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euit\Downloads\"/>
    </mc:Choice>
  </mc:AlternateContent>
  <xr:revisionPtr revIDLastSave="0" documentId="13_ncr:1_{D7B641C0-E924-4D94-81D6-49D177A65F43}" xr6:coauthVersionLast="47" xr6:coauthVersionMax="47" xr10:uidLastSave="{00000000-0000-0000-0000-000000000000}"/>
  <bookViews>
    <workbookView xWindow="-120" yWindow="-120" windowWidth="20730" windowHeight="11040" tabRatio="879" firstSheet="1" activeTab="1" xr2:uid="{00000000-000D-0000-FFFF-FFFF00000000}"/>
  </bookViews>
  <sheets>
    <sheet name="Guide" sheetId="1" r:id="rId1"/>
    <sheet name="Assumptions" sheetId="2" r:id="rId2"/>
    <sheet name="Metrics Summary" sheetId="3" r:id="rId3"/>
    <sheet name="Charts" sheetId="4" r:id="rId4"/>
    <sheet name="Correlation" sheetId="5" r:id="rId5"/>
    <sheet name="Annual Returns" sheetId="6" r:id="rId6"/>
    <sheet name="Monthly Returns" sheetId="7" r:id="rId7"/>
    <sheet name="Investment Growth" sheetId="8" r:id="rId8"/>
    <sheet name="Rolling 1Y" sheetId="9" r:id="rId9"/>
    <sheet name="Growth Index" sheetId="10" r:id="rId10"/>
    <sheet name="Drawdowns" sheetId="11" r:id="rId11"/>
    <sheet name="Daily Returns" sheetId="12" r:id="rId12"/>
    <sheet name="Daily Prices" sheetId="13" r:id="rId13"/>
    <sheet name="Dashboard Data" sheetId="14" r:id="rId1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88" i="12" l="1"/>
  <c r="C2188" i="12"/>
  <c r="E2188" i="12" s="1"/>
  <c r="B2188" i="12"/>
  <c r="A2188" i="12"/>
  <c r="D2187" i="12"/>
  <c r="C2187" i="12"/>
  <c r="E2187" i="12" s="1"/>
  <c r="B2187" i="12"/>
  <c r="A2187" i="12"/>
  <c r="D2186" i="12"/>
  <c r="C2186" i="12"/>
  <c r="E2186" i="12" s="1"/>
  <c r="B2186" i="12"/>
  <c r="A2186" i="12"/>
  <c r="E2185" i="12"/>
  <c r="D2185" i="12"/>
  <c r="C2185" i="12"/>
  <c r="B2185" i="12"/>
  <c r="A2185" i="12"/>
  <c r="D2184" i="12"/>
  <c r="C2184" i="12"/>
  <c r="B2184" i="12"/>
  <c r="E2184" i="12" s="1"/>
  <c r="A2184" i="12"/>
  <c r="D2183" i="12"/>
  <c r="C2183" i="12"/>
  <c r="B2183" i="12"/>
  <c r="E2183" i="12" s="1"/>
  <c r="A2183" i="12"/>
  <c r="D2182" i="12"/>
  <c r="C2182" i="12"/>
  <c r="E2182" i="12" s="1"/>
  <c r="B2182" i="12"/>
  <c r="A2182" i="12"/>
  <c r="D2181" i="12"/>
  <c r="C2181" i="12"/>
  <c r="E2181" i="12" s="1"/>
  <c r="B2181" i="12"/>
  <c r="A2181" i="12"/>
  <c r="D2180" i="12"/>
  <c r="C2180" i="12"/>
  <c r="E2180" i="12" s="1"/>
  <c r="B2180" i="12"/>
  <c r="A2180" i="12"/>
  <c r="D2179" i="12"/>
  <c r="C2179" i="12"/>
  <c r="E2179" i="12" s="1"/>
  <c r="B2179" i="12"/>
  <c r="A2179" i="12"/>
  <c r="D2178" i="12"/>
  <c r="C2178" i="12"/>
  <c r="E2178" i="12" s="1"/>
  <c r="B2178" i="12"/>
  <c r="A2178" i="12"/>
  <c r="E2177" i="12"/>
  <c r="D2177" i="12"/>
  <c r="C2177" i="12"/>
  <c r="B2177" i="12"/>
  <c r="A2177" i="12"/>
  <c r="D2176" i="12"/>
  <c r="C2176" i="12"/>
  <c r="B2176" i="12"/>
  <c r="E2176" i="12" s="1"/>
  <c r="A2176" i="12"/>
  <c r="E2175" i="12"/>
  <c r="D2175" i="12"/>
  <c r="C2175" i="12"/>
  <c r="B2175" i="12"/>
  <c r="A2175" i="12"/>
  <c r="D2174" i="12"/>
  <c r="C2174" i="12"/>
  <c r="E2174" i="12" s="1"/>
  <c r="B2174" i="12"/>
  <c r="A2174" i="12"/>
  <c r="D2173" i="12"/>
  <c r="C2173" i="12"/>
  <c r="E2173" i="12" s="1"/>
  <c r="B2173" i="12"/>
  <c r="A2173" i="12"/>
  <c r="D2172" i="12"/>
  <c r="E2172" i="12" s="1"/>
  <c r="C2172" i="12"/>
  <c r="B2172" i="12"/>
  <c r="A2172" i="12"/>
  <c r="D2171" i="12"/>
  <c r="C2171" i="12"/>
  <c r="E2171" i="12" s="1"/>
  <c r="B2171" i="12"/>
  <c r="A2171" i="12"/>
  <c r="D2170" i="12"/>
  <c r="C2170" i="12"/>
  <c r="E2170" i="12" s="1"/>
  <c r="B2170" i="12"/>
  <c r="A2170" i="12"/>
  <c r="E2169" i="12"/>
  <c r="D2169" i="12"/>
  <c r="C2169" i="12"/>
  <c r="B2169" i="12"/>
  <c r="A2169" i="12"/>
  <c r="D2168" i="12"/>
  <c r="C2168" i="12"/>
  <c r="B2168" i="12"/>
  <c r="E2168" i="12" s="1"/>
  <c r="A2168" i="12"/>
  <c r="E2167" i="12"/>
  <c r="D2167" i="12"/>
  <c r="C2167" i="12"/>
  <c r="B2167" i="12"/>
  <c r="A2167" i="12"/>
  <c r="D2166" i="12"/>
  <c r="C2166" i="12"/>
  <c r="E2166" i="12" s="1"/>
  <c r="B2166" i="12"/>
  <c r="A2166" i="12"/>
  <c r="D2165" i="12"/>
  <c r="C2165" i="12"/>
  <c r="E2165" i="12" s="1"/>
  <c r="B2165" i="12"/>
  <c r="A2165" i="12"/>
  <c r="D2164" i="12"/>
  <c r="C2164" i="12"/>
  <c r="B2164" i="12"/>
  <c r="E2164" i="12" s="1"/>
  <c r="A2164" i="12"/>
  <c r="D2163" i="12"/>
  <c r="C2163" i="12"/>
  <c r="E2163" i="12" s="1"/>
  <c r="B2163" i="12"/>
  <c r="A2163" i="12"/>
  <c r="D2162" i="12"/>
  <c r="C2162" i="12"/>
  <c r="E2162" i="12" s="1"/>
  <c r="B2162" i="12"/>
  <c r="A2162" i="12"/>
  <c r="E2161" i="12"/>
  <c r="D2161" i="12"/>
  <c r="C2161" i="12"/>
  <c r="B2161" i="12"/>
  <c r="A2161" i="12"/>
  <c r="D2160" i="12"/>
  <c r="C2160" i="12"/>
  <c r="B2160" i="12"/>
  <c r="E2160" i="12" s="1"/>
  <c r="A2160" i="12"/>
  <c r="E2159" i="12"/>
  <c r="D2159" i="12"/>
  <c r="C2159" i="12"/>
  <c r="B2159" i="12"/>
  <c r="A2159" i="12"/>
  <c r="D2158" i="12"/>
  <c r="C2158" i="12"/>
  <c r="E2158" i="12" s="1"/>
  <c r="B2158" i="12"/>
  <c r="A2158" i="12"/>
  <c r="D2157" i="12"/>
  <c r="C2157" i="12"/>
  <c r="E2157" i="12" s="1"/>
  <c r="B2157" i="12"/>
  <c r="A2157" i="12"/>
  <c r="D2156" i="12"/>
  <c r="E2156" i="12" s="1"/>
  <c r="C2156" i="12"/>
  <c r="B2156" i="12"/>
  <c r="A2156" i="12"/>
  <c r="D2155" i="12"/>
  <c r="C2155" i="12"/>
  <c r="E2155" i="12" s="1"/>
  <c r="B2155" i="12"/>
  <c r="A2155" i="12"/>
  <c r="D2154" i="12"/>
  <c r="C2154" i="12"/>
  <c r="E2154" i="12" s="1"/>
  <c r="B2154" i="12"/>
  <c r="A2154" i="12"/>
  <c r="E2153" i="12"/>
  <c r="D2153" i="12"/>
  <c r="C2153" i="12"/>
  <c r="B2153" i="12"/>
  <c r="A2153" i="12"/>
  <c r="D2152" i="12"/>
  <c r="C2152" i="12"/>
  <c r="B2152" i="12"/>
  <c r="E2152" i="12" s="1"/>
  <c r="A2152" i="12"/>
  <c r="E2151" i="12"/>
  <c r="D2151" i="12"/>
  <c r="C2151" i="12"/>
  <c r="B2151" i="12"/>
  <c r="A2151" i="12"/>
  <c r="D2150" i="12"/>
  <c r="C2150" i="12"/>
  <c r="E2150" i="12" s="1"/>
  <c r="B2150" i="12"/>
  <c r="A2150" i="12"/>
  <c r="D2149" i="12"/>
  <c r="C2149" i="12"/>
  <c r="E2149" i="12" s="1"/>
  <c r="B2149" i="12"/>
  <c r="A2149" i="12"/>
  <c r="D2148" i="12"/>
  <c r="E2148" i="12" s="1"/>
  <c r="C2148" i="12"/>
  <c r="B2148" i="12"/>
  <c r="A2148" i="12"/>
  <c r="D2147" i="12"/>
  <c r="C2147" i="12"/>
  <c r="E2147" i="12" s="1"/>
  <c r="B2147" i="12"/>
  <c r="A2147" i="12"/>
  <c r="D2146" i="12"/>
  <c r="C2146" i="12"/>
  <c r="E2146" i="12" s="1"/>
  <c r="B2146" i="12"/>
  <c r="A2146" i="12"/>
  <c r="E2145" i="12"/>
  <c r="D2145" i="12"/>
  <c r="C2145" i="12"/>
  <c r="B2145" i="12"/>
  <c r="A2145" i="12"/>
  <c r="D2144" i="12"/>
  <c r="C2144" i="12"/>
  <c r="E2144" i="12" s="1"/>
  <c r="B2144" i="12"/>
  <c r="A2144" i="12"/>
  <c r="E2143" i="12"/>
  <c r="D2143" i="12"/>
  <c r="C2143" i="12"/>
  <c r="B2143" i="12"/>
  <c r="A2143" i="12"/>
  <c r="D2142" i="12"/>
  <c r="C2142" i="12"/>
  <c r="E2142" i="12" s="1"/>
  <c r="B2142" i="12"/>
  <c r="A2142" i="12"/>
  <c r="D2141" i="12"/>
  <c r="C2141" i="12"/>
  <c r="E2141" i="12" s="1"/>
  <c r="B2141" i="12"/>
  <c r="A2141" i="12"/>
  <c r="D2140" i="12"/>
  <c r="C2140" i="12"/>
  <c r="E2140" i="12" s="1"/>
  <c r="B2140" i="12"/>
  <c r="A2140" i="12"/>
  <c r="D2139" i="12"/>
  <c r="C2139" i="12"/>
  <c r="E2139" i="12" s="1"/>
  <c r="B2139" i="12"/>
  <c r="A2139" i="12"/>
  <c r="D2138" i="12"/>
  <c r="C2138" i="12"/>
  <c r="B2138" i="12"/>
  <c r="E2138" i="12" s="1"/>
  <c r="A2138" i="12"/>
  <c r="E2137" i="12"/>
  <c r="D2137" i="12"/>
  <c r="C2137" i="12"/>
  <c r="B2137" i="12"/>
  <c r="A2137" i="12"/>
  <c r="D2136" i="12"/>
  <c r="C2136" i="12"/>
  <c r="E2136" i="12" s="1"/>
  <c r="B2136" i="12"/>
  <c r="A2136" i="12"/>
  <c r="E2135" i="12"/>
  <c r="D2135" i="12"/>
  <c r="C2135" i="12"/>
  <c r="B2135" i="12"/>
  <c r="A2135" i="12"/>
  <c r="D2134" i="12"/>
  <c r="C2134" i="12"/>
  <c r="E2134" i="12" s="1"/>
  <c r="B2134" i="12"/>
  <c r="A2134" i="12"/>
  <c r="D2133" i="12"/>
  <c r="C2133" i="12"/>
  <c r="E2133" i="12" s="1"/>
  <c r="B2133" i="12"/>
  <c r="A2133" i="12"/>
  <c r="D2132" i="12"/>
  <c r="C2132" i="12"/>
  <c r="E2132" i="12" s="1"/>
  <c r="B2132" i="12"/>
  <c r="A2132" i="12"/>
  <c r="D2131" i="12"/>
  <c r="C2131" i="12"/>
  <c r="E2131" i="12" s="1"/>
  <c r="B2131" i="12"/>
  <c r="A2131" i="12"/>
  <c r="D2130" i="12"/>
  <c r="C2130" i="12"/>
  <c r="B2130" i="12"/>
  <c r="E2130" i="12" s="1"/>
  <c r="A2130" i="12"/>
  <c r="E2129" i="12"/>
  <c r="D2129" i="12"/>
  <c r="C2129" i="12"/>
  <c r="B2129" i="12"/>
  <c r="A2129" i="12"/>
  <c r="D2128" i="12"/>
  <c r="C2128" i="12"/>
  <c r="E2128" i="12" s="1"/>
  <c r="B2128" i="12"/>
  <c r="A2128" i="12"/>
  <c r="E2127" i="12"/>
  <c r="D2127" i="12"/>
  <c r="C2127" i="12"/>
  <c r="B2127" i="12"/>
  <c r="A2127" i="12"/>
  <c r="D2126" i="12"/>
  <c r="C2126" i="12"/>
  <c r="E2126" i="12" s="1"/>
  <c r="B2126" i="12"/>
  <c r="A2126" i="12"/>
  <c r="D2125" i="12"/>
  <c r="C2125" i="12"/>
  <c r="E2125" i="12" s="1"/>
  <c r="B2125" i="12"/>
  <c r="A2125" i="12"/>
  <c r="D2124" i="12"/>
  <c r="C2124" i="12"/>
  <c r="E2124" i="12" s="1"/>
  <c r="B2124" i="12"/>
  <c r="A2124" i="12"/>
  <c r="D2123" i="12"/>
  <c r="C2123" i="12"/>
  <c r="E2123" i="12" s="1"/>
  <c r="B2123" i="12"/>
  <c r="A2123" i="12"/>
  <c r="D2122" i="12"/>
  <c r="C2122" i="12"/>
  <c r="E2122" i="12" s="1"/>
  <c r="B2122" i="12"/>
  <c r="A2122" i="12"/>
  <c r="E2121" i="12"/>
  <c r="D2121" i="12"/>
  <c r="C2121" i="12"/>
  <c r="B2121" i="12"/>
  <c r="A2121" i="12"/>
  <c r="D2120" i="12"/>
  <c r="C2120" i="12"/>
  <c r="E2120" i="12" s="1"/>
  <c r="B2120" i="12"/>
  <c r="A2120" i="12"/>
  <c r="E2119" i="12"/>
  <c r="D2119" i="12"/>
  <c r="C2119" i="12"/>
  <c r="B2119" i="12"/>
  <c r="A2119" i="12"/>
  <c r="D2118" i="12"/>
  <c r="C2118" i="12"/>
  <c r="E2118" i="12" s="1"/>
  <c r="B2118" i="12"/>
  <c r="A2118" i="12"/>
  <c r="D2117" i="12"/>
  <c r="C2117" i="12"/>
  <c r="E2117" i="12" s="1"/>
  <c r="B2117" i="12"/>
  <c r="A2117" i="12"/>
  <c r="D2116" i="12"/>
  <c r="E2116" i="12" s="1"/>
  <c r="C2116" i="12"/>
  <c r="B2116" i="12"/>
  <c r="A2116" i="12"/>
  <c r="D2115" i="12"/>
  <c r="C2115" i="12"/>
  <c r="E2115" i="12" s="1"/>
  <c r="B2115" i="12"/>
  <c r="A2115" i="12"/>
  <c r="D2114" i="12"/>
  <c r="C2114" i="12"/>
  <c r="B2114" i="12"/>
  <c r="E2114" i="12" s="1"/>
  <c r="A2114" i="12"/>
  <c r="E2113" i="12"/>
  <c r="D2113" i="12"/>
  <c r="C2113" i="12"/>
  <c r="B2113" i="12"/>
  <c r="A2113" i="12"/>
  <c r="D2112" i="12"/>
  <c r="C2112" i="12"/>
  <c r="E2112" i="12" s="1"/>
  <c r="B2112" i="12"/>
  <c r="A2112" i="12"/>
  <c r="E2111" i="12"/>
  <c r="D2111" i="12"/>
  <c r="C2111" i="12"/>
  <c r="B2111" i="12"/>
  <c r="A2111" i="12"/>
  <c r="D2110" i="12"/>
  <c r="C2110" i="12"/>
  <c r="E2110" i="12" s="1"/>
  <c r="B2110" i="12"/>
  <c r="A2110" i="12"/>
  <c r="D2109" i="12"/>
  <c r="C2109" i="12"/>
  <c r="E2109" i="12" s="1"/>
  <c r="B2109" i="12"/>
  <c r="A2109" i="12"/>
  <c r="D2108" i="12"/>
  <c r="E2108" i="12" s="1"/>
  <c r="C2108" i="12"/>
  <c r="B2108" i="12"/>
  <c r="A2108" i="12"/>
  <c r="D2107" i="12"/>
  <c r="C2107" i="12"/>
  <c r="E2107" i="12" s="1"/>
  <c r="B2107" i="12"/>
  <c r="A2107" i="12"/>
  <c r="D2106" i="12"/>
  <c r="C2106" i="12"/>
  <c r="B2106" i="12"/>
  <c r="E2106" i="12" s="1"/>
  <c r="A2106" i="12"/>
  <c r="E2105" i="12"/>
  <c r="D2105" i="12"/>
  <c r="C2105" i="12"/>
  <c r="B2105" i="12"/>
  <c r="A2105" i="12"/>
  <c r="D2104" i="12"/>
  <c r="C2104" i="12"/>
  <c r="E2104" i="12" s="1"/>
  <c r="B2104" i="12"/>
  <c r="A2104" i="12"/>
  <c r="E2103" i="12"/>
  <c r="D2103" i="12"/>
  <c r="C2103" i="12"/>
  <c r="B2103" i="12"/>
  <c r="A2103" i="12"/>
  <c r="D2102" i="12"/>
  <c r="C2102" i="12"/>
  <c r="E2102" i="12" s="1"/>
  <c r="B2102" i="12"/>
  <c r="A2102" i="12"/>
  <c r="D2101" i="12"/>
  <c r="C2101" i="12"/>
  <c r="E2101" i="12" s="1"/>
  <c r="B2101" i="12"/>
  <c r="A2101" i="12"/>
  <c r="D2100" i="12"/>
  <c r="E2100" i="12" s="1"/>
  <c r="C2100" i="12"/>
  <c r="B2100" i="12"/>
  <c r="A2100" i="12"/>
  <c r="D2099" i="12"/>
  <c r="C2099" i="12"/>
  <c r="E2099" i="12" s="1"/>
  <c r="B2099" i="12"/>
  <c r="A2099" i="12"/>
  <c r="D2098" i="12"/>
  <c r="C2098" i="12"/>
  <c r="B2098" i="12"/>
  <c r="E2098" i="12" s="1"/>
  <c r="A2098" i="12"/>
  <c r="E2097" i="12"/>
  <c r="D2097" i="12"/>
  <c r="C2097" i="12"/>
  <c r="B2097" i="12"/>
  <c r="A2097" i="12"/>
  <c r="D2096" i="12"/>
  <c r="C2096" i="12"/>
  <c r="E2096" i="12" s="1"/>
  <c r="B2096" i="12"/>
  <c r="A2096" i="12"/>
  <c r="E2095" i="12"/>
  <c r="D2095" i="12"/>
  <c r="C2095" i="12"/>
  <c r="B2095" i="12"/>
  <c r="A2095" i="12"/>
  <c r="D2094" i="12"/>
  <c r="C2094" i="12"/>
  <c r="E2094" i="12" s="1"/>
  <c r="B2094" i="12"/>
  <c r="A2094" i="12"/>
  <c r="D2093" i="12"/>
  <c r="C2093" i="12"/>
  <c r="E2093" i="12" s="1"/>
  <c r="B2093" i="12"/>
  <c r="A2093" i="12"/>
  <c r="D2092" i="12"/>
  <c r="E2092" i="12" s="1"/>
  <c r="C2092" i="12"/>
  <c r="B2092" i="12"/>
  <c r="A2092" i="12"/>
  <c r="D2091" i="12"/>
  <c r="C2091" i="12"/>
  <c r="E2091" i="12" s="1"/>
  <c r="B2091" i="12"/>
  <c r="A2091" i="12"/>
  <c r="D2090" i="12"/>
  <c r="C2090" i="12"/>
  <c r="B2090" i="12"/>
  <c r="E2090" i="12" s="1"/>
  <c r="A2090" i="12"/>
  <c r="E2089" i="12"/>
  <c r="D2089" i="12"/>
  <c r="C2089" i="12"/>
  <c r="B2089" i="12"/>
  <c r="A2089" i="12"/>
  <c r="D2088" i="12"/>
  <c r="C2088" i="12"/>
  <c r="E2088" i="12" s="1"/>
  <c r="B2088" i="12"/>
  <c r="A2088" i="12"/>
  <c r="E2087" i="12"/>
  <c r="D2087" i="12"/>
  <c r="C2087" i="12"/>
  <c r="B2087" i="12"/>
  <c r="A2087" i="12"/>
  <c r="D2086" i="12"/>
  <c r="C2086" i="12"/>
  <c r="E2086" i="12" s="1"/>
  <c r="B2086" i="12"/>
  <c r="A2086" i="12"/>
  <c r="D2085" i="12"/>
  <c r="C2085" i="12"/>
  <c r="E2085" i="12" s="1"/>
  <c r="B2085" i="12"/>
  <c r="A2085" i="12"/>
  <c r="D2084" i="12"/>
  <c r="E2084" i="12" s="1"/>
  <c r="C2084" i="12"/>
  <c r="B2084" i="12"/>
  <c r="A2084" i="12"/>
  <c r="D2083" i="12"/>
  <c r="C2083" i="12"/>
  <c r="E2083" i="12" s="1"/>
  <c r="B2083" i="12"/>
  <c r="A2083" i="12"/>
  <c r="D2082" i="12"/>
  <c r="C2082" i="12"/>
  <c r="E2082" i="12" s="1"/>
  <c r="B2082" i="12"/>
  <c r="A2082" i="12"/>
  <c r="E2081" i="12"/>
  <c r="D2081" i="12"/>
  <c r="C2081" i="12"/>
  <c r="B2081" i="12"/>
  <c r="A2081" i="12"/>
  <c r="D2080" i="12"/>
  <c r="C2080" i="12"/>
  <c r="E2080" i="12" s="1"/>
  <c r="B2080" i="12"/>
  <c r="A2080" i="12"/>
  <c r="E2079" i="12"/>
  <c r="D2079" i="12"/>
  <c r="C2079" i="12"/>
  <c r="B2079" i="12"/>
  <c r="A2079" i="12"/>
  <c r="D2078" i="12"/>
  <c r="C2078" i="12"/>
  <c r="E2078" i="12" s="1"/>
  <c r="B2078" i="12"/>
  <c r="A2078" i="12"/>
  <c r="D2077" i="12"/>
  <c r="C2077" i="12"/>
  <c r="E2077" i="12" s="1"/>
  <c r="B2077" i="12"/>
  <c r="A2077" i="12"/>
  <c r="D2076" i="12"/>
  <c r="E2076" i="12" s="1"/>
  <c r="C2076" i="12"/>
  <c r="B2076" i="12"/>
  <c r="A2076" i="12"/>
  <c r="D2075" i="12"/>
  <c r="C2075" i="12"/>
  <c r="E2075" i="12" s="1"/>
  <c r="B2075" i="12"/>
  <c r="A2075" i="12"/>
  <c r="D2074" i="12"/>
  <c r="C2074" i="12"/>
  <c r="B2074" i="12"/>
  <c r="E2074" i="12" s="1"/>
  <c r="A2074" i="12"/>
  <c r="E2073" i="12"/>
  <c r="D2073" i="12"/>
  <c r="C2073" i="12"/>
  <c r="B2073" i="12"/>
  <c r="A2073" i="12"/>
  <c r="D2072" i="12"/>
  <c r="C2072" i="12"/>
  <c r="E2072" i="12" s="1"/>
  <c r="B2072" i="12"/>
  <c r="A2072" i="12"/>
  <c r="E2071" i="12"/>
  <c r="D2071" i="12"/>
  <c r="C2071" i="12"/>
  <c r="B2071" i="12"/>
  <c r="A2071" i="12"/>
  <c r="D2070" i="12"/>
  <c r="C2070" i="12"/>
  <c r="E2070" i="12" s="1"/>
  <c r="B2070" i="12"/>
  <c r="A2070" i="12"/>
  <c r="D2069" i="12"/>
  <c r="C2069" i="12"/>
  <c r="E2069" i="12" s="1"/>
  <c r="B2069" i="12"/>
  <c r="A2069" i="12"/>
  <c r="D2068" i="12"/>
  <c r="E2068" i="12" s="1"/>
  <c r="C2068" i="12"/>
  <c r="B2068" i="12"/>
  <c r="A2068" i="12"/>
  <c r="D2067" i="12"/>
  <c r="C2067" i="12"/>
  <c r="E2067" i="12" s="1"/>
  <c r="B2067" i="12"/>
  <c r="A2067" i="12"/>
  <c r="D2066" i="12"/>
  <c r="C2066" i="12"/>
  <c r="B2066" i="12"/>
  <c r="E2066" i="12" s="1"/>
  <c r="A2066" i="12"/>
  <c r="E2065" i="12"/>
  <c r="D2065" i="12"/>
  <c r="C2065" i="12"/>
  <c r="B2065" i="12"/>
  <c r="A2065" i="12"/>
  <c r="D2064" i="12"/>
  <c r="C2064" i="12"/>
  <c r="E2064" i="12" s="1"/>
  <c r="B2064" i="12"/>
  <c r="A2064" i="12"/>
  <c r="E2063" i="12"/>
  <c r="D2063" i="12"/>
  <c r="C2063" i="12"/>
  <c r="B2063" i="12"/>
  <c r="A2063" i="12"/>
  <c r="D2062" i="12"/>
  <c r="C2062" i="12"/>
  <c r="E2062" i="12" s="1"/>
  <c r="B2062" i="12"/>
  <c r="A2062" i="12"/>
  <c r="D2061" i="12"/>
  <c r="C2061" i="12"/>
  <c r="E2061" i="12" s="1"/>
  <c r="B2061" i="12"/>
  <c r="A2061" i="12"/>
  <c r="D2060" i="12"/>
  <c r="E2060" i="12" s="1"/>
  <c r="C2060" i="12"/>
  <c r="B2060" i="12"/>
  <c r="A2060" i="12"/>
  <c r="D2059" i="12"/>
  <c r="C2059" i="12"/>
  <c r="E2059" i="12" s="1"/>
  <c r="B2059" i="12"/>
  <c r="A2059" i="12"/>
  <c r="D2058" i="12"/>
  <c r="C2058" i="12"/>
  <c r="B2058" i="12"/>
  <c r="E2058" i="12" s="1"/>
  <c r="A2058" i="12"/>
  <c r="E2057" i="12"/>
  <c r="D2057" i="12"/>
  <c r="C2057" i="12"/>
  <c r="B2057" i="12"/>
  <c r="A2057" i="12"/>
  <c r="D2056" i="12"/>
  <c r="C2056" i="12"/>
  <c r="E2056" i="12" s="1"/>
  <c r="B2056" i="12"/>
  <c r="A2056" i="12"/>
  <c r="E2055" i="12"/>
  <c r="D2055" i="12"/>
  <c r="C2055" i="12"/>
  <c r="B2055" i="12"/>
  <c r="A2055" i="12"/>
  <c r="D2054" i="12"/>
  <c r="C2054" i="12"/>
  <c r="E2054" i="12" s="1"/>
  <c r="B2054" i="12"/>
  <c r="A2054" i="12"/>
  <c r="D2053" i="12"/>
  <c r="C2053" i="12"/>
  <c r="E2053" i="12" s="1"/>
  <c r="B2053" i="12"/>
  <c r="A2053" i="12"/>
  <c r="D2052" i="12"/>
  <c r="E2052" i="12" s="1"/>
  <c r="C2052" i="12"/>
  <c r="B2052" i="12"/>
  <c r="A2052" i="12"/>
  <c r="D2051" i="12"/>
  <c r="C2051" i="12"/>
  <c r="E2051" i="12" s="1"/>
  <c r="B2051" i="12"/>
  <c r="A2051" i="12"/>
  <c r="D2050" i="12"/>
  <c r="C2050" i="12"/>
  <c r="B2050" i="12"/>
  <c r="E2050" i="12" s="1"/>
  <c r="A2050" i="12"/>
  <c r="E2049" i="12"/>
  <c r="D2049" i="12"/>
  <c r="C2049" i="12"/>
  <c r="B2049" i="12"/>
  <c r="A2049" i="12"/>
  <c r="D2048" i="12"/>
  <c r="C2048" i="12"/>
  <c r="E2048" i="12" s="1"/>
  <c r="B2048" i="12"/>
  <c r="A2048" i="12"/>
  <c r="E2047" i="12"/>
  <c r="D2047" i="12"/>
  <c r="C2047" i="12"/>
  <c r="B2047" i="12"/>
  <c r="A2047" i="12"/>
  <c r="D2046" i="12"/>
  <c r="C2046" i="12"/>
  <c r="E2046" i="12" s="1"/>
  <c r="B2046" i="12"/>
  <c r="A2046" i="12"/>
  <c r="D2045" i="12"/>
  <c r="C2045" i="12"/>
  <c r="E2045" i="12" s="1"/>
  <c r="B2045" i="12"/>
  <c r="A2045" i="12"/>
  <c r="D2044" i="12"/>
  <c r="E2044" i="12" s="1"/>
  <c r="C2044" i="12"/>
  <c r="B2044" i="12"/>
  <c r="A2044" i="12"/>
  <c r="D2043" i="12"/>
  <c r="C2043" i="12"/>
  <c r="E2043" i="12" s="1"/>
  <c r="B2043" i="12"/>
  <c r="A2043" i="12"/>
  <c r="D2042" i="12"/>
  <c r="C2042" i="12"/>
  <c r="E2042" i="12" s="1"/>
  <c r="B2042" i="12"/>
  <c r="A2042" i="12"/>
  <c r="E2041" i="12"/>
  <c r="D2041" i="12"/>
  <c r="C2041" i="12"/>
  <c r="B2041" i="12"/>
  <c r="A2041" i="12"/>
  <c r="D2040" i="12"/>
  <c r="C2040" i="12"/>
  <c r="B2040" i="12"/>
  <c r="E2040" i="12" s="1"/>
  <c r="A2040" i="12"/>
  <c r="E2039" i="12"/>
  <c r="D2039" i="12"/>
  <c r="C2039" i="12"/>
  <c r="B2039" i="12"/>
  <c r="A2039" i="12"/>
  <c r="D2038" i="12"/>
  <c r="C2038" i="12"/>
  <c r="E2038" i="12" s="1"/>
  <c r="B2038" i="12"/>
  <c r="A2038" i="12"/>
  <c r="D2037" i="12"/>
  <c r="C2037" i="12"/>
  <c r="E2037" i="12" s="1"/>
  <c r="B2037" i="12"/>
  <c r="A2037" i="12"/>
  <c r="D2036" i="12"/>
  <c r="E2036" i="12" s="1"/>
  <c r="C2036" i="12"/>
  <c r="B2036" i="12"/>
  <c r="A2036" i="12"/>
  <c r="D2035" i="12"/>
  <c r="C2035" i="12"/>
  <c r="E2035" i="12" s="1"/>
  <c r="B2035" i="12"/>
  <c r="A2035" i="12"/>
  <c r="D2034" i="12"/>
  <c r="C2034" i="12"/>
  <c r="E2034" i="12" s="1"/>
  <c r="B2034" i="12"/>
  <c r="A2034" i="12"/>
  <c r="E2033" i="12"/>
  <c r="D2033" i="12"/>
  <c r="C2033" i="12"/>
  <c r="B2033" i="12"/>
  <c r="A2033" i="12"/>
  <c r="D2032" i="12"/>
  <c r="C2032" i="12"/>
  <c r="B2032" i="12"/>
  <c r="E2032" i="12" s="1"/>
  <c r="A2032" i="12"/>
  <c r="E2031" i="12"/>
  <c r="D2031" i="12"/>
  <c r="C2031" i="12"/>
  <c r="B2031" i="12"/>
  <c r="A2031" i="12"/>
  <c r="D2030" i="12"/>
  <c r="C2030" i="12"/>
  <c r="E2030" i="12" s="1"/>
  <c r="B2030" i="12"/>
  <c r="A2030" i="12"/>
  <c r="D2029" i="12"/>
  <c r="C2029" i="12"/>
  <c r="E2029" i="12" s="1"/>
  <c r="B2029" i="12"/>
  <c r="A2029" i="12"/>
  <c r="D2028" i="12"/>
  <c r="C2028" i="12"/>
  <c r="E2028" i="12" s="1"/>
  <c r="B2028" i="12"/>
  <c r="A2028" i="12"/>
  <c r="D2027" i="12"/>
  <c r="C2027" i="12"/>
  <c r="E2027" i="12" s="1"/>
  <c r="B2027" i="12"/>
  <c r="A2027" i="12"/>
  <c r="D2026" i="12"/>
  <c r="C2026" i="12"/>
  <c r="E2026" i="12" s="1"/>
  <c r="B2026" i="12"/>
  <c r="A2026" i="12"/>
  <c r="E2025" i="12"/>
  <c r="D2025" i="12"/>
  <c r="C2025" i="12"/>
  <c r="B2025" i="12"/>
  <c r="A2025" i="12"/>
  <c r="D2024" i="12"/>
  <c r="C2024" i="12"/>
  <c r="E2024" i="12" s="1"/>
  <c r="B2024" i="12"/>
  <c r="A2024" i="12"/>
  <c r="E2023" i="12"/>
  <c r="D2023" i="12"/>
  <c r="C2023" i="12"/>
  <c r="B2023" i="12"/>
  <c r="A2023" i="12"/>
  <c r="D2022" i="12"/>
  <c r="C2022" i="12"/>
  <c r="E2022" i="12" s="1"/>
  <c r="B2022" i="12"/>
  <c r="A2022" i="12"/>
  <c r="D2021" i="12"/>
  <c r="C2021" i="12"/>
  <c r="E2021" i="12" s="1"/>
  <c r="B2021" i="12"/>
  <c r="A2021" i="12"/>
  <c r="D2020" i="12"/>
  <c r="E2020" i="12" s="1"/>
  <c r="C2020" i="12"/>
  <c r="B2020" i="12"/>
  <c r="A2020" i="12"/>
  <c r="D2019" i="12"/>
  <c r="C2019" i="12"/>
  <c r="E2019" i="12" s="1"/>
  <c r="B2019" i="12"/>
  <c r="A2019" i="12"/>
  <c r="D2018" i="12"/>
  <c r="C2018" i="12"/>
  <c r="E2018" i="12" s="1"/>
  <c r="B2018" i="12"/>
  <c r="A2018" i="12"/>
  <c r="E2017" i="12"/>
  <c r="D2017" i="12"/>
  <c r="C2017" i="12"/>
  <c r="B2017" i="12"/>
  <c r="A2017" i="12"/>
  <c r="D2016" i="12"/>
  <c r="C2016" i="12"/>
  <c r="E2016" i="12" s="1"/>
  <c r="B2016" i="12"/>
  <c r="A2016" i="12"/>
  <c r="E2015" i="12"/>
  <c r="D2015" i="12"/>
  <c r="C2015" i="12"/>
  <c r="B2015" i="12"/>
  <c r="A2015" i="12"/>
  <c r="D2014" i="12"/>
  <c r="C2014" i="12"/>
  <c r="E2014" i="12" s="1"/>
  <c r="B2014" i="12"/>
  <c r="A2014" i="12"/>
  <c r="D2013" i="12"/>
  <c r="C2013" i="12"/>
  <c r="E2013" i="12" s="1"/>
  <c r="B2013" i="12"/>
  <c r="A2013" i="12"/>
  <c r="D2012" i="12"/>
  <c r="E2012" i="12" s="1"/>
  <c r="C2012" i="12"/>
  <c r="B2012" i="12"/>
  <c r="A2012" i="12"/>
  <c r="D2011" i="12"/>
  <c r="C2011" i="12"/>
  <c r="E2011" i="12" s="1"/>
  <c r="B2011" i="12"/>
  <c r="A2011" i="12"/>
  <c r="D2010" i="12"/>
  <c r="C2010" i="12"/>
  <c r="E2010" i="12" s="1"/>
  <c r="B2010" i="12"/>
  <c r="A2010" i="12"/>
  <c r="E2009" i="12"/>
  <c r="D2009" i="12"/>
  <c r="C2009" i="12"/>
  <c r="B2009" i="12"/>
  <c r="A2009" i="12"/>
  <c r="D2008" i="12"/>
  <c r="C2008" i="12"/>
  <c r="E2008" i="12" s="1"/>
  <c r="B2008" i="12"/>
  <c r="A2008" i="12"/>
  <c r="E2007" i="12"/>
  <c r="D2007" i="12"/>
  <c r="C2007" i="12"/>
  <c r="B2007" i="12"/>
  <c r="A2007" i="12"/>
  <c r="D2006" i="12"/>
  <c r="C2006" i="12"/>
  <c r="E2006" i="12" s="1"/>
  <c r="B2006" i="12"/>
  <c r="A2006" i="12"/>
  <c r="D2005" i="12"/>
  <c r="C2005" i="12"/>
  <c r="E2005" i="12" s="1"/>
  <c r="B2005" i="12"/>
  <c r="A2005" i="12"/>
  <c r="D2004" i="12"/>
  <c r="E2004" i="12" s="1"/>
  <c r="C2004" i="12"/>
  <c r="B2004" i="12"/>
  <c r="A2004" i="12"/>
  <c r="D2003" i="12"/>
  <c r="C2003" i="12"/>
  <c r="E2003" i="12" s="1"/>
  <c r="B2003" i="12"/>
  <c r="A2003" i="12"/>
  <c r="D2002" i="12"/>
  <c r="C2002" i="12"/>
  <c r="E2002" i="12" s="1"/>
  <c r="B2002" i="12"/>
  <c r="A2002" i="12"/>
  <c r="E2001" i="12"/>
  <c r="D2001" i="12"/>
  <c r="C2001" i="12"/>
  <c r="B2001" i="12"/>
  <c r="A2001" i="12"/>
  <c r="D2000" i="12"/>
  <c r="C2000" i="12"/>
  <c r="E2000" i="12" s="1"/>
  <c r="B2000" i="12"/>
  <c r="A2000" i="12"/>
  <c r="E1999" i="12"/>
  <c r="D1999" i="12"/>
  <c r="C1999" i="12"/>
  <c r="B1999" i="12"/>
  <c r="A1999" i="12"/>
  <c r="D1998" i="12"/>
  <c r="C1998" i="12"/>
  <c r="E1998" i="12" s="1"/>
  <c r="B1998" i="12"/>
  <c r="A1998" i="12"/>
  <c r="D1997" i="12"/>
  <c r="C1997" i="12"/>
  <c r="E1997" i="12" s="1"/>
  <c r="B1997" i="12"/>
  <c r="A1997" i="12"/>
  <c r="D1996" i="12"/>
  <c r="E1996" i="12" s="1"/>
  <c r="C1996" i="12"/>
  <c r="B1996" i="12"/>
  <c r="A1996" i="12"/>
  <c r="D1995" i="12"/>
  <c r="C1995" i="12"/>
  <c r="E1995" i="12" s="1"/>
  <c r="B1995" i="12"/>
  <c r="A1995" i="12"/>
  <c r="D1994" i="12"/>
  <c r="C1994" i="12"/>
  <c r="E1994" i="12" s="1"/>
  <c r="B1994" i="12"/>
  <c r="A1994" i="12"/>
  <c r="E1993" i="12"/>
  <c r="D1993" i="12"/>
  <c r="C1993" i="12"/>
  <c r="B1993" i="12"/>
  <c r="A1993" i="12"/>
  <c r="D1992" i="12"/>
  <c r="C1992" i="12"/>
  <c r="E1992" i="12" s="1"/>
  <c r="B1992" i="12"/>
  <c r="A1992" i="12"/>
  <c r="E1991" i="12"/>
  <c r="D1991" i="12"/>
  <c r="C1991" i="12"/>
  <c r="B1991" i="12"/>
  <c r="A1991" i="12"/>
  <c r="D1990" i="12"/>
  <c r="C1990" i="12"/>
  <c r="E1990" i="12" s="1"/>
  <c r="B1990" i="12"/>
  <c r="A1990" i="12"/>
  <c r="D1989" i="12"/>
  <c r="C1989" i="12"/>
  <c r="E1989" i="12" s="1"/>
  <c r="B1989" i="12"/>
  <c r="A1989" i="12"/>
  <c r="D1988" i="12"/>
  <c r="E1988" i="12" s="1"/>
  <c r="C1988" i="12"/>
  <c r="B1988" i="12"/>
  <c r="A1988" i="12"/>
  <c r="D1987" i="12"/>
  <c r="C1987" i="12"/>
  <c r="E1987" i="12" s="1"/>
  <c r="B1987" i="12"/>
  <c r="A1987" i="12"/>
  <c r="D1986" i="12"/>
  <c r="C1986" i="12"/>
  <c r="E1986" i="12" s="1"/>
  <c r="B1986" i="12"/>
  <c r="A1986" i="12"/>
  <c r="E1985" i="12"/>
  <c r="D1985" i="12"/>
  <c r="C1985" i="12"/>
  <c r="B1985" i="12"/>
  <c r="A1985" i="12"/>
  <c r="D1984" i="12"/>
  <c r="C1984" i="12"/>
  <c r="E1984" i="12" s="1"/>
  <c r="B1984" i="12"/>
  <c r="A1984" i="12"/>
  <c r="E1983" i="12"/>
  <c r="D1983" i="12"/>
  <c r="C1983" i="12"/>
  <c r="B1983" i="12"/>
  <c r="A1983" i="12"/>
  <c r="D1982" i="12"/>
  <c r="C1982" i="12"/>
  <c r="E1982" i="12" s="1"/>
  <c r="B1982" i="12"/>
  <c r="A1982" i="12"/>
  <c r="D1981" i="12"/>
  <c r="C1981" i="12"/>
  <c r="E1981" i="12" s="1"/>
  <c r="B1981" i="12"/>
  <c r="A1981" i="12"/>
  <c r="D1980" i="12"/>
  <c r="E1980" i="12" s="1"/>
  <c r="C1980" i="12"/>
  <c r="B1980" i="12"/>
  <c r="A1980" i="12"/>
  <c r="D1979" i="12"/>
  <c r="C1979" i="12"/>
  <c r="E1979" i="12" s="1"/>
  <c r="B1979" i="12"/>
  <c r="A1979" i="12"/>
  <c r="D1978" i="12"/>
  <c r="C1978" i="12"/>
  <c r="E1978" i="12" s="1"/>
  <c r="B1978" i="12"/>
  <c r="A1978" i="12"/>
  <c r="E1977" i="12"/>
  <c r="D1977" i="12"/>
  <c r="C1977" i="12"/>
  <c r="B1977" i="12"/>
  <c r="A1977" i="12"/>
  <c r="D1976" i="12"/>
  <c r="C1976" i="12"/>
  <c r="B1976" i="12"/>
  <c r="E1976" i="12" s="1"/>
  <c r="A1976" i="12"/>
  <c r="E1975" i="12"/>
  <c r="D1975" i="12"/>
  <c r="C1975" i="12"/>
  <c r="B1975" i="12"/>
  <c r="A1975" i="12"/>
  <c r="D1974" i="12"/>
  <c r="C1974" i="12"/>
  <c r="E1974" i="12" s="1"/>
  <c r="B1974" i="12"/>
  <c r="A1974" i="12"/>
  <c r="D1973" i="12"/>
  <c r="C1973" i="12"/>
  <c r="E1973" i="12" s="1"/>
  <c r="B1973" i="12"/>
  <c r="A1973" i="12"/>
  <c r="D1972" i="12"/>
  <c r="E1972" i="12" s="1"/>
  <c r="C1972" i="12"/>
  <c r="B1972" i="12"/>
  <c r="A1972" i="12"/>
  <c r="D1971" i="12"/>
  <c r="C1971" i="12"/>
  <c r="E1971" i="12" s="1"/>
  <c r="B1971" i="12"/>
  <c r="A1971" i="12"/>
  <c r="D1970" i="12"/>
  <c r="C1970" i="12"/>
  <c r="E1970" i="12" s="1"/>
  <c r="B1970" i="12"/>
  <c r="A1970" i="12"/>
  <c r="E1969" i="12"/>
  <c r="D1969" i="12"/>
  <c r="C1969" i="12"/>
  <c r="B1969" i="12"/>
  <c r="A1969" i="12"/>
  <c r="D1968" i="12"/>
  <c r="C1968" i="12"/>
  <c r="B1968" i="12"/>
  <c r="E1968" i="12" s="1"/>
  <c r="A1968" i="12"/>
  <c r="E1967" i="12"/>
  <c r="D1967" i="12"/>
  <c r="C1967" i="12"/>
  <c r="B1967" i="12"/>
  <c r="A1967" i="12"/>
  <c r="D1966" i="12"/>
  <c r="C1966" i="12"/>
  <c r="E1966" i="12" s="1"/>
  <c r="B1966" i="12"/>
  <c r="A1966" i="12"/>
  <c r="D1965" i="12"/>
  <c r="C1965" i="12"/>
  <c r="E1965" i="12" s="1"/>
  <c r="B1965" i="12"/>
  <c r="A1965" i="12"/>
  <c r="D1964" i="12"/>
  <c r="E1964" i="12" s="1"/>
  <c r="C1964" i="12"/>
  <c r="B1964" i="12"/>
  <c r="A1964" i="12"/>
  <c r="D1963" i="12"/>
  <c r="C1963" i="12"/>
  <c r="E1963" i="12" s="1"/>
  <c r="B1963" i="12"/>
  <c r="A1963" i="12"/>
  <c r="D1962" i="12"/>
  <c r="C1962" i="12"/>
  <c r="E1962" i="12" s="1"/>
  <c r="B1962" i="12"/>
  <c r="A1962" i="12"/>
  <c r="E1961" i="12"/>
  <c r="D1961" i="12"/>
  <c r="C1961" i="12"/>
  <c r="B1961" i="12"/>
  <c r="A1961" i="12"/>
  <c r="D1960" i="12"/>
  <c r="C1960" i="12"/>
  <c r="B1960" i="12"/>
  <c r="E1960" i="12" s="1"/>
  <c r="A1960" i="12"/>
  <c r="E1959" i="12"/>
  <c r="D1959" i="12"/>
  <c r="C1959" i="12"/>
  <c r="B1959" i="12"/>
  <c r="A1959" i="12"/>
  <c r="D1958" i="12"/>
  <c r="C1958" i="12"/>
  <c r="E1958" i="12" s="1"/>
  <c r="B1958" i="12"/>
  <c r="A1958" i="12"/>
  <c r="D1957" i="12"/>
  <c r="C1957" i="12"/>
  <c r="E1957" i="12" s="1"/>
  <c r="B1957" i="12"/>
  <c r="A1957" i="12"/>
  <c r="E1956" i="12"/>
  <c r="D1956" i="12"/>
  <c r="C1956" i="12"/>
  <c r="B1956" i="12"/>
  <c r="A1956" i="12"/>
  <c r="D1955" i="12"/>
  <c r="C1955" i="12"/>
  <c r="E1955" i="12" s="1"/>
  <c r="B1955" i="12"/>
  <c r="A1955" i="12"/>
  <c r="D1954" i="12"/>
  <c r="C1954" i="12"/>
  <c r="E1954" i="12" s="1"/>
  <c r="B1954" i="12"/>
  <c r="A1954" i="12"/>
  <c r="E1953" i="12"/>
  <c r="D1953" i="12"/>
  <c r="C1953" i="12"/>
  <c r="B1953" i="12"/>
  <c r="A1953" i="12"/>
  <c r="D1952" i="12"/>
  <c r="C1952" i="12"/>
  <c r="B1952" i="12"/>
  <c r="E1952" i="12" s="1"/>
  <c r="A1952" i="12"/>
  <c r="E1951" i="12"/>
  <c r="D1951" i="12"/>
  <c r="C1951" i="12"/>
  <c r="B1951" i="12"/>
  <c r="A1951" i="12"/>
  <c r="D1950" i="12"/>
  <c r="C1950" i="12"/>
  <c r="E1950" i="12" s="1"/>
  <c r="B1950" i="12"/>
  <c r="A1950" i="12"/>
  <c r="D1949" i="12"/>
  <c r="C1949" i="12"/>
  <c r="E1949" i="12" s="1"/>
  <c r="B1949" i="12"/>
  <c r="A1949" i="12"/>
  <c r="E1948" i="12"/>
  <c r="D1948" i="12"/>
  <c r="C1948" i="12"/>
  <c r="B1948" i="12"/>
  <c r="A1948" i="12"/>
  <c r="D1947" i="12"/>
  <c r="C1947" i="12"/>
  <c r="E1947" i="12" s="1"/>
  <c r="B1947" i="12"/>
  <c r="A1947" i="12"/>
  <c r="D1946" i="12"/>
  <c r="C1946" i="12"/>
  <c r="E1946" i="12" s="1"/>
  <c r="B1946" i="12"/>
  <c r="A1946" i="12"/>
  <c r="E1945" i="12"/>
  <c r="D1945" i="12"/>
  <c r="C1945" i="12"/>
  <c r="B1945" i="12"/>
  <c r="A1945" i="12"/>
  <c r="D1944" i="12"/>
  <c r="C1944" i="12"/>
  <c r="B1944" i="12"/>
  <c r="E1944" i="12" s="1"/>
  <c r="A1944" i="12"/>
  <c r="E1943" i="12"/>
  <c r="D1943" i="12"/>
  <c r="C1943" i="12"/>
  <c r="B1943" i="12"/>
  <c r="A1943" i="12"/>
  <c r="D1942" i="12"/>
  <c r="C1942" i="12"/>
  <c r="E1942" i="12" s="1"/>
  <c r="B1942" i="12"/>
  <c r="A1942" i="12"/>
  <c r="D1941" i="12"/>
  <c r="C1941" i="12"/>
  <c r="E1941" i="12" s="1"/>
  <c r="B1941" i="12"/>
  <c r="A1941" i="12"/>
  <c r="E1940" i="12"/>
  <c r="D1940" i="12"/>
  <c r="C1940" i="12"/>
  <c r="B1940" i="12"/>
  <c r="A1940" i="12"/>
  <c r="D1939" i="12"/>
  <c r="C1939" i="12"/>
  <c r="E1939" i="12" s="1"/>
  <c r="B1939" i="12"/>
  <c r="A1939" i="12"/>
  <c r="D1938" i="12"/>
  <c r="C1938" i="12"/>
  <c r="E1938" i="12" s="1"/>
  <c r="B1938" i="12"/>
  <c r="A1938" i="12"/>
  <c r="E1937" i="12"/>
  <c r="D1937" i="12"/>
  <c r="C1937" i="12"/>
  <c r="B1937" i="12"/>
  <c r="A1937" i="12"/>
  <c r="D1936" i="12"/>
  <c r="C1936" i="12"/>
  <c r="B1936" i="12"/>
  <c r="E1936" i="12" s="1"/>
  <c r="A1936" i="12"/>
  <c r="E1935" i="12"/>
  <c r="D1935" i="12"/>
  <c r="C1935" i="12"/>
  <c r="B1935" i="12"/>
  <c r="A1935" i="12"/>
  <c r="D1934" i="12"/>
  <c r="C1934" i="12"/>
  <c r="E1934" i="12" s="1"/>
  <c r="B1934" i="12"/>
  <c r="A1934" i="12"/>
  <c r="D1933" i="12"/>
  <c r="C1933" i="12"/>
  <c r="E1933" i="12" s="1"/>
  <c r="B1933" i="12"/>
  <c r="A1933" i="12"/>
  <c r="E1932" i="12"/>
  <c r="D1932" i="12"/>
  <c r="C1932" i="12"/>
  <c r="B1932" i="12"/>
  <c r="A1932" i="12"/>
  <c r="D1931" i="12"/>
  <c r="C1931" i="12"/>
  <c r="E1931" i="12" s="1"/>
  <c r="B1931" i="12"/>
  <c r="A1931" i="12"/>
  <c r="D1930" i="12"/>
  <c r="C1930" i="12"/>
  <c r="E1930" i="12" s="1"/>
  <c r="B1930" i="12"/>
  <c r="A1930" i="12"/>
  <c r="E1929" i="12"/>
  <c r="D1929" i="12"/>
  <c r="C1929" i="12"/>
  <c r="B1929" i="12"/>
  <c r="A1929" i="12"/>
  <c r="D1928" i="12"/>
  <c r="C1928" i="12"/>
  <c r="B1928" i="12"/>
  <c r="E1928" i="12" s="1"/>
  <c r="A1928" i="12"/>
  <c r="E1927" i="12"/>
  <c r="D1927" i="12"/>
  <c r="C1927" i="12"/>
  <c r="B1927" i="12"/>
  <c r="A1927" i="12"/>
  <c r="D1926" i="12"/>
  <c r="C1926" i="12"/>
  <c r="E1926" i="12" s="1"/>
  <c r="B1926" i="12"/>
  <c r="A1926" i="12"/>
  <c r="D1925" i="12"/>
  <c r="C1925" i="12"/>
  <c r="E1925" i="12" s="1"/>
  <c r="B1925" i="12"/>
  <c r="A1925" i="12"/>
  <c r="E1924" i="12"/>
  <c r="D1924" i="12"/>
  <c r="C1924" i="12"/>
  <c r="B1924" i="12"/>
  <c r="A1924" i="12"/>
  <c r="D1923" i="12"/>
  <c r="C1923" i="12"/>
  <c r="E1923" i="12" s="1"/>
  <c r="B1923" i="12"/>
  <c r="A1923" i="12"/>
  <c r="D1922" i="12"/>
  <c r="C1922" i="12"/>
  <c r="E1922" i="12" s="1"/>
  <c r="B1922" i="12"/>
  <c r="A1922" i="12"/>
  <c r="E1921" i="12"/>
  <c r="D1921" i="12"/>
  <c r="C1921" i="12"/>
  <c r="B1921" i="12"/>
  <c r="A1921" i="12"/>
  <c r="D1920" i="12"/>
  <c r="C1920" i="12"/>
  <c r="B1920" i="12"/>
  <c r="E1920" i="12" s="1"/>
  <c r="A1920" i="12"/>
  <c r="E1919" i="12"/>
  <c r="D1919" i="12"/>
  <c r="C1919" i="12"/>
  <c r="B1919" i="12"/>
  <c r="A1919" i="12"/>
  <c r="D1918" i="12"/>
  <c r="C1918" i="12"/>
  <c r="E1918" i="12" s="1"/>
  <c r="B1918" i="12"/>
  <c r="A1918" i="12"/>
  <c r="D1917" i="12"/>
  <c r="C1917" i="12"/>
  <c r="E1917" i="12" s="1"/>
  <c r="B1917" i="12"/>
  <c r="A1917" i="12"/>
  <c r="E1916" i="12"/>
  <c r="D1916" i="12"/>
  <c r="C1916" i="12"/>
  <c r="B1916" i="12"/>
  <c r="A1916" i="12"/>
  <c r="D1915" i="12"/>
  <c r="C1915" i="12"/>
  <c r="E1915" i="12" s="1"/>
  <c r="B1915" i="12"/>
  <c r="A1915" i="12"/>
  <c r="D1914" i="12"/>
  <c r="C1914" i="12"/>
  <c r="E1914" i="12" s="1"/>
  <c r="B1914" i="12"/>
  <c r="A1914" i="12"/>
  <c r="E1913" i="12"/>
  <c r="D1913" i="12"/>
  <c r="C1913" i="12"/>
  <c r="B1913" i="12"/>
  <c r="A1913" i="12"/>
  <c r="D1912" i="12"/>
  <c r="C1912" i="12"/>
  <c r="B1912" i="12"/>
  <c r="E1912" i="12" s="1"/>
  <c r="A1912" i="12"/>
  <c r="E1911" i="12"/>
  <c r="D1911" i="12"/>
  <c r="C1911" i="12"/>
  <c r="B1911" i="12"/>
  <c r="A1911" i="12"/>
  <c r="D1910" i="12"/>
  <c r="C1910" i="12"/>
  <c r="E1910" i="12" s="1"/>
  <c r="B1910" i="12"/>
  <c r="A1910" i="12"/>
  <c r="D1909" i="12"/>
  <c r="C1909" i="12"/>
  <c r="E1909" i="12" s="1"/>
  <c r="B1909" i="12"/>
  <c r="A1909" i="12"/>
  <c r="E1908" i="12"/>
  <c r="D1908" i="12"/>
  <c r="C1908" i="12"/>
  <c r="B1908" i="12"/>
  <c r="A1908" i="12"/>
  <c r="D1907" i="12"/>
  <c r="C1907" i="12"/>
  <c r="E1907" i="12" s="1"/>
  <c r="B1907" i="12"/>
  <c r="A1907" i="12"/>
  <c r="D1906" i="12"/>
  <c r="C1906" i="12"/>
  <c r="E1906" i="12" s="1"/>
  <c r="B1906" i="12"/>
  <c r="A1906" i="12"/>
  <c r="E1905" i="12"/>
  <c r="D1905" i="12"/>
  <c r="C1905" i="12"/>
  <c r="B1905" i="12"/>
  <c r="A1905" i="12"/>
  <c r="D1904" i="12"/>
  <c r="C1904" i="12"/>
  <c r="B1904" i="12"/>
  <c r="E1904" i="12" s="1"/>
  <c r="A1904" i="12"/>
  <c r="E1903" i="12"/>
  <c r="D1903" i="12"/>
  <c r="C1903" i="12"/>
  <c r="B1903" i="12"/>
  <c r="A1903" i="12"/>
  <c r="D1902" i="12"/>
  <c r="C1902" i="12"/>
  <c r="E1902" i="12" s="1"/>
  <c r="B1902" i="12"/>
  <c r="A1902" i="12"/>
  <c r="D1901" i="12"/>
  <c r="C1901" i="12"/>
  <c r="E1901" i="12" s="1"/>
  <c r="B1901" i="12"/>
  <c r="A1901" i="12"/>
  <c r="E1900" i="12"/>
  <c r="D1900" i="12"/>
  <c r="C1900" i="12"/>
  <c r="B1900" i="12"/>
  <c r="A1900" i="12"/>
  <c r="D1899" i="12"/>
  <c r="C1899" i="12"/>
  <c r="E1899" i="12" s="1"/>
  <c r="B1899" i="12"/>
  <c r="A1899" i="12"/>
  <c r="D1898" i="12"/>
  <c r="C1898" i="12"/>
  <c r="E1898" i="12" s="1"/>
  <c r="B1898" i="12"/>
  <c r="A1898" i="12"/>
  <c r="E1897" i="12"/>
  <c r="D1897" i="12"/>
  <c r="C1897" i="12"/>
  <c r="B1897" i="12"/>
  <c r="A1897" i="12"/>
  <c r="D1896" i="12"/>
  <c r="C1896" i="12"/>
  <c r="B1896" i="12"/>
  <c r="E1896" i="12" s="1"/>
  <c r="A1896" i="12"/>
  <c r="E1895" i="12"/>
  <c r="D1895" i="12"/>
  <c r="C1895" i="12"/>
  <c r="B1895" i="12"/>
  <c r="A1895" i="12"/>
  <c r="D1894" i="12"/>
  <c r="C1894" i="12"/>
  <c r="E1894" i="12" s="1"/>
  <c r="B1894" i="12"/>
  <c r="A1894" i="12"/>
  <c r="D1893" i="12"/>
  <c r="C1893" i="12"/>
  <c r="E1893" i="12" s="1"/>
  <c r="B1893" i="12"/>
  <c r="A1893" i="12"/>
  <c r="E1892" i="12"/>
  <c r="D1892" i="12"/>
  <c r="C1892" i="12"/>
  <c r="B1892" i="12"/>
  <c r="A1892" i="12"/>
  <c r="D1891" i="12"/>
  <c r="C1891" i="12"/>
  <c r="E1891" i="12" s="1"/>
  <c r="B1891" i="12"/>
  <c r="A1891" i="12"/>
  <c r="D1890" i="12"/>
  <c r="C1890" i="12"/>
  <c r="E1890" i="12" s="1"/>
  <c r="B1890" i="12"/>
  <c r="A1890" i="12"/>
  <c r="E1889" i="12"/>
  <c r="D1889" i="12"/>
  <c r="C1889" i="12"/>
  <c r="B1889" i="12"/>
  <c r="A1889" i="12"/>
  <c r="D1888" i="12"/>
  <c r="C1888" i="12"/>
  <c r="B1888" i="12"/>
  <c r="E1888" i="12" s="1"/>
  <c r="A1888" i="12"/>
  <c r="E1887" i="12"/>
  <c r="D1887" i="12"/>
  <c r="C1887" i="12"/>
  <c r="B1887" i="12"/>
  <c r="A1887" i="12"/>
  <c r="D1886" i="12"/>
  <c r="C1886" i="12"/>
  <c r="E1886" i="12" s="1"/>
  <c r="B1886" i="12"/>
  <c r="A1886" i="12"/>
  <c r="D1885" i="12"/>
  <c r="C1885" i="12"/>
  <c r="E1885" i="12" s="1"/>
  <c r="B1885" i="12"/>
  <c r="A1885" i="12"/>
  <c r="E1884" i="12"/>
  <c r="D1884" i="12"/>
  <c r="C1884" i="12"/>
  <c r="B1884" i="12"/>
  <c r="A1884" i="12"/>
  <c r="D1883" i="12"/>
  <c r="C1883" i="12"/>
  <c r="E1883" i="12" s="1"/>
  <c r="B1883" i="12"/>
  <c r="A1883" i="12"/>
  <c r="D1882" i="12"/>
  <c r="C1882" i="12"/>
  <c r="E1882" i="12" s="1"/>
  <c r="B1882" i="12"/>
  <c r="A1882" i="12"/>
  <c r="E1881" i="12"/>
  <c r="D1881" i="12"/>
  <c r="C1881" i="12"/>
  <c r="B1881" i="12"/>
  <c r="A1881" i="12"/>
  <c r="D1880" i="12"/>
  <c r="C1880" i="12"/>
  <c r="B1880" i="12"/>
  <c r="E1880" i="12" s="1"/>
  <c r="A1880" i="12"/>
  <c r="E1879" i="12"/>
  <c r="D1879" i="12"/>
  <c r="C1879" i="12"/>
  <c r="B1879" i="12"/>
  <c r="A1879" i="12"/>
  <c r="D1878" i="12"/>
  <c r="C1878" i="12"/>
  <c r="E1878" i="12" s="1"/>
  <c r="B1878" i="12"/>
  <c r="A1878" i="12"/>
  <c r="D1877" i="12"/>
  <c r="C1877" i="12"/>
  <c r="E1877" i="12" s="1"/>
  <c r="B1877" i="12"/>
  <c r="A1877" i="12"/>
  <c r="E1876" i="12"/>
  <c r="D1876" i="12"/>
  <c r="C1876" i="12"/>
  <c r="B1876" i="12"/>
  <c r="A1876" i="12"/>
  <c r="D1875" i="12"/>
  <c r="C1875" i="12"/>
  <c r="E1875" i="12" s="1"/>
  <c r="B1875" i="12"/>
  <c r="A1875" i="12"/>
  <c r="D1874" i="12"/>
  <c r="C1874" i="12"/>
  <c r="E1874" i="12" s="1"/>
  <c r="B1874" i="12"/>
  <c r="A1874" i="12"/>
  <c r="E1873" i="12"/>
  <c r="D1873" i="12"/>
  <c r="C1873" i="12"/>
  <c r="B1873" i="12"/>
  <c r="A1873" i="12"/>
  <c r="D1872" i="12"/>
  <c r="C1872" i="12"/>
  <c r="B1872" i="12"/>
  <c r="E1872" i="12" s="1"/>
  <c r="A1872" i="12"/>
  <c r="E1871" i="12"/>
  <c r="D1871" i="12"/>
  <c r="C1871" i="12"/>
  <c r="B1871" i="12"/>
  <c r="A1871" i="12"/>
  <c r="D1870" i="12"/>
  <c r="C1870" i="12"/>
  <c r="E1870" i="12" s="1"/>
  <c r="B1870" i="12"/>
  <c r="A1870" i="12"/>
  <c r="D1869" i="12"/>
  <c r="C1869" i="12"/>
  <c r="E1869" i="12" s="1"/>
  <c r="B1869" i="12"/>
  <c r="A1869" i="12"/>
  <c r="E1868" i="12"/>
  <c r="D1868" i="12"/>
  <c r="C1868" i="12"/>
  <c r="B1868" i="12"/>
  <c r="A1868" i="12"/>
  <c r="D1867" i="12"/>
  <c r="C1867" i="12"/>
  <c r="E1867" i="12" s="1"/>
  <c r="B1867" i="12"/>
  <c r="A1867" i="12"/>
  <c r="D1866" i="12"/>
  <c r="C1866" i="12"/>
  <c r="E1866" i="12" s="1"/>
  <c r="B1866" i="12"/>
  <c r="A1866" i="12"/>
  <c r="E1865" i="12"/>
  <c r="D1865" i="12"/>
  <c r="C1865" i="12"/>
  <c r="B1865" i="12"/>
  <c r="A1865" i="12"/>
  <c r="D1864" i="12"/>
  <c r="C1864" i="12"/>
  <c r="B1864" i="12"/>
  <c r="E1864" i="12" s="1"/>
  <c r="A1864" i="12"/>
  <c r="E1863" i="12"/>
  <c r="D1863" i="12"/>
  <c r="C1863" i="12"/>
  <c r="B1863" i="12"/>
  <c r="A1863" i="12"/>
  <c r="D1862" i="12"/>
  <c r="C1862" i="12"/>
  <c r="E1862" i="12" s="1"/>
  <c r="B1862" i="12"/>
  <c r="A1862" i="12"/>
  <c r="D1861" i="12"/>
  <c r="C1861" i="12"/>
  <c r="E1861" i="12" s="1"/>
  <c r="B1861" i="12"/>
  <c r="A1861" i="12"/>
  <c r="E1860" i="12"/>
  <c r="D1860" i="12"/>
  <c r="C1860" i="12"/>
  <c r="B1860" i="12"/>
  <c r="A1860" i="12"/>
  <c r="D1859" i="12"/>
  <c r="C1859" i="12"/>
  <c r="E1859" i="12" s="1"/>
  <c r="B1859" i="12"/>
  <c r="A1859" i="12"/>
  <c r="D1858" i="12"/>
  <c r="C1858" i="12"/>
  <c r="E1858" i="12" s="1"/>
  <c r="B1858" i="12"/>
  <c r="A1858" i="12"/>
  <c r="E1857" i="12"/>
  <c r="D1857" i="12"/>
  <c r="C1857" i="12"/>
  <c r="B1857" i="12"/>
  <c r="A1857" i="12"/>
  <c r="D1856" i="12"/>
  <c r="C1856" i="12"/>
  <c r="B1856" i="12"/>
  <c r="E1856" i="12" s="1"/>
  <c r="A1856" i="12"/>
  <c r="E1855" i="12"/>
  <c r="D1855" i="12"/>
  <c r="C1855" i="12"/>
  <c r="B1855" i="12"/>
  <c r="A1855" i="12"/>
  <c r="D1854" i="12"/>
  <c r="C1854" i="12"/>
  <c r="E1854" i="12" s="1"/>
  <c r="B1854" i="12"/>
  <c r="A1854" i="12"/>
  <c r="D1853" i="12"/>
  <c r="C1853" i="12"/>
  <c r="E1853" i="12" s="1"/>
  <c r="B1853" i="12"/>
  <c r="A1853" i="12"/>
  <c r="E1852" i="12"/>
  <c r="D1852" i="12"/>
  <c r="C1852" i="12"/>
  <c r="B1852" i="12"/>
  <c r="A1852" i="12"/>
  <c r="D1851" i="12"/>
  <c r="C1851" i="12"/>
  <c r="E1851" i="12" s="1"/>
  <c r="B1851" i="12"/>
  <c r="A1851" i="12"/>
  <c r="D1850" i="12"/>
  <c r="C1850" i="12"/>
  <c r="E1850" i="12" s="1"/>
  <c r="B1850" i="12"/>
  <c r="A1850" i="12"/>
  <c r="E1849" i="12"/>
  <c r="D1849" i="12"/>
  <c r="C1849" i="12"/>
  <c r="B1849" i="12"/>
  <c r="A1849" i="12"/>
  <c r="D1848" i="12"/>
  <c r="C1848" i="12"/>
  <c r="B1848" i="12"/>
  <c r="E1848" i="12" s="1"/>
  <c r="A1848" i="12"/>
  <c r="E1847" i="12"/>
  <c r="D1847" i="12"/>
  <c r="C1847" i="12"/>
  <c r="B1847" i="12"/>
  <c r="A1847" i="12"/>
  <c r="D1846" i="12"/>
  <c r="C1846" i="12"/>
  <c r="E1846" i="12" s="1"/>
  <c r="B1846" i="12"/>
  <c r="A1846" i="12"/>
  <c r="D1845" i="12"/>
  <c r="C1845" i="12"/>
  <c r="E1845" i="12" s="1"/>
  <c r="B1845" i="12"/>
  <c r="A1845" i="12"/>
  <c r="E1844" i="12"/>
  <c r="D1844" i="12"/>
  <c r="C1844" i="12"/>
  <c r="B1844" i="12"/>
  <c r="A1844" i="12"/>
  <c r="D1843" i="12"/>
  <c r="C1843" i="12"/>
  <c r="E1843" i="12" s="1"/>
  <c r="B1843" i="12"/>
  <c r="A1843" i="12"/>
  <c r="D1842" i="12"/>
  <c r="C1842" i="12"/>
  <c r="E1842" i="12" s="1"/>
  <c r="B1842" i="12"/>
  <c r="A1842" i="12"/>
  <c r="E1841" i="12"/>
  <c r="D1841" i="12"/>
  <c r="C1841" i="12"/>
  <c r="B1841" i="12"/>
  <c r="A1841" i="12"/>
  <c r="D1840" i="12"/>
  <c r="C1840" i="12"/>
  <c r="E1840" i="12" s="1"/>
  <c r="B1840" i="12"/>
  <c r="A1840" i="12"/>
  <c r="E1839" i="12"/>
  <c r="D1839" i="12"/>
  <c r="C1839" i="12"/>
  <c r="B1839" i="12"/>
  <c r="A1839" i="12"/>
  <c r="D1838" i="12"/>
  <c r="C1838" i="12"/>
  <c r="E1838" i="12" s="1"/>
  <c r="B1838" i="12"/>
  <c r="A1838" i="12"/>
  <c r="D1837" i="12"/>
  <c r="C1837" i="12"/>
  <c r="E1837" i="12" s="1"/>
  <c r="B1837" i="12"/>
  <c r="A1837" i="12"/>
  <c r="E1836" i="12"/>
  <c r="D1836" i="12"/>
  <c r="C1836" i="12"/>
  <c r="B1836" i="12"/>
  <c r="A1836" i="12"/>
  <c r="D1835" i="12"/>
  <c r="C1835" i="12"/>
  <c r="E1835" i="12" s="1"/>
  <c r="B1835" i="12"/>
  <c r="A1835" i="12"/>
  <c r="D1834" i="12"/>
  <c r="C1834" i="12"/>
  <c r="E1834" i="12" s="1"/>
  <c r="B1834" i="12"/>
  <c r="A1834" i="12"/>
  <c r="E1833" i="12"/>
  <c r="D1833" i="12"/>
  <c r="C1833" i="12"/>
  <c r="B1833" i="12"/>
  <c r="A1833" i="12"/>
  <c r="D1832" i="12"/>
  <c r="C1832" i="12"/>
  <c r="E1832" i="12" s="1"/>
  <c r="B1832" i="12"/>
  <c r="A1832" i="12"/>
  <c r="E1831" i="12"/>
  <c r="D1831" i="12"/>
  <c r="C1831" i="12"/>
  <c r="B1831" i="12"/>
  <c r="A1831" i="12"/>
  <c r="D1830" i="12"/>
  <c r="C1830" i="12"/>
  <c r="E1830" i="12" s="1"/>
  <c r="B1830" i="12"/>
  <c r="A1830" i="12"/>
  <c r="D1829" i="12"/>
  <c r="C1829" i="12"/>
  <c r="E1829" i="12" s="1"/>
  <c r="B1829" i="12"/>
  <c r="A1829" i="12"/>
  <c r="E1828" i="12"/>
  <c r="D1828" i="12"/>
  <c r="C1828" i="12"/>
  <c r="B1828" i="12"/>
  <c r="A1828" i="12"/>
  <c r="D1827" i="12"/>
  <c r="C1827" i="12"/>
  <c r="E1827" i="12" s="1"/>
  <c r="B1827" i="12"/>
  <c r="A1827" i="12"/>
  <c r="D1826" i="12"/>
  <c r="C1826" i="12"/>
  <c r="E1826" i="12" s="1"/>
  <c r="B1826" i="12"/>
  <c r="A1826" i="12"/>
  <c r="E1825" i="12"/>
  <c r="D1825" i="12"/>
  <c r="C1825" i="12"/>
  <c r="B1825" i="12"/>
  <c r="A1825" i="12"/>
  <c r="D1824" i="12"/>
  <c r="C1824" i="12"/>
  <c r="E1824" i="12" s="1"/>
  <c r="B1824" i="12"/>
  <c r="A1824" i="12"/>
  <c r="E1823" i="12"/>
  <c r="D1823" i="12"/>
  <c r="C1823" i="12"/>
  <c r="B1823" i="12"/>
  <c r="A1823" i="12"/>
  <c r="D1822" i="12"/>
  <c r="C1822" i="12"/>
  <c r="E1822" i="12" s="1"/>
  <c r="B1822" i="12"/>
  <c r="A1822" i="12"/>
  <c r="D1821" i="12"/>
  <c r="C1821" i="12"/>
  <c r="E1821" i="12" s="1"/>
  <c r="B1821" i="12"/>
  <c r="A1821" i="12"/>
  <c r="E1820" i="12"/>
  <c r="D1820" i="12"/>
  <c r="C1820" i="12"/>
  <c r="B1820" i="12"/>
  <c r="A1820" i="12"/>
  <c r="D1819" i="12"/>
  <c r="C1819" i="12"/>
  <c r="E1819" i="12" s="1"/>
  <c r="B1819" i="12"/>
  <c r="A1819" i="12"/>
  <c r="D1818" i="12"/>
  <c r="C1818" i="12"/>
  <c r="E1818" i="12" s="1"/>
  <c r="B1818" i="12"/>
  <c r="A1818" i="12"/>
  <c r="E1817" i="12"/>
  <c r="D1817" i="12"/>
  <c r="C1817" i="12"/>
  <c r="B1817" i="12"/>
  <c r="A1817" i="12"/>
  <c r="D1816" i="12"/>
  <c r="C1816" i="12"/>
  <c r="E1816" i="12" s="1"/>
  <c r="B1816" i="12"/>
  <c r="A1816" i="12"/>
  <c r="E1815" i="12"/>
  <c r="D1815" i="12"/>
  <c r="C1815" i="12"/>
  <c r="B1815" i="12"/>
  <c r="A1815" i="12"/>
  <c r="D1814" i="12"/>
  <c r="C1814" i="12"/>
  <c r="E1814" i="12" s="1"/>
  <c r="B1814" i="12"/>
  <c r="A1814" i="12"/>
  <c r="D1813" i="12"/>
  <c r="C1813" i="12"/>
  <c r="E1813" i="12" s="1"/>
  <c r="B1813" i="12"/>
  <c r="A1813" i="12"/>
  <c r="E1812" i="12"/>
  <c r="D1812" i="12"/>
  <c r="C1812" i="12"/>
  <c r="B1812" i="12"/>
  <c r="A1812" i="12"/>
  <c r="D1811" i="12"/>
  <c r="C1811" i="12"/>
  <c r="E1811" i="12" s="1"/>
  <c r="B1811" i="12"/>
  <c r="A1811" i="12"/>
  <c r="D1810" i="12"/>
  <c r="C1810" i="12"/>
  <c r="B1810" i="12"/>
  <c r="E1810" i="12" s="1"/>
  <c r="A1810" i="12"/>
  <c r="E1809" i="12"/>
  <c r="D1809" i="12"/>
  <c r="C1809" i="12"/>
  <c r="B1809" i="12"/>
  <c r="A1809" i="12"/>
  <c r="D1808" i="12"/>
  <c r="C1808" i="12"/>
  <c r="E1808" i="12" s="1"/>
  <c r="B1808" i="12"/>
  <c r="A1808" i="12"/>
  <c r="E1807" i="12"/>
  <c r="D1807" i="12"/>
  <c r="C1807" i="12"/>
  <c r="B1807" i="12"/>
  <c r="A1807" i="12"/>
  <c r="D1806" i="12"/>
  <c r="C1806" i="12"/>
  <c r="E1806" i="12" s="1"/>
  <c r="B1806" i="12"/>
  <c r="A1806" i="12"/>
  <c r="D1805" i="12"/>
  <c r="C1805" i="12"/>
  <c r="E1805" i="12" s="1"/>
  <c r="B1805" i="12"/>
  <c r="A1805" i="12"/>
  <c r="E1804" i="12"/>
  <c r="D1804" i="12"/>
  <c r="C1804" i="12"/>
  <c r="B1804" i="12"/>
  <c r="A1804" i="12"/>
  <c r="D1803" i="12"/>
  <c r="C1803" i="12"/>
  <c r="E1803" i="12" s="1"/>
  <c r="B1803" i="12"/>
  <c r="A1803" i="12"/>
  <c r="D1802" i="12"/>
  <c r="C1802" i="12"/>
  <c r="B1802" i="12"/>
  <c r="E1802" i="12" s="1"/>
  <c r="A1802" i="12"/>
  <c r="E1801" i="12"/>
  <c r="D1801" i="12"/>
  <c r="C1801" i="12"/>
  <c r="B1801" i="12"/>
  <c r="A1801" i="12"/>
  <c r="D1800" i="12"/>
  <c r="C1800" i="12"/>
  <c r="E1800" i="12" s="1"/>
  <c r="B1800" i="12"/>
  <c r="A1800" i="12"/>
  <c r="E1799" i="12"/>
  <c r="D1799" i="12"/>
  <c r="C1799" i="12"/>
  <c r="B1799" i="12"/>
  <c r="A1799" i="12"/>
  <c r="D1798" i="12"/>
  <c r="C1798" i="12"/>
  <c r="E1798" i="12" s="1"/>
  <c r="B1798" i="12"/>
  <c r="A1798" i="12"/>
  <c r="D1797" i="12"/>
  <c r="C1797" i="12"/>
  <c r="E1797" i="12" s="1"/>
  <c r="B1797" i="12"/>
  <c r="A1797" i="12"/>
  <c r="E1796" i="12"/>
  <c r="D1796" i="12"/>
  <c r="C1796" i="12"/>
  <c r="B1796" i="12"/>
  <c r="A1796" i="12"/>
  <c r="D1795" i="12"/>
  <c r="C1795" i="12"/>
  <c r="E1795" i="12" s="1"/>
  <c r="B1795" i="12"/>
  <c r="A1795" i="12"/>
  <c r="D1794" i="12"/>
  <c r="C1794" i="12"/>
  <c r="B1794" i="12"/>
  <c r="E1794" i="12" s="1"/>
  <c r="A1794" i="12"/>
  <c r="E1793" i="12"/>
  <c r="D1793" i="12"/>
  <c r="C1793" i="12"/>
  <c r="B1793" i="12"/>
  <c r="A1793" i="12"/>
  <c r="D1792" i="12"/>
  <c r="C1792" i="12"/>
  <c r="E1792" i="12" s="1"/>
  <c r="B1792" i="12"/>
  <c r="A1792" i="12"/>
  <c r="E1791" i="12"/>
  <c r="D1791" i="12"/>
  <c r="C1791" i="12"/>
  <c r="B1791" i="12"/>
  <c r="A1791" i="12"/>
  <c r="D1790" i="12"/>
  <c r="C1790" i="12"/>
  <c r="E1790" i="12" s="1"/>
  <c r="B1790" i="12"/>
  <c r="A1790" i="12"/>
  <c r="D1789" i="12"/>
  <c r="C1789" i="12"/>
  <c r="E1789" i="12" s="1"/>
  <c r="B1789" i="12"/>
  <c r="A1789" i="12"/>
  <c r="E1788" i="12"/>
  <c r="D1788" i="12"/>
  <c r="C1788" i="12"/>
  <c r="B1788" i="12"/>
  <c r="A1788" i="12"/>
  <c r="D1787" i="12"/>
  <c r="C1787" i="12"/>
  <c r="E1787" i="12" s="1"/>
  <c r="B1787" i="12"/>
  <c r="A1787" i="12"/>
  <c r="D1786" i="12"/>
  <c r="C1786" i="12"/>
  <c r="B1786" i="12"/>
  <c r="E1786" i="12" s="1"/>
  <c r="A1786" i="12"/>
  <c r="E1785" i="12"/>
  <c r="D1785" i="12"/>
  <c r="C1785" i="12"/>
  <c r="B1785" i="12"/>
  <c r="A1785" i="12"/>
  <c r="D1784" i="12"/>
  <c r="C1784" i="12"/>
  <c r="E1784" i="12" s="1"/>
  <c r="B1784" i="12"/>
  <c r="A1784" i="12"/>
  <c r="E1783" i="12"/>
  <c r="D1783" i="12"/>
  <c r="C1783" i="12"/>
  <c r="B1783" i="12"/>
  <c r="A1783" i="12"/>
  <c r="D1782" i="12"/>
  <c r="C1782" i="12"/>
  <c r="E1782" i="12" s="1"/>
  <c r="B1782" i="12"/>
  <c r="A1782" i="12"/>
  <c r="D1781" i="12"/>
  <c r="C1781" i="12"/>
  <c r="E1781" i="12" s="1"/>
  <c r="B1781" i="12"/>
  <c r="A1781" i="12"/>
  <c r="E1780" i="12"/>
  <c r="D1780" i="12"/>
  <c r="C1780" i="12"/>
  <c r="B1780" i="12"/>
  <c r="A1780" i="12"/>
  <c r="D1779" i="12"/>
  <c r="C1779" i="12"/>
  <c r="E1779" i="12" s="1"/>
  <c r="B1779" i="12"/>
  <c r="A1779" i="12"/>
  <c r="D1778" i="12"/>
  <c r="C1778" i="12"/>
  <c r="B1778" i="12"/>
  <c r="E1778" i="12" s="1"/>
  <c r="A1778" i="12"/>
  <c r="E1777" i="12"/>
  <c r="D1777" i="12"/>
  <c r="C1777" i="12"/>
  <c r="B1777" i="12"/>
  <c r="A1777" i="12"/>
  <c r="D1776" i="12"/>
  <c r="C1776" i="12"/>
  <c r="E1776" i="12" s="1"/>
  <c r="B1776" i="12"/>
  <c r="A1776" i="12"/>
  <c r="E1775" i="12"/>
  <c r="D1775" i="12"/>
  <c r="C1775" i="12"/>
  <c r="B1775" i="12"/>
  <c r="A1775" i="12"/>
  <c r="D1774" i="12"/>
  <c r="C1774" i="12"/>
  <c r="E1774" i="12" s="1"/>
  <c r="B1774" i="12"/>
  <c r="A1774" i="12"/>
  <c r="D1773" i="12"/>
  <c r="C1773" i="12"/>
  <c r="E1773" i="12" s="1"/>
  <c r="B1773" i="12"/>
  <c r="A1773" i="12"/>
  <c r="E1772" i="12"/>
  <c r="D1772" i="12"/>
  <c r="C1772" i="12"/>
  <c r="B1772" i="12"/>
  <c r="A1772" i="12"/>
  <c r="D1771" i="12"/>
  <c r="C1771" i="12"/>
  <c r="E1771" i="12" s="1"/>
  <c r="B1771" i="12"/>
  <c r="A1771" i="12"/>
  <c r="D1770" i="12"/>
  <c r="C1770" i="12"/>
  <c r="B1770" i="12"/>
  <c r="E1770" i="12" s="1"/>
  <c r="A1770" i="12"/>
  <c r="E1769" i="12"/>
  <c r="D1769" i="12"/>
  <c r="C1769" i="12"/>
  <c r="B1769" i="12"/>
  <c r="A1769" i="12"/>
  <c r="D1768" i="12"/>
  <c r="C1768" i="12"/>
  <c r="E1768" i="12" s="1"/>
  <c r="B1768" i="12"/>
  <c r="A1768" i="12"/>
  <c r="E1767" i="12"/>
  <c r="D1767" i="12"/>
  <c r="C1767" i="12"/>
  <c r="B1767" i="12"/>
  <c r="A1767" i="12"/>
  <c r="D1766" i="12"/>
  <c r="C1766" i="12"/>
  <c r="E1766" i="12" s="1"/>
  <c r="B1766" i="12"/>
  <c r="A1766" i="12"/>
  <c r="D1765" i="12"/>
  <c r="C1765" i="12"/>
  <c r="E1765" i="12" s="1"/>
  <c r="B1765" i="12"/>
  <c r="A1765" i="12"/>
  <c r="E1764" i="12"/>
  <c r="D1764" i="12"/>
  <c r="C1764" i="12"/>
  <c r="B1764" i="12"/>
  <c r="A1764" i="12"/>
  <c r="D1763" i="12"/>
  <c r="C1763" i="12"/>
  <c r="E1763" i="12" s="1"/>
  <c r="B1763" i="12"/>
  <c r="A1763" i="12"/>
  <c r="D1762" i="12"/>
  <c r="C1762" i="12"/>
  <c r="B1762" i="12"/>
  <c r="E1762" i="12" s="1"/>
  <c r="A1762" i="12"/>
  <c r="E1761" i="12"/>
  <c r="D1761" i="12"/>
  <c r="C1761" i="12"/>
  <c r="B1761" i="12"/>
  <c r="A1761" i="12"/>
  <c r="D1760" i="12"/>
  <c r="C1760" i="12"/>
  <c r="E1760" i="12" s="1"/>
  <c r="B1760" i="12"/>
  <c r="A1760" i="12"/>
  <c r="E1759" i="12"/>
  <c r="D1759" i="12"/>
  <c r="C1759" i="12"/>
  <c r="B1759" i="12"/>
  <c r="A1759" i="12"/>
  <c r="D1758" i="12"/>
  <c r="C1758" i="12"/>
  <c r="E1758" i="12" s="1"/>
  <c r="B1758" i="12"/>
  <c r="A1758" i="12"/>
  <c r="D1757" i="12"/>
  <c r="C1757" i="12"/>
  <c r="E1757" i="12" s="1"/>
  <c r="B1757" i="12"/>
  <c r="A1757" i="12"/>
  <c r="E1756" i="12"/>
  <c r="D1756" i="12"/>
  <c r="C1756" i="12"/>
  <c r="B1756" i="12"/>
  <c r="A1756" i="12"/>
  <c r="D1755" i="12"/>
  <c r="C1755" i="12"/>
  <c r="E1755" i="12" s="1"/>
  <c r="B1755" i="12"/>
  <c r="A1755" i="12"/>
  <c r="D1754" i="12"/>
  <c r="C1754" i="12"/>
  <c r="B1754" i="12"/>
  <c r="E1754" i="12" s="1"/>
  <c r="A1754" i="12"/>
  <c r="E1753" i="12"/>
  <c r="D1753" i="12"/>
  <c r="C1753" i="12"/>
  <c r="B1753" i="12"/>
  <c r="A1753" i="12"/>
  <c r="D1752" i="12"/>
  <c r="C1752" i="12"/>
  <c r="E1752" i="12" s="1"/>
  <c r="B1752" i="12"/>
  <c r="A1752" i="12"/>
  <c r="E1751" i="12"/>
  <c r="D1751" i="12"/>
  <c r="C1751" i="12"/>
  <c r="B1751" i="12"/>
  <c r="A1751" i="12"/>
  <c r="D1750" i="12"/>
  <c r="C1750" i="12"/>
  <c r="E1750" i="12" s="1"/>
  <c r="B1750" i="12"/>
  <c r="A1750" i="12"/>
  <c r="D1749" i="12"/>
  <c r="C1749" i="12"/>
  <c r="E1749" i="12" s="1"/>
  <c r="B1749" i="12"/>
  <c r="A1749" i="12"/>
  <c r="E1748" i="12"/>
  <c r="D1748" i="12"/>
  <c r="C1748" i="12"/>
  <c r="B1748" i="12"/>
  <c r="A1748" i="12"/>
  <c r="D1747" i="12"/>
  <c r="C1747" i="12"/>
  <c r="E1747" i="12" s="1"/>
  <c r="B1747" i="12"/>
  <c r="A1747" i="12"/>
  <c r="D1746" i="12"/>
  <c r="C1746" i="12"/>
  <c r="B1746" i="12"/>
  <c r="E1746" i="12" s="1"/>
  <c r="A1746" i="12"/>
  <c r="E1745" i="12"/>
  <c r="D1745" i="12"/>
  <c r="C1745" i="12"/>
  <c r="B1745" i="12"/>
  <c r="A1745" i="12"/>
  <c r="D1744" i="12"/>
  <c r="C1744" i="12"/>
  <c r="E1744" i="12" s="1"/>
  <c r="B1744" i="12"/>
  <c r="A1744" i="12"/>
  <c r="E1743" i="12"/>
  <c r="D1743" i="12"/>
  <c r="C1743" i="12"/>
  <c r="B1743" i="12"/>
  <c r="A1743" i="12"/>
  <c r="D1742" i="12"/>
  <c r="C1742" i="12"/>
  <c r="E1742" i="12" s="1"/>
  <c r="B1742" i="12"/>
  <c r="A1742" i="12"/>
  <c r="D1741" i="12"/>
  <c r="C1741" i="12"/>
  <c r="E1741" i="12" s="1"/>
  <c r="B1741" i="12"/>
  <c r="A1741" i="12"/>
  <c r="E1740" i="12"/>
  <c r="D1740" i="12"/>
  <c r="C1740" i="12"/>
  <c r="B1740" i="12"/>
  <c r="A1740" i="12"/>
  <c r="D1739" i="12"/>
  <c r="C1739" i="12"/>
  <c r="E1739" i="12" s="1"/>
  <c r="B1739" i="12"/>
  <c r="A1739" i="12"/>
  <c r="D1738" i="12"/>
  <c r="C1738" i="12"/>
  <c r="E1738" i="12" s="1"/>
  <c r="B1738" i="12"/>
  <c r="A1738" i="12"/>
  <c r="E1737" i="12"/>
  <c r="D1737" i="12"/>
  <c r="C1737" i="12"/>
  <c r="B1737" i="12"/>
  <c r="A1737" i="12"/>
  <c r="D1736" i="12"/>
  <c r="C1736" i="12"/>
  <c r="E1736" i="12" s="1"/>
  <c r="B1736" i="12"/>
  <c r="A1736" i="12"/>
  <c r="E1735" i="12"/>
  <c r="D1735" i="12"/>
  <c r="C1735" i="12"/>
  <c r="B1735" i="12"/>
  <c r="A1735" i="12"/>
  <c r="D1734" i="12"/>
  <c r="C1734" i="12"/>
  <c r="E1734" i="12" s="1"/>
  <c r="B1734" i="12"/>
  <c r="A1734" i="12"/>
  <c r="D1733" i="12"/>
  <c r="C1733" i="12"/>
  <c r="E1733" i="12" s="1"/>
  <c r="B1733" i="12"/>
  <c r="A1733" i="12"/>
  <c r="E1732" i="12"/>
  <c r="D1732" i="12"/>
  <c r="C1732" i="12"/>
  <c r="B1732" i="12"/>
  <c r="A1732" i="12"/>
  <c r="D1731" i="12"/>
  <c r="C1731" i="12"/>
  <c r="E1731" i="12" s="1"/>
  <c r="B1731" i="12"/>
  <c r="A1731" i="12"/>
  <c r="D1730" i="12"/>
  <c r="C1730" i="12"/>
  <c r="E1730" i="12" s="1"/>
  <c r="B1730" i="12"/>
  <c r="A1730" i="12"/>
  <c r="E1729" i="12"/>
  <c r="D1729" i="12"/>
  <c r="C1729" i="12"/>
  <c r="B1729" i="12"/>
  <c r="A1729" i="12"/>
  <c r="D1728" i="12"/>
  <c r="C1728" i="12"/>
  <c r="E1728" i="12" s="1"/>
  <c r="B1728" i="12"/>
  <c r="A1728" i="12"/>
  <c r="E1727" i="12"/>
  <c r="D1727" i="12"/>
  <c r="C1727" i="12"/>
  <c r="B1727" i="12"/>
  <c r="A1727" i="12"/>
  <c r="D1726" i="12"/>
  <c r="C1726" i="12"/>
  <c r="E1726" i="12" s="1"/>
  <c r="B1726" i="12"/>
  <c r="A1726" i="12"/>
  <c r="D1725" i="12"/>
  <c r="C1725" i="12"/>
  <c r="E1725" i="12" s="1"/>
  <c r="B1725" i="12"/>
  <c r="A1725" i="12"/>
  <c r="E1724" i="12"/>
  <c r="D1724" i="12"/>
  <c r="C1724" i="12"/>
  <c r="B1724" i="12"/>
  <c r="A1724" i="12"/>
  <c r="D1723" i="12"/>
  <c r="C1723" i="12"/>
  <c r="E1723" i="12" s="1"/>
  <c r="B1723" i="12"/>
  <c r="A1723" i="12"/>
  <c r="D1722" i="12"/>
  <c r="C1722" i="12"/>
  <c r="E1722" i="12" s="1"/>
  <c r="B1722" i="12"/>
  <c r="A1722" i="12"/>
  <c r="E1721" i="12"/>
  <c r="D1721" i="12"/>
  <c r="C1721" i="12"/>
  <c r="B1721" i="12"/>
  <c r="A1721" i="12"/>
  <c r="D1720" i="12"/>
  <c r="C1720" i="12"/>
  <c r="E1720" i="12" s="1"/>
  <c r="B1720" i="12"/>
  <c r="A1720" i="12"/>
  <c r="E1719" i="12"/>
  <c r="D1719" i="12"/>
  <c r="C1719" i="12"/>
  <c r="B1719" i="12"/>
  <c r="A1719" i="12"/>
  <c r="D1718" i="12"/>
  <c r="C1718" i="12"/>
  <c r="E1718" i="12" s="1"/>
  <c r="B1718" i="12"/>
  <c r="A1718" i="12"/>
  <c r="D1717" i="12"/>
  <c r="C1717" i="12"/>
  <c r="E1717" i="12" s="1"/>
  <c r="B1717" i="12"/>
  <c r="A1717" i="12"/>
  <c r="E1716" i="12"/>
  <c r="D1716" i="12"/>
  <c r="C1716" i="12"/>
  <c r="B1716" i="12"/>
  <c r="A1716" i="12"/>
  <c r="D1715" i="12"/>
  <c r="C1715" i="12"/>
  <c r="E1715" i="12" s="1"/>
  <c r="B1715" i="12"/>
  <c r="A1715" i="12"/>
  <c r="D1714" i="12"/>
  <c r="C1714" i="12"/>
  <c r="E1714" i="12" s="1"/>
  <c r="B1714" i="12"/>
  <c r="A1714" i="12"/>
  <c r="E1713" i="12"/>
  <c r="D1713" i="12"/>
  <c r="C1713" i="12"/>
  <c r="B1713" i="12"/>
  <c r="A1713" i="12"/>
  <c r="D1712" i="12"/>
  <c r="C1712" i="12"/>
  <c r="E1712" i="12" s="1"/>
  <c r="B1712" i="12"/>
  <c r="A1712" i="12"/>
  <c r="E1711" i="12"/>
  <c r="D1711" i="12"/>
  <c r="C1711" i="12"/>
  <c r="B1711" i="12"/>
  <c r="A1711" i="12"/>
  <c r="D1710" i="12"/>
  <c r="C1710" i="12"/>
  <c r="E1710" i="12" s="1"/>
  <c r="B1710" i="12"/>
  <c r="A1710" i="12"/>
  <c r="D1709" i="12"/>
  <c r="C1709" i="12"/>
  <c r="E1709" i="12" s="1"/>
  <c r="B1709" i="12"/>
  <c r="A1709" i="12"/>
  <c r="E1708" i="12"/>
  <c r="D1708" i="12"/>
  <c r="C1708" i="12"/>
  <c r="B1708" i="12"/>
  <c r="A1708" i="12"/>
  <c r="D1707" i="12"/>
  <c r="C1707" i="12"/>
  <c r="E1707" i="12" s="1"/>
  <c r="B1707" i="12"/>
  <c r="A1707" i="12"/>
  <c r="D1706" i="12"/>
  <c r="C1706" i="12"/>
  <c r="B1706" i="12"/>
  <c r="E1706" i="12" s="1"/>
  <c r="A1706" i="12"/>
  <c r="E1705" i="12"/>
  <c r="D1705" i="12"/>
  <c r="C1705" i="12"/>
  <c r="B1705" i="12"/>
  <c r="A1705" i="12"/>
  <c r="D1704" i="12"/>
  <c r="C1704" i="12"/>
  <c r="E1704" i="12" s="1"/>
  <c r="B1704" i="12"/>
  <c r="A1704" i="12"/>
  <c r="E1703" i="12"/>
  <c r="D1703" i="12"/>
  <c r="C1703" i="12"/>
  <c r="B1703" i="12"/>
  <c r="A1703" i="12"/>
  <c r="D1702" i="12"/>
  <c r="C1702" i="12"/>
  <c r="E1702" i="12" s="1"/>
  <c r="B1702" i="12"/>
  <c r="A1702" i="12"/>
  <c r="D1701" i="12"/>
  <c r="C1701" i="12"/>
  <c r="E1701" i="12" s="1"/>
  <c r="B1701" i="12"/>
  <c r="A1701" i="12"/>
  <c r="E1700" i="12"/>
  <c r="D1700" i="12"/>
  <c r="C1700" i="12"/>
  <c r="B1700" i="12"/>
  <c r="A1700" i="12"/>
  <c r="D1699" i="12"/>
  <c r="C1699" i="12"/>
  <c r="E1699" i="12" s="1"/>
  <c r="B1699" i="12"/>
  <c r="A1699" i="12"/>
  <c r="D1698" i="12"/>
  <c r="C1698" i="12"/>
  <c r="B1698" i="12"/>
  <c r="E1698" i="12" s="1"/>
  <c r="A1698" i="12"/>
  <c r="E1697" i="12"/>
  <c r="D1697" i="12"/>
  <c r="C1697" i="12"/>
  <c r="B1697" i="12"/>
  <c r="A1697" i="12"/>
  <c r="D1696" i="12"/>
  <c r="C1696" i="12"/>
  <c r="E1696" i="12" s="1"/>
  <c r="B1696" i="12"/>
  <c r="A1696" i="12"/>
  <c r="E1695" i="12"/>
  <c r="D1695" i="12"/>
  <c r="C1695" i="12"/>
  <c r="B1695" i="12"/>
  <c r="A1695" i="12"/>
  <c r="D1694" i="12"/>
  <c r="C1694" i="12"/>
  <c r="E1694" i="12" s="1"/>
  <c r="B1694" i="12"/>
  <c r="A1694" i="12"/>
  <c r="D1693" i="12"/>
  <c r="C1693" i="12"/>
  <c r="E1693" i="12" s="1"/>
  <c r="B1693" i="12"/>
  <c r="A1693" i="12"/>
  <c r="E1692" i="12"/>
  <c r="D1692" i="12"/>
  <c r="C1692" i="12"/>
  <c r="B1692" i="12"/>
  <c r="A1692" i="12"/>
  <c r="D1691" i="12"/>
  <c r="C1691" i="12"/>
  <c r="E1691" i="12" s="1"/>
  <c r="B1691" i="12"/>
  <c r="A1691" i="12"/>
  <c r="D1690" i="12"/>
  <c r="C1690" i="12"/>
  <c r="E1690" i="12" s="1"/>
  <c r="B1690" i="12"/>
  <c r="A1690" i="12"/>
  <c r="E1689" i="12"/>
  <c r="D1689" i="12"/>
  <c r="C1689" i="12"/>
  <c r="B1689" i="12"/>
  <c r="A1689" i="12"/>
  <c r="D1688" i="12"/>
  <c r="C1688" i="12"/>
  <c r="E1688" i="12" s="1"/>
  <c r="B1688" i="12"/>
  <c r="A1688" i="12"/>
  <c r="D1687" i="12"/>
  <c r="C1687" i="12"/>
  <c r="E1687" i="12" s="1"/>
  <c r="B1687" i="12"/>
  <c r="A1687" i="12"/>
  <c r="D1686" i="12"/>
  <c r="C1686" i="12"/>
  <c r="E1686" i="12" s="1"/>
  <c r="B1686" i="12"/>
  <c r="A1686" i="12"/>
  <c r="D1685" i="12"/>
  <c r="C1685" i="12"/>
  <c r="E1685" i="12" s="1"/>
  <c r="B1685" i="12"/>
  <c r="A1685" i="12"/>
  <c r="E1684" i="12"/>
  <c r="D1684" i="12"/>
  <c r="C1684" i="12"/>
  <c r="B1684" i="12"/>
  <c r="A1684" i="12"/>
  <c r="D1683" i="12"/>
  <c r="C1683" i="12"/>
  <c r="E1683" i="12" s="1"/>
  <c r="B1683" i="12"/>
  <c r="A1683" i="12"/>
  <c r="D1682" i="12"/>
  <c r="C1682" i="12"/>
  <c r="E1682" i="12" s="1"/>
  <c r="B1682" i="12"/>
  <c r="A1682" i="12"/>
  <c r="E1681" i="12"/>
  <c r="D1681" i="12"/>
  <c r="C1681" i="12"/>
  <c r="B1681" i="12"/>
  <c r="A1681" i="12"/>
  <c r="D1680" i="12"/>
  <c r="C1680" i="12"/>
  <c r="E1680" i="12" s="1"/>
  <c r="B1680" i="12"/>
  <c r="A1680" i="12"/>
  <c r="E1679" i="12"/>
  <c r="D1679" i="12"/>
  <c r="C1679" i="12"/>
  <c r="B1679" i="12"/>
  <c r="A1679" i="12"/>
  <c r="D1678" i="12"/>
  <c r="C1678" i="12"/>
  <c r="E1678" i="12" s="1"/>
  <c r="B1678" i="12"/>
  <c r="A1678" i="12"/>
  <c r="D1677" i="12"/>
  <c r="C1677" i="12"/>
  <c r="E1677" i="12" s="1"/>
  <c r="B1677" i="12"/>
  <c r="A1677" i="12"/>
  <c r="E1676" i="12"/>
  <c r="D1676" i="12"/>
  <c r="C1676" i="12"/>
  <c r="B1676" i="12"/>
  <c r="A1676" i="12"/>
  <c r="D1675" i="12"/>
  <c r="C1675" i="12"/>
  <c r="E1675" i="12" s="1"/>
  <c r="B1675" i="12"/>
  <c r="A1675" i="12"/>
  <c r="D1674" i="12"/>
  <c r="C1674" i="12"/>
  <c r="E1674" i="12" s="1"/>
  <c r="B1674" i="12"/>
  <c r="A1674" i="12"/>
  <c r="E1673" i="12"/>
  <c r="D1673" i="12"/>
  <c r="C1673" i="12"/>
  <c r="B1673" i="12"/>
  <c r="A1673" i="12"/>
  <c r="D1672" i="12"/>
  <c r="C1672" i="12"/>
  <c r="B1672" i="12"/>
  <c r="E1672" i="12" s="1"/>
  <c r="A1672" i="12"/>
  <c r="D1671" i="12"/>
  <c r="C1671" i="12"/>
  <c r="E1671" i="12" s="1"/>
  <c r="B1671" i="12"/>
  <c r="A1671" i="12"/>
  <c r="D1670" i="12"/>
  <c r="C1670" i="12"/>
  <c r="E1670" i="12" s="1"/>
  <c r="B1670" i="12"/>
  <c r="A1670" i="12"/>
  <c r="D1669" i="12"/>
  <c r="C1669" i="12"/>
  <c r="E1669" i="12" s="1"/>
  <c r="B1669" i="12"/>
  <c r="A1669" i="12"/>
  <c r="E1668" i="12"/>
  <c r="D1668" i="12"/>
  <c r="C1668" i="12"/>
  <c r="B1668" i="12"/>
  <c r="A1668" i="12"/>
  <c r="D1667" i="12"/>
  <c r="C1667" i="12"/>
  <c r="E1667" i="12" s="1"/>
  <c r="B1667" i="12"/>
  <c r="A1667" i="12"/>
  <c r="D1666" i="12"/>
  <c r="C1666" i="12"/>
  <c r="E1666" i="12" s="1"/>
  <c r="B1666" i="12"/>
  <c r="A1666" i="12"/>
  <c r="E1665" i="12"/>
  <c r="D1665" i="12"/>
  <c r="C1665" i="12"/>
  <c r="B1665" i="12"/>
  <c r="A1665" i="12"/>
  <c r="D1664" i="12"/>
  <c r="C1664" i="12"/>
  <c r="E1664" i="12" s="1"/>
  <c r="B1664" i="12"/>
  <c r="A1664" i="12"/>
  <c r="E1663" i="12"/>
  <c r="D1663" i="12"/>
  <c r="C1663" i="12"/>
  <c r="B1663" i="12"/>
  <c r="A1663" i="12"/>
  <c r="D1662" i="12"/>
  <c r="C1662" i="12"/>
  <c r="E1662" i="12" s="1"/>
  <c r="B1662" i="12"/>
  <c r="A1662" i="12"/>
  <c r="D1661" i="12"/>
  <c r="C1661" i="12"/>
  <c r="E1661" i="12" s="1"/>
  <c r="B1661" i="12"/>
  <c r="A1661" i="12"/>
  <c r="E1660" i="12"/>
  <c r="D1660" i="12"/>
  <c r="C1660" i="12"/>
  <c r="B1660" i="12"/>
  <c r="A1660" i="12"/>
  <c r="D1659" i="12"/>
  <c r="C1659" i="12"/>
  <c r="E1659" i="12" s="1"/>
  <c r="B1659" i="12"/>
  <c r="A1659" i="12"/>
  <c r="D1658" i="12"/>
  <c r="C1658" i="12"/>
  <c r="E1658" i="12" s="1"/>
  <c r="B1658" i="12"/>
  <c r="A1658" i="12"/>
  <c r="E1657" i="12"/>
  <c r="D1657" i="12"/>
  <c r="C1657" i="12"/>
  <c r="B1657" i="12"/>
  <c r="A1657" i="12"/>
  <c r="D1656" i="12"/>
  <c r="C1656" i="12"/>
  <c r="E1656" i="12" s="1"/>
  <c r="B1656" i="12"/>
  <c r="A1656" i="12"/>
  <c r="E1655" i="12"/>
  <c r="D1655" i="12"/>
  <c r="C1655" i="12"/>
  <c r="B1655" i="12"/>
  <c r="A1655" i="12"/>
  <c r="D1654" i="12"/>
  <c r="C1654" i="12"/>
  <c r="E1654" i="12" s="1"/>
  <c r="B1654" i="12"/>
  <c r="A1654" i="12"/>
  <c r="D1653" i="12"/>
  <c r="C1653" i="12"/>
  <c r="E1653" i="12" s="1"/>
  <c r="B1653" i="12"/>
  <c r="A1653" i="12"/>
  <c r="E1652" i="12"/>
  <c r="D1652" i="12"/>
  <c r="C1652" i="12"/>
  <c r="B1652" i="12"/>
  <c r="A1652" i="12"/>
  <c r="D1651" i="12"/>
  <c r="C1651" i="12"/>
  <c r="E1651" i="12" s="1"/>
  <c r="B1651" i="12"/>
  <c r="A1651" i="12"/>
  <c r="D1650" i="12"/>
  <c r="C1650" i="12"/>
  <c r="E1650" i="12" s="1"/>
  <c r="B1650" i="12"/>
  <c r="A1650" i="12"/>
  <c r="E1649" i="12"/>
  <c r="D1649" i="12"/>
  <c r="C1649" i="12"/>
  <c r="B1649" i="12"/>
  <c r="A1649" i="12"/>
  <c r="D1648" i="12"/>
  <c r="C1648" i="12"/>
  <c r="E1648" i="12" s="1"/>
  <c r="B1648" i="12"/>
  <c r="A1648" i="12"/>
  <c r="E1647" i="12"/>
  <c r="D1647" i="12"/>
  <c r="C1647" i="12"/>
  <c r="B1647" i="12"/>
  <c r="A1647" i="12"/>
  <c r="D1646" i="12"/>
  <c r="C1646" i="12"/>
  <c r="E1646" i="12" s="1"/>
  <c r="B1646" i="12"/>
  <c r="A1646" i="12"/>
  <c r="D1645" i="12"/>
  <c r="C1645" i="12"/>
  <c r="E1645" i="12" s="1"/>
  <c r="B1645" i="12"/>
  <c r="A1645" i="12"/>
  <c r="E1644" i="12"/>
  <c r="D1644" i="12"/>
  <c r="C1644" i="12"/>
  <c r="B1644" i="12"/>
  <c r="A1644" i="12"/>
  <c r="D1643" i="12"/>
  <c r="C1643" i="12"/>
  <c r="E1643" i="12" s="1"/>
  <c r="B1643" i="12"/>
  <c r="A1643" i="12"/>
  <c r="D1642" i="12"/>
  <c r="C1642" i="12"/>
  <c r="E1642" i="12" s="1"/>
  <c r="B1642" i="12"/>
  <c r="A1642" i="12"/>
  <c r="E1641" i="12"/>
  <c r="D1641" i="12"/>
  <c r="C1641" i="12"/>
  <c r="B1641" i="12"/>
  <c r="A1641" i="12"/>
  <c r="D1640" i="12"/>
  <c r="C1640" i="12"/>
  <c r="E1640" i="12" s="1"/>
  <c r="B1640" i="12"/>
  <c r="A1640" i="12"/>
  <c r="E1639" i="12"/>
  <c r="D1639" i="12"/>
  <c r="C1639" i="12"/>
  <c r="B1639" i="12"/>
  <c r="A1639" i="12"/>
  <c r="D1638" i="12"/>
  <c r="C1638" i="12"/>
  <c r="E1638" i="12" s="1"/>
  <c r="B1638" i="12"/>
  <c r="A1638" i="12"/>
  <c r="D1637" i="12"/>
  <c r="C1637" i="12"/>
  <c r="E1637" i="12" s="1"/>
  <c r="B1637" i="12"/>
  <c r="A1637" i="12"/>
  <c r="E1636" i="12"/>
  <c r="D1636" i="12"/>
  <c r="C1636" i="12"/>
  <c r="B1636" i="12"/>
  <c r="A1636" i="12"/>
  <c r="D1635" i="12"/>
  <c r="C1635" i="12"/>
  <c r="E1635" i="12" s="1"/>
  <c r="B1635" i="12"/>
  <c r="A1635" i="12"/>
  <c r="D1634" i="12"/>
  <c r="C1634" i="12"/>
  <c r="E1634" i="12" s="1"/>
  <c r="B1634" i="12"/>
  <c r="A1634" i="12"/>
  <c r="E1633" i="12"/>
  <c r="D1633" i="12"/>
  <c r="C1633" i="12"/>
  <c r="B1633" i="12"/>
  <c r="A1633" i="12"/>
  <c r="D1632" i="12"/>
  <c r="C1632" i="12"/>
  <c r="E1632" i="12" s="1"/>
  <c r="B1632" i="12"/>
  <c r="A1632" i="12"/>
  <c r="E1631" i="12"/>
  <c r="D1631" i="12"/>
  <c r="C1631" i="12"/>
  <c r="B1631" i="12"/>
  <c r="A1631" i="12"/>
  <c r="D1630" i="12"/>
  <c r="C1630" i="12"/>
  <c r="E1630" i="12" s="1"/>
  <c r="B1630" i="12"/>
  <c r="A1630" i="12"/>
  <c r="D1629" i="12"/>
  <c r="C1629" i="12"/>
  <c r="E1629" i="12" s="1"/>
  <c r="B1629" i="12"/>
  <c r="A1629" i="12"/>
  <c r="E1628" i="12"/>
  <c r="D1628" i="12"/>
  <c r="C1628" i="12"/>
  <c r="B1628" i="12"/>
  <c r="A1628" i="12"/>
  <c r="D1627" i="12"/>
  <c r="C1627" i="12"/>
  <c r="E1627" i="12" s="1"/>
  <c r="B1627" i="12"/>
  <c r="A1627" i="12"/>
  <c r="D1626" i="12"/>
  <c r="C1626" i="12"/>
  <c r="B1626" i="12"/>
  <c r="E1626" i="12" s="1"/>
  <c r="A1626" i="12"/>
  <c r="E1625" i="12"/>
  <c r="D1625" i="12"/>
  <c r="C1625" i="12"/>
  <c r="B1625" i="12"/>
  <c r="A1625" i="12"/>
  <c r="D1624" i="12"/>
  <c r="C1624" i="12"/>
  <c r="E1624" i="12" s="1"/>
  <c r="B1624" i="12"/>
  <c r="A1624" i="12"/>
  <c r="E1623" i="12"/>
  <c r="D1623" i="12"/>
  <c r="C1623" i="12"/>
  <c r="B1623" i="12"/>
  <c r="A1623" i="12"/>
  <c r="D1622" i="12"/>
  <c r="C1622" i="12"/>
  <c r="E1622" i="12" s="1"/>
  <c r="B1622" i="12"/>
  <c r="A1622" i="12"/>
  <c r="D1621" i="12"/>
  <c r="C1621" i="12"/>
  <c r="E1621" i="12" s="1"/>
  <c r="B1621" i="12"/>
  <c r="A1621" i="12"/>
  <c r="E1620" i="12"/>
  <c r="D1620" i="12"/>
  <c r="C1620" i="12"/>
  <c r="B1620" i="12"/>
  <c r="A1620" i="12"/>
  <c r="D1619" i="12"/>
  <c r="C1619" i="12"/>
  <c r="E1619" i="12" s="1"/>
  <c r="B1619" i="12"/>
  <c r="A1619" i="12"/>
  <c r="D1618" i="12"/>
  <c r="C1618" i="12"/>
  <c r="B1618" i="12"/>
  <c r="E1618" i="12" s="1"/>
  <c r="A1618" i="12"/>
  <c r="E1617" i="12"/>
  <c r="D1617" i="12"/>
  <c r="C1617" i="12"/>
  <c r="B1617" i="12"/>
  <c r="A1617" i="12"/>
  <c r="D1616" i="12"/>
  <c r="C1616" i="12"/>
  <c r="E1616" i="12" s="1"/>
  <c r="B1616" i="12"/>
  <c r="A1616" i="12"/>
  <c r="E1615" i="12"/>
  <c r="D1615" i="12"/>
  <c r="C1615" i="12"/>
  <c r="B1615" i="12"/>
  <c r="A1615" i="12"/>
  <c r="D1614" i="12"/>
  <c r="C1614" i="12"/>
  <c r="E1614" i="12" s="1"/>
  <c r="B1614" i="12"/>
  <c r="A1614" i="12"/>
  <c r="D1613" i="12"/>
  <c r="C1613" i="12"/>
  <c r="E1613" i="12" s="1"/>
  <c r="B1613" i="12"/>
  <c r="A1613" i="12"/>
  <c r="E1612" i="12"/>
  <c r="D1612" i="12"/>
  <c r="C1612" i="12"/>
  <c r="B1612" i="12"/>
  <c r="A1612" i="12"/>
  <c r="D1611" i="12"/>
  <c r="C1611" i="12"/>
  <c r="E1611" i="12" s="1"/>
  <c r="B1611" i="12"/>
  <c r="A1611" i="12"/>
  <c r="D1610" i="12"/>
  <c r="C1610" i="12"/>
  <c r="B1610" i="12"/>
  <c r="E1610" i="12" s="1"/>
  <c r="A1610" i="12"/>
  <c r="E1609" i="12"/>
  <c r="D1609" i="12"/>
  <c r="C1609" i="12"/>
  <c r="B1609" i="12"/>
  <c r="A1609" i="12"/>
  <c r="D1608" i="12"/>
  <c r="C1608" i="12"/>
  <c r="E1608" i="12" s="1"/>
  <c r="B1608" i="12"/>
  <c r="A1608" i="12"/>
  <c r="E1607" i="12"/>
  <c r="D1607" i="12"/>
  <c r="C1607" i="12"/>
  <c r="B1607" i="12"/>
  <c r="A1607" i="12"/>
  <c r="D1606" i="12"/>
  <c r="C1606" i="12"/>
  <c r="E1606" i="12" s="1"/>
  <c r="B1606" i="12"/>
  <c r="A1606" i="12"/>
  <c r="D1605" i="12"/>
  <c r="C1605" i="12"/>
  <c r="E1605" i="12" s="1"/>
  <c r="B1605" i="12"/>
  <c r="A1605" i="12"/>
  <c r="E1604" i="12"/>
  <c r="D1604" i="12"/>
  <c r="C1604" i="12"/>
  <c r="B1604" i="12"/>
  <c r="A1604" i="12"/>
  <c r="D1603" i="12"/>
  <c r="C1603" i="12"/>
  <c r="E1603" i="12" s="1"/>
  <c r="B1603" i="12"/>
  <c r="A1603" i="12"/>
  <c r="D1602" i="12"/>
  <c r="C1602" i="12"/>
  <c r="E1602" i="12" s="1"/>
  <c r="B1602" i="12"/>
  <c r="A1602" i="12"/>
  <c r="E1601" i="12"/>
  <c r="D1601" i="12"/>
  <c r="C1601" i="12"/>
  <c r="B1601" i="12"/>
  <c r="A1601" i="12"/>
  <c r="D1600" i="12"/>
  <c r="C1600" i="12"/>
  <c r="E1600" i="12" s="1"/>
  <c r="B1600" i="12"/>
  <c r="A1600" i="12"/>
  <c r="E1599" i="12"/>
  <c r="D1599" i="12"/>
  <c r="C1599" i="12"/>
  <c r="B1599" i="12"/>
  <c r="A1599" i="12"/>
  <c r="D1598" i="12"/>
  <c r="C1598" i="12"/>
  <c r="E1598" i="12" s="1"/>
  <c r="B1598" i="12"/>
  <c r="A1598" i="12"/>
  <c r="D1597" i="12"/>
  <c r="C1597" i="12"/>
  <c r="E1597" i="12" s="1"/>
  <c r="B1597" i="12"/>
  <c r="A1597" i="12"/>
  <c r="E1596" i="12"/>
  <c r="D1596" i="12"/>
  <c r="C1596" i="12"/>
  <c r="B1596" i="12"/>
  <c r="A1596" i="12"/>
  <c r="D1595" i="12"/>
  <c r="C1595" i="12"/>
  <c r="E1595" i="12" s="1"/>
  <c r="B1595" i="12"/>
  <c r="A1595" i="12"/>
  <c r="D1594" i="12"/>
  <c r="C1594" i="12"/>
  <c r="E1594" i="12" s="1"/>
  <c r="B1594" i="12"/>
  <c r="A1594" i="12"/>
  <c r="E1593" i="12"/>
  <c r="D1593" i="12"/>
  <c r="C1593" i="12"/>
  <c r="B1593" i="12"/>
  <c r="A1593" i="12"/>
  <c r="D1592" i="12"/>
  <c r="C1592" i="12"/>
  <c r="E1592" i="12" s="1"/>
  <c r="B1592" i="12"/>
  <c r="A1592" i="12"/>
  <c r="E1591" i="12"/>
  <c r="D1591" i="12"/>
  <c r="C1591" i="12"/>
  <c r="B1591" i="12"/>
  <c r="A1591" i="12"/>
  <c r="D1590" i="12"/>
  <c r="C1590" i="12"/>
  <c r="E1590" i="12" s="1"/>
  <c r="B1590" i="12"/>
  <c r="A1590" i="12"/>
  <c r="D1589" i="12"/>
  <c r="C1589" i="12"/>
  <c r="E1589" i="12" s="1"/>
  <c r="B1589" i="12"/>
  <c r="A1589" i="12"/>
  <c r="E1588" i="12"/>
  <c r="D1588" i="12"/>
  <c r="C1588" i="12"/>
  <c r="B1588" i="12"/>
  <c r="A1588" i="12"/>
  <c r="D1587" i="12"/>
  <c r="C1587" i="12"/>
  <c r="E1587" i="12" s="1"/>
  <c r="B1587" i="12"/>
  <c r="A1587" i="12"/>
  <c r="D1586" i="12"/>
  <c r="C1586" i="12"/>
  <c r="B1586" i="12"/>
  <c r="E1586" i="12" s="1"/>
  <c r="A1586" i="12"/>
  <c r="E1585" i="12"/>
  <c r="D1585" i="12"/>
  <c r="C1585" i="12"/>
  <c r="B1585" i="12"/>
  <c r="A1585" i="12"/>
  <c r="D1584" i="12"/>
  <c r="C1584" i="12"/>
  <c r="E1584" i="12" s="1"/>
  <c r="B1584" i="12"/>
  <c r="A1584" i="12"/>
  <c r="E1583" i="12"/>
  <c r="D1583" i="12"/>
  <c r="C1583" i="12"/>
  <c r="B1583" i="12"/>
  <c r="A1583" i="12"/>
  <c r="D1582" i="12"/>
  <c r="C1582" i="12"/>
  <c r="E1582" i="12" s="1"/>
  <c r="B1582" i="12"/>
  <c r="A1582" i="12"/>
  <c r="D1581" i="12"/>
  <c r="C1581" i="12"/>
  <c r="E1581" i="12" s="1"/>
  <c r="B1581" i="12"/>
  <c r="A1581" i="12"/>
  <c r="E1580" i="12"/>
  <c r="D1580" i="12"/>
  <c r="C1580" i="12"/>
  <c r="B1580" i="12"/>
  <c r="A1580" i="12"/>
  <c r="D1579" i="12"/>
  <c r="C1579" i="12"/>
  <c r="E1579" i="12" s="1"/>
  <c r="B1579" i="12"/>
  <c r="A1579" i="12"/>
  <c r="D1578" i="12"/>
  <c r="C1578" i="12"/>
  <c r="B1578" i="12"/>
  <c r="E1578" i="12" s="1"/>
  <c r="A1578" i="12"/>
  <c r="D1577" i="12"/>
  <c r="C1577" i="12"/>
  <c r="B1577" i="12"/>
  <c r="E1577" i="12" s="1"/>
  <c r="A1577" i="12"/>
  <c r="D1576" i="12"/>
  <c r="C1576" i="12"/>
  <c r="E1576" i="12" s="1"/>
  <c r="B1576" i="12"/>
  <c r="A1576" i="12"/>
  <c r="D1575" i="12"/>
  <c r="C1575" i="12"/>
  <c r="B1575" i="12"/>
  <c r="E1575" i="12" s="1"/>
  <c r="A1575" i="12"/>
  <c r="D1574" i="12"/>
  <c r="C1574" i="12"/>
  <c r="E1574" i="12" s="1"/>
  <c r="B1574" i="12"/>
  <c r="A1574" i="12"/>
  <c r="D1573" i="12"/>
  <c r="C1573" i="12"/>
  <c r="E1573" i="12" s="1"/>
  <c r="B1573" i="12"/>
  <c r="A1573" i="12"/>
  <c r="D1572" i="12"/>
  <c r="C1572" i="12"/>
  <c r="E1572" i="12" s="1"/>
  <c r="B1572" i="12"/>
  <c r="A1572" i="12"/>
  <c r="D1571" i="12"/>
  <c r="E1571" i="12" s="1"/>
  <c r="C1571" i="12"/>
  <c r="B1571" i="12"/>
  <c r="A1571" i="12"/>
  <c r="D1570" i="12"/>
  <c r="E1570" i="12" s="1"/>
  <c r="C1570" i="12"/>
  <c r="B1570" i="12"/>
  <c r="A1570" i="12"/>
  <c r="D1569" i="12"/>
  <c r="C1569" i="12"/>
  <c r="B1569" i="12"/>
  <c r="E1569" i="12" s="1"/>
  <c r="A1569" i="12"/>
  <c r="E1568" i="12"/>
  <c r="D1568" i="12"/>
  <c r="C1568" i="12"/>
  <c r="B1568" i="12"/>
  <c r="A1568" i="12"/>
  <c r="D1567" i="12"/>
  <c r="C1567" i="12"/>
  <c r="B1567" i="12"/>
  <c r="A1567" i="12"/>
  <c r="E1566" i="12"/>
  <c r="D1566" i="12"/>
  <c r="C1566" i="12"/>
  <c r="B1566" i="12"/>
  <c r="A1566" i="12"/>
  <c r="D1565" i="12"/>
  <c r="C1565" i="12"/>
  <c r="E1565" i="12" s="1"/>
  <c r="B1565" i="12"/>
  <c r="A1565" i="12"/>
  <c r="D1564" i="12"/>
  <c r="C1564" i="12"/>
  <c r="E1564" i="12" s="1"/>
  <c r="B1564" i="12"/>
  <c r="A1564" i="12"/>
  <c r="D1563" i="12"/>
  <c r="E1563" i="12" s="1"/>
  <c r="C1563" i="12"/>
  <c r="B1563" i="12"/>
  <c r="A1563" i="12"/>
  <c r="D1562" i="12"/>
  <c r="C1562" i="12"/>
  <c r="B1562" i="12"/>
  <c r="E1562" i="12" s="1"/>
  <c r="A1562" i="12"/>
  <c r="D1561" i="12"/>
  <c r="C1561" i="12"/>
  <c r="B1561" i="12"/>
  <c r="E1561" i="12" s="1"/>
  <c r="A1561" i="12"/>
  <c r="D1560" i="12"/>
  <c r="C1560" i="12"/>
  <c r="E1560" i="12" s="1"/>
  <c r="B1560" i="12"/>
  <c r="A1560" i="12"/>
  <c r="D1559" i="12"/>
  <c r="C1559" i="12"/>
  <c r="E1559" i="12" s="1"/>
  <c r="B1559" i="12"/>
  <c r="A1559" i="12"/>
  <c r="E1558" i="12"/>
  <c r="D1558" i="12"/>
  <c r="C1558" i="12"/>
  <c r="B1558" i="12"/>
  <c r="A1558" i="12"/>
  <c r="E1557" i="12"/>
  <c r="D1557" i="12"/>
  <c r="C1557" i="12"/>
  <c r="B1557" i="12"/>
  <c r="A1557" i="12"/>
  <c r="D1556" i="12"/>
  <c r="C1556" i="12"/>
  <c r="E1556" i="12" s="1"/>
  <c r="B1556" i="12"/>
  <c r="A1556" i="12"/>
  <c r="E1555" i="12"/>
  <c r="D1555" i="12"/>
  <c r="C1555" i="12"/>
  <c r="B1555" i="12"/>
  <c r="A1555" i="12"/>
  <c r="D1554" i="12"/>
  <c r="C1554" i="12"/>
  <c r="E1554" i="12" s="1"/>
  <c r="B1554" i="12"/>
  <c r="A1554" i="12"/>
  <c r="D1553" i="12"/>
  <c r="C1553" i="12"/>
  <c r="B1553" i="12"/>
  <c r="E1553" i="12" s="1"/>
  <c r="A1553" i="12"/>
  <c r="D1552" i="12"/>
  <c r="C1552" i="12"/>
  <c r="E1552" i="12" s="1"/>
  <c r="B1552" i="12"/>
  <c r="A1552" i="12"/>
  <c r="D1551" i="12"/>
  <c r="C1551" i="12"/>
  <c r="E1551" i="12" s="1"/>
  <c r="B1551" i="12"/>
  <c r="A1551" i="12"/>
  <c r="E1550" i="12"/>
  <c r="D1550" i="12"/>
  <c r="C1550" i="12"/>
  <c r="B1550" i="12"/>
  <c r="A1550" i="12"/>
  <c r="E1549" i="12"/>
  <c r="D1549" i="12"/>
  <c r="C1549" i="12"/>
  <c r="B1549" i="12"/>
  <c r="A1549" i="12"/>
  <c r="D1548" i="12"/>
  <c r="C1548" i="12"/>
  <c r="B1548" i="12"/>
  <c r="A1548" i="12"/>
  <c r="E1547" i="12"/>
  <c r="D1547" i="12"/>
  <c r="C1547" i="12"/>
  <c r="B1547" i="12"/>
  <c r="A1547" i="12"/>
  <c r="D1546" i="12"/>
  <c r="C1546" i="12"/>
  <c r="B1546" i="12"/>
  <c r="A1546" i="12"/>
  <c r="D1545" i="12"/>
  <c r="C1545" i="12"/>
  <c r="B1545" i="12"/>
  <c r="E1545" i="12" s="1"/>
  <c r="A1545" i="12"/>
  <c r="E1544" i="12"/>
  <c r="D1544" i="12"/>
  <c r="C1544" i="12"/>
  <c r="B1544" i="12"/>
  <c r="A1544" i="12"/>
  <c r="D1543" i="12"/>
  <c r="C1543" i="12"/>
  <c r="B1543" i="12"/>
  <c r="A1543" i="12"/>
  <c r="E1542" i="12"/>
  <c r="D1542" i="12"/>
  <c r="C1542" i="12"/>
  <c r="B1542" i="12"/>
  <c r="A1542" i="12"/>
  <c r="D1541" i="12"/>
  <c r="C1541" i="12"/>
  <c r="E1541" i="12" s="1"/>
  <c r="B1541" i="12"/>
  <c r="A1541" i="12"/>
  <c r="D1540" i="12"/>
  <c r="C1540" i="12"/>
  <c r="E1540" i="12" s="1"/>
  <c r="B1540" i="12"/>
  <c r="A1540" i="12"/>
  <c r="D1539" i="12"/>
  <c r="E1539" i="12" s="1"/>
  <c r="C1539" i="12"/>
  <c r="B1539" i="12"/>
  <c r="A1539" i="12"/>
  <c r="E1538" i="12"/>
  <c r="D1538" i="12"/>
  <c r="C1538" i="12"/>
  <c r="B1538" i="12"/>
  <c r="A1538" i="12"/>
  <c r="D1537" i="12"/>
  <c r="C1537" i="12"/>
  <c r="B1537" i="12"/>
  <c r="E1537" i="12" s="1"/>
  <c r="A1537" i="12"/>
  <c r="E1536" i="12"/>
  <c r="D1536" i="12"/>
  <c r="C1536" i="12"/>
  <c r="B1536" i="12"/>
  <c r="A1536" i="12"/>
  <c r="D1535" i="12"/>
  <c r="C1535" i="12"/>
  <c r="B1535" i="12"/>
  <c r="A1535" i="12"/>
  <c r="E1534" i="12"/>
  <c r="D1534" i="12"/>
  <c r="C1534" i="12"/>
  <c r="B1534" i="12"/>
  <c r="A1534" i="12"/>
  <c r="D1533" i="12"/>
  <c r="C1533" i="12"/>
  <c r="E1533" i="12" s="1"/>
  <c r="B1533" i="12"/>
  <c r="A1533" i="12"/>
  <c r="D1532" i="12"/>
  <c r="C1532" i="12"/>
  <c r="E1532" i="12" s="1"/>
  <c r="B1532" i="12"/>
  <c r="A1532" i="12"/>
  <c r="E1531" i="12"/>
  <c r="D1531" i="12"/>
  <c r="C1531" i="12"/>
  <c r="B1531" i="12"/>
  <c r="A1531" i="12"/>
  <c r="E1530" i="12"/>
  <c r="D1530" i="12"/>
  <c r="C1530" i="12"/>
  <c r="B1530" i="12"/>
  <c r="A1530" i="12"/>
  <c r="D1529" i="12"/>
  <c r="C1529" i="12"/>
  <c r="B1529" i="12"/>
  <c r="E1529" i="12" s="1"/>
  <c r="A1529" i="12"/>
  <c r="D1528" i="12"/>
  <c r="C1528" i="12"/>
  <c r="E1528" i="12" s="1"/>
  <c r="B1528" i="12"/>
  <c r="A1528" i="12"/>
  <c r="D1527" i="12"/>
  <c r="C1527" i="12"/>
  <c r="B1527" i="12"/>
  <c r="A1527" i="12"/>
  <c r="E1526" i="12"/>
  <c r="D1526" i="12"/>
  <c r="C1526" i="12"/>
  <c r="B1526" i="12"/>
  <c r="A1526" i="12"/>
  <c r="E1525" i="12"/>
  <c r="D1525" i="12"/>
  <c r="C1525" i="12"/>
  <c r="B1525" i="12"/>
  <c r="A1525" i="12"/>
  <c r="D1524" i="12"/>
  <c r="C1524" i="12"/>
  <c r="E1524" i="12" s="1"/>
  <c r="B1524" i="12"/>
  <c r="A1524" i="12"/>
  <c r="E1523" i="12"/>
  <c r="D1523" i="12"/>
  <c r="C1523" i="12"/>
  <c r="B1523" i="12"/>
  <c r="A1523" i="12"/>
  <c r="D1522" i="12"/>
  <c r="C1522" i="12"/>
  <c r="B1522" i="12"/>
  <c r="A1522" i="12"/>
  <c r="D1521" i="12"/>
  <c r="C1521" i="12"/>
  <c r="B1521" i="12"/>
  <c r="E1521" i="12" s="1"/>
  <c r="A1521" i="12"/>
  <c r="D1520" i="12"/>
  <c r="C1520" i="12"/>
  <c r="E1520" i="12" s="1"/>
  <c r="B1520" i="12"/>
  <c r="A1520" i="12"/>
  <c r="D1519" i="12"/>
  <c r="C1519" i="12"/>
  <c r="E1519" i="12" s="1"/>
  <c r="B1519" i="12"/>
  <c r="A1519" i="12"/>
  <c r="E1518" i="12"/>
  <c r="D1518" i="12"/>
  <c r="C1518" i="12"/>
  <c r="B1518" i="12"/>
  <c r="A1518" i="12"/>
  <c r="D1517" i="12"/>
  <c r="C1517" i="12"/>
  <c r="B1517" i="12"/>
  <c r="E1517" i="12" s="1"/>
  <c r="A1517" i="12"/>
  <c r="D1516" i="12"/>
  <c r="C1516" i="12"/>
  <c r="B1516" i="12"/>
  <c r="A1516" i="12"/>
  <c r="E1515" i="12"/>
  <c r="D1515" i="12"/>
  <c r="C1515" i="12"/>
  <c r="B1515" i="12"/>
  <c r="A1515" i="12"/>
  <c r="D1514" i="12"/>
  <c r="C1514" i="12"/>
  <c r="E1514" i="12" s="1"/>
  <c r="B1514" i="12"/>
  <c r="A1514" i="12"/>
  <c r="D1513" i="12"/>
  <c r="C1513" i="12"/>
  <c r="B1513" i="12"/>
  <c r="E1513" i="12" s="1"/>
  <c r="A1513" i="12"/>
  <c r="D1512" i="12"/>
  <c r="E1512" i="12" s="1"/>
  <c r="C1512" i="12"/>
  <c r="B1512" i="12"/>
  <c r="A1512" i="12"/>
  <c r="D1511" i="12"/>
  <c r="C1511" i="12"/>
  <c r="B1511" i="12"/>
  <c r="A1511" i="12"/>
  <c r="E1510" i="12"/>
  <c r="D1510" i="12"/>
  <c r="C1510" i="12"/>
  <c r="B1510" i="12"/>
  <c r="A1510" i="12"/>
  <c r="D1509" i="12"/>
  <c r="C1509" i="12"/>
  <c r="E1509" i="12" s="1"/>
  <c r="B1509" i="12"/>
  <c r="A1509" i="12"/>
  <c r="D1508" i="12"/>
  <c r="C1508" i="12"/>
  <c r="B1508" i="12"/>
  <c r="A1508" i="12"/>
  <c r="D1507" i="12"/>
  <c r="E1507" i="12" s="1"/>
  <c r="C1507" i="12"/>
  <c r="B1507" i="12"/>
  <c r="A1507" i="12"/>
  <c r="D1506" i="12"/>
  <c r="E1506" i="12" s="1"/>
  <c r="C1506" i="12"/>
  <c r="B1506" i="12"/>
  <c r="A1506" i="12"/>
  <c r="D1505" i="12"/>
  <c r="C1505" i="12"/>
  <c r="B1505" i="12"/>
  <c r="E1505" i="12" s="1"/>
  <c r="A1505" i="12"/>
  <c r="E1504" i="12"/>
  <c r="D1504" i="12"/>
  <c r="C1504" i="12"/>
  <c r="B1504" i="12"/>
  <c r="A1504" i="12"/>
  <c r="D1503" i="12"/>
  <c r="C1503" i="12"/>
  <c r="B1503" i="12"/>
  <c r="A1503" i="12"/>
  <c r="E1502" i="12"/>
  <c r="D1502" i="12"/>
  <c r="C1502" i="12"/>
  <c r="B1502" i="12"/>
  <c r="A1502" i="12"/>
  <c r="D1501" i="12"/>
  <c r="C1501" i="12"/>
  <c r="E1501" i="12" s="1"/>
  <c r="B1501" i="12"/>
  <c r="A1501" i="12"/>
  <c r="D1500" i="12"/>
  <c r="C1500" i="12"/>
  <c r="E1500" i="12" s="1"/>
  <c r="B1500" i="12"/>
  <c r="A1500" i="12"/>
  <c r="D1499" i="12"/>
  <c r="E1499" i="12" s="1"/>
  <c r="C1499" i="12"/>
  <c r="B1499" i="12"/>
  <c r="A1499" i="12"/>
  <c r="D1498" i="12"/>
  <c r="C1498" i="12"/>
  <c r="B1498" i="12"/>
  <c r="E1498" i="12" s="1"/>
  <c r="A1498" i="12"/>
  <c r="D1497" i="12"/>
  <c r="C1497" i="12"/>
  <c r="B1497" i="12"/>
  <c r="E1497" i="12" s="1"/>
  <c r="A1497" i="12"/>
  <c r="D1496" i="12"/>
  <c r="C1496" i="12"/>
  <c r="E1496" i="12" s="1"/>
  <c r="B1496" i="12"/>
  <c r="A1496" i="12"/>
  <c r="D1495" i="12"/>
  <c r="C1495" i="12"/>
  <c r="B1495" i="12"/>
  <c r="A1495" i="12"/>
  <c r="E1494" i="12"/>
  <c r="D1494" i="12"/>
  <c r="C1494" i="12"/>
  <c r="B1494" i="12"/>
  <c r="A1494" i="12"/>
  <c r="D1493" i="12"/>
  <c r="E1493" i="12" s="1"/>
  <c r="C1493" i="12"/>
  <c r="B1493" i="12"/>
  <c r="A1493" i="12"/>
  <c r="D1492" i="12"/>
  <c r="C1492" i="12"/>
  <c r="E1492" i="12" s="1"/>
  <c r="B1492" i="12"/>
  <c r="A1492" i="12"/>
  <c r="E1491" i="12"/>
  <c r="D1491" i="12"/>
  <c r="C1491" i="12"/>
  <c r="B1491" i="12"/>
  <c r="A1491" i="12"/>
  <c r="D1490" i="12"/>
  <c r="C1490" i="12"/>
  <c r="E1490" i="12" s="1"/>
  <c r="B1490" i="12"/>
  <c r="A1490" i="12"/>
  <c r="D1489" i="12"/>
  <c r="C1489" i="12"/>
  <c r="B1489" i="12"/>
  <c r="E1489" i="12" s="1"/>
  <c r="A1489" i="12"/>
  <c r="D1488" i="12"/>
  <c r="C1488" i="12"/>
  <c r="E1488" i="12" s="1"/>
  <c r="B1488" i="12"/>
  <c r="A1488" i="12"/>
  <c r="D1487" i="12"/>
  <c r="C1487" i="12"/>
  <c r="B1487" i="12"/>
  <c r="A1487" i="12"/>
  <c r="E1486" i="12"/>
  <c r="D1486" i="12"/>
  <c r="C1486" i="12"/>
  <c r="B1486" i="12"/>
  <c r="A1486" i="12"/>
  <c r="E1485" i="12"/>
  <c r="D1485" i="12"/>
  <c r="C1485" i="12"/>
  <c r="B1485" i="12"/>
  <c r="A1485" i="12"/>
  <c r="D1484" i="12"/>
  <c r="C1484" i="12"/>
  <c r="B1484" i="12"/>
  <c r="A1484" i="12"/>
  <c r="E1483" i="12"/>
  <c r="D1483" i="12"/>
  <c r="C1483" i="12"/>
  <c r="B1483" i="12"/>
  <c r="A1483" i="12"/>
  <c r="D1482" i="12"/>
  <c r="C1482" i="12"/>
  <c r="E1482" i="12" s="1"/>
  <c r="B1482" i="12"/>
  <c r="A1482" i="12"/>
  <c r="D1481" i="12"/>
  <c r="C1481" i="12"/>
  <c r="B1481" i="12"/>
  <c r="E1481" i="12" s="1"/>
  <c r="A1481" i="12"/>
  <c r="D1480" i="12"/>
  <c r="E1480" i="12" s="1"/>
  <c r="C1480" i="12"/>
  <c r="B1480" i="12"/>
  <c r="A1480" i="12"/>
  <c r="D1479" i="12"/>
  <c r="C1479" i="12"/>
  <c r="B1479" i="12"/>
  <c r="A1479" i="12"/>
  <c r="E1478" i="12"/>
  <c r="D1478" i="12"/>
  <c r="C1478" i="12"/>
  <c r="B1478" i="12"/>
  <c r="A1478" i="12"/>
  <c r="D1477" i="12"/>
  <c r="C1477" i="12"/>
  <c r="B1477" i="12"/>
  <c r="A1477" i="12"/>
  <c r="D1476" i="12"/>
  <c r="C1476" i="12"/>
  <c r="E1476" i="12" s="1"/>
  <c r="B1476" i="12"/>
  <c r="A1476" i="12"/>
  <c r="D1475" i="12"/>
  <c r="E1475" i="12" s="1"/>
  <c r="C1475" i="12"/>
  <c r="B1475" i="12"/>
  <c r="A1475" i="12"/>
  <c r="E1474" i="12"/>
  <c r="D1474" i="12"/>
  <c r="C1474" i="12"/>
  <c r="B1474" i="12"/>
  <c r="A1474" i="12"/>
  <c r="D1473" i="12"/>
  <c r="C1473" i="12"/>
  <c r="B1473" i="12"/>
  <c r="E1473" i="12" s="1"/>
  <c r="A1473" i="12"/>
  <c r="E1472" i="12"/>
  <c r="D1472" i="12"/>
  <c r="C1472" i="12"/>
  <c r="B1472" i="12"/>
  <c r="A1472" i="12"/>
  <c r="D1471" i="12"/>
  <c r="C1471" i="12"/>
  <c r="B1471" i="12"/>
  <c r="A1471" i="12"/>
  <c r="E1470" i="12"/>
  <c r="D1470" i="12"/>
  <c r="C1470" i="12"/>
  <c r="B1470" i="12"/>
  <c r="A1470" i="12"/>
  <c r="D1469" i="12"/>
  <c r="C1469" i="12"/>
  <c r="E1469" i="12" s="1"/>
  <c r="B1469" i="12"/>
  <c r="A1469" i="12"/>
  <c r="D1468" i="12"/>
  <c r="C1468" i="12"/>
  <c r="E1468" i="12" s="1"/>
  <c r="B1468" i="12"/>
  <c r="A1468" i="12"/>
  <c r="E1467" i="12"/>
  <c r="D1467" i="12"/>
  <c r="C1467" i="12"/>
  <c r="B1467" i="12"/>
  <c r="A1467" i="12"/>
  <c r="E1466" i="12"/>
  <c r="D1466" i="12"/>
  <c r="C1466" i="12"/>
  <c r="B1466" i="12"/>
  <c r="A1466" i="12"/>
  <c r="D1465" i="12"/>
  <c r="C1465" i="12"/>
  <c r="B1465" i="12"/>
  <c r="E1465" i="12" s="1"/>
  <c r="A1465" i="12"/>
  <c r="D1464" i="12"/>
  <c r="C1464" i="12"/>
  <c r="E1464" i="12" s="1"/>
  <c r="B1464" i="12"/>
  <c r="A1464" i="12"/>
  <c r="D1463" i="12"/>
  <c r="C1463" i="12"/>
  <c r="E1463" i="12" s="1"/>
  <c r="B1463" i="12"/>
  <c r="A1463" i="12"/>
  <c r="E1462" i="12"/>
  <c r="D1462" i="12"/>
  <c r="C1462" i="12"/>
  <c r="B1462" i="12"/>
  <c r="A1462" i="12"/>
  <c r="E1461" i="12"/>
  <c r="D1461" i="12"/>
  <c r="C1461" i="12"/>
  <c r="B1461" i="12"/>
  <c r="A1461" i="12"/>
  <c r="D1460" i="12"/>
  <c r="C1460" i="12"/>
  <c r="E1460" i="12" s="1"/>
  <c r="B1460" i="12"/>
  <c r="A1460" i="12"/>
  <c r="E1459" i="12"/>
  <c r="D1459" i="12"/>
  <c r="C1459" i="12"/>
  <c r="B1459" i="12"/>
  <c r="A1459" i="12"/>
  <c r="D1458" i="12"/>
  <c r="C1458" i="12"/>
  <c r="B1458" i="12"/>
  <c r="A1458" i="12"/>
  <c r="D1457" i="12"/>
  <c r="C1457" i="12"/>
  <c r="B1457" i="12"/>
  <c r="E1457" i="12" s="1"/>
  <c r="A1457" i="12"/>
  <c r="D1456" i="12"/>
  <c r="C1456" i="12"/>
  <c r="B1456" i="12"/>
  <c r="A1456" i="12"/>
  <c r="D1455" i="12"/>
  <c r="C1455" i="12"/>
  <c r="E1455" i="12" s="1"/>
  <c r="B1455" i="12"/>
  <c r="A1455" i="12"/>
  <c r="E1454" i="12"/>
  <c r="D1454" i="12"/>
  <c r="C1454" i="12"/>
  <c r="B1454" i="12"/>
  <c r="A1454" i="12"/>
  <c r="D1453" i="12"/>
  <c r="C1453" i="12"/>
  <c r="B1453" i="12"/>
  <c r="E1453" i="12" s="1"/>
  <c r="A1453" i="12"/>
  <c r="D1452" i="12"/>
  <c r="C1452" i="12"/>
  <c r="B1452" i="12"/>
  <c r="A1452" i="12"/>
  <c r="E1451" i="12"/>
  <c r="D1451" i="12"/>
  <c r="C1451" i="12"/>
  <c r="B1451" i="12"/>
  <c r="A1451" i="12"/>
  <c r="D1450" i="12"/>
  <c r="C1450" i="12"/>
  <c r="E1450" i="12" s="1"/>
  <c r="B1450" i="12"/>
  <c r="A1450" i="12"/>
  <c r="D1449" i="12"/>
  <c r="C1449" i="12"/>
  <c r="B1449" i="12"/>
  <c r="E1449" i="12" s="1"/>
  <c r="A1449" i="12"/>
  <c r="D1448" i="12"/>
  <c r="C1448" i="12"/>
  <c r="E1448" i="12" s="1"/>
  <c r="B1448" i="12"/>
  <c r="A1448" i="12"/>
  <c r="D1447" i="12"/>
  <c r="C1447" i="12"/>
  <c r="B1447" i="12"/>
  <c r="A1447" i="12"/>
  <c r="E1446" i="12"/>
  <c r="D1446" i="12"/>
  <c r="C1446" i="12"/>
  <c r="B1446" i="12"/>
  <c r="A1446" i="12"/>
  <c r="D1445" i="12"/>
  <c r="C1445" i="12"/>
  <c r="E1445" i="12" s="1"/>
  <c r="B1445" i="12"/>
  <c r="A1445" i="12"/>
  <c r="D1444" i="12"/>
  <c r="C1444" i="12"/>
  <c r="E1444" i="12" s="1"/>
  <c r="B1444" i="12"/>
  <c r="A1444" i="12"/>
  <c r="D1443" i="12"/>
  <c r="E1443" i="12" s="1"/>
  <c r="C1443" i="12"/>
  <c r="B1443" i="12"/>
  <c r="A1443" i="12"/>
  <c r="D1442" i="12"/>
  <c r="E1442" i="12" s="1"/>
  <c r="C1442" i="12"/>
  <c r="B1442" i="12"/>
  <c r="A1442" i="12"/>
  <c r="D1441" i="12"/>
  <c r="C1441" i="12"/>
  <c r="B1441" i="12"/>
  <c r="E1441" i="12" s="1"/>
  <c r="A1441" i="12"/>
  <c r="E1440" i="12"/>
  <c r="D1440" i="12"/>
  <c r="C1440" i="12"/>
  <c r="B1440" i="12"/>
  <c r="A1440" i="12"/>
  <c r="D1439" i="12"/>
  <c r="C1439" i="12"/>
  <c r="B1439" i="12"/>
  <c r="A1439" i="12"/>
  <c r="E1438" i="12"/>
  <c r="D1438" i="12"/>
  <c r="C1438" i="12"/>
  <c r="B1438" i="12"/>
  <c r="A1438" i="12"/>
  <c r="D1437" i="12"/>
  <c r="C1437" i="12"/>
  <c r="E1437" i="12" s="1"/>
  <c r="B1437" i="12"/>
  <c r="A1437" i="12"/>
  <c r="D1436" i="12"/>
  <c r="C1436" i="12"/>
  <c r="E1436" i="12" s="1"/>
  <c r="B1436" i="12"/>
  <c r="A1436" i="12"/>
  <c r="D1435" i="12"/>
  <c r="E1435" i="12" s="1"/>
  <c r="C1435" i="12"/>
  <c r="B1435" i="12"/>
  <c r="A1435" i="12"/>
  <c r="D1434" i="12"/>
  <c r="C1434" i="12"/>
  <c r="B1434" i="12"/>
  <c r="E1434" i="12" s="1"/>
  <c r="A1434" i="12"/>
  <c r="D1433" i="12"/>
  <c r="C1433" i="12"/>
  <c r="B1433" i="12"/>
  <c r="E1433" i="12" s="1"/>
  <c r="A1433" i="12"/>
  <c r="D1432" i="12"/>
  <c r="C1432" i="12"/>
  <c r="E1432" i="12" s="1"/>
  <c r="B1432" i="12"/>
  <c r="A1432" i="12"/>
  <c r="D1431" i="12"/>
  <c r="C1431" i="12"/>
  <c r="B1431" i="12"/>
  <c r="A1431" i="12"/>
  <c r="E1430" i="12"/>
  <c r="D1430" i="12"/>
  <c r="C1430" i="12"/>
  <c r="B1430" i="12"/>
  <c r="A1430" i="12"/>
  <c r="D1429" i="12"/>
  <c r="E1429" i="12" s="1"/>
  <c r="C1429" i="12"/>
  <c r="B1429" i="12"/>
  <c r="A1429" i="12"/>
  <c r="D1428" i="12"/>
  <c r="C1428" i="12"/>
  <c r="E1428" i="12" s="1"/>
  <c r="B1428" i="12"/>
  <c r="A1428" i="12"/>
  <c r="E1427" i="12"/>
  <c r="D1427" i="12"/>
  <c r="C1427" i="12"/>
  <c r="B1427" i="12"/>
  <c r="A1427" i="12"/>
  <c r="D1426" i="12"/>
  <c r="C1426" i="12"/>
  <c r="E1426" i="12" s="1"/>
  <c r="B1426" i="12"/>
  <c r="A1426" i="12"/>
  <c r="D1425" i="12"/>
  <c r="C1425" i="12"/>
  <c r="B1425" i="12"/>
  <c r="E1425" i="12" s="1"/>
  <c r="A1425" i="12"/>
  <c r="D1424" i="12"/>
  <c r="C1424" i="12"/>
  <c r="E1424" i="12" s="1"/>
  <c r="B1424" i="12"/>
  <c r="A1424" i="12"/>
  <c r="D1423" i="12"/>
  <c r="C1423" i="12"/>
  <c r="E1423" i="12" s="1"/>
  <c r="B1423" i="12"/>
  <c r="A1423" i="12"/>
  <c r="E1422" i="12"/>
  <c r="D1422" i="12"/>
  <c r="C1422" i="12"/>
  <c r="B1422" i="12"/>
  <c r="A1422" i="12"/>
  <c r="E1421" i="12"/>
  <c r="D1421" i="12"/>
  <c r="C1421" i="12"/>
  <c r="B1421" i="12"/>
  <c r="A1421" i="12"/>
  <c r="D1420" i="12"/>
  <c r="C1420" i="12"/>
  <c r="B1420" i="12"/>
  <c r="A1420" i="12"/>
  <c r="E1419" i="12"/>
  <c r="D1419" i="12"/>
  <c r="C1419" i="12"/>
  <c r="B1419" i="12"/>
  <c r="A1419" i="12"/>
  <c r="D1418" i="12"/>
  <c r="C1418" i="12"/>
  <c r="B1418" i="12"/>
  <c r="A1418" i="12"/>
  <c r="D1417" i="12"/>
  <c r="C1417" i="12"/>
  <c r="B1417" i="12"/>
  <c r="E1417" i="12" s="1"/>
  <c r="A1417" i="12"/>
  <c r="E1416" i="12"/>
  <c r="D1416" i="12"/>
  <c r="C1416" i="12"/>
  <c r="B1416" i="12"/>
  <c r="A1416" i="12"/>
  <c r="D1415" i="12"/>
  <c r="C1415" i="12"/>
  <c r="B1415" i="12"/>
  <c r="A1415" i="12"/>
  <c r="E1414" i="12"/>
  <c r="D1414" i="12"/>
  <c r="C1414" i="12"/>
  <c r="B1414" i="12"/>
  <c r="A1414" i="12"/>
  <c r="D1413" i="12"/>
  <c r="C1413" i="12"/>
  <c r="B1413" i="12"/>
  <c r="A1413" i="12"/>
  <c r="D1412" i="12"/>
  <c r="C1412" i="12"/>
  <c r="B1412" i="12"/>
  <c r="A1412" i="12"/>
  <c r="D1411" i="12"/>
  <c r="E1411" i="12" s="1"/>
  <c r="C1411" i="12"/>
  <c r="B1411" i="12"/>
  <c r="A1411" i="12"/>
  <c r="D1410" i="12"/>
  <c r="E1410" i="12" s="1"/>
  <c r="C1410" i="12"/>
  <c r="B1410" i="12"/>
  <c r="A1410" i="12"/>
  <c r="D1409" i="12"/>
  <c r="C1409" i="12"/>
  <c r="B1409" i="12"/>
  <c r="E1409" i="12" s="1"/>
  <c r="A1409" i="12"/>
  <c r="E1408" i="12"/>
  <c r="D1408" i="12"/>
  <c r="C1408" i="12"/>
  <c r="B1408" i="12"/>
  <c r="A1408" i="12"/>
  <c r="D1407" i="12"/>
  <c r="C1407" i="12"/>
  <c r="B1407" i="12"/>
  <c r="A1407" i="12"/>
  <c r="E1406" i="12"/>
  <c r="D1406" i="12"/>
  <c r="C1406" i="12"/>
  <c r="B1406" i="12"/>
  <c r="A1406" i="12"/>
  <c r="D1405" i="12"/>
  <c r="C1405" i="12"/>
  <c r="E1405" i="12" s="1"/>
  <c r="B1405" i="12"/>
  <c r="A1405" i="12"/>
  <c r="D1404" i="12"/>
  <c r="C1404" i="12"/>
  <c r="E1404" i="12" s="1"/>
  <c r="B1404" i="12"/>
  <c r="A1404" i="12"/>
  <c r="D1403" i="12"/>
  <c r="E1403" i="12" s="1"/>
  <c r="C1403" i="12"/>
  <c r="B1403" i="12"/>
  <c r="A1403" i="12"/>
  <c r="E1402" i="12"/>
  <c r="D1402" i="12"/>
  <c r="C1402" i="12"/>
  <c r="B1402" i="12"/>
  <c r="A1402" i="12"/>
  <c r="D1401" i="12"/>
  <c r="C1401" i="12"/>
  <c r="B1401" i="12"/>
  <c r="E1401" i="12" s="1"/>
  <c r="A1401" i="12"/>
  <c r="D1400" i="12"/>
  <c r="C1400" i="12"/>
  <c r="E1400" i="12" s="1"/>
  <c r="B1400" i="12"/>
  <c r="A1400" i="12"/>
  <c r="D1399" i="12"/>
  <c r="C1399" i="12"/>
  <c r="B1399" i="12"/>
  <c r="A1399" i="12"/>
  <c r="E1398" i="12"/>
  <c r="D1398" i="12"/>
  <c r="C1398" i="12"/>
  <c r="B1398" i="12"/>
  <c r="A1398" i="12"/>
  <c r="D1397" i="12"/>
  <c r="E1397" i="12" s="1"/>
  <c r="C1397" i="12"/>
  <c r="B1397" i="12"/>
  <c r="A1397" i="12"/>
  <c r="D1396" i="12"/>
  <c r="C1396" i="12"/>
  <c r="E1396" i="12" s="1"/>
  <c r="B1396" i="12"/>
  <c r="A1396" i="12"/>
  <c r="E1395" i="12"/>
  <c r="D1395" i="12"/>
  <c r="C1395" i="12"/>
  <c r="B1395" i="12"/>
  <c r="A1395" i="12"/>
  <c r="D1394" i="12"/>
  <c r="C1394" i="12"/>
  <c r="B1394" i="12"/>
  <c r="A1394" i="12"/>
  <c r="D1393" i="12"/>
  <c r="C1393" i="12"/>
  <c r="B1393" i="12"/>
  <c r="E1393" i="12" s="1"/>
  <c r="A1393" i="12"/>
  <c r="D1392" i="12"/>
  <c r="C1392" i="12"/>
  <c r="B1392" i="12"/>
  <c r="A1392" i="12"/>
  <c r="D1391" i="12"/>
  <c r="C1391" i="12"/>
  <c r="E1391" i="12" s="1"/>
  <c r="B1391" i="12"/>
  <c r="A1391" i="12"/>
  <c r="E1390" i="12"/>
  <c r="D1390" i="12"/>
  <c r="C1390" i="12"/>
  <c r="B1390" i="12"/>
  <c r="A1390" i="12"/>
  <c r="D1389" i="12"/>
  <c r="C1389" i="12"/>
  <c r="B1389" i="12"/>
  <c r="E1389" i="12" s="1"/>
  <c r="A1389" i="12"/>
  <c r="D1388" i="12"/>
  <c r="C1388" i="12"/>
  <c r="B1388" i="12"/>
  <c r="A1388" i="12"/>
  <c r="E1387" i="12"/>
  <c r="D1387" i="12"/>
  <c r="C1387" i="12"/>
  <c r="B1387" i="12"/>
  <c r="A1387" i="12"/>
  <c r="D1386" i="12"/>
  <c r="C1386" i="12"/>
  <c r="E1386" i="12" s="1"/>
  <c r="B1386" i="12"/>
  <c r="A1386" i="12"/>
  <c r="D1385" i="12"/>
  <c r="C1385" i="12"/>
  <c r="B1385" i="12"/>
  <c r="E1385" i="12" s="1"/>
  <c r="A1385" i="12"/>
  <c r="D1384" i="12"/>
  <c r="C1384" i="12"/>
  <c r="E1384" i="12" s="1"/>
  <c r="B1384" i="12"/>
  <c r="A1384" i="12"/>
  <c r="D1383" i="12"/>
  <c r="C1383" i="12"/>
  <c r="B1383" i="12"/>
  <c r="A1383" i="12"/>
  <c r="E1382" i="12"/>
  <c r="D1382" i="12"/>
  <c r="C1382" i="12"/>
  <c r="B1382" i="12"/>
  <c r="A1382" i="12"/>
  <c r="D1381" i="12"/>
  <c r="C1381" i="12"/>
  <c r="E1381" i="12" s="1"/>
  <c r="B1381" i="12"/>
  <c r="A1381" i="12"/>
  <c r="D1380" i="12"/>
  <c r="C1380" i="12"/>
  <c r="E1380" i="12" s="1"/>
  <c r="B1380" i="12"/>
  <c r="A1380" i="12"/>
  <c r="D1379" i="12"/>
  <c r="E1379" i="12" s="1"/>
  <c r="C1379" i="12"/>
  <c r="B1379" i="12"/>
  <c r="A1379" i="12"/>
  <c r="E1378" i="12"/>
  <c r="D1378" i="12"/>
  <c r="C1378" i="12"/>
  <c r="B1378" i="12"/>
  <c r="A1378" i="12"/>
  <c r="D1377" i="12"/>
  <c r="C1377" i="12"/>
  <c r="B1377" i="12"/>
  <c r="E1377" i="12" s="1"/>
  <c r="A1377" i="12"/>
  <c r="E1376" i="12"/>
  <c r="D1376" i="12"/>
  <c r="C1376" i="12"/>
  <c r="B1376" i="12"/>
  <c r="A1376" i="12"/>
  <c r="D1375" i="12"/>
  <c r="C1375" i="12"/>
  <c r="B1375" i="12"/>
  <c r="A1375" i="12"/>
  <c r="E1374" i="12"/>
  <c r="D1374" i="12"/>
  <c r="C1374" i="12"/>
  <c r="B1374" i="12"/>
  <c r="A1374" i="12"/>
  <c r="D1373" i="12"/>
  <c r="C1373" i="12"/>
  <c r="E1373" i="12" s="1"/>
  <c r="B1373" i="12"/>
  <c r="A1373" i="12"/>
  <c r="D1372" i="12"/>
  <c r="C1372" i="12"/>
  <c r="E1372" i="12" s="1"/>
  <c r="B1372" i="12"/>
  <c r="A1372" i="12"/>
  <c r="D1371" i="12"/>
  <c r="E1371" i="12" s="1"/>
  <c r="C1371" i="12"/>
  <c r="B1371" i="12"/>
  <c r="A1371" i="12"/>
  <c r="D1370" i="12"/>
  <c r="C1370" i="12"/>
  <c r="B1370" i="12"/>
  <c r="E1370" i="12" s="1"/>
  <c r="A1370" i="12"/>
  <c r="D1369" i="12"/>
  <c r="C1369" i="12"/>
  <c r="B1369" i="12"/>
  <c r="E1369" i="12" s="1"/>
  <c r="A1369" i="12"/>
  <c r="D1368" i="12"/>
  <c r="C1368" i="12"/>
  <c r="E1368" i="12" s="1"/>
  <c r="B1368" i="12"/>
  <c r="A1368" i="12"/>
  <c r="D1367" i="12"/>
  <c r="C1367" i="12"/>
  <c r="B1367" i="12"/>
  <c r="A1367" i="12"/>
  <c r="E1366" i="12"/>
  <c r="D1366" i="12"/>
  <c r="C1366" i="12"/>
  <c r="B1366" i="12"/>
  <c r="A1366" i="12"/>
  <c r="D1365" i="12"/>
  <c r="C1365" i="12"/>
  <c r="E1365" i="12" s="1"/>
  <c r="B1365" i="12"/>
  <c r="A1365" i="12"/>
  <c r="D1364" i="12"/>
  <c r="C1364" i="12"/>
  <c r="E1364" i="12" s="1"/>
  <c r="B1364" i="12"/>
  <c r="A1364" i="12"/>
  <c r="E1363" i="12"/>
  <c r="D1363" i="12"/>
  <c r="C1363" i="12"/>
  <c r="B1363" i="12"/>
  <c r="A1363" i="12"/>
  <c r="D1362" i="12"/>
  <c r="C1362" i="12"/>
  <c r="E1362" i="12" s="1"/>
  <c r="B1362" i="12"/>
  <c r="A1362" i="12"/>
  <c r="D1361" i="12"/>
  <c r="C1361" i="12"/>
  <c r="B1361" i="12"/>
  <c r="E1361" i="12" s="1"/>
  <c r="A1361" i="12"/>
  <c r="D1360" i="12"/>
  <c r="C1360" i="12"/>
  <c r="E1360" i="12" s="1"/>
  <c r="B1360" i="12"/>
  <c r="A1360" i="12"/>
  <c r="D1359" i="12"/>
  <c r="C1359" i="12"/>
  <c r="E1359" i="12" s="1"/>
  <c r="B1359" i="12"/>
  <c r="A1359" i="12"/>
  <c r="E1358" i="12"/>
  <c r="D1358" i="12"/>
  <c r="C1358" i="12"/>
  <c r="B1358" i="12"/>
  <c r="A1358" i="12"/>
  <c r="E1357" i="12"/>
  <c r="D1357" i="12"/>
  <c r="C1357" i="12"/>
  <c r="B1357" i="12"/>
  <c r="A1357" i="12"/>
  <c r="D1356" i="12"/>
  <c r="C1356" i="12"/>
  <c r="B1356" i="12"/>
  <c r="A1356" i="12"/>
  <c r="E1355" i="12"/>
  <c r="D1355" i="12"/>
  <c r="C1355" i="12"/>
  <c r="B1355" i="12"/>
  <c r="A1355" i="12"/>
  <c r="D1354" i="12"/>
  <c r="C1354" i="12"/>
  <c r="B1354" i="12"/>
  <c r="A1354" i="12"/>
  <c r="D1353" i="12"/>
  <c r="C1353" i="12"/>
  <c r="B1353" i="12"/>
  <c r="E1353" i="12" s="1"/>
  <c r="A1353" i="12"/>
  <c r="E1352" i="12"/>
  <c r="D1352" i="12"/>
  <c r="C1352" i="12"/>
  <c r="B1352" i="12"/>
  <c r="A1352" i="12"/>
  <c r="D1351" i="12"/>
  <c r="C1351" i="12"/>
  <c r="B1351" i="12"/>
  <c r="A1351" i="12"/>
  <c r="E1350" i="12"/>
  <c r="D1350" i="12"/>
  <c r="C1350" i="12"/>
  <c r="B1350" i="12"/>
  <c r="A1350" i="12"/>
  <c r="D1349" i="12"/>
  <c r="C1349" i="12"/>
  <c r="E1349" i="12" s="1"/>
  <c r="B1349" i="12"/>
  <c r="A1349" i="12"/>
  <c r="D1348" i="12"/>
  <c r="C1348" i="12"/>
  <c r="B1348" i="12"/>
  <c r="A1348" i="12"/>
  <c r="D1347" i="12"/>
  <c r="E1347" i="12" s="1"/>
  <c r="C1347" i="12"/>
  <c r="B1347" i="12"/>
  <c r="A1347" i="12"/>
  <c r="D1346" i="12"/>
  <c r="C1346" i="12"/>
  <c r="E1346" i="12" s="1"/>
  <c r="B1346" i="12"/>
  <c r="A1346" i="12"/>
  <c r="D1345" i="12"/>
  <c r="C1345" i="12"/>
  <c r="B1345" i="12"/>
  <c r="E1345" i="12" s="1"/>
  <c r="A1345" i="12"/>
  <c r="E1344" i="12"/>
  <c r="D1344" i="12"/>
  <c r="C1344" i="12"/>
  <c r="B1344" i="12"/>
  <c r="A1344" i="12"/>
  <c r="D1343" i="12"/>
  <c r="C1343" i="12"/>
  <c r="B1343" i="12"/>
  <c r="A1343" i="12"/>
  <c r="E1342" i="12"/>
  <c r="D1342" i="12"/>
  <c r="C1342" i="12"/>
  <c r="B1342" i="12"/>
  <c r="A1342" i="12"/>
  <c r="D1341" i="12"/>
  <c r="C1341" i="12"/>
  <c r="E1341" i="12" s="1"/>
  <c r="B1341" i="12"/>
  <c r="A1341" i="12"/>
  <c r="D1340" i="12"/>
  <c r="C1340" i="12"/>
  <c r="E1340" i="12" s="1"/>
  <c r="B1340" i="12"/>
  <c r="A1340" i="12"/>
  <c r="D1339" i="12"/>
  <c r="E1339" i="12" s="1"/>
  <c r="C1339" i="12"/>
  <c r="B1339" i="12"/>
  <c r="A1339" i="12"/>
  <c r="E1338" i="12"/>
  <c r="D1338" i="12"/>
  <c r="C1338" i="12"/>
  <c r="B1338" i="12"/>
  <c r="A1338" i="12"/>
  <c r="D1337" i="12"/>
  <c r="C1337" i="12"/>
  <c r="B1337" i="12"/>
  <c r="E1337" i="12" s="1"/>
  <c r="A1337" i="12"/>
  <c r="D1336" i="12"/>
  <c r="C1336" i="12"/>
  <c r="E1336" i="12" s="1"/>
  <c r="B1336" i="12"/>
  <c r="A1336" i="12"/>
  <c r="D1335" i="12"/>
  <c r="C1335" i="12"/>
  <c r="E1335" i="12" s="1"/>
  <c r="B1335" i="12"/>
  <c r="A1335" i="12"/>
  <c r="E1334" i="12"/>
  <c r="D1334" i="12"/>
  <c r="C1334" i="12"/>
  <c r="B1334" i="12"/>
  <c r="A1334" i="12"/>
  <c r="E1333" i="12"/>
  <c r="D1333" i="12"/>
  <c r="C1333" i="12"/>
  <c r="B1333" i="12"/>
  <c r="A1333" i="12"/>
  <c r="D1332" i="12"/>
  <c r="C1332" i="12"/>
  <c r="E1332" i="12" s="1"/>
  <c r="B1332" i="12"/>
  <c r="A1332" i="12"/>
  <c r="E1331" i="12"/>
  <c r="D1331" i="12"/>
  <c r="C1331" i="12"/>
  <c r="B1331" i="12"/>
  <c r="A1331" i="12"/>
  <c r="D1330" i="12"/>
  <c r="C1330" i="12"/>
  <c r="B1330" i="12"/>
  <c r="A1330" i="12"/>
  <c r="D1329" i="12"/>
  <c r="C1329" i="12"/>
  <c r="B1329" i="12"/>
  <c r="E1329" i="12" s="1"/>
  <c r="A1329" i="12"/>
  <c r="D1328" i="12"/>
  <c r="C1328" i="12"/>
  <c r="B1328" i="12"/>
  <c r="A1328" i="12"/>
  <c r="D1327" i="12"/>
  <c r="C1327" i="12"/>
  <c r="E1327" i="12" s="1"/>
  <c r="B1327" i="12"/>
  <c r="A1327" i="12"/>
  <c r="E1326" i="12"/>
  <c r="D1326" i="12"/>
  <c r="C1326" i="12"/>
  <c r="B1326" i="12"/>
  <c r="A1326" i="12"/>
  <c r="D1325" i="12"/>
  <c r="C1325" i="12"/>
  <c r="B1325" i="12"/>
  <c r="E1325" i="12" s="1"/>
  <c r="A1325" i="12"/>
  <c r="D1324" i="12"/>
  <c r="C1324" i="12"/>
  <c r="B1324" i="12"/>
  <c r="A1324" i="12"/>
  <c r="E1323" i="12"/>
  <c r="D1323" i="12"/>
  <c r="C1323" i="12"/>
  <c r="B1323" i="12"/>
  <c r="A1323" i="12"/>
  <c r="D1322" i="12"/>
  <c r="C1322" i="12"/>
  <c r="E1322" i="12" s="1"/>
  <c r="B1322" i="12"/>
  <c r="A1322" i="12"/>
  <c r="D1321" i="12"/>
  <c r="C1321" i="12"/>
  <c r="B1321" i="12"/>
  <c r="E1321" i="12" s="1"/>
  <c r="A1321" i="12"/>
  <c r="D1320" i="12"/>
  <c r="C1320" i="12"/>
  <c r="E1320" i="12" s="1"/>
  <c r="B1320" i="12"/>
  <c r="A1320" i="12"/>
  <c r="D1319" i="12"/>
  <c r="C1319" i="12"/>
  <c r="B1319" i="12"/>
  <c r="A1319" i="12"/>
  <c r="E1318" i="12"/>
  <c r="D1318" i="12"/>
  <c r="C1318" i="12"/>
  <c r="B1318" i="12"/>
  <c r="A1318" i="12"/>
  <c r="D1317" i="12"/>
  <c r="C1317" i="12"/>
  <c r="E1317" i="12" s="1"/>
  <c r="B1317" i="12"/>
  <c r="A1317" i="12"/>
  <c r="D1316" i="12"/>
  <c r="C1316" i="12"/>
  <c r="E1316" i="12" s="1"/>
  <c r="B1316" i="12"/>
  <c r="A1316" i="12"/>
  <c r="D1315" i="12"/>
  <c r="E1315" i="12" s="1"/>
  <c r="C1315" i="12"/>
  <c r="B1315" i="12"/>
  <c r="A1315" i="12"/>
  <c r="D1314" i="12"/>
  <c r="E1314" i="12" s="1"/>
  <c r="C1314" i="12"/>
  <c r="B1314" i="12"/>
  <c r="A1314" i="12"/>
  <c r="D1313" i="12"/>
  <c r="C1313" i="12"/>
  <c r="B1313" i="12"/>
  <c r="E1313" i="12" s="1"/>
  <c r="A1313" i="12"/>
  <c r="E1312" i="12"/>
  <c r="D1312" i="12"/>
  <c r="C1312" i="12"/>
  <c r="B1312" i="12"/>
  <c r="A1312" i="12"/>
  <c r="D1311" i="12"/>
  <c r="C1311" i="12"/>
  <c r="B1311" i="12"/>
  <c r="A1311" i="12"/>
  <c r="E1310" i="12"/>
  <c r="D1310" i="12"/>
  <c r="C1310" i="12"/>
  <c r="B1310" i="12"/>
  <c r="A1310" i="12"/>
  <c r="D1309" i="12"/>
  <c r="C1309" i="12"/>
  <c r="E1309" i="12" s="1"/>
  <c r="B1309" i="12"/>
  <c r="A1309" i="12"/>
  <c r="D1308" i="12"/>
  <c r="C1308" i="12"/>
  <c r="E1308" i="12" s="1"/>
  <c r="B1308" i="12"/>
  <c r="A1308" i="12"/>
  <c r="D1307" i="12"/>
  <c r="E1307" i="12" s="1"/>
  <c r="C1307" i="12"/>
  <c r="B1307" i="12"/>
  <c r="A1307" i="12"/>
  <c r="D1306" i="12"/>
  <c r="C1306" i="12"/>
  <c r="B1306" i="12"/>
  <c r="E1306" i="12" s="1"/>
  <c r="A1306" i="12"/>
  <c r="D1305" i="12"/>
  <c r="C1305" i="12"/>
  <c r="B1305" i="12"/>
  <c r="E1305" i="12" s="1"/>
  <c r="A1305" i="12"/>
  <c r="D1304" i="12"/>
  <c r="C1304" i="12"/>
  <c r="E1304" i="12" s="1"/>
  <c r="B1304" i="12"/>
  <c r="A1304" i="12"/>
  <c r="D1303" i="12"/>
  <c r="C1303" i="12"/>
  <c r="B1303" i="12"/>
  <c r="A1303" i="12"/>
  <c r="E1302" i="12"/>
  <c r="D1302" i="12"/>
  <c r="C1302" i="12"/>
  <c r="B1302" i="12"/>
  <c r="A1302" i="12"/>
  <c r="D1301" i="12"/>
  <c r="E1301" i="12" s="1"/>
  <c r="C1301" i="12"/>
  <c r="B1301" i="12"/>
  <c r="A1301" i="12"/>
  <c r="D1300" i="12"/>
  <c r="C1300" i="12"/>
  <c r="E1300" i="12" s="1"/>
  <c r="B1300" i="12"/>
  <c r="A1300" i="12"/>
  <c r="E1299" i="12"/>
  <c r="D1299" i="12"/>
  <c r="C1299" i="12"/>
  <c r="B1299" i="12"/>
  <c r="A1299" i="12"/>
  <c r="D1298" i="12"/>
  <c r="C1298" i="12"/>
  <c r="E1298" i="12" s="1"/>
  <c r="B1298" i="12"/>
  <c r="A1298" i="12"/>
  <c r="D1297" i="12"/>
  <c r="C1297" i="12"/>
  <c r="B1297" i="12"/>
  <c r="E1297" i="12" s="1"/>
  <c r="A1297" i="12"/>
  <c r="D1296" i="12"/>
  <c r="C1296" i="12"/>
  <c r="E1296" i="12" s="1"/>
  <c r="B1296" i="12"/>
  <c r="A1296" i="12"/>
  <c r="D1295" i="12"/>
  <c r="C1295" i="12"/>
  <c r="E1295" i="12" s="1"/>
  <c r="B1295" i="12"/>
  <c r="A1295" i="12"/>
  <c r="E1294" i="12"/>
  <c r="D1294" i="12"/>
  <c r="C1294" i="12"/>
  <c r="B1294" i="12"/>
  <c r="A1294" i="12"/>
  <c r="E1293" i="12"/>
  <c r="D1293" i="12"/>
  <c r="C1293" i="12"/>
  <c r="B1293" i="12"/>
  <c r="A1293" i="12"/>
  <c r="D1292" i="12"/>
  <c r="C1292" i="12"/>
  <c r="B1292" i="12"/>
  <c r="A1292" i="12"/>
  <c r="E1291" i="12"/>
  <c r="D1291" i="12"/>
  <c r="C1291" i="12"/>
  <c r="B1291" i="12"/>
  <c r="A1291" i="12"/>
  <c r="D1290" i="12"/>
  <c r="C1290" i="12"/>
  <c r="B1290" i="12"/>
  <c r="A1290" i="12"/>
  <c r="D1289" i="12"/>
  <c r="C1289" i="12"/>
  <c r="B1289" i="12"/>
  <c r="E1289" i="12" s="1"/>
  <c r="A1289" i="12"/>
  <c r="E1288" i="12"/>
  <c r="D1288" i="12"/>
  <c r="C1288" i="12"/>
  <c r="B1288" i="12"/>
  <c r="A1288" i="12"/>
  <c r="D1287" i="12"/>
  <c r="C1287" i="12"/>
  <c r="B1287" i="12"/>
  <c r="A1287" i="12"/>
  <c r="E1286" i="12"/>
  <c r="D1286" i="12"/>
  <c r="C1286" i="12"/>
  <c r="B1286" i="12"/>
  <c r="A1286" i="12"/>
  <c r="D1285" i="12"/>
  <c r="C1285" i="12"/>
  <c r="B1285" i="12"/>
  <c r="A1285" i="12"/>
  <c r="D1284" i="12"/>
  <c r="C1284" i="12"/>
  <c r="B1284" i="12"/>
  <c r="A1284" i="12"/>
  <c r="D1283" i="12"/>
  <c r="E1283" i="12" s="1"/>
  <c r="C1283" i="12"/>
  <c r="B1283" i="12"/>
  <c r="A1283" i="12"/>
  <c r="D1282" i="12"/>
  <c r="E1282" i="12" s="1"/>
  <c r="C1282" i="12"/>
  <c r="B1282" i="12"/>
  <c r="A1282" i="12"/>
  <c r="D1281" i="12"/>
  <c r="C1281" i="12"/>
  <c r="B1281" i="12"/>
  <c r="E1281" i="12" s="1"/>
  <c r="A1281" i="12"/>
  <c r="E1280" i="12"/>
  <c r="D1280" i="12"/>
  <c r="C1280" i="12"/>
  <c r="B1280" i="12"/>
  <c r="A1280" i="12"/>
  <c r="D1279" i="12"/>
  <c r="C1279" i="12"/>
  <c r="B1279" i="12"/>
  <c r="A1279" i="12"/>
  <c r="E1278" i="12"/>
  <c r="D1278" i="12"/>
  <c r="C1278" i="12"/>
  <c r="B1278" i="12"/>
  <c r="A1278" i="12"/>
  <c r="D1277" i="12"/>
  <c r="C1277" i="12"/>
  <c r="E1277" i="12" s="1"/>
  <c r="B1277" i="12"/>
  <c r="A1277" i="12"/>
  <c r="D1276" i="12"/>
  <c r="C1276" i="12"/>
  <c r="E1276" i="12" s="1"/>
  <c r="B1276" i="12"/>
  <c r="A1276" i="12"/>
  <c r="D1275" i="12"/>
  <c r="E1275" i="12" s="1"/>
  <c r="C1275" i="12"/>
  <c r="B1275" i="12"/>
  <c r="A1275" i="12"/>
  <c r="E1274" i="12"/>
  <c r="D1274" i="12"/>
  <c r="C1274" i="12"/>
  <c r="B1274" i="12"/>
  <c r="A1274" i="12"/>
  <c r="D1273" i="12"/>
  <c r="C1273" i="12"/>
  <c r="B1273" i="12"/>
  <c r="E1273" i="12" s="1"/>
  <c r="A1273" i="12"/>
  <c r="D1272" i="12"/>
  <c r="C1272" i="12"/>
  <c r="E1272" i="12" s="1"/>
  <c r="B1272" i="12"/>
  <c r="A1272" i="12"/>
  <c r="D1271" i="12"/>
  <c r="C1271" i="12"/>
  <c r="B1271" i="12"/>
  <c r="A1271" i="12"/>
  <c r="E1270" i="12"/>
  <c r="D1270" i="12"/>
  <c r="C1270" i="12"/>
  <c r="B1270" i="12"/>
  <c r="A1270" i="12"/>
  <c r="D1269" i="12"/>
  <c r="E1269" i="12" s="1"/>
  <c r="C1269" i="12"/>
  <c r="B1269" i="12"/>
  <c r="A1269" i="12"/>
  <c r="D1268" i="12"/>
  <c r="C1268" i="12"/>
  <c r="E1268" i="12" s="1"/>
  <c r="B1268" i="12"/>
  <c r="A1268" i="12"/>
  <c r="E1267" i="12"/>
  <c r="D1267" i="12"/>
  <c r="C1267" i="12"/>
  <c r="B1267" i="12"/>
  <c r="A1267" i="12"/>
  <c r="D1266" i="12"/>
  <c r="C1266" i="12"/>
  <c r="B1266" i="12"/>
  <c r="A1266" i="12"/>
  <c r="D1265" i="12"/>
  <c r="C1265" i="12"/>
  <c r="B1265" i="12"/>
  <c r="E1265" i="12" s="1"/>
  <c r="A1265" i="12"/>
  <c r="D1264" i="12"/>
  <c r="C1264" i="12"/>
  <c r="B1264" i="12"/>
  <c r="A1264" i="12"/>
  <c r="D1263" i="12"/>
  <c r="C1263" i="12"/>
  <c r="E1263" i="12" s="1"/>
  <c r="B1263" i="12"/>
  <c r="A1263" i="12"/>
  <c r="E1262" i="12"/>
  <c r="D1262" i="12"/>
  <c r="C1262" i="12"/>
  <c r="B1262" i="12"/>
  <c r="A1262" i="12"/>
  <c r="D1261" i="12"/>
  <c r="C1261" i="12"/>
  <c r="B1261" i="12"/>
  <c r="E1261" i="12" s="1"/>
  <c r="A1261" i="12"/>
  <c r="D1260" i="12"/>
  <c r="C1260" i="12"/>
  <c r="B1260" i="12"/>
  <c r="A1260" i="12"/>
  <c r="E1259" i="12"/>
  <c r="D1259" i="12"/>
  <c r="C1259" i="12"/>
  <c r="B1259" i="12"/>
  <c r="A1259" i="12"/>
  <c r="D1258" i="12"/>
  <c r="C1258" i="12"/>
  <c r="E1258" i="12" s="1"/>
  <c r="B1258" i="12"/>
  <c r="A1258" i="12"/>
  <c r="D1257" i="12"/>
  <c r="C1257" i="12"/>
  <c r="B1257" i="12"/>
  <c r="E1257" i="12" s="1"/>
  <c r="A1257" i="12"/>
  <c r="D1256" i="12"/>
  <c r="C1256" i="12"/>
  <c r="E1256" i="12" s="1"/>
  <c r="B1256" i="12"/>
  <c r="A1256" i="12"/>
  <c r="D1255" i="12"/>
  <c r="C1255" i="12"/>
  <c r="B1255" i="12"/>
  <c r="A1255" i="12"/>
  <c r="E1254" i="12"/>
  <c r="D1254" i="12"/>
  <c r="C1254" i="12"/>
  <c r="B1254" i="12"/>
  <c r="A1254" i="12"/>
  <c r="D1253" i="12"/>
  <c r="C1253" i="12"/>
  <c r="E1253" i="12" s="1"/>
  <c r="B1253" i="12"/>
  <c r="A1253" i="12"/>
  <c r="D1252" i="12"/>
  <c r="C1252" i="12"/>
  <c r="E1252" i="12" s="1"/>
  <c r="B1252" i="12"/>
  <c r="A1252" i="12"/>
  <c r="D1251" i="12"/>
  <c r="E1251" i="12" s="1"/>
  <c r="C1251" i="12"/>
  <c r="B1251" i="12"/>
  <c r="A1251" i="12"/>
  <c r="E1250" i="12"/>
  <c r="D1250" i="12"/>
  <c r="C1250" i="12"/>
  <c r="B1250" i="12"/>
  <c r="A1250" i="12"/>
  <c r="D1249" i="12"/>
  <c r="C1249" i="12"/>
  <c r="B1249" i="12"/>
  <c r="E1249" i="12" s="1"/>
  <c r="A1249" i="12"/>
  <c r="E1248" i="12"/>
  <c r="D1248" i="12"/>
  <c r="C1248" i="12"/>
  <c r="B1248" i="12"/>
  <c r="A1248" i="12"/>
  <c r="D1247" i="12"/>
  <c r="C1247" i="12"/>
  <c r="B1247" i="12"/>
  <c r="A1247" i="12"/>
  <c r="E1246" i="12"/>
  <c r="D1246" i="12"/>
  <c r="C1246" i="12"/>
  <c r="B1246" i="12"/>
  <c r="A1246" i="12"/>
  <c r="D1245" i="12"/>
  <c r="C1245" i="12"/>
  <c r="E1245" i="12" s="1"/>
  <c r="B1245" i="12"/>
  <c r="A1245" i="12"/>
  <c r="D1244" i="12"/>
  <c r="C1244" i="12"/>
  <c r="E1244" i="12" s="1"/>
  <c r="B1244" i="12"/>
  <c r="A1244" i="12"/>
  <c r="D1243" i="12"/>
  <c r="E1243" i="12" s="1"/>
  <c r="C1243" i="12"/>
  <c r="B1243" i="12"/>
  <c r="A1243" i="12"/>
  <c r="D1242" i="12"/>
  <c r="C1242" i="12"/>
  <c r="B1242" i="12"/>
  <c r="E1242" i="12" s="1"/>
  <c r="A1242" i="12"/>
  <c r="D1241" i="12"/>
  <c r="C1241" i="12"/>
  <c r="B1241" i="12"/>
  <c r="E1241" i="12" s="1"/>
  <c r="A1241" i="12"/>
  <c r="D1240" i="12"/>
  <c r="C1240" i="12"/>
  <c r="E1240" i="12" s="1"/>
  <c r="B1240" i="12"/>
  <c r="A1240" i="12"/>
  <c r="D1239" i="12"/>
  <c r="C1239" i="12"/>
  <c r="B1239" i="12"/>
  <c r="A1239" i="12"/>
  <c r="E1238" i="12"/>
  <c r="D1238" i="12"/>
  <c r="C1238" i="12"/>
  <c r="B1238" i="12"/>
  <c r="A1238" i="12"/>
  <c r="D1237" i="12"/>
  <c r="E1237" i="12" s="1"/>
  <c r="C1237" i="12"/>
  <c r="B1237" i="12"/>
  <c r="A1237" i="12"/>
  <c r="D1236" i="12"/>
  <c r="C1236" i="12"/>
  <c r="E1236" i="12" s="1"/>
  <c r="B1236" i="12"/>
  <c r="A1236" i="12"/>
  <c r="E1235" i="12"/>
  <c r="D1235" i="12"/>
  <c r="C1235" i="12"/>
  <c r="B1235" i="12"/>
  <c r="A1235" i="12"/>
  <c r="D1234" i="12"/>
  <c r="C1234" i="12"/>
  <c r="E1234" i="12" s="1"/>
  <c r="B1234" i="12"/>
  <c r="A1234" i="12"/>
  <c r="D1233" i="12"/>
  <c r="C1233" i="12"/>
  <c r="B1233" i="12"/>
  <c r="E1233" i="12" s="1"/>
  <c r="A1233" i="12"/>
  <c r="D1232" i="12"/>
  <c r="C1232" i="12"/>
  <c r="E1232" i="12" s="1"/>
  <c r="B1232" i="12"/>
  <c r="A1232" i="12"/>
  <c r="D1231" i="12"/>
  <c r="C1231" i="12"/>
  <c r="E1231" i="12" s="1"/>
  <c r="B1231" i="12"/>
  <c r="A1231" i="12"/>
  <c r="E1230" i="12"/>
  <c r="D1230" i="12"/>
  <c r="C1230" i="12"/>
  <c r="B1230" i="12"/>
  <c r="A1230" i="12"/>
  <c r="E1229" i="12"/>
  <c r="D1229" i="12"/>
  <c r="C1229" i="12"/>
  <c r="B1229" i="12"/>
  <c r="A1229" i="12"/>
  <c r="D1228" i="12"/>
  <c r="C1228" i="12"/>
  <c r="B1228" i="12"/>
  <c r="A1228" i="12"/>
  <c r="E1227" i="12"/>
  <c r="D1227" i="12"/>
  <c r="C1227" i="12"/>
  <c r="B1227" i="12"/>
  <c r="A1227" i="12"/>
  <c r="D1226" i="12"/>
  <c r="C1226" i="12"/>
  <c r="B1226" i="12"/>
  <c r="A1226" i="12"/>
  <c r="D1225" i="12"/>
  <c r="C1225" i="12"/>
  <c r="B1225" i="12"/>
  <c r="E1225" i="12" s="1"/>
  <c r="A1225" i="12"/>
  <c r="E1224" i="12"/>
  <c r="D1224" i="12"/>
  <c r="C1224" i="12"/>
  <c r="B1224" i="12"/>
  <c r="A1224" i="12"/>
  <c r="D1223" i="12"/>
  <c r="C1223" i="12"/>
  <c r="B1223" i="12"/>
  <c r="A1223" i="12"/>
  <c r="E1222" i="12"/>
  <c r="D1222" i="12"/>
  <c r="C1222" i="12"/>
  <c r="B1222" i="12"/>
  <c r="A1222" i="12"/>
  <c r="D1221" i="12"/>
  <c r="C1221" i="12"/>
  <c r="E1221" i="12" s="1"/>
  <c r="B1221" i="12"/>
  <c r="A1221" i="12"/>
  <c r="D1220" i="12"/>
  <c r="C1220" i="12"/>
  <c r="B1220" i="12"/>
  <c r="A1220" i="12"/>
  <c r="D1219" i="12"/>
  <c r="E1219" i="12" s="1"/>
  <c r="C1219" i="12"/>
  <c r="B1219" i="12"/>
  <c r="A1219" i="12"/>
  <c r="D1218" i="12"/>
  <c r="E1218" i="12" s="1"/>
  <c r="C1218" i="12"/>
  <c r="B1218" i="12"/>
  <c r="A1218" i="12"/>
  <c r="D1217" i="12"/>
  <c r="C1217" i="12"/>
  <c r="B1217" i="12"/>
  <c r="E1217" i="12" s="1"/>
  <c r="A1217" i="12"/>
  <c r="E1216" i="12"/>
  <c r="D1216" i="12"/>
  <c r="C1216" i="12"/>
  <c r="B1216" i="12"/>
  <c r="A1216" i="12"/>
  <c r="D1215" i="12"/>
  <c r="C1215" i="12"/>
  <c r="B1215" i="12"/>
  <c r="A1215" i="12"/>
  <c r="E1214" i="12"/>
  <c r="D1214" i="12"/>
  <c r="C1214" i="12"/>
  <c r="B1214" i="12"/>
  <c r="A1214" i="12"/>
  <c r="D1213" i="12"/>
  <c r="C1213" i="12"/>
  <c r="E1213" i="12" s="1"/>
  <c r="B1213" i="12"/>
  <c r="A1213" i="12"/>
  <c r="D1212" i="12"/>
  <c r="C1212" i="12"/>
  <c r="E1212" i="12" s="1"/>
  <c r="B1212" i="12"/>
  <c r="A1212" i="12"/>
  <c r="D1211" i="12"/>
  <c r="E1211" i="12" s="1"/>
  <c r="C1211" i="12"/>
  <c r="B1211" i="12"/>
  <c r="A1211" i="12"/>
  <c r="E1210" i="12"/>
  <c r="D1210" i="12"/>
  <c r="C1210" i="12"/>
  <c r="B1210" i="12"/>
  <c r="A1210" i="12"/>
  <c r="D1209" i="12"/>
  <c r="C1209" i="12"/>
  <c r="B1209" i="12"/>
  <c r="E1209" i="12" s="1"/>
  <c r="A1209" i="12"/>
  <c r="D1208" i="12"/>
  <c r="C1208" i="12"/>
  <c r="E1208" i="12" s="1"/>
  <c r="B1208" i="12"/>
  <c r="A1208" i="12"/>
  <c r="D1207" i="12"/>
  <c r="C1207" i="12"/>
  <c r="E1207" i="12" s="1"/>
  <c r="B1207" i="12"/>
  <c r="A1207" i="12"/>
  <c r="E1206" i="12"/>
  <c r="D1206" i="12"/>
  <c r="C1206" i="12"/>
  <c r="B1206" i="12"/>
  <c r="A1206" i="12"/>
  <c r="E1205" i="12"/>
  <c r="D1205" i="12"/>
  <c r="C1205" i="12"/>
  <c r="B1205" i="12"/>
  <c r="A1205" i="12"/>
  <c r="D1204" i="12"/>
  <c r="C1204" i="12"/>
  <c r="E1204" i="12" s="1"/>
  <c r="B1204" i="12"/>
  <c r="A1204" i="12"/>
  <c r="E1203" i="12"/>
  <c r="D1203" i="12"/>
  <c r="C1203" i="12"/>
  <c r="B1203" i="12"/>
  <c r="A1203" i="12"/>
  <c r="D1202" i="12"/>
  <c r="C1202" i="12"/>
  <c r="B1202" i="12"/>
  <c r="A1202" i="12"/>
  <c r="D1201" i="12"/>
  <c r="C1201" i="12"/>
  <c r="B1201" i="12"/>
  <c r="E1201" i="12" s="1"/>
  <c r="A1201" i="12"/>
  <c r="D1200" i="12"/>
  <c r="C1200" i="12"/>
  <c r="B1200" i="12"/>
  <c r="A1200" i="12"/>
  <c r="D1199" i="12"/>
  <c r="C1199" i="12"/>
  <c r="E1199" i="12" s="1"/>
  <c r="B1199" i="12"/>
  <c r="A1199" i="12"/>
  <c r="E1198" i="12"/>
  <c r="D1198" i="12"/>
  <c r="C1198" i="12"/>
  <c r="B1198" i="12"/>
  <c r="A1198" i="12"/>
  <c r="D1197" i="12"/>
  <c r="C1197" i="12"/>
  <c r="B1197" i="12"/>
  <c r="E1197" i="12" s="1"/>
  <c r="A1197" i="12"/>
  <c r="D1196" i="12"/>
  <c r="C1196" i="12"/>
  <c r="B1196" i="12"/>
  <c r="A1196" i="12"/>
  <c r="D1195" i="12"/>
  <c r="C1195" i="12"/>
  <c r="B1195" i="12"/>
  <c r="E1195" i="12" s="1"/>
  <c r="A1195" i="12"/>
  <c r="D1194" i="12"/>
  <c r="C1194" i="12"/>
  <c r="E1194" i="12" s="1"/>
  <c r="B1194" i="12"/>
  <c r="A1194" i="12"/>
  <c r="D1193" i="12"/>
  <c r="C1193" i="12"/>
  <c r="B1193" i="12"/>
  <c r="A1193" i="12"/>
  <c r="D1192" i="12"/>
  <c r="E1192" i="12" s="1"/>
  <c r="C1192" i="12"/>
  <c r="B1192" i="12"/>
  <c r="A1192" i="12"/>
  <c r="D1191" i="12"/>
  <c r="C1191" i="12"/>
  <c r="B1191" i="12"/>
  <c r="A1191" i="12"/>
  <c r="E1190" i="12"/>
  <c r="D1190" i="12"/>
  <c r="C1190" i="12"/>
  <c r="B1190" i="12"/>
  <c r="A1190" i="12"/>
  <c r="D1189" i="12"/>
  <c r="C1189" i="12"/>
  <c r="E1189" i="12" s="1"/>
  <c r="B1189" i="12"/>
  <c r="A1189" i="12"/>
  <c r="D1188" i="12"/>
  <c r="C1188" i="12"/>
  <c r="E1188" i="12" s="1"/>
  <c r="B1188" i="12"/>
  <c r="A1188" i="12"/>
  <c r="D1187" i="12"/>
  <c r="E1187" i="12" s="1"/>
  <c r="C1187" i="12"/>
  <c r="B1187" i="12"/>
  <c r="A1187" i="12"/>
  <c r="E1186" i="12"/>
  <c r="D1186" i="12"/>
  <c r="C1186" i="12"/>
  <c r="B1186" i="12"/>
  <c r="A1186" i="12"/>
  <c r="D1185" i="12"/>
  <c r="C1185" i="12"/>
  <c r="B1185" i="12"/>
  <c r="E1185" i="12" s="1"/>
  <c r="A1185" i="12"/>
  <c r="D1184" i="12"/>
  <c r="C1184" i="12"/>
  <c r="E1184" i="12" s="1"/>
  <c r="B1184" i="12"/>
  <c r="A1184" i="12"/>
  <c r="D1183" i="12"/>
  <c r="C1183" i="12"/>
  <c r="E1183" i="12" s="1"/>
  <c r="B1183" i="12"/>
  <c r="A1183" i="12"/>
  <c r="D1182" i="12"/>
  <c r="C1182" i="12"/>
  <c r="E1182" i="12" s="1"/>
  <c r="B1182" i="12"/>
  <c r="A1182" i="12"/>
  <c r="E1181" i="12"/>
  <c r="D1181" i="12"/>
  <c r="C1181" i="12"/>
  <c r="B1181" i="12"/>
  <c r="A1181" i="12"/>
  <c r="D1180" i="12"/>
  <c r="C1180" i="12"/>
  <c r="B1180" i="12"/>
  <c r="E1180" i="12" s="1"/>
  <c r="A1180" i="12"/>
  <c r="D1179" i="12"/>
  <c r="C1179" i="12"/>
  <c r="B1179" i="12"/>
  <c r="E1179" i="12" s="1"/>
  <c r="A1179" i="12"/>
  <c r="D1178" i="12"/>
  <c r="C1178" i="12"/>
  <c r="B1178" i="12"/>
  <c r="A1178" i="12"/>
  <c r="D1177" i="12"/>
  <c r="C1177" i="12"/>
  <c r="B1177" i="12"/>
  <c r="A1177" i="12"/>
  <c r="E1176" i="12"/>
  <c r="D1176" i="12"/>
  <c r="C1176" i="12"/>
  <c r="B1176" i="12"/>
  <c r="A1176" i="12"/>
  <c r="D1175" i="12"/>
  <c r="C1175" i="12"/>
  <c r="B1175" i="12"/>
  <c r="A1175" i="12"/>
  <c r="E1174" i="12"/>
  <c r="D1174" i="12"/>
  <c r="C1174" i="12"/>
  <c r="B1174" i="12"/>
  <c r="A1174" i="12"/>
  <c r="D1173" i="12"/>
  <c r="C1173" i="12"/>
  <c r="B1173" i="12"/>
  <c r="A1173" i="12"/>
  <c r="D1172" i="12"/>
  <c r="C1172" i="12"/>
  <c r="E1172" i="12" s="1"/>
  <c r="B1172" i="12"/>
  <c r="A1172" i="12"/>
  <c r="E1171" i="12"/>
  <c r="D1171" i="12"/>
  <c r="C1171" i="12"/>
  <c r="B1171" i="12"/>
  <c r="A1171" i="12"/>
  <c r="D1170" i="12"/>
  <c r="C1170" i="12"/>
  <c r="B1170" i="12"/>
  <c r="E1170" i="12" s="1"/>
  <c r="A1170" i="12"/>
  <c r="D1169" i="12"/>
  <c r="C1169" i="12"/>
  <c r="B1169" i="12"/>
  <c r="E1169" i="12" s="1"/>
  <c r="A1169" i="12"/>
  <c r="D1168" i="12"/>
  <c r="C1168" i="12"/>
  <c r="E1168" i="12" s="1"/>
  <c r="B1168" i="12"/>
  <c r="A1168" i="12"/>
  <c r="D1167" i="12"/>
  <c r="C1167" i="12"/>
  <c r="B1167" i="12"/>
  <c r="A1167" i="12"/>
  <c r="D1166" i="12"/>
  <c r="C1166" i="12"/>
  <c r="E1166" i="12" s="1"/>
  <c r="B1166" i="12"/>
  <c r="A1166" i="12"/>
  <c r="D1165" i="12"/>
  <c r="E1165" i="12" s="1"/>
  <c r="C1165" i="12"/>
  <c r="B1165" i="12"/>
  <c r="A1165" i="12"/>
  <c r="E1164" i="12"/>
  <c r="D1164" i="12"/>
  <c r="C1164" i="12"/>
  <c r="B1164" i="12"/>
  <c r="A1164" i="12"/>
  <c r="D1163" i="12"/>
  <c r="C1163" i="12"/>
  <c r="B1163" i="12"/>
  <c r="E1163" i="12" s="1"/>
  <c r="A1163" i="12"/>
  <c r="D1162" i="12"/>
  <c r="C1162" i="12"/>
  <c r="E1162" i="12" s="1"/>
  <c r="B1162" i="12"/>
  <c r="A1162" i="12"/>
  <c r="D1161" i="12"/>
  <c r="C1161" i="12"/>
  <c r="B1161" i="12"/>
  <c r="A1161" i="12"/>
  <c r="D1160" i="12"/>
  <c r="E1160" i="12" s="1"/>
  <c r="C1160" i="12"/>
  <c r="B1160" i="12"/>
  <c r="A1160" i="12"/>
  <c r="D1159" i="12"/>
  <c r="C1159" i="12"/>
  <c r="B1159" i="12"/>
  <c r="A1159" i="12"/>
  <c r="E1158" i="12"/>
  <c r="D1158" i="12"/>
  <c r="C1158" i="12"/>
  <c r="B1158" i="12"/>
  <c r="A1158" i="12"/>
  <c r="D1157" i="12"/>
  <c r="C1157" i="12"/>
  <c r="E1157" i="12" s="1"/>
  <c r="B1157" i="12"/>
  <c r="A1157" i="12"/>
  <c r="D1156" i="12"/>
  <c r="C1156" i="12"/>
  <c r="E1156" i="12" s="1"/>
  <c r="B1156" i="12"/>
  <c r="A1156" i="12"/>
  <c r="D1155" i="12"/>
  <c r="E1155" i="12" s="1"/>
  <c r="C1155" i="12"/>
  <c r="B1155" i="12"/>
  <c r="A1155" i="12"/>
  <c r="E1154" i="12"/>
  <c r="D1154" i="12"/>
  <c r="C1154" i="12"/>
  <c r="B1154" i="12"/>
  <c r="A1154" i="12"/>
  <c r="D1153" i="12"/>
  <c r="C1153" i="12"/>
  <c r="B1153" i="12"/>
  <c r="E1153" i="12" s="1"/>
  <c r="A1153" i="12"/>
  <c r="D1152" i="12"/>
  <c r="C1152" i="12"/>
  <c r="E1152" i="12" s="1"/>
  <c r="B1152" i="12"/>
  <c r="A1152" i="12"/>
  <c r="D1151" i="12"/>
  <c r="C1151" i="12"/>
  <c r="E1151" i="12" s="1"/>
  <c r="B1151" i="12"/>
  <c r="A1151" i="12"/>
  <c r="D1150" i="12"/>
  <c r="C1150" i="12"/>
  <c r="E1150" i="12" s="1"/>
  <c r="B1150" i="12"/>
  <c r="A1150" i="12"/>
  <c r="D1149" i="12"/>
  <c r="E1149" i="12" s="1"/>
  <c r="C1149" i="12"/>
  <c r="B1149" i="12"/>
  <c r="A1149" i="12"/>
  <c r="D1148" i="12"/>
  <c r="C1148" i="12"/>
  <c r="B1148" i="12"/>
  <c r="E1148" i="12" s="1"/>
  <c r="A1148" i="12"/>
  <c r="D1147" i="12"/>
  <c r="C1147" i="12"/>
  <c r="B1147" i="12"/>
  <c r="E1147" i="12" s="1"/>
  <c r="A1147" i="12"/>
  <c r="D1146" i="12"/>
  <c r="C1146" i="12"/>
  <c r="B1146" i="12"/>
  <c r="A1146" i="12"/>
  <c r="D1145" i="12"/>
  <c r="C1145" i="12"/>
  <c r="B1145" i="12"/>
  <c r="A1145" i="12"/>
  <c r="E1144" i="12"/>
  <c r="D1144" i="12"/>
  <c r="C1144" i="12"/>
  <c r="B1144" i="12"/>
  <c r="A1144" i="12"/>
  <c r="D1143" i="12"/>
  <c r="C1143" i="12"/>
  <c r="B1143" i="12"/>
  <c r="A1143" i="12"/>
  <c r="E1142" i="12"/>
  <c r="D1142" i="12"/>
  <c r="C1142" i="12"/>
  <c r="B1142" i="12"/>
  <c r="A1142" i="12"/>
  <c r="D1141" i="12"/>
  <c r="C1141" i="12"/>
  <c r="E1141" i="12" s="1"/>
  <c r="B1141" i="12"/>
  <c r="A1141" i="12"/>
  <c r="D1140" i="12"/>
  <c r="C1140" i="12"/>
  <c r="E1140" i="12" s="1"/>
  <c r="B1140" i="12"/>
  <c r="A1140" i="12"/>
  <c r="D1139" i="12"/>
  <c r="E1139" i="12" s="1"/>
  <c r="C1139" i="12"/>
  <c r="B1139" i="12"/>
  <c r="A1139" i="12"/>
  <c r="D1138" i="12"/>
  <c r="C1138" i="12"/>
  <c r="B1138" i="12"/>
  <c r="E1138" i="12" s="1"/>
  <c r="A1138" i="12"/>
  <c r="D1137" i="12"/>
  <c r="C1137" i="12"/>
  <c r="B1137" i="12"/>
  <c r="E1137" i="12" s="1"/>
  <c r="A1137" i="12"/>
  <c r="D1136" i="12"/>
  <c r="C1136" i="12"/>
  <c r="E1136" i="12" s="1"/>
  <c r="B1136" i="12"/>
  <c r="A1136" i="12"/>
  <c r="D1135" i="12"/>
  <c r="C1135" i="12"/>
  <c r="B1135" i="12"/>
  <c r="A1135" i="12"/>
  <c r="D1134" i="12"/>
  <c r="C1134" i="12"/>
  <c r="E1134" i="12" s="1"/>
  <c r="B1134" i="12"/>
  <c r="A1134" i="12"/>
  <c r="D1133" i="12"/>
  <c r="E1133" i="12" s="1"/>
  <c r="C1133" i="12"/>
  <c r="B1133" i="12"/>
  <c r="A1133" i="12"/>
  <c r="E1132" i="12"/>
  <c r="D1132" i="12"/>
  <c r="C1132" i="12"/>
  <c r="B1132" i="12"/>
  <c r="A1132" i="12"/>
  <c r="D1131" i="12"/>
  <c r="C1131" i="12"/>
  <c r="B1131" i="12"/>
  <c r="E1131" i="12" s="1"/>
  <c r="A1131" i="12"/>
  <c r="D1130" i="12"/>
  <c r="C1130" i="12"/>
  <c r="E1130" i="12" s="1"/>
  <c r="B1130" i="12"/>
  <c r="A1130" i="12"/>
  <c r="D1129" i="12"/>
  <c r="C1129" i="12"/>
  <c r="B1129" i="12"/>
  <c r="A1129" i="12"/>
  <c r="D1128" i="12"/>
  <c r="E1128" i="12" s="1"/>
  <c r="C1128" i="12"/>
  <c r="B1128" i="12"/>
  <c r="A1128" i="12"/>
  <c r="D1127" i="12"/>
  <c r="C1127" i="12"/>
  <c r="B1127" i="12"/>
  <c r="A1127" i="12"/>
  <c r="E1126" i="12"/>
  <c r="D1126" i="12"/>
  <c r="C1126" i="12"/>
  <c r="B1126" i="12"/>
  <c r="A1126" i="12"/>
  <c r="D1125" i="12"/>
  <c r="C1125" i="12"/>
  <c r="E1125" i="12" s="1"/>
  <c r="B1125" i="12"/>
  <c r="A1125" i="12"/>
  <c r="D1124" i="12"/>
  <c r="C1124" i="12"/>
  <c r="E1124" i="12" s="1"/>
  <c r="B1124" i="12"/>
  <c r="A1124" i="12"/>
  <c r="D1123" i="12"/>
  <c r="E1123" i="12" s="1"/>
  <c r="C1123" i="12"/>
  <c r="B1123" i="12"/>
  <c r="A1123" i="12"/>
  <c r="E1122" i="12"/>
  <c r="D1122" i="12"/>
  <c r="C1122" i="12"/>
  <c r="B1122" i="12"/>
  <c r="A1122" i="12"/>
  <c r="D1121" i="12"/>
  <c r="C1121" i="12"/>
  <c r="B1121" i="12"/>
  <c r="E1121" i="12" s="1"/>
  <c r="A1121" i="12"/>
  <c r="D1120" i="12"/>
  <c r="C1120" i="12"/>
  <c r="E1120" i="12" s="1"/>
  <c r="B1120" i="12"/>
  <c r="A1120" i="12"/>
  <c r="D1119" i="12"/>
  <c r="C1119" i="12"/>
  <c r="B1119" i="12"/>
  <c r="A1119" i="12"/>
  <c r="D1118" i="12"/>
  <c r="C1118" i="12"/>
  <c r="E1118" i="12" s="1"/>
  <c r="B1118" i="12"/>
  <c r="A1118" i="12"/>
  <c r="D1117" i="12"/>
  <c r="E1117" i="12" s="1"/>
  <c r="C1117" i="12"/>
  <c r="B1117" i="12"/>
  <c r="A1117" i="12"/>
  <c r="D1116" i="12"/>
  <c r="C1116" i="12"/>
  <c r="B1116" i="12"/>
  <c r="E1116" i="12" s="1"/>
  <c r="A1116" i="12"/>
  <c r="D1115" i="12"/>
  <c r="C1115" i="12"/>
  <c r="B1115" i="12"/>
  <c r="E1115" i="12" s="1"/>
  <c r="A1115" i="12"/>
  <c r="D1114" i="12"/>
  <c r="C1114" i="12"/>
  <c r="B1114" i="12"/>
  <c r="A1114" i="12"/>
  <c r="D1113" i="12"/>
  <c r="C1113" i="12"/>
  <c r="B1113" i="12"/>
  <c r="A1113" i="12"/>
  <c r="E1112" i="12"/>
  <c r="D1112" i="12"/>
  <c r="C1112" i="12"/>
  <c r="B1112" i="12"/>
  <c r="A1112" i="12"/>
  <c r="D1111" i="12"/>
  <c r="C1111" i="12"/>
  <c r="B1111" i="12"/>
  <c r="A1111" i="12"/>
  <c r="E1110" i="12"/>
  <c r="D1110" i="12"/>
  <c r="C1110" i="12"/>
  <c r="B1110" i="12"/>
  <c r="A1110" i="12"/>
  <c r="D1109" i="12"/>
  <c r="C1109" i="12"/>
  <c r="B1109" i="12"/>
  <c r="A1109" i="12"/>
  <c r="D1108" i="12"/>
  <c r="C1108" i="12"/>
  <c r="E1108" i="12" s="1"/>
  <c r="B1108" i="12"/>
  <c r="A1108" i="12"/>
  <c r="E1107" i="12"/>
  <c r="D1107" i="12"/>
  <c r="C1107" i="12"/>
  <c r="B1107" i="12"/>
  <c r="A1107" i="12"/>
  <c r="D1106" i="12"/>
  <c r="C1106" i="12"/>
  <c r="B1106" i="12"/>
  <c r="E1106" i="12" s="1"/>
  <c r="A1106" i="12"/>
  <c r="D1105" i="12"/>
  <c r="C1105" i="12"/>
  <c r="B1105" i="12"/>
  <c r="E1105" i="12" s="1"/>
  <c r="A1105" i="12"/>
  <c r="D1104" i="12"/>
  <c r="C1104" i="12"/>
  <c r="E1104" i="12" s="1"/>
  <c r="B1104" i="12"/>
  <c r="A1104" i="12"/>
  <c r="D1103" i="12"/>
  <c r="C1103" i="12"/>
  <c r="B1103" i="12"/>
  <c r="A1103" i="12"/>
  <c r="D1102" i="12"/>
  <c r="C1102" i="12"/>
  <c r="E1102" i="12" s="1"/>
  <c r="B1102" i="12"/>
  <c r="A1102" i="12"/>
  <c r="D1101" i="12"/>
  <c r="E1101" i="12" s="1"/>
  <c r="C1101" i="12"/>
  <c r="B1101" i="12"/>
  <c r="A1101" i="12"/>
  <c r="E1100" i="12"/>
  <c r="D1100" i="12"/>
  <c r="C1100" i="12"/>
  <c r="B1100" i="12"/>
  <c r="A1100" i="12"/>
  <c r="D1099" i="12"/>
  <c r="C1099" i="12"/>
  <c r="B1099" i="12"/>
  <c r="E1099" i="12" s="1"/>
  <c r="A1099" i="12"/>
  <c r="D1098" i="12"/>
  <c r="C1098" i="12"/>
  <c r="E1098" i="12" s="1"/>
  <c r="B1098" i="12"/>
  <c r="A1098" i="12"/>
  <c r="D1097" i="12"/>
  <c r="C1097" i="12"/>
  <c r="B1097" i="12"/>
  <c r="A1097" i="12"/>
  <c r="D1096" i="12"/>
  <c r="E1096" i="12" s="1"/>
  <c r="C1096" i="12"/>
  <c r="B1096" i="12"/>
  <c r="A1096" i="12"/>
  <c r="D1095" i="12"/>
  <c r="C1095" i="12"/>
  <c r="B1095" i="12"/>
  <c r="A1095" i="12"/>
  <c r="E1094" i="12"/>
  <c r="D1094" i="12"/>
  <c r="C1094" i="12"/>
  <c r="B1094" i="12"/>
  <c r="A1094" i="12"/>
  <c r="D1093" i="12"/>
  <c r="C1093" i="12"/>
  <c r="E1093" i="12" s="1"/>
  <c r="B1093" i="12"/>
  <c r="A1093" i="12"/>
  <c r="D1092" i="12"/>
  <c r="C1092" i="12"/>
  <c r="E1092" i="12" s="1"/>
  <c r="B1092" i="12"/>
  <c r="A1092" i="12"/>
  <c r="D1091" i="12"/>
  <c r="E1091" i="12" s="1"/>
  <c r="C1091" i="12"/>
  <c r="B1091" i="12"/>
  <c r="A1091" i="12"/>
  <c r="E1090" i="12"/>
  <c r="D1090" i="12"/>
  <c r="C1090" i="12"/>
  <c r="B1090" i="12"/>
  <c r="A1090" i="12"/>
  <c r="D1089" i="12"/>
  <c r="C1089" i="12"/>
  <c r="B1089" i="12"/>
  <c r="E1089" i="12" s="1"/>
  <c r="A1089" i="12"/>
  <c r="D1088" i="12"/>
  <c r="C1088" i="12"/>
  <c r="E1088" i="12" s="1"/>
  <c r="B1088" i="12"/>
  <c r="A1088" i="12"/>
  <c r="D1087" i="12"/>
  <c r="C1087" i="12"/>
  <c r="B1087" i="12"/>
  <c r="A1087" i="12"/>
  <c r="D1086" i="12"/>
  <c r="C1086" i="12"/>
  <c r="E1086" i="12" s="1"/>
  <c r="B1086" i="12"/>
  <c r="A1086" i="12"/>
  <c r="E1085" i="12"/>
  <c r="D1085" i="12"/>
  <c r="C1085" i="12"/>
  <c r="B1085" i="12"/>
  <c r="A1085" i="12"/>
  <c r="D1084" i="12"/>
  <c r="C1084" i="12"/>
  <c r="B1084" i="12"/>
  <c r="E1084" i="12" s="1"/>
  <c r="A1084" i="12"/>
  <c r="D1083" i="12"/>
  <c r="C1083" i="12"/>
  <c r="B1083" i="12"/>
  <c r="E1083" i="12" s="1"/>
  <c r="A1083" i="12"/>
  <c r="D1082" i="12"/>
  <c r="C1082" i="12"/>
  <c r="E1082" i="12" s="1"/>
  <c r="B1082" i="12"/>
  <c r="A1082" i="12"/>
  <c r="D1081" i="12"/>
  <c r="C1081" i="12"/>
  <c r="B1081" i="12"/>
  <c r="A1081" i="12"/>
  <c r="D1080" i="12"/>
  <c r="E1080" i="12" s="1"/>
  <c r="C1080" i="12"/>
  <c r="B1080" i="12"/>
  <c r="A1080" i="12"/>
  <c r="D1079" i="12"/>
  <c r="C1079" i="12"/>
  <c r="B1079" i="12"/>
  <c r="A1079" i="12"/>
  <c r="E1078" i="12"/>
  <c r="D1078" i="12"/>
  <c r="C1078" i="12"/>
  <c r="B1078" i="12"/>
  <c r="A1078" i="12"/>
  <c r="D1077" i="12"/>
  <c r="C1077" i="12"/>
  <c r="E1077" i="12" s="1"/>
  <c r="B1077" i="12"/>
  <c r="A1077" i="12"/>
  <c r="D1076" i="12"/>
  <c r="C1076" i="12"/>
  <c r="E1076" i="12" s="1"/>
  <c r="B1076" i="12"/>
  <c r="A1076" i="12"/>
  <c r="E1075" i="12"/>
  <c r="D1075" i="12"/>
  <c r="C1075" i="12"/>
  <c r="B1075" i="12"/>
  <c r="A1075" i="12"/>
  <c r="D1074" i="12"/>
  <c r="C1074" i="12"/>
  <c r="B1074" i="12"/>
  <c r="E1074" i="12" s="1"/>
  <c r="A1074" i="12"/>
  <c r="D1073" i="12"/>
  <c r="C1073" i="12"/>
  <c r="B1073" i="12"/>
  <c r="E1073" i="12" s="1"/>
  <c r="A1073" i="12"/>
  <c r="D1072" i="12"/>
  <c r="C1072" i="12"/>
  <c r="E1072" i="12" s="1"/>
  <c r="B1072" i="12"/>
  <c r="A1072" i="12"/>
  <c r="D1071" i="12"/>
  <c r="C1071" i="12"/>
  <c r="B1071" i="12"/>
  <c r="A1071" i="12"/>
  <c r="D1070" i="12"/>
  <c r="C1070" i="12"/>
  <c r="E1070" i="12" s="1"/>
  <c r="B1070" i="12"/>
  <c r="A1070" i="12"/>
  <c r="D1069" i="12"/>
  <c r="E1069" i="12" s="1"/>
  <c r="C1069" i="12"/>
  <c r="B1069" i="12"/>
  <c r="A1069" i="12"/>
  <c r="E1068" i="12"/>
  <c r="D1068" i="12"/>
  <c r="C1068" i="12"/>
  <c r="B1068" i="12"/>
  <c r="A1068" i="12"/>
  <c r="D1067" i="12"/>
  <c r="C1067" i="12"/>
  <c r="B1067" i="12"/>
  <c r="E1067" i="12" s="1"/>
  <c r="A1067" i="12"/>
  <c r="D1066" i="12"/>
  <c r="C1066" i="12"/>
  <c r="E1066" i="12" s="1"/>
  <c r="B1066" i="12"/>
  <c r="A1066" i="12"/>
  <c r="D1065" i="12"/>
  <c r="C1065" i="12"/>
  <c r="B1065" i="12"/>
  <c r="A1065" i="12"/>
  <c r="D1064" i="12"/>
  <c r="E1064" i="12" s="1"/>
  <c r="C1064" i="12"/>
  <c r="B1064" i="12"/>
  <c r="A1064" i="12"/>
  <c r="D1063" i="12"/>
  <c r="C1063" i="12"/>
  <c r="B1063" i="12"/>
  <c r="A1063" i="12"/>
  <c r="E1062" i="12"/>
  <c r="D1062" i="12"/>
  <c r="C1062" i="12"/>
  <c r="B1062" i="12"/>
  <c r="A1062" i="12"/>
  <c r="D1061" i="12"/>
  <c r="C1061" i="12"/>
  <c r="E1061" i="12" s="1"/>
  <c r="B1061" i="12"/>
  <c r="A1061" i="12"/>
  <c r="D1060" i="12"/>
  <c r="C1060" i="12"/>
  <c r="E1060" i="12" s="1"/>
  <c r="B1060" i="12"/>
  <c r="A1060" i="12"/>
  <c r="D1059" i="12"/>
  <c r="E1059" i="12" s="1"/>
  <c r="C1059" i="12"/>
  <c r="B1059" i="12"/>
  <c r="A1059" i="12"/>
  <c r="E1058" i="12"/>
  <c r="D1058" i="12"/>
  <c r="C1058" i="12"/>
  <c r="B1058" i="12"/>
  <c r="A1058" i="12"/>
  <c r="D1057" i="12"/>
  <c r="C1057" i="12"/>
  <c r="B1057" i="12"/>
  <c r="E1057" i="12" s="1"/>
  <c r="A1057" i="12"/>
  <c r="D1056" i="12"/>
  <c r="C1056" i="12"/>
  <c r="E1056" i="12" s="1"/>
  <c r="B1056" i="12"/>
  <c r="A1056" i="12"/>
  <c r="D1055" i="12"/>
  <c r="C1055" i="12"/>
  <c r="E1055" i="12" s="1"/>
  <c r="B1055" i="12"/>
  <c r="A1055" i="12"/>
  <c r="D1054" i="12"/>
  <c r="C1054" i="12"/>
  <c r="E1054" i="12" s="1"/>
  <c r="B1054" i="12"/>
  <c r="A1054" i="12"/>
  <c r="E1053" i="12"/>
  <c r="D1053" i="12"/>
  <c r="C1053" i="12"/>
  <c r="B1053" i="12"/>
  <c r="A1053" i="12"/>
  <c r="D1052" i="12"/>
  <c r="C1052" i="12"/>
  <c r="B1052" i="12"/>
  <c r="E1052" i="12" s="1"/>
  <c r="A1052" i="12"/>
  <c r="D1051" i="12"/>
  <c r="C1051" i="12"/>
  <c r="B1051" i="12"/>
  <c r="E1051" i="12" s="1"/>
  <c r="A1051" i="12"/>
  <c r="D1050" i="12"/>
  <c r="C1050" i="12"/>
  <c r="B1050" i="12"/>
  <c r="A1050" i="12"/>
  <c r="D1049" i="12"/>
  <c r="C1049" i="12"/>
  <c r="B1049" i="12"/>
  <c r="A1049" i="12"/>
  <c r="E1048" i="12"/>
  <c r="D1048" i="12"/>
  <c r="C1048" i="12"/>
  <c r="B1048" i="12"/>
  <c r="A1048" i="12"/>
  <c r="D1047" i="12"/>
  <c r="C1047" i="12"/>
  <c r="B1047" i="12"/>
  <c r="A1047" i="12"/>
  <c r="E1046" i="12"/>
  <c r="D1046" i="12"/>
  <c r="C1046" i="12"/>
  <c r="B1046" i="12"/>
  <c r="A1046" i="12"/>
  <c r="D1045" i="12"/>
  <c r="C1045" i="12"/>
  <c r="E1045" i="12" s="1"/>
  <c r="B1045" i="12"/>
  <c r="A1045" i="12"/>
  <c r="D1044" i="12"/>
  <c r="C1044" i="12"/>
  <c r="E1044" i="12" s="1"/>
  <c r="B1044" i="12"/>
  <c r="A1044" i="12"/>
  <c r="D1043" i="12"/>
  <c r="E1043" i="12" s="1"/>
  <c r="C1043" i="12"/>
  <c r="B1043" i="12"/>
  <c r="A1043" i="12"/>
  <c r="D1042" i="12"/>
  <c r="C1042" i="12"/>
  <c r="B1042" i="12"/>
  <c r="E1042" i="12" s="1"/>
  <c r="A1042" i="12"/>
  <c r="D1041" i="12"/>
  <c r="C1041" i="12"/>
  <c r="B1041" i="12"/>
  <c r="E1041" i="12" s="1"/>
  <c r="A1041" i="12"/>
  <c r="D1040" i="12"/>
  <c r="C1040" i="12"/>
  <c r="E1040" i="12" s="1"/>
  <c r="B1040" i="12"/>
  <c r="A1040" i="12"/>
  <c r="D1039" i="12"/>
  <c r="C1039" i="12"/>
  <c r="B1039" i="12"/>
  <c r="A1039" i="12"/>
  <c r="D1038" i="12"/>
  <c r="C1038" i="12"/>
  <c r="E1038" i="12" s="1"/>
  <c r="B1038" i="12"/>
  <c r="A1038" i="12"/>
  <c r="D1037" i="12"/>
  <c r="E1037" i="12" s="1"/>
  <c r="C1037" i="12"/>
  <c r="B1037" i="12"/>
  <c r="A1037" i="12"/>
  <c r="E1036" i="12"/>
  <c r="D1036" i="12"/>
  <c r="C1036" i="12"/>
  <c r="B1036" i="12"/>
  <c r="A1036" i="12"/>
  <c r="D1035" i="12"/>
  <c r="C1035" i="12"/>
  <c r="B1035" i="12"/>
  <c r="E1035" i="12" s="1"/>
  <c r="A1035" i="12"/>
  <c r="D1034" i="12"/>
  <c r="C1034" i="12"/>
  <c r="E1034" i="12" s="1"/>
  <c r="B1034" i="12"/>
  <c r="A1034" i="12"/>
  <c r="D1033" i="12"/>
  <c r="C1033" i="12"/>
  <c r="B1033" i="12"/>
  <c r="A1033" i="12"/>
  <c r="D1032" i="12"/>
  <c r="E1032" i="12" s="1"/>
  <c r="C1032" i="12"/>
  <c r="B1032" i="12"/>
  <c r="A1032" i="12"/>
  <c r="D1031" i="12"/>
  <c r="C1031" i="12"/>
  <c r="B1031" i="12"/>
  <c r="A1031" i="12"/>
  <c r="E1030" i="12"/>
  <c r="D1030" i="12"/>
  <c r="C1030" i="12"/>
  <c r="B1030" i="12"/>
  <c r="A1030" i="12"/>
  <c r="D1029" i="12"/>
  <c r="C1029" i="12"/>
  <c r="E1029" i="12" s="1"/>
  <c r="B1029" i="12"/>
  <c r="A1029" i="12"/>
  <c r="D1028" i="12"/>
  <c r="C1028" i="12"/>
  <c r="E1028" i="12" s="1"/>
  <c r="B1028" i="12"/>
  <c r="A1028" i="12"/>
  <c r="D1027" i="12"/>
  <c r="E1027" i="12" s="1"/>
  <c r="C1027" i="12"/>
  <c r="B1027" i="12"/>
  <c r="A1027" i="12"/>
  <c r="E1026" i="12"/>
  <c r="D1026" i="12"/>
  <c r="C1026" i="12"/>
  <c r="B1026" i="12"/>
  <c r="A1026" i="12"/>
  <c r="D1025" i="12"/>
  <c r="C1025" i="12"/>
  <c r="B1025" i="12"/>
  <c r="E1025" i="12" s="1"/>
  <c r="A1025" i="12"/>
  <c r="D1024" i="12"/>
  <c r="C1024" i="12"/>
  <c r="E1024" i="12" s="1"/>
  <c r="B1024" i="12"/>
  <c r="A1024" i="12"/>
  <c r="D1023" i="12"/>
  <c r="C1023" i="12"/>
  <c r="B1023" i="12"/>
  <c r="A1023" i="12"/>
  <c r="D1022" i="12"/>
  <c r="C1022" i="12"/>
  <c r="E1022" i="12" s="1"/>
  <c r="B1022" i="12"/>
  <c r="A1022" i="12"/>
  <c r="E1021" i="12"/>
  <c r="D1021" i="12"/>
  <c r="C1021" i="12"/>
  <c r="B1021" i="12"/>
  <c r="A1021" i="12"/>
  <c r="D1020" i="12"/>
  <c r="C1020" i="12"/>
  <c r="B1020" i="12"/>
  <c r="E1020" i="12" s="1"/>
  <c r="A1020" i="12"/>
  <c r="D1019" i="12"/>
  <c r="C1019" i="12"/>
  <c r="B1019" i="12"/>
  <c r="E1019" i="12" s="1"/>
  <c r="A1019" i="12"/>
  <c r="D1018" i="12"/>
  <c r="C1018" i="12"/>
  <c r="B1018" i="12"/>
  <c r="A1018" i="12"/>
  <c r="D1017" i="12"/>
  <c r="C1017" i="12"/>
  <c r="B1017" i="12"/>
  <c r="A1017" i="12"/>
  <c r="E1016" i="12"/>
  <c r="D1016" i="12"/>
  <c r="C1016" i="12"/>
  <c r="B1016" i="12"/>
  <c r="A1016" i="12"/>
  <c r="D1015" i="12"/>
  <c r="C1015" i="12"/>
  <c r="B1015" i="12"/>
  <c r="A1015" i="12"/>
  <c r="E1014" i="12"/>
  <c r="D1014" i="12"/>
  <c r="C1014" i="12"/>
  <c r="B1014" i="12"/>
  <c r="A1014" i="12"/>
  <c r="D1013" i="12"/>
  <c r="C1013" i="12"/>
  <c r="B1013" i="12"/>
  <c r="A1013" i="12"/>
  <c r="D1012" i="12"/>
  <c r="C1012" i="12"/>
  <c r="E1012" i="12" s="1"/>
  <c r="B1012" i="12"/>
  <c r="A1012" i="12"/>
  <c r="D1011" i="12"/>
  <c r="E1011" i="12" s="1"/>
  <c r="C1011" i="12"/>
  <c r="B1011" i="12"/>
  <c r="A1011" i="12"/>
  <c r="D1010" i="12"/>
  <c r="C1010" i="12"/>
  <c r="B1010" i="12"/>
  <c r="E1010" i="12" s="1"/>
  <c r="A1010" i="12"/>
  <c r="D1009" i="12"/>
  <c r="C1009" i="12"/>
  <c r="B1009" i="12"/>
  <c r="E1009" i="12" s="1"/>
  <c r="A1009" i="12"/>
  <c r="D1008" i="12"/>
  <c r="C1008" i="12"/>
  <c r="E1008" i="12" s="1"/>
  <c r="B1008" i="12"/>
  <c r="A1008" i="12"/>
  <c r="D1007" i="12"/>
  <c r="C1007" i="12"/>
  <c r="E1007" i="12" s="1"/>
  <c r="B1007" i="12"/>
  <c r="A1007" i="12"/>
  <c r="D1006" i="12"/>
  <c r="C1006" i="12"/>
  <c r="E1006" i="12" s="1"/>
  <c r="B1006" i="12"/>
  <c r="A1006" i="12"/>
  <c r="E1005" i="12"/>
  <c r="D1005" i="12"/>
  <c r="C1005" i="12"/>
  <c r="B1005" i="12"/>
  <c r="A1005" i="12"/>
  <c r="E1004" i="12"/>
  <c r="D1004" i="12"/>
  <c r="C1004" i="12"/>
  <c r="B1004" i="12"/>
  <c r="A1004" i="12"/>
  <c r="D1003" i="12"/>
  <c r="C1003" i="12"/>
  <c r="B1003" i="12"/>
  <c r="E1003" i="12" s="1"/>
  <c r="A1003" i="12"/>
  <c r="D1002" i="12"/>
  <c r="C1002" i="12"/>
  <c r="E1002" i="12" s="1"/>
  <c r="B1002" i="12"/>
  <c r="A1002" i="12"/>
  <c r="D1001" i="12"/>
  <c r="C1001" i="12"/>
  <c r="B1001" i="12"/>
  <c r="A1001" i="12"/>
  <c r="E1000" i="12"/>
  <c r="D1000" i="12"/>
  <c r="C1000" i="12"/>
  <c r="B1000" i="12"/>
  <c r="A1000" i="12"/>
  <c r="D999" i="12"/>
  <c r="C999" i="12"/>
  <c r="B999" i="12"/>
  <c r="A999" i="12"/>
  <c r="E998" i="12"/>
  <c r="D998" i="12"/>
  <c r="C998" i="12"/>
  <c r="B998" i="12"/>
  <c r="A998" i="12"/>
  <c r="D997" i="12"/>
  <c r="C997" i="12"/>
  <c r="E997" i="12" s="1"/>
  <c r="B997" i="12"/>
  <c r="A997" i="12"/>
  <c r="D996" i="12"/>
  <c r="C996" i="12"/>
  <c r="E996" i="12" s="1"/>
  <c r="B996" i="12"/>
  <c r="A996" i="12"/>
  <c r="E995" i="12"/>
  <c r="D995" i="12"/>
  <c r="C995" i="12"/>
  <c r="B995" i="12"/>
  <c r="A995" i="12"/>
  <c r="E994" i="12"/>
  <c r="D994" i="12"/>
  <c r="C994" i="12"/>
  <c r="B994" i="12"/>
  <c r="A994" i="12"/>
  <c r="D993" i="12"/>
  <c r="C993" i="12"/>
  <c r="B993" i="12"/>
  <c r="E993" i="12" s="1"/>
  <c r="A993" i="12"/>
  <c r="D992" i="12"/>
  <c r="C992" i="12"/>
  <c r="E992" i="12" s="1"/>
  <c r="B992" i="12"/>
  <c r="A992" i="12"/>
  <c r="D991" i="12"/>
  <c r="C991" i="12"/>
  <c r="B991" i="12"/>
  <c r="A991" i="12"/>
  <c r="E990" i="12"/>
  <c r="D990" i="12"/>
  <c r="C990" i="12"/>
  <c r="B990" i="12"/>
  <c r="A990" i="12"/>
  <c r="E989" i="12"/>
  <c r="D989" i="12"/>
  <c r="C989" i="12"/>
  <c r="B989" i="12"/>
  <c r="A989" i="12"/>
  <c r="D988" i="12"/>
  <c r="C988" i="12"/>
  <c r="E988" i="12" s="1"/>
  <c r="B988" i="12"/>
  <c r="A988" i="12"/>
  <c r="D987" i="12"/>
  <c r="C987" i="12"/>
  <c r="E987" i="12" s="1"/>
  <c r="B987" i="12"/>
  <c r="A987" i="12"/>
  <c r="D986" i="12"/>
  <c r="E986" i="12" s="1"/>
  <c r="C986" i="12"/>
  <c r="B986" i="12"/>
  <c r="A986" i="12"/>
  <c r="D985" i="12"/>
  <c r="C985" i="12"/>
  <c r="B985" i="12"/>
  <c r="E985" i="12" s="1"/>
  <c r="A985" i="12"/>
  <c r="D984" i="12"/>
  <c r="C984" i="12"/>
  <c r="E984" i="12" s="1"/>
  <c r="B984" i="12"/>
  <c r="A984" i="12"/>
  <c r="D983" i="12"/>
  <c r="C983" i="12"/>
  <c r="B983" i="12"/>
  <c r="A983" i="12"/>
  <c r="E982" i="12"/>
  <c r="D982" i="12"/>
  <c r="C982" i="12"/>
  <c r="B982" i="12"/>
  <c r="A982" i="12"/>
  <c r="E981" i="12"/>
  <c r="D981" i="12"/>
  <c r="C981" i="12"/>
  <c r="B981" i="12"/>
  <c r="A981" i="12"/>
  <c r="D980" i="12"/>
  <c r="C980" i="12"/>
  <c r="B980" i="12"/>
  <c r="A980" i="12"/>
  <c r="D979" i="12"/>
  <c r="C979" i="12"/>
  <c r="E979" i="12" s="1"/>
  <c r="B979" i="12"/>
  <c r="A979" i="12"/>
  <c r="D978" i="12"/>
  <c r="E978" i="12" s="1"/>
  <c r="C978" i="12"/>
  <c r="B978" i="12"/>
  <c r="A978" i="12"/>
  <c r="D977" i="12"/>
  <c r="C977" i="12"/>
  <c r="B977" i="12"/>
  <c r="E977" i="12" s="1"/>
  <c r="A977" i="12"/>
  <c r="D976" i="12"/>
  <c r="C976" i="12"/>
  <c r="E976" i="12" s="1"/>
  <c r="B976" i="12"/>
  <c r="A976" i="12"/>
  <c r="D975" i="12"/>
  <c r="C975" i="12"/>
  <c r="B975" i="12"/>
  <c r="A975" i="12"/>
  <c r="E974" i="12"/>
  <c r="D974" i="12"/>
  <c r="C974" i="12"/>
  <c r="B974" i="12"/>
  <c r="A974" i="12"/>
  <c r="E973" i="12"/>
  <c r="D973" i="12"/>
  <c r="C973" i="12"/>
  <c r="B973" i="12"/>
  <c r="A973" i="12"/>
  <c r="D972" i="12"/>
  <c r="C972" i="12"/>
  <c r="B972" i="12"/>
  <c r="A972" i="12"/>
  <c r="D971" i="12"/>
  <c r="C971" i="12"/>
  <c r="E971" i="12" s="1"/>
  <c r="B971" i="12"/>
  <c r="A971" i="12"/>
  <c r="E970" i="12"/>
  <c r="D970" i="12"/>
  <c r="C970" i="12"/>
  <c r="B970" i="12"/>
  <c r="A970" i="12"/>
  <c r="D969" i="12"/>
  <c r="C969" i="12"/>
  <c r="B969" i="12"/>
  <c r="E969" i="12" s="1"/>
  <c r="A969" i="12"/>
  <c r="D968" i="12"/>
  <c r="C968" i="12"/>
  <c r="E968" i="12" s="1"/>
  <c r="B968" i="12"/>
  <c r="A968" i="12"/>
  <c r="D967" i="12"/>
  <c r="C967" i="12"/>
  <c r="E967" i="12" s="1"/>
  <c r="B967" i="12"/>
  <c r="A967" i="12"/>
  <c r="E966" i="12"/>
  <c r="D966" i="12"/>
  <c r="C966" i="12"/>
  <c r="B966" i="12"/>
  <c r="A966" i="12"/>
  <c r="E965" i="12"/>
  <c r="D965" i="12"/>
  <c r="C965" i="12"/>
  <c r="B965" i="12"/>
  <c r="A965" i="12"/>
  <c r="D964" i="12"/>
  <c r="C964" i="12"/>
  <c r="E964" i="12" s="1"/>
  <c r="B964" i="12"/>
  <c r="A964" i="12"/>
  <c r="D963" i="12"/>
  <c r="C963" i="12"/>
  <c r="E963" i="12" s="1"/>
  <c r="B963" i="12"/>
  <c r="A963" i="12"/>
  <c r="E962" i="12"/>
  <c r="D962" i="12"/>
  <c r="C962" i="12"/>
  <c r="B962" i="12"/>
  <c r="A962" i="12"/>
  <c r="D961" i="12"/>
  <c r="C961" i="12"/>
  <c r="B961" i="12"/>
  <c r="E961" i="12" s="1"/>
  <c r="A961" i="12"/>
  <c r="D960" i="12"/>
  <c r="C960" i="12"/>
  <c r="E960" i="12" s="1"/>
  <c r="B960" i="12"/>
  <c r="A960" i="12"/>
  <c r="D959" i="12"/>
  <c r="C959" i="12"/>
  <c r="B959" i="12"/>
  <c r="A959" i="12"/>
  <c r="E958" i="12"/>
  <c r="D958" i="12"/>
  <c r="C958" i="12"/>
  <c r="B958" i="12"/>
  <c r="A958" i="12"/>
  <c r="E957" i="12"/>
  <c r="D957" i="12"/>
  <c r="C957" i="12"/>
  <c r="B957" i="12"/>
  <c r="A957" i="12"/>
  <c r="D956" i="12"/>
  <c r="C956" i="12"/>
  <c r="E956" i="12" s="1"/>
  <c r="B956" i="12"/>
  <c r="A956" i="12"/>
  <c r="D955" i="12"/>
  <c r="C955" i="12"/>
  <c r="E955" i="12" s="1"/>
  <c r="B955" i="12"/>
  <c r="A955" i="12"/>
  <c r="D954" i="12"/>
  <c r="E954" i="12" s="1"/>
  <c r="C954" i="12"/>
  <c r="B954" i="12"/>
  <c r="A954" i="12"/>
  <c r="D953" i="12"/>
  <c r="C953" i="12"/>
  <c r="B953" i="12"/>
  <c r="E953" i="12" s="1"/>
  <c r="A953" i="12"/>
  <c r="D952" i="12"/>
  <c r="C952" i="12"/>
  <c r="E952" i="12" s="1"/>
  <c r="B952" i="12"/>
  <c r="A952" i="12"/>
  <c r="D951" i="12"/>
  <c r="C951" i="12"/>
  <c r="B951" i="12"/>
  <c r="A951" i="12"/>
  <c r="E950" i="12"/>
  <c r="D950" i="12"/>
  <c r="C950" i="12"/>
  <c r="B950" i="12"/>
  <c r="A950" i="12"/>
  <c r="E949" i="12"/>
  <c r="D949" i="12"/>
  <c r="C949" i="12"/>
  <c r="B949" i="12"/>
  <c r="A949" i="12"/>
  <c r="D948" i="12"/>
  <c r="C948" i="12"/>
  <c r="E948" i="12" s="1"/>
  <c r="B948" i="12"/>
  <c r="A948" i="12"/>
  <c r="D947" i="12"/>
  <c r="C947" i="12"/>
  <c r="E947" i="12" s="1"/>
  <c r="B947" i="12"/>
  <c r="A947" i="12"/>
  <c r="D946" i="12"/>
  <c r="E946" i="12" s="1"/>
  <c r="C946" i="12"/>
  <c r="B946" i="12"/>
  <c r="A946" i="12"/>
  <c r="D945" i="12"/>
  <c r="C945" i="12"/>
  <c r="B945" i="12"/>
  <c r="E945" i="12" s="1"/>
  <c r="A945" i="12"/>
  <c r="D944" i="12"/>
  <c r="C944" i="12"/>
  <c r="E944" i="12" s="1"/>
  <c r="B944" i="12"/>
  <c r="A944" i="12"/>
  <c r="D943" i="12"/>
  <c r="C943" i="12"/>
  <c r="E943" i="12" s="1"/>
  <c r="B943" i="12"/>
  <c r="A943" i="12"/>
  <c r="E942" i="12"/>
  <c r="D942" i="12"/>
  <c r="C942" i="12"/>
  <c r="B942" i="12"/>
  <c r="A942" i="12"/>
  <c r="E941" i="12"/>
  <c r="D941" i="12"/>
  <c r="C941" i="12"/>
  <c r="B941" i="12"/>
  <c r="A941" i="12"/>
  <c r="D940" i="12"/>
  <c r="C940" i="12"/>
  <c r="B940" i="12"/>
  <c r="A940" i="12"/>
  <c r="D939" i="12"/>
  <c r="C939" i="12"/>
  <c r="E939" i="12" s="1"/>
  <c r="B939" i="12"/>
  <c r="A939" i="12"/>
  <c r="E938" i="12"/>
  <c r="D938" i="12"/>
  <c r="C938" i="12"/>
  <c r="B938" i="12"/>
  <c r="A938" i="12"/>
  <c r="D937" i="12"/>
  <c r="C937" i="12"/>
  <c r="B937" i="12"/>
  <c r="E937" i="12" s="1"/>
  <c r="A937" i="12"/>
  <c r="D936" i="12"/>
  <c r="C936" i="12"/>
  <c r="E936" i="12" s="1"/>
  <c r="B936" i="12"/>
  <c r="A936" i="12"/>
  <c r="D935" i="12"/>
  <c r="C935" i="12"/>
  <c r="E935" i="12" s="1"/>
  <c r="B935" i="12"/>
  <c r="A935" i="12"/>
  <c r="E934" i="12"/>
  <c r="D934" i="12"/>
  <c r="C934" i="12"/>
  <c r="B934" i="12"/>
  <c r="A934" i="12"/>
  <c r="E933" i="12"/>
  <c r="D933" i="12"/>
  <c r="C933" i="12"/>
  <c r="B933" i="12"/>
  <c r="A933" i="12"/>
  <c r="D932" i="12"/>
  <c r="C932" i="12"/>
  <c r="E932" i="12" s="1"/>
  <c r="B932" i="12"/>
  <c r="A932" i="12"/>
  <c r="D931" i="12"/>
  <c r="C931" i="12"/>
  <c r="E931" i="12" s="1"/>
  <c r="B931" i="12"/>
  <c r="A931" i="12"/>
  <c r="E930" i="12"/>
  <c r="D930" i="12"/>
  <c r="C930" i="12"/>
  <c r="B930" i="12"/>
  <c r="A930" i="12"/>
  <c r="D929" i="12"/>
  <c r="C929" i="12"/>
  <c r="B929" i="12"/>
  <c r="E929" i="12" s="1"/>
  <c r="A929" i="12"/>
  <c r="D928" i="12"/>
  <c r="C928" i="12"/>
  <c r="E928" i="12" s="1"/>
  <c r="B928" i="12"/>
  <c r="A928" i="12"/>
  <c r="D927" i="12"/>
  <c r="C927" i="12"/>
  <c r="B927" i="12"/>
  <c r="A927" i="12"/>
  <c r="E926" i="12"/>
  <c r="D926" i="12"/>
  <c r="C926" i="12"/>
  <c r="B926" i="12"/>
  <c r="A926" i="12"/>
  <c r="E925" i="12"/>
  <c r="D925" i="12"/>
  <c r="C925" i="12"/>
  <c r="B925" i="12"/>
  <c r="A925" i="12"/>
  <c r="D924" i="12"/>
  <c r="C924" i="12"/>
  <c r="E924" i="12" s="1"/>
  <c r="B924" i="12"/>
  <c r="A924" i="12"/>
  <c r="D923" i="12"/>
  <c r="C923" i="12"/>
  <c r="E923" i="12" s="1"/>
  <c r="B923" i="12"/>
  <c r="A923" i="12"/>
  <c r="E922" i="12"/>
  <c r="D922" i="12"/>
  <c r="C922" i="12"/>
  <c r="B922" i="12"/>
  <c r="A922" i="12"/>
  <c r="D921" i="12"/>
  <c r="C921" i="12"/>
  <c r="B921" i="12"/>
  <c r="E921" i="12" s="1"/>
  <c r="A921" i="12"/>
  <c r="D920" i="12"/>
  <c r="C920" i="12"/>
  <c r="E920" i="12" s="1"/>
  <c r="B920" i="12"/>
  <c r="A920" i="12"/>
  <c r="D919" i="12"/>
  <c r="C919" i="12"/>
  <c r="B919" i="12"/>
  <c r="A919" i="12"/>
  <c r="E918" i="12"/>
  <c r="D918" i="12"/>
  <c r="C918" i="12"/>
  <c r="B918" i="12"/>
  <c r="A918" i="12"/>
  <c r="E917" i="12"/>
  <c r="D917" i="12"/>
  <c r="C917" i="12"/>
  <c r="B917" i="12"/>
  <c r="A917" i="12"/>
  <c r="D916" i="12"/>
  <c r="C916" i="12"/>
  <c r="B916" i="12"/>
  <c r="A916" i="12"/>
  <c r="D915" i="12"/>
  <c r="C915" i="12"/>
  <c r="E915" i="12" s="1"/>
  <c r="B915" i="12"/>
  <c r="A915" i="12"/>
  <c r="D914" i="12"/>
  <c r="E914" i="12" s="1"/>
  <c r="C914" i="12"/>
  <c r="B914" i="12"/>
  <c r="A914" i="12"/>
  <c r="D913" i="12"/>
  <c r="C913" i="12"/>
  <c r="B913" i="12"/>
  <c r="E913" i="12" s="1"/>
  <c r="A913" i="12"/>
  <c r="D912" i="12"/>
  <c r="C912" i="12"/>
  <c r="E912" i="12" s="1"/>
  <c r="B912" i="12"/>
  <c r="A912" i="12"/>
  <c r="D911" i="12"/>
  <c r="C911" i="12"/>
  <c r="B911" i="12"/>
  <c r="A911" i="12"/>
  <c r="E910" i="12"/>
  <c r="D910" i="12"/>
  <c r="C910" i="12"/>
  <c r="B910" i="12"/>
  <c r="A910" i="12"/>
  <c r="E909" i="12"/>
  <c r="D909" i="12"/>
  <c r="C909" i="12"/>
  <c r="B909" i="12"/>
  <c r="A909" i="12"/>
  <c r="D908" i="12"/>
  <c r="C908" i="12"/>
  <c r="B908" i="12"/>
  <c r="A908" i="12"/>
  <c r="D907" i="12"/>
  <c r="C907" i="12"/>
  <c r="E907" i="12" s="1"/>
  <c r="B907" i="12"/>
  <c r="A907" i="12"/>
  <c r="E906" i="12"/>
  <c r="D906" i="12"/>
  <c r="C906" i="12"/>
  <c r="B906" i="12"/>
  <c r="A906" i="12"/>
  <c r="D905" i="12"/>
  <c r="C905" i="12"/>
  <c r="B905" i="12"/>
  <c r="E905" i="12" s="1"/>
  <c r="A905" i="12"/>
  <c r="D904" i="12"/>
  <c r="C904" i="12"/>
  <c r="E904" i="12" s="1"/>
  <c r="B904" i="12"/>
  <c r="A904" i="12"/>
  <c r="D903" i="12"/>
  <c r="C903" i="12"/>
  <c r="E903" i="12" s="1"/>
  <c r="B903" i="12"/>
  <c r="A903" i="12"/>
  <c r="E902" i="12"/>
  <c r="D902" i="12"/>
  <c r="C902" i="12"/>
  <c r="B902" i="12"/>
  <c r="A902" i="12"/>
  <c r="E901" i="12"/>
  <c r="D901" i="12"/>
  <c r="C901" i="12"/>
  <c r="B901" i="12"/>
  <c r="A901" i="12"/>
  <c r="D900" i="12"/>
  <c r="C900" i="12"/>
  <c r="E900" i="12" s="1"/>
  <c r="B900" i="12"/>
  <c r="A900" i="12"/>
  <c r="D899" i="12"/>
  <c r="C899" i="12"/>
  <c r="E899" i="12" s="1"/>
  <c r="B899" i="12"/>
  <c r="A899" i="12"/>
  <c r="E898" i="12"/>
  <c r="D898" i="12"/>
  <c r="C898" i="12"/>
  <c r="B898" i="12"/>
  <c r="A898" i="12"/>
  <c r="D897" i="12"/>
  <c r="C897" i="12"/>
  <c r="B897" i="12"/>
  <c r="A897" i="12"/>
  <c r="D896" i="12"/>
  <c r="C896" i="12"/>
  <c r="E896" i="12" s="1"/>
  <c r="B896" i="12"/>
  <c r="A896" i="12"/>
  <c r="D895" i="12"/>
  <c r="C895" i="12"/>
  <c r="B895" i="12"/>
  <c r="A895" i="12"/>
  <c r="E894" i="12"/>
  <c r="D894" i="12"/>
  <c r="C894" i="12"/>
  <c r="B894" i="12"/>
  <c r="A894" i="12"/>
  <c r="E893" i="12"/>
  <c r="D893" i="12"/>
  <c r="C893" i="12"/>
  <c r="B893" i="12"/>
  <c r="A893" i="12"/>
  <c r="D892" i="12"/>
  <c r="C892" i="12"/>
  <c r="E892" i="12" s="1"/>
  <c r="B892" i="12"/>
  <c r="A892" i="12"/>
  <c r="D891" i="12"/>
  <c r="C891" i="12"/>
  <c r="E891" i="12" s="1"/>
  <c r="B891" i="12"/>
  <c r="A891" i="12"/>
  <c r="D890" i="12"/>
  <c r="E890" i="12" s="1"/>
  <c r="C890" i="12"/>
  <c r="B890" i="12"/>
  <c r="A890" i="12"/>
  <c r="D889" i="12"/>
  <c r="C889" i="12"/>
  <c r="E889" i="12" s="1"/>
  <c r="B889" i="12"/>
  <c r="A889" i="12"/>
  <c r="D888" i="12"/>
  <c r="C888" i="12"/>
  <c r="E888" i="12" s="1"/>
  <c r="B888" i="12"/>
  <c r="A888" i="12"/>
  <c r="D887" i="12"/>
  <c r="C887" i="12"/>
  <c r="B887" i="12"/>
  <c r="A887" i="12"/>
  <c r="E886" i="12"/>
  <c r="D886" i="12"/>
  <c r="C886" i="12"/>
  <c r="B886" i="12"/>
  <c r="A886" i="12"/>
  <c r="E885" i="12"/>
  <c r="D885" i="12"/>
  <c r="C885" i="12"/>
  <c r="B885" i="12"/>
  <c r="A885" i="12"/>
  <c r="D884" i="12"/>
  <c r="C884" i="12"/>
  <c r="E884" i="12" s="1"/>
  <c r="B884" i="12"/>
  <c r="A884" i="12"/>
  <c r="D883" i="12"/>
  <c r="C883" i="12"/>
  <c r="E883" i="12" s="1"/>
  <c r="B883" i="12"/>
  <c r="A883" i="12"/>
  <c r="D882" i="12"/>
  <c r="E882" i="12" s="1"/>
  <c r="C882" i="12"/>
  <c r="B882" i="12"/>
  <c r="A882" i="12"/>
  <c r="D881" i="12"/>
  <c r="C881" i="12"/>
  <c r="E881" i="12" s="1"/>
  <c r="B881" i="12"/>
  <c r="A881" i="12"/>
  <c r="D880" i="12"/>
  <c r="C880" i="12"/>
  <c r="E880" i="12" s="1"/>
  <c r="B880" i="12"/>
  <c r="A880" i="12"/>
  <c r="D879" i="12"/>
  <c r="C879" i="12"/>
  <c r="E879" i="12" s="1"/>
  <c r="B879" i="12"/>
  <c r="A879" i="12"/>
  <c r="E878" i="12"/>
  <c r="D878" i="12"/>
  <c r="C878" i="12"/>
  <c r="B878" i="12"/>
  <c r="A878" i="12"/>
  <c r="E877" i="12"/>
  <c r="D877" i="12"/>
  <c r="C877" i="12"/>
  <c r="B877" i="12"/>
  <c r="A877" i="12"/>
  <c r="D876" i="12"/>
  <c r="C876" i="12"/>
  <c r="B876" i="12"/>
  <c r="A876" i="12"/>
  <c r="D875" i="12"/>
  <c r="C875" i="12"/>
  <c r="E875" i="12" s="1"/>
  <c r="B875" i="12"/>
  <c r="A875" i="12"/>
  <c r="E874" i="12"/>
  <c r="D874" i="12"/>
  <c r="C874" i="12"/>
  <c r="B874" i="12"/>
  <c r="A874" i="12"/>
  <c r="D873" i="12"/>
  <c r="C873" i="12"/>
  <c r="B873" i="12"/>
  <c r="E873" i="12" s="1"/>
  <c r="A873" i="12"/>
  <c r="D872" i="12"/>
  <c r="C872" i="12"/>
  <c r="E872" i="12" s="1"/>
  <c r="B872" i="12"/>
  <c r="A872" i="12"/>
  <c r="D871" i="12"/>
  <c r="C871" i="12"/>
  <c r="E871" i="12" s="1"/>
  <c r="B871" i="12"/>
  <c r="A871" i="12"/>
  <c r="D870" i="12"/>
  <c r="E870" i="12" s="1"/>
  <c r="C870" i="12"/>
  <c r="B870" i="12"/>
  <c r="A870" i="12"/>
  <c r="E869" i="12"/>
  <c r="D869" i="12"/>
  <c r="C869" i="12"/>
  <c r="B869" i="12"/>
  <c r="A869" i="12"/>
  <c r="D868" i="12"/>
  <c r="C868" i="12"/>
  <c r="E868" i="12" s="1"/>
  <c r="B868" i="12"/>
  <c r="A868" i="12"/>
  <c r="D867" i="12"/>
  <c r="C867" i="12"/>
  <c r="E867" i="12" s="1"/>
  <c r="B867" i="12"/>
  <c r="A867" i="12"/>
  <c r="D866" i="12"/>
  <c r="E866" i="12" s="1"/>
  <c r="C866" i="12"/>
  <c r="B866" i="12"/>
  <c r="A866" i="12"/>
  <c r="D865" i="12"/>
  <c r="C865" i="12"/>
  <c r="E865" i="12" s="1"/>
  <c r="B865" i="12"/>
  <c r="A865" i="12"/>
  <c r="D864" i="12"/>
  <c r="C864" i="12"/>
  <c r="E864" i="12" s="1"/>
  <c r="B864" i="12"/>
  <c r="A864" i="12"/>
  <c r="D863" i="12"/>
  <c r="C863" i="12"/>
  <c r="B863" i="12"/>
  <c r="A863" i="12"/>
  <c r="D862" i="12"/>
  <c r="C862" i="12"/>
  <c r="E862" i="12" s="1"/>
  <c r="B862" i="12"/>
  <c r="A862" i="12"/>
  <c r="E861" i="12"/>
  <c r="D861" i="12"/>
  <c r="C861" i="12"/>
  <c r="B861" i="12"/>
  <c r="A861" i="12"/>
  <c r="D860" i="12"/>
  <c r="C860" i="12"/>
  <c r="B860" i="12"/>
  <c r="A860" i="12"/>
  <c r="D859" i="12"/>
  <c r="C859" i="12"/>
  <c r="E859" i="12" s="1"/>
  <c r="B859" i="12"/>
  <c r="A859" i="12"/>
  <c r="E858" i="12"/>
  <c r="D858" i="12"/>
  <c r="C858" i="12"/>
  <c r="B858" i="12"/>
  <c r="A858" i="12"/>
  <c r="D857" i="12"/>
  <c r="C857" i="12"/>
  <c r="B857" i="12"/>
  <c r="A857" i="12"/>
  <c r="D856" i="12"/>
  <c r="C856" i="12"/>
  <c r="E856" i="12" s="1"/>
  <c r="B856" i="12"/>
  <c r="A856" i="12"/>
  <c r="D855" i="12"/>
  <c r="C855" i="12"/>
  <c r="E855" i="12" s="1"/>
  <c r="B855" i="12"/>
  <c r="A855" i="12"/>
  <c r="D854" i="12"/>
  <c r="C854" i="12"/>
  <c r="E854" i="12" s="1"/>
  <c r="B854" i="12"/>
  <c r="A854" i="12"/>
  <c r="E853" i="12"/>
  <c r="D853" i="12"/>
  <c r="C853" i="12"/>
  <c r="B853" i="12"/>
  <c r="A853" i="12"/>
  <c r="D852" i="12"/>
  <c r="C852" i="12"/>
  <c r="E852" i="12" s="1"/>
  <c r="B852" i="12"/>
  <c r="A852" i="12"/>
  <c r="D851" i="12"/>
  <c r="C851" i="12"/>
  <c r="E851" i="12" s="1"/>
  <c r="B851" i="12"/>
  <c r="A851" i="12"/>
  <c r="D850" i="12"/>
  <c r="E850" i="12" s="1"/>
  <c r="C850" i="12"/>
  <c r="B850" i="12"/>
  <c r="A850" i="12"/>
  <c r="D849" i="12"/>
  <c r="C849" i="12"/>
  <c r="E849" i="12" s="1"/>
  <c r="B849" i="12"/>
  <c r="A849" i="12"/>
  <c r="D848" i="12"/>
  <c r="C848" i="12"/>
  <c r="E848" i="12" s="1"/>
  <c r="B848" i="12"/>
  <c r="A848" i="12"/>
  <c r="D847" i="12"/>
  <c r="C847" i="12"/>
  <c r="B847" i="12"/>
  <c r="A847" i="12"/>
  <c r="D846" i="12"/>
  <c r="C846" i="12"/>
  <c r="E846" i="12" s="1"/>
  <c r="B846" i="12"/>
  <c r="A846" i="12"/>
  <c r="E845" i="12"/>
  <c r="D845" i="12"/>
  <c r="C845" i="12"/>
  <c r="B845" i="12"/>
  <c r="A845" i="12"/>
  <c r="D844" i="12"/>
  <c r="C844" i="12"/>
  <c r="B844" i="12"/>
  <c r="A844" i="12"/>
  <c r="D843" i="12"/>
  <c r="C843" i="12"/>
  <c r="E843" i="12" s="1"/>
  <c r="B843" i="12"/>
  <c r="A843" i="12"/>
  <c r="E842" i="12"/>
  <c r="D842" i="12"/>
  <c r="C842" i="12"/>
  <c r="B842" i="12"/>
  <c r="A842" i="12"/>
  <c r="D841" i="12"/>
  <c r="C841" i="12"/>
  <c r="B841" i="12"/>
  <c r="A841" i="12"/>
  <c r="D840" i="12"/>
  <c r="C840" i="12"/>
  <c r="E840" i="12" s="1"/>
  <c r="B840" i="12"/>
  <c r="A840" i="12"/>
  <c r="D839" i="12"/>
  <c r="C839" i="12"/>
  <c r="E839" i="12" s="1"/>
  <c r="B839" i="12"/>
  <c r="A839" i="12"/>
  <c r="D838" i="12"/>
  <c r="C838" i="12"/>
  <c r="E838" i="12" s="1"/>
  <c r="B838" i="12"/>
  <c r="A838" i="12"/>
  <c r="E837" i="12"/>
  <c r="D837" i="12"/>
  <c r="C837" i="12"/>
  <c r="B837" i="12"/>
  <c r="A837" i="12"/>
  <c r="D836" i="12"/>
  <c r="C836" i="12"/>
  <c r="E836" i="12" s="1"/>
  <c r="B836" i="12"/>
  <c r="A836" i="12"/>
  <c r="D835" i="12"/>
  <c r="C835" i="12"/>
  <c r="E835" i="12" s="1"/>
  <c r="B835" i="12"/>
  <c r="A835" i="12"/>
  <c r="D834" i="12"/>
  <c r="E834" i="12" s="1"/>
  <c r="C834" i="12"/>
  <c r="B834" i="12"/>
  <c r="A834" i="12"/>
  <c r="D833" i="12"/>
  <c r="C833" i="12"/>
  <c r="E833" i="12" s="1"/>
  <c r="B833" i="12"/>
  <c r="A833" i="12"/>
  <c r="D832" i="12"/>
  <c r="C832" i="12"/>
  <c r="E832" i="12" s="1"/>
  <c r="B832" i="12"/>
  <c r="A832" i="12"/>
  <c r="D831" i="12"/>
  <c r="C831" i="12"/>
  <c r="B831" i="12"/>
  <c r="A831" i="12"/>
  <c r="D830" i="12"/>
  <c r="C830" i="12"/>
  <c r="E830" i="12" s="1"/>
  <c r="B830" i="12"/>
  <c r="A830" i="12"/>
  <c r="E829" i="12"/>
  <c r="D829" i="12"/>
  <c r="C829" i="12"/>
  <c r="B829" i="12"/>
  <c r="A829" i="12"/>
  <c r="D828" i="12"/>
  <c r="C828" i="12"/>
  <c r="B828" i="12"/>
  <c r="A828" i="12"/>
  <c r="D827" i="12"/>
  <c r="C827" i="12"/>
  <c r="E827" i="12" s="1"/>
  <c r="B827" i="12"/>
  <c r="A827" i="12"/>
  <c r="E826" i="12"/>
  <c r="D826" i="12"/>
  <c r="C826" i="12"/>
  <c r="B826" i="12"/>
  <c r="A826" i="12"/>
  <c r="D825" i="12"/>
  <c r="C825" i="12"/>
  <c r="B825" i="12"/>
  <c r="A825" i="12"/>
  <c r="D824" i="12"/>
  <c r="C824" i="12"/>
  <c r="E824" i="12" s="1"/>
  <c r="B824" i="12"/>
  <c r="A824" i="12"/>
  <c r="D823" i="12"/>
  <c r="C823" i="12"/>
  <c r="E823" i="12" s="1"/>
  <c r="B823" i="12"/>
  <c r="A823" i="12"/>
  <c r="D822" i="12"/>
  <c r="C822" i="12"/>
  <c r="E822" i="12" s="1"/>
  <c r="B822" i="12"/>
  <c r="A822" i="12"/>
  <c r="E821" i="12"/>
  <c r="D821" i="12"/>
  <c r="C821" i="12"/>
  <c r="B821" i="12"/>
  <c r="A821" i="12"/>
  <c r="D820" i="12"/>
  <c r="C820" i="12"/>
  <c r="E820" i="12" s="1"/>
  <c r="B820" i="12"/>
  <c r="A820" i="12"/>
  <c r="D819" i="12"/>
  <c r="C819" i="12"/>
  <c r="E819" i="12" s="1"/>
  <c r="B819" i="12"/>
  <c r="A819" i="12"/>
  <c r="E818" i="12"/>
  <c r="D818" i="12"/>
  <c r="C818" i="12"/>
  <c r="B818" i="12"/>
  <c r="A818" i="12"/>
  <c r="D817" i="12"/>
  <c r="C817" i="12"/>
  <c r="E817" i="12" s="1"/>
  <c r="B817" i="12"/>
  <c r="A817" i="12"/>
  <c r="D816" i="12"/>
  <c r="C816" i="12"/>
  <c r="E816" i="12" s="1"/>
  <c r="B816" i="12"/>
  <c r="A816" i="12"/>
  <c r="D815" i="12"/>
  <c r="C815" i="12"/>
  <c r="B815" i="12"/>
  <c r="A815" i="12"/>
  <c r="D814" i="12"/>
  <c r="C814" i="12"/>
  <c r="E814" i="12" s="1"/>
  <c r="B814" i="12"/>
  <c r="A814" i="12"/>
  <c r="E813" i="12"/>
  <c r="D813" i="12"/>
  <c r="C813" i="12"/>
  <c r="B813" i="12"/>
  <c r="A813" i="12"/>
  <c r="D812" i="12"/>
  <c r="C812" i="12"/>
  <c r="B812" i="12"/>
  <c r="A812" i="12"/>
  <c r="D811" i="12"/>
  <c r="C811" i="12"/>
  <c r="E811" i="12" s="1"/>
  <c r="B811" i="12"/>
  <c r="A811" i="12"/>
  <c r="E810" i="12"/>
  <c r="D810" i="12"/>
  <c r="C810" i="12"/>
  <c r="B810" i="12"/>
  <c r="A810" i="12"/>
  <c r="D809" i="12"/>
  <c r="C809" i="12"/>
  <c r="E809" i="12" s="1"/>
  <c r="B809" i="12"/>
  <c r="A809" i="12"/>
  <c r="D808" i="12"/>
  <c r="C808" i="12"/>
  <c r="E808" i="12" s="1"/>
  <c r="B808" i="12"/>
  <c r="A808" i="12"/>
  <c r="D807" i="12"/>
  <c r="C807" i="12"/>
  <c r="E807" i="12" s="1"/>
  <c r="B807" i="12"/>
  <c r="A807" i="12"/>
  <c r="D806" i="12"/>
  <c r="C806" i="12"/>
  <c r="E806" i="12" s="1"/>
  <c r="B806" i="12"/>
  <c r="A806" i="12"/>
  <c r="E805" i="12"/>
  <c r="D805" i="12"/>
  <c r="C805" i="12"/>
  <c r="B805" i="12"/>
  <c r="A805" i="12"/>
  <c r="D804" i="12"/>
  <c r="C804" i="12"/>
  <c r="E804" i="12" s="1"/>
  <c r="B804" i="12"/>
  <c r="A804" i="12"/>
  <c r="D803" i="12"/>
  <c r="C803" i="12"/>
  <c r="E803" i="12" s="1"/>
  <c r="B803" i="12"/>
  <c r="A803" i="12"/>
  <c r="D802" i="12"/>
  <c r="E802" i="12" s="1"/>
  <c r="C802" i="12"/>
  <c r="B802" i="12"/>
  <c r="A802" i="12"/>
  <c r="D801" i="12"/>
  <c r="C801" i="12"/>
  <c r="E801" i="12" s="1"/>
  <c r="B801" i="12"/>
  <c r="A801" i="12"/>
  <c r="D800" i="12"/>
  <c r="C800" i="12"/>
  <c r="E800" i="12" s="1"/>
  <c r="B800" i="12"/>
  <c r="A800" i="12"/>
  <c r="D799" i="12"/>
  <c r="C799" i="12"/>
  <c r="B799" i="12"/>
  <c r="A799" i="12"/>
  <c r="D798" i="12"/>
  <c r="C798" i="12"/>
  <c r="E798" i="12" s="1"/>
  <c r="B798" i="12"/>
  <c r="A798" i="12"/>
  <c r="E797" i="12"/>
  <c r="D797" i="12"/>
  <c r="C797" i="12"/>
  <c r="B797" i="12"/>
  <c r="A797" i="12"/>
  <c r="D796" i="12"/>
  <c r="C796" i="12"/>
  <c r="B796" i="12"/>
  <c r="A796" i="12"/>
  <c r="D795" i="12"/>
  <c r="C795" i="12"/>
  <c r="E795" i="12" s="1"/>
  <c r="B795" i="12"/>
  <c r="A795" i="12"/>
  <c r="E794" i="12"/>
  <c r="D794" i="12"/>
  <c r="C794" i="12"/>
  <c r="B794" i="12"/>
  <c r="A794" i="12"/>
  <c r="D793" i="12"/>
  <c r="C793" i="12"/>
  <c r="B793" i="12"/>
  <c r="A793" i="12"/>
  <c r="E792" i="12"/>
  <c r="D792" i="12"/>
  <c r="C792" i="12"/>
  <c r="B792" i="12"/>
  <c r="A792" i="12"/>
  <c r="D791" i="12"/>
  <c r="C791" i="12"/>
  <c r="E791" i="12" s="1"/>
  <c r="B791" i="12"/>
  <c r="A791" i="12"/>
  <c r="D790" i="12"/>
  <c r="C790" i="12"/>
  <c r="E790" i="12" s="1"/>
  <c r="B790" i="12"/>
  <c r="A790" i="12"/>
  <c r="E789" i="12"/>
  <c r="D789" i="12"/>
  <c r="C789" i="12"/>
  <c r="B789" i="12"/>
  <c r="A789" i="12"/>
  <c r="D788" i="12"/>
  <c r="C788" i="12"/>
  <c r="E788" i="12" s="1"/>
  <c r="B788" i="12"/>
  <c r="A788" i="12"/>
  <c r="D787" i="12"/>
  <c r="C787" i="12"/>
  <c r="E787" i="12" s="1"/>
  <c r="B787" i="12"/>
  <c r="A787" i="12"/>
  <c r="E786" i="12"/>
  <c r="D786" i="12"/>
  <c r="C786" i="12"/>
  <c r="B786" i="12"/>
  <c r="A786" i="12"/>
  <c r="D785" i="12"/>
  <c r="C785" i="12"/>
  <c r="B785" i="12"/>
  <c r="A785" i="12"/>
  <c r="E784" i="12"/>
  <c r="D784" i="12"/>
  <c r="C784" i="12"/>
  <c r="B784" i="12"/>
  <c r="A784" i="12"/>
  <c r="D783" i="12"/>
  <c r="C783" i="12"/>
  <c r="E783" i="12" s="1"/>
  <c r="B783" i="12"/>
  <c r="A783" i="12"/>
  <c r="D782" i="12"/>
  <c r="C782" i="12"/>
  <c r="E782" i="12" s="1"/>
  <c r="B782" i="12"/>
  <c r="A782" i="12"/>
  <c r="E781" i="12"/>
  <c r="D781" i="12"/>
  <c r="C781" i="12"/>
  <c r="B781" i="12"/>
  <c r="A781" i="12"/>
  <c r="D780" i="12"/>
  <c r="C780" i="12"/>
  <c r="E780" i="12" s="1"/>
  <c r="B780" i="12"/>
  <c r="A780" i="12"/>
  <c r="D779" i="12"/>
  <c r="C779" i="12"/>
  <c r="E779" i="12" s="1"/>
  <c r="B779" i="12"/>
  <c r="A779" i="12"/>
  <c r="D778" i="12"/>
  <c r="E778" i="12" s="1"/>
  <c r="C778" i="12"/>
  <c r="B778" i="12"/>
  <c r="A778" i="12"/>
  <c r="D777" i="12"/>
  <c r="C777" i="12"/>
  <c r="E777" i="12" s="1"/>
  <c r="B777" i="12"/>
  <c r="A777" i="12"/>
  <c r="E776" i="12"/>
  <c r="D776" i="12"/>
  <c r="C776" i="12"/>
  <c r="B776" i="12"/>
  <c r="A776" i="12"/>
  <c r="D775" i="12"/>
  <c r="C775" i="12"/>
  <c r="B775" i="12"/>
  <c r="A775" i="12"/>
  <c r="D774" i="12"/>
  <c r="C774" i="12"/>
  <c r="E774" i="12" s="1"/>
  <c r="B774" i="12"/>
  <c r="A774" i="12"/>
  <c r="E773" i="12"/>
  <c r="D773" i="12"/>
  <c r="C773" i="12"/>
  <c r="B773" i="12"/>
  <c r="A773" i="12"/>
  <c r="D772" i="12"/>
  <c r="C772" i="12"/>
  <c r="E772" i="12" s="1"/>
  <c r="B772" i="12"/>
  <c r="A772" i="12"/>
  <c r="D771" i="12"/>
  <c r="C771" i="12"/>
  <c r="E771" i="12" s="1"/>
  <c r="B771" i="12"/>
  <c r="A771" i="12"/>
  <c r="D770" i="12"/>
  <c r="E770" i="12" s="1"/>
  <c r="C770" i="12"/>
  <c r="B770" i="12"/>
  <c r="A770" i="12"/>
  <c r="D769" i="12"/>
  <c r="C769" i="12"/>
  <c r="E769" i="12" s="1"/>
  <c r="B769" i="12"/>
  <c r="A769" i="12"/>
  <c r="E768" i="12"/>
  <c r="D768" i="12"/>
  <c r="C768" i="12"/>
  <c r="B768" i="12"/>
  <c r="A768" i="12"/>
  <c r="D767" i="12"/>
  <c r="C767" i="12"/>
  <c r="B767" i="12"/>
  <c r="A767" i="12"/>
  <c r="D766" i="12"/>
  <c r="C766" i="12"/>
  <c r="E766" i="12" s="1"/>
  <c r="B766" i="12"/>
  <c r="A766" i="12"/>
  <c r="E765" i="12"/>
  <c r="D765" i="12"/>
  <c r="C765" i="12"/>
  <c r="B765" i="12"/>
  <c r="A765" i="12"/>
  <c r="D764" i="12"/>
  <c r="C764" i="12"/>
  <c r="B764" i="12"/>
  <c r="A764" i="12"/>
  <c r="D763" i="12"/>
  <c r="C763" i="12"/>
  <c r="E763" i="12" s="1"/>
  <c r="B763" i="12"/>
  <c r="A763" i="12"/>
  <c r="E762" i="12"/>
  <c r="D762" i="12"/>
  <c r="C762" i="12"/>
  <c r="B762" i="12"/>
  <c r="A762" i="12"/>
  <c r="D761" i="12"/>
  <c r="C761" i="12"/>
  <c r="E761" i="12" s="1"/>
  <c r="B761" i="12"/>
  <c r="A761" i="12"/>
  <c r="E760" i="12"/>
  <c r="D760" i="12"/>
  <c r="C760" i="12"/>
  <c r="B760" i="12"/>
  <c r="A760" i="12"/>
  <c r="D759" i="12"/>
  <c r="C759" i="12"/>
  <c r="B759" i="12"/>
  <c r="A759" i="12"/>
  <c r="D758" i="12"/>
  <c r="C758" i="12"/>
  <c r="E758" i="12" s="1"/>
  <c r="B758" i="12"/>
  <c r="A758" i="12"/>
  <c r="E757" i="12"/>
  <c r="D757" i="12"/>
  <c r="C757" i="12"/>
  <c r="B757" i="12"/>
  <c r="A757" i="12"/>
  <c r="D756" i="12"/>
  <c r="C756" i="12"/>
  <c r="E756" i="12" s="1"/>
  <c r="B756" i="12"/>
  <c r="A756" i="12"/>
  <c r="D755" i="12"/>
  <c r="C755" i="12"/>
  <c r="E755" i="12" s="1"/>
  <c r="B755" i="12"/>
  <c r="A755" i="12"/>
  <c r="E754" i="12"/>
  <c r="D754" i="12"/>
  <c r="C754" i="12"/>
  <c r="B754" i="12"/>
  <c r="A754" i="12"/>
  <c r="D753" i="12"/>
  <c r="C753" i="12"/>
  <c r="B753" i="12"/>
  <c r="A753" i="12"/>
  <c r="E752" i="12"/>
  <c r="D752" i="12"/>
  <c r="C752" i="12"/>
  <c r="B752" i="12"/>
  <c r="A752" i="12"/>
  <c r="D751" i="12"/>
  <c r="C751" i="12"/>
  <c r="E751" i="12" s="1"/>
  <c r="B751" i="12"/>
  <c r="A751" i="12"/>
  <c r="D750" i="12"/>
  <c r="C750" i="12"/>
  <c r="E750" i="12" s="1"/>
  <c r="B750" i="12"/>
  <c r="A750" i="12"/>
  <c r="E749" i="12"/>
  <c r="D749" i="12"/>
  <c r="C749" i="12"/>
  <c r="B749" i="12"/>
  <c r="A749" i="12"/>
  <c r="D748" i="12"/>
  <c r="C748" i="12"/>
  <c r="B748" i="12"/>
  <c r="A748" i="12"/>
  <c r="D747" i="12"/>
  <c r="C747" i="12"/>
  <c r="E747" i="12" s="1"/>
  <c r="B747" i="12"/>
  <c r="A747" i="12"/>
  <c r="E746" i="12"/>
  <c r="D746" i="12"/>
  <c r="C746" i="12"/>
  <c r="B746" i="12"/>
  <c r="A746" i="12"/>
  <c r="D745" i="12"/>
  <c r="C745" i="12"/>
  <c r="B745" i="12"/>
  <c r="E745" i="12" s="1"/>
  <c r="A745" i="12"/>
  <c r="E744" i="12"/>
  <c r="D744" i="12"/>
  <c r="C744" i="12"/>
  <c r="B744" i="12"/>
  <c r="A744" i="12"/>
  <c r="D743" i="12"/>
  <c r="C743" i="12"/>
  <c r="B743" i="12"/>
  <c r="A743" i="12"/>
  <c r="D742" i="12"/>
  <c r="E742" i="12" s="1"/>
  <c r="C742" i="12"/>
  <c r="B742" i="12"/>
  <c r="A742" i="12"/>
  <c r="E741" i="12"/>
  <c r="D741" i="12"/>
  <c r="C741" i="12"/>
  <c r="B741" i="12"/>
  <c r="A741" i="12"/>
  <c r="D740" i="12"/>
  <c r="C740" i="12"/>
  <c r="B740" i="12"/>
  <c r="A740" i="12"/>
  <c r="D739" i="12"/>
  <c r="C739" i="12"/>
  <c r="E739" i="12" s="1"/>
  <c r="B739" i="12"/>
  <c r="A739" i="12"/>
  <c r="D738" i="12"/>
  <c r="E738" i="12" s="1"/>
  <c r="C738" i="12"/>
  <c r="B738" i="12"/>
  <c r="A738" i="12"/>
  <c r="D737" i="12"/>
  <c r="C737" i="12"/>
  <c r="B737" i="12"/>
  <c r="E737" i="12" s="1"/>
  <c r="A737" i="12"/>
  <c r="E736" i="12"/>
  <c r="D736" i="12"/>
  <c r="C736" i="12"/>
  <c r="B736" i="12"/>
  <c r="A736" i="12"/>
  <c r="D735" i="12"/>
  <c r="C735" i="12"/>
  <c r="E735" i="12" s="1"/>
  <c r="B735" i="12"/>
  <c r="A735" i="12"/>
  <c r="D734" i="12"/>
  <c r="C734" i="12"/>
  <c r="E734" i="12" s="1"/>
  <c r="B734" i="12"/>
  <c r="A734" i="12"/>
  <c r="E733" i="12"/>
  <c r="D733" i="12"/>
  <c r="C733" i="12"/>
  <c r="B733" i="12"/>
  <c r="A733" i="12"/>
  <c r="D732" i="12"/>
  <c r="C732" i="12"/>
  <c r="B732" i="12"/>
  <c r="A732" i="12"/>
  <c r="D731" i="12"/>
  <c r="C731" i="12"/>
  <c r="E731" i="12" s="1"/>
  <c r="B731" i="12"/>
  <c r="A731" i="12"/>
  <c r="E730" i="12"/>
  <c r="D730" i="12"/>
  <c r="C730" i="12"/>
  <c r="B730" i="12"/>
  <c r="A730" i="12"/>
  <c r="D729" i="12"/>
  <c r="C729" i="12"/>
  <c r="B729" i="12"/>
  <c r="E729" i="12" s="1"/>
  <c r="A729" i="12"/>
  <c r="E728" i="12"/>
  <c r="D728" i="12"/>
  <c r="C728" i="12"/>
  <c r="B728" i="12"/>
  <c r="A728" i="12"/>
  <c r="D727" i="12"/>
  <c r="C727" i="12"/>
  <c r="E727" i="12" s="1"/>
  <c r="B727" i="12"/>
  <c r="A727" i="12"/>
  <c r="D726" i="12"/>
  <c r="C726" i="12"/>
  <c r="E726" i="12" s="1"/>
  <c r="B726" i="12"/>
  <c r="A726" i="12"/>
  <c r="E725" i="12"/>
  <c r="D725" i="12"/>
  <c r="C725" i="12"/>
  <c r="B725" i="12"/>
  <c r="A725" i="12"/>
  <c r="D724" i="12"/>
  <c r="C724" i="12"/>
  <c r="E724" i="12" s="1"/>
  <c r="B724" i="12"/>
  <c r="A724" i="12"/>
  <c r="D723" i="12"/>
  <c r="C723" i="12"/>
  <c r="E723" i="12" s="1"/>
  <c r="B723" i="12"/>
  <c r="A723" i="12"/>
  <c r="D722" i="12"/>
  <c r="E722" i="12" s="1"/>
  <c r="C722" i="12"/>
  <c r="B722" i="12"/>
  <c r="A722" i="12"/>
  <c r="D721" i="12"/>
  <c r="C721" i="12"/>
  <c r="B721" i="12"/>
  <c r="E721" i="12" s="1"/>
  <c r="A721" i="12"/>
  <c r="E720" i="12"/>
  <c r="D720" i="12"/>
  <c r="C720" i="12"/>
  <c r="B720" i="12"/>
  <c r="A720" i="12"/>
  <c r="D719" i="12"/>
  <c r="C719" i="12"/>
  <c r="E719" i="12" s="1"/>
  <c r="B719" i="12"/>
  <c r="A719" i="12"/>
  <c r="D718" i="12"/>
  <c r="C718" i="12"/>
  <c r="E718" i="12" s="1"/>
  <c r="B718" i="12"/>
  <c r="A718" i="12"/>
  <c r="E717" i="12"/>
  <c r="D717" i="12"/>
  <c r="C717" i="12"/>
  <c r="B717" i="12"/>
  <c r="A717" i="12"/>
  <c r="D716" i="12"/>
  <c r="C716" i="12"/>
  <c r="E716" i="12" s="1"/>
  <c r="B716" i="12"/>
  <c r="A716" i="12"/>
  <c r="D715" i="12"/>
  <c r="C715" i="12"/>
  <c r="E715" i="12" s="1"/>
  <c r="B715" i="12"/>
  <c r="A715" i="12"/>
  <c r="D714" i="12"/>
  <c r="E714" i="12" s="1"/>
  <c r="C714" i="12"/>
  <c r="B714" i="12"/>
  <c r="A714" i="12"/>
  <c r="D713" i="12"/>
  <c r="C713" i="12"/>
  <c r="B713" i="12"/>
  <c r="E713" i="12" s="1"/>
  <c r="A713" i="12"/>
  <c r="E712" i="12"/>
  <c r="D712" i="12"/>
  <c r="C712" i="12"/>
  <c r="B712" i="12"/>
  <c r="A712" i="12"/>
  <c r="D711" i="12"/>
  <c r="C711" i="12"/>
  <c r="B711" i="12"/>
  <c r="A711" i="12"/>
  <c r="D710" i="12"/>
  <c r="C710" i="12"/>
  <c r="E710" i="12" s="1"/>
  <c r="B710" i="12"/>
  <c r="A710" i="12"/>
  <c r="E709" i="12"/>
  <c r="D709" i="12"/>
  <c r="C709" i="12"/>
  <c r="B709" i="12"/>
  <c r="A709" i="12"/>
  <c r="D708" i="12"/>
  <c r="C708" i="12"/>
  <c r="E708" i="12" s="1"/>
  <c r="B708" i="12"/>
  <c r="A708" i="12"/>
  <c r="D707" i="12"/>
  <c r="C707" i="12"/>
  <c r="E707" i="12" s="1"/>
  <c r="B707" i="12"/>
  <c r="A707" i="12"/>
  <c r="D706" i="12"/>
  <c r="E706" i="12" s="1"/>
  <c r="C706" i="12"/>
  <c r="B706" i="12"/>
  <c r="A706" i="12"/>
  <c r="D705" i="12"/>
  <c r="C705" i="12"/>
  <c r="B705" i="12"/>
  <c r="E705" i="12" s="1"/>
  <c r="A705" i="12"/>
  <c r="E704" i="12"/>
  <c r="D704" i="12"/>
  <c r="C704" i="12"/>
  <c r="B704" i="12"/>
  <c r="A704" i="12"/>
  <c r="D703" i="12"/>
  <c r="C703" i="12"/>
  <c r="B703" i="12"/>
  <c r="A703" i="12"/>
  <c r="D702" i="12"/>
  <c r="C702" i="12"/>
  <c r="E702" i="12" s="1"/>
  <c r="B702" i="12"/>
  <c r="A702" i="12"/>
  <c r="E701" i="12"/>
  <c r="D701" i="12"/>
  <c r="C701" i="12"/>
  <c r="B701" i="12"/>
  <c r="A701" i="12"/>
  <c r="D700" i="12"/>
  <c r="C700" i="12"/>
  <c r="B700" i="12"/>
  <c r="A700" i="12"/>
  <c r="D699" i="12"/>
  <c r="C699" i="12"/>
  <c r="E699" i="12" s="1"/>
  <c r="B699" i="12"/>
  <c r="A699" i="12"/>
  <c r="E698" i="12"/>
  <c r="D698" i="12"/>
  <c r="C698" i="12"/>
  <c r="B698" i="12"/>
  <c r="A698" i="12"/>
  <c r="D697" i="12"/>
  <c r="C697" i="12"/>
  <c r="B697" i="12"/>
  <c r="E697" i="12" s="1"/>
  <c r="A697" i="12"/>
  <c r="E696" i="12"/>
  <c r="D696" i="12"/>
  <c r="C696" i="12"/>
  <c r="B696" i="12"/>
  <c r="A696" i="12"/>
  <c r="D695" i="12"/>
  <c r="C695" i="12"/>
  <c r="B695" i="12"/>
  <c r="A695" i="12"/>
  <c r="D694" i="12"/>
  <c r="C694" i="12"/>
  <c r="E694" i="12" s="1"/>
  <c r="B694" i="12"/>
  <c r="A694" i="12"/>
  <c r="E693" i="12"/>
  <c r="D693" i="12"/>
  <c r="C693" i="12"/>
  <c r="B693" i="12"/>
  <c r="A693" i="12"/>
  <c r="D692" i="12"/>
  <c r="C692" i="12"/>
  <c r="E692" i="12" s="1"/>
  <c r="B692" i="12"/>
  <c r="A692" i="12"/>
  <c r="D691" i="12"/>
  <c r="C691" i="12"/>
  <c r="E691" i="12" s="1"/>
  <c r="B691" i="12"/>
  <c r="A691" i="12"/>
  <c r="E690" i="12"/>
  <c r="D690" i="12"/>
  <c r="C690" i="12"/>
  <c r="B690" i="12"/>
  <c r="A690" i="12"/>
  <c r="D689" i="12"/>
  <c r="C689" i="12"/>
  <c r="B689" i="12"/>
  <c r="E689" i="12" s="1"/>
  <c r="A689" i="12"/>
  <c r="E688" i="12"/>
  <c r="D688" i="12"/>
  <c r="C688" i="12"/>
  <c r="B688" i="12"/>
  <c r="A688" i="12"/>
  <c r="D687" i="12"/>
  <c r="C687" i="12"/>
  <c r="E687" i="12" s="1"/>
  <c r="B687" i="12"/>
  <c r="A687" i="12"/>
  <c r="D686" i="12"/>
  <c r="C686" i="12"/>
  <c r="E686" i="12" s="1"/>
  <c r="B686" i="12"/>
  <c r="A686" i="12"/>
  <c r="E685" i="12"/>
  <c r="D685" i="12"/>
  <c r="C685" i="12"/>
  <c r="B685" i="12"/>
  <c r="A685" i="12"/>
  <c r="D684" i="12"/>
  <c r="C684" i="12"/>
  <c r="B684" i="12"/>
  <c r="A684" i="12"/>
  <c r="D683" i="12"/>
  <c r="C683" i="12"/>
  <c r="E683" i="12" s="1"/>
  <c r="B683" i="12"/>
  <c r="A683" i="12"/>
  <c r="E682" i="12"/>
  <c r="D682" i="12"/>
  <c r="C682" i="12"/>
  <c r="B682" i="12"/>
  <c r="A682" i="12"/>
  <c r="D681" i="12"/>
  <c r="C681" i="12"/>
  <c r="B681" i="12"/>
  <c r="E681" i="12" s="1"/>
  <c r="A681" i="12"/>
  <c r="E680" i="12"/>
  <c r="D680" i="12"/>
  <c r="C680" i="12"/>
  <c r="B680" i="12"/>
  <c r="A680" i="12"/>
  <c r="D679" i="12"/>
  <c r="C679" i="12"/>
  <c r="B679" i="12"/>
  <c r="A679" i="12"/>
  <c r="D678" i="12"/>
  <c r="C678" i="12"/>
  <c r="E678" i="12" s="1"/>
  <c r="B678" i="12"/>
  <c r="A678" i="12"/>
  <c r="E677" i="12"/>
  <c r="D677" i="12"/>
  <c r="C677" i="12"/>
  <c r="B677" i="12"/>
  <c r="A677" i="12"/>
  <c r="D676" i="12"/>
  <c r="C676" i="12"/>
  <c r="B676" i="12"/>
  <c r="A676" i="12"/>
  <c r="D675" i="12"/>
  <c r="C675" i="12"/>
  <c r="E675" i="12" s="1"/>
  <c r="B675" i="12"/>
  <c r="A675" i="12"/>
  <c r="D674" i="12"/>
  <c r="E674" i="12" s="1"/>
  <c r="C674" i="12"/>
  <c r="B674" i="12"/>
  <c r="A674" i="12"/>
  <c r="D673" i="12"/>
  <c r="C673" i="12"/>
  <c r="B673" i="12"/>
  <c r="E673" i="12" s="1"/>
  <c r="A673" i="12"/>
  <c r="E672" i="12"/>
  <c r="D672" i="12"/>
  <c r="C672" i="12"/>
  <c r="B672" i="12"/>
  <c r="A672" i="12"/>
  <c r="D671" i="12"/>
  <c r="C671" i="12"/>
  <c r="E671" i="12" s="1"/>
  <c r="B671" i="12"/>
  <c r="A671" i="12"/>
  <c r="D670" i="12"/>
  <c r="C670" i="12"/>
  <c r="E670" i="12" s="1"/>
  <c r="B670" i="12"/>
  <c r="A670" i="12"/>
  <c r="E669" i="12"/>
  <c r="D669" i="12"/>
  <c r="C669" i="12"/>
  <c r="B669" i="12"/>
  <c r="A669" i="12"/>
  <c r="D668" i="12"/>
  <c r="C668" i="12"/>
  <c r="B668" i="12"/>
  <c r="A668" i="12"/>
  <c r="D667" i="12"/>
  <c r="C667" i="12"/>
  <c r="E667" i="12" s="1"/>
  <c r="B667" i="12"/>
  <c r="A667" i="12"/>
  <c r="E666" i="12"/>
  <c r="D666" i="12"/>
  <c r="C666" i="12"/>
  <c r="B666" i="12"/>
  <c r="A666" i="12"/>
  <c r="D665" i="12"/>
  <c r="C665" i="12"/>
  <c r="B665" i="12"/>
  <c r="E665" i="12" s="1"/>
  <c r="A665" i="12"/>
  <c r="E664" i="12"/>
  <c r="D664" i="12"/>
  <c r="C664" i="12"/>
  <c r="B664" i="12"/>
  <c r="A664" i="12"/>
  <c r="D663" i="12"/>
  <c r="C663" i="12"/>
  <c r="E663" i="12" s="1"/>
  <c r="B663" i="12"/>
  <c r="A663" i="12"/>
  <c r="D662" i="12"/>
  <c r="C662" i="12"/>
  <c r="E662" i="12" s="1"/>
  <c r="B662" i="12"/>
  <c r="A662" i="12"/>
  <c r="E661" i="12"/>
  <c r="D661" i="12"/>
  <c r="C661" i="12"/>
  <c r="B661" i="12"/>
  <c r="A661" i="12"/>
  <c r="D660" i="12"/>
  <c r="C660" i="12"/>
  <c r="E660" i="12" s="1"/>
  <c r="B660" i="12"/>
  <c r="A660" i="12"/>
  <c r="D659" i="12"/>
  <c r="C659" i="12"/>
  <c r="E659" i="12" s="1"/>
  <c r="B659" i="12"/>
  <c r="A659" i="12"/>
  <c r="D658" i="12"/>
  <c r="E658" i="12" s="1"/>
  <c r="C658" i="12"/>
  <c r="B658" i="12"/>
  <c r="A658" i="12"/>
  <c r="D657" i="12"/>
  <c r="C657" i="12"/>
  <c r="B657" i="12"/>
  <c r="E657" i="12" s="1"/>
  <c r="A657" i="12"/>
  <c r="E656" i="12"/>
  <c r="D656" i="12"/>
  <c r="C656" i="12"/>
  <c r="B656" i="12"/>
  <c r="A656" i="12"/>
  <c r="D655" i="12"/>
  <c r="C655" i="12"/>
  <c r="E655" i="12" s="1"/>
  <c r="B655" i="12"/>
  <c r="A655" i="12"/>
  <c r="D654" i="12"/>
  <c r="C654" i="12"/>
  <c r="E654" i="12" s="1"/>
  <c r="B654" i="12"/>
  <c r="A654" i="12"/>
  <c r="E653" i="12"/>
  <c r="D653" i="12"/>
  <c r="C653" i="12"/>
  <c r="B653" i="12"/>
  <c r="A653" i="12"/>
  <c r="D652" i="12"/>
  <c r="C652" i="12"/>
  <c r="E652" i="12" s="1"/>
  <c r="B652" i="12"/>
  <c r="A652" i="12"/>
  <c r="D651" i="12"/>
  <c r="C651" i="12"/>
  <c r="E651" i="12" s="1"/>
  <c r="B651" i="12"/>
  <c r="A651" i="12"/>
  <c r="D650" i="12"/>
  <c r="E650" i="12" s="1"/>
  <c r="C650" i="12"/>
  <c r="B650" i="12"/>
  <c r="A650" i="12"/>
  <c r="D649" i="12"/>
  <c r="C649" i="12"/>
  <c r="B649" i="12"/>
  <c r="E649" i="12" s="1"/>
  <c r="A649" i="12"/>
  <c r="E648" i="12"/>
  <c r="D648" i="12"/>
  <c r="C648" i="12"/>
  <c r="B648" i="12"/>
  <c r="A648" i="12"/>
  <c r="D647" i="12"/>
  <c r="C647" i="12"/>
  <c r="B647" i="12"/>
  <c r="A647" i="12"/>
  <c r="D646" i="12"/>
  <c r="C646" i="12"/>
  <c r="E646" i="12" s="1"/>
  <c r="B646" i="12"/>
  <c r="A646" i="12"/>
  <c r="E645" i="12"/>
  <c r="D645" i="12"/>
  <c r="C645" i="12"/>
  <c r="B645" i="12"/>
  <c r="A645" i="12"/>
  <c r="D644" i="12"/>
  <c r="C644" i="12"/>
  <c r="E644" i="12" s="1"/>
  <c r="B644" i="12"/>
  <c r="A644" i="12"/>
  <c r="D643" i="12"/>
  <c r="C643" i="12"/>
  <c r="E643" i="12" s="1"/>
  <c r="B643" i="12"/>
  <c r="A643" i="12"/>
  <c r="D642" i="12"/>
  <c r="E642" i="12" s="1"/>
  <c r="C642" i="12"/>
  <c r="B642" i="12"/>
  <c r="A642" i="12"/>
  <c r="D641" i="12"/>
  <c r="C641" i="12"/>
  <c r="E641" i="12" s="1"/>
  <c r="B641" i="12"/>
  <c r="A641" i="12"/>
  <c r="E640" i="12"/>
  <c r="D640" i="12"/>
  <c r="C640" i="12"/>
  <c r="B640" i="12"/>
  <c r="A640" i="12"/>
  <c r="D639" i="12"/>
  <c r="C639" i="12"/>
  <c r="B639" i="12"/>
  <c r="A639" i="12"/>
  <c r="D638" i="12"/>
  <c r="C638" i="12"/>
  <c r="E638" i="12" s="1"/>
  <c r="B638" i="12"/>
  <c r="A638" i="12"/>
  <c r="E637" i="12"/>
  <c r="D637" i="12"/>
  <c r="C637" i="12"/>
  <c r="B637" i="12"/>
  <c r="A637" i="12"/>
  <c r="D636" i="12"/>
  <c r="C636" i="12"/>
  <c r="B636" i="12"/>
  <c r="A636" i="12"/>
  <c r="D635" i="12"/>
  <c r="C635" i="12"/>
  <c r="E635" i="12" s="1"/>
  <c r="B635" i="12"/>
  <c r="A635" i="12"/>
  <c r="E634" i="12"/>
  <c r="D634" i="12"/>
  <c r="C634" i="12"/>
  <c r="B634" i="12"/>
  <c r="A634" i="12"/>
  <c r="D633" i="12"/>
  <c r="C633" i="12"/>
  <c r="E633" i="12" s="1"/>
  <c r="B633" i="12"/>
  <c r="A633" i="12"/>
  <c r="E632" i="12"/>
  <c r="D632" i="12"/>
  <c r="C632" i="12"/>
  <c r="B632" i="12"/>
  <c r="A632" i="12"/>
  <c r="D631" i="12"/>
  <c r="C631" i="12"/>
  <c r="B631" i="12"/>
  <c r="A631" i="12"/>
  <c r="D630" i="12"/>
  <c r="C630" i="12"/>
  <c r="E630" i="12" s="1"/>
  <c r="B630" i="12"/>
  <c r="A630" i="12"/>
  <c r="E629" i="12"/>
  <c r="D629" i="12"/>
  <c r="C629" i="12"/>
  <c r="B629" i="12"/>
  <c r="A629" i="12"/>
  <c r="D628" i="12"/>
  <c r="C628" i="12"/>
  <c r="E628" i="12" s="1"/>
  <c r="B628" i="12"/>
  <c r="A628" i="12"/>
  <c r="D627" i="12"/>
  <c r="C627" i="12"/>
  <c r="E627" i="12" s="1"/>
  <c r="B627" i="12"/>
  <c r="A627" i="12"/>
  <c r="E626" i="12"/>
  <c r="D626" i="12"/>
  <c r="C626" i="12"/>
  <c r="B626" i="12"/>
  <c r="A626" i="12"/>
  <c r="D625" i="12"/>
  <c r="C625" i="12"/>
  <c r="B625" i="12"/>
  <c r="A625" i="12"/>
  <c r="E624" i="12"/>
  <c r="D624" i="12"/>
  <c r="C624" i="12"/>
  <c r="B624" i="12"/>
  <c r="A624" i="12"/>
  <c r="D623" i="12"/>
  <c r="C623" i="12"/>
  <c r="E623" i="12" s="1"/>
  <c r="B623" i="12"/>
  <c r="A623" i="12"/>
  <c r="D622" i="12"/>
  <c r="C622" i="12"/>
  <c r="E622" i="12" s="1"/>
  <c r="B622" i="12"/>
  <c r="A622" i="12"/>
  <c r="E621" i="12"/>
  <c r="D621" i="12"/>
  <c r="C621" i="12"/>
  <c r="B621" i="12"/>
  <c r="A621" i="12"/>
  <c r="D620" i="12"/>
  <c r="C620" i="12"/>
  <c r="B620" i="12"/>
  <c r="A620" i="12"/>
  <c r="D619" i="12"/>
  <c r="C619" i="12"/>
  <c r="E619" i="12" s="1"/>
  <c r="B619" i="12"/>
  <c r="A619" i="12"/>
  <c r="E618" i="12"/>
  <c r="D618" i="12"/>
  <c r="C618" i="12"/>
  <c r="B618" i="12"/>
  <c r="A618" i="12"/>
  <c r="D617" i="12"/>
  <c r="C617" i="12"/>
  <c r="E617" i="12" s="1"/>
  <c r="B617" i="12"/>
  <c r="A617" i="12"/>
  <c r="E616" i="12"/>
  <c r="D616" i="12"/>
  <c r="C616" i="12"/>
  <c r="B616" i="12"/>
  <c r="A616" i="12"/>
  <c r="D615" i="12"/>
  <c r="C615" i="12"/>
  <c r="B615" i="12"/>
  <c r="A615" i="12"/>
  <c r="D614" i="12"/>
  <c r="C614" i="12"/>
  <c r="E614" i="12" s="1"/>
  <c r="B614" i="12"/>
  <c r="A614" i="12"/>
  <c r="E613" i="12"/>
  <c r="D613" i="12"/>
  <c r="C613" i="12"/>
  <c r="B613" i="12"/>
  <c r="A613" i="12"/>
  <c r="D612" i="12"/>
  <c r="C612" i="12"/>
  <c r="B612" i="12"/>
  <c r="A612" i="12"/>
  <c r="D611" i="12"/>
  <c r="C611" i="12"/>
  <c r="E611" i="12" s="1"/>
  <c r="B611" i="12"/>
  <c r="A611" i="12"/>
  <c r="D610" i="12"/>
  <c r="E610" i="12" s="1"/>
  <c r="C610" i="12"/>
  <c r="B610" i="12"/>
  <c r="A610" i="12"/>
  <c r="D609" i="12"/>
  <c r="C609" i="12"/>
  <c r="B609" i="12"/>
  <c r="E609" i="12" s="1"/>
  <c r="A609" i="12"/>
  <c r="E608" i="12"/>
  <c r="D608" i="12"/>
  <c r="C608" i="12"/>
  <c r="B608" i="12"/>
  <c r="A608" i="12"/>
  <c r="D607" i="12"/>
  <c r="C607" i="12"/>
  <c r="E607" i="12" s="1"/>
  <c r="B607" i="12"/>
  <c r="A607" i="12"/>
  <c r="D606" i="12"/>
  <c r="C606" i="12"/>
  <c r="E606" i="12" s="1"/>
  <c r="B606" i="12"/>
  <c r="A606" i="12"/>
  <c r="E605" i="12"/>
  <c r="D605" i="12"/>
  <c r="C605" i="12"/>
  <c r="B605" i="12"/>
  <c r="A605" i="12"/>
  <c r="D604" i="12"/>
  <c r="C604" i="12"/>
  <c r="B604" i="12"/>
  <c r="A604" i="12"/>
  <c r="D603" i="12"/>
  <c r="C603" i="12"/>
  <c r="B603" i="12"/>
  <c r="E603" i="12" s="1"/>
  <c r="A603" i="12"/>
  <c r="E602" i="12"/>
  <c r="D602" i="12"/>
  <c r="C602" i="12"/>
  <c r="B602" i="12"/>
  <c r="A602" i="12"/>
  <c r="D601" i="12"/>
  <c r="C601" i="12"/>
  <c r="B601" i="12"/>
  <c r="E601" i="12" s="1"/>
  <c r="A601" i="12"/>
  <c r="E600" i="12"/>
  <c r="D600" i="12"/>
  <c r="C600" i="12"/>
  <c r="B600" i="12"/>
  <c r="A600" i="12"/>
  <c r="D599" i="12"/>
  <c r="C599" i="12"/>
  <c r="E599" i="12" s="1"/>
  <c r="B599" i="12"/>
  <c r="A599" i="12"/>
  <c r="D598" i="12"/>
  <c r="C598" i="12"/>
  <c r="E598" i="12" s="1"/>
  <c r="B598" i="12"/>
  <c r="A598" i="12"/>
  <c r="E597" i="12"/>
  <c r="D597" i="12"/>
  <c r="C597" i="12"/>
  <c r="B597" i="12"/>
  <c r="A597" i="12"/>
  <c r="D596" i="12"/>
  <c r="C596" i="12"/>
  <c r="E596" i="12" s="1"/>
  <c r="B596" i="12"/>
  <c r="A596" i="12"/>
  <c r="D595" i="12"/>
  <c r="C595" i="12"/>
  <c r="B595" i="12"/>
  <c r="E595" i="12" s="1"/>
  <c r="A595" i="12"/>
  <c r="D594" i="12"/>
  <c r="E594" i="12" s="1"/>
  <c r="C594" i="12"/>
  <c r="B594" i="12"/>
  <c r="A594" i="12"/>
  <c r="D593" i="12"/>
  <c r="C593" i="12"/>
  <c r="B593" i="12"/>
  <c r="E593" i="12" s="1"/>
  <c r="A593" i="12"/>
  <c r="E592" i="12"/>
  <c r="D592" i="12"/>
  <c r="C592" i="12"/>
  <c r="B592" i="12"/>
  <c r="A592" i="12"/>
  <c r="D591" i="12"/>
  <c r="C591" i="12"/>
  <c r="E591" i="12" s="1"/>
  <c r="B591" i="12"/>
  <c r="A591" i="12"/>
  <c r="D590" i="12"/>
  <c r="C590" i="12"/>
  <c r="E590" i="12" s="1"/>
  <c r="B590" i="12"/>
  <c r="A590" i="12"/>
  <c r="E589" i="12"/>
  <c r="D589" i="12"/>
  <c r="C589" i="12"/>
  <c r="B589" i="12"/>
  <c r="A589" i="12"/>
  <c r="D588" i="12"/>
  <c r="C588" i="12"/>
  <c r="E588" i="12" s="1"/>
  <c r="B588" i="12"/>
  <c r="A588" i="12"/>
  <c r="D587" i="12"/>
  <c r="C587" i="12"/>
  <c r="B587" i="12"/>
  <c r="E587" i="12" s="1"/>
  <c r="A587" i="12"/>
  <c r="D586" i="12"/>
  <c r="E586" i="12" s="1"/>
  <c r="C586" i="12"/>
  <c r="B586" i="12"/>
  <c r="A586" i="12"/>
  <c r="D585" i="12"/>
  <c r="C585" i="12"/>
  <c r="B585" i="12"/>
  <c r="E585" i="12" s="1"/>
  <c r="A585" i="12"/>
  <c r="E584" i="12"/>
  <c r="D584" i="12"/>
  <c r="C584" i="12"/>
  <c r="B584" i="12"/>
  <c r="A584" i="12"/>
  <c r="D583" i="12"/>
  <c r="C583" i="12"/>
  <c r="B583" i="12"/>
  <c r="A583" i="12"/>
  <c r="D582" i="12"/>
  <c r="C582" i="12"/>
  <c r="E582" i="12" s="1"/>
  <c r="B582" i="12"/>
  <c r="A582" i="12"/>
  <c r="E581" i="12"/>
  <c r="D581" i="12"/>
  <c r="C581" i="12"/>
  <c r="B581" i="12"/>
  <c r="A581" i="12"/>
  <c r="D580" i="12"/>
  <c r="C580" i="12"/>
  <c r="E580" i="12" s="1"/>
  <c r="B580" i="12"/>
  <c r="A580" i="12"/>
  <c r="D579" i="12"/>
  <c r="C579" i="12"/>
  <c r="E579" i="12" s="1"/>
  <c r="B579" i="12"/>
  <c r="A579" i="12"/>
  <c r="D578" i="12"/>
  <c r="E578" i="12" s="1"/>
  <c r="C578" i="12"/>
  <c r="B578" i="12"/>
  <c r="A578" i="12"/>
  <c r="D577" i="12"/>
  <c r="C577" i="12"/>
  <c r="B577" i="12"/>
  <c r="E577" i="12" s="1"/>
  <c r="A577" i="12"/>
  <c r="E576" i="12"/>
  <c r="D576" i="12"/>
  <c r="C576" i="12"/>
  <c r="B576" i="12"/>
  <c r="A576" i="12"/>
  <c r="D575" i="12"/>
  <c r="C575" i="12"/>
  <c r="B575" i="12"/>
  <c r="A575" i="12"/>
  <c r="D574" i="12"/>
  <c r="C574" i="12"/>
  <c r="E574" i="12" s="1"/>
  <c r="B574" i="12"/>
  <c r="A574" i="12"/>
  <c r="E573" i="12"/>
  <c r="D573" i="12"/>
  <c r="C573" i="12"/>
  <c r="B573" i="12"/>
  <c r="A573" i="12"/>
  <c r="D572" i="12"/>
  <c r="C572" i="12"/>
  <c r="B572" i="12"/>
  <c r="A572" i="12"/>
  <c r="D571" i="12"/>
  <c r="C571" i="12"/>
  <c r="E571" i="12" s="1"/>
  <c r="B571" i="12"/>
  <c r="A571" i="12"/>
  <c r="E570" i="12"/>
  <c r="D570" i="12"/>
  <c r="C570" i="12"/>
  <c r="B570" i="12"/>
  <c r="A570" i="12"/>
  <c r="D569" i="12"/>
  <c r="C569" i="12"/>
  <c r="B569" i="12"/>
  <c r="E569" i="12" s="1"/>
  <c r="A569" i="12"/>
  <c r="E568" i="12"/>
  <c r="D568" i="12"/>
  <c r="C568" i="12"/>
  <c r="B568" i="12"/>
  <c r="A568" i="12"/>
  <c r="D567" i="12"/>
  <c r="C567" i="12"/>
  <c r="B567" i="12"/>
  <c r="A567" i="12"/>
  <c r="D566" i="12"/>
  <c r="C566" i="12"/>
  <c r="E566" i="12" s="1"/>
  <c r="B566" i="12"/>
  <c r="A566" i="12"/>
  <c r="E565" i="12"/>
  <c r="D565" i="12"/>
  <c r="C565" i="12"/>
  <c r="B565" i="12"/>
  <c r="A565" i="12"/>
  <c r="D564" i="12"/>
  <c r="C564" i="12"/>
  <c r="E564" i="12" s="1"/>
  <c r="B564" i="12"/>
  <c r="A564" i="12"/>
  <c r="D563" i="12"/>
  <c r="C563" i="12"/>
  <c r="E563" i="12" s="1"/>
  <c r="B563" i="12"/>
  <c r="A563" i="12"/>
  <c r="E562" i="12"/>
  <c r="D562" i="12"/>
  <c r="C562" i="12"/>
  <c r="B562" i="12"/>
  <c r="A562" i="12"/>
  <c r="D561" i="12"/>
  <c r="C561" i="12"/>
  <c r="B561" i="12"/>
  <c r="E561" i="12" s="1"/>
  <c r="A561" i="12"/>
  <c r="E560" i="12"/>
  <c r="D560" i="12"/>
  <c r="C560" i="12"/>
  <c r="B560" i="12"/>
  <c r="A560" i="12"/>
  <c r="D559" i="12"/>
  <c r="C559" i="12"/>
  <c r="E559" i="12" s="1"/>
  <c r="B559" i="12"/>
  <c r="A559" i="12"/>
  <c r="D558" i="12"/>
  <c r="C558" i="12"/>
  <c r="E558" i="12" s="1"/>
  <c r="B558" i="12"/>
  <c r="A558" i="12"/>
  <c r="E557" i="12"/>
  <c r="D557" i="12"/>
  <c r="C557" i="12"/>
  <c r="B557" i="12"/>
  <c r="A557" i="12"/>
  <c r="D556" i="12"/>
  <c r="C556" i="12"/>
  <c r="B556" i="12"/>
  <c r="A556" i="12"/>
  <c r="D555" i="12"/>
  <c r="C555" i="12"/>
  <c r="E555" i="12" s="1"/>
  <c r="B555" i="12"/>
  <c r="A555" i="12"/>
  <c r="E554" i="12"/>
  <c r="D554" i="12"/>
  <c r="C554" i="12"/>
  <c r="B554" i="12"/>
  <c r="A554" i="12"/>
  <c r="D553" i="12"/>
  <c r="C553" i="12"/>
  <c r="B553" i="12"/>
  <c r="E553" i="12" s="1"/>
  <c r="A553" i="12"/>
  <c r="E552" i="12"/>
  <c r="D552" i="12"/>
  <c r="C552" i="12"/>
  <c r="B552" i="12"/>
  <c r="A552" i="12"/>
  <c r="D551" i="12"/>
  <c r="C551" i="12"/>
  <c r="B551" i="12"/>
  <c r="A551" i="12"/>
  <c r="D550" i="12"/>
  <c r="C550" i="12"/>
  <c r="E550" i="12" s="1"/>
  <c r="B550" i="12"/>
  <c r="A550" i="12"/>
  <c r="E549" i="12"/>
  <c r="D549" i="12"/>
  <c r="C549" i="12"/>
  <c r="B549" i="12"/>
  <c r="A549" i="12"/>
  <c r="D548" i="12"/>
  <c r="C548" i="12"/>
  <c r="B548" i="12"/>
  <c r="A548" i="12"/>
  <c r="D547" i="12"/>
  <c r="C547" i="12"/>
  <c r="E547" i="12" s="1"/>
  <c r="B547" i="12"/>
  <c r="A547" i="12"/>
  <c r="D546" i="12"/>
  <c r="E546" i="12" s="1"/>
  <c r="C546" i="12"/>
  <c r="B546" i="12"/>
  <c r="A546" i="12"/>
  <c r="D545" i="12"/>
  <c r="C545" i="12"/>
  <c r="B545" i="12"/>
  <c r="E545" i="12" s="1"/>
  <c r="A545" i="12"/>
  <c r="E544" i="12"/>
  <c r="D544" i="12"/>
  <c r="C544" i="12"/>
  <c r="B544" i="12"/>
  <c r="A544" i="12"/>
  <c r="D543" i="12"/>
  <c r="C543" i="12"/>
  <c r="E543" i="12" s="1"/>
  <c r="B543" i="12"/>
  <c r="A543" i="12"/>
  <c r="D542" i="12"/>
  <c r="C542" i="12"/>
  <c r="E542" i="12" s="1"/>
  <c r="B542" i="12"/>
  <c r="A542" i="12"/>
  <c r="E541" i="12"/>
  <c r="D541" i="12"/>
  <c r="C541" i="12"/>
  <c r="B541" i="12"/>
  <c r="A541" i="12"/>
  <c r="D540" i="12"/>
  <c r="C540" i="12"/>
  <c r="B540" i="12"/>
  <c r="A540" i="12"/>
  <c r="D539" i="12"/>
  <c r="C539" i="12"/>
  <c r="E539" i="12" s="1"/>
  <c r="B539" i="12"/>
  <c r="A539" i="12"/>
  <c r="E538" i="12"/>
  <c r="D538" i="12"/>
  <c r="C538" i="12"/>
  <c r="B538" i="12"/>
  <c r="A538" i="12"/>
  <c r="D537" i="12"/>
  <c r="C537" i="12"/>
  <c r="B537" i="12"/>
  <c r="E537" i="12" s="1"/>
  <c r="A537" i="12"/>
  <c r="E536" i="12"/>
  <c r="D536" i="12"/>
  <c r="C536" i="12"/>
  <c r="B536" i="12"/>
  <c r="A536" i="12"/>
  <c r="D535" i="12"/>
  <c r="C535" i="12"/>
  <c r="E535" i="12" s="1"/>
  <c r="B535" i="12"/>
  <c r="A535" i="12"/>
  <c r="D534" i="12"/>
  <c r="C534" i="12"/>
  <c r="E534" i="12" s="1"/>
  <c r="B534" i="12"/>
  <c r="A534" i="12"/>
  <c r="E533" i="12"/>
  <c r="D533" i="12"/>
  <c r="C533" i="12"/>
  <c r="B533" i="12"/>
  <c r="A533" i="12"/>
  <c r="D532" i="12"/>
  <c r="C532" i="12"/>
  <c r="E532" i="12" s="1"/>
  <c r="B532" i="12"/>
  <c r="A532" i="12"/>
  <c r="D531" i="12"/>
  <c r="C531" i="12"/>
  <c r="B531" i="12"/>
  <c r="E531" i="12" s="1"/>
  <c r="A531" i="12"/>
  <c r="D530" i="12"/>
  <c r="E530" i="12" s="1"/>
  <c r="C530" i="12"/>
  <c r="B530" i="12"/>
  <c r="A530" i="12"/>
  <c r="D529" i="12"/>
  <c r="C529" i="12"/>
  <c r="B529" i="12"/>
  <c r="A529" i="12"/>
  <c r="E528" i="12"/>
  <c r="D528" i="12"/>
  <c r="C528" i="12"/>
  <c r="B528" i="12"/>
  <c r="A528" i="12"/>
  <c r="D527" i="12"/>
  <c r="C527" i="12"/>
  <c r="E527" i="12" s="1"/>
  <c r="B527" i="12"/>
  <c r="A527" i="12"/>
  <c r="D526" i="12"/>
  <c r="C526" i="12"/>
  <c r="E526" i="12" s="1"/>
  <c r="B526" i="12"/>
  <c r="A526" i="12"/>
  <c r="E525" i="12"/>
  <c r="D525" i="12"/>
  <c r="C525" i="12"/>
  <c r="B525" i="12"/>
  <c r="A525" i="12"/>
  <c r="D524" i="12"/>
  <c r="C524" i="12"/>
  <c r="E524" i="12" s="1"/>
  <c r="B524" i="12"/>
  <c r="A524" i="12"/>
  <c r="D523" i="12"/>
  <c r="C523" i="12"/>
  <c r="B523" i="12"/>
  <c r="E523" i="12" s="1"/>
  <c r="A523" i="12"/>
  <c r="D522" i="12"/>
  <c r="E522" i="12" s="1"/>
  <c r="C522" i="12"/>
  <c r="B522" i="12"/>
  <c r="A522" i="12"/>
  <c r="D521" i="12"/>
  <c r="C521" i="12"/>
  <c r="E521" i="12" s="1"/>
  <c r="B521" i="12"/>
  <c r="A521" i="12"/>
  <c r="E520" i="12"/>
  <c r="D520" i="12"/>
  <c r="C520" i="12"/>
  <c r="B520" i="12"/>
  <c r="A520" i="12"/>
  <c r="D519" i="12"/>
  <c r="C519" i="12"/>
  <c r="B519" i="12"/>
  <c r="A519" i="12"/>
  <c r="D518" i="12"/>
  <c r="C518" i="12"/>
  <c r="E518" i="12" s="1"/>
  <c r="B518" i="12"/>
  <c r="A518" i="12"/>
  <c r="E517" i="12"/>
  <c r="D517" i="12"/>
  <c r="C517" i="12"/>
  <c r="B517" i="12"/>
  <c r="A517" i="12"/>
  <c r="D516" i="12"/>
  <c r="C516" i="12"/>
  <c r="E516" i="12" s="1"/>
  <c r="B516" i="12"/>
  <c r="A516" i="12"/>
  <c r="D515" i="12"/>
  <c r="C515" i="12"/>
  <c r="E515" i="12" s="1"/>
  <c r="B515" i="12"/>
  <c r="A515" i="12"/>
  <c r="D514" i="12"/>
  <c r="E514" i="12" s="1"/>
  <c r="C514" i="12"/>
  <c r="B514" i="12"/>
  <c r="A514" i="12"/>
  <c r="D513" i="12"/>
  <c r="C513" i="12"/>
  <c r="E513" i="12" s="1"/>
  <c r="B513" i="12"/>
  <c r="A513" i="12"/>
  <c r="E512" i="12"/>
  <c r="D512" i="12"/>
  <c r="C512" i="12"/>
  <c r="B512" i="12"/>
  <c r="A512" i="12"/>
  <c r="D511" i="12"/>
  <c r="C511" i="12"/>
  <c r="B511" i="12"/>
  <c r="A511" i="12"/>
  <c r="D510" i="12"/>
  <c r="C510" i="12"/>
  <c r="E510" i="12" s="1"/>
  <c r="B510" i="12"/>
  <c r="A510" i="12"/>
  <c r="E509" i="12"/>
  <c r="D509" i="12"/>
  <c r="C509" i="12"/>
  <c r="B509" i="12"/>
  <c r="A509" i="12"/>
  <c r="D508" i="12"/>
  <c r="C508" i="12"/>
  <c r="B508" i="12"/>
  <c r="A508" i="12"/>
  <c r="D507" i="12"/>
  <c r="C507" i="12"/>
  <c r="E507" i="12" s="1"/>
  <c r="B507" i="12"/>
  <c r="A507" i="12"/>
  <c r="E506" i="12"/>
  <c r="D506" i="12"/>
  <c r="C506" i="12"/>
  <c r="B506" i="12"/>
  <c r="A506" i="12"/>
  <c r="D505" i="12"/>
  <c r="C505" i="12"/>
  <c r="E505" i="12" s="1"/>
  <c r="B505" i="12"/>
  <c r="A505" i="12"/>
  <c r="E504" i="12"/>
  <c r="D504" i="12"/>
  <c r="C504" i="12"/>
  <c r="B504" i="12"/>
  <c r="A504" i="12"/>
  <c r="D503" i="12"/>
  <c r="C503" i="12"/>
  <c r="B503" i="12"/>
  <c r="A503" i="12"/>
  <c r="D502" i="12"/>
  <c r="C502" i="12"/>
  <c r="E502" i="12" s="1"/>
  <c r="B502" i="12"/>
  <c r="A502" i="12"/>
  <c r="E501" i="12"/>
  <c r="D501" i="12"/>
  <c r="C501" i="12"/>
  <c r="B501" i="12"/>
  <c r="A501" i="12"/>
  <c r="D500" i="12"/>
  <c r="C500" i="12"/>
  <c r="E500" i="12" s="1"/>
  <c r="B500" i="12"/>
  <c r="A500" i="12"/>
  <c r="D499" i="12"/>
  <c r="C499" i="12"/>
  <c r="E499" i="12" s="1"/>
  <c r="B499" i="12"/>
  <c r="A499" i="12"/>
  <c r="E498" i="12"/>
  <c r="D498" i="12"/>
  <c r="C498" i="12"/>
  <c r="B498" i="12"/>
  <c r="A498" i="12"/>
  <c r="D497" i="12"/>
  <c r="C497" i="12"/>
  <c r="B497" i="12"/>
  <c r="A497" i="12"/>
  <c r="E496" i="12"/>
  <c r="D496" i="12"/>
  <c r="C496" i="12"/>
  <c r="B496" i="12"/>
  <c r="A496" i="12"/>
  <c r="D495" i="12"/>
  <c r="C495" i="12"/>
  <c r="E495" i="12" s="1"/>
  <c r="B495" i="12"/>
  <c r="A495" i="12"/>
  <c r="D494" i="12"/>
  <c r="C494" i="12"/>
  <c r="E494" i="12" s="1"/>
  <c r="B494" i="12"/>
  <c r="A494" i="12"/>
  <c r="E493" i="12"/>
  <c r="D493" i="12"/>
  <c r="C493" i="12"/>
  <c r="B493" i="12"/>
  <c r="A493" i="12"/>
  <c r="D492" i="12"/>
  <c r="C492" i="12"/>
  <c r="B492" i="12"/>
  <c r="A492" i="12"/>
  <c r="D491" i="12"/>
  <c r="C491" i="12"/>
  <c r="E491" i="12" s="1"/>
  <c r="B491" i="12"/>
  <c r="A491" i="12"/>
  <c r="E490" i="12"/>
  <c r="D490" i="12"/>
  <c r="C490" i="12"/>
  <c r="B490" i="12"/>
  <c r="A490" i="12"/>
  <c r="D489" i="12"/>
  <c r="C489" i="12"/>
  <c r="E489" i="12" s="1"/>
  <c r="B489" i="12"/>
  <c r="A489" i="12"/>
  <c r="E488" i="12"/>
  <c r="D488" i="12"/>
  <c r="C488" i="12"/>
  <c r="B488" i="12"/>
  <c r="A488" i="12"/>
  <c r="D487" i="12"/>
  <c r="C487" i="12"/>
  <c r="B487" i="12"/>
  <c r="A487" i="12"/>
  <c r="D486" i="12"/>
  <c r="C486" i="12"/>
  <c r="E486" i="12" s="1"/>
  <c r="B486" i="12"/>
  <c r="A486" i="12"/>
  <c r="E485" i="12"/>
  <c r="D485" i="12"/>
  <c r="C485" i="12"/>
  <c r="B485" i="12"/>
  <c r="A485" i="12"/>
  <c r="D484" i="12"/>
  <c r="C484" i="12"/>
  <c r="B484" i="12"/>
  <c r="A484" i="12"/>
  <c r="D483" i="12"/>
  <c r="C483" i="12"/>
  <c r="E483" i="12" s="1"/>
  <c r="B483" i="12"/>
  <c r="A483" i="12"/>
  <c r="D482" i="12"/>
  <c r="E482" i="12" s="1"/>
  <c r="C482" i="12"/>
  <c r="B482" i="12"/>
  <c r="A482" i="12"/>
  <c r="D481" i="12"/>
  <c r="C481" i="12"/>
  <c r="B481" i="12"/>
  <c r="A481" i="12"/>
  <c r="E480" i="12"/>
  <c r="D480" i="12"/>
  <c r="C480" i="12"/>
  <c r="B480" i="12"/>
  <c r="A480" i="12"/>
  <c r="D479" i="12"/>
  <c r="C479" i="12"/>
  <c r="E479" i="12" s="1"/>
  <c r="B479" i="12"/>
  <c r="A479" i="12"/>
  <c r="D478" i="12"/>
  <c r="C478" i="12"/>
  <c r="E478" i="12" s="1"/>
  <c r="B478" i="12"/>
  <c r="A478" i="12"/>
  <c r="E477" i="12"/>
  <c r="D477" i="12"/>
  <c r="C477" i="12"/>
  <c r="B477" i="12"/>
  <c r="A477" i="12"/>
  <c r="D476" i="12"/>
  <c r="C476" i="12"/>
  <c r="B476" i="12"/>
  <c r="A476" i="12"/>
  <c r="D475" i="12"/>
  <c r="C475" i="12"/>
  <c r="B475" i="12"/>
  <c r="E475" i="12" s="1"/>
  <c r="A475" i="12"/>
  <c r="E474" i="12"/>
  <c r="D474" i="12"/>
  <c r="C474" i="12"/>
  <c r="B474" i="12"/>
  <c r="A474" i="12"/>
  <c r="D473" i="12"/>
  <c r="C473" i="12"/>
  <c r="B473" i="12"/>
  <c r="A473" i="12"/>
  <c r="E472" i="12"/>
  <c r="D472" i="12"/>
  <c r="C472" i="12"/>
  <c r="B472" i="12"/>
  <c r="A472" i="12"/>
  <c r="D471" i="12"/>
  <c r="C471" i="12"/>
  <c r="E471" i="12" s="1"/>
  <c r="B471" i="12"/>
  <c r="A471" i="12"/>
  <c r="D470" i="12"/>
  <c r="C470" i="12"/>
  <c r="E470" i="12" s="1"/>
  <c r="B470" i="12"/>
  <c r="A470" i="12"/>
  <c r="E469" i="12"/>
  <c r="D469" i="12"/>
  <c r="C469" i="12"/>
  <c r="B469" i="12"/>
  <c r="A469" i="12"/>
  <c r="D468" i="12"/>
  <c r="C468" i="12"/>
  <c r="E468" i="12" s="1"/>
  <c r="B468" i="12"/>
  <c r="A468" i="12"/>
  <c r="D467" i="12"/>
  <c r="C467" i="12"/>
  <c r="B467" i="12"/>
  <c r="E467" i="12" s="1"/>
  <c r="A467" i="12"/>
  <c r="D466" i="12"/>
  <c r="E466" i="12" s="1"/>
  <c r="C466" i="12"/>
  <c r="B466" i="12"/>
  <c r="A466" i="12"/>
  <c r="D465" i="12"/>
  <c r="C465" i="12"/>
  <c r="B465" i="12"/>
  <c r="A465" i="12"/>
  <c r="E464" i="12"/>
  <c r="D464" i="12"/>
  <c r="C464" i="12"/>
  <c r="B464" i="12"/>
  <c r="A464" i="12"/>
  <c r="D463" i="12"/>
  <c r="C463" i="12"/>
  <c r="E463" i="12" s="1"/>
  <c r="B463" i="12"/>
  <c r="A463" i="12"/>
  <c r="D462" i="12"/>
  <c r="C462" i="12"/>
  <c r="E462" i="12" s="1"/>
  <c r="B462" i="12"/>
  <c r="A462" i="12"/>
  <c r="E461" i="12"/>
  <c r="D461" i="12"/>
  <c r="C461" i="12"/>
  <c r="B461" i="12"/>
  <c r="A461" i="12"/>
  <c r="D460" i="12"/>
  <c r="C460" i="12"/>
  <c r="E460" i="12" s="1"/>
  <c r="B460" i="12"/>
  <c r="A460" i="12"/>
  <c r="D459" i="12"/>
  <c r="C459" i="12"/>
  <c r="B459" i="12"/>
  <c r="E459" i="12" s="1"/>
  <c r="A459" i="12"/>
  <c r="D458" i="12"/>
  <c r="E458" i="12" s="1"/>
  <c r="C458" i="12"/>
  <c r="B458" i="12"/>
  <c r="A458" i="12"/>
  <c r="D457" i="12"/>
  <c r="C457" i="12"/>
  <c r="E457" i="12" s="1"/>
  <c r="B457" i="12"/>
  <c r="A457" i="12"/>
  <c r="E456" i="12"/>
  <c r="D456" i="12"/>
  <c r="C456" i="12"/>
  <c r="B456" i="12"/>
  <c r="A456" i="12"/>
  <c r="D455" i="12"/>
  <c r="C455" i="12"/>
  <c r="B455" i="12"/>
  <c r="A455" i="12"/>
  <c r="D454" i="12"/>
  <c r="C454" i="12"/>
  <c r="E454" i="12" s="1"/>
  <c r="B454" i="12"/>
  <c r="A454" i="12"/>
  <c r="E453" i="12"/>
  <c r="D453" i="12"/>
  <c r="C453" i="12"/>
  <c r="B453" i="12"/>
  <c r="A453" i="12"/>
  <c r="D452" i="12"/>
  <c r="C452" i="12"/>
  <c r="E452" i="12" s="1"/>
  <c r="B452" i="12"/>
  <c r="A452" i="12"/>
  <c r="D451" i="12"/>
  <c r="C451" i="12"/>
  <c r="B451" i="12"/>
  <c r="E451" i="12" s="1"/>
  <c r="A451" i="12"/>
  <c r="D450" i="12"/>
  <c r="E450" i="12" s="1"/>
  <c r="C450" i="12"/>
  <c r="B450" i="12"/>
  <c r="A450" i="12"/>
  <c r="D449" i="12"/>
  <c r="C449" i="12"/>
  <c r="E449" i="12" s="1"/>
  <c r="B449" i="12"/>
  <c r="A449" i="12"/>
  <c r="E448" i="12"/>
  <c r="D448" i="12"/>
  <c r="C448" i="12"/>
  <c r="B448" i="12"/>
  <c r="A448" i="12"/>
  <c r="D447" i="12"/>
  <c r="C447" i="12"/>
  <c r="B447" i="12"/>
  <c r="A447" i="12"/>
  <c r="D446" i="12"/>
  <c r="C446" i="12"/>
  <c r="E446" i="12" s="1"/>
  <c r="B446" i="12"/>
  <c r="A446" i="12"/>
  <c r="E445" i="12"/>
  <c r="D445" i="12"/>
  <c r="C445" i="12"/>
  <c r="B445" i="12"/>
  <c r="A445" i="12"/>
  <c r="D444" i="12"/>
  <c r="C444" i="12"/>
  <c r="B444" i="12"/>
  <c r="A444" i="12"/>
  <c r="D443" i="12"/>
  <c r="C443" i="12"/>
  <c r="B443" i="12"/>
  <c r="E443" i="12" s="1"/>
  <c r="A443" i="12"/>
  <c r="E442" i="12"/>
  <c r="D442" i="12"/>
  <c r="C442" i="12"/>
  <c r="B442" i="12"/>
  <c r="A442" i="12"/>
  <c r="D441" i="12"/>
  <c r="C441" i="12"/>
  <c r="E441" i="12" s="1"/>
  <c r="B441" i="12"/>
  <c r="A441" i="12"/>
  <c r="E440" i="12"/>
  <c r="D440" i="12"/>
  <c r="C440" i="12"/>
  <c r="B440" i="12"/>
  <c r="A440" i="12"/>
  <c r="D439" i="12"/>
  <c r="C439" i="12"/>
  <c r="B439" i="12"/>
  <c r="A439" i="12"/>
  <c r="D438" i="12"/>
  <c r="C438" i="12"/>
  <c r="E438" i="12" s="1"/>
  <c r="B438" i="12"/>
  <c r="A438" i="12"/>
  <c r="E437" i="12"/>
  <c r="D437" i="12"/>
  <c r="C437" i="12"/>
  <c r="B437" i="12"/>
  <c r="A437" i="12"/>
  <c r="D436" i="12"/>
  <c r="C436" i="12"/>
  <c r="E436" i="12" s="1"/>
  <c r="B436" i="12"/>
  <c r="A436" i="12"/>
  <c r="D435" i="12"/>
  <c r="C435" i="12"/>
  <c r="B435" i="12"/>
  <c r="E435" i="12" s="1"/>
  <c r="A435" i="12"/>
  <c r="E434" i="12"/>
  <c r="D434" i="12"/>
  <c r="C434" i="12"/>
  <c r="B434" i="12"/>
  <c r="A434" i="12"/>
  <c r="D433" i="12"/>
  <c r="C433" i="12"/>
  <c r="B433" i="12"/>
  <c r="A433" i="12"/>
  <c r="E432" i="12"/>
  <c r="D432" i="12"/>
  <c r="C432" i="12"/>
  <c r="B432" i="12"/>
  <c r="A432" i="12"/>
  <c r="D431" i="12"/>
  <c r="C431" i="12"/>
  <c r="E431" i="12" s="1"/>
  <c r="B431" i="12"/>
  <c r="A431" i="12"/>
  <c r="D430" i="12"/>
  <c r="C430" i="12"/>
  <c r="E430" i="12" s="1"/>
  <c r="B430" i="12"/>
  <c r="A430" i="12"/>
  <c r="E429" i="12"/>
  <c r="D429" i="12"/>
  <c r="C429" i="12"/>
  <c r="B429" i="12"/>
  <c r="A429" i="12"/>
  <c r="D428" i="12"/>
  <c r="C428" i="12"/>
  <c r="B428" i="12"/>
  <c r="A428" i="12"/>
  <c r="D427" i="12"/>
  <c r="C427" i="12"/>
  <c r="B427" i="12"/>
  <c r="E427" i="12" s="1"/>
  <c r="A427" i="12"/>
  <c r="E426" i="12"/>
  <c r="D426" i="12"/>
  <c r="C426" i="12"/>
  <c r="B426" i="12"/>
  <c r="A426" i="12"/>
  <c r="D425" i="12"/>
  <c r="C425" i="12"/>
  <c r="E425" i="12" s="1"/>
  <c r="B425" i="12"/>
  <c r="A425" i="12"/>
  <c r="E424" i="12"/>
  <c r="D424" i="12"/>
  <c r="C424" i="12"/>
  <c r="B424" i="12"/>
  <c r="A424" i="12"/>
  <c r="D423" i="12"/>
  <c r="C423" i="12"/>
  <c r="B423" i="12"/>
  <c r="A423" i="12"/>
  <c r="D422" i="12"/>
  <c r="C422" i="12"/>
  <c r="E422" i="12" s="1"/>
  <c r="B422" i="12"/>
  <c r="A422" i="12"/>
  <c r="E421" i="12"/>
  <c r="D421" i="12"/>
  <c r="C421" i="12"/>
  <c r="B421" i="12"/>
  <c r="A421" i="12"/>
  <c r="D420" i="12"/>
  <c r="C420" i="12"/>
  <c r="B420" i="12"/>
  <c r="A420" i="12"/>
  <c r="D419" i="12"/>
  <c r="C419" i="12"/>
  <c r="B419" i="12"/>
  <c r="E419" i="12" s="1"/>
  <c r="A419" i="12"/>
  <c r="D418" i="12"/>
  <c r="E418" i="12" s="1"/>
  <c r="C418" i="12"/>
  <c r="B418" i="12"/>
  <c r="A418" i="12"/>
  <c r="D417" i="12"/>
  <c r="C417" i="12"/>
  <c r="B417" i="12"/>
  <c r="A417" i="12"/>
  <c r="E416" i="12"/>
  <c r="D416" i="12"/>
  <c r="C416" i="12"/>
  <c r="B416" i="12"/>
  <c r="A416" i="12"/>
  <c r="D415" i="12"/>
  <c r="C415" i="12"/>
  <c r="E415" i="12" s="1"/>
  <c r="B415" i="12"/>
  <c r="A415" i="12"/>
  <c r="D414" i="12"/>
  <c r="C414" i="12"/>
  <c r="E414" i="12" s="1"/>
  <c r="B414" i="12"/>
  <c r="A414" i="12"/>
  <c r="E413" i="12"/>
  <c r="D413" i="12"/>
  <c r="C413" i="12"/>
  <c r="B413" i="12"/>
  <c r="A413" i="12"/>
  <c r="D412" i="12"/>
  <c r="C412" i="12"/>
  <c r="B412" i="12"/>
  <c r="A412" i="12"/>
  <c r="D411" i="12"/>
  <c r="C411" i="12"/>
  <c r="B411" i="12"/>
  <c r="E411" i="12" s="1"/>
  <c r="A411" i="12"/>
  <c r="E410" i="12"/>
  <c r="D410" i="12"/>
  <c r="C410" i="12"/>
  <c r="B410" i="12"/>
  <c r="A410" i="12"/>
  <c r="D409" i="12"/>
  <c r="C409" i="12"/>
  <c r="B409" i="12"/>
  <c r="A409" i="12"/>
  <c r="E408" i="12"/>
  <c r="D408" i="12"/>
  <c r="C408" i="12"/>
  <c r="B408" i="12"/>
  <c r="A408" i="12"/>
  <c r="D407" i="12"/>
  <c r="C407" i="12"/>
  <c r="E407" i="12" s="1"/>
  <c r="B407" i="12"/>
  <c r="A407" i="12"/>
  <c r="D406" i="12"/>
  <c r="C406" i="12"/>
  <c r="E406" i="12" s="1"/>
  <c r="B406" i="12"/>
  <c r="A406" i="12"/>
  <c r="E405" i="12"/>
  <c r="D405" i="12"/>
  <c r="C405" i="12"/>
  <c r="B405" i="12"/>
  <c r="A405" i="12"/>
  <c r="D404" i="12"/>
  <c r="C404" i="12"/>
  <c r="E404" i="12" s="1"/>
  <c r="B404" i="12"/>
  <c r="A404" i="12"/>
  <c r="D403" i="12"/>
  <c r="C403" i="12"/>
  <c r="B403" i="12"/>
  <c r="E403" i="12" s="1"/>
  <c r="A403" i="12"/>
  <c r="D402" i="12"/>
  <c r="E402" i="12" s="1"/>
  <c r="C402" i="12"/>
  <c r="B402" i="12"/>
  <c r="A402" i="12"/>
  <c r="D401" i="12"/>
  <c r="C401" i="12"/>
  <c r="B401" i="12"/>
  <c r="A401" i="12"/>
  <c r="E400" i="12"/>
  <c r="D400" i="12"/>
  <c r="C400" i="12"/>
  <c r="B400" i="12"/>
  <c r="A400" i="12"/>
  <c r="D399" i="12"/>
  <c r="C399" i="12"/>
  <c r="E399" i="12" s="1"/>
  <c r="B399" i="12"/>
  <c r="A399" i="12"/>
  <c r="D398" i="12"/>
  <c r="C398" i="12"/>
  <c r="E398" i="12" s="1"/>
  <c r="B398" i="12"/>
  <c r="A398" i="12"/>
  <c r="E397" i="12"/>
  <c r="D397" i="12"/>
  <c r="C397" i="12"/>
  <c r="B397" i="12"/>
  <c r="A397" i="12"/>
  <c r="D396" i="12"/>
  <c r="C396" i="12"/>
  <c r="E396" i="12" s="1"/>
  <c r="B396" i="12"/>
  <c r="A396" i="12"/>
  <c r="D395" i="12"/>
  <c r="C395" i="12"/>
  <c r="B395" i="12"/>
  <c r="E395" i="12" s="1"/>
  <c r="A395" i="12"/>
  <c r="D394" i="12"/>
  <c r="E394" i="12" s="1"/>
  <c r="C394" i="12"/>
  <c r="B394" i="12"/>
  <c r="A394" i="12"/>
  <c r="D393" i="12"/>
  <c r="C393" i="12"/>
  <c r="E393" i="12" s="1"/>
  <c r="B393" i="12"/>
  <c r="A393" i="12"/>
  <c r="E392" i="12"/>
  <c r="D392" i="12"/>
  <c r="C392" i="12"/>
  <c r="B392" i="12"/>
  <c r="A392" i="12"/>
  <c r="D391" i="12"/>
  <c r="C391" i="12"/>
  <c r="B391" i="12"/>
  <c r="A391" i="12"/>
  <c r="D390" i="12"/>
  <c r="C390" i="12"/>
  <c r="E390" i="12" s="1"/>
  <c r="B390" i="12"/>
  <c r="A390" i="12"/>
  <c r="E389" i="12"/>
  <c r="D389" i="12"/>
  <c r="C389" i="12"/>
  <c r="B389" i="12"/>
  <c r="A389" i="12"/>
  <c r="D388" i="12"/>
  <c r="C388" i="12"/>
  <c r="E388" i="12" s="1"/>
  <c r="B388" i="12"/>
  <c r="A388" i="12"/>
  <c r="D387" i="12"/>
  <c r="C387" i="12"/>
  <c r="B387" i="12"/>
  <c r="E387" i="12" s="1"/>
  <c r="A387" i="12"/>
  <c r="D386" i="12"/>
  <c r="E386" i="12" s="1"/>
  <c r="C386" i="12"/>
  <c r="B386" i="12"/>
  <c r="A386" i="12"/>
  <c r="D385" i="12"/>
  <c r="C385" i="12"/>
  <c r="E385" i="12" s="1"/>
  <c r="B385" i="12"/>
  <c r="A385" i="12"/>
  <c r="E384" i="12"/>
  <c r="D384" i="12"/>
  <c r="C384" i="12"/>
  <c r="B384" i="12"/>
  <c r="A384" i="12"/>
  <c r="D383" i="12"/>
  <c r="C383" i="12"/>
  <c r="B383" i="12"/>
  <c r="A383" i="12"/>
  <c r="D382" i="12"/>
  <c r="C382" i="12"/>
  <c r="E382" i="12" s="1"/>
  <c r="B382" i="12"/>
  <c r="A382" i="12"/>
  <c r="E381" i="12"/>
  <c r="D381" i="12"/>
  <c r="C381" i="12"/>
  <c r="B381" i="12"/>
  <c r="A381" i="12"/>
  <c r="D380" i="12"/>
  <c r="C380" i="12"/>
  <c r="B380" i="12"/>
  <c r="A380" i="12"/>
  <c r="D379" i="12"/>
  <c r="C379" i="12"/>
  <c r="B379" i="12"/>
  <c r="E379" i="12" s="1"/>
  <c r="A379" i="12"/>
  <c r="E378" i="12"/>
  <c r="D378" i="12"/>
  <c r="C378" i="12"/>
  <c r="B378" i="12"/>
  <c r="A378" i="12"/>
  <c r="D377" i="12"/>
  <c r="C377" i="12"/>
  <c r="E377" i="12" s="1"/>
  <c r="B377" i="12"/>
  <c r="A377" i="12"/>
  <c r="E376" i="12"/>
  <c r="D376" i="12"/>
  <c r="C376" i="12"/>
  <c r="B376" i="12"/>
  <c r="A376" i="12"/>
  <c r="D375" i="12"/>
  <c r="C375" i="12"/>
  <c r="B375" i="12"/>
  <c r="A375" i="12"/>
  <c r="D374" i="12"/>
  <c r="C374" i="12"/>
  <c r="E374" i="12" s="1"/>
  <c r="B374" i="12"/>
  <c r="A374" i="12"/>
  <c r="E373" i="12"/>
  <c r="D373" i="12"/>
  <c r="C373" i="12"/>
  <c r="B373" i="12"/>
  <c r="A373" i="12"/>
  <c r="D372" i="12"/>
  <c r="C372" i="12"/>
  <c r="E372" i="12" s="1"/>
  <c r="B372" i="12"/>
  <c r="A372" i="12"/>
  <c r="D371" i="12"/>
  <c r="C371" i="12"/>
  <c r="B371" i="12"/>
  <c r="E371" i="12" s="1"/>
  <c r="A371" i="12"/>
  <c r="E370" i="12"/>
  <c r="D370" i="12"/>
  <c r="C370" i="12"/>
  <c r="B370" i="12"/>
  <c r="A370" i="12"/>
  <c r="D369" i="12"/>
  <c r="C369" i="12"/>
  <c r="B369" i="12"/>
  <c r="A369" i="12"/>
  <c r="E368" i="12"/>
  <c r="D368" i="12"/>
  <c r="C368" i="12"/>
  <c r="B368" i="12"/>
  <c r="A368" i="12"/>
  <c r="D367" i="12"/>
  <c r="C367" i="12"/>
  <c r="E367" i="12" s="1"/>
  <c r="B367" i="12"/>
  <c r="A367" i="12"/>
  <c r="D366" i="12"/>
  <c r="C366" i="12"/>
  <c r="E366" i="12" s="1"/>
  <c r="B366" i="12"/>
  <c r="A366" i="12"/>
  <c r="E365" i="12"/>
  <c r="D365" i="12"/>
  <c r="C365" i="12"/>
  <c r="B365" i="12"/>
  <c r="A365" i="12"/>
  <c r="D364" i="12"/>
  <c r="C364" i="12"/>
  <c r="B364" i="12"/>
  <c r="A364" i="12"/>
  <c r="D363" i="12"/>
  <c r="C363" i="12"/>
  <c r="E363" i="12" s="1"/>
  <c r="B363" i="12"/>
  <c r="A363" i="12"/>
  <c r="E362" i="12"/>
  <c r="D362" i="12"/>
  <c r="C362" i="12"/>
  <c r="B362" i="12"/>
  <c r="A362" i="12"/>
  <c r="D361" i="12"/>
  <c r="C361" i="12"/>
  <c r="E361" i="12" s="1"/>
  <c r="B361" i="12"/>
  <c r="A361" i="12"/>
  <c r="E360" i="12"/>
  <c r="D360" i="12"/>
  <c r="C360" i="12"/>
  <c r="B360" i="12"/>
  <c r="A360" i="12"/>
  <c r="D359" i="12"/>
  <c r="C359" i="12"/>
  <c r="B359" i="12"/>
  <c r="A359" i="12"/>
  <c r="D358" i="12"/>
  <c r="C358" i="12"/>
  <c r="E358" i="12" s="1"/>
  <c r="B358" i="12"/>
  <c r="A358" i="12"/>
  <c r="E357" i="12"/>
  <c r="D357" i="12"/>
  <c r="C357" i="12"/>
  <c r="B357" i="12"/>
  <c r="A357" i="12"/>
  <c r="D356" i="12"/>
  <c r="C356" i="12"/>
  <c r="B356" i="12"/>
  <c r="A356" i="12"/>
  <c r="D355" i="12"/>
  <c r="C355" i="12"/>
  <c r="E355" i="12" s="1"/>
  <c r="B355" i="12"/>
  <c r="A355" i="12"/>
  <c r="D354" i="12"/>
  <c r="E354" i="12" s="1"/>
  <c r="C354" i="12"/>
  <c r="B354" i="12"/>
  <c r="A354" i="12"/>
  <c r="D353" i="12"/>
  <c r="C353" i="12"/>
  <c r="B353" i="12"/>
  <c r="A353" i="12"/>
  <c r="E352" i="12"/>
  <c r="D352" i="12"/>
  <c r="C352" i="12"/>
  <c r="B352" i="12"/>
  <c r="A352" i="12"/>
  <c r="D351" i="12"/>
  <c r="C351" i="12"/>
  <c r="E351" i="12" s="1"/>
  <c r="B351" i="12"/>
  <c r="A351" i="12"/>
  <c r="D350" i="12"/>
  <c r="C350" i="12"/>
  <c r="E350" i="12" s="1"/>
  <c r="B350" i="12"/>
  <c r="A350" i="12"/>
  <c r="E349" i="12"/>
  <c r="D349" i="12"/>
  <c r="C349" i="12"/>
  <c r="B349" i="12"/>
  <c r="A349" i="12"/>
  <c r="D348" i="12"/>
  <c r="C348" i="12"/>
  <c r="B348" i="12"/>
  <c r="A348" i="12"/>
  <c r="D347" i="12"/>
  <c r="C347" i="12"/>
  <c r="E347" i="12" s="1"/>
  <c r="B347" i="12"/>
  <c r="A347" i="12"/>
  <c r="E346" i="12"/>
  <c r="D346" i="12"/>
  <c r="C346" i="12"/>
  <c r="B346" i="12"/>
  <c r="A346" i="12"/>
  <c r="D345" i="12"/>
  <c r="C345" i="12"/>
  <c r="B345" i="12"/>
  <c r="A345" i="12"/>
  <c r="E344" i="12"/>
  <c r="D344" i="12"/>
  <c r="C344" i="12"/>
  <c r="B344" i="12"/>
  <c r="A344" i="12"/>
  <c r="D343" i="12"/>
  <c r="C343" i="12"/>
  <c r="E343" i="12" s="1"/>
  <c r="B343" i="12"/>
  <c r="A343" i="12"/>
  <c r="D342" i="12"/>
  <c r="C342" i="12"/>
  <c r="E342" i="12" s="1"/>
  <c r="B342" i="12"/>
  <c r="A342" i="12"/>
  <c r="E341" i="12"/>
  <c r="D341" i="12"/>
  <c r="C341" i="12"/>
  <c r="B341" i="12"/>
  <c r="A341" i="12"/>
  <c r="D340" i="12"/>
  <c r="C340" i="12"/>
  <c r="E340" i="12" s="1"/>
  <c r="B340" i="12"/>
  <c r="A340" i="12"/>
  <c r="D339" i="12"/>
  <c r="C339" i="12"/>
  <c r="B339" i="12"/>
  <c r="E339" i="12" s="1"/>
  <c r="A339" i="12"/>
  <c r="D338" i="12"/>
  <c r="E338" i="12" s="1"/>
  <c r="C338" i="12"/>
  <c r="B338" i="12"/>
  <c r="A338" i="12"/>
  <c r="D337" i="12"/>
  <c r="C337" i="12"/>
  <c r="B337" i="12"/>
  <c r="A337" i="12"/>
  <c r="E336" i="12"/>
  <c r="D336" i="12"/>
  <c r="C336" i="12"/>
  <c r="B336" i="12"/>
  <c r="A336" i="12"/>
  <c r="D335" i="12"/>
  <c r="C335" i="12"/>
  <c r="E335" i="12" s="1"/>
  <c r="B335" i="12"/>
  <c r="A335" i="12"/>
  <c r="D334" i="12"/>
  <c r="C334" i="12"/>
  <c r="E334" i="12" s="1"/>
  <c r="B334" i="12"/>
  <c r="A334" i="12"/>
  <c r="E333" i="12"/>
  <c r="D333" i="12"/>
  <c r="C333" i="12"/>
  <c r="B333" i="12"/>
  <c r="A333" i="12"/>
  <c r="D332" i="12"/>
  <c r="C332" i="12"/>
  <c r="E332" i="12" s="1"/>
  <c r="B332" i="12"/>
  <c r="A332" i="12"/>
  <c r="D331" i="12"/>
  <c r="C331" i="12"/>
  <c r="B331" i="12"/>
  <c r="E331" i="12" s="1"/>
  <c r="A331" i="12"/>
  <c r="D330" i="12"/>
  <c r="E330" i="12" s="1"/>
  <c r="C330" i="12"/>
  <c r="B330" i="12"/>
  <c r="A330" i="12"/>
  <c r="D329" i="12"/>
  <c r="C329" i="12"/>
  <c r="E329" i="12" s="1"/>
  <c r="B329" i="12"/>
  <c r="A329" i="12"/>
  <c r="E328" i="12"/>
  <c r="D328" i="12"/>
  <c r="C328" i="12"/>
  <c r="B328" i="12"/>
  <c r="A328" i="12"/>
  <c r="D327" i="12"/>
  <c r="C327" i="12"/>
  <c r="B327" i="12"/>
  <c r="A327" i="12"/>
  <c r="D326" i="12"/>
  <c r="C326" i="12"/>
  <c r="E326" i="12" s="1"/>
  <c r="B326" i="12"/>
  <c r="A326" i="12"/>
  <c r="E325" i="12"/>
  <c r="D325" i="12"/>
  <c r="C325" i="12"/>
  <c r="B325" i="12"/>
  <c r="A325" i="12"/>
  <c r="D324" i="12"/>
  <c r="C324" i="12"/>
  <c r="E324" i="12" s="1"/>
  <c r="B324" i="12"/>
  <c r="A324" i="12"/>
  <c r="D323" i="12"/>
  <c r="C323" i="12"/>
  <c r="E323" i="12" s="1"/>
  <c r="B323" i="12"/>
  <c r="A323" i="12"/>
  <c r="D322" i="12"/>
  <c r="E322" i="12" s="1"/>
  <c r="C322" i="12"/>
  <c r="B322" i="12"/>
  <c r="A322" i="12"/>
  <c r="D321" i="12"/>
  <c r="C321" i="12"/>
  <c r="E321" i="12" s="1"/>
  <c r="B321" i="12"/>
  <c r="A321" i="12"/>
  <c r="E320" i="12"/>
  <c r="D320" i="12"/>
  <c r="C320" i="12"/>
  <c r="B320" i="12"/>
  <c r="A320" i="12"/>
  <c r="D319" i="12"/>
  <c r="C319" i="12"/>
  <c r="B319" i="12"/>
  <c r="A319" i="12"/>
  <c r="D318" i="12"/>
  <c r="C318" i="12"/>
  <c r="E318" i="12" s="1"/>
  <c r="B318" i="12"/>
  <c r="A318" i="12"/>
  <c r="E317" i="12"/>
  <c r="D317" i="12"/>
  <c r="C317" i="12"/>
  <c r="B317" i="12"/>
  <c r="A317" i="12"/>
  <c r="D316" i="12"/>
  <c r="C316" i="12"/>
  <c r="B316" i="12"/>
  <c r="A316" i="12"/>
  <c r="D315" i="12"/>
  <c r="C315" i="12"/>
  <c r="E315" i="12" s="1"/>
  <c r="B315" i="12"/>
  <c r="A315" i="12"/>
  <c r="E314" i="12"/>
  <c r="D314" i="12"/>
  <c r="C314" i="12"/>
  <c r="B314" i="12"/>
  <c r="A314" i="12"/>
  <c r="D313" i="12"/>
  <c r="C313" i="12"/>
  <c r="E313" i="12" s="1"/>
  <c r="B313" i="12"/>
  <c r="A313" i="12"/>
  <c r="E312" i="12"/>
  <c r="D312" i="12"/>
  <c r="C312" i="12"/>
  <c r="B312" i="12"/>
  <c r="A312" i="12"/>
  <c r="D311" i="12"/>
  <c r="C311" i="12"/>
  <c r="B311" i="12"/>
  <c r="A311" i="12"/>
  <c r="D310" i="12"/>
  <c r="C310" i="12"/>
  <c r="E310" i="12" s="1"/>
  <c r="B310" i="12"/>
  <c r="A310" i="12"/>
  <c r="E309" i="12"/>
  <c r="D309" i="12"/>
  <c r="C309" i="12"/>
  <c r="B309" i="12"/>
  <c r="A309" i="12"/>
  <c r="D308" i="12"/>
  <c r="C308" i="12"/>
  <c r="E308" i="12" s="1"/>
  <c r="B308" i="12"/>
  <c r="A308" i="12"/>
  <c r="D307" i="12"/>
  <c r="C307" i="12"/>
  <c r="E307" i="12" s="1"/>
  <c r="B307" i="12"/>
  <c r="A307" i="12"/>
  <c r="E306" i="12"/>
  <c r="D306" i="12"/>
  <c r="C306" i="12"/>
  <c r="B306" i="12"/>
  <c r="A306" i="12"/>
  <c r="D305" i="12"/>
  <c r="C305" i="12"/>
  <c r="B305" i="12"/>
  <c r="A305" i="12"/>
  <c r="D304" i="12"/>
  <c r="C304" i="12"/>
  <c r="E304" i="12" s="1"/>
  <c r="B304" i="12"/>
  <c r="A304" i="12"/>
  <c r="D303" i="12"/>
  <c r="C303" i="12"/>
  <c r="B303" i="12"/>
  <c r="A303" i="12"/>
  <c r="D302" i="12"/>
  <c r="C302" i="12"/>
  <c r="E302" i="12" s="1"/>
  <c r="B302" i="12"/>
  <c r="A302" i="12"/>
  <c r="E301" i="12"/>
  <c r="D301" i="12"/>
  <c r="C301" i="12"/>
  <c r="B301" i="12"/>
  <c r="A301" i="12"/>
  <c r="D300" i="12"/>
  <c r="C300" i="12"/>
  <c r="E300" i="12" s="1"/>
  <c r="B300" i="12"/>
  <c r="A300" i="12"/>
  <c r="D299" i="12"/>
  <c r="C299" i="12"/>
  <c r="E299" i="12" s="1"/>
  <c r="B299" i="12"/>
  <c r="A299" i="12"/>
  <c r="D298" i="12"/>
  <c r="E298" i="12" s="1"/>
  <c r="C298" i="12"/>
  <c r="B298" i="12"/>
  <c r="A298" i="12"/>
  <c r="D297" i="12"/>
  <c r="C297" i="12"/>
  <c r="B297" i="12"/>
  <c r="E297" i="12" s="1"/>
  <c r="A297" i="12"/>
  <c r="E296" i="12"/>
  <c r="D296" i="12"/>
  <c r="C296" i="12"/>
  <c r="B296" i="12"/>
  <c r="A296" i="12"/>
  <c r="D295" i="12"/>
  <c r="C295" i="12"/>
  <c r="B295" i="12"/>
  <c r="A295" i="12"/>
  <c r="D294" i="12"/>
  <c r="C294" i="12"/>
  <c r="E294" i="12" s="1"/>
  <c r="B294" i="12"/>
  <c r="A294" i="12"/>
  <c r="E293" i="12"/>
  <c r="D293" i="12"/>
  <c r="C293" i="12"/>
  <c r="B293" i="12"/>
  <c r="A293" i="12"/>
  <c r="D292" i="12"/>
  <c r="C292" i="12"/>
  <c r="B292" i="12"/>
  <c r="A292" i="12"/>
  <c r="E291" i="12"/>
  <c r="D291" i="12"/>
  <c r="C291" i="12"/>
  <c r="B291" i="12"/>
  <c r="A291" i="12"/>
  <c r="D290" i="12"/>
  <c r="E290" i="12" s="1"/>
  <c r="C290" i="12"/>
  <c r="B290" i="12"/>
  <c r="A290" i="12"/>
  <c r="D289" i="12"/>
  <c r="C289" i="12"/>
  <c r="B289" i="12"/>
  <c r="A289" i="12"/>
  <c r="E288" i="12"/>
  <c r="D288" i="12"/>
  <c r="C288" i="12"/>
  <c r="B288" i="12"/>
  <c r="A288" i="12"/>
  <c r="D287" i="12"/>
  <c r="C287" i="12"/>
  <c r="E287" i="12" s="1"/>
  <c r="B287" i="12"/>
  <c r="A287" i="12"/>
  <c r="D286" i="12"/>
  <c r="C286" i="12"/>
  <c r="E286" i="12" s="1"/>
  <c r="B286" i="12"/>
  <c r="A286" i="12"/>
  <c r="E285" i="12"/>
  <c r="D285" i="12"/>
  <c r="C285" i="12"/>
  <c r="B285" i="12"/>
  <c r="A285" i="12"/>
  <c r="D284" i="12"/>
  <c r="C284" i="12"/>
  <c r="B284" i="12"/>
  <c r="A284" i="12"/>
  <c r="D283" i="12"/>
  <c r="C283" i="12"/>
  <c r="E283" i="12" s="1"/>
  <c r="B283" i="12"/>
  <c r="A283" i="12"/>
  <c r="E282" i="12"/>
  <c r="D282" i="12"/>
  <c r="C282" i="12"/>
  <c r="B282" i="12"/>
  <c r="A282" i="12"/>
  <c r="D281" i="12"/>
  <c r="C281" i="12"/>
  <c r="B281" i="12"/>
  <c r="A281" i="12"/>
  <c r="D280" i="12"/>
  <c r="C280" i="12"/>
  <c r="E280" i="12" s="1"/>
  <c r="B280" i="12"/>
  <c r="A280" i="12"/>
  <c r="D279" i="12"/>
  <c r="C279" i="12"/>
  <c r="E279" i="12" s="1"/>
  <c r="B279" i="12"/>
  <c r="A279" i="12"/>
  <c r="D278" i="12"/>
  <c r="C278" i="12"/>
  <c r="E278" i="12" s="1"/>
  <c r="B278" i="12"/>
  <c r="A278" i="12"/>
  <c r="E277" i="12"/>
  <c r="D277" i="12"/>
  <c r="C277" i="12"/>
  <c r="B277" i="12"/>
  <c r="A277" i="12"/>
  <c r="D276" i="12"/>
  <c r="C276" i="12"/>
  <c r="B276" i="12"/>
  <c r="A276" i="12"/>
  <c r="D275" i="12"/>
  <c r="C275" i="12"/>
  <c r="E275" i="12" s="1"/>
  <c r="B275" i="12"/>
  <c r="A275" i="12"/>
  <c r="E274" i="12"/>
  <c r="D274" i="12"/>
  <c r="C274" i="12"/>
  <c r="B274" i="12"/>
  <c r="A274" i="12"/>
  <c r="D273" i="12"/>
  <c r="C273" i="12"/>
  <c r="E273" i="12" s="1"/>
  <c r="B273" i="12"/>
  <c r="A273" i="12"/>
  <c r="D272" i="12"/>
  <c r="C272" i="12"/>
  <c r="E272" i="12" s="1"/>
  <c r="B272" i="12"/>
  <c r="A272" i="12"/>
  <c r="D271" i="12"/>
  <c r="C271" i="12"/>
  <c r="B271" i="12"/>
  <c r="A271" i="12"/>
  <c r="E270" i="12"/>
  <c r="D270" i="12"/>
  <c r="C270" i="12"/>
  <c r="B270" i="12"/>
  <c r="A270" i="12"/>
  <c r="E269" i="12"/>
  <c r="D269" i="12"/>
  <c r="C269" i="12"/>
  <c r="B269" i="12"/>
  <c r="A269" i="12"/>
  <c r="D268" i="12"/>
  <c r="C268" i="12"/>
  <c r="B268" i="12"/>
  <c r="A268" i="12"/>
  <c r="D267" i="12"/>
  <c r="C267" i="12"/>
  <c r="B267" i="12"/>
  <c r="E267" i="12" s="1"/>
  <c r="A267" i="12"/>
  <c r="D266" i="12"/>
  <c r="E266" i="12" s="1"/>
  <c r="C266" i="12"/>
  <c r="B266" i="12"/>
  <c r="A266" i="12"/>
  <c r="D265" i="12"/>
  <c r="C265" i="12"/>
  <c r="B265" i="12"/>
  <c r="A265" i="12"/>
  <c r="D264" i="12"/>
  <c r="C264" i="12"/>
  <c r="E264" i="12" s="1"/>
  <c r="B264" i="12"/>
  <c r="A264" i="12"/>
  <c r="D263" i="12"/>
  <c r="C263" i="12"/>
  <c r="B263" i="12"/>
  <c r="A263" i="12"/>
  <c r="D262" i="12"/>
  <c r="C262" i="12"/>
  <c r="B262" i="12"/>
  <c r="E262" i="12" s="1"/>
  <c r="A262" i="12"/>
  <c r="E261" i="12"/>
  <c r="D261" i="12"/>
  <c r="C261" i="12"/>
  <c r="B261" i="12"/>
  <c r="A261" i="12"/>
  <c r="D260" i="12"/>
  <c r="C260" i="12"/>
  <c r="E260" i="12" s="1"/>
  <c r="B260" i="12"/>
  <c r="A260" i="12"/>
  <c r="D259" i="12"/>
  <c r="C259" i="12"/>
  <c r="E259" i="12" s="1"/>
  <c r="B259" i="12"/>
  <c r="A259" i="12"/>
  <c r="E258" i="12"/>
  <c r="D258" i="12"/>
  <c r="C258" i="12"/>
  <c r="B258" i="12"/>
  <c r="A258" i="12"/>
  <c r="D257" i="12"/>
  <c r="C257" i="12"/>
  <c r="B257" i="12"/>
  <c r="A257" i="12"/>
  <c r="D256" i="12"/>
  <c r="C256" i="12"/>
  <c r="B256" i="12"/>
  <c r="E256" i="12" s="1"/>
  <c r="A256" i="12"/>
  <c r="D255" i="12"/>
  <c r="C255" i="12"/>
  <c r="B255" i="12"/>
  <c r="A255" i="12"/>
  <c r="D254" i="12"/>
  <c r="C254" i="12"/>
  <c r="E254" i="12" s="1"/>
  <c r="B254" i="12"/>
  <c r="A254" i="12"/>
  <c r="E253" i="12"/>
  <c r="D253" i="12"/>
  <c r="C253" i="12"/>
  <c r="B253" i="12"/>
  <c r="A253" i="12"/>
  <c r="D252" i="12"/>
  <c r="C252" i="12"/>
  <c r="E252" i="12" s="1"/>
  <c r="B252" i="12"/>
  <c r="A252" i="12"/>
  <c r="D251" i="12"/>
  <c r="C251" i="12"/>
  <c r="E251" i="12" s="1"/>
  <c r="B251" i="12"/>
  <c r="A251" i="12"/>
  <c r="D250" i="12"/>
  <c r="E250" i="12" s="1"/>
  <c r="C250" i="12"/>
  <c r="B250" i="12"/>
  <c r="A250" i="12"/>
  <c r="D249" i="12"/>
  <c r="C249" i="12"/>
  <c r="E249" i="12" s="1"/>
  <c r="B249" i="12"/>
  <c r="A249" i="12"/>
  <c r="D248" i="12"/>
  <c r="C248" i="12"/>
  <c r="B248" i="12"/>
  <c r="E248" i="12" s="1"/>
  <c r="A248" i="12"/>
  <c r="D247" i="12"/>
  <c r="C247" i="12"/>
  <c r="E247" i="12" s="1"/>
  <c r="B247" i="12"/>
  <c r="A247" i="12"/>
  <c r="D246" i="12"/>
  <c r="C246" i="12"/>
  <c r="E246" i="12" s="1"/>
  <c r="B246" i="12"/>
  <c r="A246" i="12"/>
  <c r="E245" i="12"/>
  <c r="D245" i="12"/>
  <c r="C245" i="12"/>
  <c r="B245" i="12"/>
  <c r="A245" i="12"/>
  <c r="D244" i="12"/>
  <c r="C244" i="12"/>
  <c r="E244" i="12" s="1"/>
  <c r="B244" i="12"/>
  <c r="A244" i="12"/>
  <c r="D243" i="12"/>
  <c r="C243" i="12"/>
  <c r="E243" i="12" s="1"/>
  <c r="B243" i="12"/>
  <c r="A243" i="12"/>
  <c r="D242" i="12"/>
  <c r="E242" i="12" s="1"/>
  <c r="C242" i="12"/>
  <c r="B242" i="12"/>
  <c r="A242" i="12"/>
  <c r="D241" i="12"/>
  <c r="C241" i="12"/>
  <c r="B241" i="12"/>
  <c r="E241" i="12" s="1"/>
  <c r="A241" i="12"/>
  <c r="D240" i="12"/>
  <c r="C240" i="12"/>
  <c r="B240" i="12"/>
  <c r="E240" i="12" s="1"/>
  <c r="A240" i="12"/>
  <c r="D239" i="12"/>
  <c r="C239" i="12"/>
  <c r="B239" i="12"/>
  <c r="A239" i="12"/>
  <c r="D238" i="12"/>
  <c r="E238" i="12" s="1"/>
  <c r="C238" i="12"/>
  <c r="B238" i="12"/>
  <c r="A238" i="12"/>
  <c r="E237" i="12"/>
  <c r="D237" i="12"/>
  <c r="C237" i="12"/>
  <c r="B237" i="12"/>
  <c r="A237" i="12"/>
  <c r="D236" i="12"/>
  <c r="C236" i="12"/>
  <c r="B236" i="12"/>
  <c r="A236" i="12"/>
  <c r="D235" i="12"/>
  <c r="C235" i="12"/>
  <c r="E235" i="12" s="1"/>
  <c r="B235" i="12"/>
  <c r="A235" i="12"/>
  <c r="D234" i="12"/>
  <c r="E234" i="12" s="1"/>
  <c r="C234" i="12"/>
  <c r="B234" i="12"/>
  <c r="A234" i="12"/>
  <c r="D233" i="12"/>
  <c r="C233" i="12"/>
  <c r="B233" i="12"/>
  <c r="E233" i="12" s="1"/>
  <c r="A233" i="12"/>
  <c r="D232" i="12"/>
  <c r="C232" i="12"/>
  <c r="B232" i="12"/>
  <c r="E232" i="12" s="1"/>
  <c r="A232" i="12"/>
  <c r="D231" i="12"/>
  <c r="C231" i="12"/>
  <c r="B231" i="12"/>
  <c r="A231" i="12"/>
  <c r="D230" i="12"/>
  <c r="C230" i="12"/>
  <c r="B230" i="12"/>
  <c r="E230" i="12" s="1"/>
  <c r="A230" i="12"/>
  <c r="E229" i="12"/>
  <c r="D229" i="12"/>
  <c r="C229" i="12"/>
  <c r="B229" i="12"/>
  <c r="A229" i="12"/>
  <c r="D228" i="12"/>
  <c r="C228" i="12"/>
  <c r="E228" i="12" s="1"/>
  <c r="B228" i="12"/>
  <c r="A228" i="12"/>
  <c r="D227" i="12"/>
  <c r="C227" i="12"/>
  <c r="E227" i="12" s="1"/>
  <c r="B227" i="12"/>
  <c r="A227" i="12"/>
  <c r="E226" i="12"/>
  <c r="D226" i="12"/>
  <c r="C226" i="12"/>
  <c r="B226" i="12"/>
  <c r="A226" i="12"/>
  <c r="D225" i="12"/>
  <c r="C225" i="12"/>
  <c r="B225" i="12"/>
  <c r="E225" i="12" s="1"/>
  <c r="A225" i="12"/>
  <c r="E224" i="12"/>
  <c r="D224" i="12"/>
  <c r="C224" i="12"/>
  <c r="B224" i="12"/>
  <c r="A224" i="12"/>
  <c r="D223" i="12"/>
  <c r="C223" i="12"/>
  <c r="E223" i="12" s="1"/>
  <c r="B223" i="12"/>
  <c r="A223" i="12"/>
  <c r="D222" i="12"/>
  <c r="C222" i="12"/>
  <c r="E222" i="12" s="1"/>
  <c r="B222" i="12"/>
  <c r="A222" i="12"/>
  <c r="E221" i="12"/>
  <c r="D221" i="12"/>
  <c r="C221" i="12"/>
  <c r="B221" i="12"/>
  <c r="A221" i="12"/>
  <c r="D220" i="12"/>
  <c r="C220" i="12"/>
  <c r="B220" i="12"/>
  <c r="A220" i="12"/>
  <c r="E219" i="12"/>
  <c r="D219" i="12"/>
  <c r="C219" i="12"/>
  <c r="B219" i="12"/>
  <c r="A219" i="12"/>
  <c r="D218" i="12"/>
  <c r="E218" i="12" s="1"/>
  <c r="C218" i="12"/>
  <c r="B218" i="12"/>
  <c r="A218" i="12"/>
  <c r="D217" i="12"/>
  <c r="C217" i="12"/>
  <c r="B217" i="12"/>
  <c r="E217" i="12" s="1"/>
  <c r="A217" i="12"/>
  <c r="D216" i="12"/>
  <c r="C216" i="12"/>
  <c r="E216" i="12" s="1"/>
  <c r="B216" i="12"/>
  <c r="A216" i="12"/>
  <c r="D215" i="12"/>
  <c r="C215" i="12"/>
  <c r="B215" i="12"/>
  <c r="A215" i="12"/>
  <c r="D214" i="12"/>
  <c r="C214" i="12"/>
  <c r="E214" i="12" s="1"/>
  <c r="B214" i="12"/>
  <c r="A214" i="12"/>
  <c r="E213" i="12"/>
  <c r="D213" i="12"/>
  <c r="C213" i="12"/>
  <c r="B213" i="12"/>
  <c r="A213" i="12"/>
  <c r="D212" i="12"/>
  <c r="C212" i="12"/>
  <c r="B212" i="12"/>
  <c r="A212" i="12"/>
  <c r="D211" i="12"/>
  <c r="C211" i="12"/>
  <c r="E211" i="12" s="1"/>
  <c r="B211" i="12"/>
  <c r="A211" i="12"/>
  <c r="D210" i="12"/>
  <c r="E210" i="12" s="1"/>
  <c r="C210" i="12"/>
  <c r="B210" i="12"/>
  <c r="A210" i="12"/>
  <c r="D209" i="12"/>
  <c r="C209" i="12"/>
  <c r="B209" i="12"/>
  <c r="A209" i="12"/>
  <c r="D208" i="12"/>
  <c r="C208" i="12"/>
  <c r="E208" i="12" s="1"/>
  <c r="B208" i="12"/>
  <c r="A208" i="12"/>
  <c r="D207" i="12"/>
  <c r="C207" i="12"/>
  <c r="B207" i="12"/>
  <c r="A207" i="12"/>
  <c r="D206" i="12"/>
  <c r="C206" i="12"/>
  <c r="E206" i="12" s="1"/>
  <c r="B206" i="12"/>
  <c r="A206" i="12"/>
  <c r="E205" i="12"/>
  <c r="D205" i="12"/>
  <c r="C205" i="12"/>
  <c r="B205" i="12"/>
  <c r="A205" i="12"/>
  <c r="D204" i="12"/>
  <c r="C204" i="12"/>
  <c r="E204" i="12" s="1"/>
  <c r="B204" i="12"/>
  <c r="A204" i="12"/>
  <c r="E203" i="12"/>
  <c r="D203" i="12"/>
  <c r="C203" i="12"/>
  <c r="B203" i="12"/>
  <c r="A203" i="12"/>
  <c r="E202" i="12"/>
  <c r="D202" i="12"/>
  <c r="C202" i="12"/>
  <c r="B202" i="12"/>
  <c r="A202" i="12"/>
  <c r="D201" i="12"/>
  <c r="C201" i="12"/>
  <c r="B201" i="12"/>
  <c r="E201" i="12" s="1"/>
  <c r="A201" i="12"/>
  <c r="D200" i="12"/>
  <c r="C200" i="12"/>
  <c r="E200" i="12" s="1"/>
  <c r="B200" i="12"/>
  <c r="A200" i="12"/>
  <c r="D199" i="12"/>
  <c r="C199" i="12"/>
  <c r="E199" i="12" s="1"/>
  <c r="B199" i="12"/>
  <c r="A199" i="12"/>
  <c r="D198" i="12"/>
  <c r="E198" i="12" s="1"/>
  <c r="C198" i="12"/>
  <c r="B198" i="12"/>
  <c r="A198" i="12"/>
  <c r="E197" i="12"/>
  <c r="D197" i="12"/>
  <c r="C197" i="12"/>
  <c r="B197" i="12"/>
  <c r="A197" i="12"/>
  <c r="D196" i="12"/>
  <c r="C196" i="12"/>
  <c r="B196" i="12"/>
  <c r="A196" i="12"/>
  <c r="E195" i="12"/>
  <c r="D195" i="12"/>
  <c r="C195" i="12"/>
  <c r="B195" i="12"/>
  <c r="A195" i="12"/>
  <c r="D194" i="12"/>
  <c r="E194" i="12" s="1"/>
  <c r="C194" i="12"/>
  <c r="B194" i="12"/>
  <c r="A194" i="12"/>
  <c r="D193" i="12"/>
  <c r="C193" i="12"/>
  <c r="B193" i="12"/>
  <c r="A193" i="12"/>
  <c r="D192" i="12"/>
  <c r="C192" i="12"/>
  <c r="E192" i="12" s="1"/>
  <c r="B192" i="12"/>
  <c r="A192" i="12"/>
  <c r="D191" i="12"/>
  <c r="C191" i="12"/>
  <c r="B191" i="12"/>
  <c r="A191" i="12"/>
  <c r="D190" i="12"/>
  <c r="C190" i="12"/>
  <c r="E190" i="12" s="1"/>
  <c r="B190" i="12"/>
  <c r="A190" i="12"/>
  <c r="E189" i="12"/>
  <c r="D189" i="12"/>
  <c r="C189" i="12"/>
  <c r="B189" i="12"/>
  <c r="A189" i="12"/>
  <c r="D188" i="12"/>
  <c r="C188" i="12"/>
  <c r="B188" i="12"/>
  <c r="A188" i="12"/>
  <c r="E187" i="12"/>
  <c r="D187" i="12"/>
  <c r="C187" i="12"/>
  <c r="B187" i="12"/>
  <c r="A187" i="12"/>
  <c r="D186" i="12"/>
  <c r="E186" i="12" s="1"/>
  <c r="C186" i="12"/>
  <c r="B186" i="12"/>
  <c r="A186" i="12"/>
  <c r="D185" i="12"/>
  <c r="C185" i="12"/>
  <c r="E185" i="12" s="1"/>
  <c r="B185" i="12"/>
  <c r="A185" i="12"/>
  <c r="D184" i="12"/>
  <c r="C184" i="12"/>
  <c r="E184" i="12" s="1"/>
  <c r="B184" i="12"/>
  <c r="A184" i="12"/>
  <c r="D183" i="12"/>
  <c r="C183" i="12"/>
  <c r="E183" i="12" s="1"/>
  <c r="B183" i="12"/>
  <c r="A183" i="12"/>
  <c r="D182" i="12"/>
  <c r="C182" i="12"/>
  <c r="E182" i="12" s="1"/>
  <c r="B182" i="12"/>
  <c r="A182" i="12"/>
  <c r="E181" i="12"/>
  <c r="D181" i="12"/>
  <c r="C181" i="12"/>
  <c r="B181" i="12"/>
  <c r="A181" i="12"/>
  <c r="D180" i="12"/>
  <c r="C180" i="12"/>
  <c r="B180" i="12"/>
  <c r="A180" i="12"/>
  <c r="E179" i="12"/>
  <c r="D179" i="12"/>
  <c r="C179" i="12"/>
  <c r="B179" i="12"/>
  <c r="A179" i="12"/>
  <c r="D178" i="12"/>
  <c r="E178" i="12" s="1"/>
  <c r="C178" i="12"/>
  <c r="B178" i="12"/>
  <c r="A178" i="12"/>
  <c r="D177" i="12"/>
  <c r="C177" i="12"/>
  <c r="E177" i="12" s="1"/>
  <c r="B177" i="12"/>
  <c r="A177" i="12"/>
  <c r="D176" i="12"/>
  <c r="C176" i="12"/>
  <c r="E176" i="12" s="1"/>
  <c r="B176" i="12"/>
  <c r="A176" i="12"/>
  <c r="D175" i="12"/>
  <c r="C175" i="12"/>
  <c r="E175" i="12" s="1"/>
  <c r="B175" i="12"/>
  <c r="A175" i="12"/>
  <c r="D174" i="12"/>
  <c r="C174" i="12"/>
  <c r="E174" i="12" s="1"/>
  <c r="B174" i="12"/>
  <c r="A174" i="12"/>
  <c r="E173" i="12"/>
  <c r="D173" i="12"/>
  <c r="C173" i="12"/>
  <c r="B173" i="12"/>
  <c r="A173" i="12"/>
  <c r="D172" i="12"/>
  <c r="C172" i="12"/>
  <c r="E172" i="12" s="1"/>
  <c r="B172" i="12"/>
  <c r="A172" i="12"/>
  <c r="E171" i="12"/>
  <c r="D171" i="12"/>
  <c r="C171" i="12"/>
  <c r="B171" i="12"/>
  <c r="A171" i="12"/>
  <c r="E170" i="12"/>
  <c r="D170" i="12"/>
  <c r="C170" i="12"/>
  <c r="B170" i="12"/>
  <c r="A170" i="12"/>
  <c r="D169" i="12"/>
  <c r="C169" i="12"/>
  <c r="E169" i="12" s="1"/>
  <c r="B169" i="12"/>
  <c r="A169" i="12"/>
  <c r="D168" i="12"/>
  <c r="C168" i="12"/>
  <c r="E168" i="12" s="1"/>
  <c r="B168" i="12"/>
  <c r="A168" i="12"/>
  <c r="D167" i="12"/>
  <c r="C167" i="12"/>
  <c r="E167" i="12" s="1"/>
  <c r="B167" i="12"/>
  <c r="A167" i="12"/>
  <c r="D166" i="12"/>
  <c r="C166" i="12"/>
  <c r="E166" i="12" s="1"/>
  <c r="B166" i="12"/>
  <c r="A166" i="12"/>
  <c r="E165" i="12"/>
  <c r="D165" i="12"/>
  <c r="C165" i="12"/>
  <c r="B165" i="12"/>
  <c r="A165" i="12"/>
  <c r="D164" i="12"/>
  <c r="C164" i="12"/>
  <c r="E164" i="12" s="1"/>
  <c r="B164" i="12"/>
  <c r="A164" i="12"/>
  <c r="E163" i="12"/>
  <c r="D163" i="12"/>
  <c r="C163" i="12"/>
  <c r="B163" i="12"/>
  <c r="A163" i="12"/>
  <c r="E162" i="12"/>
  <c r="D162" i="12"/>
  <c r="C162" i="12"/>
  <c r="B162" i="12"/>
  <c r="A162" i="12"/>
  <c r="D161" i="12"/>
  <c r="C161" i="12"/>
  <c r="B161" i="12"/>
  <c r="A161" i="12"/>
  <c r="D160" i="12"/>
  <c r="C160" i="12"/>
  <c r="E160" i="12" s="1"/>
  <c r="B160" i="12"/>
  <c r="A160" i="12"/>
  <c r="D159" i="12"/>
  <c r="C159" i="12"/>
  <c r="B159" i="12"/>
  <c r="A159" i="12"/>
  <c r="D158" i="12"/>
  <c r="C158" i="12"/>
  <c r="E158" i="12" s="1"/>
  <c r="B158" i="12"/>
  <c r="A158" i="12"/>
  <c r="E157" i="12"/>
  <c r="D157" i="12"/>
  <c r="C157" i="12"/>
  <c r="B157" i="12"/>
  <c r="A157" i="12"/>
  <c r="D156" i="12"/>
  <c r="C156" i="12"/>
  <c r="E156" i="12" s="1"/>
  <c r="B156" i="12"/>
  <c r="A156" i="12"/>
  <c r="E155" i="12"/>
  <c r="D155" i="12"/>
  <c r="C155" i="12"/>
  <c r="B155" i="12"/>
  <c r="A155" i="12"/>
  <c r="E154" i="12"/>
  <c r="D154" i="12"/>
  <c r="C154" i="12"/>
  <c r="B154" i="12"/>
  <c r="A154" i="12"/>
  <c r="D153" i="12"/>
  <c r="C153" i="12"/>
  <c r="E153" i="12" s="1"/>
  <c r="B153" i="12"/>
  <c r="A153" i="12"/>
  <c r="D152" i="12"/>
  <c r="C152" i="12"/>
  <c r="E152" i="12" s="1"/>
  <c r="B152" i="12"/>
  <c r="A152" i="12"/>
  <c r="D151" i="12"/>
  <c r="C151" i="12"/>
  <c r="B151" i="12"/>
  <c r="A151" i="12"/>
  <c r="D150" i="12"/>
  <c r="C150" i="12"/>
  <c r="E150" i="12" s="1"/>
  <c r="B150" i="12"/>
  <c r="A150" i="12"/>
  <c r="E149" i="12"/>
  <c r="D149" i="12"/>
  <c r="C149" i="12"/>
  <c r="B149" i="12"/>
  <c r="A149" i="12"/>
  <c r="D148" i="12"/>
  <c r="C148" i="12"/>
  <c r="B148" i="12"/>
  <c r="A148" i="12"/>
  <c r="E147" i="12"/>
  <c r="D147" i="12"/>
  <c r="C147" i="12"/>
  <c r="B147" i="12"/>
  <c r="A147" i="12"/>
  <c r="D146" i="12"/>
  <c r="E146" i="12" s="1"/>
  <c r="C146" i="12"/>
  <c r="B146" i="12"/>
  <c r="A146" i="12"/>
  <c r="D145" i="12"/>
  <c r="C145" i="12"/>
  <c r="B145" i="12"/>
  <c r="A145" i="12"/>
  <c r="D144" i="12"/>
  <c r="C144" i="12"/>
  <c r="E144" i="12" s="1"/>
  <c r="B144" i="12"/>
  <c r="A144" i="12"/>
  <c r="D143" i="12"/>
  <c r="C143" i="12"/>
  <c r="B143" i="12"/>
  <c r="A143" i="12"/>
  <c r="D142" i="12"/>
  <c r="C142" i="12"/>
  <c r="E142" i="12" s="1"/>
  <c r="B142" i="12"/>
  <c r="A142" i="12"/>
  <c r="E141" i="12"/>
  <c r="D141" i="12"/>
  <c r="C141" i="12"/>
  <c r="B141" i="12"/>
  <c r="A141" i="12"/>
  <c r="D140" i="12"/>
  <c r="C140" i="12"/>
  <c r="E140" i="12" s="1"/>
  <c r="B140" i="12"/>
  <c r="A140" i="12"/>
  <c r="E139" i="12"/>
  <c r="D139" i="12"/>
  <c r="C139" i="12"/>
  <c r="B139" i="12"/>
  <c r="A139" i="12"/>
  <c r="E138" i="12"/>
  <c r="D138" i="12"/>
  <c r="C138" i="12"/>
  <c r="B138" i="12"/>
  <c r="A138" i="12"/>
  <c r="D137" i="12"/>
  <c r="C137" i="12"/>
  <c r="B137" i="12"/>
  <c r="A137" i="12"/>
  <c r="D136" i="12"/>
  <c r="C136" i="12"/>
  <c r="E136" i="12" s="1"/>
  <c r="B136" i="12"/>
  <c r="A136" i="12"/>
  <c r="D135" i="12"/>
  <c r="C135" i="12"/>
  <c r="E135" i="12" s="1"/>
  <c r="B135" i="12"/>
  <c r="A135" i="12"/>
  <c r="D134" i="12"/>
  <c r="C134" i="12"/>
  <c r="E134" i="12" s="1"/>
  <c r="B134" i="12"/>
  <c r="A134" i="12"/>
  <c r="E133" i="12"/>
  <c r="D133" i="12"/>
  <c r="C133" i="12"/>
  <c r="B133" i="12"/>
  <c r="A133" i="12"/>
  <c r="D132" i="12"/>
  <c r="C132" i="12"/>
  <c r="B132" i="12"/>
  <c r="A132" i="12"/>
  <c r="E131" i="12"/>
  <c r="D131" i="12"/>
  <c r="C131" i="12"/>
  <c r="B131" i="12"/>
  <c r="A131" i="12"/>
  <c r="D130" i="12"/>
  <c r="E130" i="12" s="1"/>
  <c r="C130" i="12"/>
  <c r="B130" i="12"/>
  <c r="A130" i="12"/>
  <c r="D129" i="12"/>
  <c r="C129" i="12"/>
  <c r="B129" i="12"/>
  <c r="A129" i="12"/>
  <c r="D128" i="12"/>
  <c r="C128" i="12"/>
  <c r="E128" i="12" s="1"/>
  <c r="B128" i="12"/>
  <c r="A128" i="12"/>
  <c r="D127" i="12"/>
  <c r="C127" i="12"/>
  <c r="B127" i="12"/>
  <c r="A127" i="12"/>
  <c r="D126" i="12"/>
  <c r="C126" i="12"/>
  <c r="E126" i="12" s="1"/>
  <c r="B126" i="12"/>
  <c r="A126" i="12"/>
  <c r="E125" i="12"/>
  <c r="D125" i="12"/>
  <c r="C125" i="12"/>
  <c r="B125" i="12"/>
  <c r="A125" i="12"/>
  <c r="D124" i="12"/>
  <c r="C124" i="12"/>
  <c r="B124" i="12"/>
  <c r="A124" i="12"/>
  <c r="E123" i="12"/>
  <c r="D123" i="12"/>
  <c r="C123" i="12"/>
  <c r="B123" i="12"/>
  <c r="A123" i="12"/>
  <c r="D122" i="12"/>
  <c r="E122" i="12" s="1"/>
  <c r="C122" i="12"/>
  <c r="B122" i="12"/>
  <c r="A122" i="12"/>
  <c r="D121" i="12"/>
  <c r="C121" i="12"/>
  <c r="E121" i="12" s="1"/>
  <c r="B121" i="12"/>
  <c r="A121" i="12"/>
  <c r="D120" i="12"/>
  <c r="C120" i="12"/>
  <c r="E120" i="12" s="1"/>
  <c r="B120" i="12"/>
  <c r="A120" i="12"/>
  <c r="D119" i="12"/>
  <c r="C119" i="12"/>
  <c r="E119" i="12" s="1"/>
  <c r="B119" i="12"/>
  <c r="A119" i="12"/>
  <c r="D118" i="12"/>
  <c r="C118" i="12"/>
  <c r="E118" i="12" s="1"/>
  <c r="B118" i="12"/>
  <c r="A118" i="12"/>
  <c r="E117" i="12"/>
  <c r="D117" i="12"/>
  <c r="C117" i="12"/>
  <c r="B117" i="12"/>
  <c r="A117" i="12"/>
  <c r="D116" i="12"/>
  <c r="C116" i="12"/>
  <c r="B116" i="12"/>
  <c r="A116" i="12"/>
  <c r="E115" i="12"/>
  <c r="D115" i="12"/>
  <c r="C115" i="12"/>
  <c r="B115" i="12"/>
  <c r="A115" i="12"/>
  <c r="D114" i="12"/>
  <c r="E114" i="12" s="1"/>
  <c r="C114" i="12"/>
  <c r="B114" i="12"/>
  <c r="A114" i="12"/>
  <c r="D113" i="12"/>
  <c r="C113" i="12"/>
  <c r="E113" i="12" s="1"/>
  <c r="B113" i="12"/>
  <c r="A113" i="12"/>
  <c r="D112" i="12"/>
  <c r="C112" i="12"/>
  <c r="E112" i="12" s="1"/>
  <c r="B112" i="12"/>
  <c r="A112" i="12"/>
  <c r="D111" i="12"/>
  <c r="C111" i="12"/>
  <c r="E111" i="12" s="1"/>
  <c r="B111" i="12"/>
  <c r="A111" i="12"/>
  <c r="D110" i="12"/>
  <c r="C110" i="12"/>
  <c r="E110" i="12" s="1"/>
  <c r="B110" i="12"/>
  <c r="A110" i="12"/>
  <c r="E109" i="12"/>
  <c r="D109" i="12"/>
  <c r="C109" i="12"/>
  <c r="B109" i="12"/>
  <c r="A109" i="12"/>
  <c r="D108" i="12"/>
  <c r="C108" i="12"/>
  <c r="E108" i="12" s="1"/>
  <c r="B108" i="12"/>
  <c r="A108" i="12"/>
  <c r="E107" i="12"/>
  <c r="D107" i="12"/>
  <c r="C107" i="12"/>
  <c r="B107" i="12"/>
  <c r="A107" i="12"/>
  <c r="E106" i="12"/>
  <c r="D106" i="12"/>
  <c r="C106" i="12"/>
  <c r="B106" i="12"/>
  <c r="A106" i="12"/>
  <c r="D105" i="12"/>
  <c r="C105" i="12"/>
  <c r="E105" i="12" s="1"/>
  <c r="B105" i="12"/>
  <c r="A105" i="12"/>
  <c r="D104" i="12"/>
  <c r="C104" i="12"/>
  <c r="E104" i="12" s="1"/>
  <c r="B104" i="12"/>
  <c r="A104" i="12"/>
  <c r="D103" i="12"/>
  <c r="C103" i="12"/>
  <c r="E103" i="12" s="1"/>
  <c r="B103" i="12"/>
  <c r="A103" i="12"/>
  <c r="D102" i="12"/>
  <c r="C102" i="12"/>
  <c r="E102" i="12" s="1"/>
  <c r="B102" i="12"/>
  <c r="A102" i="12"/>
  <c r="E101" i="12"/>
  <c r="D101" i="12"/>
  <c r="C101" i="12"/>
  <c r="B101" i="12"/>
  <c r="A101" i="12"/>
  <c r="D100" i="12"/>
  <c r="C100" i="12"/>
  <c r="E100" i="12" s="1"/>
  <c r="B100" i="12"/>
  <c r="A100" i="12"/>
  <c r="E99" i="12"/>
  <c r="D99" i="12"/>
  <c r="C99" i="12"/>
  <c r="B99" i="12"/>
  <c r="A99" i="12"/>
  <c r="E98" i="12"/>
  <c r="D98" i="12"/>
  <c r="C98" i="12"/>
  <c r="B98" i="12"/>
  <c r="A98" i="12"/>
  <c r="D97" i="12"/>
  <c r="C97" i="12"/>
  <c r="B97" i="12"/>
  <c r="A97" i="12"/>
  <c r="D96" i="12"/>
  <c r="C96" i="12"/>
  <c r="E96" i="12" s="1"/>
  <c r="B96" i="12"/>
  <c r="A96" i="12"/>
  <c r="D95" i="12"/>
  <c r="C95" i="12"/>
  <c r="B95" i="12"/>
  <c r="A95" i="12"/>
  <c r="D94" i="12"/>
  <c r="C94" i="12"/>
  <c r="E94" i="12" s="1"/>
  <c r="B94" i="12"/>
  <c r="A94" i="12"/>
  <c r="E93" i="12"/>
  <c r="D93" i="12"/>
  <c r="C93" i="12"/>
  <c r="B93" i="12"/>
  <c r="A93" i="12"/>
  <c r="D92" i="12"/>
  <c r="C92" i="12"/>
  <c r="E92" i="12" s="1"/>
  <c r="B92" i="12"/>
  <c r="A92" i="12"/>
  <c r="E91" i="12"/>
  <c r="D91" i="12"/>
  <c r="C91" i="12"/>
  <c r="B91" i="12"/>
  <c r="A91" i="12"/>
  <c r="E90" i="12"/>
  <c r="D90" i="12"/>
  <c r="C90" i="12"/>
  <c r="B90" i="12"/>
  <c r="A90" i="12"/>
  <c r="D89" i="12"/>
  <c r="C89" i="12"/>
  <c r="E89" i="12" s="1"/>
  <c r="B89" i="12"/>
  <c r="A89" i="12"/>
  <c r="D88" i="12"/>
  <c r="C88" i="12"/>
  <c r="E88" i="12" s="1"/>
  <c r="B88" i="12"/>
  <c r="A88" i="12"/>
  <c r="D87" i="12"/>
  <c r="C87" i="12"/>
  <c r="B87" i="12"/>
  <c r="A87" i="12"/>
  <c r="D86" i="12"/>
  <c r="C86" i="12"/>
  <c r="E86" i="12" s="1"/>
  <c r="B86" i="12"/>
  <c r="A86" i="12"/>
  <c r="E85" i="12"/>
  <c r="D85" i="12"/>
  <c r="C85" i="12"/>
  <c r="B85" i="12"/>
  <c r="A85" i="12"/>
  <c r="D84" i="12"/>
  <c r="C84" i="12"/>
  <c r="B84" i="12"/>
  <c r="A84" i="12"/>
  <c r="E83" i="12"/>
  <c r="D83" i="12"/>
  <c r="C83" i="12"/>
  <c r="B83" i="12"/>
  <c r="A83" i="12"/>
  <c r="D82" i="12"/>
  <c r="C82" i="12"/>
  <c r="B82" i="12"/>
  <c r="E82" i="12" s="1"/>
  <c r="A82" i="12"/>
  <c r="D81" i="12"/>
  <c r="C81" i="12"/>
  <c r="E81" i="12" s="1"/>
  <c r="B81" i="12"/>
  <c r="A81" i="12"/>
  <c r="E80" i="12"/>
  <c r="D80" i="12"/>
  <c r="C80" i="12"/>
  <c r="B80" i="12"/>
  <c r="A80" i="12"/>
  <c r="D79" i="12"/>
  <c r="C79" i="12"/>
  <c r="B79" i="12"/>
  <c r="E79" i="12" s="1"/>
  <c r="A79" i="12"/>
  <c r="D78" i="12"/>
  <c r="C78" i="12"/>
  <c r="E78" i="12" s="1"/>
  <c r="B78" i="12"/>
  <c r="A78" i="12"/>
  <c r="D77" i="12"/>
  <c r="C77" i="12"/>
  <c r="B77" i="12"/>
  <c r="A77" i="12"/>
  <c r="D76" i="12"/>
  <c r="C76" i="12"/>
  <c r="B76" i="12"/>
  <c r="E76" i="12" s="1"/>
  <c r="A76" i="12"/>
  <c r="E75" i="12"/>
  <c r="D75" i="12"/>
  <c r="C75" i="12"/>
  <c r="B75" i="12"/>
  <c r="A75" i="12"/>
  <c r="D74" i="12"/>
  <c r="C74" i="12"/>
  <c r="E74" i="12" s="1"/>
  <c r="B74" i="12"/>
  <c r="A74" i="12"/>
  <c r="D73" i="12"/>
  <c r="C73" i="12"/>
  <c r="E73" i="12" s="1"/>
  <c r="B73" i="12"/>
  <c r="A73" i="12"/>
  <c r="E72" i="12"/>
  <c r="D72" i="12"/>
  <c r="C72" i="12"/>
  <c r="B72" i="12"/>
  <c r="A72" i="12"/>
  <c r="D71" i="12"/>
  <c r="C71" i="12"/>
  <c r="B71" i="12"/>
  <c r="E71" i="12" s="1"/>
  <c r="A71" i="12"/>
  <c r="D70" i="12"/>
  <c r="C70" i="12"/>
  <c r="E70" i="12" s="1"/>
  <c r="B70" i="12"/>
  <c r="A70" i="12"/>
  <c r="D69" i="12"/>
  <c r="C69" i="12"/>
  <c r="E69" i="12" s="1"/>
  <c r="B69" i="12"/>
  <c r="A69" i="12"/>
  <c r="D68" i="12"/>
  <c r="C68" i="12"/>
  <c r="B68" i="12"/>
  <c r="E68" i="12" s="1"/>
  <c r="A68" i="12"/>
  <c r="E67" i="12"/>
  <c r="D67" i="12"/>
  <c r="C67" i="12"/>
  <c r="B67" i="12"/>
  <c r="A67" i="12"/>
  <c r="D66" i="12"/>
  <c r="C66" i="12"/>
  <c r="E66" i="12" s="1"/>
  <c r="B66" i="12"/>
  <c r="A66" i="12"/>
  <c r="D65" i="12"/>
  <c r="C65" i="12"/>
  <c r="E65" i="12" s="1"/>
  <c r="B65" i="12"/>
  <c r="A65" i="12"/>
  <c r="E64" i="12"/>
  <c r="D64" i="12"/>
  <c r="C64" i="12"/>
  <c r="B64" i="12"/>
  <c r="A64" i="12"/>
  <c r="D63" i="12"/>
  <c r="C63" i="12"/>
  <c r="B63" i="12"/>
  <c r="E63" i="12" s="1"/>
  <c r="A63" i="12"/>
  <c r="D62" i="12"/>
  <c r="C62" i="12"/>
  <c r="E62" i="12" s="1"/>
  <c r="B62" i="12"/>
  <c r="A62" i="12"/>
  <c r="D61" i="12"/>
  <c r="C61" i="12"/>
  <c r="E61" i="12" s="1"/>
  <c r="B61" i="12"/>
  <c r="A61" i="12"/>
  <c r="D60" i="12"/>
  <c r="C60" i="12"/>
  <c r="B60" i="12"/>
  <c r="E60" i="12" s="1"/>
  <c r="A60" i="12"/>
  <c r="E59" i="12"/>
  <c r="D59" i="12"/>
  <c r="C59" i="12"/>
  <c r="B59" i="12"/>
  <c r="A59" i="12"/>
  <c r="D58" i="12"/>
  <c r="C58" i="12"/>
  <c r="E58" i="12" s="1"/>
  <c r="B58" i="12"/>
  <c r="A58" i="12"/>
  <c r="D57" i="12"/>
  <c r="C57" i="12"/>
  <c r="E57" i="12" s="1"/>
  <c r="B57" i="12"/>
  <c r="A57" i="12"/>
  <c r="E56" i="12"/>
  <c r="D56" i="12"/>
  <c r="C56" i="12"/>
  <c r="B56" i="12"/>
  <c r="A56" i="12"/>
  <c r="D55" i="12"/>
  <c r="C55" i="12"/>
  <c r="B55" i="12"/>
  <c r="E55" i="12" s="1"/>
  <c r="A55" i="12"/>
  <c r="D54" i="12"/>
  <c r="C54" i="12"/>
  <c r="E54" i="12" s="1"/>
  <c r="B54" i="12"/>
  <c r="A54" i="12"/>
  <c r="D53" i="12"/>
  <c r="C53" i="12"/>
  <c r="E53" i="12" s="1"/>
  <c r="B53" i="12"/>
  <c r="A53" i="12"/>
  <c r="D52" i="12"/>
  <c r="C52" i="12"/>
  <c r="B52" i="12"/>
  <c r="E52" i="12" s="1"/>
  <c r="A52" i="12"/>
  <c r="E51" i="12"/>
  <c r="D51" i="12"/>
  <c r="C51" i="12"/>
  <c r="B51" i="12"/>
  <c r="A51" i="12"/>
  <c r="D50" i="12"/>
  <c r="C50" i="12"/>
  <c r="E50" i="12" s="1"/>
  <c r="B50" i="12"/>
  <c r="A50" i="12"/>
  <c r="D49" i="12"/>
  <c r="C49" i="12"/>
  <c r="E49" i="12" s="1"/>
  <c r="B49" i="12"/>
  <c r="A49" i="12"/>
  <c r="E48" i="12"/>
  <c r="D48" i="12"/>
  <c r="C48" i="12"/>
  <c r="B48" i="12"/>
  <c r="A48" i="12"/>
  <c r="D47" i="12"/>
  <c r="C47" i="12"/>
  <c r="B47" i="12"/>
  <c r="E47" i="12" s="1"/>
  <c r="A47" i="12"/>
  <c r="D46" i="12"/>
  <c r="C46" i="12"/>
  <c r="E46" i="12" s="1"/>
  <c r="B46" i="12"/>
  <c r="A46" i="12"/>
  <c r="D45" i="12"/>
  <c r="C45" i="12"/>
  <c r="B45" i="12"/>
  <c r="A45" i="12"/>
  <c r="D44" i="12"/>
  <c r="C44" i="12"/>
  <c r="B44" i="12"/>
  <c r="E44" i="12" s="1"/>
  <c r="A44" i="12"/>
  <c r="E43" i="12"/>
  <c r="D43" i="12"/>
  <c r="C43" i="12"/>
  <c r="B43" i="12"/>
  <c r="A43" i="12"/>
  <c r="D42" i="12"/>
  <c r="C42" i="12"/>
  <c r="E42" i="12" s="1"/>
  <c r="B42" i="12"/>
  <c r="A42" i="12"/>
  <c r="D41" i="12"/>
  <c r="C41" i="12"/>
  <c r="E41" i="12" s="1"/>
  <c r="B41" i="12"/>
  <c r="A41" i="12"/>
  <c r="E40" i="12"/>
  <c r="D40" i="12"/>
  <c r="C40" i="12"/>
  <c r="B40" i="12"/>
  <c r="A40" i="12"/>
  <c r="D39" i="12"/>
  <c r="C39" i="12"/>
  <c r="B39" i="12"/>
  <c r="E39" i="12" s="1"/>
  <c r="A39" i="12"/>
  <c r="D38" i="12"/>
  <c r="C38" i="12"/>
  <c r="E38" i="12" s="1"/>
  <c r="B38" i="12"/>
  <c r="A38" i="12"/>
  <c r="D37" i="12"/>
  <c r="C37" i="12"/>
  <c r="E37" i="12" s="1"/>
  <c r="B37" i="12"/>
  <c r="A37" i="12"/>
  <c r="D36" i="12"/>
  <c r="C36" i="12"/>
  <c r="B36" i="12"/>
  <c r="E36" i="12" s="1"/>
  <c r="A36" i="12"/>
  <c r="E35" i="12"/>
  <c r="D35" i="12"/>
  <c r="C35" i="12"/>
  <c r="B35" i="12"/>
  <c r="A35" i="12"/>
  <c r="D34" i="12"/>
  <c r="C34" i="12"/>
  <c r="E34" i="12" s="1"/>
  <c r="B34" i="12"/>
  <c r="A34" i="12"/>
  <c r="D33" i="12"/>
  <c r="C33" i="12"/>
  <c r="E33" i="12" s="1"/>
  <c r="B33" i="12"/>
  <c r="A33" i="12"/>
  <c r="E32" i="12"/>
  <c r="D32" i="12"/>
  <c r="C32" i="12"/>
  <c r="B32" i="12"/>
  <c r="A32" i="12"/>
  <c r="D31" i="12"/>
  <c r="C31" i="12"/>
  <c r="B31" i="12"/>
  <c r="E31" i="12" s="1"/>
  <c r="A31" i="12"/>
  <c r="D30" i="12"/>
  <c r="C30" i="12"/>
  <c r="E30" i="12" s="1"/>
  <c r="B30" i="12"/>
  <c r="A30" i="12"/>
  <c r="D29" i="12"/>
  <c r="C29" i="12"/>
  <c r="B29" i="12"/>
  <c r="A29" i="12"/>
  <c r="D28" i="12"/>
  <c r="C28" i="12"/>
  <c r="B28" i="12"/>
  <c r="E28" i="12" s="1"/>
  <c r="A28" i="12"/>
  <c r="E27" i="12"/>
  <c r="D27" i="12"/>
  <c r="C27" i="12"/>
  <c r="B27" i="12"/>
  <c r="A27" i="12"/>
  <c r="D26" i="12"/>
  <c r="C26" i="12"/>
  <c r="E26" i="12" s="1"/>
  <c r="B26" i="12"/>
  <c r="A26" i="12"/>
  <c r="D25" i="12"/>
  <c r="C25" i="12"/>
  <c r="E25" i="12" s="1"/>
  <c r="B25" i="12"/>
  <c r="A25" i="12"/>
  <c r="E24" i="12"/>
  <c r="D24" i="12"/>
  <c r="C24" i="12"/>
  <c r="B24" i="12"/>
  <c r="A24" i="12"/>
  <c r="D23" i="12"/>
  <c r="C23" i="12"/>
  <c r="B23" i="12"/>
  <c r="E23" i="12" s="1"/>
  <c r="A23" i="12"/>
  <c r="D22" i="12"/>
  <c r="C22" i="12"/>
  <c r="E22" i="12" s="1"/>
  <c r="B22" i="12"/>
  <c r="A22" i="12"/>
  <c r="D21" i="12"/>
  <c r="C21" i="12"/>
  <c r="E21" i="12" s="1"/>
  <c r="B21" i="12"/>
  <c r="A21" i="12"/>
  <c r="D20" i="12"/>
  <c r="C20" i="12"/>
  <c r="B20" i="12"/>
  <c r="E20" i="12" s="1"/>
  <c r="A20" i="12"/>
  <c r="E19" i="12"/>
  <c r="D19" i="12"/>
  <c r="C19" i="12"/>
  <c r="B19" i="12"/>
  <c r="A19" i="12"/>
  <c r="D18" i="12"/>
  <c r="C18" i="12"/>
  <c r="E18" i="12" s="1"/>
  <c r="B18" i="12"/>
  <c r="A18" i="12"/>
  <c r="D17" i="12"/>
  <c r="C17" i="12"/>
  <c r="E17" i="12" s="1"/>
  <c r="B17" i="12"/>
  <c r="A17" i="12"/>
  <c r="E16" i="12"/>
  <c r="D16" i="12"/>
  <c r="C16" i="12"/>
  <c r="B16" i="12"/>
  <c r="A16" i="12"/>
  <c r="D15" i="12"/>
  <c r="C15" i="12"/>
  <c r="B15" i="12"/>
  <c r="E15" i="12" s="1"/>
  <c r="A15" i="12"/>
  <c r="D14" i="12"/>
  <c r="C14" i="12"/>
  <c r="E14" i="12" s="1"/>
  <c r="B14" i="12"/>
  <c r="A14" i="12"/>
  <c r="D13" i="12"/>
  <c r="C13" i="12"/>
  <c r="B13" i="12"/>
  <c r="A13" i="12"/>
  <c r="D12" i="12"/>
  <c r="C12" i="12"/>
  <c r="B12" i="12"/>
  <c r="E12" i="12" s="1"/>
  <c r="A12" i="12"/>
  <c r="E11" i="12"/>
  <c r="D11" i="12"/>
  <c r="C11" i="12"/>
  <c r="B11" i="12"/>
  <c r="A11" i="12"/>
  <c r="D10" i="12"/>
  <c r="C10" i="12"/>
  <c r="B10" i="12"/>
  <c r="A10" i="12"/>
  <c r="D9" i="12"/>
  <c r="C9" i="12"/>
  <c r="E9" i="12" s="1"/>
  <c r="B9" i="12"/>
  <c r="A9" i="12"/>
  <c r="E8" i="12"/>
  <c r="D8" i="12"/>
  <c r="C8" i="12"/>
  <c r="B8" i="12"/>
  <c r="A8" i="12"/>
  <c r="D7" i="12"/>
  <c r="C7" i="12"/>
  <c r="B7" i="12"/>
  <c r="E7" i="12" s="1"/>
  <c r="A7" i="12"/>
  <c r="D6" i="12"/>
  <c r="C6" i="12"/>
  <c r="E6" i="12" s="1"/>
  <c r="B6" i="12"/>
  <c r="A6" i="12"/>
  <c r="D5" i="12"/>
  <c r="C5" i="12"/>
  <c r="E5" i="12" s="1"/>
  <c r="B5" i="12"/>
  <c r="A5" i="12"/>
  <c r="D4" i="12"/>
  <c r="E4" i="12" s="1"/>
  <c r="C4" i="12"/>
  <c r="B4" i="12"/>
  <c r="A4" i="12"/>
  <c r="A3" i="12"/>
  <c r="A2188" i="11"/>
  <c r="A2187" i="11"/>
  <c r="A2186" i="11"/>
  <c r="A2185" i="11"/>
  <c r="A2184" i="11"/>
  <c r="A2183" i="11"/>
  <c r="A2182" i="11"/>
  <c r="A2181" i="11"/>
  <c r="A2180" i="11"/>
  <c r="A2179" i="11"/>
  <c r="A2178" i="11"/>
  <c r="A2177" i="11"/>
  <c r="A2176" i="11"/>
  <c r="A2175" i="11"/>
  <c r="A2174" i="11"/>
  <c r="A2173" i="11"/>
  <c r="A2172" i="11"/>
  <c r="A2171" i="11"/>
  <c r="A2170" i="11"/>
  <c r="A2169" i="11"/>
  <c r="A2168" i="11"/>
  <c r="A2167" i="11"/>
  <c r="A2166" i="11"/>
  <c r="A2165" i="11"/>
  <c r="A2164" i="11"/>
  <c r="A2163" i="11"/>
  <c r="A2162" i="11"/>
  <c r="A2161" i="11"/>
  <c r="A2160" i="11"/>
  <c r="A2159" i="11"/>
  <c r="A2158" i="11"/>
  <c r="A2157" i="11"/>
  <c r="A2156" i="11"/>
  <c r="A2155" i="11"/>
  <c r="A2154" i="11"/>
  <c r="A2153" i="11"/>
  <c r="A2152" i="11"/>
  <c r="A2151" i="11"/>
  <c r="A2150" i="11"/>
  <c r="A2149" i="11"/>
  <c r="A2148" i="11"/>
  <c r="A2147" i="11"/>
  <c r="A2146" i="11"/>
  <c r="A2145" i="11"/>
  <c r="A2144" i="11"/>
  <c r="A2143" i="11"/>
  <c r="A2142" i="11"/>
  <c r="A2141" i="11"/>
  <c r="A2140" i="11"/>
  <c r="A2139" i="11"/>
  <c r="A2138" i="11"/>
  <c r="A2137" i="11"/>
  <c r="A2136" i="11"/>
  <c r="A2135" i="11"/>
  <c r="A2134" i="11"/>
  <c r="A2133" i="11"/>
  <c r="A2132" i="11"/>
  <c r="A2131" i="11"/>
  <c r="A2130" i="11"/>
  <c r="A2129" i="11"/>
  <c r="A2128" i="11"/>
  <c r="A2127" i="11"/>
  <c r="A2126" i="11"/>
  <c r="A2125" i="11"/>
  <c r="A2124" i="11"/>
  <c r="A2123" i="11"/>
  <c r="A2122" i="11"/>
  <c r="A2121" i="11"/>
  <c r="A2120" i="11"/>
  <c r="A2119" i="11"/>
  <c r="A2118" i="11"/>
  <c r="A2117" i="11"/>
  <c r="A2116" i="11"/>
  <c r="A2115" i="11"/>
  <c r="A2114" i="11"/>
  <c r="A2113" i="11"/>
  <c r="A2112" i="11"/>
  <c r="A2111" i="11"/>
  <c r="A2110" i="11"/>
  <c r="A2109" i="11"/>
  <c r="A2108" i="11"/>
  <c r="A2107" i="11"/>
  <c r="A2106" i="11"/>
  <c r="A2105" i="11"/>
  <c r="A2104" i="11"/>
  <c r="A2103" i="11"/>
  <c r="A2102" i="11"/>
  <c r="A2101" i="11"/>
  <c r="A2100" i="11"/>
  <c r="A2099" i="11"/>
  <c r="A2098" i="11"/>
  <c r="A2097" i="11"/>
  <c r="A2096" i="11"/>
  <c r="A2095" i="11"/>
  <c r="A2094" i="11"/>
  <c r="A2093" i="11"/>
  <c r="A2092" i="11"/>
  <c r="A2091" i="11"/>
  <c r="A2090" i="11"/>
  <c r="A2089" i="11"/>
  <c r="A2088" i="11"/>
  <c r="A2087" i="11"/>
  <c r="A2086" i="11"/>
  <c r="A2085" i="11"/>
  <c r="A2084" i="11"/>
  <c r="A2083" i="11"/>
  <c r="A2082" i="11"/>
  <c r="A2081" i="11"/>
  <c r="A2080" i="11"/>
  <c r="A2079" i="11"/>
  <c r="A2078" i="11"/>
  <c r="A2077" i="11"/>
  <c r="A2076" i="11"/>
  <c r="A2075" i="11"/>
  <c r="A2074" i="11"/>
  <c r="A2073" i="11"/>
  <c r="A2072" i="11"/>
  <c r="A2071" i="11"/>
  <c r="A2070" i="11"/>
  <c r="A2069" i="11"/>
  <c r="A2068" i="11"/>
  <c r="A2067" i="11"/>
  <c r="A2066" i="11"/>
  <c r="A2065" i="11"/>
  <c r="A2064" i="11"/>
  <c r="A2063" i="11"/>
  <c r="A2062" i="11"/>
  <c r="A2061" i="11"/>
  <c r="A2060" i="11"/>
  <c r="A2059" i="11"/>
  <c r="A2058" i="11"/>
  <c r="A2057" i="11"/>
  <c r="A2056" i="11"/>
  <c r="A2055" i="11"/>
  <c r="A2054" i="11"/>
  <c r="A2053" i="11"/>
  <c r="A2052" i="11"/>
  <c r="A2051" i="11"/>
  <c r="A2050" i="11"/>
  <c r="A2049" i="11"/>
  <c r="A2048" i="11"/>
  <c r="A2047" i="11"/>
  <c r="A2046" i="11"/>
  <c r="A2045" i="11"/>
  <c r="A2044" i="11"/>
  <c r="A2043" i="11"/>
  <c r="A2042" i="11"/>
  <c r="A2041" i="11"/>
  <c r="A2040" i="11"/>
  <c r="A2039" i="11"/>
  <c r="A2038" i="11"/>
  <c r="A2037" i="11"/>
  <c r="A2036" i="11"/>
  <c r="A2035" i="11"/>
  <c r="A2034" i="11"/>
  <c r="A2033" i="11"/>
  <c r="A2032" i="11"/>
  <c r="A2031" i="11"/>
  <c r="A2030" i="11"/>
  <c r="A2029" i="11"/>
  <c r="A2028" i="11"/>
  <c r="A2027" i="11"/>
  <c r="A2026" i="11"/>
  <c r="A2025" i="11"/>
  <c r="A2024" i="11"/>
  <c r="A2023" i="11"/>
  <c r="A2022" i="11"/>
  <c r="A2021" i="11"/>
  <c r="A2020" i="11"/>
  <c r="A2019" i="11"/>
  <c r="A2018" i="11"/>
  <c r="A2017" i="11"/>
  <c r="A2016" i="11"/>
  <c r="A2015" i="11"/>
  <c r="A2014" i="11"/>
  <c r="A2013" i="11"/>
  <c r="A2012" i="11"/>
  <c r="A2011" i="11"/>
  <c r="A2010" i="11"/>
  <c r="A2009" i="11"/>
  <c r="A2008" i="11"/>
  <c r="A2007" i="11"/>
  <c r="A2006" i="11"/>
  <c r="A2005" i="11"/>
  <c r="A2004" i="11"/>
  <c r="A2003" i="11"/>
  <c r="A2002" i="11"/>
  <c r="A2001" i="11"/>
  <c r="A2000" i="11"/>
  <c r="A1999" i="11"/>
  <c r="A1998" i="11"/>
  <c r="A1997" i="11"/>
  <c r="A1996" i="11"/>
  <c r="A1995" i="11"/>
  <c r="A1994" i="11"/>
  <c r="A1993" i="11"/>
  <c r="A1992" i="11"/>
  <c r="A1991" i="11"/>
  <c r="A1990" i="11"/>
  <c r="A1989" i="11"/>
  <c r="A1988" i="11"/>
  <c r="A1987" i="11"/>
  <c r="A1986" i="11"/>
  <c r="A1985" i="11"/>
  <c r="A1984" i="11"/>
  <c r="A1983" i="11"/>
  <c r="A1982" i="11"/>
  <c r="A1981" i="11"/>
  <c r="A1980" i="11"/>
  <c r="A1979" i="11"/>
  <c r="A1978" i="11"/>
  <c r="A1977" i="11"/>
  <c r="A1976" i="11"/>
  <c r="A1975" i="11"/>
  <c r="A1974" i="11"/>
  <c r="A1973" i="11"/>
  <c r="A1972" i="11"/>
  <c r="A1971" i="11"/>
  <c r="A1970" i="11"/>
  <c r="A1969" i="11"/>
  <c r="A1968" i="11"/>
  <c r="A1967" i="11"/>
  <c r="A1966" i="11"/>
  <c r="A1965" i="11"/>
  <c r="A1964" i="11"/>
  <c r="A1963" i="11"/>
  <c r="A1962" i="11"/>
  <c r="A1961" i="11"/>
  <c r="A1960" i="11"/>
  <c r="A1959" i="11"/>
  <c r="A1958" i="11"/>
  <c r="A1957" i="11"/>
  <c r="A1956" i="11"/>
  <c r="A1955" i="11"/>
  <c r="A1954" i="11"/>
  <c r="A1953" i="11"/>
  <c r="A1952" i="11"/>
  <c r="A1951" i="11"/>
  <c r="A1950" i="11"/>
  <c r="A1949" i="11"/>
  <c r="A1948" i="11"/>
  <c r="A1947" i="11"/>
  <c r="A1946" i="11"/>
  <c r="A1945" i="11"/>
  <c r="A1944" i="11"/>
  <c r="A1943" i="11"/>
  <c r="A1942" i="11"/>
  <c r="A1941" i="11"/>
  <c r="A1940" i="11"/>
  <c r="A1939" i="11"/>
  <c r="A1938" i="11"/>
  <c r="A1937" i="11"/>
  <c r="A1936" i="11"/>
  <c r="A1935" i="11"/>
  <c r="A1934" i="11"/>
  <c r="A1933" i="11"/>
  <c r="A1932" i="11"/>
  <c r="A1931" i="11"/>
  <c r="A1930" i="11"/>
  <c r="A1929" i="11"/>
  <c r="A1928" i="11"/>
  <c r="A1927" i="11"/>
  <c r="A1926" i="11"/>
  <c r="A1925" i="11"/>
  <c r="A1924" i="11"/>
  <c r="A1923" i="11"/>
  <c r="A1922" i="11"/>
  <c r="A1921" i="11"/>
  <c r="A1920" i="11"/>
  <c r="A1919" i="11"/>
  <c r="A1918" i="11"/>
  <c r="A1917" i="11"/>
  <c r="A1916" i="11"/>
  <c r="A1915" i="11"/>
  <c r="A1914" i="11"/>
  <c r="A1913" i="11"/>
  <c r="A1912" i="11"/>
  <c r="A1911" i="11"/>
  <c r="A1910" i="11"/>
  <c r="A1909" i="11"/>
  <c r="A1908" i="11"/>
  <c r="A1907" i="11"/>
  <c r="A1906" i="11"/>
  <c r="A1905" i="11"/>
  <c r="A1904" i="11"/>
  <c r="A1903" i="11"/>
  <c r="A1902" i="11"/>
  <c r="A1901" i="11"/>
  <c r="A1900" i="11"/>
  <c r="A1899" i="11"/>
  <c r="A1898" i="11"/>
  <c r="A1897" i="11"/>
  <c r="A1896" i="11"/>
  <c r="A1895" i="11"/>
  <c r="A1894" i="11"/>
  <c r="A1893" i="11"/>
  <c r="A1892" i="11"/>
  <c r="A1891" i="11"/>
  <c r="A1890" i="11"/>
  <c r="A1889" i="11"/>
  <c r="A1888" i="11"/>
  <c r="A1887" i="11"/>
  <c r="A1886" i="11"/>
  <c r="A1885" i="11"/>
  <c r="A1884" i="11"/>
  <c r="A1883" i="11"/>
  <c r="A1882" i="11"/>
  <c r="A1881" i="11"/>
  <c r="A1880" i="11"/>
  <c r="A1879" i="11"/>
  <c r="A1878" i="11"/>
  <c r="A1877" i="11"/>
  <c r="A1876" i="11"/>
  <c r="A1875" i="11"/>
  <c r="A1874" i="11"/>
  <c r="A1873" i="11"/>
  <c r="A1872" i="11"/>
  <c r="A1871" i="11"/>
  <c r="A1870" i="11"/>
  <c r="A1869" i="11"/>
  <c r="A1868" i="11"/>
  <c r="A1867" i="11"/>
  <c r="A1866" i="11"/>
  <c r="A1865" i="11"/>
  <c r="A1864" i="11"/>
  <c r="A1863" i="11"/>
  <c r="A1862" i="11"/>
  <c r="A1861" i="11"/>
  <c r="A1860" i="11"/>
  <c r="A1859" i="11"/>
  <c r="A1858" i="11"/>
  <c r="A1857" i="11"/>
  <c r="A1856" i="11"/>
  <c r="A1855" i="11"/>
  <c r="A1854" i="11"/>
  <c r="A1853" i="11"/>
  <c r="A1852" i="11"/>
  <c r="A1851" i="11"/>
  <c r="A1850" i="11"/>
  <c r="A1849" i="11"/>
  <c r="A1848" i="11"/>
  <c r="A1847" i="11"/>
  <c r="A1846" i="11"/>
  <c r="A1845" i="11"/>
  <c r="A1844" i="11"/>
  <c r="A1843" i="11"/>
  <c r="A1842" i="11"/>
  <c r="A1841" i="11"/>
  <c r="A1840" i="11"/>
  <c r="A1839" i="11"/>
  <c r="A1838" i="11"/>
  <c r="A1837" i="11"/>
  <c r="A1836" i="11"/>
  <c r="A1835" i="11"/>
  <c r="A1834" i="11"/>
  <c r="A1833" i="11"/>
  <c r="A1832" i="11"/>
  <c r="A1831" i="11"/>
  <c r="A1830" i="11"/>
  <c r="A1829" i="11"/>
  <c r="A1828" i="11"/>
  <c r="A1827" i="11"/>
  <c r="A1826" i="11"/>
  <c r="A1825" i="11"/>
  <c r="A1824" i="11"/>
  <c r="A1823" i="11"/>
  <c r="A1822" i="11"/>
  <c r="A1821" i="11"/>
  <c r="A1820" i="11"/>
  <c r="A1819" i="11"/>
  <c r="A1818" i="11"/>
  <c r="A1817" i="11"/>
  <c r="A1816" i="11"/>
  <c r="A1815" i="11"/>
  <c r="A1814" i="11"/>
  <c r="A1813" i="11"/>
  <c r="A1812" i="11"/>
  <c r="A1811" i="11"/>
  <c r="A1810" i="11"/>
  <c r="A1809" i="11"/>
  <c r="A1808" i="11"/>
  <c r="A1807" i="11"/>
  <c r="A1806" i="11"/>
  <c r="A1805" i="11"/>
  <c r="A1804" i="11"/>
  <c r="A1803" i="11"/>
  <c r="A1802" i="11"/>
  <c r="A1801" i="11"/>
  <c r="A1800" i="11"/>
  <c r="A1799" i="11"/>
  <c r="A1798" i="11"/>
  <c r="A1797" i="11"/>
  <c r="A1796" i="11"/>
  <c r="A1795" i="11"/>
  <c r="A1794" i="11"/>
  <c r="A1793" i="11"/>
  <c r="A1792" i="11"/>
  <c r="A1791" i="11"/>
  <c r="A1790" i="11"/>
  <c r="A1789" i="11"/>
  <c r="A1788" i="11"/>
  <c r="A1787" i="11"/>
  <c r="A1786" i="11"/>
  <c r="A1785" i="11"/>
  <c r="A1784" i="11"/>
  <c r="A1783" i="11"/>
  <c r="A1782" i="11"/>
  <c r="A1781" i="11"/>
  <c r="A1780" i="11"/>
  <c r="A1779" i="11"/>
  <c r="A1778" i="11"/>
  <c r="A1777" i="11"/>
  <c r="A1776" i="11"/>
  <c r="A1775" i="11"/>
  <c r="A1774" i="11"/>
  <c r="A1773" i="11"/>
  <c r="A1772" i="11"/>
  <c r="A1771" i="11"/>
  <c r="A1770" i="11"/>
  <c r="A1769" i="11"/>
  <c r="A1768" i="11"/>
  <c r="A1767" i="11"/>
  <c r="A1766" i="11"/>
  <c r="A1765" i="11"/>
  <c r="A1764" i="11"/>
  <c r="A1763" i="11"/>
  <c r="A1762" i="11"/>
  <c r="A1761" i="11"/>
  <c r="A1760" i="11"/>
  <c r="A1759" i="11"/>
  <c r="A1758" i="11"/>
  <c r="A1757" i="11"/>
  <c r="A1756" i="11"/>
  <c r="A1755" i="11"/>
  <c r="A1754" i="11"/>
  <c r="A1753" i="11"/>
  <c r="A1752" i="11"/>
  <c r="A1751" i="11"/>
  <c r="A1750" i="11"/>
  <c r="A1749" i="11"/>
  <c r="A1748" i="11"/>
  <c r="A1747" i="11"/>
  <c r="A1746" i="11"/>
  <c r="A1745" i="11"/>
  <c r="A1744" i="11"/>
  <c r="A1743" i="11"/>
  <c r="A1742" i="11"/>
  <c r="A1741" i="11"/>
  <c r="A1740" i="11"/>
  <c r="A1739" i="11"/>
  <c r="A1738" i="11"/>
  <c r="A1737" i="11"/>
  <c r="A1736" i="11"/>
  <c r="A1735" i="11"/>
  <c r="A1734" i="11"/>
  <c r="A1733" i="11"/>
  <c r="A1732" i="11"/>
  <c r="A1731" i="11"/>
  <c r="A1730" i="11"/>
  <c r="A1729" i="11"/>
  <c r="A1728" i="11"/>
  <c r="A1727" i="11"/>
  <c r="A1726" i="11"/>
  <c r="A1725" i="11"/>
  <c r="A1724" i="11"/>
  <c r="A1723" i="11"/>
  <c r="A1722" i="11"/>
  <c r="A1721" i="11"/>
  <c r="A1720" i="11"/>
  <c r="A1719" i="11"/>
  <c r="A1718" i="11"/>
  <c r="A1717" i="11"/>
  <c r="A1716" i="11"/>
  <c r="A1715" i="11"/>
  <c r="A1714" i="11"/>
  <c r="A1713" i="11"/>
  <c r="A1712" i="11"/>
  <c r="A1711" i="11"/>
  <c r="A1710" i="11"/>
  <c r="A1709" i="11"/>
  <c r="A1708" i="11"/>
  <c r="A1707" i="11"/>
  <c r="A1706" i="11"/>
  <c r="A1705" i="11"/>
  <c r="A1704" i="11"/>
  <c r="A1703" i="11"/>
  <c r="A1702" i="11"/>
  <c r="A1701" i="11"/>
  <c r="A1700" i="11"/>
  <c r="A1699" i="11"/>
  <c r="A1698" i="11"/>
  <c r="A1697" i="11"/>
  <c r="A1696" i="11"/>
  <c r="A1695" i="11"/>
  <c r="A1694" i="11"/>
  <c r="A1693" i="11"/>
  <c r="A1692" i="11"/>
  <c r="A1691" i="11"/>
  <c r="A1690" i="11"/>
  <c r="A1689" i="11"/>
  <c r="A1688" i="11"/>
  <c r="A1687" i="11"/>
  <c r="A1686" i="11"/>
  <c r="A1685" i="11"/>
  <c r="A1684" i="11"/>
  <c r="A1683" i="11"/>
  <c r="A1682" i="11"/>
  <c r="A1681" i="11"/>
  <c r="A1680" i="11"/>
  <c r="A1679" i="11"/>
  <c r="A1678" i="11"/>
  <c r="A1677" i="11"/>
  <c r="A1676" i="11"/>
  <c r="A1675" i="11"/>
  <c r="A1674" i="11"/>
  <c r="A1673" i="11"/>
  <c r="A1672" i="11"/>
  <c r="A1671" i="11"/>
  <c r="A1670" i="11"/>
  <c r="A1669" i="11"/>
  <c r="A1668" i="11"/>
  <c r="A1667" i="11"/>
  <c r="A1666" i="11"/>
  <c r="A1665" i="11"/>
  <c r="A1664" i="11"/>
  <c r="A1663" i="11"/>
  <c r="A1662" i="11"/>
  <c r="A1661" i="11"/>
  <c r="A1660" i="11"/>
  <c r="A1659" i="11"/>
  <c r="A1658" i="11"/>
  <c r="A1657" i="11"/>
  <c r="A1656" i="11"/>
  <c r="A1655" i="11"/>
  <c r="A1654" i="11"/>
  <c r="A1653" i="11"/>
  <c r="A1652" i="11"/>
  <c r="A1651" i="11"/>
  <c r="A1650" i="11"/>
  <c r="A1649" i="11"/>
  <c r="A1648" i="11"/>
  <c r="A1647" i="11"/>
  <c r="A1646" i="11"/>
  <c r="A1645" i="11"/>
  <c r="A1644" i="11"/>
  <c r="A1643" i="11"/>
  <c r="A1642" i="11"/>
  <c r="A1641" i="11"/>
  <c r="A1640" i="11"/>
  <c r="A1639" i="11"/>
  <c r="A1638" i="11"/>
  <c r="A1637" i="11"/>
  <c r="A1636" i="11"/>
  <c r="A1635" i="11"/>
  <c r="A1634" i="11"/>
  <c r="A1633" i="11"/>
  <c r="A1632" i="11"/>
  <c r="A1631" i="11"/>
  <c r="A1630" i="11"/>
  <c r="A1629" i="11"/>
  <c r="A1628" i="11"/>
  <c r="A1627" i="11"/>
  <c r="A1626" i="11"/>
  <c r="A1625" i="11"/>
  <c r="A1624" i="11"/>
  <c r="A1623" i="11"/>
  <c r="A1622" i="11"/>
  <c r="A1621" i="11"/>
  <c r="A1620" i="11"/>
  <c r="A1619" i="11"/>
  <c r="A1618" i="11"/>
  <c r="A1617" i="11"/>
  <c r="A1616" i="11"/>
  <c r="A1615" i="11"/>
  <c r="A1614" i="11"/>
  <c r="A1613" i="11"/>
  <c r="A1612" i="11"/>
  <c r="A1611" i="11"/>
  <c r="A1610" i="11"/>
  <c r="A1609" i="11"/>
  <c r="A1608" i="11"/>
  <c r="A1607" i="11"/>
  <c r="A1606" i="11"/>
  <c r="A1605" i="11"/>
  <c r="A1604" i="11"/>
  <c r="A1603" i="11"/>
  <c r="A1602" i="11"/>
  <c r="A1601" i="11"/>
  <c r="A1600" i="11"/>
  <c r="A1599" i="11"/>
  <c r="A1598" i="11"/>
  <c r="A1597" i="11"/>
  <c r="A1596" i="11"/>
  <c r="A1595" i="11"/>
  <c r="A1594" i="11"/>
  <c r="A1593" i="11"/>
  <c r="A1592" i="11"/>
  <c r="A1591" i="11"/>
  <c r="A1590" i="11"/>
  <c r="A1589" i="11"/>
  <c r="A1588" i="11"/>
  <c r="A1587" i="11"/>
  <c r="A1586" i="11"/>
  <c r="A1585" i="11"/>
  <c r="A1584" i="11"/>
  <c r="A1583" i="11"/>
  <c r="A1582" i="11"/>
  <c r="A1581" i="11"/>
  <c r="A1580" i="11"/>
  <c r="A1579" i="11"/>
  <c r="A1578" i="11"/>
  <c r="A1577" i="11"/>
  <c r="A1576" i="11"/>
  <c r="A1575" i="11"/>
  <c r="A1574" i="11"/>
  <c r="A1573" i="11"/>
  <c r="A1572" i="11"/>
  <c r="A1571" i="11"/>
  <c r="A1570" i="11"/>
  <c r="A1569" i="11"/>
  <c r="A1568" i="11"/>
  <c r="A1567" i="11"/>
  <c r="A1566" i="11"/>
  <c r="A1565" i="11"/>
  <c r="A1564" i="11"/>
  <c r="A1563" i="11"/>
  <c r="A1562" i="11"/>
  <c r="A1561" i="11"/>
  <c r="A1560" i="11"/>
  <c r="A1559" i="11"/>
  <c r="A1558" i="11"/>
  <c r="A1557" i="11"/>
  <c r="A1556" i="11"/>
  <c r="A1555" i="11"/>
  <c r="A1554" i="11"/>
  <c r="A1553" i="11"/>
  <c r="A1552" i="11"/>
  <c r="A1551" i="11"/>
  <c r="A1550" i="11"/>
  <c r="A1549" i="11"/>
  <c r="A1548" i="11"/>
  <c r="A1547" i="11"/>
  <c r="A1546" i="11"/>
  <c r="A1545" i="11"/>
  <c r="A1544" i="11"/>
  <c r="A1543" i="11"/>
  <c r="A1542" i="11"/>
  <c r="A1541" i="11"/>
  <c r="A1540" i="11"/>
  <c r="A1539" i="11"/>
  <c r="A1538" i="11"/>
  <c r="A1537" i="11"/>
  <c r="A1536" i="11"/>
  <c r="A1535" i="11"/>
  <c r="A1534" i="11"/>
  <c r="A1533" i="11"/>
  <c r="A1532" i="11"/>
  <c r="A1531" i="11"/>
  <c r="A1530" i="11"/>
  <c r="A1529" i="11"/>
  <c r="A1528" i="11"/>
  <c r="A1527" i="11"/>
  <c r="A1526" i="11"/>
  <c r="A1525" i="11"/>
  <c r="A1524" i="11"/>
  <c r="A1523" i="11"/>
  <c r="A1522" i="11"/>
  <c r="A1521" i="11"/>
  <c r="A1520" i="11"/>
  <c r="A1519" i="11"/>
  <c r="A1518" i="11"/>
  <c r="A1517" i="11"/>
  <c r="A1516" i="11"/>
  <c r="A1515" i="11"/>
  <c r="A1514" i="11"/>
  <c r="A1513" i="11"/>
  <c r="A1512" i="11"/>
  <c r="A1511" i="11"/>
  <c r="A1510" i="11"/>
  <c r="A1509" i="11"/>
  <c r="A1508" i="11"/>
  <c r="A1507" i="11"/>
  <c r="A1506" i="11"/>
  <c r="A1505" i="11"/>
  <c r="A1504" i="11"/>
  <c r="A1503" i="11"/>
  <c r="A1502" i="11"/>
  <c r="A1501" i="11"/>
  <c r="A1500" i="11"/>
  <c r="A1499" i="11"/>
  <c r="A1498" i="11"/>
  <c r="A1497" i="11"/>
  <c r="A1496" i="11"/>
  <c r="A1495" i="11"/>
  <c r="A1494" i="11"/>
  <c r="A1493" i="11"/>
  <c r="A1492" i="11"/>
  <c r="A1491" i="11"/>
  <c r="A1490" i="11"/>
  <c r="A1489" i="11"/>
  <c r="A1488" i="11"/>
  <c r="A1487" i="11"/>
  <c r="A1486" i="11"/>
  <c r="A1485" i="11"/>
  <c r="A1484" i="11"/>
  <c r="A1483" i="11"/>
  <c r="A1482" i="11"/>
  <c r="A1481" i="11"/>
  <c r="A1480" i="11"/>
  <c r="A1479" i="11"/>
  <c r="A1478" i="11"/>
  <c r="A1477" i="11"/>
  <c r="A1476" i="11"/>
  <c r="A1475" i="11"/>
  <c r="A1474" i="11"/>
  <c r="A1473" i="11"/>
  <c r="A1472" i="11"/>
  <c r="A1471" i="11"/>
  <c r="A1470" i="11"/>
  <c r="A1469" i="11"/>
  <c r="A1468" i="11"/>
  <c r="A1467" i="11"/>
  <c r="A1466" i="11"/>
  <c r="A1465" i="11"/>
  <c r="A1464" i="11"/>
  <c r="A1463" i="11"/>
  <c r="A1462" i="11"/>
  <c r="A1461" i="11"/>
  <c r="A1460" i="11"/>
  <c r="A1459" i="11"/>
  <c r="A1458" i="11"/>
  <c r="A1457" i="11"/>
  <c r="A1456" i="11"/>
  <c r="A1455" i="11"/>
  <c r="A1454" i="11"/>
  <c r="A1453" i="11"/>
  <c r="A1452" i="11"/>
  <c r="A1451" i="11"/>
  <c r="A1450" i="11"/>
  <c r="A1449" i="11"/>
  <c r="A1448" i="11"/>
  <c r="A1447" i="11"/>
  <c r="A1446" i="11"/>
  <c r="A1445" i="11"/>
  <c r="A1444" i="11"/>
  <c r="A1443" i="11"/>
  <c r="A1442" i="11"/>
  <c r="A1441" i="11"/>
  <c r="A1440" i="11"/>
  <c r="A1439" i="11"/>
  <c r="A1438" i="11"/>
  <c r="A1437" i="11"/>
  <c r="A1436" i="11"/>
  <c r="A1435" i="11"/>
  <c r="A1434" i="11"/>
  <c r="A1433" i="11"/>
  <c r="A1432" i="11"/>
  <c r="A1431" i="11"/>
  <c r="A1430" i="11"/>
  <c r="A1429" i="11"/>
  <c r="A1428" i="11"/>
  <c r="A1427" i="11"/>
  <c r="A1426" i="11"/>
  <c r="A1425" i="11"/>
  <c r="A1424" i="11"/>
  <c r="A1423" i="11"/>
  <c r="A1422" i="11"/>
  <c r="A1421" i="11"/>
  <c r="A1420" i="11"/>
  <c r="A1419" i="11"/>
  <c r="A1418" i="11"/>
  <c r="A1417" i="11"/>
  <c r="A1416" i="11"/>
  <c r="A1415" i="11"/>
  <c r="A1414" i="11"/>
  <c r="A1413" i="11"/>
  <c r="A1412" i="11"/>
  <c r="A1411" i="11"/>
  <c r="A1410" i="11"/>
  <c r="A1409" i="11"/>
  <c r="A1408" i="11"/>
  <c r="A1407" i="11"/>
  <c r="A1406" i="11"/>
  <c r="A1405" i="11"/>
  <c r="A1404" i="11"/>
  <c r="A1403" i="11"/>
  <c r="A1402" i="11"/>
  <c r="A1401" i="11"/>
  <c r="A1400" i="11"/>
  <c r="A1399" i="11"/>
  <c r="A1398" i="11"/>
  <c r="A1397" i="11"/>
  <c r="A1396" i="11"/>
  <c r="A1395" i="11"/>
  <c r="A1394" i="11"/>
  <c r="A1393" i="11"/>
  <c r="A1392" i="11"/>
  <c r="A1391" i="11"/>
  <c r="A1390" i="11"/>
  <c r="A1389" i="11"/>
  <c r="A1388" i="11"/>
  <c r="A1387" i="11"/>
  <c r="A1386" i="11"/>
  <c r="A1385" i="11"/>
  <c r="A1384" i="11"/>
  <c r="A1383" i="11"/>
  <c r="A1382" i="11"/>
  <c r="A1381" i="11"/>
  <c r="A1380" i="11"/>
  <c r="A1379" i="11"/>
  <c r="A1378" i="11"/>
  <c r="A1377" i="11"/>
  <c r="A1376" i="11"/>
  <c r="A1375" i="11"/>
  <c r="A1374" i="11"/>
  <c r="A1373" i="11"/>
  <c r="A1372" i="11"/>
  <c r="A1371" i="11"/>
  <c r="A1370" i="11"/>
  <c r="A1369" i="11"/>
  <c r="A1368" i="11"/>
  <c r="A1367" i="11"/>
  <c r="A1366" i="11"/>
  <c r="A1365" i="11"/>
  <c r="A1364" i="11"/>
  <c r="A1363" i="11"/>
  <c r="A1362" i="11"/>
  <c r="A1361" i="11"/>
  <c r="A1360" i="11"/>
  <c r="A1359" i="11"/>
  <c r="A1358" i="11"/>
  <c r="A1357" i="11"/>
  <c r="A1356" i="11"/>
  <c r="A1355" i="11"/>
  <c r="A1354" i="11"/>
  <c r="A1353" i="11"/>
  <c r="A1352" i="11"/>
  <c r="A1351" i="11"/>
  <c r="A1350" i="11"/>
  <c r="A1349" i="11"/>
  <c r="A1348" i="11"/>
  <c r="A1347" i="11"/>
  <c r="A1346" i="11"/>
  <c r="A1345" i="11"/>
  <c r="A1344" i="11"/>
  <c r="A1343" i="11"/>
  <c r="A1342" i="11"/>
  <c r="A1341" i="11"/>
  <c r="A1340" i="11"/>
  <c r="A1339" i="11"/>
  <c r="A1338" i="11"/>
  <c r="A1337" i="11"/>
  <c r="A1336" i="11"/>
  <c r="A1335" i="11"/>
  <c r="A1334" i="11"/>
  <c r="A1333" i="11"/>
  <c r="A1332" i="11"/>
  <c r="A1331" i="11"/>
  <c r="A1330" i="11"/>
  <c r="A1329" i="11"/>
  <c r="A1328" i="11"/>
  <c r="A1327" i="11"/>
  <c r="A1326" i="11"/>
  <c r="A1325" i="11"/>
  <c r="A1324" i="11"/>
  <c r="A1323" i="11"/>
  <c r="A1322" i="11"/>
  <c r="A1321" i="11"/>
  <c r="A1320" i="11"/>
  <c r="A1319" i="11"/>
  <c r="A1318" i="11"/>
  <c r="A1317" i="11"/>
  <c r="A1316" i="11"/>
  <c r="A1315" i="11"/>
  <c r="A1314" i="11"/>
  <c r="A1313" i="11"/>
  <c r="A1312" i="11"/>
  <c r="A1311" i="11"/>
  <c r="A1310" i="11"/>
  <c r="A1309" i="11"/>
  <c r="A1308" i="11"/>
  <c r="A1307" i="11"/>
  <c r="A1306" i="11"/>
  <c r="A1305" i="11"/>
  <c r="A1304" i="11"/>
  <c r="A1303" i="11"/>
  <c r="A1302" i="11"/>
  <c r="A1301" i="11"/>
  <c r="A1300" i="11"/>
  <c r="A1299" i="11"/>
  <c r="A1298" i="11"/>
  <c r="A1297" i="11"/>
  <c r="A1296" i="11"/>
  <c r="A1295" i="11"/>
  <c r="A1294" i="11"/>
  <c r="A1293" i="11"/>
  <c r="A1292" i="11"/>
  <c r="A1291" i="11"/>
  <c r="A1290" i="11"/>
  <c r="A1289" i="11"/>
  <c r="A1288" i="11"/>
  <c r="A1287" i="11"/>
  <c r="A1286" i="11"/>
  <c r="A1285" i="11"/>
  <c r="A1284" i="11"/>
  <c r="A1283" i="11"/>
  <c r="A1282" i="11"/>
  <c r="A1281" i="11"/>
  <c r="A1280" i="11"/>
  <c r="A1279" i="11"/>
  <c r="A1278" i="11"/>
  <c r="A1277" i="11"/>
  <c r="A1276" i="11"/>
  <c r="A1275" i="11"/>
  <c r="A1274" i="11"/>
  <c r="A1273" i="11"/>
  <c r="A1272" i="11"/>
  <c r="A1271" i="11"/>
  <c r="A1270" i="11"/>
  <c r="A1269" i="11"/>
  <c r="A1268" i="11"/>
  <c r="A1267" i="11"/>
  <c r="A1266" i="11"/>
  <c r="A1265" i="11"/>
  <c r="A1264" i="11"/>
  <c r="A1263" i="11"/>
  <c r="A1262" i="11"/>
  <c r="A1261" i="11"/>
  <c r="A1260" i="11"/>
  <c r="A1259" i="11"/>
  <c r="A1258" i="11"/>
  <c r="A1257" i="11"/>
  <c r="A1256" i="11"/>
  <c r="A1255" i="11"/>
  <c r="A1254" i="11"/>
  <c r="A1253" i="11"/>
  <c r="A1252" i="11"/>
  <c r="A1251" i="11"/>
  <c r="A1250" i="11"/>
  <c r="A1249" i="11"/>
  <c r="A1248" i="11"/>
  <c r="A1247" i="11"/>
  <c r="A1246" i="11"/>
  <c r="A1245" i="11"/>
  <c r="A1244" i="11"/>
  <c r="A1243" i="11"/>
  <c r="A1242" i="11"/>
  <c r="A1241" i="11"/>
  <c r="A1240" i="11"/>
  <c r="A1239" i="11"/>
  <c r="A1238" i="11"/>
  <c r="A1237" i="11"/>
  <c r="A1236" i="11"/>
  <c r="A1235" i="11"/>
  <c r="A1234" i="11"/>
  <c r="A1233" i="11"/>
  <c r="A1232" i="11"/>
  <c r="A1231" i="11"/>
  <c r="A1230" i="11"/>
  <c r="A1229" i="11"/>
  <c r="A1228" i="11"/>
  <c r="A1227" i="11"/>
  <c r="A1226" i="11"/>
  <c r="A1225" i="11"/>
  <c r="A1224" i="11"/>
  <c r="A1223" i="11"/>
  <c r="A1222" i="11"/>
  <c r="A1221" i="11"/>
  <c r="A1220" i="11"/>
  <c r="A1219" i="11"/>
  <c r="A1218" i="11"/>
  <c r="A1217" i="11"/>
  <c r="A1216" i="11"/>
  <c r="A1215" i="11"/>
  <c r="A1214" i="11"/>
  <c r="A1213" i="11"/>
  <c r="A1212" i="11"/>
  <c r="A1211" i="11"/>
  <c r="A1210" i="11"/>
  <c r="A1209" i="11"/>
  <c r="A1208" i="11"/>
  <c r="A1207" i="11"/>
  <c r="A1206" i="11"/>
  <c r="A1205" i="11"/>
  <c r="A1204" i="11"/>
  <c r="A1203" i="11"/>
  <c r="A1202" i="11"/>
  <c r="A1201" i="11"/>
  <c r="A1200" i="11"/>
  <c r="A1199" i="11"/>
  <c r="A1198" i="11"/>
  <c r="A1197" i="11"/>
  <c r="A1196" i="11"/>
  <c r="A1195" i="11"/>
  <c r="A1194" i="11"/>
  <c r="A1193" i="11"/>
  <c r="A1192" i="11"/>
  <c r="A1191" i="11"/>
  <c r="A1190" i="11"/>
  <c r="A1189" i="11"/>
  <c r="A1188" i="11"/>
  <c r="A1187" i="11"/>
  <c r="A1186" i="11"/>
  <c r="A1185" i="11"/>
  <c r="A1184" i="11"/>
  <c r="A1183" i="11"/>
  <c r="A1182" i="11"/>
  <c r="A1181" i="11"/>
  <c r="A1180" i="11"/>
  <c r="A1179" i="11"/>
  <c r="A1178" i="11"/>
  <c r="A1177" i="11"/>
  <c r="A1176" i="11"/>
  <c r="A1175" i="11"/>
  <c r="A1174" i="11"/>
  <c r="A1173" i="11"/>
  <c r="A1172" i="11"/>
  <c r="A1171" i="11"/>
  <c r="A1170" i="11"/>
  <c r="A1169" i="11"/>
  <c r="A1168" i="11"/>
  <c r="A1167" i="11"/>
  <c r="A1166" i="11"/>
  <c r="A1165" i="11"/>
  <c r="A1164" i="11"/>
  <c r="A1163" i="11"/>
  <c r="A1162" i="11"/>
  <c r="A1161" i="11"/>
  <c r="A1160" i="11"/>
  <c r="A1159" i="11"/>
  <c r="A1158" i="11"/>
  <c r="A1157" i="11"/>
  <c r="A1156" i="11"/>
  <c r="A1155" i="11"/>
  <c r="A1154" i="11"/>
  <c r="A1153" i="11"/>
  <c r="A1152" i="11"/>
  <c r="A1151" i="11"/>
  <c r="A1150" i="11"/>
  <c r="A1149" i="11"/>
  <c r="A1148" i="11"/>
  <c r="A1147" i="11"/>
  <c r="A1146" i="11"/>
  <c r="A1145" i="11"/>
  <c r="A1144" i="11"/>
  <c r="A1143" i="11"/>
  <c r="A1142" i="11"/>
  <c r="A1141" i="11"/>
  <c r="A1140" i="11"/>
  <c r="A1139" i="11"/>
  <c r="A1138" i="11"/>
  <c r="A1137" i="11"/>
  <c r="A1136" i="11"/>
  <c r="A1135" i="11"/>
  <c r="A1134" i="11"/>
  <c r="A1133" i="11"/>
  <c r="A1132" i="11"/>
  <c r="A1131" i="11"/>
  <c r="A1130" i="11"/>
  <c r="A1129" i="11"/>
  <c r="A1128" i="11"/>
  <c r="A1127" i="11"/>
  <c r="A1126" i="11"/>
  <c r="A1125" i="11"/>
  <c r="A1124" i="11"/>
  <c r="A1123" i="11"/>
  <c r="A1122" i="11"/>
  <c r="A1121" i="11"/>
  <c r="A1120" i="11"/>
  <c r="A1119" i="11"/>
  <c r="A1118" i="11"/>
  <c r="A1117" i="11"/>
  <c r="A1116" i="11"/>
  <c r="A1115" i="11"/>
  <c r="A1114" i="11"/>
  <c r="A1113" i="11"/>
  <c r="A1112" i="11"/>
  <c r="A1111" i="11"/>
  <c r="A1110" i="11"/>
  <c r="A1109" i="11"/>
  <c r="A1108" i="11"/>
  <c r="A1107" i="11"/>
  <c r="A1106" i="11"/>
  <c r="A1105" i="11"/>
  <c r="A1104" i="11"/>
  <c r="A1103" i="11"/>
  <c r="A1102" i="11"/>
  <c r="A1101" i="11"/>
  <c r="A1100" i="11"/>
  <c r="A1099" i="11"/>
  <c r="A1098" i="11"/>
  <c r="A1097" i="11"/>
  <c r="A1096" i="11"/>
  <c r="A1095" i="11"/>
  <c r="A1094" i="11"/>
  <c r="A1093" i="11"/>
  <c r="A1092" i="11"/>
  <c r="A1091" i="11"/>
  <c r="A1090" i="11"/>
  <c r="A1089" i="11"/>
  <c r="A1088" i="11"/>
  <c r="A1087" i="11"/>
  <c r="A1086" i="11"/>
  <c r="A1085" i="11"/>
  <c r="A1084" i="11"/>
  <c r="A1083" i="11"/>
  <c r="A1082" i="11"/>
  <c r="A1081" i="11"/>
  <c r="A1080" i="11"/>
  <c r="A1079" i="11"/>
  <c r="A1078" i="11"/>
  <c r="A1077" i="11"/>
  <c r="A1076" i="11"/>
  <c r="A1075" i="11"/>
  <c r="A1074" i="11"/>
  <c r="A1073" i="11"/>
  <c r="A1072" i="11"/>
  <c r="A1071" i="11"/>
  <c r="A1070" i="11"/>
  <c r="A1069" i="11"/>
  <c r="A1068" i="11"/>
  <c r="A1067" i="11"/>
  <c r="A1066" i="11"/>
  <c r="A1065" i="11"/>
  <c r="A1064" i="11"/>
  <c r="A1063" i="11"/>
  <c r="A1062" i="11"/>
  <c r="A1061" i="11"/>
  <c r="A1060" i="11"/>
  <c r="A1059" i="11"/>
  <c r="A1058" i="11"/>
  <c r="A1057" i="11"/>
  <c r="A1056" i="11"/>
  <c r="A1055" i="11"/>
  <c r="A1054" i="11"/>
  <c r="A1053" i="11"/>
  <c r="A1052" i="11"/>
  <c r="A1051" i="11"/>
  <c r="A1050" i="11"/>
  <c r="A1049" i="11"/>
  <c r="A1048" i="11"/>
  <c r="A1047" i="11"/>
  <c r="A1046" i="11"/>
  <c r="A1045" i="11"/>
  <c r="A1044" i="11"/>
  <c r="A1043" i="11"/>
  <c r="A1042" i="11"/>
  <c r="A1041" i="11"/>
  <c r="A1040" i="11"/>
  <c r="A1039" i="11"/>
  <c r="A1038" i="11"/>
  <c r="A1037" i="11"/>
  <c r="A1036" i="11"/>
  <c r="A1035" i="11"/>
  <c r="A1034" i="11"/>
  <c r="A1033" i="11"/>
  <c r="A1032" i="11"/>
  <c r="A1031" i="11"/>
  <c r="A1030" i="11"/>
  <c r="A1029" i="11"/>
  <c r="A1028" i="11"/>
  <c r="A1027" i="11"/>
  <c r="A1026" i="11"/>
  <c r="A1025" i="11"/>
  <c r="A1024" i="11"/>
  <c r="A1023" i="11"/>
  <c r="A1022" i="11"/>
  <c r="A1021" i="11"/>
  <c r="A1020" i="11"/>
  <c r="A1019" i="11"/>
  <c r="A1018" i="11"/>
  <c r="A1017" i="11"/>
  <c r="A1016" i="11"/>
  <c r="A1015" i="11"/>
  <c r="A1014" i="11"/>
  <c r="A1013" i="11"/>
  <c r="A1012" i="11"/>
  <c r="A1011" i="11"/>
  <c r="A1010" i="11"/>
  <c r="A1009" i="11"/>
  <c r="A1008" i="11"/>
  <c r="A1007" i="11"/>
  <c r="A1006" i="11"/>
  <c r="A1005" i="11"/>
  <c r="A1004" i="11"/>
  <c r="A1003" i="11"/>
  <c r="A1002" i="11"/>
  <c r="A1001" i="11"/>
  <c r="A1000" i="11"/>
  <c r="A999" i="11"/>
  <c r="A998" i="11"/>
  <c r="A997" i="11"/>
  <c r="A996" i="11"/>
  <c r="A995" i="11"/>
  <c r="A994" i="11"/>
  <c r="A993" i="11"/>
  <c r="A992" i="11"/>
  <c r="A991" i="11"/>
  <c r="A990" i="11"/>
  <c r="A989" i="11"/>
  <c r="A988" i="11"/>
  <c r="A987" i="11"/>
  <c r="A986" i="11"/>
  <c r="A985" i="11"/>
  <c r="A984" i="11"/>
  <c r="A983" i="11"/>
  <c r="A982" i="11"/>
  <c r="A981" i="11"/>
  <c r="A980" i="11"/>
  <c r="A979" i="11"/>
  <c r="A978" i="11"/>
  <c r="A977" i="11"/>
  <c r="A976" i="11"/>
  <c r="A975" i="11"/>
  <c r="A974" i="11"/>
  <c r="A973" i="11"/>
  <c r="A972" i="11"/>
  <c r="A971" i="11"/>
  <c r="A970" i="11"/>
  <c r="A969" i="11"/>
  <c r="A968" i="11"/>
  <c r="A967" i="11"/>
  <c r="A966" i="11"/>
  <c r="A965" i="11"/>
  <c r="A964" i="11"/>
  <c r="A963" i="11"/>
  <c r="A962" i="11"/>
  <c r="A961" i="11"/>
  <c r="A960" i="11"/>
  <c r="A959" i="11"/>
  <c r="A958" i="11"/>
  <c r="A957" i="11"/>
  <c r="A956" i="11"/>
  <c r="A955" i="11"/>
  <c r="A954" i="11"/>
  <c r="A953" i="11"/>
  <c r="A952" i="11"/>
  <c r="A951" i="11"/>
  <c r="A950" i="11"/>
  <c r="A949" i="11"/>
  <c r="A948" i="11"/>
  <c r="A947" i="11"/>
  <c r="A946" i="11"/>
  <c r="A945" i="11"/>
  <c r="A944" i="11"/>
  <c r="A943" i="11"/>
  <c r="A942" i="11"/>
  <c r="A941" i="11"/>
  <c r="A940" i="11"/>
  <c r="A939" i="11"/>
  <c r="A938" i="11"/>
  <c r="A937" i="11"/>
  <c r="A936" i="11"/>
  <c r="A935" i="11"/>
  <c r="A934" i="11"/>
  <c r="A933" i="11"/>
  <c r="A932" i="11"/>
  <c r="A931" i="11"/>
  <c r="A930" i="11"/>
  <c r="A929" i="11"/>
  <c r="A928" i="11"/>
  <c r="A927" i="11"/>
  <c r="A926" i="11"/>
  <c r="A925" i="11"/>
  <c r="A924" i="11"/>
  <c r="A923" i="11"/>
  <c r="A922" i="11"/>
  <c r="A921" i="11"/>
  <c r="A920" i="11"/>
  <c r="A919" i="11"/>
  <c r="A918" i="11"/>
  <c r="A917" i="11"/>
  <c r="A916" i="11"/>
  <c r="A915" i="11"/>
  <c r="A914" i="11"/>
  <c r="A913" i="11"/>
  <c r="A912" i="11"/>
  <c r="A911" i="11"/>
  <c r="A910" i="11"/>
  <c r="A909" i="11"/>
  <c r="A908" i="11"/>
  <c r="A907" i="11"/>
  <c r="A906" i="11"/>
  <c r="A905" i="11"/>
  <c r="A904" i="11"/>
  <c r="A903" i="11"/>
  <c r="A902" i="11"/>
  <c r="A901" i="11"/>
  <c r="A900" i="11"/>
  <c r="A899" i="11"/>
  <c r="A898" i="11"/>
  <c r="A897" i="11"/>
  <c r="A896" i="11"/>
  <c r="A895" i="11"/>
  <c r="A894" i="11"/>
  <c r="A893" i="11"/>
  <c r="A892" i="11"/>
  <c r="A891" i="11"/>
  <c r="A890" i="11"/>
  <c r="A889" i="11"/>
  <c r="A888" i="11"/>
  <c r="A887" i="11"/>
  <c r="A886" i="11"/>
  <c r="A885" i="11"/>
  <c r="A884" i="11"/>
  <c r="A883" i="11"/>
  <c r="A882" i="11"/>
  <c r="A881" i="11"/>
  <c r="A880" i="11"/>
  <c r="A879" i="11"/>
  <c r="A878" i="11"/>
  <c r="A877" i="11"/>
  <c r="A876" i="11"/>
  <c r="A875" i="11"/>
  <c r="A874" i="11"/>
  <c r="A873" i="11"/>
  <c r="A872" i="11"/>
  <c r="A871" i="11"/>
  <c r="A870" i="11"/>
  <c r="A869" i="11"/>
  <c r="A868" i="11"/>
  <c r="A867" i="11"/>
  <c r="A866" i="11"/>
  <c r="A865" i="11"/>
  <c r="A864" i="11"/>
  <c r="A863" i="11"/>
  <c r="A862" i="11"/>
  <c r="A861" i="11"/>
  <c r="A860" i="11"/>
  <c r="A859" i="11"/>
  <c r="A858" i="11"/>
  <c r="A857" i="11"/>
  <c r="A856" i="11"/>
  <c r="A855" i="11"/>
  <c r="A854" i="11"/>
  <c r="A853" i="11"/>
  <c r="A852" i="11"/>
  <c r="A851" i="11"/>
  <c r="A850" i="11"/>
  <c r="A849" i="11"/>
  <c r="A848" i="11"/>
  <c r="A847" i="11"/>
  <c r="A846" i="11"/>
  <c r="A845" i="11"/>
  <c r="A844" i="11"/>
  <c r="A843" i="11"/>
  <c r="A842" i="11"/>
  <c r="A841" i="11"/>
  <c r="A840" i="11"/>
  <c r="A839" i="11"/>
  <c r="A838" i="11"/>
  <c r="A837" i="11"/>
  <c r="A836" i="11"/>
  <c r="A835" i="11"/>
  <c r="A834" i="11"/>
  <c r="A833" i="11"/>
  <c r="A832" i="11"/>
  <c r="A831" i="11"/>
  <c r="A830" i="11"/>
  <c r="A829" i="11"/>
  <c r="A828" i="11"/>
  <c r="A827" i="11"/>
  <c r="A826" i="11"/>
  <c r="A825" i="11"/>
  <c r="A824" i="11"/>
  <c r="A823" i="11"/>
  <c r="A822" i="11"/>
  <c r="A821" i="11"/>
  <c r="A820" i="11"/>
  <c r="A819" i="11"/>
  <c r="A818" i="11"/>
  <c r="A817" i="11"/>
  <c r="A816" i="11"/>
  <c r="A815" i="11"/>
  <c r="A814" i="11"/>
  <c r="A813" i="11"/>
  <c r="A812" i="11"/>
  <c r="A811" i="11"/>
  <c r="A810" i="11"/>
  <c r="A809" i="11"/>
  <c r="A808" i="11"/>
  <c r="A807" i="11"/>
  <c r="A806" i="11"/>
  <c r="A805" i="11"/>
  <c r="A804" i="11"/>
  <c r="A803" i="11"/>
  <c r="A802" i="11"/>
  <c r="A801" i="11"/>
  <c r="A800" i="11"/>
  <c r="A799" i="11"/>
  <c r="A798" i="11"/>
  <c r="A797" i="11"/>
  <c r="A796" i="11"/>
  <c r="A795" i="11"/>
  <c r="A794" i="11"/>
  <c r="A793" i="11"/>
  <c r="A792" i="11"/>
  <c r="A791" i="11"/>
  <c r="A790" i="11"/>
  <c r="A789" i="11"/>
  <c r="A788" i="11"/>
  <c r="A787" i="11"/>
  <c r="A786" i="11"/>
  <c r="A785" i="11"/>
  <c r="A784" i="11"/>
  <c r="A783" i="11"/>
  <c r="A782" i="11"/>
  <c r="A781" i="11"/>
  <c r="A780" i="11"/>
  <c r="A779" i="11"/>
  <c r="A778" i="11"/>
  <c r="A777" i="11"/>
  <c r="A776" i="11"/>
  <c r="A775" i="11"/>
  <c r="A774" i="11"/>
  <c r="A773" i="11"/>
  <c r="A772" i="11"/>
  <c r="A771" i="11"/>
  <c r="A770" i="11"/>
  <c r="A769" i="11"/>
  <c r="A768" i="11"/>
  <c r="A767" i="11"/>
  <c r="A766" i="11"/>
  <c r="A765" i="11"/>
  <c r="A764" i="11"/>
  <c r="A763" i="11"/>
  <c r="A762" i="11"/>
  <c r="A761" i="11"/>
  <c r="A760" i="11"/>
  <c r="A759" i="11"/>
  <c r="A758" i="11"/>
  <c r="A757" i="11"/>
  <c r="A756" i="11"/>
  <c r="A755" i="11"/>
  <c r="A754" i="11"/>
  <c r="A753" i="11"/>
  <c r="A752" i="11"/>
  <c r="A751" i="11"/>
  <c r="A750" i="11"/>
  <c r="A749" i="11"/>
  <c r="A748" i="11"/>
  <c r="A747" i="11"/>
  <c r="A746" i="11"/>
  <c r="A745" i="11"/>
  <c r="A744" i="11"/>
  <c r="A743" i="11"/>
  <c r="A742" i="11"/>
  <c r="A741" i="11"/>
  <c r="A740" i="11"/>
  <c r="A739" i="11"/>
  <c r="A738" i="11"/>
  <c r="A737" i="11"/>
  <c r="A736" i="11"/>
  <c r="A735" i="11"/>
  <c r="A734" i="11"/>
  <c r="A733" i="11"/>
  <c r="A732" i="11"/>
  <c r="A731" i="11"/>
  <c r="A730" i="11"/>
  <c r="A729" i="11"/>
  <c r="A728" i="11"/>
  <c r="A727" i="11"/>
  <c r="A726" i="11"/>
  <c r="A725" i="11"/>
  <c r="A724" i="11"/>
  <c r="A723" i="11"/>
  <c r="A722" i="11"/>
  <c r="A721" i="11"/>
  <c r="A720" i="11"/>
  <c r="A719" i="11"/>
  <c r="A718" i="11"/>
  <c r="A717" i="11"/>
  <c r="A716" i="11"/>
  <c r="A715" i="11"/>
  <c r="A714" i="11"/>
  <c r="A713" i="11"/>
  <c r="A712" i="11"/>
  <c r="A711" i="11"/>
  <c r="A710" i="11"/>
  <c r="A709" i="11"/>
  <c r="A708" i="11"/>
  <c r="A707" i="11"/>
  <c r="A706" i="11"/>
  <c r="A705" i="11"/>
  <c r="A704" i="11"/>
  <c r="A703" i="11"/>
  <c r="A702" i="11"/>
  <c r="A701" i="11"/>
  <c r="A700" i="11"/>
  <c r="A699" i="11"/>
  <c r="A698" i="11"/>
  <c r="A697" i="11"/>
  <c r="A696" i="11"/>
  <c r="A695" i="11"/>
  <c r="A694" i="11"/>
  <c r="A693" i="11"/>
  <c r="A692" i="11"/>
  <c r="A691" i="11"/>
  <c r="A690" i="11"/>
  <c r="A689" i="11"/>
  <c r="A688" i="11"/>
  <c r="A687" i="11"/>
  <c r="A686" i="11"/>
  <c r="A685" i="11"/>
  <c r="A684" i="11"/>
  <c r="A683" i="11"/>
  <c r="A682" i="11"/>
  <c r="A681" i="11"/>
  <c r="A680" i="11"/>
  <c r="A679" i="11"/>
  <c r="A678" i="11"/>
  <c r="A677" i="11"/>
  <c r="A676" i="11"/>
  <c r="A675" i="11"/>
  <c r="A674" i="11"/>
  <c r="A673" i="11"/>
  <c r="A672" i="11"/>
  <c r="A671" i="11"/>
  <c r="A670" i="11"/>
  <c r="A669" i="11"/>
  <c r="A668" i="11"/>
  <c r="A667" i="11"/>
  <c r="A666" i="11"/>
  <c r="A665" i="11"/>
  <c r="A664" i="11"/>
  <c r="A663" i="11"/>
  <c r="A662" i="11"/>
  <c r="A661" i="11"/>
  <c r="A660" i="11"/>
  <c r="A659" i="11"/>
  <c r="A658" i="11"/>
  <c r="A657" i="11"/>
  <c r="A656" i="11"/>
  <c r="A655" i="11"/>
  <c r="A654" i="11"/>
  <c r="A653" i="11"/>
  <c r="A652" i="11"/>
  <c r="A651" i="11"/>
  <c r="A650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A611" i="11"/>
  <c r="A610" i="11"/>
  <c r="A609" i="11"/>
  <c r="A608" i="11"/>
  <c r="A607" i="11"/>
  <c r="A606" i="11"/>
  <c r="A605" i="11"/>
  <c r="A604" i="11"/>
  <c r="A603" i="11"/>
  <c r="A602" i="11"/>
  <c r="A601" i="1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E3" i="11"/>
  <c r="D3" i="11"/>
  <c r="C3" i="11"/>
  <c r="B3" i="11"/>
  <c r="A3" i="11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F7" i="10"/>
  <c r="F8" i="10" s="1"/>
  <c r="F9" i="10" s="1"/>
  <c r="A7" i="10"/>
  <c r="A6" i="10"/>
  <c r="B5" i="10"/>
  <c r="A5" i="10"/>
  <c r="E4" i="10"/>
  <c r="E4" i="11" s="1"/>
  <c r="D4" i="10"/>
  <c r="D4" i="11" s="1"/>
  <c r="C4" i="10"/>
  <c r="C4" i="11" s="1"/>
  <c r="B4" i="10"/>
  <c r="B4" i="11" s="1"/>
  <c r="A4" i="10"/>
  <c r="F3" i="10"/>
  <c r="F4" i="10" s="1"/>
  <c r="F5" i="10" s="1"/>
  <c r="F6" i="10" s="1"/>
  <c r="A3" i="10"/>
  <c r="J1936" i="9"/>
  <c r="I1936" i="9"/>
  <c r="H1936" i="9"/>
  <c r="E1936" i="9"/>
  <c r="D1936" i="9"/>
  <c r="C1936" i="9"/>
  <c r="B1936" i="9"/>
  <c r="A1936" i="9"/>
  <c r="J1935" i="9"/>
  <c r="I1935" i="9"/>
  <c r="H1935" i="9"/>
  <c r="E1935" i="9"/>
  <c r="D1935" i="9"/>
  <c r="C1935" i="9"/>
  <c r="B1935" i="9"/>
  <c r="A1935" i="9"/>
  <c r="J1934" i="9"/>
  <c r="I1934" i="9"/>
  <c r="H1934" i="9"/>
  <c r="E1934" i="9"/>
  <c r="D1934" i="9"/>
  <c r="C1934" i="9"/>
  <c r="B1934" i="9"/>
  <c r="A1934" i="9"/>
  <c r="J1933" i="9"/>
  <c r="I1933" i="9"/>
  <c r="H1933" i="9"/>
  <c r="E1933" i="9"/>
  <c r="D1933" i="9"/>
  <c r="C1933" i="9"/>
  <c r="B1933" i="9"/>
  <c r="A1933" i="9"/>
  <c r="J1932" i="9"/>
  <c r="I1932" i="9"/>
  <c r="H1932" i="9"/>
  <c r="E1932" i="9"/>
  <c r="D1932" i="9"/>
  <c r="C1932" i="9"/>
  <c r="B1932" i="9"/>
  <c r="A1932" i="9"/>
  <c r="J1931" i="9"/>
  <c r="I1931" i="9"/>
  <c r="H1931" i="9"/>
  <c r="E1931" i="9"/>
  <c r="D1931" i="9"/>
  <c r="C1931" i="9"/>
  <c r="B1931" i="9"/>
  <c r="A1931" i="9"/>
  <c r="J1930" i="9"/>
  <c r="I1930" i="9"/>
  <c r="H1930" i="9"/>
  <c r="E1930" i="9"/>
  <c r="D1930" i="9"/>
  <c r="C1930" i="9"/>
  <c r="B1930" i="9"/>
  <c r="A1930" i="9"/>
  <c r="J1929" i="9"/>
  <c r="I1929" i="9"/>
  <c r="H1929" i="9"/>
  <c r="E1929" i="9"/>
  <c r="D1929" i="9"/>
  <c r="C1929" i="9"/>
  <c r="B1929" i="9"/>
  <c r="A1929" i="9"/>
  <c r="J1928" i="9"/>
  <c r="I1928" i="9"/>
  <c r="H1928" i="9"/>
  <c r="E1928" i="9"/>
  <c r="D1928" i="9"/>
  <c r="C1928" i="9"/>
  <c r="B1928" i="9"/>
  <c r="A1928" i="9"/>
  <c r="J1927" i="9"/>
  <c r="I1927" i="9"/>
  <c r="H1927" i="9"/>
  <c r="E1927" i="9"/>
  <c r="D1927" i="9"/>
  <c r="C1927" i="9"/>
  <c r="B1927" i="9"/>
  <c r="A1927" i="9"/>
  <c r="J1926" i="9"/>
  <c r="I1926" i="9"/>
  <c r="H1926" i="9"/>
  <c r="E1926" i="9"/>
  <c r="D1926" i="9"/>
  <c r="C1926" i="9"/>
  <c r="B1926" i="9"/>
  <c r="A1926" i="9"/>
  <c r="J1925" i="9"/>
  <c r="I1925" i="9"/>
  <c r="H1925" i="9"/>
  <c r="E1925" i="9"/>
  <c r="D1925" i="9"/>
  <c r="C1925" i="9"/>
  <c r="B1925" i="9"/>
  <c r="A1925" i="9"/>
  <c r="J1924" i="9"/>
  <c r="I1924" i="9"/>
  <c r="H1924" i="9"/>
  <c r="E1924" i="9"/>
  <c r="D1924" i="9"/>
  <c r="C1924" i="9"/>
  <c r="B1924" i="9"/>
  <c r="A1924" i="9"/>
  <c r="J1923" i="9"/>
  <c r="I1923" i="9"/>
  <c r="H1923" i="9"/>
  <c r="E1923" i="9"/>
  <c r="D1923" i="9"/>
  <c r="C1923" i="9"/>
  <c r="B1923" i="9"/>
  <c r="A1923" i="9"/>
  <c r="J1922" i="9"/>
  <c r="I1922" i="9"/>
  <c r="H1922" i="9"/>
  <c r="E1922" i="9"/>
  <c r="D1922" i="9"/>
  <c r="C1922" i="9"/>
  <c r="B1922" i="9"/>
  <c r="A1922" i="9"/>
  <c r="J1921" i="9"/>
  <c r="I1921" i="9"/>
  <c r="H1921" i="9"/>
  <c r="E1921" i="9"/>
  <c r="D1921" i="9"/>
  <c r="C1921" i="9"/>
  <c r="B1921" i="9"/>
  <c r="A1921" i="9"/>
  <c r="J1920" i="9"/>
  <c r="I1920" i="9"/>
  <c r="H1920" i="9"/>
  <c r="E1920" i="9"/>
  <c r="D1920" i="9"/>
  <c r="C1920" i="9"/>
  <c r="B1920" i="9"/>
  <c r="A1920" i="9"/>
  <c r="J1919" i="9"/>
  <c r="I1919" i="9"/>
  <c r="H1919" i="9"/>
  <c r="E1919" i="9"/>
  <c r="D1919" i="9"/>
  <c r="C1919" i="9"/>
  <c r="B1919" i="9"/>
  <c r="A1919" i="9"/>
  <c r="J1918" i="9"/>
  <c r="I1918" i="9"/>
  <c r="H1918" i="9"/>
  <c r="E1918" i="9"/>
  <c r="D1918" i="9"/>
  <c r="C1918" i="9"/>
  <c r="B1918" i="9"/>
  <c r="A1918" i="9"/>
  <c r="J1917" i="9"/>
  <c r="I1917" i="9"/>
  <c r="H1917" i="9"/>
  <c r="E1917" i="9"/>
  <c r="D1917" i="9"/>
  <c r="C1917" i="9"/>
  <c r="B1917" i="9"/>
  <c r="A1917" i="9"/>
  <c r="J1916" i="9"/>
  <c r="I1916" i="9"/>
  <c r="H1916" i="9"/>
  <c r="E1916" i="9"/>
  <c r="D1916" i="9"/>
  <c r="C1916" i="9"/>
  <c r="B1916" i="9"/>
  <c r="A1916" i="9"/>
  <c r="J1915" i="9"/>
  <c r="I1915" i="9"/>
  <c r="H1915" i="9"/>
  <c r="E1915" i="9"/>
  <c r="D1915" i="9"/>
  <c r="C1915" i="9"/>
  <c r="B1915" i="9"/>
  <c r="A1915" i="9"/>
  <c r="J1914" i="9"/>
  <c r="I1914" i="9"/>
  <c r="H1914" i="9"/>
  <c r="E1914" i="9"/>
  <c r="D1914" i="9"/>
  <c r="C1914" i="9"/>
  <c r="B1914" i="9"/>
  <c r="A1914" i="9"/>
  <c r="J1913" i="9"/>
  <c r="I1913" i="9"/>
  <c r="H1913" i="9"/>
  <c r="E1913" i="9"/>
  <c r="D1913" i="9"/>
  <c r="C1913" i="9"/>
  <c r="B1913" i="9"/>
  <c r="A1913" i="9"/>
  <c r="J1912" i="9"/>
  <c r="I1912" i="9"/>
  <c r="H1912" i="9"/>
  <c r="E1912" i="9"/>
  <c r="D1912" i="9"/>
  <c r="C1912" i="9"/>
  <c r="B1912" i="9"/>
  <c r="A1912" i="9"/>
  <c r="J1911" i="9"/>
  <c r="I1911" i="9"/>
  <c r="H1911" i="9"/>
  <c r="E1911" i="9"/>
  <c r="D1911" i="9"/>
  <c r="C1911" i="9"/>
  <c r="B1911" i="9"/>
  <c r="A1911" i="9"/>
  <c r="J1910" i="9"/>
  <c r="I1910" i="9"/>
  <c r="H1910" i="9"/>
  <c r="E1910" i="9"/>
  <c r="D1910" i="9"/>
  <c r="C1910" i="9"/>
  <c r="B1910" i="9"/>
  <c r="A1910" i="9"/>
  <c r="J1909" i="9"/>
  <c r="I1909" i="9"/>
  <c r="H1909" i="9"/>
  <c r="E1909" i="9"/>
  <c r="D1909" i="9"/>
  <c r="C1909" i="9"/>
  <c r="B1909" i="9"/>
  <c r="A1909" i="9"/>
  <c r="J1908" i="9"/>
  <c r="I1908" i="9"/>
  <c r="H1908" i="9"/>
  <c r="E1908" i="9"/>
  <c r="D1908" i="9"/>
  <c r="C1908" i="9"/>
  <c r="B1908" i="9"/>
  <c r="A1908" i="9"/>
  <c r="J1907" i="9"/>
  <c r="I1907" i="9"/>
  <c r="H1907" i="9"/>
  <c r="E1907" i="9"/>
  <c r="D1907" i="9"/>
  <c r="C1907" i="9"/>
  <c r="B1907" i="9"/>
  <c r="A1907" i="9"/>
  <c r="J1906" i="9"/>
  <c r="I1906" i="9"/>
  <c r="H1906" i="9"/>
  <c r="E1906" i="9"/>
  <c r="D1906" i="9"/>
  <c r="C1906" i="9"/>
  <c r="B1906" i="9"/>
  <c r="A1906" i="9"/>
  <c r="J1905" i="9"/>
  <c r="I1905" i="9"/>
  <c r="H1905" i="9"/>
  <c r="E1905" i="9"/>
  <c r="D1905" i="9"/>
  <c r="C1905" i="9"/>
  <c r="B1905" i="9"/>
  <c r="A1905" i="9"/>
  <c r="J1904" i="9"/>
  <c r="I1904" i="9"/>
  <c r="H1904" i="9"/>
  <c r="E1904" i="9"/>
  <c r="D1904" i="9"/>
  <c r="C1904" i="9"/>
  <c r="B1904" i="9"/>
  <c r="A1904" i="9"/>
  <c r="J1903" i="9"/>
  <c r="I1903" i="9"/>
  <c r="H1903" i="9"/>
  <c r="E1903" i="9"/>
  <c r="D1903" i="9"/>
  <c r="C1903" i="9"/>
  <c r="B1903" i="9"/>
  <c r="A1903" i="9"/>
  <c r="J1902" i="9"/>
  <c r="I1902" i="9"/>
  <c r="H1902" i="9"/>
  <c r="E1902" i="9"/>
  <c r="D1902" i="9"/>
  <c r="C1902" i="9"/>
  <c r="B1902" i="9"/>
  <c r="A1902" i="9"/>
  <c r="J1901" i="9"/>
  <c r="I1901" i="9"/>
  <c r="H1901" i="9"/>
  <c r="E1901" i="9"/>
  <c r="D1901" i="9"/>
  <c r="C1901" i="9"/>
  <c r="B1901" i="9"/>
  <c r="A1901" i="9"/>
  <c r="J1900" i="9"/>
  <c r="I1900" i="9"/>
  <c r="H1900" i="9"/>
  <c r="E1900" i="9"/>
  <c r="D1900" i="9"/>
  <c r="C1900" i="9"/>
  <c r="B1900" i="9"/>
  <c r="A1900" i="9"/>
  <c r="J1899" i="9"/>
  <c r="I1899" i="9"/>
  <c r="H1899" i="9"/>
  <c r="E1899" i="9"/>
  <c r="D1899" i="9"/>
  <c r="C1899" i="9"/>
  <c r="B1899" i="9"/>
  <c r="A1899" i="9"/>
  <c r="J1898" i="9"/>
  <c r="I1898" i="9"/>
  <c r="H1898" i="9"/>
  <c r="E1898" i="9"/>
  <c r="D1898" i="9"/>
  <c r="C1898" i="9"/>
  <c r="B1898" i="9"/>
  <c r="A1898" i="9"/>
  <c r="J1897" i="9"/>
  <c r="I1897" i="9"/>
  <c r="H1897" i="9"/>
  <c r="E1897" i="9"/>
  <c r="D1897" i="9"/>
  <c r="C1897" i="9"/>
  <c r="B1897" i="9"/>
  <c r="A1897" i="9"/>
  <c r="J1896" i="9"/>
  <c r="I1896" i="9"/>
  <c r="H1896" i="9"/>
  <c r="E1896" i="9"/>
  <c r="D1896" i="9"/>
  <c r="C1896" i="9"/>
  <c r="B1896" i="9"/>
  <c r="A1896" i="9"/>
  <c r="J1895" i="9"/>
  <c r="I1895" i="9"/>
  <c r="H1895" i="9"/>
  <c r="E1895" i="9"/>
  <c r="D1895" i="9"/>
  <c r="C1895" i="9"/>
  <c r="B1895" i="9"/>
  <c r="A1895" i="9"/>
  <c r="J1894" i="9"/>
  <c r="I1894" i="9"/>
  <c r="H1894" i="9"/>
  <c r="E1894" i="9"/>
  <c r="D1894" i="9"/>
  <c r="C1894" i="9"/>
  <c r="B1894" i="9"/>
  <c r="A1894" i="9"/>
  <c r="J1893" i="9"/>
  <c r="I1893" i="9"/>
  <c r="H1893" i="9"/>
  <c r="E1893" i="9"/>
  <c r="D1893" i="9"/>
  <c r="C1893" i="9"/>
  <c r="B1893" i="9"/>
  <c r="A1893" i="9"/>
  <c r="J1892" i="9"/>
  <c r="I1892" i="9"/>
  <c r="H1892" i="9"/>
  <c r="E1892" i="9"/>
  <c r="D1892" i="9"/>
  <c r="C1892" i="9"/>
  <c r="B1892" i="9"/>
  <c r="A1892" i="9"/>
  <c r="J1891" i="9"/>
  <c r="I1891" i="9"/>
  <c r="H1891" i="9"/>
  <c r="E1891" i="9"/>
  <c r="D1891" i="9"/>
  <c r="C1891" i="9"/>
  <c r="B1891" i="9"/>
  <c r="A1891" i="9"/>
  <c r="J1890" i="9"/>
  <c r="I1890" i="9"/>
  <c r="H1890" i="9"/>
  <c r="E1890" i="9"/>
  <c r="D1890" i="9"/>
  <c r="C1890" i="9"/>
  <c r="B1890" i="9"/>
  <c r="A1890" i="9"/>
  <c r="J1889" i="9"/>
  <c r="I1889" i="9"/>
  <c r="H1889" i="9"/>
  <c r="E1889" i="9"/>
  <c r="D1889" i="9"/>
  <c r="C1889" i="9"/>
  <c r="B1889" i="9"/>
  <c r="A1889" i="9"/>
  <c r="J1888" i="9"/>
  <c r="I1888" i="9"/>
  <c r="H1888" i="9"/>
  <c r="E1888" i="9"/>
  <c r="D1888" i="9"/>
  <c r="C1888" i="9"/>
  <c r="B1888" i="9"/>
  <c r="A1888" i="9"/>
  <c r="J1887" i="9"/>
  <c r="I1887" i="9"/>
  <c r="H1887" i="9"/>
  <c r="E1887" i="9"/>
  <c r="D1887" i="9"/>
  <c r="C1887" i="9"/>
  <c r="B1887" i="9"/>
  <c r="A1887" i="9"/>
  <c r="J1886" i="9"/>
  <c r="I1886" i="9"/>
  <c r="H1886" i="9"/>
  <c r="E1886" i="9"/>
  <c r="D1886" i="9"/>
  <c r="C1886" i="9"/>
  <c r="B1886" i="9"/>
  <c r="A1886" i="9"/>
  <c r="J1885" i="9"/>
  <c r="I1885" i="9"/>
  <c r="H1885" i="9"/>
  <c r="E1885" i="9"/>
  <c r="D1885" i="9"/>
  <c r="C1885" i="9"/>
  <c r="B1885" i="9"/>
  <c r="A1885" i="9"/>
  <c r="J1884" i="9"/>
  <c r="I1884" i="9"/>
  <c r="H1884" i="9"/>
  <c r="E1884" i="9"/>
  <c r="D1884" i="9"/>
  <c r="C1884" i="9"/>
  <c r="B1884" i="9"/>
  <c r="A1884" i="9"/>
  <c r="J1883" i="9"/>
  <c r="I1883" i="9"/>
  <c r="H1883" i="9"/>
  <c r="E1883" i="9"/>
  <c r="D1883" i="9"/>
  <c r="C1883" i="9"/>
  <c r="B1883" i="9"/>
  <c r="A1883" i="9"/>
  <c r="J1882" i="9"/>
  <c r="I1882" i="9"/>
  <c r="H1882" i="9"/>
  <c r="E1882" i="9"/>
  <c r="D1882" i="9"/>
  <c r="C1882" i="9"/>
  <c r="B1882" i="9"/>
  <c r="A1882" i="9"/>
  <c r="J1881" i="9"/>
  <c r="I1881" i="9"/>
  <c r="H1881" i="9"/>
  <c r="E1881" i="9"/>
  <c r="D1881" i="9"/>
  <c r="C1881" i="9"/>
  <c r="B1881" i="9"/>
  <c r="A1881" i="9"/>
  <c r="J1880" i="9"/>
  <c r="I1880" i="9"/>
  <c r="H1880" i="9"/>
  <c r="E1880" i="9"/>
  <c r="D1880" i="9"/>
  <c r="C1880" i="9"/>
  <c r="B1880" i="9"/>
  <c r="A1880" i="9"/>
  <c r="J1879" i="9"/>
  <c r="I1879" i="9"/>
  <c r="H1879" i="9"/>
  <c r="E1879" i="9"/>
  <c r="D1879" i="9"/>
  <c r="C1879" i="9"/>
  <c r="B1879" i="9"/>
  <c r="A1879" i="9"/>
  <c r="J1878" i="9"/>
  <c r="I1878" i="9"/>
  <c r="H1878" i="9"/>
  <c r="E1878" i="9"/>
  <c r="D1878" i="9"/>
  <c r="C1878" i="9"/>
  <c r="B1878" i="9"/>
  <c r="A1878" i="9"/>
  <c r="J1877" i="9"/>
  <c r="I1877" i="9"/>
  <c r="H1877" i="9"/>
  <c r="E1877" i="9"/>
  <c r="D1877" i="9"/>
  <c r="C1877" i="9"/>
  <c r="B1877" i="9"/>
  <c r="A1877" i="9"/>
  <c r="J1876" i="9"/>
  <c r="I1876" i="9"/>
  <c r="H1876" i="9"/>
  <c r="E1876" i="9"/>
  <c r="D1876" i="9"/>
  <c r="C1876" i="9"/>
  <c r="B1876" i="9"/>
  <c r="A1876" i="9"/>
  <c r="J1875" i="9"/>
  <c r="I1875" i="9"/>
  <c r="H1875" i="9"/>
  <c r="E1875" i="9"/>
  <c r="D1875" i="9"/>
  <c r="C1875" i="9"/>
  <c r="B1875" i="9"/>
  <c r="A1875" i="9"/>
  <c r="J1874" i="9"/>
  <c r="I1874" i="9"/>
  <c r="H1874" i="9"/>
  <c r="E1874" i="9"/>
  <c r="D1874" i="9"/>
  <c r="C1874" i="9"/>
  <c r="B1874" i="9"/>
  <c r="A1874" i="9"/>
  <c r="J1873" i="9"/>
  <c r="I1873" i="9"/>
  <c r="H1873" i="9"/>
  <c r="E1873" i="9"/>
  <c r="D1873" i="9"/>
  <c r="C1873" i="9"/>
  <c r="B1873" i="9"/>
  <c r="A1873" i="9"/>
  <c r="J1872" i="9"/>
  <c r="I1872" i="9"/>
  <c r="H1872" i="9"/>
  <c r="E1872" i="9"/>
  <c r="D1872" i="9"/>
  <c r="C1872" i="9"/>
  <c r="B1872" i="9"/>
  <c r="A1872" i="9"/>
  <c r="J1871" i="9"/>
  <c r="I1871" i="9"/>
  <c r="H1871" i="9"/>
  <c r="E1871" i="9"/>
  <c r="D1871" i="9"/>
  <c r="C1871" i="9"/>
  <c r="B1871" i="9"/>
  <c r="A1871" i="9"/>
  <c r="J1870" i="9"/>
  <c r="I1870" i="9"/>
  <c r="H1870" i="9"/>
  <c r="E1870" i="9"/>
  <c r="D1870" i="9"/>
  <c r="C1870" i="9"/>
  <c r="B1870" i="9"/>
  <c r="A1870" i="9"/>
  <c r="J1869" i="9"/>
  <c r="I1869" i="9"/>
  <c r="H1869" i="9"/>
  <c r="E1869" i="9"/>
  <c r="D1869" i="9"/>
  <c r="C1869" i="9"/>
  <c r="B1869" i="9"/>
  <c r="A1869" i="9"/>
  <c r="J1868" i="9"/>
  <c r="I1868" i="9"/>
  <c r="H1868" i="9"/>
  <c r="E1868" i="9"/>
  <c r="D1868" i="9"/>
  <c r="C1868" i="9"/>
  <c r="B1868" i="9"/>
  <c r="A1868" i="9"/>
  <c r="J1867" i="9"/>
  <c r="I1867" i="9"/>
  <c r="H1867" i="9"/>
  <c r="E1867" i="9"/>
  <c r="D1867" i="9"/>
  <c r="C1867" i="9"/>
  <c r="B1867" i="9"/>
  <c r="A1867" i="9"/>
  <c r="J1866" i="9"/>
  <c r="I1866" i="9"/>
  <c r="H1866" i="9"/>
  <c r="E1866" i="9"/>
  <c r="D1866" i="9"/>
  <c r="C1866" i="9"/>
  <c r="B1866" i="9"/>
  <c r="A1866" i="9"/>
  <c r="J1865" i="9"/>
  <c r="I1865" i="9"/>
  <c r="H1865" i="9"/>
  <c r="E1865" i="9"/>
  <c r="D1865" i="9"/>
  <c r="C1865" i="9"/>
  <c r="B1865" i="9"/>
  <c r="A1865" i="9"/>
  <c r="J1864" i="9"/>
  <c r="I1864" i="9"/>
  <c r="H1864" i="9"/>
  <c r="E1864" i="9"/>
  <c r="D1864" i="9"/>
  <c r="C1864" i="9"/>
  <c r="B1864" i="9"/>
  <c r="A1864" i="9"/>
  <c r="J1863" i="9"/>
  <c r="I1863" i="9"/>
  <c r="H1863" i="9"/>
  <c r="E1863" i="9"/>
  <c r="D1863" i="9"/>
  <c r="C1863" i="9"/>
  <c r="B1863" i="9"/>
  <c r="A1863" i="9"/>
  <c r="J1862" i="9"/>
  <c r="I1862" i="9"/>
  <c r="H1862" i="9"/>
  <c r="E1862" i="9"/>
  <c r="D1862" i="9"/>
  <c r="C1862" i="9"/>
  <c r="B1862" i="9"/>
  <c r="A1862" i="9"/>
  <c r="J1861" i="9"/>
  <c r="I1861" i="9"/>
  <c r="H1861" i="9"/>
  <c r="E1861" i="9"/>
  <c r="D1861" i="9"/>
  <c r="C1861" i="9"/>
  <c r="B1861" i="9"/>
  <c r="A1861" i="9"/>
  <c r="J1860" i="9"/>
  <c r="I1860" i="9"/>
  <c r="H1860" i="9"/>
  <c r="E1860" i="9"/>
  <c r="D1860" i="9"/>
  <c r="C1860" i="9"/>
  <c r="B1860" i="9"/>
  <c r="A1860" i="9"/>
  <c r="J1859" i="9"/>
  <c r="I1859" i="9"/>
  <c r="H1859" i="9"/>
  <c r="E1859" i="9"/>
  <c r="D1859" i="9"/>
  <c r="C1859" i="9"/>
  <c r="B1859" i="9"/>
  <c r="A1859" i="9"/>
  <c r="J1858" i="9"/>
  <c r="I1858" i="9"/>
  <c r="H1858" i="9"/>
  <c r="E1858" i="9"/>
  <c r="D1858" i="9"/>
  <c r="C1858" i="9"/>
  <c r="B1858" i="9"/>
  <c r="A1858" i="9"/>
  <c r="J1857" i="9"/>
  <c r="I1857" i="9"/>
  <c r="H1857" i="9"/>
  <c r="E1857" i="9"/>
  <c r="D1857" i="9"/>
  <c r="C1857" i="9"/>
  <c r="B1857" i="9"/>
  <c r="A1857" i="9"/>
  <c r="J1856" i="9"/>
  <c r="I1856" i="9"/>
  <c r="H1856" i="9"/>
  <c r="E1856" i="9"/>
  <c r="D1856" i="9"/>
  <c r="C1856" i="9"/>
  <c r="B1856" i="9"/>
  <c r="A1856" i="9"/>
  <c r="J1855" i="9"/>
  <c r="I1855" i="9"/>
  <c r="H1855" i="9"/>
  <c r="E1855" i="9"/>
  <c r="D1855" i="9"/>
  <c r="C1855" i="9"/>
  <c r="B1855" i="9"/>
  <c r="A1855" i="9"/>
  <c r="J1854" i="9"/>
  <c r="I1854" i="9"/>
  <c r="H1854" i="9"/>
  <c r="E1854" i="9"/>
  <c r="D1854" i="9"/>
  <c r="C1854" i="9"/>
  <c r="B1854" i="9"/>
  <c r="A1854" i="9"/>
  <c r="J1853" i="9"/>
  <c r="I1853" i="9"/>
  <c r="H1853" i="9"/>
  <c r="E1853" i="9"/>
  <c r="D1853" i="9"/>
  <c r="C1853" i="9"/>
  <c r="B1853" i="9"/>
  <c r="A1853" i="9"/>
  <c r="J1852" i="9"/>
  <c r="I1852" i="9"/>
  <c r="H1852" i="9"/>
  <c r="E1852" i="9"/>
  <c r="D1852" i="9"/>
  <c r="C1852" i="9"/>
  <c r="B1852" i="9"/>
  <c r="A1852" i="9"/>
  <c r="J1851" i="9"/>
  <c r="I1851" i="9"/>
  <c r="H1851" i="9"/>
  <c r="E1851" i="9"/>
  <c r="D1851" i="9"/>
  <c r="C1851" i="9"/>
  <c r="B1851" i="9"/>
  <c r="A1851" i="9"/>
  <c r="J1850" i="9"/>
  <c r="I1850" i="9"/>
  <c r="H1850" i="9"/>
  <c r="E1850" i="9"/>
  <c r="D1850" i="9"/>
  <c r="C1850" i="9"/>
  <c r="B1850" i="9"/>
  <c r="A1850" i="9"/>
  <c r="J1849" i="9"/>
  <c r="I1849" i="9"/>
  <c r="H1849" i="9"/>
  <c r="E1849" i="9"/>
  <c r="D1849" i="9"/>
  <c r="C1849" i="9"/>
  <c r="B1849" i="9"/>
  <c r="A1849" i="9"/>
  <c r="J1848" i="9"/>
  <c r="I1848" i="9"/>
  <c r="H1848" i="9"/>
  <c r="E1848" i="9"/>
  <c r="D1848" i="9"/>
  <c r="C1848" i="9"/>
  <c r="B1848" i="9"/>
  <c r="A1848" i="9"/>
  <c r="J1847" i="9"/>
  <c r="I1847" i="9"/>
  <c r="H1847" i="9"/>
  <c r="E1847" i="9"/>
  <c r="D1847" i="9"/>
  <c r="C1847" i="9"/>
  <c r="B1847" i="9"/>
  <c r="A1847" i="9"/>
  <c r="J1846" i="9"/>
  <c r="I1846" i="9"/>
  <c r="H1846" i="9"/>
  <c r="E1846" i="9"/>
  <c r="D1846" i="9"/>
  <c r="C1846" i="9"/>
  <c r="B1846" i="9"/>
  <c r="A1846" i="9"/>
  <c r="J1845" i="9"/>
  <c r="I1845" i="9"/>
  <c r="H1845" i="9"/>
  <c r="E1845" i="9"/>
  <c r="D1845" i="9"/>
  <c r="C1845" i="9"/>
  <c r="B1845" i="9"/>
  <c r="A1845" i="9"/>
  <c r="J1844" i="9"/>
  <c r="I1844" i="9"/>
  <c r="H1844" i="9"/>
  <c r="E1844" i="9"/>
  <c r="D1844" i="9"/>
  <c r="C1844" i="9"/>
  <c r="B1844" i="9"/>
  <c r="A1844" i="9"/>
  <c r="J1843" i="9"/>
  <c r="I1843" i="9"/>
  <c r="H1843" i="9"/>
  <c r="E1843" i="9"/>
  <c r="D1843" i="9"/>
  <c r="C1843" i="9"/>
  <c r="B1843" i="9"/>
  <c r="A1843" i="9"/>
  <c r="J1842" i="9"/>
  <c r="I1842" i="9"/>
  <c r="H1842" i="9"/>
  <c r="E1842" i="9"/>
  <c r="D1842" i="9"/>
  <c r="C1842" i="9"/>
  <c r="B1842" i="9"/>
  <c r="A1842" i="9"/>
  <c r="J1841" i="9"/>
  <c r="I1841" i="9"/>
  <c r="H1841" i="9"/>
  <c r="E1841" i="9"/>
  <c r="D1841" i="9"/>
  <c r="C1841" i="9"/>
  <c r="B1841" i="9"/>
  <c r="A1841" i="9"/>
  <c r="J1840" i="9"/>
  <c r="I1840" i="9"/>
  <c r="H1840" i="9"/>
  <c r="E1840" i="9"/>
  <c r="D1840" i="9"/>
  <c r="C1840" i="9"/>
  <c r="B1840" i="9"/>
  <c r="A1840" i="9"/>
  <c r="J1839" i="9"/>
  <c r="I1839" i="9"/>
  <c r="H1839" i="9"/>
  <c r="E1839" i="9"/>
  <c r="D1839" i="9"/>
  <c r="C1839" i="9"/>
  <c r="B1839" i="9"/>
  <c r="A1839" i="9"/>
  <c r="J1838" i="9"/>
  <c r="I1838" i="9"/>
  <c r="H1838" i="9"/>
  <c r="E1838" i="9"/>
  <c r="D1838" i="9"/>
  <c r="C1838" i="9"/>
  <c r="B1838" i="9"/>
  <c r="A1838" i="9"/>
  <c r="J1837" i="9"/>
  <c r="I1837" i="9"/>
  <c r="H1837" i="9"/>
  <c r="E1837" i="9"/>
  <c r="D1837" i="9"/>
  <c r="C1837" i="9"/>
  <c r="B1837" i="9"/>
  <c r="A1837" i="9"/>
  <c r="J1836" i="9"/>
  <c r="I1836" i="9"/>
  <c r="H1836" i="9"/>
  <c r="E1836" i="9"/>
  <c r="D1836" i="9"/>
  <c r="C1836" i="9"/>
  <c r="B1836" i="9"/>
  <c r="A1836" i="9"/>
  <c r="J1835" i="9"/>
  <c r="I1835" i="9"/>
  <c r="H1835" i="9"/>
  <c r="E1835" i="9"/>
  <c r="D1835" i="9"/>
  <c r="C1835" i="9"/>
  <c r="B1835" i="9"/>
  <c r="A1835" i="9"/>
  <c r="J1834" i="9"/>
  <c r="I1834" i="9"/>
  <c r="H1834" i="9"/>
  <c r="E1834" i="9"/>
  <c r="D1834" i="9"/>
  <c r="C1834" i="9"/>
  <c r="B1834" i="9"/>
  <c r="A1834" i="9"/>
  <c r="J1833" i="9"/>
  <c r="I1833" i="9"/>
  <c r="H1833" i="9"/>
  <c r="E1833" i="9"/>
  <c r="D1833" i="9"/>
  <c r="C1833" i="9"/>
  <c r="B1833" i="9"/>
  <c r="A1833" i="9"/>
  <c r="J1832" i="9"/>
  <c r="I1832" i="9"/>
  <c r="H1832" i="9"/>
  <c r="E1832" i="9"/>
  <c r="D1832" i="9"/>
  <c r="C1832" i="9"/>
  <c r="B1832" i="9"/>
  <c r="A1832" i="9"/>
  <c r="J1831" i="9"/>
  <c r="I1831" i="9"/>
  <c r="H1831" i="9"/>
  <c r="E1831" i="9"/>
  <c r="D1831" i="9"/>
  <c r="C1831" i="9"/>
  <c r="B1831" i="9"/>
  <c r="A1831" i="9"/>
  <c r="J1830" i="9"/>
  <c r="I1830" i="9"/>
  <c r="H1830" i="9"/>
  <c r="E1830" i="9"/>
  <c r="D1830" i="9"/>
  <c r="C1830" i="9"/>
  <c r="B1830" i="9"/>
  <c r="A1830" i="9"/>
  <c r="J1829" i="9"/>
  <c r="I1829" i="9"/>
  <c r="H1829" i="9"/>
  <c r="E1829" i="9"/>
  <c r="D1829" i="9"/>
  <c r="C1829" i="9"/>
  <c r="B1829" i="9"/>
  <c r="A1829" i="9"/>
  <c r="J1828" i="9"/>
  <c r="I1828" i="9"/>
  <c r="H1828" i="9"/>
  <c r="E1828" i="9"/>
  <c r="D1828" i="9"/>
  <c r="C1828" i="9"/>
  <c r="B1828" i="9"/>
  <c r="A1828" i="9"/>
  <c r="J1827" i="9"/>
  <c r="I1827" i="9"/>
  <c r="H1827" i="9"/>
  <c r="E1827" i="9"/>
  <c r="D1827" i="9"/>
  <c r="C1827" i="9"/>
  <c r="B1827" i="9"/>
  <c r="A1827" i="9"/>
  <c r="J1826" i="9"/>
  <c r="I1826" i="9"/>
  <c r="H1826" i="9"/>
  <c r="E1826" i="9"/>
  <c r="D1826" i="9"/>
  <c r="C1826" i="9"/>
  <c r="B1826" i="9"/>
  <c r="A1826" i="9"/>
  <c r="J1825" i="9"/>
  <c r="I1825" i="9"/>
  <c r="H1825" i="9"/>
  <c r="E1825" i="9"/>
  <c r="D1825" i="9"/>
  <c r="C1825" i="9"/>
  <c r="B1825" i="9"/>
  <c r="A1825" i="9"/>
  <c r="J1824" i="9"/>
  <c r="I1824" i="9"/>
  <c r="H1824" i="9"/>
  <c r="E1824" i="9"/>
  <c r="D1824" i="9"/>
  <c r="C1824" i="9"/>
  <c r="B1824" i="9"/>
  <c r="A1824" i="9"/>
  <c r="J1823" i="9"/>
  <c r="I1823" i="9"/>
  <c r="H1823" i="9"/>
  <c r="E1823" i="9"/>
  <c r="D1823" i="9"/>
  <c r="C1823" i="9"/>
  <c r="B1823" i="9"/>
  <c r="A1823" i="9"/>
  <c r="J1822" i="9"/>
  <c r="I1822" i="9"/>
  <c r="H1822" i="9"/>
  <c r="E1822" i="9"/>
  <c r="D1822" i="9"/>
  <c r="C1822" i="9"/>
  <c r="B1822" i="9"/>
  <c r="A1822" i="9"/>
  <c r="J1821" i="9"/>
  <c r="I1821" i="9"/>
  <c r="H1821" i="9"/>
  <c r="E1821" i="9"/>
  <c r="D1821" i="9"/>
  <c r="C1821" i="9"/>
  <c r="B1821" i="9"/>
  <c r="A1821" i="9"/>
  <c r="J1820" i="9"/>
  <c r="I1820" i="9"/>
  <c r="H1820" i="9"/>
  <c r="E1820" i="9"/>
  <c r="D1820" i="9"/>
  <c r="C1820" i="9"/>
  <c r="B1820" i="9"/>
  <c r="A1820" i="9"/>
  <c r="J1819" i="9"/>
  <c r="I1819" i="9"/>
  <c r="H1819" i="9"/>
  <c r="E1819" i="9"/>
  <c r="D1819" i="9"/>
  <c r="C1819" i="9"/>
  <c r="B1819" i="9"/>
  <c r="A1819" i="9"/>
  <c r="J1818" i="9"/>
  <c r="I1818" i="9"/>
  <c r="H1818" i="9"/>
  <c r="E1818" i="9"/>
  <c r="D1818" i="9"/>
  <c r="C1818" i="9"/>
  <c r="B1818" i="9"/>
  <c r="A1818" i="9"/>
  <c r="J1817" i="9"/>
  <c r="I1817" i="9"/>
  <c r="H1817" i="9"/>
  <c r="E1817" i="9"/>
  <c r="D1817" i="9"/>
  <c r="C1817" i="9"/>
  <c r="B1817" i="9"/>
  <c r="A1817" i="9"/>
  <c r="J1816" i="9"/>
  <c r="I1816" i="9"/>
  <c r="H1816" i="9"/>
  <c r="E1816" i="9"/>
  <c r="D1816" i="9"/>
  <c r="C1816" i="9"/>
  <c r="B1816" i="9"/>
  <c r="A1816" i="9"/>
  <c r="J1815" i="9"/>
  <c r="I1815" i="9"/>
  <c r="H1815" i="9"/>
  <c r="E1815" i="9"/>
  <c r="D1815" i="9"/>
  <c r="C1815" i="9"/>
  <c r="B1815" i="9"/>
  <c r="A1815" i="9"/>
  <c r="J1814" i="9"/>
  <c r="I1814" i="9"/>
  <c r="H1814" i="9"/>
  <c r="E1814" i="9"/>
  <c r="D1814" i="9"/>
  <c r="C1814" i="9"/>
  <c r="B1814" i="9"/>
  <c r="A1814" i="9"/>
  <c r="J1813" i="9"/>
  <c r="I1813" i="9"/>
  <c r="H1813" i="9"/>
  <c r="E1813" i="9"/>
  <c r="D1813" i="9"/>
  <c r="C1813" i="9"/>
  <c r="B1813" i="9"/>
  <c r="A1813" i="9"/>
  <c r="J1812" i="9"/>
  <c r="I1812" i="9"/>
  <c r="H1812" i="9"/>
  <c r="E1812" i="9"/>
  <c r="D1812" i="9"/>
  <c r="C1812" i="9"/>
  <c r="B1812" i="9"/>
  <c r="A1812" i="9"/>
  <c r="J1811" i="9"/>
  <c r="I1811" i="9"/>
  <c r="H1811" i="9"/>
  <c r="E1811" i="9"/>
  <c r="D1811" i="9"/>
  <c r="C1811" i="9"/>
  <c r="B1811" i="9"/>
  <c r="A1811" i="9"/>
  <c r="J1810" i="9"/>
  <c r="I1810" i="9"/>
  <c r="H1810" i="9"/>
  <c r="E1810" i="9"/>
  <c r="D1810" i="9"/>
  <c r="C1810" i="9"/>
  <c r="B1810" i="9"/>
  <c r="A1810" i="9"/>
  <c r="J1809" i="9"/>
  <c r="I1809" i="9"/>
  <c r="H1809" i="9"/>
  <c r="E1809" i="9"/>
  <c r="D1809" i="9"/>
  <c r="C1809" i="9"/>
  <c r="B1809" i="9"/>
  <c r="A1809" i="9"/>
  <c r="J1808" i="9"/>
  <c r="I1808" i="9"/>
  <c r="H1808" i="9"/>
  <c r="E1808" i="9"/>
  <c r="D1808" i="9"/>
  <c r="C1808" i="9"/>
  <c r="B1808" i="9"/>
  <c r="A1808" i="9"/>
  <c r="J1807" i="9"/>
  <c r="I1807" i="9"/>
  <c r="H1807" i="9"/>
  <c r="E1807" i="9"/>
  <c r="D1807" i="9"/>
  <c r="C1807" i="9"/>
  <c r="B1807" i="9"/>
  <c r="A1807" i="9"/>
  <c r="J1806" i="9"/>
  <c r="I1806" i="9"/>
  <c r="H1806" i="9"/>
  <c r="E1806" i="9"/>
  <c r="D1806" i="9"/>
  <c r="C1806" i="9"/>
  <c r="B1806" i="9"/>
  <c r="A1806" i="9"/>
  <c r="J1805" i="9"/>
  <c r="I1805" i="9"/>
  <c r="H1805" i="9"/>
  <c r="E1805" i="9"/>
  <c r="D1805" i="9"/>
  <c r="C1805" i="9"/>
  <c r="B1805" i="9"/>
  <c r="A1805" i="9"/>
  <c r="J1804" i="9"/>
  <c r="I1804" i="9"/>
  <c r="H1804" i="9"/>
  <c r="E1804" i="9"/>
  <c r="D1804" i="9"/>
  <c r="C1804" i="9"/>
  <c r="B1804" i="9"/>
  <c r="A1804" i="9"/>
  <c r="J1803" i="9"/>
  <c r="I1803" i="9"/>
  <c r="H1803" i="9"/>
  <c r="E1803" i="9"/>
  <c r="D1803" i="9"/>
  <c r="C1803" i="9"/>
  <c r="B1803" i="9"/>
  <c r="A1803" i="9"/>
  <c r="J1802" i="9"/>
  <c r="I1802" i="9"/>
  <c r="H1802" i="9"/>
  <c r="E1802" i="9"/>
  <c r="D1802" i="9"/>
  <c r="C1802" i="9"/>
  <c r="B1802" i="9"/>
  <c r="A1802" i="9"/>
  <c r="J1801" i="9"/>
  <c r="I1801" i="9"/>
  <c r="H1801" i="9"/>
  <c r="E1801" i="9"/>
  <c r="D1801" i="9"/>
  <c r="C1801" i="9"/>
  <c r="B1801" i="9"/>
  <c r="A1801" i="9"/>
  <c r="J1800" i="9"/>
  <c r="I1800" i="9"/>
  <c r="H1800" i="9"/>
  <c r="E1800" i="9"/>
  <c r="D1800" i="9"/>
  <c r="C1800" i="9"/>
  <c r="B1800" i="9"/>
  <c r="A1800" i="9"/>
  <c r="J1799" i="9"/>
  <c r="I1799" i="9"/>
  <c r="H1799" i="9"/>
  <c r="E1799" i="9"/>
  <c r="D1799" i="9"/>
  <c r="C1799" i="9"/>
  <c r="B1799" i="9"/>
  <c r="A1799" i="9"/>
  <c r="J1798" i="9"/>
  <c r="I1798" i="9"/>
  <c r="H1798" i="9"/>
  <c r="E1798" i="9"/>
  <c r="D1798" i="9"/>
  <c r="C1798" i="9"/>
  <c r="B1798" i="9"/>
  <c r="A1798" i="9"/>
  <c r="J1797" i="9"/>
  <c r="I1797" i="9"/>
  <c r="H1797" i="9"/>
  <c r="E1797" i="9"/>
  <c r="D1797" i="9"/>
  <c r="C1797" i="9"/>
  <c r="B1797" i="9"/>
  <c r="A1797" i="9"/>
  <c r="J1796" i="9"/>
  <c r="I1796" i="9"/>
  <c r="H1796" i="9"/>
  <c r="E1796" i="9"/>
  <c r="D1796" i="9"/>
  <c r="C1796" i="9"/>
  <c r="B1796" i="9"/>
  <c r="A1796" i="9"/>
  <c r="J1795" i="9"/>
  <c r="I1795" i="9"/>
  <c r="H1795" i="9"/>
  <c r="E1795" i="9"/>
  <c r="D1795" i="9"/>
  <c r="C1795" i="9"/>
  <c r="B1795" i="9"/>
  <c r="A1795" i="9"/>
  <c r="J1794" i="9"/>
  <c r="I1794" i="9"/>
  <c r="H1794" i="9"/>
  <c r="E1794" i="9"/>
  <c r="D1794" i="9"/>
  <c r="C1794" i="9"/>
  <c r="B1794" i="9"/>
  <c r="A1794" i="9"/>
  <c r="J1793" i="9"/>
  <c r="I1793" i="9"/>
  <c r="H1793" i="9"/>
  <c r="E1793" i="9"/>
  <c r="D1793" i="9"/>
  <c r="C1793" i="9"/>
  <c r="B1793" i="9"/>
  <c r="A1793" i="9"/>
  <c r="J1792" i="9"/>
  <c r="I1792" i="9"/>
  <c r="H1792" i="9"/>
  <c r="E1792" i="9"/>
  <c r="D1792" i="9"/>
  <c r="C1792" i="9"/>
  <c r="B1792" i="9"/>
  <c r="A1792" i="9"/>
  <c r="J1791" i="9"/>
  <c r="I1791" i="9"/>
  <c r="H1791" i="9"/>
  <c r="E1791" i="9"/>
  <c r="D1791" i="9"/>
  <c r="C1791" i="9"/>
  <c r="B1791" i="9"/>
  <c r="A1791" i="9"/>
  <c r="J1790" i="9"/>
  <c r="I1790" i="9"/>
  <c r="H1790" i="9"/>
  <c r="E1790" i="9"/>
  <c r="D1790" i="9"/>
  <c r="C1790" i="9"/>
  <c r="B1790" i="9"/>
  <c r="A1790" i="9"/>
  <c r="J1789" i="9"/>
  <c r="I1789" i="9"/>
  <c r="H1789" i="9"/>
  <c r="E1789" i="9"/>
  <c r="D1789" i="9"/>
  <c r="C1789" i="9"/>
  <c r="B1789" i="9"/>
  <c r="A1789" i="9"/>
  <c r="J1788" i="9"/>
  <c r="I1788" i="9"/>
  <c r="H1788" i="9"/>
  <c r="E1788" i="9"/>
  <c r="D1788" i="9"/>
  <c r="C1788" i="9"/>
  <c r="B1788" i="9"/>
  <c r="A1788" i="9"/>
  <c r="J1787" i="9"/>
  <c r="I1787" i="9"/>
  <c r="H1787" i="9"/>
  <c r="E1787" i="9"/>
  <c r="D1787" i="9"/>
  <c r="C1787" i="9"/>
  <c r="B1787" i="9"/>
  <c r="A1787" i="9"/>
  <c r="J1786" i="9"/>
  <c r="I1786" i="9"/>
  <c r="H1786" i="9"/>
  <c r="E1786" i="9"/>
  <c r="D1786" i="9"/>
  <c r="C1786" i="9"/>
  <c r="B1786" i="9"/>
  <c r="A1786" i="9"/>
  <c r="J1785" i="9"/>
  <c r="I1785" i="9"/>
  <c r="H1785" i="9"/>
  <c r="E1785" i="9"/>
  <c r="D1785" i="9"/>
  <c r="C1785" i="9"/>
  <c r="B1785" i="9"/>
  <c r="A1785" i="9"/>
  <c r="J1784" i="9"/>
  <c r="I1784" i="9"/>
  <c r="H1784" i="9"/>
  <c r="E1784" i="9"/>
  <c r="D1784" i="9"/>
  <c r="C1784" i="9"/>
  <c r="B1784" i="9"/>
  <c r="A1784" i="9"/>
  <c r="J1783" i="9"/>
  <c r="I1783" i="9"/>
  <c r="H1783" i="9"/>
  <c r="E1783" i="9"/>
  <c r="D1783" i="9"/>
  <c r="C1783" i="9"/>
  <c r="B1783" i="9"/>
  <c r="A1783" i="9"/>
  <c r="J1782" i="9"/>
  <c r="I1782" i="9"/>
  <c r="H1782" i="9"/>
  <c r="E1782" i="9"/>
  <c r="D1782" i="9"/>
  <c r="C1782" i="9"/>
  <c r="B1782" i="9"/>
  <c r="A1782" i="9"/>
  <c r="J1781" i="9"/>
  <c r="I1781" i="9"/>
  <c r="H1781" i="9"/>
  <c r="E1781" i="9"/>
  <c r="D1781" i="9"/>
  <c r="C1781" i="9"/>
  <c r="B1781" i="9"/>
  <c r="A1781" i="9"/>
  <c r="J1780" i="9"/>
  <c r="I1780" i="9"/>
  <c r="H1780" i="9"/>
  <c r="E1780" i="9"/>
  <c r="D1780" i="9"/>
  <c r="C1780" i="9"/>
  <c r="B1780" i="9"/>
  <c r="A1780" i="9"/>
  <c r="J1779" i="9"/>
  <c r="I1779" i="9"/>
  <c r="H1779" i="9"/>
  <c r="E1779" i="9"/>
  <c r="D1779" i="9"/>
  <c r="C1779" i="9"/>
  <c r="B1779" i="9"/>
  <c r="A1779" i="9"/>
  <c r="J1778" i="9"/>
  <c r="I1778" i="9"/>
  <c r="H1778" i="9"/>
  <c r="E1778" i="9"/>
  <c r="D1778" i="9"/>
  <c r="C1778" i="9"/>
  <c r="B1778" i="9"/>
  <c r="A1778" i="9"/>
  <c r="J1777" i="9"/>
  <c r="I1777" i="9"/>
  <c r="H1777" i="9"/>
  <c r="E1777" i="9"/>
  <c r="D1777" i="9"/>
  <c r="C1777" i="9"/>
  <c r="B1777" i="9"/>
  <c r="A1777" i="9"/>
  <c r="J1776" i="9"/>
  <c r="I1776" i="9"/>
  <c r="H1776" i="9"/>
  <c r="E1776" i="9"/>
  <c r="D1776" i="9"/>
  <c r="C1776" i="9"/>
  <c r="B1776" i="9"/>
  <c r="A1776" i="9"/>
  <c r="J1775" i="9"/>
  <c r="I1775" i="9"/>
  <c r="H1775" i="9"/>
  <c r="E1775" i="9"/>
  <c r="D1775" i="9"/>
  <c r="C1775" i="9"/>
  <c r="B1775" i="9"/>
  <c r="A1775" i="9"/>
  <c r="J1774" i="9"/>
  <c r="I1774" i="9"/>
  <c r="H1774" i="9"/>
  <c r="E1774" i="9"/>
  <c r="D1774" i="9"/>
  <c r="C1774" i="9"/>
  <c r="B1774" i="9"/>
  <c r="A1774" i="9"/>
  <c r="J1773" i="9"/>
  <c r="I1773" i="9"/>
  <c r="H1773" i="9"/>
  <c r="E1773" i="9"/>
  <c r="D1773" i="9"/>
  <c r="C1773" i="9"/>
  <c r="B1773" i="9"/>
  <c r="A1773" i="9"/>
  <c r="J1772" i="9"/>
  <c r="I1772" i="9"/>
  <c r="H1772" i="9"/>
  <c r="E1772" i="9"/>
  <c r="D1772" i="9"/>
  <c r="C1772" i="9"/>
  <c r="B1772" i="9"/>
  <c r="A1772" i="9"/>
  <c r="J1771" i="9"/>
  <c r="I1771" i="9"/>
  <c r="H1771" i="9"/>
  <c r="E1771" i="9"/>
  <c r="D1771" i="9"/>
  <c r="C1771" i="9"/>
  <c r="B1771" i="9"/>
  <c r="A1771" i="9"/>
  <c r="J1770" i="9"/>
  <c r="I1770" i="9"/>
  <c r="H1770" i="9"/>
  <c r="E1770" i="9"/>
  <c r="D1770" i="9"/>
  <c r="C1770" i="9"/>
  <c r="B1770" i="9"/>
  <c r="A1770" i="9"/>
  <c r="J1769" i="9"/>
  <c r="I1769" i="9"/>
  <c r="H1769" i="9"/>
  <c r="E1769" i="9"/>
  <c r="D1769" i="9"/>
  <c r="C1769" i="9"/>
  <c r="B1769" i="9"/>
  <c r="A1769" i="9"/>
  <c r="J1768" i="9"/>
  <c r="I1768" i="9"/>
  <c r="H1768" i="9"/>
  <c r="E1768" i="9"/>
  <c r="D1768" i="9"/>
  <c r="C1768" i="9"/>
  <c r="B1768" i="9"/>
  <c r="A1768" i="9"/>
  <c r="J1767" i="9"/>
  <c r="I1767" i="9"/>
  <c r="H1767" i="9"/>
  <c r="E1767" i="9"/>
  <c r="D1767" i="9"/>
  <c r="C1767" i="9"/>
  <c r="B1767" i="9"/>
  <c r="A1767" i="9"/>
  <c r="J1766" i="9"/>
  <c r="I1766" i="9"/>
  <c r="H1766" i="9"/>
  <c r="E1766" i="9"/>
  <c r="D1766" i="9"/>
  <c r="C1766" i="9"/>
  <c r="B1766" i="9"/>
  <c r="A1766" i="9"/>
  <c r="J1765" i="9"/>
  <c r="I1765" i="9"/>
  <c r="H1765" i="9"/>
  <c r="E1765" i="9"/>
  <c r="D1765" i="9"/>
  <c r="C1765" i="9"/>
  <c r="B1765" i="9"/>
  <c r="A1765" i="9"/>
  <c r="J1764" i="9"/>
  <c r="I1764" i="9"/>
  <c r="H1764" i="9"/>
  <c r="E1764" i="9"/>
  <c r="D1764" i="9"/>
  <c r="C1764" i="9"/>
  <c r="B1764" i="9"/>
  <c r="A1764" i="9"/>
  <c r="J1763" i="9"/>
  <c r="I1763" i="9"/>
  <c r="H1763" i="9"/>
  <c r="E1763" i="9"/>
  <c r="D1763" i="9"/>
  <c r="C1763" i="9"/>
  <c r="B1763" i="9"/>
  <c r="A1763" i="9"/>
  <c r="J1762" i="9"/>
  <c r="I1762" i="9"/>
  <c r="H1762" i="9"/>
  <c r="E1762" i="9"/>
  <c r="D1762" i="9"/>
  <c r="C1762" i="9"/>
  <c r="B1762" i="9"/>
  <c r="A1762" i="9"/>
  <c r="J1761" i="9"/>
  <c r="I1761" i="9"/>
  <c r="H1761" i="9"/>
  <c r="E1761" i="9"/>
  <c r="D1761" i="9"/>
  <c r="C1761" i="9"/>
  <c r="B1761" i="9"/>
  <c r="A1761" i="9"/>
  <c r="J1760" i="9"/>
  <c r="I1760" i="9"/>
  <c r="H1760" i="9"/>
  <c r="E1760" i="9"/>
  <c r="D1760" i="9"/>
  <c r="C1760" i="9"/>
  <c r="B1760" i="9"/>
  <c r="A1760" i="9"/>
  <c r="J1759" i="9"/>
  <c r="I1759" i="9"/>
  <c r="H1759" i="9"/>
  <c r="E1759" i="9"/>
  <c r="D1759" i="9"/>
  <c r="C1759" i="9"/>
  <c r="B1759" i="9"/>
  <c r="A1759" i="9"/>
  <c r="J1758" i="9"/>
  <c r="I1758" i="9"/>
  <c r="H1758" i="9"/>
  <c r="E1758" i="9"/>
  <c r="D1758" i="9"/>
  <c r="C1758" i="9"/>
  <c r="B1758" i="9"/>
  <c r="A1758" i="9"/>
  <c r="J1757" i="9"/>
  <c r="I1757" i="9"/>
  <c r="H1757" i="9"/>
  <c r="E1757" i="9"/>
  <c r="D1757" i="9"/>
  <c r="C1757" i="9"/>
  <c r="B1757" i="9"/>
  <c r="A1757" i="9"/>
  <c r="J1756" i="9"/>
  <c r="I1756" i="9"/>
  <c r="H1756" i="9"/>
  <c r="E1756" i="9"/>
  <c r="D1756" i="9"/>
  <c r="C1756" i="9"/>
  <c r="B1756" i="9"/>
  <c r="A1756" i="9"/>
  <c r="J1755" i="9"/>
  <c r="I1755" i="9"/>
  <c r="H1755" i="9"/>
  <c r="E1755" i="9"/>
  <c r="D1755" i="9"/>
  <c r="C1755" i="9"/>
  <c r="B1755" i="9"/>
  <c r="A1755" i="9"/>
  <c r="J1754" i="9"/>
  <c r="I1754" i="9"/>
  <c r="H1754" i="9"/>
  <c r="E1754" i="9"/>
  <c r="D1754" i="9"/>
  <c r="C1754" i="9"/>
  <c r="B1754" i="9"/>
  <c r="A1754" i="9"/>
  <c r="J1753" i="9"/>
  <c r="I1753" i="9"/>
  <c r="H1753" i="9"/>
  <c r="E1753" i="9"/>
  <c r="D1753" i="9"/>
  <c r="C1753" i="9"/>
  <c r="B1753" i="9"/>
  <c r="A1753" i="9"/>
  <c r="J1752" i="9"/>
  <c r="I1752" i="9"/>
  <c r="H1752" i="9"/>
  <c r="E1752" i="9"/>
  <c r="D1752" i="9"/>
  <c r="C1752" i="9"/>
  <c r="B1752" i="9"/>
  <c r="A1752" i="9"/>
  <c r="J1751" i="9"/>
  <c r="I1751" i="9"/>
  <c r="H1751" i="9"/>
  <c r="E1751" i="9"/>
  <c r="D1751" i="9"/>
  <c r="C1751" i="9"/>
  <c r="B1751" i="9"/>
  <c r="A1751" i="9"/>
  <c r="J1750" i="9"/>
  <c r="I1750" i="9"/>
  <c r="H1750" i="9"/>
  <c r="E1750" i="9"/>
  <c r="D1750" i="9"/>
  <c r="C1750" i="9"/>
  <c r="B1750" i="9"/>
  <c r="A1750" i="9"/>
  <c r="J1749" i="9"/>
  <c r="I1749" i="9"/>
  <c r="H1749" i="9"/>
  <c r="E1749" i="9"/>
  <c r="D1749" i="9"/>
  <c r="C1749" i="9"/>
  <c r="B1749" i="9"/>
  <c r="A1749" i="9"/>
  <c r="J1748" i="9"/>
  <c r="I1748" i="9"/>
  <c r="H1748" i="9"/>
  <c r="E1748" i="9"/>
  <c r="D1748" i="9"/>
  <c r="C1748" i="9"/>
  <c r="B1748" i="9"/>
  <c r="A1748" i="9"/>
  <c r="J1747" i="9"/>
  <c r="I1747" i="9"/>
  <c r="H1747" i="9"/>
  <c r="E1747" i="9"/>
  <c r="D1747" i="9"/>
  <c r="C1747" i="9"/>
  <c r="B1747" i="9"/>
  <c r="A1747" i="9"/>
  <c r="J1746" i="9"/>
  <c r="I1746" i="9"/>
  <c r="H1746" i="9"/>
  <c r="E1746" i="9"/>
  <c r="D1746" i="9"/>
  <c r="C1746" i="9"/>
  <c r="B1746" i="9"/>
  <c r="A1746" i="9"/>
  <c r="J1745" i="9"/>
  <c r="I1745" i="9"/>
  <c r="H1745" i="9"/>
  <c r="E1745" i="9"/>
  <c r="D1745" i="9"/>
  <c r="C1745" i="9"/>
  <c r="B1745" i="9"/>
  <c r="A1745" i="9"/>
  <c r="J1744" i="9"/>
  <c r="I1744" i="9"/>
  <c r="H1744" i="9"/>
  <c r="E1744" i="9"/>
  <c r="D1744" i="9"/>
  <c r="C1744" i="9"/>
  <c r="B1744" i="9"/>
  <c r="A1744" i="9"/>
  <c r="J1743" i="9"/>
  <c r="I1743" i="9"/>
  <c r="H1743" i="9"/>
  <c r="E1743" i="9"/>
  <c r="D1743" i="9"/>
  <c r="C1743" i="9"/>
  <c r="B1743" i="9"/>
  <c r="A1743" i="9"/>
  <c r="J1742" i="9"/>
  <c r="I1742" i="9"/>
  <c r="H1742" i="9"/>
  <c r="E1742" i="9"/>
  <c r="D1742" i="9"/>
  <c r="C1742" i="9"/>
  <c r="B1742" i="9"/>
  <c r="A1742" i="9"/>
  <c r="J1741" i="9"/>
  <c r="I1741" i="9"/>
  <c r="H1741" i="9"/>
  <c r="E1741" i="9"/>
  <c r="D1741" i="9"/>
  <c r="C1741" i="9"/>
  <c r="B1741" i="9"/>
  <c r="A1741" i="9"/>
  <c r="J1740" i="9"/>
  <c r="I1740" i="9"/>
  <c r="H1740" i="9"/>
  <c r="E1740" i="9"/>
  <c r="D1740" i="9"/>
  <c r="C1740" i="9"/>
  <c r="B1740" i="9"/>
  <c r="A1740" i="9"/>
  <c r="J1739" i="9"/>
  <c r="I1739" i="9"/>
  <c r="H1739" i="9"/>
  <c r="E1739" i="9"/>
  <c r="D1739" i="9"/>
  <c r="C1739" i="9"/>
  <c r="B1739" i="9"/>
  <c r="A1739" i="9"/>
  <c r="J1738" i="9"/>
  <c r="I1738" i="9"/>
  <c r="H1738" i="9"/>
  <c r="E1738" i="9"/>
  <c r="D1738" i="9"/>
  <c r="C1738" i="9"/>
  <c r="B1738" i="9"/>
  <c r="A1738" i="9"/>
  <c r="J1737" i="9"/>
  <c r="I1737" i="9"/>
  <c r="H1737" i="9"/>
  <c r="E1737" i="9"/>
  <c r="D1737" i="9"/>
  <c r="C1737" i="9"/>
  <c r="B1737" i="9"/>
  <c r="A1737" i="9"/>
  <c r="J1736" i="9"/>
  <c r="I1736" i="9"/>
  <c r="H1736" i="9"/>
  <c r="E1736" i="9"/>
  <c r="D1736" i="9"/>
  <c r="C1736" i="9"/>
  <c r="B1736" i="9"/>
  <c r="A1736" i="9"/>
  <c r="J1735" i="9"/>
  <c r="I1735" i="9"/>
  <c r="H1735" i="9"/>
  <c r="E1735" i="9"/>
  <c r="D1735" i="9"/>
  <c r="C1735" i="9"/>
  <c r="B1735" i="9"/>
  <c r="A1735" i="9"/>
  <c r="J1734" i="9"/>
  <c r="I1734" i="9"/>
  <c r="H1734" i="9"/>
  <c r="E1734" i="9"/>
  <c r="D1734" i="9"/>
  <c r="C1734" i="9"/>
  <c r="B1734" i="9"/>
  <c r="A1734" i="9"/>
  <c r="J1733" i="9"/>
  <c r="I1733" i="9"/>
  <c r="H1733" i="9"/>
  <c r="E1733" i="9"/>
  <c r="D1733" i="9"/>
  <c r="C1733" i="9"/>
  <c r="B1733" i="9"/>
  <c r="A1733" i="9"/>
  <c r="J1732" i="9"/>
  <c r="I1732" i="9"/>
  <c r="H1732" i="9"/>
  <c r="E1732" i="9"/>
  <c r="D1732" i="9"/>
  <c r="C1732" i="9"/>
  <c r="B1732" i="9"/>
  <c r="A1732" i="9"/>
  <c r="J1731" i="9"/>
  <c r="I1731" i="9"/>
  <c r="H1731" i="9"/>
  <c r="E1731" i="9"/>
  <c r="D1731" i="9"/>
  <c r="C1731" i="9"/>
  <c r="B1731" i="9"/>
  <c r="A1731" i="9"/>
  <c r="J1730" i="9"/>
  <c r="I1730" i="9"/>
  <c r="H1730" i="9"/>
  <c r="E1730" i="9"/>
  <c r="D1730" i="9"/>
  <c r="C1730" i="9"/>
  <c r="B1730" i="9"/>
  <c r="A1730" i="9"/>
  <c r="J1729" i="9"/>
  <c r="I1729" i="9"/>
  <c r="H1729" i="9"/>
  <c r="E1729" i="9"/>
  <c r="D1729" i="9"/>
  <c r="C1729" i="9"/>
  <c r="B1729" i="9"/>
  <c r="A1729" i="9"/>
  <c r="J1728" i="9"/>
  <c r="I1728" i="9"/>
  <c r="H1728" i="9"/>
  <c r="E1728" i="9"/>
  <c r="D1728" i="9"/>
  <c r="C1728" i="9"/>
  <c r="B1728" i="9"/>
  <c r="A1728" i="9"/>
  <c r="J1727" i="9"/>
  <c r="I1727" i="9"/>
  <c r="H1727" i="9"/>
  <c r="E1727" i="9"/>
  <c r="D1727" i="9"/>
  <c r="C1727" i="9"/>
  <c r="B1727" i="9"/>
  <c r="A1727" i="9"/>
  <c r="J1726" i="9"/>
  <c r="I1726" i="9"/>
  <c r="H1726" i="9"/>
  <c r="E1726" i="9"/>
  <c r="D1726" i="9"/>
  <c r="C1726" i="9"/>
  <c r="B1726" i="9"/>
  <c r="A1726" i="9"/>
  <c r="J1725" i="9"/>
  <c r="I1725" i="9"/>
  <c r="H1725" i="9"/>
  <c r="E1725" i="9"/>
  <c r="D1725" i="9"/>
  <c r="C1725" i="9"/>
  <c r="B1725" i="9"/>
  <c r="A1725" i="9"/>
  <c r="J1724" i="9"/>
  <c r="I1724" i="9"/>
  <c r="H1724" i="9"/>
  <c r="E1724" i="9"/>
  <c r="D1724" i="9"/>
  <c r="C1724" i="9"/>
  <c r="B1724" i="9"/>
  <c r="A1724" i="9"/>
  <c r="J1723" i="9"/>
  <c r="I1723" i="9"/>
  <c r="H1723" i="9"/>
  <c r="E1723" i="9"/>
  <c r="D1723" i="9"/>
  <c r="C1723" i="9"/>
  <c r="B1723" i="9"/>
  <c r="A1723" i="9"/>
  <c r="J1722" i="9"/>
  <c r="I1722" i="9"/>
  <c r="H1722" i="9"/>
  <c r="E1722" i="9"/>
  <c r="D1722" i="9"/>
  <c r="C1722" i="9"/>
  <c r="B1722" i="9"/>
  <c r="A1722" i="9"/>
  <c r="J1721" i="9"/>
  <c r="I1721" i="9"/>
  <c r="H1721" i="9"/>
  <c r="E1721" i="9"/>
  <c r="D1721" i="9"/>
  <c r="C1721" i="9"/>
  <c r="B1721" i="9"/>
  <c r="A1721" i="9"/>
  <c r="J1720" i="9"/>
  <c r="I1720" i="9"/>
  <c r="H1720" i="9"/>
  <c r="E1720" i="9"/>
  <c r="D1720" i="9"/>
  <c r="C1720" i="9"/>
  <c r="B1720" i="9"/>
  <c r="A1720" i="9"/>
  <c r="J1719" i="9"/>
  <c r="I1719" i="9"/>
  <c r="H1719" i="9"/>
  <c r="E1719" i="9"/>
  <c r="D1719" i="9"/>
  <c r="C1719" i="9"/>
  <c r="B1719" i="9"/>
  <c r="A1719" i="9"/>
  <c r="J1718" i="9"/>
  <c r="I1718" i="9"/>
  <c r="H1718" i="9"/>
  <c r="E1718" i="9"/>
  <c r="D1718" i="9"/>
  <c r="C1718" i="9"/>
  <c r="B1718" i="9"/>
  <c r="A1718" i="9"/>
  <c r="J1717" i="9"/>
  <c r="I1717" i="9"/>
  <c r="H1717" i="9"/>
  <c r="E1717" i="9"/>
  <c r="D1717" i="9"/>
  <c r="C1717" i="9"/>
  <c r="B1717" i="9"/>
  <c r="A1717" i="9"/>
  <c r="J1716" i="9"/>
  <c r="I1716" i="9"/>
  <c r="H1716" i="9"/>
  <c r="E1716" i="9"/>
  <c r="D1716" i="9"/>
  <c r="C1716" i="9"/>
  <c r="B1716" i="9"/>
  <c r="A1716" i="9"/>
  <c r="J1715" i="9"/>
  <c r="I1715" i="9"/>
  <c r="H1715" i="9"/>
  <c r="E1715" i="9"/>
  <c r="D1715" i="9"/>
  <c r="C1715" i="9"/>
  <c r="B1715" i="9"/>
  <c r="A1715" i="9"/>
  <c r="J1714" i="9"/>
  <c r="I1714" i="9"/>
  <c r="H1714" i="9"/>
  <c r="E1714" i="9"/>
  <c r="D1714" i="9"/>
  <c r="C1714" i="9"/>
  <c r="B1714" i="9"/>
  <c r="A1714" i="9"/>
  <c r="J1713" i="9"/>
  <c r="I1713" i="9"/>
  <c r="H1713" i="9"/>
  <c r="E1713" i="9"/>
  <c r="D1713" i="9"/>
  <c r="C1713" i="9"/>
  <c r="B1713" i="9"/>
  <c r="A1713" i="9"/>
  <c r="J1712" i="9"/>
  <c r="I1712" i="9"/>
  <c r="H1712" i="9"/>
  <c r="E1712" i="9"/>
  <c r="D1712" i="9"/>
  <c r="C1712" i="9"/>
  <c r="B1712" i="9"/>
  <c r="A1712" i="9"/>
  <c r="J1711" i="9"/>
  <c r="I1711" i="9"/>
  <c r="H1711" i="9"/>
  <c r="E1711" i="9"/>
  <c r="D1711" i="9"/>
  <c r="C1711" i="9"/>
  <c r="B1711" i="9"/>
  <c r="A1711" i="9"/>
  <c r="J1710" i="9"/>
  <c r="I1710" i="9"/>
  <c r="H1710" i="9"/>
  <c r="E1710" i="9"/>
  <c r="D1710" i="9"/>
  <c r="C1710" i="9"/>
  <c r="B1710" i="9"/>
  <c r="A1710" i="9"/>
  <c r="J1709" i="9"/>
  <c r="I1709" i="9"/>
  <c r="H1709" i="9"/>
  <c r="E1709" i="9"/>
  <c r="D1709" i="9"/>
  <c r="C1709" i="9"/>
  <c r="B1709" i="9"/>
  <c r="A1709" i="9"/>
  <c r="J1708" i="9"/>
  <c r="I1708" i="9"/>
  <c r="H1708" i="9"/>
  <c r="E1708" i="9"/>
  <c r="D1708" i="9"/>
  <c r="C1708" i="9"/>
  <c r="B1708" i="9"/>
  <c r="A1708" i="9"/>
  <c r="J1707" i="9"/>
  <c r="I1707" i="9"/>
  <c r="H1707" i="9"/>
  <c r="E1707" i="9"/>
  <c r="D1707" i="9"/>
  <c r="C1707" i="9"/>
  <c r="B1707" i="9"/>
  <c r="A1707" i="9"/>
  <c r="J1706" i="9"/>
  <c r="I1706" i="9"/>
  <c r="H1706" i="9"/>
  <c r="E1706" i="9"/>
  <c r="D1706" i="9"/>
  <c r="C1706" i="9"/>
  <c r="B1706" i="9"/>
  <c r="A1706" i="9"/>
  <c r="J1705" i="9"/>
  <c r="I1705" i="9"/>
  <c r="H1705" i="9"/>
  <c r="E1705" i="9"/>
  <c r="D1705" i="9"/>
  <c r="C1705" i="9"/>
  <c r="B1705" i="9"/>
  <c r="A1705" i="9"/>
  <c r="J1704" i="9"/>
  <c r="I1704" i="9"/>
  <c r="H1704" i="9"/>
  <c r="E1704" i="9"/>
  <c r="D1704" i="9"/>
  <c r="C1704" i="9"/>
  <c r="B1704" i="9"/>
  <c r="A1704" i="9"/>
  <c r="J1703" i="9"/>
  <c r="I1703" i="9"/>
  <c r="H1703" i="9"/>
  <c r="E1703" i="9"/>
  <c r="D1703" i="9"/>
  <c r="C1703" i="9"/>
  <c r="B1703" i="9"/>
  <c r="A1703" i="9"/>
  <c r="J1702" i="9"/>
  <c r="I1702" i="9"/>
  <c r="H1702" i="9"/>
  <c r="E1702" i="9"/>
  <c r="D1702" i="9"/>
  <c r="C1702" i="9"/>
  <c r="B1702" i="9"/>
  <c r="A1702" i="9"/>
  <c r="J1701" i="9"/>
  <c r="I1701" i="9"/>
  <c r="H1701" i="9"/>
  <c r="E1701" i="9"/>
  <c r="D1701" i="9"/>
  <c r="C1701" i="9"/>
  <c r="B1701" i="9"/>
  <c r="A1701" i="9"/>
  <c r="J1700" i="9"/>
  <c r="I1700" i="9"/>
  <c r="H1700" i="9"/>
  <c r="E1700" i="9"/>
  <c r="D1700" i="9"/>
  <c r="C1700" i="9"/>
  <c r="B1700" i="9"/>
  <c r="A1700" i="9"/>
  <c r="J1699" i="9"/>
  <c r="I1699" i="9"/>
  <c r="H1699" i="9"/>
  <c r="E1699" i="9"/>
  <c r="D1699" i="9"/>
  <c r="C1699" i="9"/>
  <c r="B1699" i="9"/>
  <c r="A1699" i="9"/>
  <c r="J1698" i="9"/>
  <c r="I1698" i="9"/>
  <c r="H1698" i="9"/>
  <c r="E1698" i="9"/>
  <c r="D1698" i="9"/>
  <c r="C1698" i="9"/>
  <c r="B1698" i="9"/>
  <c r="A1698" i="9"/>
  <c r="J1697" i="9"/>
  <c r="I1697" i="9"/>
  <c r="H1697" i="9"/>
  <c r="E1697" i="9"/>
  <c r="D1697" i="9"/>
  <c r="C1697" i="9"/>
  <c r="B1697" i="9"/>
  <c r="A1697" i="9"/>
  <c r="J1696" i="9"/>
  <c r="I1696" i="9"/>
  <c r="H1696" i="9"/>
  <c r="E1696" i="9"/>
  <c r="D1696" i="9"/>
  <c r="C1696" i="9"/>
  <c r="B1696" i="9"/>
  <c r="A1696" i="9"/>
  <c r="J1695" i="9"/>
  <c r="I1695" i="9"/>
  <c r="H1695" i="9"/>
  <c r="E1695" i="9"/>
  <c r="D1695" i="9"/>
  <c r="C1695" i="9"/>
  <c r="B1695" i="9"/>
  <c r="A1695" i="9"/>
  <c r="J1694" i="9"/>
  <c r="I1694" i="9"/>
  <c r="H1694" i="9"/>
  <c r="E1694" i="9"/>
  <c r="D1694" i="9"/>
  <c r="C1694" i="9"/>
  <c r="B1694" i="9"/>
  <c r="A1694" i="9"/>
  <c r="J1693" i="9"/>
  <c r="I1693" i="9"/>
  <c r="H1693" i="9"/>
  <c r="E1693" i="9"/>
  <c r="D1693" i="9"/>
  <c r="C1693" i="9"/>
  <c r="B1693" i="9"/>
  <c r="A1693" i="9"/>
  <c r="J1692" i="9"/>
  <c r="I1692" i="9"/>
  <c r="H1692" i="9"/>
  <c r="E1692" i="9"/>
  <c r="D1692" i="9"/>
  <c r="C1692" i="9"/>
  <c r="B1692" i="9"/>
  <c r="A1692" i="9"/>
  <c r="J1691" i="9"/>
  <c r="I1691" i="9"/>
  <c r="H1691" i="9"/>
  <c r="E1691" i="9"/>
  <c r="D1691" i="9"/>
  <c r="C1691" i="9"/>
  <c r="B1691" i="9"/>
  <c r="A1691" i="9"/>
  <c r="J1690" i="9"/>
  <c r="I1690" i="9"/>
  <c r="H1690" i="9"/>
  <c r="E1690" i="9"/>
  <c r="D1690" i="9"/>
  <c r="C1690" i="9"/>
  <c r="B1690" i="9"/>
  <c r="A1690" i="9"/>
  <c r="J1689" i="9"/>
  <c r="I1689" i="9"/>
  <c r="H1689" i="9"/>
  <c r="E1689" i="9"/>
  <c r="D1689" i="9"/>
  <c r="C1689" i="9"/>
  <c r="B1689" i="9"/>
  <c r="A1689" i="9"/>
  <c r="J1688" i="9"/>
  <c r="I1688" i="9"/>
  <c r="H1688" i="9"/>
  <c r="E1688" i="9"/>
  <c r="D1688" i="9"/>
  <c r="C1688" i="9"/>
  <c r="B1688" i="9"/>
  <c r="A1688" i="9"/>
  <c r="J1687" i="9"/>
  <c r="I1687" i="9"/>
  <c r="H1687" i="9"/>
  <c r="E1687" i="9"/>
  <c r="D1687" i="9"/>
  <c r="C1687" i="9"/>
  <c r="B1687" i="9"/>
  <c r="A1687" i="9"/>
  <c r="J1686" i="9"/>
  <c r="I1686" i="9"/>
  <c r="H1686" i="9"/>
  <c r="E1686" i="9"/>
  <c r="D1686" i="9"/>
  <c r="C1686" i="9"/>
  <c r="B1686" i="9"/>
  <c r="A1686" i="9"/>
  <c r="J1685" i="9"/>
  <c r="I1685" i="9"/>
  <c r="H1685" i="9"/>
  <c r="E1685" i="9"/>
  <c r="D1685" i="9"/>
  <c r="C1685" i="9"/>
  <c r="B1685" i="9"/>
  <c r="A1685" i="9"/>
  <c r="J1684" i="9"/>
  <c r="I1684" i="9"/>
  <c r="H1684" i="9"/>
  <c r="E1684" i="9"/>
  <c r="D1684" i="9"/>
  <c r="C1684" i="9"/>
  <c r="B1684" i="9"/>
  <c r="A1684" i="9"/>
  <c r="J1683" i="9"/>
  <c r="I1683" i="9"/>
  <c r="H1683" i="9"/>
  <c r="E1683" i="9"/>
  <c r="D1683" i="9"/>
  <c r="C1683" i="9"/>
  <c r="B1683" i="9"/>
  <c r="A1683" i="9"/>
  <c r="J1682" i="9"/>
  <c r="I1682" i="9"/>
  <c r="H1682" i="9"/>
  <c r="E1682" i="9"/>
  <c r="D1682" i="9"/>
  <c r="C1682" i="9"/>
  <c r="B1682" i="9"/>
  <c r="A1682" i="9"/>
  <c r="J1681" i="9"/>
  <c r="I1681" i="9"/>
  <c r="H1681" i="9"/>
  <c r="E1681" i="9"/>
  <c r="D1681" i="9"/>
  <c r="C1681" i="9"/>
  <c r="B1681" i="9"/>
  <c r="A1681" i="9"/>
  <c r="J1680" i="9"/>
  <c r="I1680" i="9"/>
  <c r="H1680" i="9"/>
  <c r="E1680" i="9"/>
  <c r="D1680" i="9"/>
  <c r="C1680" i="9"/>
  <c r="B1680" i="9"/>
  <c r="A1680" i="9"/>
  <c r="J1679" i="9"/>
  <c r="I1679" i="9"/>
  <c r="H1679" i="9"/>
  <c r="E1679" i="9"/>
  <c r="D1679" i="9"/>
  <c r="C1679" i="9"/>
  <c r="B1679" i="9"/>
  <c r="A1679" i="9"/>
  <c r="J1678" i="9"/>
  <c r="I1678" i="9"/>
  <c r="H1678" i="9"/>
  <c r="E1678" i="9"/>
  <c r="D1678" i="9"/>
  <c r="C1678" i="9"/>
  <c r="B1678" i="9"/>
  <c r="A1678" i="9"/>
  <c r="J1677" i="9"/>
  <c r="I1677" i="9"/>
  <c r="H1677" i="9"/>
  <c r="E1677" i="9"/>
  <c r="D1677" i="9"/>
  <c r="C1677" i="9"/>
  <c r="B1677" i="9"/>
  <c r="A1677" i="9"/>
  <c r="J1676" i="9"/>
  <c r="I1676" i="9"/>
  <c r="H1676" i="9"/>
  <c r="E1676" i="9"/>
  <c r="D1676" i="9"/>
  <c r="C1676" i="9"/>
  <c r="B1676" i="9"/>
  <c r="A1676" i="9"/>
  <c r="J1675" i="9"/>
  <c r="I1675" i="9"/>
  <c r="H1675" i="9"/>
  <c r="E1675" i="9"/>
  <c r="D1675" i="9"/>
  <c r="C1675" i="9"/>
  <c r="B1675" i="9"/>
  <c r="A1675" i="9"/>
  <c r="J1674" i="9"/>
  <c r="I1674" i="9"/>
  <c r="H1674" i="9"/>
  <c r="E1674" i="9"/>
  <c r="D1674" i="9"/>
  <c r="C1674" i="9"/>
  <c r="B1674" i="9"/>
  <c r="A1674" i="9"/>
  <c r="J1673" i="9"/>
  <c r="I1673" i="9"/>
  <c r="H1673" i="9"/>
  <c r="E1673" i="9"/>
  <c r="D1673" i="9"/>
  <c r="C1673" i="9"/>
  <c r="B1673" i="9"/>
  <c r="A1673" i="9"/>
  <c r="J1672" i="9"/>
  <c r="I1672" i="9"/>
  <c r="H1672" i="9"/>
  <c r="E1672" i="9"/>
  <c r="D1672" i="9"/>
  <c r="C1672" i="9"/>
  <c r="B1672" i="9"/>
  <c r="A1672" i="9"/>
  <c r="J1671" i="9"/>
  <c r="I1671" i="9"/>
  <c r="H1671" i="9"/>
  <c r="E1671" i="9"/>
  <c r="D1671" i="9"/>
  <c r="C1671" i="9"/>
  <c r="B1671" i="9"/>
  <c r="A1671" i="9"/>
  <c r="J1670" i="9"/>
  <c r="I1670" i="9"/>
  <c r="H1670" i="9"/>
  <c r="E1670" i="9"/>
  <c r="D1670" i="9"/>
  <c r="C1670" i="9"/>
  <c r="B1670" i="9"/>
  <c r="A1670" i="9"/>
  <c r="J1669" i="9"/>
  <c r="I1669" i="9"/>
  <c r="H1669" i="9"/>
  <c r="E1669" i="9"/>
  <c r="D1669" i="9"/>
  <c r="C1669" i="9"/>
  <c r="B1669" i="9"/>
  <c r="A1669" i="9"/>
  <c r="J1668" i="9"/>
  <c r="I1668" i="9"/>
  <c r="H1668" i="9"/>
  <c r="E1668" i="9"/>
  <c r="D1668" i="9"/>
  <c r="C1668" i="9"/>
  <c r="B1668" i="9"/>
  <c r="A1668" i="9"/>
  <c r="J1667" i="9"/>
  <c r="I1667" i="9"/>
  <c r="H1667" i="9"/>
  <c r="E1667" i="9"/>
  <c r="D1667" i="9"/>
  <c r="C1667" i="9"/>
  <c r="B1667" i="9"/>
  <c r="A1667" i="9"/>
  <c r="J1666" i="9"/>
  <c r="I1666" i="9"/>
  <c r="H1666" i="9"/>
  <c r="E1666" i="9"/>
  <c r="D1666" i="9"/>
  <c r="C1666" i="9"/>
  <c r="B1666" i="9"/>
  <c r="A1666" i="9"/>
  <c r="J1665" i="9"/>
  <c r="I1665" i="9"/>
  <c r="H1665" i="9"/>
  <c r="E1665" i="9"/>
  <c r="D1665" i="9"/>
  <c r="C1665" i="9"/>
  <c r="B1665" i="9"/>
  <c r="A1665" i="9"/>
  <c r="J1664" i="9"/>
  <c r="I1664" i="9"/>
  <c r="H1664" i="9"/>
  <c r="E1664" i="9"/>
  <c r="D1664" i="9"/>
  <c r="C1664" i="9"/>
  <c r="B1664" i="9"/>
  <c r="A1664" i="9"/>
  <c r="J1663" i="9"/>
  <c r="I1663" i="9"/>
  <c r="H1663" i="9"/>
  <c r="E1663" i="9"/>
  <c r="D1663" i="9"/>
  <c r="C1663" i="9"/>
  <c r="B1663" i="9"/>
  <c r="A1663" i="9"/>
  <c r="J1662" i="9"/>
  <c r="I1662" i="9"/>
  <c r="H1662" i="9"/>
  <c r="E1662" i="9"/>
  <c r="D1662" i="9"/>
  <c r="C1662" i="9"/>
  <c r="B1662" i="9"/>
  <c r="A1662" i="9"/>
  <c r="J1661" i="9"/>
  <c r="I1661" i="9"/>
  <c r="H1661" i="9"/>
  <c r="E1661" i="9"/>
  <c r="D1661" i="9"/>
  <c r="C1661" i="9"/>
  <c r="B1661" i="9"/>
  <c r="A1661" i="9"/>
  <c r="J1660" i="9"/>
  <c r="I1660" i="9"/>
  <c r="H1660" i="9"/>
  <c r="E1660" i="9"/>
  <c r="D1660" i="9"/>
  <c r="C1660" i="9"/>
  <c r="B1660" i="9"/>
  <c r="A1660" i="9"/>
  <c r="J1659" i="9"/>
  <c r="I1659" i="9"/>
  <c r="H1659" i="9"/>
  <c r="E1659" i="9"/>
  <c r="D1659" i="9"/>
  <c r="C1659" i="9"/>
  <c r="B1659" i="9"/>
  <c r="A1659" i="9"/>
  <c r="J1658" i="9"/>
  <c r="I1658" i="9"/>
  <c r="H1658" i="9"/>
  <c r="E1658" i="9"/>
  <c r="D1658" i="9"/>
  <c r="C1658" i="9"/>
  <c r="B1658" i="9"/>
  <c r="A1658" i="9"/>
  <c r="J1657" i="9"/>
  <c r="I1657" i="9"/>
  <c r="H1657" i="9"/>
  <c r="E1657" i="9"/>
  <c r="D1657" i="9"/>
  <c r="C1657" i="9"/>
  <c r="B1657" i="9"/>
  <c r="A1657" i="9"/>
  <c r="J1656" i="9"/>
  <c r="I1656" i="9"/>
  <c r="H1656" i="9"/>
  <c r="E1656" i="9"/>
  <c r="D1656" i="9"/>
  <c r="C1656" i="9"/>
  <c r="B1656" i="9"/>
  <c r="A1656" i="9"/>
  <c r="J1655" i="9"/>
  <c r="I1655" i="9"/>
  <c r="H1655" i="9"/>
  <c r="E1655" i="9"/>
  <c r="D1655" i="9"/>
  <c r="C1655" i="9"/>
  <c r="B1655" i="9"/>
  <c r="A1655" i="9"/>
  <c r="J1654" i="9"/>
  <c r="I1654" i="9"/>
  <c r="H1654" i="9"/>
  <c r="E1654" i="9"/>
  <c r="D1654" i="9"/>
  <c r="C1654" i="9"/>
  <c r="B1654" i="9"/>
  <c r="A1654" i="9"/>
  <c r="J1653" i="9"/>
  <c r="I1653" i="9"/>
  <c r="H1653" i="9"/>
  <c r="E1653" i="9"/>
  <c r="D1653" i="9"/>
  <c r="C1653" i="9"/>
  <c r="B1653" i="9"/>
  <c r="A1653" i="9"/>
  <c r="J1652" i="9"/>
  <c r="I1652" i="9"/>
  <c r="H1652" i="9"/>
  <c r="E1652" i="9"/>
  <c r="D1652" i="9"/>
  <c r="C1652" i="9"/>
  <c r="B1652" i="9"/>
  <c r="A1652" i="9"/>
  <c r="J1651" i="9"/>
  <c r="I1651" i="9"/>
  <c r="H1651" i="9"/>
  <c r="E1651" i="9"/>
  <c r="D1651" i="9"/>
  <c r="C1651" i="9"/>
  <c r="B1651" i="9"/>
  <c r="A1651" i="9"/>
  <c r="J1650" i="9"/>
  <c r="I1650" i="9"/>
  <c r="H1650" i="9"/>
  <c r="E1650" i="9"/>
  <c r="D1650" i="9"/>
  <c r="C1650" i="9"/>
  <c r="B1650" i="9"/>
  <c r="A1650" i="9"/>
  <c r="J1649" i="9"/>
  <c r="I1649" i="9"/>
  <c r="H1649" i="9"/>
  <c r="E1649" i="9"/>
  <c r="D1649" i="9"/>
  <c r="C1649" i="9"/>
  <c r="B1649" i="9"/>
  <c r="A1649" i="9"/>
  <c r="J1648" i="9"/>
  <c r="I1648" i="9"/>
  <c r="H1648" i="9"/>
  <c r="E1648" i="9"/>
  <c r="D1648" i="9"/>
  <c r="C1648" i="9"/>
  <c r="B1648" i="9"/>
  <c r="A1648" i="9"/>
  <c r="J1647" i="9"/>
  <c r="I1647" i="9"/>
  <c r="H1647" i="9"/>
  <c r="E1647" i="9"/>
  <c r="D1647" i="9"/>
  <c r="C1647" i="9"/>
  <c r="B1647" i="9"/>
  <c r="A1647" i="9"/>
  <c r="J1646" i="9"/>
  <c r="I1646" i="9"/>
  <c r="H1646" i="9"/>
  <c r="E1646" i="9"/>
  <c r="D1646" i="9"/>
  <c r="C1646" i="9"/>
  <c r="B1646" i="9"/>
  <c r="A1646" i="9"/>
  <c r="J1645" i="9"/>
  <c r="I1645" i="9"/>
  <c r="H1645" i="9"/>
  <c r="E1645" i="9"/>
  <c r="D1645" i="9"/>
  <c r="C1645" i="9"/>
  <c r="B1645" i="9"/>
  <c r="A1645" i="9"/>
  <c r="J1644" i="9"/>
  <c r="I1644" i="9"/>
  <c r="H1644" i="9"/>
  <c r="E1644" i="9"/>
  <c r="D1644" i="9"/>
  <c r="C1644" i="9"/>
  <c r="B1644" i="9"/>
  <c r="A1644" i="9"/>
  <c r="J1643" i="9"/>
  <c r="I1643" i="9"/>
  <c r="H1643" i="9"/>
  <c r="E1643" i="9"/>
  <c r="D1643" i="9"/>
  <c r="C1643" i="9"/>
  <c r="B1643" i="9"/>
  <c r="A1643" i="9"/>
  <c r="J1642" i="9"/>
  <c r="I1642" i="9"/>
  <c r="H1642" i="9"/>
  <c r="E1642" i="9"/>
  <c r="D1642" i="9"/>
  <c r="C1642" i="9"/>
  <c r="B1642" i="9"/>
  <c r="A1642" i="9"/>
  <c r="J1641" i="9"/>
  <c r="I1641" i="9"/>
  <c r="H1641" i="9"/>
  <c r="E1641" i="9"/>
  <c r="D1641" i="9"/>
  <c r="C1641" i="9"/>
  <c r="B1641" i="9"/>
  <c r="A1641" i="9"/>
  <c r="J1640" i="9"/>
  <c r="I1640" i="9"/>
  <c r="H1640" i="9"/>
  <c r="E1640" i="9"/>
  <c r="D1640" i="9"/>
  <c r="C1640" i="9"/>
  <c r="B1640" i="9"/>
  <c r="A1640" i="9"/>
  <c r="J1639" i="9"/>
  <c r="I1639" i="9"/>
  <c r="H1639" i="9"/>
  <c r="E1639" i="9"/>
  <c r="D1639" i="9"/>
  <c r="C1639" i="9"/>
  <c r="B1639" i="9"/>
  <c r="A1639" i="9"/>
  <c r="J1638" i="9"/>
  <c r="I1638" i="9"/>
  <c r="H1638" i="9"/>
  <c r="E1638" i="9"/>
  <c r="D1638" i="9"/>
  <c r="C1638" i="9"/>
  <c r="B1638" i="9"/>
  <c r="A1638" i="9"/>
  <c r="J1637" i="9"/>
  <c r="I1637" i="9"/>
  <c r="H1637" i="9"/>
  <c r="E1637" i="9"/>
  <c r="D1637" i="9"/>
  <c r="C1637" i="9"/>
  <c r="B1637" i="9"/>
  <c r="A1637" i="9"/>
  <c r="J1636" i="9"/>
  <c r="I1636" i="9"/>
  <c r="H1636" i="9"/>
  <c r="E1636" i="9"/>
  <c r="D1636" i="9"/>
  <c r="C1636" i="9"/>
  <c r="B1636" i="9"/>
  <c r="A1636" i="9"/>
  <c r="J1635" i="9"/>
  <c r="I1635" i="9"/>
  <c r="H1635" i="9"/>
  <c r="E1635" i="9"/>
  <c r="D1635" i="9"/>
  <c r="C1635" i="9"/>
  <c r="B1635" i="9"/>
  <c r="A1635" i="9"/>
  <c r="J1634" i="9"/>
  <c r="I1634" i="9"/>
  <c r="H1634" i="9"/>
  <c r="E1634" i="9"/>
  <c r="D1634" i="9"/>
  <c r="C1634" i="9"/>
  <c r="B1634" i="9"/>
  <c r="A1634" i="9"/>
  <c r="J1633" i="9"/>
  <c r="I1633" i="9"/>
  <c r="H1633" i="9"/>
  <c r="E1633" i="9"/>
  <c r="D1633" i="9"/>
  <c r="C1633" i="9"/>
  <c r="B1633" i="9"/>
  <c r="A1633" i="9"/>
  <c r="J1632" i="9"/>
  <c r="I1632" i="9"/>
  <c r="H1632" i="9"/>
  <c r="E1632" i="9"/>
  <c r="D1632" i="9"/>
  <c r="C1632" i="9"/>
  <c r="B1632" i="9"/>
  <c r="A1632" i="9"/>
  <c r="J1631" i="9"/>
  <c r="I1631" i="9"/>
  <c r="H1631" i="9"/>
  <c r="E1631" i="9"/>
  <c r="D1631" i="9"/>
  <c r="C1631" i="9"/>
  <c r="B1631" i="9"/>
  <c r="A1631" i="9"/>
  <c r="J1630" i="9"/>
  <c r="I1630" i="9"/>
  <c r="H1630" i="9"/>
  <c r="E1630" i="9"/>
  <c r="D1630" i="9"/>
  <c r="C1630" i="9"/>
  <c r="B1630" i="9"/>
  <c r="A1630" i="9"/>
  <c r="J1629" i="9"/>
  <c r="I1629" i="9"/>
  <c r="H1629" i="9"/>
  <c r="E1629" i="9"/>
  <c r="D1629" i="9"/>
  <c r="C1629" i="9"/>
  <c r="B1629" i="9"/>
  <c r="A1629" i="9"/>
  <c r="J1628" i="9"/>
  <c r="I1628" i="9"/>
  <c r="H1628" i="9"/>
  <c r="E1628" i="9"/>
  <c r="D1628" i="9"/>
  <c r="C1628" i="9"/>
  <c r="B1628" i="9"/>
  <c r="A1628" i="9"/>
  <c r="J1627" i="9"/>
  <c r="I1627" i="9"/>
  <c r="H1627" i="9"/>
  <c r="E1627" i="9"/>
  <c r="D1627" i="9"/>
  <c r="C1627" i="9"/>
  <c r="B1627" i="9"/>
  <c r="A1627" i="9"/>
  <c r="J1626" i="9"/>
  <c r="I1626" i="9"/>
  <c r="H1626" i="9"/>
  <c r="E1626" i="9"/>
  <c r="D1626" i="9"/>
  <c r="C1626" i="9"/>
  <c r="B1626" i="9"/>
  <c r="A1626" i="9"/>
  <c r="J1625" i="9"/>
  <c r="I1625" i="9"/>
  <c r="H1625" i="9"/>
  <c r="E1625" i="9"/>
  <c r="D1625" i="9"/>
  <c r="C1625" i="9"/>
  <c r="B1625" i="9"/>
  <c r="A1625" i="9"/>
  <c r="J1624" i="9"/>
  <c r="I1624" i="9"/>
  <c r="H1624" i="9"/>
  <c r="E1624" i="9"/>
  <c r="D1624" i="9"/>
  <c r="C1624" i="9"/>
  <c r="B1624" i="9"/>
  <c r="A1624" i="9"/>
  <c r="J1623" i="9"/>
  <c r="I1623" i="9"/>
  <c r="H1623" i="9"/>
  <c r="E1623" i="9"/>
  <c r="D1623" i="9"/>
  <c r="C1623" i="9"/>
  <c r="B1623" i="9"/>
  <c r="A1623" i="9"/>
  <c r="J1622" i="9"/>
  <c r="I1622" i="9"/>
  <c r="H1622" i="9"/>
  <c r="E1622" i="9"/>
  <c r="D1622" i="9"/>
  <c r="C1622" i="9"/>
  <c r="B1622" i="9"/>
  <c r="A1622" i="9"/>
  <c r="J1621" i="9"/>
  <c r="I1621" i="9"/>
  <c r="H1621" i="9"/>
  <c r="E1621" i="9"/>
  <c r="D1621" i="9"/>
  <c r="C1621" i="9"/>
  <c r="B1621" i="9"/>
  <c r="A1621" i="9"/>
  <c r="J1620" i="9"/>
  <c r="I1620" i="9"/>
  <c r="H1620" i="9"/>
  <c r="E1620" i="9"/>
  <c r="D1620" i="9"/>
  <c r="C1620" i="9"/>
  <c r="B1620" i="9"/>
  <c r="A1620" i="9"/>
  <c r="J1619" i="9"/>
  <c r="I1619" i="9"/>
  <c r="H1619" i="9"/>
  <c r="E1619" i="9"/>
  <c r="D1619" i="9"/>
  <c r="C1619" i="9"/>
  <c r="B1619" i="9"/>
  <c r="A1619" i="9"/>
  <c r="J1618" i="9"/>
  <c r="I1618" i="9"/>
  <c r="H1618" i="9"/>
  <c r="E1618" i="9"/>
  <c r="D1618" i="9"/>
  <c r="C1618" i="9"/>
  <c r="B1618" i="9"/>
  <c r="A1618" i="9"/>
  <c r="J1617" i="9"/>
  <c r="I1617" i="9"/>
  <c r="H1617" i="9"/>
  <c r="E1617" i="9"/>
  <c r="D1617" i="9"/>
  <c r="C1617" i="9"/>
  <c r="B1617" i="9"/>
  <c r="A1617" i="9"/>
  <c r="J1616" i="9"/>
  <c r="I1616" i="9"/>
  <c r="H1616" i="9"/>
  <c r="E1616" i="9"/>
  <c r="D1616" i="9"/>
  <c r="C1616" i="9"/>
  <c r="B1616" i="9"/>
  <c r="A1616" i="9"/>
  <c r="J1615" i="9"/>
  <c r="I1615" i="9"/>
  <c r="H1615" i="9"/>
  <c r="E1615" i="9"/>
  <c r="D1615" i="9"/>
  <c r="C1615" i="9"/>
  <c r="B1615" i="9"/>
  <c r="A1615" i="9"/>
  <c r="J1614" i="9"/>
  <c r="I1614" i="9"/>
  <c r="H1614" i="9"/>
  <c r="E1614" i="9"/>
  <c r="D1614" i="9"/>
  <c r="C1614" i="9"/>
  <c r="B1614" i="9"/>
  <c r="A1614" i="9"/>
  <c r="J1613" i="9"/>
  <c r="I1613" i="9"/>
  <c r="H1613" i="9"/>
  <c r="E1613" i="9"/>
  <c r="D1613" i="9"/>
  <c r="C1613" i="9"/>
  <c r="B1613" i="9"/>
  <c r="A1613" i="9"/>
  <c r="J1612" i="9"/>
  <c r="I1612" i="9"/>
  <c r="H1612" i="9"/>
  <c r="E1612" i="9"/>
  <c r="D1612" i="9"/>
  <c r="C1612" i="9"/>
  <c r="B1612" i="9"/>
  <c r="A1612" i="9"/>
  <c r="J1611" i="9"/>
  <c r="I1611" i="9"/>
  <c r="H1611" i="9"/>
  <c r="E1611" i="9"/>
  <c r="D1611" i="9"/>
  <c r="C1611" i="9"/>
  <c r="B1611" i="9"/>
  <c r="A1611" i="9"/>
  <c r="J1610" i="9"/>
  <c r="I1610" i="9"/>
  <c r="H1610" i="9"/>
  <c r="E1610" i="9"/>
  <c r="D1610" i="9"/>
  <c r="C1610" i="9"/>
  <c r="B1610" i="9"/>
  <c r="A1610" i="9"/>
  <c r="J1609" i="9"/>
  <c r="I1609" i="9"/>
  <c r="H1609" i="9"/>
  <c r="E1609" i="9"/>
  <c r="D1609" i="9"/>
  <c r="C1609" i="9"/>
  <c r="B1609" i="9"/>
  <c r="A1609" i="9"/>
  <c r="J1608" i="9"/>
  <c r="I1608" i="9"/>
  <c r="H1608" i="9"/>
  <c r="E1608" i="9"/>
  <c r="D1608" i="9"/>
  <c r="C1608" i="9"/>
  <c r="B1608" i="9"/>
  <c r="A1608" i="9"/>
  <c r="J1607" i="9"/>
  <c r="I1607" i="9"/>
  <c r="H1607" i="9"/>
  <c r="E1607" i="9"/>
  <c r="D1607" i="9"/>
  <c r="C1607" i="9"/>
  <c r="B1607" i="9"/>
  <c r="A1607" i="9"/>
  <c r="J1606" i="9"/>
  <c r="I1606" i="9"/>
  <c r="H1606" i="9"/>
  <c r="E1606" i="9"/>
  <c r="D1606" i="9"/>
  <c r="C1606" i="9"/>
  <c r="B1606" i="9"/>
  <c r="A1606" i="9"/>
  <c r="J1605" i="9"/>
  <c r="I1605" i="9"/>
  <c r="H1605" i="9"/>
  <c r="E1605" i="9"/>
  <c r="D1605" i="9"/>
  <c r="C1605" i="9"/>
  <c r="B1605" i="9"/>
  <c r="A1605" i="9"/>
  <c r="J1604" i="9"/>
  <c r="I1604" i="9"/>
  <c r="H1604" i="9"/>
  <c r="E1604" i="9"/>
  <c r="D1604" i="9"/>
  <c r="C1604" i="9"/>
  <c r="B1604" i="9"/>
  <c r="A1604" i="9"/>
  <c r="J1603" i="9"/>
  <c r="I1603" i="9"/>
  <c r="H1603" i="9"/>
  <c r="E1603" i="9"/>
  <c r="D1603" i="9"/>
  <c r="C1603" i="9"/>
  <c r="B1603" i="9"/>
  <c r="A1603" i="9"/>
  <c r="J1602" i="9"/>
  <c r="I1602" i="9"/>
  <c r="H1602" i="9"/>
  <c r="E1602" i="9"/>
  <c r="D1602" i="9"/>
  <c r="C1602" i="9"/>
  <c r="B1602" i="9"/>
  <c r="A1602" i="9"/>
  <c r="J1601" i="9"/>
  <c r="I1601" i="9"/>
  <c r="H1601" i="9"/>
  <c r="E1601" i="9"/>
  <c r="D1601" i="9"/>
  <c r="C1601" i="9"/>
  <c r="B1601" i="9"/>
  <c r="A1601" i="9"/>
  <c r="J1600" i="9"/>
  <c r="I1600" i="9"/>
  <c r="H1600" i="9"/>
  <c r="E1600" i="9"/>
  <c r="D1600" i="9"/>
  <c r="C1600" i="9"/>
  <c r="B1600" i="9"/>
  <c r="A1600" i="9"/>
  <c r="J1599" i="9"/>
  <c r="I1599" i="9"/>
  <c r="H1599" i="9"/>
  <c r="E1599" i="9"/>
  <c r="D1599" i="9"/>
  <c r="C1599" i="9"/>
  <c r="B1599" i="9"/>
  <c r="A1599" i="9"/>
  <c r="J1598" i="9"/>
  <c r="I1598" i="9"/>
  <c r="H1598" i="9"/>
  <c r="E1598" i="9"/>
  <c r="D1598" i="9"/>
  <c r="C1598" i="9"/>
  <c r="B1598" i="9"/>
  <c r="A1598" i="9"/>
  <c r="J1597" i="9"/>
  <c r="I1597" i="9"/>
  <c r="H1597" i="9"/>
  <c r="E1597" i="9"/>
  <c r="D1597" i="9"/>
  <c r="C1597" i="9"/>
  <c r="B1597" i="9"/>
  <c r="A1597" i="9"/>
  <c r="J1596" i="9"/>
  <c r="I1596" i="9"/>
  <c r="H1596" i="9"/>
  <c r="E1596" i="9"/>
  <c r="D1596" i="9"/>
  <c r="C1596" i="9"/>
  <c r="B1596" i="9"/>
  <c r="A1596" i="9"/>
  <c r="J1595" i="9"/>
  <c r="I1595" i="9"/>
  <c r="H1595" i="9"/>
  <c r="E1595" i="9"/>
  <c r="D1595" i="9"/>
  <c r="C1595" i="9"/>
  <c r="B1595" i="9"/>
  <c r="A1595" i="9"/>
  <c r="J1594" i="9"/>
  <c r="I1594" i="9"/>
  <c r="H1594" i="9"/>
  <c r="E1594" i="9"/>
  <c r="D1594" i="9"/>
  <c r="C1594" i="9"/>
  <c r="B1594" i="9"/>
  <c r="A1594" i="9"/>
  <c r="J1593" i="9"/>
  <c r="I1593" i="9"/>
  <c r="H1593" i="9"/>
  <c r="E1593" i="9"/>
  <c r="D1593" i="9"/>
  <c r="C1593" i="9"/>
  <c r="B1593" i="9"/>
  <c r="A1593" i="9"/>
  <c r="J1592" i="9"/>
  <c r="I1592" i="9"/>
  <c r="H1592" i="9"/>
  <c r="E1592" i="9"/>
  <c r="D1592" i="9"/>
  <c r="C1592" i="9"/>
  <c r="B1592" i="9"/>
  <c r="A1592" i="9"/>
  <c r="J1591" i="9"/>
  <c r="I1591" i="9"/>
  <c r="H1591" i="9"/>
  <c r="E1591" i="9"/>
  <c r="D1591" i="9"/>
  <c r="C1591" i="9"/>
  <c r="B1591" i="9"/>
  <c r="A1591" i="9"/>
  <c r="J1590" i="9"/>
  <c r="I1590" i="9"/>
  <c r="H1590" i="9"/>
  <c r="E1590" i="9"/>
  <c r="D1590" i="9"/>
  <c r="C1590" i="9"/>
  <c r="B1590" i="9"/>
  <c r="A1590" i="9"/>
  <c r="J1589" i="9"/>
  <c r="I1589" i="9"/>
  <c r="H1589" i="9"/>
  <c r="E1589" i="9"/>
  <c r="D1589" i="9"/>
  <c r="C1589" i="9"/>
  <c r="B1589" i="9"/>
  <c r="A1589" i="9"/>
  <c r="J1588" i="9"/>
  <c r="I1588" i="9"/>
  <c r="H1588" i="9"/>
  <c r="E1588" i="9"/>
  <c r="D1588" i="9"/>
  <c r="C1588" i="9"/>
  <c r="B1588" i="9"/>
  <c r="A1588" i="9"/>
  <c r="J1587" i="9"/>
  <c r="I1587" i="9"/>
  <c r="H1587" i="9"/>
  <c r="E1587" i="9"/>
  <c r="D1587" i="9"/>
  <c r="C1587" i="9"/>
  <c r="B1587" i="9"/>
  <c r="A1587" i="9"/>
  <c r="J1586" i="9"/>
  <c r="I1586" i="9"/>
  <c r="H1586" i="9"/>
  <c r="E1586" i="9"/>
  <c r="D1586" i="9"/>
  <c r="C1586" i="9"/>
  <c r="B1586" i="9"/>
  <c r="A1586" i="9"/>
  <c r="J1585" i="9"/>
  <c r="I1585" i="9"/>
  <c r="H1585" i="9"/>
  <c r="E1585" i="9"/>
  <c r="D1585" i="9"/>
  <c r="C1585" i="9"/>
  <c r="B1585" i="9"/>
  <c r="A1585" i="9"/>
  <c r="J1584" i="9"/>
  <c r="I1584" i="9"/>
  <c r="H1584" i="9"/>
  <c r="E1584" i="9"/>
  <c r="D1584" i="9"/>
  <c r="C1584" i="9"/>
  <c r="B1584" i="9"/>
  <c r="A1584" i="9"/>
  <c r="J1583" i="9"/>
  <c r="I1583" i="9"/>
  <c r="H1583" i="9"/>
  <c r="E1583" i="9"/>
  <c r="D1583" i="9"/>
  <c r="C1583" i="9"/>
  <c r="B1583" i="9"/>
  <c r="A1583" i="9"/>
  <c r="J1582" i="9"/>
  <c r="I1582" i="9"/>
  <c r="H1582" i="9"/>
  <c r="E1582" i="9"/>
  <c r="D1582" i="9"/>
  <c r="C1582" i="9"/>
  <c r="B1582" i="9"/>
  <c r="A1582" i="9"/>
  <c r="J1581" i="9"/>
  <c r="I1581" i="9"/>
  <c r="H1581" i="9"/>
  <c r="E1581" i="9"/>
  <c r="D1581" i="9"/>
  <c r="C1581" i="9"/>
  <c r="B1581" i="9"/>
  <c r="A1581" i="9"/>
  <c r="J1580" i="9"/>
  <c r="I1580" i="9"/>
  <c r="H1580" i="9"/>
  <c r="E1580" i="9"/>
  <c r="D1580" i="9"/>
  <c r="C1580" i="9"/>
  <c r="B1580" i="9"/>
  <c r="A1580" i="9"/>
  <c r="J1579" i="9"/>
  <c r="I1579" i="9"/>
  <c r="H1579" i="9"/>
  <c r="E1579" i="9"/>
  <c r="D1579" i="9"/>
  <c r="C1579" i="9"/>
  <c r="B1579" i="9"/>
  <c r="A1579" i="9"/>
  <c r="J1578" i="9"/>
  <c r="I1578" i="9"/>
  <c r="H1578" i="9"/>
  <c r="E1578" i="9"/>
  <c r="D1578" i="9"/>
  <c r="C1578" i="9"/>
  <c r="B1578" i="9"/>
  <c r="A1578" i="9"/>
  <c r="J1577" i="9"/>
  <c r="I1577" i="9"/>
  <c r="H1577" i="9"/>
  <c r="E1577" i="9"/>
  <c r="D1577" i="9"/>
  <c r="C1577" i="9"/>
  <c r="B1577" i="9"/>
  <c r="A1577" i="9"/>
  <c r="J1576" i="9"/>
  <c r="I1576" i="9"/>
  <c r="H1576" i="9"/>
  <c r="E1576" i="9"/>
  <c r="D1576" i="9"/>
  <c r="C1576" i="9"/>
  <c r="B1576" i="9"/>
  <c r="A1576" i="9"/>
  <c r="J1575" i="9"/>
  <c r="I1575" i="9"/>
  <c r="H1575" i="9"/>
  <c r="E1575" i="9"/>
  <c r="D1575" i="9"/>
  <c r="C1575" i="9"/>
  <c r="B1575" i="9"/>
  <c r="A1575" i="9"/>
  <c r="J1574" i="9"/>
  <c r="I1574" i="9"/>
  <c r="H1574" i="9"/>
  <c r="E1574" i="9"/>
  <c r="D1574" i="9"/>
  <c r="C1574" i="9"/>
  <c r="B1574" i="9"/>
  <c r="A1574" i="9"/>
  <c r="J1573" i="9"/>
  <c r="I1573" i="9"/>
  <c r="H1573" i="9"/>
  <c r="E1573" i="9"/>
  <c r="D1573" i="9"/>
  <c r="C1573" i="9"/>
  <c r="B1573" i="9"/>
  <c r="A1573" i="9"/>
  <c r="J1572" i="9"/>
  <c r="I1572" i="9"/>
  <c r="H1572" i="9"/>
  <c r="E1572" i="9"/>
  <c r="D1572" i="9"/>
  <c r="C1572" i="9"/>
  <c r="B1572" i="9"/>
  <c r="A1572" i="9"/>
  <c r="J1571" i="9"/>
  <c r="I1571" i="9"/>
  <c r="H1571" i="9"/>
  <c r="E1571" i="9"/>
  <c r="D1571" i="9"/>
  <c r="C1571" i="9"/>
  <c r="B1571" i="9"/>
  <c r="A1571" i="9"/>
  <c r="J1570" i="9"/>
  <c r="I1570" i="9"/>
  <c r="H1570" i="9"/>
  <c r="E1570" i="9"/>
  <c r="D1570" i="9"/>
  <c r="C1570" i="9"/>
  <c r="B1570" i="9"/>
  <c r="A1570" i="9"/>
  <c r="J1569" i="9"/>
  <c r="I1569" i="9"/>
  <c r="H1569" i="9"/>
  <c r="E1569" i="9"/>
  <c r="D1569" i="9"/>
  <c r="C1569" i="9"/>
  <c r="B1569" i="9"/>
  <c r="A1569" i="9"/>
  <c r="J1568" i="9"/>
  <c r="I1568" i="9"/>
  <c r="H1568" i="9"/>
  <c r="E1568" i="9"/>
  <c r="D1568" i="9"/>
  <c r="C1568" i="9"/>
  <c r="B1568" i="9"/>
  <c r="A1568" i="9"/>
  <c r="J1567" i="9"/>
  <c r="I1567" i="9"/>
  <c r="H1567" i="9"/>
  <c r="E1567" i="9"/>
  <c r="D1567" i="9"/>
  <c r="C1567" i="9"/>
  <c r="B1567" i="9"/>
  <c r="A1567" i="9"/>
  <c r="J1566" i="9"/>
  <c r="I1566" i="9"/>
  <c r="H1566" i="9"/>
  <c r="D1566" i="9"/>
  <c r="C1566" i="9"/>
  <c r="B1566" i="9"/>
  <c r="A1566" i="9"/>
  <c r="J1565" i="9"/>
  <c r="I1565" i="9"/>
  <c r="H1565" i="9"/>
  <c r="D1565" i="9"/>
  <c r="C1565" i="9"/>
  <c r="B1565" i="9"/>
  <c r="A1565" i="9"/>
  <c r="J1564" i="9"/>
  <c r="I1564" i="9"/>
  <c r="H1564" i="9"/>
  <c r="D1564" i="9"/>
  <c r="C1564" i="9"/>
  <c r="B1564" i="9"/>
  <c r="A1564" i="9"/>
  <c r="J1563" i="9"/>
  <c r="I1563" i="9"/>
  <c r="H1563" i="9"/>
  <c r="D1563" i="9"/>
  <c r="C1563" i="9"/>
  <c r="B1563" i="9"/>
  <c r="A1563" i="9"/>
  <c r="J1562" i="9"/>
  <c r="I1562" i="9"/>
  <c r="H1562" i="9"/>
  <c r="D1562" i="9"/>
  <c r="C1562" i="9"/>
  <c r="B1562" i="9"/>
  <c r="A1562" i="9"/>
  <c r="J1561" i="9"/>
  <c r="I1561" i="9"/>
  <c r="H1561" i="9"/>
  <c r="D1561" i="9"/>
  <c r="C1561" i="9"/>
  <c r="B1561" i="9"/>
  <c r="A1561" i="9"/>
  <c r="J1560" i="9"/>
  <c r="I1560" i="9"/>
  <c r="H1560" i="9"/>
  <c r="D1560" i="9"/>
  <c r="C1560" i="9"/>
  <c r="B1560" i="9"/>
  <c r="A1560" i="9"/>
  <c r="J1559" i="9"/>
  <c r="I1559" i="9"/>
  <c r="H1559" i="9"/>
  <c r="D1559" i="9"/>
  <c r="C1559" i="9"/>
  <c r="B1559" i="9"/>
  <c r="A1559" i="9"/>
  <c r="J1558" i="9"/>
  <c r="I1558" i="9"/>
  <c r="H1558" i="9"/>
  <c r="D1558" i="9"/>
  <c r="C1558" i="9"/>
  <c r="B1558" i="9"/>
  <c r="A1558" i="9"/>
  <c r="J1557" i="9"/>
  <c r="I1557" i="9"/>
  <c r="H1557" i="9"/>
  <c r="D1557" i="9"/>
  <c r="C1557" i="9"/>
  <c r="B1557" i="9"/>
  <c r="A1557" i="9"/>
  <c r="J1556" i="9"/>
  <c r="I1556" i="9"/>
  <c r="H1556" i="9"/>
  <c r="D1556" i="9"/>
  <c r="C1556" i="9"/>
  <c r="B1556" i="9"/>
  <c r="A1556" i="9"/>
  <c r="J1555" i="9"/>
  <c r="I1555" i="9"/>
  <c r="H1555" i="9"/>
  <c r="D1555" i="9"/>
  <c r="C1555" i="9"/>
  <c r="B1555" i="9"/>
  <c r="A1555" i="9"/>
  <c r="J1554" i="9"/>
  <c r="I1554" i="9"/>
  <c r="H1554" i="9"/>
  <c r="D1554" i="9"/>
  <c r="C1554" i="9"/>
  <c r="B1554" i="9"/>
  <c r="A1554" i="9"/>
  <c r="J1553" i="9"/>
  <c r="I1553" i="9"/>
  <c r="H1553" i="9"/>
  <c r="D1553" i="9"/>
  <c r="C1553" i="9"/>
  <c r="B1553" i="9"/>
  <c r="A1553" i="9"/>
  <c r="J1552" i="9"/>
  <c r="I1552" i="9"/>
  <c r="H1552" i="9"/>
  <c r="D1552" i="9"/>
  <c r="C1552" i="9"/>
  <c r="B1552" i="9"/>
  <c r="A1552" i="9"/>
  <c r="J1551" i="9"/>
  <c r="I1551" i="9"/>
  <c r="H1551" i="9"/>
  <c r="D1551" i="9"/>
  <c r="C1551" i="9"/>
  <c r="B1551" i="9"/>
  <c r="A1551" i="9"/>
  <c r="J1550" i="9"/>
  <c r="I1550" i="9"/>
  <c r="H1550" i="9"/>
  <c r="D1550" i="9"/>
  <c r="C1550" i="9"/>
  <c r="B1550" i="9"/>
  <c r="A1550" i="9"/>
  <c r="J1549" i="9"/>
  <c r="I1549" i="9"/>
  <c r="H1549" i="9"/>
  <c r="D1549" i="9"/>
  <c r="C1549" i="9"/>
  <c r="B1549" i="9"/>
  <c r="A1549" i="9"/>
  <c r="J1548" i="9"/>
  <c r="I1548" i="9"/>
  <c r="H1548" i="9"/>
  <c r="D1548" i="9"/>
  <c r="C1548" i="9"/>
  <c r="B1548" i="9"/>
  <c r="A1548" i="9"/>
  <c r="J1547" i="9"/>
  <c r="I1547" i="9"/>
  <c r="H1547" i="9"/>
  <c r="D1547" i="9"/>
  <c r="C1547" i="9"/>
  <c r="B1547" i="9"/>
  <c r="A1547" i="9"/>
  <c r="J1546" i="9"/>
  <c r="I1546" i="9"/>
  <c r="H1546" i="9"/>
  <c r="D1546" i="9"/>
  <c r="C1546" i="9"/>
  <c r="B1546" i="9"/>
  <c r="A1546" i="9"/>
  <c r="J1545" i="9"/>
  <c r="I1545" i="9"/>
  <c r="H1545" i="9"/>
  <c r="D1545" i="9"/>
  <c r="C1545" i="9"/>
  <c r="B1545" i="9"/>
  <c r="A1545" i="9"/>
  <c r="J1544" i="9"/>
  <c r="I1544" i="9"/>
  <c r="H1544" i="9"/>
  <c r="D1544" i="9"/>
  <c r="C1544" i="9"/>
  <c r="B1544" i="9"/>
  <c r="A1544" i="9"/>
  <c r="J1543" i="9"/>
  <c r="I1543" i="9"/>
  <c r="H1543" i="9"/>
  <c r="D1543" i="9"/>
  <c r="C1543" i="9"/>
  <c r="B1543" i="9"/>
  <c r="A1543" i="9"/>
  <c r="J1542" i="9"/>
  <c r="I1542" i="9"/>
  <c r="H1542" i="9"/>
  <c r="D1542" i="9"/>
  <c r="C1542" i="9"/>
  <c r="B1542" i="9"/>
  <c r="A1542" i="9"/>
  <c r="J1541" i="9"/>
  <c r="I1541" i="9"/>
  <c r="H1541" i="9"/>
  <c r="D1541" i="9"/>
  <c r="C1541" i="9"/>
  <c r="B1541" i="9"/>
  <c r="A1541" i="9"/>
  <c r="J1540" i="9"/>
  <c r="I1540" i="9"/>
  <c r="H1540" i="9"/>
  <c r="D1540" i="9"/>
  <c r="C1540" i="9"/>
  <c r="B1540" i="9"/>
  <c r="A1540" i="9"/>
  <c r="J1539" i="9"/>
  <c r="I1539" i="9"/>
  <c r="H1539" i="9"/>
  <c r="D1539" i="9"/>
  <c r="C1539" i="9"/>
  <c r="B1539" i="9"/>
  <c r="A1539" i="9"/>
  <c r="J1538" i="9"/>
  <c r="I1538" i="9"/>
  <c r="H1538" i="9"/>
  <c r="D1538" i="9"/>
  <c r="C1538" i="9"/>
  <c r="B1538" i="9"/>
  <c r="A1538" i="9"/>
  <c r="J1537" i="9"/>
  <c r="I1537" i="9"/>
  <c r="H1537" i="9"/>
  <c r="D1537" i="9"/>
  <c r="C1537" i="9"/>
  <c r="B1537" i="9"/>
  <c r="A1537" i="9"/>
  <c r="J1536" i="9"/>
  <c r="I1536" i="9"/>
  <c r="H1536" i="9"/>
  <c r="D1536" i="9"/>
  <c r="C1536" i="9"/>
  <c r="B1536" i="9"/>
  <c r="A1536" i="9"/>
  <c r="J1535" i="9"/>
  <c r="I1535" i="9"/>
  <c r="H1535" i="9"/>
  <c r="D1535" i="9"/>
  <c r="C1535" i="9"/>
  <c r="B1535" i="9"/>
  <c r="A1535" i="9"/>
  <c r="J1534" i="9"/>
  <c r="I1534" i="9"/>
  <c r="H1534" i="9"/>
  <c r="D1534" i="9"/>
  <c r="C1534" i="9"/>
  <c r="B1534" i="9"/>
  <c r="A1534" i="9"/>
  <c r="J1533" i="9"/>
  <c r="I1533" i="9"/>
  <c r="H1533" i="9"/>
  <c r="D1533" i="9"/>
  <c r="C1533" i="9"/>
  <c r="B1533" i="9"/>
  <c r="A1533" i="9"/>
  <c r="J1532" i="9"/>
  <c r="I1532" i="9"/>
  <c r="H1532" i="9"/>
  <c r="D1532" i="9"/>
  <c r="C1532" i="9"/>
  <c r="B1532" i="9"/>
  <c r="A1532" i="9"/>
  <c r="J1531" i="9"/>
  <c r="I1531" i="9"/>
  <c r="H1531" i="9"/>
  <c r="D1531" i="9"/>
  <c r="C1531" i="9"/>
  <c r="B1531" i="9"/>
  <c r="A1531" i="9"/>
  <c r="J1530" i="9"/>
  <c r="I1530" i="9"/>
  <c r="H1530" i="9"/>
  <c r="D1530" i="9"/>
  <c r="C1530" i="9"/>
  <c r="B1530" i="9"/>
  <c r="A1530" i="9"/>
  <c r="J1529" i="9"/>
  <c r="I1529" i="9"/>
  <c r="H1529" i="9"/>
  <c r="D1529" i="9"/>
  <c r="C1529" i="9"/>
  <c r="B1529" i="9"/>
  <c r="A1529" i="9"/>
  <c r="J1528" i="9"/>
  <c r="I1528" i="9"/>
  <c r="H1528" i="9"/>
  <c r="D1528" i="9"/>
  <c r="C1528" i="9"/>
  <c r="B1528" i="9"/>
  <c r="A1528" i="9"/>
  <c r="J1527" i="9"/>
  <c r="I1527" i="9"/>
  <c r="H1527" i="9"/>
  <c r="D1527" i="9"/>
  <c r="C1527" i="9"/>
  <c r="B1527" i="9"/>
  <c r="A1527" i="9"/>
  <c r="J1526" i="9"/>
  <c r="I1526" i="9"/>
  <c r="H1526" i="9"/>
  <c r="D1526" i="9"/>
  <c r="C1526" i="9"/>
  <c r="B1526" i="9"/>
  <c r="A1526" i="9"/>
  <c r="J1525" i="9"/>
  <c r="I1525" i="9"/>
  <c r="H1525" i="9"/>
  <c r="D1525" i="9"/>
  <c r="C1525" i="9"/>
  <c r="B1525" i="9"/>
  <c r="A1525" i="9"/>
  <c r="J1524" i="9"/>
  <c r="I1524" i="9"/>
  <c r="H1524" i="9"/>
  <c r="D1524" i="9"/>
  <c r="C1524" i="9"/>
  <c r="B1524" i="9"/>
  <c r="A1524" i="9"/>
  <c r="J1523" i="9"/>
  <c r="I1523" i="9"/>
  <c r="H1523" i="9"/>
  <c r="D1523" i="9"/>
  <c r="C1523" i="9"/>
  <c r="B1523" i="9"/>
  <c r="A1523" i="9"/>
  <c r="J1522" i="9"/>
  <c r="I1522" i="9"/>
  <c r="H1522" i="9"/>
  <c r="D1522" i="9"/>
  <c r="C1522" i="9"/>
  <c r="B1522" i="9"/>
  <c r="A1522" i="9"/>
  <c r="J1521" i="9"/>
  <c r="I1521" i="9"/>
  <c r="H1521" i="9"/>
  <c r="D1521" i="9"/>
  <c r="C1521" i="9"/>
  <c r="B1521" i="9"/>
  <c r="A1521" i="9"/>
  <c r="J1520" i="9"/>
  <c r="I1520" i="9"/>
  <c r="H1520" i="9"/>
  <c r="D1520" i="9"/>
  <c r="C1520" i="9"/>
  <c r="B1520" i="9"/>
  <c r="A1520" i="9"/>
  <c r="J1519" i="9"/>
  <c r="I1519" i="9"/>
  <c r="H1519" i="9"/>
  <c r="D1519" i="9"/>
  <c r="C1519" i="9"/>
  <c r="B1519" i="9"/>
  <c r="A1519" i="9"/>
  <c r="J1518" i="9"/>
  <c r="I1518" i="9"/>
  <c r="H1518" i="9"/>
  <c r="D1518" i="9"/>
  <c r="C1518" i="9"/>
  <c r="B1518" i="9"/>
  <c r="A1518" i="9"/>
  <c r="J1517" i="9"/>
  <c r="I1517" i="9"/>
  <c r="H1517" i="9"/>
  <c r="D1517" i="9"/>
  <c r="C1517" i="9"/>
  <c r="B1517" i="9"/>
  <c r="A1517" i="9"/>
  <c r="J1516" i="9"/>
  <c r="I1516" i="9"/>
  <c r="H1516" i="9"/>
  <c r="D1516" i="9"/>
  <c r="C1516" i="9"/>
  <c r="B1516" i="9"/>
  <c r="A1516" i="9"/>
  <c r="J1515" i="9"/>
  <c r="I1515" i="9"/>
  <c r="H1515" i="9"/>
  <c r="D1515" i="9"/>
  <c r="C1515" i="9"/>
  <c r="B1515" i="9"/>
  <c r="A1515" i="9"/>
  <c r="J1514" i="9"/>
  <c r="I1514" i="9"/>
  <c r="H1514" i="9"/>
  <c r="D1514" i="9"/>
  <c r="C1514" i="9"/>
  <c r="B1514" i="9"/>
  <c r="A1514" i="9"/>
  <c r="J1513" i="9"/>
  <c r="I1513" i="9"/>
  <c r="H1513" i="9"/>
  <c r="D1513" i="9"/>
  <c r="C1513" i="9"/>
  <c r="B1513" i="9"/>
  <c r="A1513" i="9"/>
  <c r="J1512" i="9"/>
  <c r="I1512" i="9"/>
  <c r="H1512" i="9"/>
  <c r="D1512" i="9"/>
  <c r="C1512" i="9"/>
  <c r="B1512" i="9"/>
  <c r="A1512" i="9"/>
  <c r="J1511" i="9"/>
  <c r="I1511" i="9"/>
  <c r="H1511" i="9"/>
  <c r="D1511" i="9"/>
  <c r="C1511" i="9"/>
  <c r="B1511" i="9"/>
  <c r="A1511" i="9"/>
  <c r="J1510" i="9"/>
  <c r="I1510" i="9"/>
  <c r="H1510" i="9"/>
  <c r="D1510" i="9"/>
  <c r="C1510" i="9"/>
  <c r="B1510" i="9"/>
  <c r="A1510" i="9"/>
  <c r="J1509" i="9"/>
  <c r="I1509" i="9"/>
  <c r="H1509" i="9"/>
  <c r="D1509" i="9"/>
  <c r="C1509" i="9"/>
  <c r="B1509" i="9"/>
  <c r="A1509" i="9"/>
  <c r="J1508" i="9"/>
  <c r="I1508" i="9"/>
  <c r="H1508" i="9"/>
  <c r="D1508" i="9"/>
  <c r="C1508" i="9"/>
  <c r="B1508" i="9"/>
  <c r="A1508" i="9"/>
  <c r="J1507" i="9"/>
  <c r="I1507" i="9"/>
  <c r="H1507" i="9"/>
  <c r="D1507" i="9"/>
  <c r="C1507" i="9"/>
  <c r="B1507" i="9"/>
  <c r="A1507" i="9"/>
  <c r="J1506" i="9"/>
  <c r="I1506" i="9"/>
  <c r="H1506" i="9"/>
  <c r="D1506" i="9"/>
  <c r="C1506" i="9"/>
  <c r="B1506" i="9"/>
  <c r="A1506" i="9"/>
  <c r="J1505" i="9"/>
  <c r="I1505" i="9"/>
  <c r="H1505" i="9"/>
  <c r="D1505" i="9"/>
  <c r="C1505" i="9"/>
  <c r="B1505" i="9"/>
  <c r="A1505" i="9"/>
  <c r="J1504" i="9"/>
  <c r="I1504" i="9"/>
  <c r="H1504" i="9"/>
  <c r="D1504" i="9"/>
  <c r="C1504" i="9"/>
  <c r="B1504" i="9"/>
  <c r="A1504" i="9"/>
  <c r="J1503" i="9"/>
  <c r="I1503" i="9"/>
  <c r="H1503" i="9"/>
  <c r="D1503" i="9"/>
  <c r="C1503" i="9"/>
  <c r="B1503" i="9"/>
  <c r="A1503" i="9"/>
  <c r="J1502" i="9"/>
  <c r="I1502" i="9"/>
  <c r="H1502" i="9"/>
  <c r="D1502" i="9"/>
  <c r="C1502" i="9"/>
  <c r="B1502" i="9"/>
  <c r="A1502" i="9"/>
  <c r="J1501" i="9"/>
  <c r="I1501" i="9"/>
  <c r="H1501" i="9"/>
  <c r="D1501" i="9"/>
  <c r="C1501" i="9"/>
  <c r="B1501" i="9"/>
  <c r="A1501" i="9"/>
  <c r="J1500" i="9"/>
  <c r="I1500" i="9"/>
  <c r="H1500" i="9"/>
  <c r="D1500" i="9"/>
  <c r="C1500" i="9"/>
  <c r="B1500" i="9"/>
  <c r="A1500" i="9"/>
  <c r="J1499" i="9"/>
  <c r="I1499" i="9"/>
  <c r="H1499" i="9"/>
  <c r="D1499" i="9"/>
  <c r="C1499" i="9"/>
  <c r="B1499" i="9"/>
  <c r="A1499" i="9"/>
  <c r="J1498" i="9"/>
  <c r="I1498" i="9"/>
  <c r="H1498" i="9"/>
  <c r="D1498" i="9"/>
  <c r="C1498" i="9"/>
  <c r="B1498" i="9"/>
  <c r="A1498" i="9"/>
  <c r="J1497" i="9"/>
  <c r="I1497" i="9"/>
  <c r="H1497" i="9"/>
  <c r="D1497" i="9"/>
  <c r="C1497" i="9"/>
  <c r="B1497" i="9"/>
  <c r="A1497" i="9"/>
  <c r="J1496" i="9"/>
  <c r="I1496" i="9"/>
  <c r="H1496" i="9"/>
  <c r="D1496" i="9"/>
  <c r="C1496" i="9"/>
  <c r="B1496" i="9"/>
  <c r="A1496" i="9"/>
  <c r="J1495" i="9"/>
  <c r="I1495" i="9"/>
  <c r="H1495" i="9"/>
  <c r="D1495" i="9"/>
  <c r="C1495" i="9"/>
  <c r="B1495" i="9"/>
  <c r="A1495" i="9"/>
  <c r="J1494" i="9"/>
  <c r="I1494" i="9"/>
  <c r="H1494" i="9"/>
  <c r="D1494" i="9"/>
  <c r="C1494" i="9"/>
  <c r="B1494" i="9"/>
  <c r="A1494" i="9"/>
  <c r="J1493" i="9"/>
  <c r="I1493" i="9"/>
  <c r="H1493" i="9"/>
  <c r="D1493" i="9"/>
  <c r="C1493" i="9"/>
  <c r="B1493" i="9"/>
  <c r="A1493" i="9"/>
  <c r="J1492" i="9"/>
  <c r="I1492" i="9"/>
  <c r="H1492" i="9"/>
  <c r="D1492" i="9"/>
  <c r="C1492" i="9"/>
  <c r="B1492" i="9"/>
  <c r="A1492" i="9"/>
  <c r="J1491" i="9"/>
  <c r="I1491" i="9"/>
  <c r="H1491" i="9"/>
  <c r="D1491" i="9"/>
  <c r="C1491" i="9"/>
  <c r="B1491" i="9"/>
  <c r="A1491" i="9"/>
  <c r="J1490" i="9"/>
  <c r="I1490" i="9"/>
  <c r="H1490" i="9"/>
  <c r="D1490" i="9"/>
  <c r="C1490" i="9"/>
  <c r="B1490" i="9"/>
  <c r="A1490" i="9"/>
  <c r="J1489" i="9"/>
  <c r="I1489" i="9"/>
  <c r="H1489" i="9"/>
  <c r="D1489" i="9"/>
  <c r="C1489" i="9"/>
  <c r="B1489" i="9"/>
  <c r="A1489" i="9"/>
  <c r="J1488" i="9"/>
  <c r="I1488" i="9"/>
  <c r="H1488" i="9"/>
  <c r="D1488" i="9"/>
  <c r="C1488" i="9"/>
  <c r="B1488" i="9"/>
  <c r="A1488" i="9"/>
  <c r="J1487" i="9"/>
  <c r="I1487" i="9"/>
  <c r="H1487" i="9"/>
  <c r="D1487" i="9"/>
  <c r="C1487" i="9"/>
  <c r="B1487" i="9"/>
  <c r="A1487" i="9"/>
  <c r="J1486" i="9"/>
  <c r="I1486" i="9"/>
  <c r="H1486" i="9"/>
  <c r="D1486" i="9"/>
  <c r="C1486" i="9"/>
  <c r="B1486" i="9"/>
  <c r="A1486" i="9"/>
  <c r="J1485" i="9"/>
  <c r="I1485" i="9"/>
  <c r="H1485" i="9"/>
  <c r="D1485" i="9"/>
  <c r="C1485" i="9"/>
  <c r="B1485" i="9"/>
  <c r="A1485" i="9"/>
  <c r="J1484" i="9"/>
  <c r="I1484" i="9"/>
  <c r="H1484" i="9"/>
  <c r="D1484" i="9"/>
  <c r="C1484" i="9"/>
  <c r="B1484" i="9"/>
  <c r="A1484" i="9"/>
  <c r="J1483" i="9"/>
  <c r="I1483" i="9"/>
  <c r="H1483" i="9"/>
  <c r="D1483" i="9"/>
  <c r="C1483" i="9"/>
  <c r="B1483" i="9"/>
  <c r="A1483" i="9"/>
  <c r="J1482" i="9"/>
  <c r="I1482" i="9"/>
  <c r="H1482" i="9"/>
  <c r="D1482" i="9"/>
  <c r="C1482" i="9"/>
  <c r="B1482" i="9"/>
  <c r="A1482" i="9"/>
  <c r="J1481" i="9"/>
  <c r="I1481" i="9"/>
  <c r="H1481" i="9"/>
  <c r="D1481" i="9"/>
  <c r="C1481" i="9"/>
  <c r="B1481" i="9"/>
  <c r="A1481" i="9"/>
  <c r="J1480" i="9"/>
  <c r="I1480" i="9"/>
  <c r="H1480" i="9"/>
  <c r="D1480" i="9"/>
  <c r="C1480" i="9"/>
  <c r="B1480" i="9"/>
  <c r="A1480" i="9"/>
  <c r="J1479" i="9"/>
  <c r="I1479" i="9"/>
  <c r="H1479" i="9"/>
  <c r="D1479" i="9"/>
  <c r="C1479" i="9"/>
  <c r="B1479" i="9"/>
  <c r="A1479" i="9"/>
  <c r="J1478" i="9"/>
  <c r="I1478" i="9"/>
  <c r="H1478" i="9"/>
  <c r="D1478" i="9"/>
  <c r="C1478" i="9"/>
  <c r="B1478" i="9"/>
  <c r="A1478" i="9"/>
  <c r="J1477" i="9"/>
  <c r="I1477" i="9"/>
  <c r="H1477" i="9"/>
  <c r="D1477" i="9"/>
  <c r="C1477" i="9"/>
  <c r="B1477" i="9"/>
  <c r="A1477" i="9"/>
  <c r="J1476" i="9"/>
  <c r="I1476" i="9"/>
  <c r="H1476" i="9"/>
  <c r="D1476" i="9"/>
  <c r="C1476" i="9"/>
  <c r="B1476" i="9"/>
  <c r="A1476" i="9"/>
  <c r="J1475" i="9"/>
  <c r="I1475" i="9"/>
  <c r="H1475" i="9"/>
  <c r="D1475" i="9"/>
  <c r="C1475" i="9"/>
  <c r="B1475" i="9"/>
  <c r="A1475" i="9"/>
  <c r="J1474" i="9"/>
  <c r="I1474" i="9"/>
  <c r="H1474" i="9"/>
  <c r="D1474" i="9"/>
  <c r="C1474" i="9"/>
  <c r="B1474" i="9"/>
  <c r="A1474" i="9"/>
  <c r="J1473" i="9"/>
  <c r="I1473" i="9"/>
  <c r="H1473" i="9"/>
  <c r="D1473" i="9"/>
  <c r="C1473" i="9"/>
  <c r="B1473" i="9"/>
  <c r="A1473" i="9"/>
  <c r="J1472" i="9"/>
  <c r="I1472" i="9"/>
  <c r="H1472" i="9"/>
  <c r="D1472" i="9"/>
  <c r="C1472" i="9"/>
  <c r="B1472" i="9"/>
  <c r="A1472" i="9"/>
  <c r="J1471" i="9"/>
  <c r="I1471" i="9"/>
  <c r="H1471" i="9"/>
  <c r="D1471" i="9"/>
  <c r="C1471" i="9"/>
  <c r="B1471" i="9"/>
  <c r="A1471" i="9"/>
  <c r="J1470" i="9"/>
  <c r="I1470" i="9"/>
  <c r="H1470" i="9"/>
  <c r="D1470" i="9"/>
  <c r="C1470" i="9"/>
  <c r="B1470" i="9"/>
  <c r="A1470" i="9"/>
  <c r="J1469" i="9"/>
  <c r="I1469" i="9"/>
  <c r="H1469" i="9"/>
  <c r="D1469" i="9"/>
  <c r="C1469" i="9"/>
  <c r="B1469" i="9"/>
  <c r="A1469" i="9"/>
  <c r="J1468" i="9"/>
  <c r="I1468" i="9"/>
  <c r="H1468" i="9"/>
  <c r="D1468" i="9"/>
  <c r="C1468" i="9"/>
  <c r="B1468" i="9"/>
  <c r="A1468" i="9"/>
  <c r="J1467" i="9"/>
  <c r="I1467" i="9"/>
  <c r="H1467" i="9"/>
  <c r="D1467" i="9"/>
  <c r="C1467" i="9"/>
  <c r="B1467" i="9"/>
  <c r="A1467" i="9"/>
  <c r="J1466" i="9"/>
  <c r="I1466" i="9"/>
  <c r="H1466" i="9"/>
  <c r="D1466" i="9"/>
  <c r="C1466" i="9"/>
  <c r="B1466" i="9"/>
  <c r="A1466" i="9"/>
  <c r="J1465" i="9"/>
  <c r="I1465" i="9"/>
  <c r="H1465" i="9"/>
  <c r="D1465" i="9"/>
  <c r="C1465" i="9"/>
  <c r="B1465" i="9"/>
  <c r="A1465" i="9"/>
  <c r="J1464" i="9"/>
  <c r="I1464" i="9"/>
  <c r="H1464" i="9"/>
  <c r="D1464" i="9"/>
  <c r="C1464" i="9"/>
  <c r="B1464" i="9"/>
  <c r="A1464" i="9"/>
  <c r="J1463" i="9"/>
  <c r="I1463" i="9"/>
  <c r="H1463" i="9"/>
  <c r="D1463" i="9"/>
  <c r="C1463" i="9"/>
  <c r="B1463" i="9"/>
  <c r="A1463" i="9"/>
  <c r="J1462" i="9"/>
  <c r="I1462" i="9"/>
  <c r="H1462" i="9"/>
  <c r="D1462" i="9"/>
  <c r="C1462" i="9"/>
  <c r="B1462" i="9"/>
  <c r="A1462" i="9"/>
  <c r="J1461" i="9"/>
  <c r="I1461" i="9"/>
  <c r="H1461" i="9"/>
  <c r="D1461" i="9"/>
  <c r="C1461" i="9"/>
  <c r="B1461" i="9"/>
  <c r="A1461" i="9"/>
  <c r="J1460" i="9"/>
  <c r="I1460" i="9"/>
  <c r="H1460" i="9"/>
  <c r="D1460" i="9"/>
  <c r="C1460" i="9"/>
  <c r="B1460" i="9"/>
  <c r="A1460" i="9"/>
  <c r="J1459" i="9"/>
  <c r="I1459" i="9"/>
  <c r="H1459" i="9"/>
  <c r="D1459" i="9"/>
  <c r="C1459" i="9"/>
  <c r="B1459" i="9"/>
  <c r="A1459" i="9"/>
  <c r="J1458" i="9"/>
  <c r="I1458" i="9"/>
  <c r="H1458" i="9"/>
  <c r="D1458" i="9"/>
  <c r="C1458" i="9"/>
  <c r="B1458" i="9"/>
  <c r="A1458" i="9"/>
  <c r="J1457" i="9"/>
  <c r="I1457" i="9"/>
  <c r="H1457" i="9"/>
  <c r="D1457" i="9"/>
  <c r="C1457" i="9"/>
  <c r="B1457" i="9"/>
  <c r="A1457" i="9"/>
  <c r="J1456" i="9"/>
  <c r="I1456" i="9"/>
  <c r="H1456" i="9"/>
  <c r="D1456" i="9"/>
  <c r="C1456" i="9"/>
  <c r="B1456" i="9"/>
  <c r="A1456" i="9"/>
  <c r="J1455" i="9"/>
  <c r="I1455" i="9"/>
  <c r="H1455" i="9"/>
  <c r="D1455" i="9"/>
  <c r="C1455" i="9"/>
  <c r="B1455" i="9"/>
  <c r="A1455" i="9"/>
  <c r="J1454" i="9"/>
  <c r="I1454" i="9"/>
  <c r="H1454" i="9"/>
  <c r="D1454" i="9"/>
  <c r="C1454" i="9"/>
  <c r="B1454" i="9"/>
  <c r="A1454" i="9"/>
  <c r="J1453" i="9"/>
  <c r="I1453" i="9"/>
  <c r="H1453" i="9"/>
  <c r="D1453" i="9"/>
  <c r="C1453" i="9"/>
  <c r="B1453" i="9"/>
  <c r="A1453" i="9"/>
  <c r="J1452" i="9"/>
  <c r="I1452" i="9"/>
  <c r="H1452" i="9"/>
  <c r="D1452" i="9"/>
  <c r="C1452" i="9"/>
  <c r="B1452" i="9"/>
  <c r="A1452" i="9"/>
  <c r="J1451" i="9"/>
  <c r="I1451" i="9"/>
  <c r="H1451" i="9"/>
  <c r="D1451" i="9"/>
  <c r="C1451" i="9"/>
  <c r="B1451" i="9"/>
  <c r="A1451" i="9"/>
  <c r="J1450" i="9"/>
  <c r="I1450" i="9"/>
  <c r="H1450" i="9"/>
  <c r="D1450" i="9"/>
  <c r="C1450" i="9"/>
  <c r="B1450" i="9"/>
  <c r="A1450" i="9"/>
  <c r="J1449" i="9"/>
  <c r="I1449" i="9"/>
  <c r="H1449" i="9"/>
  <c r="D1449" i="9"/>
  <c r="C1449" i="9"/>
  <c r="B1449" i="9"/>
  <c r="A1449" i="9"/>
  <c r="J1448" i="9"/>
  <c r="I1448" i="9"/>
  <c r="H1448" i="9"/>
  <c r="D1448" i="9"/>
  <c r="C1448" i="9"/>
  <c r="B1448" i="9"/>
  <c r="A1448" i="9"/>
  <c r="J1447" i="9"/>
  <c r="I1447" i="9"/>
  <c r="H1447" i="9"/>
  <c r="D1447" i="9"/>
  <c r="C1447" i="9"/>
  <c r="B1447" i="9"/>
  <c r="A1447" i="9"/>
  <c r="J1446" i="9"/>
  <c r="I1446" i="9"/>
  <c r="H1446" i="9"/>
  <c r="D1446" i="9"/>
  <c r="C1446" i="9"/>
  <c r="B1446" i="9"/>
  <c r="A1446" i="9"/>
  <c r="J1445" i="9"/>
  <c r="I1445" i="9"/>
  <c r="H1445" i="9"/>
  <c r="D1445" i="9"/>
  <c r="C1445" i="9"/>
  <c r="B1445" i="9"/>
  <c r="A1445" i="9"/>
  <c r="J1444" i="9"/>
  <c r="I1444" i="9"/>
  <c r="H1444" i="9"/>
  <c r="D1444" i="9"/>
  <c r="C1444" i="9"/>
  <c r="B1444" i="9"/>
  <c r="A1444" i="9"/>
  <c r="J1443" i="9"/>
  <c r="I1443" i="9"/>
  <c r="H1443" i="9"/>
  <c r="D1443" i="9"/>
  <c r="C1443" i="9"/>
  <c r="B1443" i="9"/>
  <c r="A1443" i="9"/>
  <c r="J1442" i="9"/>
  <c r="I1442" i="9"/>
  <c r="H1442" i="9"/>
  <c r="D1442" i="9"/>
  <c r="C1442" i="9"/>
  <c r="B1442" i="9"/>
  <c r="A1442" i="9"/>
  <c r="J1441" i="9"/>
  <c r="I1441" i="9"/>
  <c r="H1441" i="9"/>
  <c r="D1441" i="9"/>
  <c r="C1441" i="9"/>
  <c r="B1441" i="9"/>
  <c r="A1441" i="9"/>
  <c r="J1440" i="9"/>
  <c r="I1440" i="9"/>
  <c r="H1440" i="9"/>
  <c r="D1440" i="9"/>
  <c r="C1440" i="9"/>
  <c r="B1440" i="9"/>
  <c r="A1440" i="9"/>
  <c r="J1439" i="9"/>
  <c r="I1439" i="9"/>
  <c r="H1439" i="9"/>
  <c r="D1439" i="9"/>
  <c r="C1439" i="9"/>
  <c r="B1439" i="9"/>
  <c r="A1439" i="9"/>
  <c r="J1438" i="9"/>
  <c r="I1438" i="9"/>
  <c r="H1438" i="9"/>
  <c r="D1438" i="9"/>
  <c r="C1438" i="9"/>
  <c r="B1438" i="9"/>
  <c r="A1438" i="9"/>
  <c r="J1437" i="9"/>
  <c r="I1437" i="9"/>
  <c r="H1437" i="9"/>
  <c r="D1437" i="9"/>
  <c r="C1437" i="9"/>
  <c r="B1437" i="9"/>
  <c r="A1437" i="9"/>
  <c r="J1436" i="9"/>
  <c r="I1436" i="9"/>
  <c r="H1436" i="9"/>
  <c r="D1436" i="9"/>
  <c r="C1436" i="9"/>
  <c r="B1436" i="9"/>
  <c r="A1436" i="9"/>
  <c r="J1435" i="9"/>
  <c r="I1435" i="9"/>
  <c r="H1435" i="9"/>
  <c r="D1435" i="9"/>
  <c r="C1435" i="9"/>
  <c r="B1435" i="9"/>
  <c r="A1435" i="9"/>
  <c r="J1434" i="9"/>
  <c r="I1434" i="9"/>
  <c r="H1434" i="9"/>
  <c r="D1434" i="9"/>
  <c r="C1434" i="9"/>
  <c r="B1434" i="9"/>
  <c r="A1434" i="9"/>
  <c r="J1433" i="9"/>
  <c r="I1433" i="9"/>
  <c r="H1433" i="9"/>
  <c r="D1433" i="9"/>
  <c r="C1433" i="9"/>
  <c r="B1433" i="9"/>
  <c r="A1433" i="9"/>
  <c r="J1432" i="9"/>
  <c r="I1432" i="9"/>
  <c r="H1432" i="9"/>
  <c r="D1432" i="9"/>
  <c r="C1432" i="9"/>
  <c r="B1432" i="9"/>
  <c r="A1432" i="9"/>
  <c r="J1431" i="9"/>
  <c r="I1431" i="9"/>
  <c r="H1431" i="9"/>
  <c r="D1431" i="9"/>
  <c r="C1431" i="9"/>
  <c r="B1431" i="9"/>
  <c r="A1431" i="9"/>
  <c r="J1430" i="9"/>
  <c r="I1430" i="9"/>
  <c r="H1430" i="9"/>
  <c r="D1430" i="9"/>
  <c r="C1430" i="9"/>
  <c r="B1430" i="9"/>
  <c r="A1430" i="9"/>
  <c r="J1429" i="9"/>
  <c r="I1429" i="9"/>
  <c r="H1429" i="9"/>
  <c r="D1429" i="9"/>
  <c r="C1429" i="9"/>
  <c r="B1429" i="9"/>
  <c r="A1429" i="9"/>
  <c r="J1428" i="9"/>
  <c r="I1428" i="9"/>
  <c r="H1428" i="9"/>
  <c r="D1428" i="9"/>
  <c r="C1428" i="9"/>
  <c r="B1428" i="9"/>
  <c r="A1428" i="9"/>
  <c r="J1427" i="9"/>
  <c r="I1427" i="9"/>
  <c r="H1427" i="9"/>
  <c r="D1427" i="9"/>
  <c r="C1427" i="9"/>
  <c r="B1427" i="9"/>
  <c r="A1427" i="9"/>
  <c r="J1426" i="9"/>
  <c r="I1426" i="9"/>
  <c r="H1426" i="9"/>
  <c r="D1426" i="9"/>
  <c r="C1426" i="9"/>
  <c r="B1426" i="9"/>
  <c r="A1426" i="9"/>
  <c r="J1425" i="9"/>
  <c r="I1425" i="9"/>
  <c r="H1425" i="9"/>
  <c r="D1425" i="9"/>
  <c r="C1425" i="9"/>
  <c r="B1425" i="9"/>
  <c r="A1425" i="9"/>
  <c r="J1424" i="9"/>
  <c r="I1424" i="9"/>
  <c r="H1424" i="9"/>
  <c r="D1424" i="9"/>
  <c r="C1424" i="9"/>
  <c r="B1424" i="9"/>
  <c r="A1424" i="9"/>
  <c r="J1423" i="9"/>
  <c r="I1423" i="9"/>
  <c r="H1423" i="9"/>
  <c r="D1423" i="9"/>
  <c r="C1423" i="9"/>
  <c r="B1423" i="9"/>
  <c r="A1423" i="9"/>
  <c r="J1422" i="9"/>
  <c r="I1422" i="9"/>
  <c r="H1422" i="9"/>
  <c r="D1422" i="9"/>
  <c r="C1422" i="9"/>
  <c r="B1422" i="9"/>
  <c r="A1422" i="9"/>
  <c r="J1421" i="9"/>
  <c r="I1421" i="9"/>
  <c r="H1421" i="9"/>
  <c r="D1421" i="9"/>
  <c r="C1421" i="9"/>
  <c r="B1421" i="9"/>
  <c r="A1421" i="9"/>
  <c r="J1420" i="9"/>
  <c r="I1420" i="9"/>
  <c r="H1420" i="9"/>
  <c r="D1420" i="9"/>
  <c r="C1420" i="9"/>
  <c r="B1420" i="9"/>
  <c r="A1420" i="9"/>
  <c r="J1419" i="9"/>
  <c r="I1419" i="9"/>
  <c r="H1419" i="9"/>
  <c r="D1419" i="9"/>
  <c r="C1419" i="9"/>
  <c r="B1419" i="9"/>
  <c r="A1419" i="9"/>
  <c r="J1418" i="9"/>
  <c r="I1418" i="9"/>
  <c r="H1418" i="9"/>
  <c r="D1418" i="9"/>
  <c r="C1418" i="9"/>
  <c r="B1418" i="9"/>
  <c r="A1418" i="9"/>
  <c r="J1417" i="9"/>
  <c r="I1417" i="9"/>
  <c r="H1417" i="9"/>
  <c r="D1417" i="9"/>
  <c r="C1417" i="9"/>
  <c r="B1417" i="9"/>
  <c r="A1417" i="9"/>
  <c r="J1416" i="9"/>
  <c r="I1416" i="9"/>
  <c r="H1416" i="9"/>
  <c r="D1416" i="9"/>
  <c r="C1416" i="9"/>
  <c r="B1416" i="9"/>
  <c r="A1416" i="9"/>
  <c r="J1415" i="9"/>
  <c r="I1415" i="9"/>
  <c r="H1415" i="9"/>
  <c r="D1415" i="9"/>
  <c r="C1415" i="9"/>
  <c r="B1415" i="9"/>
  <c r="A1415" i="9"/>
  <c r="J1414" i="9"/>
  <c r="I1414" i="9"/>
  <c r="H1414" i="9"/>
  <c r="D1414" i="9"/>
  <c r="C1414" i="9"/>
  <c r="B1414" i="9"/>
  <c r="A1414" i="9"/>
  <c r="J1413" i="9"/>
  <c r="I1413" i="9"/>
  <c r="H1413" i="9"/>
  <c r="D1413" i="9"/>
  <c r="C1413" i="9"/>
  <c r="B1413" i="9"/>
  <c r="A1413" i="9"/>
  <c r="J1412" i="9"/>
  <c r="I1412" i="9"/>
  <c r="H1412" i="9"/>
  <c r="D1412" i="9"/>
  <c r="C1412" i="9"/>
  <c r="B1412" i="9"/>
  <c r="A1412" i="9"/>
  <c r="J1411" i="9"/>
  <c r="I1411" i="9"/>
  <c r="H1411" i="9"/>
  <c r="D1411" i="9"/>
  <c r="C1411" i="9"/>
  <c r="B1411" i="9"/>
  <c r="A1411" i="9"/>
  <c r="J1410" i="9"/>
  <c r="I1410" i="9"/>
  <c r="H1410" i="9"/>
  <c r="D1410" i="9"/>
  <c r="C1410" i="9"/>
  <c r="B1410" i="9"/>
  <c r="A1410" i="9"/>
  <c r="J1409" i="9"/>
  <c r="I1409" i="9"/>
  <c r="H1409" i="9"/>
  <c r="D1409" i="9"/>
  <c r="C1409" i="9"/>
  <c r="B1409" i="9"/>
  <c r="A1409" i="9"/>
  <c r="J1408" i="9"/>
  <c r="I1408" i="9"/>
  <c r="H1408" i="9"/>
  <c r="D1408" i="9"/>
  <c r="C1408" i="9"/>
  <c r="B1408" i="9"/>
  <c r="A1408" i="9"/>
  <c r="J1407" i="9"/>
  <c r="I1407" i="9"/>
  <c r="H1407" i="9"/>
  <c r="D1407" i="9"/>
  <c r="C1407" i="9"/>
  <c r="B1407" i="9"/>
  <c r="A1407" i="9"/>
  <c r="J1406" i="9"/>
  <c r="I1406" i="9"/>
  <c r="H1406" i="9"/>
  <c r="D1406" i="9"/>
  <c r="C1406" i="9"/>
  <c r="B1406" i="9"/>
  <c r="A1406" i="9"/>
  <c r="J1405" i="9"/>
  <c r="I1405" i="9"/>
  <c r="H1405" i="9"/>
  <c r="D1405" i="9"/>
  <c r="C1405" i="9"/>
  <c r="B1405" i="9"/>
  <c r="A1405" i="9"/>
  <c r="J1404" i="9"/>
  <c r="I1404" i="9"/>
  <c r="H1404" i="9"/>
  <c r="D1404" i="9"/>
  <c r="C1404" i="9"/>
  <c r="B1404" i="9"/>
  <c r="A1404" i="9"/>
  <c r="J1403" i="9"/>
  <c r="I1403" i="9"/>
  <c r="H1403" i="9"/>
  <c r="D1403" i="9"/>
  <c r="C1403" i="9"/>
  <c r="B1403" i="9"/>
  <c r="A1403" i="9"/>
  <c r="J1402" i="9"/>
  <c r="I1402" i="9"/>
  <c r="H1402" i="9"/>
  <c r="D1402" i="9"/>
  <c r="C1402" i="9"/>
  <c r="B1402" i="9"/>
  <c r="A1402" i="9"/>
  <c r="J1401" i="9"/>
  <c r="I1401" i="9"/>
  <c r="H1401" i="9"/>
  <c r="D1401" i="9"/>
  <c r="C1401" i="9"/>
  <c r="B1401" i="9"/>
  <c r="A1401" i="9"/>
  <c r="J1400" i="9"/>
  <c r="I1400" i="9"/>
  <c r="H1400" i="9"/>
  <c r="D1400" i="9"/>
  <c r="C1400" i="9"/>
  <c r="B1400" i="9"/>
  <c r="A1400" i="9"/>
  <c r="J1399" i="9"/>
  <c r="I1399" i="9"/>
  <c r="H1399" i="9"/>
  <c r="D1399" i="9"/>
  <c r="C1399" i="9"/>
  <c r="B1399" i="9"/>
  <c r="A1399" i="9"/>
  <c r="J1398" i="9"/>
  <c r="I1398" i="9"/>
  <c r="H1398" i="9"/>
  <c r="D1398" i="9"/>
  <c r="C1398" i="9"/>
  <c r="B1398" i="9"/>
  <c r="A1398" i="9"/>
  <c r="J1397" i="9"/>
  <c r="I1397" i="9"/>
  <c r="H1397" i="9"/>
  <c r="D1397" i="9"/>
  <c r="C1397" i="9"/>
  <c r="B1397" i="9"/>
  <c r="A1397" i="9"/>
  <c r="J1396" i="9"/>
  <c r="I1396" i="9"/>
  <c r="H1396" i="9"/>
  <c r="D1396" i="9"/>
  <c r="C1396" i="9"/>
  <c r="B1396" i="9"/>
  <c r="A1396" i="9"/>
  <c r="J1395" i="9"/>
  <c r="I1395" i="9"/>
  <c r="H1395" i="9"/>
  <c r="D1395" i="9"/>
  <c r="C1395" i="9"/>
  <c r="B1395" i="9"/>
  <c r="A1395" i="9"/>
  <c r="J1394" i="9"/>
  <c r="I1394" i="9"/>
  <c r="H1394" i="9"/>
  <c r="D1394" i="9"/>
  <c r="C1394" i="9"/>
  <c r="B1394" i="9"/>
  <c r="A1394" i="9"/>
  <c r="J1393" i="9"/>
  <c r="I1393" i="9"/>
  <c r="H1393" i="9"/>
  <c r="D1393" i="9"/>
  <c r="C1393" i="9"/>
  <c r="B1393" i="9"/>
  <c r="A1393" i="9"/>
  <c r="J1392" i="9"/>
  <c r="I1392" i="9"/>
  <c r="H1392" i="9"/>
  <c r="D1392" i="9"/>
  <c r="C1392" i="9"/>
  <c r="B1392" i="9"/>
  <c r="A1392" i="9"/>
  <c r="J1391" i="9"/>
  <c r="I1391" i="9"/>
  <c r="H1391" i="9"/>
  <c r="D1391" i="9"/>
  <c r="C1391" i="9"/>
  <c r="B1391" i="9"/>
  <c r="A1391" i="9"/>
  <c r="J1390" i="9"/>
  <c r="I1390" i="9"/>
  <c r="H1390" i="9"/>
  <c r="D1390" i="9"/>
  <c r="C1390" i="9"/>
  <c r="B1390" i="9"/>
  <c r="A1390" i="9"/>
  <c r="J1389" i="9"/>
  <c r="I1389" i="9"/>
  <c r="H1389" i="9"/>
  <c r="D1389" i="9"/>
  <c r="C1389" i="9"/>
  <c r="B1389" i="9"/>
  <c r="A1389" i="9"/>
  <c r="J1388" i="9"/>
  <c r="I1388" i="9"/>
  <c r="H1388" i="9"/>
  <c r="D1388" i="9"/>
  <c r="C1388" i="9"/>
  <c r="B1388" i="9"/>
  <c r="A1388" i="9"/>
  <c r="J1387" i="9"/>
  <c r="I1387" i="9"/>
  <c r="H1387" i="9"/>
  <c r="D1387" i="9"/>
  <c r="C1387" i="9"/>
  <c r="B1387" i="9"/>
  <c r="A1387" i="9"/>
  <c r="J1386" i="9"/>
  <c r="I1386" i="9"/>
  <c r="H1386" i="9"/>
  <c r="D1386" i="9"/>
  <c r="C1386" i="9"/>
  <c r="B1386" i="9"/>
  <c r="A1386" i="9"/>
  <c r="J1385" i="9"/>
  <c r="I1385" i="9"/>
  <c r="H1385" i="9"/>
  <c r="D1385" i="9"/>
  <c r="C1385" i="9"/>
  <c r="B1385" i="9"/>
  <c r="A1385" i="9"/>
  <c r="J1384" i="9"/>
  <c r="I1384" i="9"/>
  <c r="H1384" i="9"/>
  <c r="D1384" i="9"/>
  <c r="C1384" i="9"/>
  <c r="B1384" i="9"/>
  <c r="A1384" i="9"/>
  <c r="J1383" i="9"/>
  <c r="I1383" i="9"/>
  <c r="H1383" i="9"/>
  <c r="D1383" i="9"/>
  <c r="C1383" i="9"/>
  <c r="B1383" i="9"/>
  <c r="A1383" i="9"/>
  <c r="J1382" i="9"/>
  <c r="I1382" i="9"/>
  <c r="H1382" i="9"/>
  <c r="D1382" i="9"/>
  <c r="C1382" i="9"/>
  <c r="B1382" i="9"/>
  <c r="A1382" i="9"/>
  <c r="J1381" i="9"/>
  <c r="I1381" i="9"/>
  <c r="H1381" i="9"/>
  <c r="D1381" i="9"/>
  <c r="C1381" i="9"/>
  <c r="B1381" i="9"/>
  <c r="A1381" i="9"/>
  <c r="J1380" i="9"/>
  <c r="I1380" i="9"/>
  <c r="H1380" i="9"/>
  <c r="D1380" i="9"/>
  <c r="C1380" i="9"/>
  <c r="B1380" i="9"/>
  <c r="A1380" i="9"/>
  <c r="J1379" i="9"/>
  <c r="I1379" i="9"/>
  <c r="H1379" i="9"/>
  <c r="D1379" i="9"/>
  <c r="C1379" i="9"/>
  <c r="B1379" i="9"/>
  <c r="A1379" i="9"/>
  <c r="J1378" i="9"/>
  <c r="I1378" i="9"/>
  <c r="H1378" i="9"/>
  <c r="D1378" i="9"/>
  <c r="C1378" i="9"/>
  <c r="B1378" i="9"/>
  <c r="A1378" i="9"/>
  <c r="J1377" i="9"/>
  <c r="I1377" i="9"/>
  <c r="H1377" i="9"/>
  <c r="D1377" i="9"/>
  <c r="C1377" i="9"/>
  <c r="B1377" i="9"/>
  <c r="A1377" i="9"/>
  <c r="J1376" i="9"/>
  <c r="I1376" i="9"/>
  <c r="H1376" i="9"/>
  <c r="D1376" i="9"/>
  <c r="C1376" i="9"/>
  <c r="B1376" i="9"/>
  <c r="A1376" i="9"/>
  <c r="J1375" i="9"/>
  <c r="I1375" i="9"/>
  <c r="H1375" i="9"/>
  <c r="D1375" i="9"/>
  <c r="C1375" i="9"/>
  <c r="B1375" i="9"/>
  <c r="A1375" i="9"/>
  <c r="J1374" i="9"/>
  <c r="I1374" i="9"/>
  <c r="H1374" i="9"/>
  <c r="D1374" i="9"/>
  <c r="C1374" i="9"/>
  <c r="B1374" i="9"/>
  <c r="A1374" i="9"/>
  <c r="J1373" i="9"/>
  <c r="I1373" i="9"/>
  <c r="H1373" i="9"/>
  <c r="D1373" i="9"/>
  <c r="C1373" i="9"/>
  <c r="B1373" i="9"/>
  <c r="A1373" i="9"/>
  <c r="J1372" i="9"/>
  <c r="I1372" i="9"/>
  <c r="H1372" i="9"/>
  <c r="D1372" i="9"/>
  <c r="C1372" i="9"/>
  <c r="B1372" i="9"/>
  <c r="A1372" i="9"/>
  <c r="J1371" i="9"/>
  <c r="I1371" i="9"/>
  <c r="H1371" i="9"/>
  <c r="D1371" i="9"/>
  <c r="C1371" i="9"/>
  <c r="B1371" i="9"/>
  <c r="A1371" i="9"/>
  <c r="J1370" i="9"/>
  <c r="I1370" i="9"/>
  <c r="H1370" i="9"/>
  <c r="D1370" i="9"/>
  <c r="C1370" i="9"/>
  <c r="B1370" i="9"/>
  <c r="A1370" i="9"/>
  <c r="J1369" i="9"/>
  <c r="I1369" i="9"/>
  <c r="H1369" i="9"/>
  <c r="D1369" i="9"/>
  <c r="C1369" i="9"/>
  <c r="B1369" i="9"/>
  <c r="A1369" i="9"/>
  <c r="J1368" i="9"/>
  <c r="I1368" i="9"/>
  <c r="H1368" i="9"/>
  <c r="D1368" i="9"/>
  <c r="C1368" i="9"/>
  <c r="B1368" i="9"/>
  <c r="A1368" i="9"/>
  <c r="J1367" i="9"/>
  <c r="I1367" i="9"/>
  <c r="H1367" i="9"/>
  <c r="D1367" i="9"/>
  <c r="C1367" i="9"/>
  <c r="B1367" i="9"/>
  <c r="A1367" i="9"/>
  <c r="J1366" i="9"/>
  <c r="I1366" i="9"/>
  <c r="H1366" i="9"/>
  <c r="D1366" i="9"/>
  <c r="C1366" i="9"/>
  <c r="B1366" i="9"/>
  <c r="A1366" i="9"/>
  <c r="J1365" i="9"/>
  <c r="I1365" i="9"/>
  <c r="H1365" i="9"/>
  <c r="D1365" i="9"/>
  <c r="C1365" i="9"/>
  <c r="B1365" i="9"/>
  <c r="A1365" i="9"/>
  <c r="J1364" i="9"/>
  <c r="I1364" i="9"/>
  <c r="H1364" i="9"/>
  <c r="D1364" i="9"/>
  <c r="C1364" i="9"/>
  <c r="B1364" i="9"/>
  <c r="A1364" i="9"/>
  <c r="J1363" i="9"/>
  <c r="I1363" i="9"/>
  <c r="H1363" i="9"/>
  <c r="D1363" i="9"/>
  <c r="C1363" i="9"/>
  <c r="B1363" i="9"/>
  <c r="A1363" i="9"/>
  <c r="J1362" i="9"/>
  <c r="I1362" i="9"/>
  <c r="H1362" i="9"/>
  <c r="D1362" i="9"/>
  <c r="C1362" i="9"/>
  <c r="B1362" i="9"/>
  <c r="A1362" i="9"/>
  <c r="J1361" i="9"/>
  <c r="I1361" i="9"/>
  <c r="H1361" i="9"/>
  <c r="D1361" i="9"/>
  <c r="C1361" i="9"/>
  <c r="B1361" i="9"/>
  <c r="A1361" i="9"/>
  <c r="J1360" i="9"/>
  <c r="I1360" i="9"/>
  <c r="H1360" i="9"/>
  <c r="D1360" i="9"/>
  <c r="C1360" i="9"/>
  <c r="B1360" i="9"/>
  <c r="A1360" i="9"/>
  <c r="J1359" i="9"/>
  <c r="I1359" i="9"/>
  <c r="H1359" i="9"/>
  <c r="D1359" i="9"/>
  <c r="C1359" i="9"/>
  <c r="B1359" i="9"/>
  <c r="A1359" i="9"/>
  <c r="J1358" i="9"/>
  <c r="I1358" i="9"/>
  <c r="H1358" i="9"/>
  <c r="D1358" i="9"/>
  <c r="C1358" i="9"/>
  <c r="B1358" i="9"/>
  <c r="A1358" i="9"/>
  <c r="J1357" i="9"/>
  <c r="I1357" i="9"/>
  <c r="H1357" i="9"/>
  <c r="D1357" i="9"/>
  <c r="C1357" i="9"/>
  <c r="B1357" i="9"/>
  <c r="A1357" i="9"/>
  <c r="J1356" i="9"/>
  <c r="I1356" i="9"/>
  <c r="H1356" i="9"/>
  <c r="D1356" i="9"/>
  <c r="C1356" i="9"/>
  <c r="B1356" i="9"/>
  <c r="A1356" i="9"/>
  <c r="J1355" i="9"/>
  <c r="I1355" i="9"/>
  <c r="H1355" i="9"/>
  <c r="D1355" i="9"/>
  <c r="C1355" i="9"/>
  <c r="B1355" i="9"/>
  <c r="A1355" i="9"/>
  <c r="J1354" i="9"/>
  <c r="I1354" i="9"/>
  <c r="H1354" i="9"/>
  <c r="D1354" i="9"/>
  <c r="C1354" i="9"/>
  <c r="B1354" i="9"/>
  <c r="A1354" i="9"/>
  <c r="J1353" i="9"/>
  <c r="I1353" i="9"/>
  <c r="H1353" i="9"/>
  <c r="D1353" i="9"/>
  <c r="C1353" i="9"/>
  <c r="B1353" i="9"/>
  <c r="A1353" i="9"/>
  <c r="J1352" i="9"/>
  <c r="I1352" i="9"/>
  <c r="H1352" i="9"/>
  <c r="D1352" i="9"/>
  <c r="C1352" i="9"/>
  <c r="B1352" i="9"/>
  <c r="A1352" i="9"/>
  <c r="J1351" i="9"/>
  <c r="I1351" i="9"/>
  <c r="H1351" i="9"/>
  <c r="D1351" i="9"/>
  <c r="C1351" i="9"/>
  <c r="B1351" i="9"/>
  <c r="A1351" i="9"/>
  <c r="J1350" i="9"/>
  <c r="I1350" i="9"/>
  <c r="H1350" i="9"/>
  <c r="D1350" i="9"/>
  <c r="C1350" i="9"/>
  <c r="B1350" i="9"/>
  <c r="A1350" i="9"/>
  <c r="J1349" i="9"/>
  <c r="I1349" i="9"/>
  <c r="H1349" i="9"/>
  <c r="D1349" i="9"/>
  <c r="C1349" i="9"/>
  <c r="B1349" i="9"/>
  <c r="A1349" i="9"/>
  <c r="J1348" i="9"/>
  <c r="I1348" i="9"/>
  <c r="H1348" i="9"/>
  <c r="D1348" i="9"/>
  <c r="C1348" i="9"/>
  <c r="B1348" i="9"/>
  <c r="A1348" i="9"/>
  <c r="J1347" i="9"/>
  <c r="I1347" i="9"/>
  <c r="H1347" i="9"/>
  <c r="D1347" i="9"/>
  <c r="C1347" i="9"/>
  <c r="B1347" i="9"/>
  <c r="A1347" i="9"/>
  <c r="J1346" i="9"/>
  <c r="I1346" i="9"/>
  <c r="H1346" i="9"/>
  <c r="D1346" i="9"/>
  <c r="C1346" i="9"/>
  <c r="B1346" i="9"/>
  <c r="A1346" i="9"/>
  <c r="J1345" i="9"/>
  <c r="I1345" i="9"/>
  <c r="H1345" i="9"/>
  <c r="D1345" i="9"/>
  <c r="C1345" i="9"/>
  <c r="B1345" i="9"/>
  <c r="A1345" i="9"/>
  <c r="J1344" i="9"/>
  <c r="I1344" i="9"/>
  <c r="H1344" i="9"/>
  <c r="D1344" i="9"/>
  <c r="C1344" i="9"/>
  <c r="B1344" i="9"/>
  <c r="A1344" i="9"/>
  <c r="J1343" i="9"/>
  <c r="I1343" i="9"/>
  <c r="H1343" i="9"/>
  <c r="D1343" i="9"/>
  <c r="C1343" i="9"/>
  <c r="B1343" i="9"/>
  <c r="A1343" i="9"/>
  <c r="J1342" i="9"/>
  <c r="I1342" i="9"/>
  <c r="H1342" i="9"/>
  <c r="D1342" i="9"/>
  <c r="C1342" i="9"/>
  <c r="B1342" i="9"/>
  <c r="A1342" i="9"/>
  <c r="J1341" i="9"/>
  <c r="I1341" i="9"/>
  <c r="H1341" i="9"/>
  <c r="D1341" i="9"/>
  <c r="C1341" i="9"/>
  <c r="B1341" i="9"/>
  <c r="A1341" i="9"/>
  <c r="J1340" i="9"/>
  <c r="I1340" i="9"/>
  <c r="H1340" i="9"/>
  <c r="D1340" i="9"/>
  <c r="C1340" i="9"/>
  <c r="B1340" i="9"/>
  <c r="A1340" i="9"/>
  <c r="J1339" i="9"/>
  <c r="I1339" i="9"/>
  <c r="H1339" i="9"/>
  <c r="D1339" i="9"/>
  <c r="C1339" i="9"/>
  <c r="B1339" i="9"/>
  <c r="A1339" i="9"/>
  <c r="J1338" i="9"/>
  <c r="I1338" i="9"/>
  <c r="H1338" i="9"/>
  <c r="D1338" i="9"/>
  <c r="C1338" i="9"/>
  <c r="B1338" i="9"/>
  <c r="A1338" i="9"/>
  <c r="J1337" i="9"/>
  <c r="I1337" i="9"/>
  <c r="H1337" i="9"/>
  <c r="D1337" i="9"/>
  <c r="C1337" i="9"/>
  <c r="B1337" i="9"/>
  <c r="A1337" i="9"/>
  <c r="J1336" i="9"/>
  <c r="I1336" i="9"/>
  <c r="H1336" i="9"/>
  <c r="D1336" i="9"/>
  <c r="C1336" i="9"/>
  <c r="B1336" i="9"/>
  <c r="A1336" i="9"/>
  <c r="J1335" i="9"/>
  <c r="I1335" i="9"/>
  <c r="H1335" i="9"/>
  <c r="D1335" i="9"/>
  <c r="C1335" i="9"/>
  <c r="B1335" i="9"/>
  <c r="A1335" i="9"/>
  <c r="J1334" i="9"/>
  <c r="I1334" i="9"/>
  <c r="H1334" i="9"/>
  <c r="D1334" i="9"/>
  <c r="C1334" i="9"/>
  <c r="B1334" i="9"/>
  <c r="A1334" i="9"/>
  <c r="J1333" i="9"/>
  <c r="I1333" i="9"/>
  <c r="H1333" i="9"/>
  <c r="D1333" i="9"/>
  <c r="C1333" i="9"/>
  <c r="B1333" i="9"/>
  <c r="A1333" i="9"/>
  <c r="J1332" i="9"/>
  <c r="I1332" i="9"/>
  <c r="H1332" i="9"/>
  <c r="D1332" i="9"/>
  <c r="C1332" i="9"/>
  <c r="B1332" i="9"/>
  <c r="A1332" i="9"/>
  <c r="J1331" i="9"/>
  <c r="I1331" i="9"/>
  <c r="H1331" i="9"/>
  <c r="D1331" i="9"/>
  <c r="C1331" i="9"/>
  <c r="B1331" i="9"/>
  <c r="A1331" i="9"/>
  <c r="J1330" i="9"/>
  <c r="I1330" i="9"/>
  <c r="H1330" i="9"/>
  <c r="D1330" i="9"/>
  <c r="C1330" i="9"/>
  <c r="B1330" i="9"/>
  <c r="A1330" i="9"/>
  <c r="J1329" i="9"/>
  <c r="I1329" i="9"/>
  <c r="H1329" i="9"/>
  <c r="D1329" i="9"/>
  <c r="C1329" i="9"/>
  <c r="B1329" i="9"/>
  <c r="A1329" i="9"/>
  <c r="J1328" i="9"/>
  <c r="I1328" i="9"/>
  <c r="H1328" i="9"/>
  <c r="D1328" i="9"/>
  <c r="C1328" i="9"/>
  <c r="B1328" i="9"/>
  <c r="A1328" i="9"/>
  <c r="J1327" i="9"/>
  <c r="I1327" i="9"/>
  <c r="H1327" i="9"/>
  <c r="D1327" i="9"/>
  <c r="C1327" i="9"/>
  <c r="B1327" i="9"/>
  <c r="A1327" i="9"/>
  <c r="J1326" i="9"/>
  <c r="I1326" i="9"/>
  <c r="H1326" i="9"/>
  <c r="D1326" i="9"/>
  <c r="C1326" i="9"/>
  <c r="B1326" i="9"/>
  <c r="A1326" i="9"/>
  <c r="J1325" i="9"/>
  <c r="I1325" i="9"/>
  <c r="H1325" i="9"/>
  <c r="D1325" i="9"/>
  <c r="C1325" i="9"/>
  <c r="B1325" i="9"/>
  <c r="A1325" i="9"/>
  <c r="J1324" i="9"/>
  <c r="I1324" i="9"/>
  <c r="H1324" i="9"/>
  <c r="D1324" i="9"/>
  <c r="C1324" i="9"/>
  <c r="B1324" i="9"/>
  <c r="A1324" i="9"/>
  <c r="J1323" i="9"/>
  <c r="I1323" i="9"/>
  <c r="H1323" i="9"/>
  <c r="D1323" i="9"/>
  <c r="C1323" i="9"/>
  <c r="B1323" i="9"/>
  <c r="A1323" i="9"/>
  <c r="J1322" i="9"/>
  <c r="I1322" i="9"/>
  <c r="H1322" i="9"/>
  <c r="D1322" i="9"/>
  <c r="C1322" i="9"/>
  <c r="B1322" i="9"/>
  <c r="A1322" i="9"/>
  <c r="J1321" i="9"/>
  <c r="I1321" i="9"/>
  <c r="H1321" i="9"/>
  <c r="D1321" i="9"/>
  <c r="C1321" i="9"/>
  <c r="B1321" i="9"/>
  <c r="A1321" i="9"/>
  <c r="J1320" i="9"/>
  <c r="I1320" i="9"/>
  <c r="H1320" i="9"/>
  <c r="D1320" i="9"/>
  <c r="C1320" i="9"/>
  <c r="B1320" i="9"/>
  <c r="A1320" i="9"/>
  <c r="J1319" i="9"/>
  <c r="I1319" i="9"/>
  <c r="H1319" i="9"/>
  <c r="D1319" i="9"/>
  <c r="C1319" i="9"/>
  <c r="B1319" i="9"/>
  <c r="A1319" i="9"/>
  <c r="J1318" i="9"/>
  <c r="I1318" i="9"/>
  <c r="H1318" i="9"/>
  <c r="D1318" i="9"/>
  <c r="C1318" i="9"/>
  <c r="B1318" i="9"/>
  <c r="A1318" i="9"/>
  <c r="J1317" i="9"/>
  <c r="I1317" i="9"/>
  <c r="H1317" i="9"/>
  <c r="D1317" i="9"/>
  <c r="C1317" i="9"/>
  <c r="B1317" i="9"/>
  <c r="A1317" i="9"/>
  <c r="J1316" i="9"/>
  <c r="I1316" i="9"/>
  <c r="H1316" i="9"/>
  <c r="D1316" i="9"/>
  <c r="C1316" i="9"/>
  <c r="B1316" i="9"/>
  <c r="A1316" i="9"/>
  <c r="J1315" i="9"/>
  <c r="I1315" i="9"/>
  <c r="H1315" i="9"/>
  <c r="D1315" i="9"/>
  <c r="C1315" i="9"/>
  <c r="B1315" i="9"/>
  <c r="A1315" i="9"/>
  <c r="J1314" i="9"/>
  <c r="I1314" i="9"/>
  <c r="H1314" i="9"/>
  <c r="D1314" i="9"/>
  <c r="C1314" i="9"/>
  <c r="B1314" i="9"/>
  <c r="A1314" i="9"/>
  <c r="J1313" i="9"/>
  <c r="I1313" i="9"/>
  <c r="H1313" i="9"/>
  <c r="D1313" i="9"/>
  <c r="C1313" i="9"/>
  <c r="B1313" i="9"/>
  <c r="A1313" i="9"/>
  <c r="J1312" i="9"/>
  <c r="I1312" i="9"/>
  <c r="H1312" i="9"/>
  <c r="D1312" i="9"/>
  <c r="C1312" i="9"/>
  <c r="B1312" i="9"/>
  <c r="A1312" i="9"/>
  <c r="J1311" i="9"/>
  <c r="I1311" i="9"/>
  <c r="H1311" i="9"/>
  <c r="D1311" i="9"/>
  <c r="C1311" i="9"/>
  <c r="B1311" i="9"/>
  <c r="A1311" i="9"/>
  <c r="J1310" i="9"/>
  <c r="I1310" i="9"/>
  <c r="H1310" i="9"/>
  <c r="D1310" i="9"/>
  <c r="C1310" i="9"/>
  <c r="B1310" i="9"/>
  <c r="A1310" i="9"/>
  <c r="J1309" i="9"/>
  <c r="I1309" i="9"/>
  <c r="H1309" i="9"/>
  <c r="D1309" i="9"/>
  <c r="C1309" i="9"/>
  <c r="B1309" i="9"/>
  <c r="A1309" i="9"/>
  <c r="J1308" i="9"/>
  <c r="I1308" i="9"/>
  <c r="H1308" i="9"/>
  <c r="D1308" i="9"/>
  <c r="C1308" i="9"/>
  <c r="B1308" i="9"/>
  <c r="A1308" i="9"/>
  <c r="J1307" i="9"/>
  <c r="I1307" i="9"/>
  <c r="H1307" i="9"/>
  <c r="D1307" i="9"/>
  <c r="C1307" i="9"/>
  <c r="B1307" i="9"/>
  <c r="A1307" i="9"/>
  <c r="J1306" i="9"/>
  <c r="I1306" i="9"/>
  <c r="H1306" i="9"/>
  <c r="D1306" i="9"/>
  <c r="C1306" i="9"/>
  <c r="B1306" i="9"/>
  <c r="A1306" i="9"/>
  <c r="J1305" i="9"/>
  <c r="I1305" i="9"/>
  <c r="H1305" i="9"/>
  <c r="D1305" i="9"/>
  <c r="C1305" i="9"/>
  <c r="B1305" i="9"/>
  <c r="A1305" i="9"/>
  <c r="J1304" i="9"/>
  <c r="I1304" i="9"/>
  <c r="H1304" i="9"/>
  <c r="D1304" i="9"/>
  <c r="C1304" i="9"/>
  <c r="B1304" i="9"/>
  <c r="A1304" i="9"/>
  <c r="J1303" i="9"/>
  <c r="I1303" i="9"/>
  <c r="H1303" i="9"/>
  <c r="D1303" i="9"/>
  <c r="C1303" i="9"/>
  <c r="B1303" i="9"/>
  <c r="A1303" i="9"/>
  <c r="J1302" i="9"/>
  <c r="I1302" i="9"/>
  <c r="H1302" i="9"/>
  <c r="D1302" i="9"/>
  <c r="C1302" i="9"/>
  <c r="B1302" i="9"/>
  <c r="A1302" i="9"/>
  <c r="J1301" i="9"/>
  <c r="I1301" i="9"/>
  <c r="H1301" i="9"/>
  <c r="D1301" i="9"/>
  <c r="C1301" i="9"/>
  <c r="B1301" i="9"/>
  <c r="A1301" i="9"/>
  <c r="J1300" i="9"/>
  <c r="I1300" i="9"/>
  <c r="H1300" i="9"/>
  <c r="D1300" i="9"/>
  <c r="C1300" i="9"/>
  <c r="B1300" i="9"/>
  <c r="A1300" i="9"/>
  <c r="J1299" i="9"/>
  <c r="I1299" i="9"/>
  <c r="H1299" i="9"/>
  <c r="D1299" i="9"/>
  <c r="C1299" i="9"/>
  <c r="B1299" i="9"/>
  <c r="A1299" i="9"/>
  <c r="J1298" i="9"/>
  <c r="I1298" i="9"/>
  <c r="H1298" i="9"/>
  <c r="D1298" i="9"/>
  <c r="C1298" i="9"/>
  <c r="B1298" i="9"/>
  <c r="A1298" i="9"/>
  <c r="J1297" i="9"/>
  <c r="I1297" i="9"/>
  <c r="H1297" i="9"/>
  <c r="D1297" i="9"/>
  <c r="C1297" i="9"/>
  <c r="B1297" i="9"/>
  <c r="A1297" i="9"/>
  <c r="J1296" i="9"/>
  <c r="I1296" i="9"/>
  <c r="H1296" i="9"/>
  <c r="D1296" i="9"/>
  <c r="C1296" i="9"/>
  <c r="B1296" i="9"/>
  <c r="A1296" i="9"/>
  <c r="J1295" i="9"/>
  <c r="I1295" i="9"/>
  <c r="H1295" i="9"/>
  <c r="D1295" i="9"/>
  <c r="C1295" i="9"/>
  <c r="B1295" i="9"/>
  <c r="A1295" i="9"/>
  <c r="J1294" i="9"/>
  <c r="I1294" i="9"/>
  <c r="H1294" i="9"/>
  <c r="D1294" i="9"/>
  <c r="C1294" i="9"/>
  <c r="B1294" i="9"/>
  <c r="A1294" i="9"/>
  <c r="J1293" i="9"/>
  <c r="I1293" i="9"/>
  <c r="H1293" i="9"/>
  <c r="D1293" i="9"/>
  <c r="C1293" i="9"/>
  <c r="B1293" i="9"/>
  <c r="A1293" i="9"/>
  <c r="J1292" i="9"/>
  <c r="I1292" i="9"/>
  <c r="H1292" i="9"/>
  <c r="D1292" i="9"/>
  <c r="C1292" i="9"/>
  <c r="B1292" i="9"/>
  <c r="A1292" i="9"/>
  <c r="J1291" i="9"/>
  <c r="I1291" i="9"/>
  <c r="H1291" i="9"/>
  <c r="D1291" i="9"/>
  <c r="C1291" i="9"/>
  <c r="B1291" i="9"/>
  <c r="A1291" i="9"/>
  <c r="J1290" i="9"/>
  <c r="I1290" i="9"/>
  <c r="H1290" i="9"/>
  <c r="D1290" i="9"/>
  <c r="C1290" i="9"/>
  <c r="B1290" i="9"/>
  <c r="A1290" i="9"/>
  <c r="J1289" i="9"/>
  <c r="I1289" i="9"/>
  <c r="H1289" i="9"/>
  <c r="D1289" i="9"/>
  <c r="C1289" i="9"/>
  <c r="B1289" i="9"/>
  <c r="A1289" i="9"/>
  <c r="J1288" i="9"/>
  <c r="I1288" i="9"/>
  <c r="H1288" i="9"/>
  <c r="D1288" i="9"/>
  <c r="C1288" i="9"/>
  <c r="B1288" i="9"/>
  <c r="A1288" i="9"/>
  <c r="J1287" i="9"/>
  <c r="I1287" i="9"/>
  <c r="H1287" i="9"/>
  <c r="D1287" i="9"/>
  <c r="C1287" i="9"/>
  <c r="B1287" i="9"/>
  <c r="A1287" i="9"/>
  <c r="J1286" i="9"/>
  <c r="I1286" i="9"/>
  <c r="H1286" i="9"/>
  <c r="D1286" i="9"/>
  <c r="C1286" i="9"/>
  <c r="B1286" i="9"/>
  <c r="A1286" i="9"/>
  <c r="J1285" i="9"/>
  <c r="I1285" i="9"/>
  <c r="H1285" i="9"/>
  <c r="D1285" i="9"/>
  <c r="C1285" i="9"/>
  <c r="B1285" i="9"/>
  <c r="A1285" i="9"/>
  <c r="J1284" i="9"/>
  <c r="I1284" i="9"/>
  <c r="H1284" i="9"/>
  <c r="D1284" i="9"/>
  <c r="C1284" i="9"/>
  <c r="B1284" i="9"/>
  <c r="A1284" i="9"/>
  <c r="J1283" i="9"/>
  <c r="I1283" i="9"/>
  <c r="H1283" i="9"/>
  <c r="D1283" i="9"/>
  <c r="C1283" i="9"/>
  <c r="B1283" i="9"/>
  <c r="A1283" i="9"/>
  <c r="J1282" i="9"/>
  <c r="I1282" i="9"/>
  <c r="H1282" i="9"/>
  <c r="D1282" i="9"/>
  <c r="C1282" i="9"/>
  <c r="B1282" i="9"/>
  <c r="A1282" i="9"/>
  <c r="J1281" i="9"/>
  <c r="I1281" i="9"/>
  <c r="H1281" i="9"/>
  <c r="D1281" i="9"/>
  <c r="C1281" i="9"/>
  <c r="B1281" i="9"/>
  <c r="A1281" i="9"/>
  <c r="J1280" i="9"/>
  <c r="I1280" i="9"/>
  <c r="H1280" i="9"/>
  <c r="D1280" i="9"/>
  <c r="C1280" i="9"/>
  <c r="B1280" i="9"/>
  <c r="A1280" i="9"/>
  <c r="J1279" i="9"/>
  <c r="I1279" i="9"/>
  <c r="H1279" i="9"/>
  <c r="D1279" i="9"/>
  <c r="C1279" i="9"/>
  <c r="B1279" i="9"/>
  <c r="A1279" i="9"/>
  <c r="J1278" i="9"/>
  <c r="I1278" i="9"/>
  <c r="H1278" i="9"/>
  <c r="D1278" i="9"/>
  <c r="C1278" i="9"/>
  <c r="B1278" i="9"/>
  <c r="A1278" i="9"/>
  <c r="J1277" i="9"/>
  <c r="I1277" i="9"/>
  <c r="H1277" i="9"/>
  <c r="D1277" i="9"/>
  <c r="C1277" i="9"/>
  <c r="B1277" i="9"/>
  <c r="A1277" i="9"/>
  <c r="J1276" i="9"/>
  <c r="I1276" i="9"/>
  <c r="H1276" i="9"/>
  <c r="D1276" i="9"/>
  <c r="C1276" i="9"/>
  <c r="B1276" i="9"/>
  <c r="A1276" i="9"/>
  <c r="J1275" i="9"/>
  <c r="I1275" i="9"/>
  <c r="H1275" i="9"/>
  <c r="D1275" i="9"/>
  <c r="C1275" i="9"/>
  <c r="B1275" i="9"/>
  <c r="A1275" i="9"/>
  <c r="J1274" i="9"/>
  <c r="I1274" i="9"/>
  <c r="H1274" i="9"/>
  <c r="D1274" i="9"/>
  <c r="C1274" i="9"/>
  <c r="B1274" i="9"/>
  <c r="A1274" i="9"/>
  <c r="J1273" i="9"/>
  <c r="I1273" i="9"/>
  <c r="H1273" i="9"/>
  <c r="D1273" i="9"/>
  <c r="C1273" i="9"/>
  <c r="B1273" i="9"/>
  <c r="A1273" i="9"/>
  <c r="J1272" i="9"/>
  <c r="I1272" i="9"/>
  <c r="H1272" i="9"/>
  <c r="D1272" i="9"/>
  <c r="C1272" i="9"/>
  <c r="B1272" i="9"/>
  <c r="A1272" i="9"/>
  <c r="J1271" i="9"/>
  <c r="I1271" i="9"/>
  <c r="H1271" i="9"/>
  <c r="D1271" i="9"/>
  <c r="C1271" i="9"/>
  <c r="B1271" i="9"/>
  <c r="A1271" i="9"/>
  <c r="J1270" i="9"/>
  <c r="I1270" i="9"/>
  <c r="H1270" i="9"/>
  <c r="D1270" i="9"/>
  <c r="C1270" i="9"/>
  <c r="B1270" i="9"/>
  <c r="A1270" i="9"/>
  <c r="J1269" i="9"/>
  <c r="I1269" i="9"/>
  <c r="H1269" i="9"/>
  <c r="D1269" i="9"/>
  <c r="C1269" i="9"/>
  <c r="B1269" i="9"/>
  <c r="A1269" i="9"/>
  <c r="J1268" i="9"/>
  <c r="I1268" i="9"/>
  <c r="H1268" i="9"/>
  <c r="D1268" i="9"/>
  <c r="C1268" i="9"/>
  <c r="B1268" i="9"/>
  <c r="A1268" i="9"/>
  <c r="J1267" i="9"/>
  <c r="I1267" i="9"/>
  <c r="H1267" i="9"/>
  <c r="D1267" i="9"/>
  <c r="C1267" i="9"/>
  <c r="B1267" i="9"/>
  <c r="A1267" i="9"/>
  <c r="J1266" i="9"/>
  <c r="I1266" i="9"/>
  <c r="H1266" i="9"/>
  <c r="D1266" i="9"/>
  <c r="C1266" i="9"/>
  <c r="B1266" i="9"/>
  <c r="A1266" i="9"/>
  <c r="J1265" i="9"/>
  <c r="I1265" i="9"/>
  <c r="H1265" i="9"/>
  <c r="D1265" i="9"/>
  <c r="C1265" i="9"/>
  <c r="B1265" i="9"/>
  <c r="A1265" i="9"/>
  <c r="J1264" i="9"/>
  <c r="I1264" i="9"/>
  <c r="H1264" i="9"/>
  <c r="D1264" i="9"/>
  <c r="C1264" i="9"/>
  <c r="B1264" i="9"/>
  <c r="A1264" i="9"/>
  <c r="J1263" i="9"/>
  <c r="I1263" i="9"/>
  <c r="H1263" i="9"/>
  <c r="D1263" i="9"/>
  <c r="C1263" i="9"/>
  <c r="B1263" i="9"/>
  <c r="A1263" i="9"/>
  <c r="J1262" i="9"/>
  <c r="I1262" i="9"/>
  <c r="H1262" i="9"/>
  <c r="D1262" i="9"/>
  <c r="C1262" i="9"/>
  <c r="B1262" i="9"/>
  <c r="A1262" i="9"/>
  <c r="J1261" i="9"/>
  <c r="I1261" i="9"/>
  <c r="H1261" i="9"/>
  <c r="D1261" i="9"/>
  <c r="C1261" i="9"/>
  <c r="B1261" i="9"/>
  <c r="A1261" i="9"/>
  <c r="J1260" i="9"/>
  <c r="I1260" i="9"/>
  <c r="H1260" i="9"/>
  <c r="D1260" i="9"/>
  <c r="C1260" i="9"/>
  <c r="B1260" i="9"/>
  <c r="A1260" i="9"/>
  <c r="J1259" i="9"/>
  <c r="I1259" i="9"/>
  <c r="H1259" i="9"/>
  <c r="D1259" i="9"/>
  <c r="C1259" i="9"/>
  <c r="B1259" i="9"/>
  <c r="A1259" i="9"/>
  <c r="J1258" i="9"/>
  <c r="I1258" i="9"/>
  <c r="H1258" i="9"/>
  <c r="D1258" i="9"/>
  <c r="C1258" i="9"/>
  <c r="B1258" i="9"/>
  <c r="A1258" i="9"/>
  <c r="J1257" i="9"/>
  <c r="I1257" i="9"/>
  <c r="H1257" i="9"/>
  <c r="D1257" i="9"/>
  <c r="C1257" i="9"/>
  <c r="B1257" i="9"/>
  <c r="A1257" i="9"/>
  <c r="J1256" i="9"/>
  <c r="I1256" i="9"/>
  <c r="H1256" i="9"/>
  <c r="D1256" i="9"/>
  <c r="C1256" i="9"/>
  <c r="B1256" i="9"/>
  <c r="A1256" i="9"/>
  <c r="J1255" i="9"/>
  <c r="I1255" i="9"/>
  <c r="H1255" i="9"/>
  <c r="D1255" i="9"/>
  <c r="C1255" i="9"/>
  <c r="B1255" i="9"/>
  <c r="A1255" i="9"/>
  <c r="J1254" i="9"/>
  <c r="I1254" i="9"/>
  <c r="H1254" i="9"/>
  <c r="D1254" i="9"/>
  <c r="C1254" i="9"/>
  <c r="B1254" i="9"/>
  <c r="A1254" i="9"/>
  <c r="J1253" i="9"/>
  <c r="I1253" i="9"/>
  <c r="H1253" i="9"/>
  <c r="D1253" i="9"/>
  <c r="C1253" i="9"/>
  <c r="B1253" i="9"/>
  <c r="A1253" i="9"/>
  <c r="J1252" i="9"/>
  <c r="I1252" i="9"/>
  <c r="H1252" i="9"/>
  <c r="D1252" i="9"/>
  <c r="C1252" i="9"/>
  <c r="B1252" i="9"/>
  <c r="A1252" i="9"/>
  <c r="J1251" i="9"/>
  <c r="I1251" i="9"/>
  <c r="H1251" i="9"/>
  <c r="D1251" i="9"/>
  <c r="C1251" i="9"/>
  <c r="B1251" i="9"/>
  <c r="A1251" i="9"/>
  <c r="J1250" i="9"/>
  <c r="I1250" i="9"/>
  <c r="H1250" i="9"/>
  <c r="D1250" i="9"/>
  <c r="C1250" i="9"/>
  <c r="B1250" i="9"/>
  <c r="A1250" i="9"/>
  <c r="J1249" i="9"/>
  <c r="I1249" i="9"/>
  <c r="H1249" i="9"/>
  <c r="D1249" i="9"/>
  <c r="C1249" i="9"/>
  <c r="B1249" i="9"/>
  <c r="A1249" i="9"/>
  <c r="J1248" i="9"/>
  <c r="I1248" i="9"/>
  <c r="H1248" i="9"/>
  <c r="D1248" i="9"/>
  <c r="C1248" i="9"/>
  <c r="B1248" i="9"/>
  <c r="A1248" i="9"/>
  <c r="J1247" i="9"/>
  <c r="I1247" i="9"/>
  <c r="H1247" i="9"/>
  <c r="D1247" i="9"/>
  <c r="C1247" i="9"/>
  <c r="B1247" i="9"/>
  <c r="A1247" i="9"/>
  <c r="J1246" i="9"/>
  <c r="I1246" i="9"/>
  <c r="H1246" i="9"/>
  <c r="D1246" i="9"/>
  <c r="C1246" i="9"/>
  <c r="B1246" i="9"/>
  <c r="A1246" i="9"/>
  <c r="J1245" i="9"/>
  <c r="I1245" i="9"/>
  <c r="H1245" i="9"/>
  <c r="D1245" i="9"/>
  <c r="C1245" i="9"/>
  <c r="B1245" i="9"/>
  <c r="A1245" i="9"/>
  <c r="J1244" i="9"/>
  <c r="I1244" i="9"/>
  <c r="H1244" i="9"/>
  <c r="D1244" i="9"/>
  <c r="C1244" i="9"/>
  <c r="B1244" i="9"/>
  <c r="A1244" i="9"/>
  <c r="J1243" i="9"/>
  <c r="I1243" i="9"/>
  <c r="H1243" i="9"/>
  <c r="D1243" i="9"/>
  <c r="C1243" i="9"/>
  <c r="B1243" i="9"/>
  <c r="A1243" i="9"/>
  <c r="J1242" i="9"/>
  <c r="I1242" i="9"/>
  <c r="H1242" i="9"/>
  <c r="D1242" i="9"/>
  <c r="C1242" i="9"/>
  <c r="B1242" i="9"/>
  <c r="A1242" i="9"/>
  <c r="J1241" i="9"/>
  <c r="I1241" i="9"/>
  <c r="H1241" i="9"/>
  <c r="D1241" i="9"/>
  <c r="C1241" i="9"/>
  <c r="B1241" i="9"/>
  <c r="A1241" i="9"/>
  <c r="J1240" i="9"/>
  <c r="I1240" i="9"/>
  <c r="H1240" i="9"/>
  <c r="D1240" i="9"/>
  <c r="C1240" i="9"/>
  <c r="B1240" i="9"/>
  <c r="A1240" i="9"/>
  <c r="J1239" i="9"/>
  <c r="I1239" i="9"/>
  <c r="H1239" i="9"/>
  <c r="D1239" i="9"/>
  <c r="C1239" i="9"/>
  <c r="B1239" i="9"/>
  <c r="A1239" i="9"/>
  <c r="J1238" i="9"/>
  <c r="I1238" i="9"/>
  <c r="H1238" i="9"/>
  <c r="D1238" i="9"/>
  <c r="C1238" i="9"/>
  <c r="B1238" i="9"/>
  <c r="A1238" i="9"/>
  <c r="J1237" i="9"/>
  <c r="I1237" i="9"/>
  <c r="H1237" i="9"/>
  <c r="D1237" i="9"/>
  <c r="C1237" i="9"/>
  <c r="B1237" i="9"/>
  <c r="A1237" i="9"/>
  <c r="J1236" i="9"/>
  <c r="I1236" i="9"/>
  <c r="H1236" i="9"/>
  <c r="D1236" i="9"/>
  <c r="C1236" i="9"/>
  <c r="B1236" i="9"/>
  <c r="A1236" i="9"/>
  <c r="J1235" i="9"/>
  <c r="I1235" i="9"/>
  <c r="H1235" i="9"/>
  <c r="D1235" i="9"/>
  <c r="C1235" i="9"/>
  <c r="B1235" i="9"/>
  <c r="A1235" i="9"/>
  <c r="J1234" i="9"/>
  <c r="I1234" i="9"/>
  <c r="H1234" i="9"/>
  <c r="D1234" i="9"/>
  <c r="C1234" i="9"/>
  <c r="B1234" i="9"/>
  <c r="A1234" i="9"/>
  <c r="J1233" i="9"/>
  <c r="I1233" i="9"/>
  <c r="H1233" i="9"/>
  <c r="D1233" i="9"/>
  <c r="C1233" i="9"/>
  <c r="B1233" i="9"/>
  <c r="A1233" i="9"/>
  <c r="J1232" i="9"/>
  <c r="I1232" i="9"/>
  <c r="H1232" i="9"/>
  <c r="D1232" i="9"/>
  <c r="C1232" i="9"/>
  <c r="B1232" i="9"/>
  <c r="A1232" i="9"/>
  <c r="J1231" i="9"/>
  <c r="I1231" i="9"/>
  <c r="H1231" i="9"/>
  <c r="D1231" i="9"/>
  <c r="C1231" i="9"/>
  <c r="B1231" i="9"/>
  <c r="A1231" i="9"/>
  <c r="J1230" i="9"/>
  <c r="I1230" i="9"/>
  <c r="H1230" i="9"/>
  <c r="D1230" i="9"/>
  <c r="C1230" i="9"/>
  <c r="B1230" i="9"/>
  <c r="A1230" i="9"/>
  <c r="J1229" i="9"/>
  <c r="I1229" i="9"/>
  <c r="H1229" i="9"/>
  <c r="D1229" i="9"/>
  <c r="C1229" i="9"/>
  <c r="B1229" i="9"/>
  <c r="A1229" i="9"/>
  <c r="J1228" i="9"/>
  <c r="I1228" i="9"/>
  <c r="H1228" i="9"/>
  <c r="D1228" i="9"/>
  <c r="C1228" i="9"/>
  <c r="B1228" i="9"/>
  <c r="A1228" i="9"/>
  <c r="J1227" i="9"/>
  <c r="I1227" i="9"/>
  <c r="H1227" i="9"/>
  <c r="D1227" i="9"/>
  <c r="C1227" i="9"/>
  <c r="B1227" i="9"/>
  <c r="A1227" i="9"/>
  <c r="J1226" i="9"/>
  <c r="I1226" i="9"/>
  <c r="H1226" i="9"/>
  <c r="D1226" i="9"/>
  <c r="C1226" i="9"/>
  <c r="B1226" i="9"/>
  <c r="A1226" i="9"/>
  <c r="J1225" i="9"/>
  <c r="I1225" i="9"/>
  <c r="H1225" i="9"/>
  <c r="D1225" i="9"/>
  <c r="C1225" i="9"/>
  <c r="B1225" i="9"/>
  <c r="A1225" i="9"/>
  <c r="J1224" i="9"/>
  <c r="I1224" i="9"/>
  <c r="H1224" i="9"/>
  <c r="D1224" i="9"/>
  <c r="C1224" i="9"/>
  <c r="B1224" i="9"/>
  <c r="A1224" i="9"/>
  <c r="J1223" i="9"/>
  <c r="I1223" i="9"/>
  <c r="H1223" i="9"/>
  <c r="D1223" i="9"/>
  <c r="C1223" i="9"/>
  <c r="B1223" i="9"/>
  <c r="A1223" i="9"/>
  <c r="J1222" i="9"/>
  <c r="I1222" i="9"/>
  <c r="H1222" i="9"/>
  <c r="D1222" i="9"/>
  <c r="C1222" i="9"/>
  <c r="B1222" i="9"/>
  <c r="A1222" i="9"/>
  <c r="J1221" i="9"/>
  <c r="I1221" i="9"/>
  <c r="H1221" i="9"/>
  <c r="D1221" i="9"/>
  <c r="C1221" i="9"/>
  <c r="B1221" i="9"/>
  <c r="A1221" i="9"/>
  <c r="J1220" i="9"/>
  <c r="I1220" i="9"/>
  <c r="H1220" i="9"/>
  <c r="D1220" i="9"/>
  <c r="C1220" i="9"/>
  <c r="B1220" i="9"/>
  <c r="A1220" i="9"/>
  <c r="J1219" i="9"/>
  <c r="I1219" i="9"/>
  <c r="H1219" i="9"/>
  <c r="D1219" i="9"/>
  <c r="C1219" i="9"/>
  <c r="B1219" i="9"/>
  <c r="A1219" i="9"/>
  <c r="J1218" i="9"/>
  <c r="I1218" i="9"/>
  <c r="H1218" i="9"/>
  <c r="D1218" i="9"/>
  <c r="C1218" i="9"/>
  <c r="B1218" i="9"/>
  <c r="A1218" i="9"/>
  <c r="J1217" i="9"/>
  <c r="I1217" i="9"/>
  <c r="H1217" i="9"/>
  <c r="D1217" i="9"/>
  <c r="C1217" i="9"/>
  <c r="B1217" i="9"/>
  <c r="A1217" i="9"/>
  <c r="J1216" i="9"/>
  <c r="I1216" i="9"/>
  <c r="H1216" i="9"/>
  <c r="D1216" i="9"/>
  <c r="C1216" i="9"/>
  <c r="B1216" i="9"/>
  <c r="A1216" i="9"/>
  <c r="J1215" i="9"/>
  <c r="I1215" i="9"/>
  <c r="H1215" i="9"/>
  <c r="D1215" i="9"/>
  <c r="C1215" i="9"/>
  <c r="B1215" i="9"/>
  <c r="A1215" i="9"/>
  <c r="J1214" i="9"/>
  <c r="I1214" i="9"/>
  <c r="H1214" i="9"/>
  <c r="D1214" i="9"/>
  <c r="C1214" i="9"/>
  <c r="B1214" i="9"/>
  <c r="A1214" i="9"/>
  <c r="J1213" i="9"/>
  <c r="I1213" i="9"/>
  <c r="H1213" i="9"/>
  <c r="D1213" i="9"/>
  <c r="C1213" i="9"/>
  <c r="B1213" i="9"/>
  <c r="A1213" i="9"/>
  <c r="J1212" i="9"/>
  <c r="I1212" i="9"/>
  <c r="H1212" i="9"/>
  <c r="D1212" i="9"/>
  <c r="C1212" i="9"/>
  <c r="B1212" i="9"/>
  <c r="A1212" i="9"/>
  <c r="J1211" i="9"/>
  <c r="I1211" i="9"/>
  <c r="H1211" i="9"/>
  <c r="D1211" i="9"/>
  <c r="C1211" i="9"/>
  <c r="B1211" i="9"/>
  <c r="A1211" i="9"/>
  <c r="J1210" i="9"/>
  <c r="I1210" i="9"/>
  <c r="H1210" i="9"/>
  <c r="D1210" i="9"/>
  <c r="C1210" i="9"/>
  <c r="B1210" i="9"/>
  <c r="A1210" i="9"/>
  <c r="J1209" i="9"/>
  <c r="I1209" i="9"/>
  <c r="H1209" i="9"/>
  <c r="D1209" i="9"/>
  <c r="C1209" i="9"/>
  <c r="B1209" i="9"/>
  <c r="A1209" i="9"/>
  <c r="J1208" i="9"/>
  <c r="I1208" i="9"/>
  <c r="H1208" i="9"/>
  <c r="D1208" i="9"/>
  <c r="C1208" i="9"/>
  <c r="B1208" i="9"/>
  <c r="A1208" i="9"/>
  <c r="J1207" i="9"/>
  <c r="I1207" i="9"/>
  <c r="H1207" i="9"/>
  <c r="D1207" i="9"/>
  <c r="C1207" i="9"/>
  <c r="B1207" i="9"/>
  <c r="A1207" i="9"/>
  <c r="J1206" i="9"/>
  <c r="I1206" i="9"/>
  <c r="H1206" i="9"/>
  <c r="D1206" i="9"/>
  <c r="C1206" i="9"/>
  <c r="B1206" i="9"/>
  <c r="A1206" i="9"/>
  <c r="J1205" i="9"/>
  <c r="I1205" i="9"/>
  <c r="H1205" i="9"/>
  <c r="D1205" i="9"/>
  <c r="C1205" i="9"/>
  <c r="B1205" i="9"/>
  <c r="A1205" i="9"/>
  <c r="J1204" i="9"/>
  <c r="I1204" i="9"/>
  <c r="H1204" i="9"/>
  <c r="D1204" i="9"/>
  <c r="C1204" i="9"/>
  <c r="B1204" i="9"/>
  <c r="A1204" i="9"/>
  <c r="J1203" i="9"/>
  <c r="I1203" i="9"/>
  <c r="H1203" i="9"/>
  <c r="D1203" i="9"/>
  <c r="C1203" i="9"/>
  <c r="B1203" i="9"/>
  <c r="A1203" i="9"/>
  <c r="J1202" i="9"/>
  <c r="I1202" i="9"/>
  <c r="H1202" i="9"/>
  <c r="D1202" i="9"/>
  <c r="C1202" i="9"/>
  <c r="B1202" i="9"/>
  <c r="A1202" i="9"/>
  <c r="J1201" i="9"/>
  <c r="I1201" i="9"/>
  <c r="H1201" i="9"/>
  <c r="D1201" i="9"/>
  <c r="C1201" i="9"/>
  <c r="B1201" i="9"/>
  <c r="A1201" i="9"/>
  <c r="J1200" i="9"/>
  <c r="I1200" i="9"/>
  <c r="H1200" i="9"/>
  <c r="D1200" i="9"/>
  <c r="C1200" i="9"/>
  <c r="B1200" i="9"/>
  <c r="A1200" i="9"/>
  <c r="J1199" i="9"/>
  <c r="I1199" i="9"/>
  <c r="H1199" i="9"/>
  <c r="D1199" i="9"/>
  <c r="C1199" i="9"/>
  <c r="B1199" i="9"/>
  <c r="A1199" i="9"/>
  <c r="J1198" i="9"/>
  <c r="I1198" i="9"/>
  <c r="H1198" i="9"/>
  <c r="D1198" i="9"/>
  <c r="C1198" i="9"/>
  <c r="B1198" i="9"/>
  <c r="A1198" i="9"/>
  <c r="J1197" i="9"/>
  <c r="I1197" i="9"/>
  <c r="H1197" i="9"/>
  <c r="D1197" i="9"/>
  <c r="C1197" i="9"/>
  <c r="B1197" i="9"/>
  <c r="A1197" i="9"/>
  <c r="J1196" i="9"/>
  <c r="I1196" i="9"/>
  <c r="H1196" i="9"/>
  <c r="D1196" i="9"/>
  <c r="C1196" i="9"/>
  <c r="B1196" i="9"/>
  <c r="A1196" i="9"/>
  <c r="J1195" i="9"/>
  <c r="I1195" i="9"/>
  <c r="H1195" i="9"/>
  <c r="D1195" i="9"/>
  <c r="C1195" i="9"/>
  <c r="B1195" i="9"/>
  <c r="A1195" i="9"/>
  <c r="J1194" i="9"/>
  <c r="I1194" i="9"/>
  <c r="H1194" i="9"/>
  <c r="D1194" i="9"/>
  <c r="C1194" i="9"/>
  <c r="B1194" i="9"/>
  <c r="A1194" i="9"/>
  <c r="J1193" i="9"/>
  <c r="I1193" i="9"/>
  <c r="H1193" i="9"/>
  <c r="D1193" i="9"/>
  <c r="C1193" i="9"/>
  <c r="B1193" i="9"/>
  <c r="A1193" i="9"/>
  <c r="J1192" i="9"/>
  <c r="I1192" i="9"/>
  <c r="H1192" i="9"/>
  <c r="D1192" i="9"/>
  <c r="C1192" i="9"/>
  <c r="B1192" i="9"/>
  <c r="A1192" i="9"/>
  <c r="J1191" i="9"/>
  <c r="I1191" i="9"/>
  <c r="H1191" i="9"/>
  <c r="D1191" i="9"/>
  <c r="C1191" i="9"/>
  <c r="B1191" i="9"/>
  <c r="A1191" i="9"/>
  <c r="J1190" i="9"/>
  <c r="I1190" i="9"/>
  <c r="H1190" i="9"/>
  <c r="D1190" i="9"/>
  <c r="C1190" i="9"/>
  <c r="B1190" i="9"/>
  <c r="A1190" i="9"/>
  <c r="J1189" i="9"/>
  <c r="I1189" i="9"/>
  <c r="H1189" i="9"/>
  <c r="D1189" i="9"/>
  <c r="C1189" i="9"/>
  <c r="B1189" i="9"/>
  <c r="A1189" i="9"/>
  <c r="J1188" i="9"/>
  <c r="I1188" i="9"/>
  <c r="H1188" i="9"/>
  <c r="D1188" i="9"/>
  <c r="C1188" i="9"/>
  <c r="B1188" i="9"/>
  <c r="A1188" i="9"/>
  <c r="J1187" i="9"/>
  <c r="I1187" i="9"/>
  <c r="H1187" i="9"/>
  <c r="D1187" i="9"/>
  <c r="C1187" i="9"/>
  <c r="B1187" i="9"/>
  <c r="A1187" i="9"/>
  <c r="J1186" i="9"/>
  <c r="I1186" i="9"/>
  <c r="H1186" i="9"/>
  <c r="D1186" i="9"/>
  <c r="C1186" i="9"/>
  <c r="B1186" i="9"/>
  <c r="A1186" i="9"/>
  <c r="J1185" i="9"/>
  <c r="I1185" i="9"/>
  <c r="H1185" i="9"/>
  <c r="D1185" i="9"/>
  <c r="C1185" i="9"/>
  <c r="B1185" i="9"/>
  <c r="A1185" i="9"/>
  <c r="J1184" i="9"/>
  <c r="I1184" i="9"/>
  <c r="H1184" i="9"/>
  <c r="D1184" i="9"/>
  <c r="C1184" i="9"/>
  <c r="B1184" i="9"/>
  <c r="A1184" i="9"/>
  <c r="J1183" i="9"/>
  <c r="I1183" i="9"/>
  <c r="H1183" i="9"/>
  <c r="D1183" i="9"/>
  <c r="C1183" i="9"/>
  <c r="B1183" i="9"/>
  <c r="A1183" i="9"/>
  <c r="J1182" i="9"/>
  <c r="I1182" i="9"/>
  <c r="H1182" i="9"/>
  <c r="D1182" i="9"/>
  <c r="C1182" i="9"/>
  <c r="B1182" i="9"/>
  <c r="A1182" i="9"/>
  <c r="J1181" i="9"/>
  <c r="I1181" i="9"/>
  <c r="H1181" i="9"/>
  <c r="D1181" i="9"/>
  <c r="C1181" i="9"/>
  <c r="B1181" i="9"/>
  <c r="A1181" i="9"/>
  <c r="J1180" i="9"/>
  <c r="I1180" i="9"/>
  <c r="H1180" i="9"/>
  <c r="D1180" i="9"/>
  <c r="C1180" i="9"/>
  <c r="B1180" i="9"/>
  <c r="A1180" i="9"/>
  <c r="J1179" i="9"/>
  <c r="I1179" i="9"/>
  <c r="H1179" i="9"/>
  <c r="D1179" i="9"/>
  <c r="C1179" i="9"/>
  <c r="B1179" i="9"/>
  <c r="A1179" i="9"/>
  <c r="J1178" i="9"/>
  <c r="I1178" i="9"/>
  <c r="H1178" i="9"/>
  <c r="D1178" i="9"/>
  <c r="C1178" i="9"/>
  <c r="B1178" i="9"/>
  <c r="A1178" i="9"/>
  <c r="J1177" i="9"/>
  <c r="I1177" i="9"/>
  <c r="H1177" i="9"/>
  <c r="D1177" i="9"/>
  <c r="C1177" i="9"/>
  <c r="B1177" i="9"/>
  <c r="A1177" i="9"/>
  <c r="J1176" i="9"/>
  <c r="I1176" i="9"/>
  <c r="H1176" i="9"/>
  <c r="D1176" i="9"/>
  <c r="C1176" i="9"/>
  <c r="B1176" i="9"/>
  <c r="A1176" i="9"/>
  <c r="J1175" i="9"/>
  <c r="I1175" i="9"/>
  <c r="H1175" i="9"/>
  <c r="D1175" i="9"/>
  <c r="C1175" i="9"/>
  <c r="B1175" i="9"/>
  <c r="A1175" i="9"/>
  <c r="J1174" i="9"/>
  <c r="I1174" i="9"/>
  <c r="H1174" i="9"/>
  <c r="D1174" i="9"/>
  <c r="C1174" i="9"/>
  <c r="B1174" i="9"/>
  <c r="A1174" i="9"/>
  <c r="J1173" i="9"/>
  <c r="I1173" i="9"/>
  <c r="H1173" i="9"/>
  <c r="D1173" i="9"/>
  <c r="C1173" i="9"/>
  <c r="B1173" i="9"/>
  <c r="A1173" i="9"/>
  <c r="J1172" i="9"/>
  <c r="I1172" i="9"/>
  <c r="H1172" i="9"/>
  <c r="D1172" i="9"/>
  <c r="C1172" i="9"/>
  <c r="B1172" i="9"/>
  <c r="A1172" i="9"/>
  <c r="J1171" i="9"/>
  <c r="I1171" i="9"/>
  <c r="H1171" i="9"/>
  <c r="D1171" i="9"/>
  <c r="C1171" i="9"/>
  <c r="B1171" i="9"/>
  <c r="A1171" i="9"/>
  <c r="J1170" i="9"/>
  <c r="I1170" i="9"/>
  <c r="H1170" i="9"/>
  <c r="D1170" i="9"/>
  <c r="C1170" i="9"/>
  <c r="B1170" i="9"/>
  <c r="A1170" i="9"/>
  <c r="J1169" i="9"/>
  <c r="I1169" i="9"/>
  <c r="H1169" i="9"/>
  <c r="D1169" i="9"/>
  <c r="C1169" i="9"/>
  <c r="B1169" i="9"/>
  <c r="A1169" i="9"/>
  <c r="J1168" i="9"/>
  <c r="I1168" i="9"/>
  <c r="H1168" i="9"/>
  <c r="D1168" i="9"/>
  <c r="C1168" i="9"/>
  <c r="B1168" i="9"/>
  <c r="A1168" i="9"/>
  <c r="J1167" i="9"/>
  <c r="I1167" i="9"/>
  <c r="H1167" i="9"/>
  <c r="D1167" i="9"/>
  <c r="C1167" i="9"/>
  <c r="B1167" i="9"/>
  <c r="A1167" i="9"/>
  <c r="J1166" i="9"/>
  <c r="I1166" i="9"/>
  <c r="H1166" i="9"/>
  <c r="D1166" i="9"/>
  <c r="C1166" i="9"/>
  <c r="B1166" i="9"/>
  <c r="A1166" i="9"/>
  <c r="J1165" i="9"/>
  <c r="I1165" i="9"/>
  <c r="H1165" i="9"/>
  <c r="D1165" i="9"/>
  <c r="C1165" i="9"/>
  <c r="B1165" i="9"/>
  <c r="A1165" i="9"/>
  <c r="J1164" i="9"/>
  <c r="I1164" i="9"/>
  <c r="H1164" i="9"/>
  <c r="D1164" i="9"/>
  <c r="C1164" i="9"/>
  <c r="B1164" i="9"/>
  <c r="A1164" i="9"/>
  <c r="J1163" i="9"/>
  <c r="I1163" i="9"/>
  <c r="H1163" i="9"/>
  <c r="D1163" i="9"/>
  <c r="C1163" i="9"/>
  <c r="B1163" i="9"/>
  <c r="A1163" i="9"/>
  <c r="J1162" i="9"/>
  <c r="I1162" i="9"/>
  <c r="H1162" i="9"/>
  <c r="D1162" i="9"/>
  <c r="C1162" i="9"/>
  <c r="B1162" i="9"/>
  <c r="A1162" i="9"/>
  <c r="J1161" i="9"/>
  <c r="I1161" i="9"/>
  <c r="H1161" i="9"/>
  <c r="D1161" i="9"/>
  <c r="C1161" i="9"/>
  <c r="B1161" i="9"/>
  <c r="A1161" i="9"/>
  <c r="J1160" i="9"/>
  <c r="I1160" i="9"/>
  <c r="H1160" i="9"/>
  <c r="D1160" i="9"/>
  <c r="C1160" i="9"/>
  <c r="B1160" i="9"/>
  <c r="A1160" i="9"/>
  <c r="J1159" i="9"/>
  <c r="I1159" i="9"/>
  <c r="H1159" i="9"/>
  <c r="D1159" i="9"/>
  <c r="C1159" i="9"/>
  <c r="B1159" i="9"/>
  <c r="A1159" i="9"/>
  <c r="J1158" i="9"/>
  <c r="I1158" i="9"/>
  <c r="H1158" i="9"/>
  <c r="D1158" i="9"/>
  <c r="C1158" i="9"/>
  <c r="B1158" i="9"/>
  <c r="A1158" i="9"/>
  <c r="J1157" i="9"/>
  <c r="I1157" i="9"/>
  <c r="H1157" i="9"/>
  <c r="D1157" i="9"/>
  <c r="C1157" i="9"/>
  <c r="B1157" i="9"/>
  <c r="A1157" i="9"/>
  <c r="J1156" i="9"/>
  <c r="I1156" i="9"/>
  <c r="H1156" i="9"/>
  <c r="D1156" i="9"/>
  <c r="C1156" i="9"/>
  <c r="B1156" i="9"/>
  <c r="A1156" i="9"/>
  <c r="J1155" i="9"/>
  <c r="I1155" i="9"/>
  <c r="H1155" i="9"/>
  <c r="D1155" i="9"/>
  <c r="C1155" i="9"/>
  <c r="B1155" i="9"/>
  <c r="A1155" i="9"/>
  <c r="J1154" i="9"/>
  <c r="I1154" i="9"/>
  <c r="H1154" i="9"/>
  <c r="D1154" i="9"/>
  <c r="C1154" i="9"/>
  <c r="B1154" i="9"/>
  <c r="A1154" i="9"/>
  <c r="J1153" i="9"/>
  <c r="I1153" i="9"/>
  <c r="H1153" i="9"/>
  <c r="D1153" i="9"/>
  <c r="C1153" i="9"/>
  <c r="B1153" i="9"/>
  <c r="A1153" i="9"/>
  <c r="J1152" i="9"/>
  <c r="I1152" i="9"/>
  <c r="H1152" i="9"/>
  <c r="D1152" i="9"/>
  <c r="C1152" i="9"/>
  <c r="B1152" i="9"/>
  <c r="A1152" i="9"/>
  <c r="J1151" i="9"/>
  <c r="I1151" i="9"/>
  <c r="H1151" i="9"/>
  <c r="D1151" i="9"/>
  <c r="C1151" i="9"/>
  <c r="B1151" i="9"/>
  <c r="A1151" i="9"/>
  <c r="J1150" i="9"/>
  <c r="I1150" i="9"/>
  <c r="H1150" i="9"/>
  <c r="D1150" i="9"/>
  <c r="C1150" i="9"/>
  <c r="B1150" i="9"/>
  <c r="A1150" i="9"/>
  <c r="J1149" i="9"/>
  <c r="I1149" i="9"/>
  <c r="H1149" i="9"/>
  <c r="D1149" i="9"/>
  <c r="C1149" i="9"/>
  <c r="B1149" i="9"/>
  <c r="A1149" i="9"/>
  <c r="J1148" i="9"/>
  <c r="I1148" i="9"/>
  <c r="H1148" i="9"/>
  <c r="D1148" i="9"/>
  <c r="C1148" i="9"/>
  <c r="B1148" i="9"/>
  <c r="A1148" i="9"/>
  <c r="J1147" i="9"/>
  <c r="I1147" i="9"/>
  <c r="H1147" i="9"/>
  <c r="D1147" i="9"/>
  <c r="C1147" i="9"/>
  <c r="B1147" i="9"/>
  <c r="A1147" i="9"/>
  <c r="J1146" i="9"/>
  <c r="I1146" i="9"/>
  <c r="H1146" i="9"/>
  <c r="D1146" i="9"/>
  <c r="C1146" i="9"/>
  <c r="B1146" i="9"/>
  <c r="A1146" i="9"/>
  <c r="J1145" i="9"/>
  <c r="I1145" i="9"/>
  <c r="H1145" i="9"/>
  <c r="D1145" i="9"/>
  <c r="C1145" i="9"/>
  <c r="B1145" i="9"/>
  <c r="A1145" i="9"/>
  <c r="J1144" i="9"/>
  <c r="I1144" i="9"/>
  <c r="H1144" i="9"/>
  <c r="D1144" i="9"/>
  <c r="C1144" i="9"/>
  <c r="B1144" i="9"/>
  <c r="A1144" i="9"/>
  <c r="J1143" i="9"/>
  <c r="I1143" i="9"/>
  <c r="H1143" i="9"/>
  <c r="D1143" i="9"/>
  <c r="C1143" i="9"/>
  <c r="B1143" i="9"/>
  <c r="A1143" i="9"/>
  <c r="J1142" i="9"/>
  <c r="I1142" i="9"/>
  <c r="H1142" i="9"/>
  <c r="D1142" i="9"/>
  <c r="C1142" i="9"/>
  <c r="B1142" i="9"/>
  <c r="A1142" i="9"/>
  <c r="J1141" i="9"/>
  <c r="I1141" i="9"/>
  <c r="H1141" i="9"/>
  <c r="D1141" i="9"/>
  <c r="C1141" i="9"/>
  <c r="B1141" i="9"/>
  <c r="A1141" i="9"/>
  <c r="J1140" i="9"/>
  <c r="I1140" i="9"/>
  <c r="H1140" i="9"/>
  <c r="D1140" i="9"/>
  <c r="C1140" i="9"/>
  <c r="B1140" i="9"/>
  <c r="A1140" i="9"/>
  <c r="J1139" i="9"/>
  <c r="I1139" i="9"/>
  <c r="H1139" i="9"/>
  <c r="D1139" i="9"/>
  <c r="C1139" i="9"/>
  <c r="B1139" i="9"/>
  <c r="A1139" i="9"/>
  <c r="J1138" i="9"/>
  <c r="I1138" i="9"/>
  <c r="H1138" i="9"/>
  <c r="D1138" i="9"/>
  <c r="C1138" i="9"/>
  <c r="B1138" i="9"/>
  <c r="A1138" i="9"/>
  <c r="J1137" i="9"/>
  <c r="I1137" i="9"/>
  <c r="H1137" i="9"/>
  <c r="D1137" i="9"/>
  <c r="C1137" i="9"/>
  <c r="B1137" i="9"/>
  <c r="A1137" i="9"/>
  <c r="J1136" i="9"/>
  <c r="I1136" i="9"/>
  <c r="H1136" i="9"/>
  <c r="D1136" i="9"/>
  <c r="C1136" i="9"/>
  <c r="B1136" i="9"/>
  <c r="A1136" i="9"/>
  <c r="J1135" i="9"/>
  <c r="I1135" i="9"/>
  <c r="H1135" i="9"/>
  <c r="D1135" i="9"/>
  <c r="C1135" i="9"/>
  <c r="B1135" i="9"/>
  <c r="A1135" i="9"/>
  <c r="J1134" i="9"/>
  <c r="I1134" i="9"/>
  <c r="H1134" i="9"/>
  <c r="D1134" i="9"/>
  <c r="C1134" i="9"/>
  <c r="B1134" i="9"/>
  <c r="A1134" i="9"/>
  <c r="J1133" i="9"/>
  <c r="I1133" i="9"/>
  <c r="H1133" i="9"/>
  <c r="D1133" i="9"/>
  <c r="C1133" i="9"/>
  <c r="B1133" i="9"/>
  <c r="A1133" i="9"/>
  <c r="J1132" i="9"/>
  <c r="I1132" i="9"/>
  <c r="H1132" i="9"/>
  <c r="D1132" i="9"/>
  <c r="C1132" i="9"/>
  <c r="B1132" i="9"/>
  <c r="A1132" i="9"/>
  <c r="J1131" i="9"/>
  <c r="I1131" i="9"/>
  <c r="H1131" i="9"/>
  <c r="D1131" i="9"/>
  <c r="C1131" i="9"/>
  <c r="B1131" i="9"/>
  <c r="A1131" i="9"/>
  <c r="J1130" i="9"/>
  <c r="I1130" i="9"/>
  <c r="H1130" i="9"/>
  <c r="D1130" i="9"/>
  <c r="C1130" i="9"/>
  <c r="B1130" i="9"/>
  <c r="A1130" i="9"/>
  <c r="J1129" i="9"/>
  <c r="I1129" i="9"/>
  <c r="H1129" i="9"/>
  <c r="D1129" i="9"/>
  <c r="C1129" i="9"/>
  <c r="B1129" i="9"/>
  <c r="A1129" i="9"/>
  <c r="J1128" i="9"/>
  <c r="I1128" i="9"/>
  <c r="H1128" i="9"/>
  <c r="D1128" i="9"/>
  <c r="C1128" i="9"/>
  <c r="B1128" i="9"/>
  <c r="A1128" i="9"/>
  <c r="J1127" i="9"/>
  <c r="I1127" i="9"/>
  <c r="H1127" i="9"/>
  <c r="D1127" i="9"/>
  <c r="C1127" i="9"/>
  <c r="B1127" i="9"/>
  <c r="A1127" i="9"/>
  <c r="J1126" i="9"/>
  <c r="I1126" i="9"/>
  <c r="H1126" i="9"/>
  <c r="D1126" i="9"/>
  <c r="C1126" i="9"/>
  <c r="B1126" i="9"/>
  <c r="A1126" i="9"/>
  <c r="J1125" i="9"/>
  <c r="I1125" i="9"/>
  <c r="H1125" i="9"/>
  <c r="D1125" i="9"/>
  <c r="C1125" i="9"/>
  <c r="B1125" i="9"/>
  <c r="A1125" i="9"/>
  <c r="J1124" i="9"/>
  <c r="I1124" i="9"/>
  <c r="H1124" i="9"/>
  <c r="D1124" i="9"/>
  <c r="C1124" i="9"/>
  <c r="B1124" i="9"/>
  <c r="A1124" i="9"/>
  <c r="J1123" i="9"/>
  <c r="I1123" i="9"/>
  <c r="H1123" i="9"/>
  <c r="D1123" i="9"/>
  <c r="C1123" i="9"/>
  <c r="B1123" i="9"/>
  <c r="A1123" i="9"/>
  <c r="J1122" i="9"/>
  <c r="I1122" i="9"/>
  <c r="H1122" i="9"/>
  <c r="D1122" i="9"/>
  <c r="C1122" i="9"/>
  <c r="B1122" i="9"/>
  <c r="A1122" i="9"/>
  <c r="J1121" i="9"/>
  <c r="I1121" i="9"/>
  <c r="H1121" i="9"/>
  <c r="D1121" i="9"/>
  <c r="C1121" i="9"/>
  <c r="B1121" i="9"/>
  <c r="A1121" i="9"/>
  <c r="J1120" i="9"/>
  <c r="I1120" i="9"/>
  <c r="H1120" i="9"/>
  <c r="D1120" i="9"/>
  <c r="C1120" i="9"/>
  <c r="B1120" i="9"/>
  <c r="A1120" i="9"/>
  <c r="J1119" i="9"/>
  <c r="I1119" i="9"/>
  <c r="H1119" i="9"/>
  <c r="D1119" i="9"/>
  <c r="C1119" i="9"/>
  <c r="B1119" i="9"/>
  <c r="A1119" i="9"/>
  <c r="J1118" i="9"/>
  <c r="I1118" i="9"/>
  <c r="H1118" i="9"/>
  <c r="D1118" i="9"/>
  <c r="C1118" i="9"/>
  <c r="B1118" i="9"/>
  <c r="A1118" i="9"/>
  <c r="J1117" i="9"/>
  <c r="I1117" i="9"/>
  <c r="H1117" i="9"/>
  <c r="D1117" i="9"/>
  <c r="C1117" i="9"/>
  <c r="B1117" i="9"/>
  <c r="A1117" i="9"/>
  <c r="J1116" i="9"/>
  <c r="I1116" i="9"/>
  <c r="H1116" i="9"/>
  <c r="D1116" i="9"/>
  <c r="C1116" i="9"/>
  <c r="B1116" i="9"/>
  <c r="A1116" i="9"/>
  <c r="J1115" i="9"/>
  <c r="I1115" i="9"/>
  <c r="H1115" i="9"/>
  <c r="D1115" i="9"/>
  <c r="C1115" i="9"/>
  <c r="B1115" i="9"/>
  <c r="A1115" i="9"/>
  <c r="J1114" i="9"/>
  <c r="I1114" i="9"/>
  <c r="H1114" i="9"/>
  <c r="D1114" i="9"/>
  <c r="C1114" i="9"/>
  <c r="B1114" i="9"/>
  <c r="A1114" i="9"/>
  <c r="J1113" i="9"/>
  <c r="I1113" i="9"/>
  <c r="H1113" i="9"/>
  <c r="D1113" i="9"/>
  <c r="C1113" i="9"/>
  <c r="B1113" i="9"/>
  <c r="A1113" i="9"/>
  <c r="J1112" i="9"/>
  <c r="I1112" i="9"/>
  <c r="H1112" i="9"/>
  <c r="D1112" i="9"/>
  <c r="C1112" i="9"/>
  <c r="B1112" i="9"/>
  <c r="A1112" i="9"/>
  <c r="J1111" i="9"/>
  <c r="I1111" i="9"/>
  <c r="H1111" i="9"/>
  <c r="D1111" i="9"/>
  <c r="C1111" i="9"/>
  <c r="B1111" i="9"/>
  <c r="A1111" i="9"/>
  <c r="J1110" i="9"/>
  <c r="I1110" i="9"/>
  <c r="H1110" i="9"/>
  <c r="D1110" i="9"/>
  <c r="C1110" i="9"/>
  <c r="B1110" i="9"/>
  <c r="A1110" i="9"/>
  <c r="J1109" i="9"/>
  <c r="I1109" i="9"/>
  <c r="H1109" i="9"/>
  <c r="D1109" i="9"/>
  <c r="C1109" i="9"/>
  <c r="B1109" i="9"/>
  <c r="A1109" i="9"/>
  <c r="J1108" i="9"/>
  <c r="I1108" i="9"/>
  <c r="H1108" i="9"/>
  <c r="D1108" i="9"/>
  <c r="C1108" i="9"/>
  <c r="B1108" i="9"/>
  <c r="A1108" i="9"/>
  <c r="J1107" i="9"/>
  <c r="I1107" i="9"/>
  <c r="H1107" i="9"/>
  <c r="D1107" i="9"/>
  <c r="C1107" i="9"/>
  <c r="B1107" i="9"/>
  <c r="A1107" i="9"/>
  <c r="J1106" i="9"/>
  <c r="I1106" i="9"/>
  <c r="H1106" i="9"/>
  <c r="D1106" i="9"/>
  <c r="C1106" i="9"/>
  <c r="B1106" i="9"/>
  <c r="A1106" i="9"/>
  <c r="J1105" i="9"/>
  <c r="I1105" i="9"/>
  <c r="H1105" i="9"/>
  <c r="D1105" i="9"/>
  <c r="C1105" i="9"/>
  <c r="B1105" i="9"/>
  <c r="A1105" i="9"/>
  <c r="J1104" i="9"/>
  <c r="I1104" i="9"/>
  <c r="H1104" i="9"/>
  <c r="D1104" i="9"/>
  <c r="C1104" i="9"/>
  <c r="B1104" i="9"/>
  <c r="A1104" i="9"/>
  <c r="J1103" i="9"/>
  <c r="I1103" i="9"/>
  <c r="H1103" i="9"/>
  <c r="D1103" i="9"/>
  <c r="C1103" i="9"/>
  <c r="B1103" i="9"/>
  <c r="A1103" i="9"/>
  <c r="J1102" i="9"/>
  <c r="I1102" i="9"/>
  <c r="H1102" i="9"/>
  <c r="D1102" i="9"/>
  <c r="C1102" i="9"/>
  <c r="B1102" i="9"/>
  <c r="A1102" i="9"/>
  <c r="J1101" i="9"/>
  <c r="I1101" i="9"/>
  <c r="H1101" i="9"/>
  <c r="D1101" i="9"/>
  <c r="C1101" i="9"/>
  <c r="B1101" i="9"/>
  <c r="A1101" i="9"/>
  <c r="J1100" i="9"/>
  <c r="I1100" i="9"/>
  <c r="H1100" i="9"/>
  <c r="D1100" i="9"/>
  <c r="C1100" i="9"/>
  <c r="B1100" i="9"/>
  <c r="A1100" i="9"/>
  <c r="J1099" i="9"/>
  <c r="I1099" i="9"/>
  <c r="H1099" i="9"/>
  <c r="D1099" i="9"/>
  <c r="C1099" i="9"/>
  <c r="B1099" i="9"/>
  <c r="A1099" i="9"/>
  <c r="J1098" i="9"/>
  <c r="I1098" i="9"/>
  <c r="H1098" i="9"/>
  <c r="D1098" i="9"/>
  <c r="C1098" i="9"/>
  <c r="B1098" i="9"/>
  <c r="A1098" i="9"/>
  <c r="J1097" i="9"/>
  <c r="I1097" i="9"/>
  <c r="H1097" i="9"/>
  <c r="D1097" i="9"/>
  <c r="C1097" i="9"/>
  <c r="B1097" i="9"/>
  <c r="A1097" i="9"/>
  <c r="J1096" i="9"/>
  <c r="I1096" i="9"/>
  <c r="H1096" i="9"/>
  <c r="D1096" i="9"/>
  <c r="C1096" i="9"/>
  <c r="B1096" i="9"/>
  <c r="A1096" i="9"/>
  <c r="J1095" i="9"/>
  <c r="I1095" i="9"/>
  <c r="H1095" i="9"/>
  <c r="D1095" i="9"/>
  <c r="C1095" i="9"/>
  <c r="B1095" i="9"/>
  <c r="A1095" i="9"/>
  <c r="J1094" i="9"/>
  <c r="I1094" i="9"/>
  <c r="H1094" i="9"/>
  <c r="D1094" i="9"/>
  <c r="C1094" i="9"/>
  <c r="B1094" i="9"/>
  <c r="A1094" i="9"/>
  <c r="J1093" i="9"/>
  <c r="I1093" i="9"/>
  <c r="H1093" i="9"/>
  <c r="D1093" i="9"/>
  <c r="C1093" i="9"/>
  <c r="B1093" i="9"/>
  <c r="A1093" i="9"/>
  <c r="J1092" i="9"/>
  <c r="I1092" i="9"/>
  <c r="H1092" i="9"/>
  <c r="D1092" i="9"/>
  <c r="C1092" i="9"/>
  <c r="B1092" i="9"/>
  <c r="A1092" i="9"/>
  <c r="J1091" i="9"/>
  <c r="I1091" i="9"/>
  <c r="H1091" i="9"/>
  <c r="D1091" i="9"/>
  <c r="C1091" i="9"/>
  <c r="B1091" i="9"/>
  <c r="A1091" i="9"/>
  <c r="J1090" i="9"/>
  <c r="I1090" i="9"/>
  <c r="H1090" i="9"/>
  <c r="D1090" i="9"/>
  <c r="C1090" i="9"/>
  <c r="B1090" i="9"/>
  <c r="A1090" i="9"/>
  <c r="J1089" i="9"/>
  <c r="I1089" i="9"/>
  <c r="H1089" i="9"/>
  <c r="D1089" i="9"/>
  <c r="C1089" i="9"/>
  <c r="B1089" i="9"/>
  <c r="A1089" i="9"/>
  <c r="J1088" i="9"/>
  <c r="I1088" i="9"/>
  <c r="H1088" i="9"/>
  <c r="D1088" i="9"/>
  <c r="C1088" i="9"/>
  <c r="B1088" i="9"/>
  <c r="A1088" i="9"/>
  <c r="J1087" i="9"/>
  <c r="I1087" i="9"/>
  <c r="H1087" i="9"/>
  <c r="D1087" i="9"/>
  <c r="C1087" i="9"/>
  <c r="B1087" i="9"/>
  <c r="A1087" i="9"/>
  <c r="J1086" i="9"/>
  <c r="I1086" i="9"/>
  <c r="H1086" i="9"/>
  <c r="D1086" i="9"/>
  <c r="C1086" i="9"/>
  <c r="B1086" i="9"/>
  <c r="A1086" i="9"/>
  <c r="J1085" i="9"/>
  <c r="I1085" i="9"/>
  <c r="H1085" i="9"/>
  <c r="D1085" i="9"/>
  <c r="C1085" i="9"/>
  <c r="B1085" i="9"/>
  <c r="A1085" i="9"/>
  <c r="J1084" i="9"/>
  <c r="I1084" i="9"/>
  <c r="H1084" i="9"/>
  <c r="D1084" i="9"/>
  <c r="C1084" i="9"/>
  <c r="B1084" i="9"/>
  <c r="A1084" i="9"/>
  <c r="J1083" i="9"/>
  <c r="I1083" i="9"/>
  <c r="H1083" i="9"/>
  <c r="D1083" i="9"/>
  <c r="C1083" i="9"/>
  <c r="B1083" i="9"/>
  <c r="A1083" i="9"/>
  <c r="J1082" i="9"/>
  <c r="I1082" i="9"/>
  <c r="H1082" i="9"/>
  <c r="D1082" i="9"/>
  <c r="C1082" i="9"/>
  <c r="B1082" i="9"/>
  <c r="A1082" i="9"/>
  <c r="J1081" i="9"/>
  <c r="I1081" i="9"/>
  <c r="H1081" i="9"/>
  <c r="D1081" i="9"/>
  <c r="C1081" i="9"/>
  <c r="B1081" i="9"/>
  <c r="A1081" i="9"/>
  <c r="J1080" i="9"/>
  <c r="I1080" i="9"/>
  <c r="H1080" i="9"/>
  <c r="D1080" i="9"/>
  <c r="C1080" i="9"/>
  <c r="B1080" i="9"/>
  <c r="A1080" i="9"/>
  <c r="J1079" i="9"/>
  <c r="I1079" i="9"/>
  <c r="H1079" i="9"/>
  <c r="D1079" i="9"/>
  <c r="C1079" i="9"/>
  <c r="B1079" i="9"/>
  <c r="A1079" i="9"/>
  <c r="J1078" i="9"/>
  <c r="I1078" i="9"/>
  <c r="H1078" i="9"/>
  <c r="D1078" i="9"/>
  <c r="C1078" i="9"/>
  <c r="B1078" i="9"/>
  <c r="A1078" i="9"/>
  <c r="J1077" i="9"/>
  <c r="I1077" i="9"/>
  <c r="H1077" i="9"/>
  <c r="D1077" i="9"/>
  <c r="C1077" i="9"/>
  <c r="B1077" i="9"/>
  <c r="A1077" i="9"/>
  <c r="J1076" i="9"/>
  <c r="I1076" i="9"/>
  <c r="H1076" i="9"/>
  <c r="D1076" i="9"/>
  <c r="C1076" i="9"/>
  <c r="B1076" i="9"/>
  <c r="A1076" i="9"/>
  <c r="J1075" i="9"/>
  <c r="I1075" i="9"/>
  <c r="H1075" i="9"/>
  <c r="D1075" i="9"/>
  <c r="C1075" i="9"/>
  <c r="B1075" i="9"/>
  <c r="A1075" i="9"/>
  <c r="J1074" i="9"/>
  <c r="I1074" i="9"/>
  <c r="H1074" i="9"/>
  <c r="D1074" i="9"/>
  <c r="C1074" i="9"/>
  <c r="B1074" i="9"/>
  <c r="A1074" i="9"/>
  <c r="J1073" i="9"/>
  <c r="I1073" i="9"/>
  <c r="H1073" i="9"/>
  <c r="D1073" i="9"/>
  <c r="C1073" i="9"/>
  <c r="B1073" i="9"/>
  <c r="A1073" i="9"/>
  <c r="J1072" i="9"/>
  <c r="I1072" i="9"/>
  <c r="H1072" i="9"/>
  <c r="D1072" i="9"/>
  <c r="C1072" i="9"/>
  <c r="B1072" i="9"/>
  <c r="A1072" i="9"/>
  <c r="J1071" i="9"/>
  <c r="I1071" i="9"/>
  <c r="H1071" i="9"/>
  <c r="D1071" i="9"/>
  <c r="C1071" i="9"/>
  <c r="B1071" i="9"/>
  <c r="A1071" i="9"/>
  <c r="J1070" i="9"/>
  <c r="I1070" i="9"/>
  <c r="H1070" i="9"/>
  <c r="D1070" i="9"/>
  <c r="C1070" i="9"/>
  <c r="B1070" i="9"/>
  <c r="A1070" i="9"/>
  <c r="J1069" i="9"/>
  <c r="I1069" i="9"/>
  <c r="H1069" i="9"/>
  <c r="D1069" i="9"/>
  <c r="C1069" i="9"/>
  <c r="B1069" i="9"/>
  <c r="A1069" i="9"/>
  <c r="J1068" i="9"/>
  <c r="I1068" i="9"/>
  <c r="H1068" i="9"/>
  <c r="D1068" i="9"/>
  <c r="C1068" i="9"/>
  <c r="B1068" i="9"/>
  <c r="A1068" i="9"/>
  <c r="J1067" i="9"/>
  <c r="I1067" i="9"/>
  <c r="H1067" i="9"/>
  <c r="D1067" i="9"/>
  <c r="C1067" i="9"/>
  <c r="B1067" i="9"/>
  <c r="A1067" i="9"/>
  <c r="J1066" i="9"/>
  <c r="I1066" i="9"/>
  <c r="H1066" i="9"/>
  <c r="D1066" i="9"/>
  <c r="C1066" i="9"/>
  <c r="B1066" i="9"/>
  <c r="A1066" i="9"/>
  <c r="J1065" i="9"/>
  <c r="I1065" i="9"/>
  <c r="H1065" i="9"/>
  <c r="D1065" i="9"/>
  <c r="C1065" i="9"/>
  <c r="B1065" i="9"/>
  <c r="A1065" i="9"/>
  <c r="J1064" i="9"/>
  <c r="I1064" i="9"/>
  <c r="H1064" i="9"/>
  <c r="D1064" i="9"/>
  <c r="C1064" i="9"/>
  <c r="B1064" i="9"/>
  <c r="A1064" i="9"/>
  <c r="J1063" i="9"/>
  <c r="I1063" i="9"/>
  <c r="H1063" i="9"/>
  <c r="D1063" i="9"/>
  <c r="C1063" i="9"/>
  <c r="B1063" i="9"/>
  <c r="A1063" i="9"/>
  <c r="J1062" i="9"/>
  <c r="I1062" i="9"/>
  <c r="H1062" i="9"/>
  <c r="D1062" i="9"/>
  <c r="C1062" i="9"/>
  <c r="B1062" i="9"/>
  <c r="A1062" i="9"/>
  <c r="J1061" i="9"/>
  <c r="I1061" i="9"/>
  <c r="H1061" i="9"/>
  <c r="D1061" i="9"/>
  <c r="C1061" i="9"/>
  <c r="B1061" i="9"/>
  <c r="A1061" i="9"/>
  <c r="J1060" i="9"/>
  <c r="I1060" i="9"/>
  <c r="H1060" i="9"/>
  <c r="D1060" i="9"/>
  <c r="C1060" i="9"/>
  <c r="B1060" i="9"/>
  <c r="A1060" i="9"/>
  <c r="J1059" i="9"/>
  <c r="I1059" i="9"/>
  <c r="H1059" i="9"/>
  <c r="D1059" i="9"/>
  <c r="C1059" i="9"/>
  <c r="B1059" i="9"/>
  <c r="A1059" i="9"/>
  <c r="J1058" i="9"/>
  <c r="I1058" i="9"/>
  <c r="H1058" i="9"/>
  <c r="D1058" i="9"/>
  <c r="C1058" i="9"/>
  <c r="B1058" i="9"/>
  <c r="A1058" i="9"/>
  <c r="J1057" i="9"/>
  <c r="I1057" i="9"/>
  <c r="H1057" i="9"/>
  <c r="D1057" i="9"/>
  <c r="C1057" i="9"/>
  <c r="B1057" i="9"/>
  <c r="A1057" i="9"/>
  <c r="J1056" i="9"/>
  <c r="I1056" i="9"/>
  <c r="H1056" i="9"/>
  <c r="D1056" i="9"/>
  <c r="C1056" i="9"/>
  <c r="B1056" i="9"/>
  <c r="A1056" i="9"/>
  <c r="J1055" i="9"/>
  <c r="I1055" i="9"/>
  <c r="H1055" i="9"/>
  <c r="D1055" i="9"/>
  <c r="C1055" i="9"/>
  <c r="B1055" i="9"/>
  <c r="A1055" i="9"/>
  <c r="J1054" i="9"/>
  <c r="I1054" i="9"/>
  <c r="H1054" i="9"/>
  <c r="D1054" i="9"/>
  <c r="C1054" i="9"/>
  <c r="B1054" i="9"/>
  <c r="A1054" i="9"/>
  <c r="J1053" i="9"/>
  <c r="I1053" i="9"/>
  <c r="H1053" i="9"/>
  <c r="D1053" i="9"/>
  <c r="C1053" i="9"/>
  <c r="B1053" i="9"/>
  <c r="A1053" i="9"/>
  <c r="J1052" i="9"/>
  <c r="I1052" i="9"/>
  <c r="H1052" i="9"/>
  <c r="D1052" i="9"/>
  <c r="C1052" i="9"/>
  <c r="B1052" i="9"/>
  <c r="A1052" i="9"/>
  <c r="J1051" i="9"/>
  <c r="I1051" i="9"/>
  <c r="H1051" i="9"/>
  <c r="D1051" i="9"/>
  <c r="C1051" i="9"/>
  <c r="B1051" i="9"/>
  <c r="A1051" i="9"/>
  <c r="J1050" i="9"/>
  <c r="I1050" i="9"/>
  <c r="H1050" i="9"/>
  <c r="D1050" i="9"/>
  <c r="C1050" i="9"/>
  <c r="B1050" i="9"/>
  <c r="A1050" i="9"/>
  <c r="J1049" i="9"/>
  <c r="I1049" i="9"/>
  <c r="H1049" i="9"/>
  <c r="D1049" i="9"/>
  <c r="C1049" i="9"/>
  <c r="B1049" i="9"/>
  <c r="A1049" i="9"/>
  <c r="J1048" i="9"/>
  <c r="I1048" i="9"/>
  <c r="H1048" i="9"/>
  <c r="D1048" i="9"/>
  <c r="C1048" i="9"/>
  <c r="B1048" i="9"/>
  <c r="A1048" i="9"/>
  <c r="J1047" i="9"/>
  <c r="I1047" i="9"/>
  <c r="H1047" i="9"/>
  <c r="D1047" i="9"/>
  <c r="C1047" i="9"/>
  <c r="B1047" i="9"/>
  <c r="A1047" i="9"/>
  <c r="J1046" i="9"/>
  <c r="I1046" i="9"/>
  <c r="H1046" i="9"/>
  <c r="D1046" i="9"/>
  <c r="C1046" i="9"/>
  <c r="B1046" i="9"/>
  <c r="A1046" i="9"/>
  <c r="J1045" i="9"/>
  <c r="I1045" i="9"/>
  <c r="H1045" i="9"/>
  <c r="D1045" i="9"/>
  <c r="C1045" i="9"/>
  <c r="B1045" i="9"/>
  <c r="A1045" i="9"/>
  <c r="J1044" i="9"/>
  <c r="I1044" i="9"/>
  <c r="H1044" i="9"/>
  <c r="D1044" i="9"/>
  <c r="C1044" i="9"/>
  <c r="B1044" i="9"/>
  <c r="A1044" i="9"/>
  <c r="J1043" i="9"/>
  <c r="I1043" i="9"/>
  <c r="H1043" i="9"/>
  <c r="D1043" i="9"/>
  <c r="C1043" i="9"/>
  <c r="B1043" i="9"/>
  <c r="A1043" i="9"/>
  <c r="J1042" i="9"/>
  <c r="I1042" i="9"/>
  <c r="H1042" i="9"/>
  <c r="D1042" i="9"/>
  <c r="C1042" i="9"/>
  <c r="B1042" i="9"/>
  <c r="A1042" i="9"/>
  <c r="J1041" i="9"/>
  <c r="I1041" i="9"/>
  <c r="H1041" i="9"/>
  <c r="D1041" i="9"/>
  <c r="C1041" i="9"/>
  <c r="B1041" i="9"/>
  <c r="A1041" i="9"/>
  <c r="J1040" i="9"/>
  <c r="I1040" i="9"/>
  <c r="H1040" i="9"/>
  <c r="D1040" i="9"/>
  <c r="C1040" i="9"/>
  <c r="B1040" i="9"/>
  <c r="A1040" i="9"/>
  <c r="J1039" i="9"/>
  <c r="I1039" i="9"/>
  <c r="H1039" i="9"/>
  <c r="D1039" i="9"/>
  <c r="C1039" i="9"/>
  <c r="B1039" i="9"/>
  <c r="A1039" i="9"/>
  <c r="J1038" i="9"/>
  <c r="I1038" i="9"/>
  <c r="H1038" i="9"/>
  <c r="D1038" i="9"/>
  <c r="C1038" i="9"/>
  <c r="B1038" i="9"/>
  <c r="A1038" i="9"/>
  <c r="J1037" i="9"/>
  <c r="I1037" i="9"/>
  <c r="H1037" i="9"/>
  <c r="D1037" i="9"/>
  <c r="C1037" i="9"/>
  <c r="B1037" i="9"/>
  <c r="A1037" i="9"/>
  <c r="J1036" i="9"/>
  <c r="I1036" i="9"/>
  <c r="H1036" i="9"/>
  <c r="D1036" i="9"/>
  <c r="C1036" i="9"/>
  <c r="B1036" i="9"/>
  <c r="A1036" i="9"/>
  <c r="J1035" i="9"/>
  <c r="I1035" i="9"/>
  <c r="H1035" i="9"/>
  <c r="D1035" i="9"/>
  <c r="C1035" i="9"/>
  <c r="B1035" i="9"/>
  <c r="A1035" i="9"/>
  <c r="J1034" i="9"/>
  <c r="I1034" i="9"/>
  <c r="H1034" i="9"/>
  <c r="D1034" i="9"/>
  <c r="C1034" i="9"/>
  <c r="B1034" i="9"/>
  <c r="A1034" i="9"/>
  <c r="J1033" i="9"/>
  <c r="I1033" i="9"/>
  <c r="H1033" i="9"/>
  <c r="D1033" i="9"/>
  <c r="C1033" i="9"/>
  <c r="B1033" i="9"/>
  <c r="A1033" i="9"/>
  <c r="J1032" i="9"/>
  <c r="I1032" i="9"/>
  <c r="H1032" i="9"/>
  <c r="D1032" i="9"/>
  <c r="C1032" i="9"/>
  <c r="B1032" i="9"/>
  <c r="A1032" i="9"/>
  <c r="J1031" i="9"/>
  <c r="I1031" i="9"/>
  <c r="H1031" i="9"/>
  <c r="D1031" i="9"/>
  <c r="C1031" i="9"/>
  <c r="B1031" i="9"/>
  <c r="A1031" i="9"/>
  <c r="J1030" i="9"/>
  <c r="I1030" i="9"/>
  <c r="H1030" i="9"/>
  <c r="D1030" i="9"/>
  <c r="C1030" i="9"/>
  <c r="B1030" i="9"/>
  <c r="A1030" i="9"/>
  <c r="J1029" i="9"/>
  <c r="I1029" i="9"/>
  <c r="H1029" i="9"/>
  <c r="D1029" i="9"/>
  <c r="C1029" i="9"/>
  <c r="B1029" i="9"/>
  <c r="A1029" i="9"/>
  <c r="J1028" i="9"/>
  <c r="I1028" i="9"/>
  <c r="H1028" i="9"/>
  <c r="D1028" i="9"/>
  <c r="C1028" i="9"/>
  <c r="B1028" i="9"/>
  <c r="A1028" i="9"/>
  <c r="J1027" i="9"/>
  <c r="I1027" i="9"/>
  <c r="H1027" i="9"/>
  <c r="D1027" i="9"/>
  <c r="C1027" i="9"/>
  <c r="B1027" i="9"/>
  <c r="A1027" i="9"/>
  <c r="J1026" i="9"/>
  <c r="I1026" i="9"/>
  <c r="H1026" i="9"/>
  <c r="D1026" i="9"/>
  <c r="C1026" i="9"/>
  <c r="B1026" i="9"/>
  <c r="A1026" i="9"/>
  <c r="J1025" i="9"/>
  <c r="I1025" i="9"/>
  <c r="H1025" i="9"/>
  <c r="D1025" i="9"/>
  <c r="C1025" i="9"/>
  <c r="B1025" i="9"/>
  <c r="A1025" i="9"/>
  <c r="J1024" i="9"/>
  <c r="I1024" i="9"/>
  <c r="H1024" i="9"/>
  <c r="D1024" i="9"/>
  <c r="C1024" i="9"/>
  <c r="B1024" i="9"/>
  <c r="A1024" i="9"/>
  <c r="J1023" i="9"/>
  <c r="I1023" i="9"/>
  <c r="H1023" i="9"/>
  <c r="D1023" i="9"/>
  <c r="C1023" i="9"/>
  <c r="B1023" i="9"/>
  <c r="A1023" i="9"/>
  <c r="J1022" i="9"/>
  <c r="I1022" i="9"/>
  <c r="H1022" i="9"/>
  <c r="D1022" i="9"/>
  <c r="C1022" i="9"/>
  <c r="B1022" i="9"/>
  <c r="A1022" i="9"/>
  <c r="J1021" i="9"/>
  <c r="I1021" i="9"/>
  <c r="H1021" i="9"/>
  <c r="D1021" i="9"/>
  <c r="C1021" i="9"/>
  <c r="B1021" i="9"/>
  <c r="A1021" i="9"/>
  <c r="J1020" i="9"/>
  <c r="I1020" i="9"/>
  <c r="H1020" i="9"/>
  <c r="D1020" i="9"/>
  <c r="C1020" i="9"/>
  <c r="B1020" i="9"/>
  <c r="A1020" i="9"/>
  <c r="J1019" i="9"/>
  <c r="I1019" i="9"/>
  <c r="H1019" i="9"/>
  <c r="D1019" i="9"/>
  <c r="C1019" i="9"/>
  <c r="B1019" i="9"/>
  <c r="A1019" i="9"/>
  <c r="J1018" i="9"/>
  <c r="I1018" i="9"/>
  <c r="H1018" i="9"/>
  <c r="D1018" i="9"/>
  <c r="C1018" i="9"/>
  <c r="B1018" i="9"/>
  <c r="A1018" i="9"/>
  <c r="J1017" i="9"/>
  <c r="I1017" i="9"/>
  <c r="H1017" i="9"/>
  <c r="D1017" i="9"/>
  <c r="C1017" i="9"/>
  <c r="B1017" i="9"/>
  <c r="A1017" i="9"/>
  <c r="J1016" i="9"/>
  <c r="I1016" i="9"/>
  <c r="H1016" i="9"/>
  <c r="D1016" i="9"/>
  <c r="C1016" i="9"/>
  <c r="B1016" i="9"/>
  <c r="A1016" i="9"/>
  <c r="J1015" i="9"/>
  <c r="I1015" i="9"/>
  <c r="H1015" i="9"/>
  <c r="D1015" i="9"/>
  <c r="C1015" i="9"/>
  <c r="B1015" i="9"/>
  <c r="A1015" i="9"/>
  <c r="J1014" i="9"/>
  <c r="I1014" i="9"/>
  <c r="H1014" i="9"/>
  <c r="D1014" i="9"/>
  <c r="C1014" i="9"/>
  <c r="B1014" i="9"/>
  <c r="A1014" i="9"/>
  <c r="J1013" i="9"/>
  <c r="I1013" i="9"/>
  <c r="H1013" i="9"/>
  <c r="D1013" i="9"/>
  <c r="C1013" i="9"/>
  <c r="B1013" i="9"/>
  <c r="A1013" i="9"/>
  <c r="J1012" i="9"/>
  <c r="I1012" i="9"/>
  <c r="H1012" i="9"/>
  <c r="D1012" i="9"/>
  <c r="C1012" i="9"/>
  <c r="B1012" i="9"/>
  <c r="A1012" i="9"/>
  <c r="J1011" i="9"/>
  <c r="I1011" i="9"/>
  <c r="H1011" i="9"/>
  <c r="D1011" i="9"/>
  <c r="C1011" i="9"/>
  <c r="B1011" i="9"/>
  <c r="A1011" i="9"/>
  <c r="J1010" i="9"/>
  <c r="I1010" i="9"/>
  <c r="H1010" i="9"/>
  <c r="D1010" i="9"/>
  <c r="C1010" i="9"/>
  <c r="B1010" i="9"/>
  <c r="A1010" i="9"/>
  <c r="J1009" i="9"/>
  <c r="I1009" i="9"/>
  <c r="H1009" i="9"/>
  <c r="D1009" i="9"/>
  <c r="C1009" i="9"/>
  <c r="B1009" i="9"/>
  <c r="A1009" i="9"/>
  <c r="J1008" i="9"/>
  <c r="I1008" i="9"/>
  <c r="H1008" i="9"/>
  <c r="D1008" i="9"/>
  <c r="C1008" i="9"/>
  <c r="B1008" i="9"/>
  <c r="A1008" i="9"/>
  <c r="J1007" i="9"/>
  <c r="I1007" i="9"/>
  <c r="H1007" i="9"/>
  <c r="D1007" i="9"/>
  <c r="C1007" i="9"/>
  <c r="B1007" i="9"/>
  <c r="A1007" i="9"/>
  <c r="J1006" i="9"/>
  <c r="I1006" i="9"/>
  <c r="H1006" i="9"/>
  <c r="D1006" i="9"/>
  <c r="C1006" i="9"/>
  <c r="B1006" i="9"/>
  <c r="A1006" i="9"/>
  <c r="J1005" i="9"/>
  <c r="I1005" i="9"/>
  <c r="H1005" i="9"/>
  <c r="D1005" i="9"/>
  <c r="C1005" i="9"/>
  <c r="B1005" i="9"/>
  <c r="A1005" i="9"/>
  <c r="J1004" i="9"/>
  <c r="I1004" i="9"/>
  <c r="H1004" i="9"/>
  <c r="D1004" i="9"/>
  <c r="C1004" i="9"/>
  <c r="B1004" i="9"/>
  <c r="A1004" i="9"/>
  <c r="J1003" i="9"/>
  <c r="I1003" i="9"/>
  <c r="H1003" i="9"/>
  <c r="D1003" i="9"/>
  <c r="C1003" i="9"/>
  <c r="B1003" i="9"/>
  <c r="A1003" i="9"/>
  <c r="J1002" i="9"/>
  <c r="I1002" i="9"/>
  <c r="H1002" i="9"/>
  <c r="D1002" i="9"/>
  <c r="C1002" i="9"/>
  <c r="B1002" i="9"/>
  <c r="A1002" i="9"/>
  <c r="J1001" i="9"/>
  <c r="I1001" i="9"/>
  <c r="H1001" i="9"/>
  <c r="D1001" i="9"/>
  <c r="C1001" i="9"/>
  <c r="B1001" i="9"/>
  <c r="A1001" i="9"/>
  <c r="J1000" i="9"/>
  <c r="I1000" i="9"/>
  <c r="H1000" i="9"/>
  <c r="D1000" i="9"/>
  <c r="C1000" i="9"/>
  <c r="B1000" i="9"/>
  <c r="A1000" i="9"/>
  <c r="J999" i="9"/>
  <c r="I999" i="9"/>
  <c r="H999" i="9"/>
  <c r="D999" i="9"/>
  <c r="C999" i="9"/>
  <c r="B999" i="9"/>
  <c r="A999" i="9"/>
  <c r="J998" i="9"/>
  <c r="I998" i="9"/>
  <c r="H998" i="9"/>
  <c r="D998" i="9"/>
  <c r="C998" i="9"/>
  <c r="B998" i="9"/>
  <c r="A998" i="9"/>
  <c r="J997" i="9"/>
  <c r="I997" i="9"/>
  <c r="H997" i="9"/>
  <c r="D997" i="9"/>
  <c r="C997" i="9"/>
  <c r="B997" i="9"/>
  <c r="A997" i="9"/>
  <c r="J996" i="9"/>
  <c r="I996" i="9"/>
  <c r="H996" i="9"/>
  <c r="D996" i="9"/>
  <c r="C996" i="9"/>
  <c r="B996" i="9"/>
  <c r="A996" i="9"/>
  <c r="J995" i="9"/>
  <c r="I995" i="9"/>
  <c r="H995" i="9"/>
  <c r="D995" i="9"/>
  <c r="C995" i="9"/>
  <c r="B995" i="9"/>
  <c r="A995" i="9"/>
  <c r="J994" i="9"/>
  <c r="I994" i="9"/>
  <c r="H994" i="9"/>
  <c r="D994" i="9"/>
  <c r="C994" i="9"/>
  <c r="B994" i="9"/>
  <c r="A994" i="9"/>
  <c r="J993" i="9"/>
  <c r="I993" i="9"/>
  <c r="H993" i="9"/>
  <c r="D993" i="9"/>
  <c r="C993" i="9"/>
  <c r="B993" i="9"/>
  <c r="A993" i="9"/>
  <c r="J992" i="9"/>
  <c r="I992" i="9"/>
  <c r="H992" i="9"/>
  <c r="D992" i="9"/>
  <c r="C992" i="9"/>
  <c r="B992" i="9"/>
  <c r="A992" i="9"/>
  <c r="J991" i="9"/>
  <c r="I991" i="9"/>
  <c r="H991" i="9"/>
  <c r="D991" i="9"/>
  <c r="C991" i="9"/>
  <c r="B991" i="9"/>
  <c r="A991" i="9"/>
  <c r="J990" i="9"/>
  <c r="I990" i="9"/>
  <c r="H990" i="9"/>
  <c r="D990" i="9"/>
  <c r="C990" i="9"/>
  <c r="B990" i="9"/>
  <c r="A990" i="9"/>
  <c r="J989" i="9"/>
  <c r="I989" i="9"/>
  <c r="H989" i="9"/>
  <c r="D989" i="9"/>
  <c r="C989" i="9"/>
  <c r="B989" i="9"/>
  <c r="A989" i="9"/>
  <c r="J988" i="9"/>
  <c r="I988" i="9"/>
  <c r="H988" i="9"/>
  <c r="D988" i="9"/>
  <c r="C988" i="9"/>
  <c r="B988" i="9"/>
  <c r="A988" i="9"/>
  <c r="J987" i="9"/>
  <c r="I987" i="9"/>
  <c r="H987" i="9"/>
  <c r="D987" i="9"/>
  <c r="C987" i="9"/>
  <c r="B987" i="9"/>
  <c r="A987" i="9"/>
  <c r="J986" i="9"/>
  <c r="I986" i="9"/>
  <c r="H986" i="9"/>
  <c r="D986" i="9"/>
  <c r="C986" i="9"/>
  <c r="B986" i="9"/>
  <c r="A986" i="9"/>
  <c r="J985" i="9"/>
  <c r="I985" i="9"/>
  <c r="H985" i="9"/>
  <c r="D985" i="9"/>
  <c r="C985" i="9"/>
  <c r="B985" i="9"/>
  <c r="A985" i="9"/>
  <c r="J984" i="9"/>
  <c r="I984" i="9"/>
  <c r="H984" i="9"/>
  <c r="D984" i="9"/>
  <c r="C984" i="9"/>
  <c r="B984" i="9"/>
  <c r="A984" i="9"/>
  <c r="J983" i="9"/>
  <c r="I983" i="9"/>
  <c r="H983" i="9"/>
  <c r="D983" i="9"/>
  <c r="C983" i="9"/>
  <c r="B983" i="9"/>
  <c r="A983" i="9"/>
  <c r="J982" i="9"/>
  <c r="I982" i="9"/>
  <c r="H982" i="9"/>
  <c r="D982" i="9"/>
  <c r="C982" i="9"/>
  <c r="B982" i="9"/>
  <c r="A982" i="9"/>
  <c r="J981" i="9"/>
  <c r="I981" i="9"/>
  <c r="H981" i="9"/>
  <c r="D981" i="9"/>
  <c r="C981" i="9"/>
  <c r="B981" i="9"/>
  <c r="A981" i="9"/>
  <c r="J980" i="9"/>
  <c r="I980" i="9"/>
  <c r="H980" i="9"/>
  <c r="D980" i="9"/>
  <c r="C980" i="9"/>
  <c r="B980" i="9"/>
  <c r="A980" i="9"/>
  <c r="J979" i="9"/>
  <c r="I979" i="9"/>
  <c r="H979" i="9"/>
  <c r="D979" i="9"/>
  <c r="C979" i="9"/>
  <c r="B979" i="9"/>
  <c r="A979" i="9"/>
  <c r="J978" i="9"/>
  <c r="I978" i="9"/>
  <c r="H978" i="9"/>
  <c r="D978" i="9"/>
  <c r="C978" i="9"/>
  <c r="B978" i="9"/>
  <c r="A978" i="9"/>
  <c r="J977" i="9"/>
  <c r="I977" i="9"/>
  <c r="H977" i="9"/>
  <c r="D977" i="9"/>
  <c r="C977" i="9"/>
  <c r="B977" i="9"/>
  <c r="A977" i="9"/>
  <c r="J976" i="9"/>
  <c r="I976" i="9"/>
  <c r="H976" i="9"/>
  <c r="D976" i="9"/>
  <c r="C976" i="9"/>
  <c r="B976" i="9"/>
  <c r="A976" i="9"/>
  <c r="J975" i="9"/>
  <c r="I975" i="9"/>
  <c r="H975" i="9"/>
  <c r="D975" i="9"/>
  <c r="C975" i="9"/>
  <c r="B975" i="9"/>
  <c r="A975" i="9"/>
  <c r="J974" i="9"/>
  <c r="I974" i="9"/>
  <c r="H974" i="9"/>
  <c r="D974" i="9"/>
  <c r="C974" i="9"/>
  <c r="B974" i="9"/>
  <c r="A974" i="9"/>
  <c r="J973" i="9"/>
  <c r="I973" i="9"/>
  <c r="H973" i="9"/>
  <c r="D973" i="9"/>
  <c r="C973" i="9"/>
  <c r="B973" i="9"/>
  <c r="A973" i="9"/>
  <c r="J972" i="9"/>
  <c r="I972" i="9"/>
  <c r="H972" i="9"/>
  <c r="D972" i="9"/>
  <c r="C972" i="9"/>
  <c r="B972" i="9"/>
  <c r="A972" i="9"/>
  <c r="J971" i="9"/>
  <c r="I971" i="9"/>
  <c r="H971" i="9"/>
  <c r="D971" i="9"/>
  <c r="C971" i="9"/>
  <c r="B971" i="9"/>
  <c r="A971" i="9"/>
  <c r="J970" i="9"/>
  <c r="I970" i="9"/>
  <c r="H970" i="9"/>
  <c r="D970" i="9"/>
  <c r="C970" i="9"/>
  <c r="B970" i="9"/>
  <c r="A970" i="9"/>
  <c r="J969" i="9"/>
  <c r="I969" i="9"/>
  <c r="H969" i="9"/>
  <c r="D969" i="9"/>
  <c r="C969" i="9"/>
  <c r="B969" i="9"/>
  <c r="A969" i="9"/>
  <c r="J968" i="9"/>
  <c r="I968" i="9"/>
  <c r="H968" i="9"/>
  <c r="D968" i="9"/>
  <c r="C968" i="9"/>
  <c r="B968" i="9"/>
  <c r="A968" i="9"/>
  <c r="J967" i="9"/>
  <c r="I967" i="9"/>
  <c r="H967" i="9"/>
  <c r="D967" i="9"/>
  <c r="C967" i="9"/>
  <c r="B967" i="9"/>
  <c r="A967" i="9"/>
  <c r="J966" i="9"/>
  <c r="I966" i="9"/>
  <c r="H966" i="9"/>
  <c r="D966" i="9"/>
  <c r="C966" i="9"/>
  <c r="B966" i="9"/>
  <c r="A966" i="9"/>
  <c r="J965" i="9"/>
  <c r="I965" i="9"/>
  <c r="H965" i="9"/>
  <c r="D965" i="9"/>
  <c r="C965" i="9"/>
  <c r="B965" i="9"/>
  <c r="A965" i="9"/>
  <c r="J964" i="9"/>
  <c r="I964" i="9"/>
  <c r="H964" i="9"/>
  <c r="D964" i="9"/>
  <c r="C964" i="9"/>
  <c r="B964" i="9"/>
  <c r="A964" i="9"/>
  <c r="J963" i="9"/>
  <c r="I963" i="9"/>
  <c r="H963" i="9"/>
  <c r="D963" i="9"/>
  <c r="C963" i="9"/>
  <c r="B963" i="9"/>
  <c r="A963" i="9"/>
  <c r="J962" i="9"/>
  <c r="I962" i="9"/>
  <c r="H962" i="9"/>
  <c r="D962" i="9"/>
  <c r="C962" i="9"/>
  <c r="B962" i="9"/>
  <c r="A962" i="9"/>
  <c r="J961" i="9"/>
  <c r="I961" i="9"/>
  <c r="H961" i="9"/>
  <c r="D961" i="9"/>
  <c r="C961" i="9"/>
  <c r="B961" i="9"/>
  <c r="A961" i="9"/>
  <c r="J960" i="9"/>
  <c r="I960" i="9"/>
  <c r="H960" i="9"/>
  <c r="D960" i="9"/>
  <c r="C960" i="9"/>
  <c r="B960" i="9"/>
  <c r="A960" i="9"/>
  <c r="J959" i="9"/>
  <c r="I959" i="9"/>
  <c r="H959" i="9"/>
  <c r="D959" i="9"/>
  <c r="C959" i="9"/>
  <c r="B959" i="9"/>
  <c r="A959" i="9"/>
  <c r="J958" i="9"/>
  <c r="I958" i="9"/>
  <c r="H958" i="9"/>
  <c r="D958" i="9"/>
  <c r="C958" i="9"/>
  <c r="B958" i="9"/>
  <c r="A958" i="9"/>
  <c r="J957" i="9"/>
  <c r="I957" i="9"/>
  <c r="H957" i="9"/>
  <c r="D957" i="9"/>
  <c r="C957" i="9"/>
  <c r="B957" i="9"/>
  <c r="A957" i="9"/>
  <c r="J956" i="9"/>
  <c r="I956" i="9"/>
  <c r="H956" i="9"/>
  <c r="D956" i="9"/>
  <c r="C956" i="9"/>
  <c r="B956" i="9"/>
  <c r="A956" i="9"/>
  <c r="J955" i="9"/>
  <c r="I955" i="9"/>
  <c r="H955" i="9"/>
  <c r="D955" i="9"/>
  <c r="C955" i="9"/>
  <c r="B955" i="9"/>
  <c r="A955" i="9"/>
  <c r="J954" i="9"/>
  <c r="I954" i="9"/>
  <c r="H954" i="9"/>
  <c r="D954" i="9"/>
  <c r="C954" i="9"/>
  <c r="B954" i="9"/>
  <c r="A954" i="9"/>
  <c r="J953" i="9"/>
  <c r="I953" i="9"/>
  <c r="H953" i="9"/>
  <c r="D953" i="9"/>
  <c r="C953" i="9"/>
  <c r="B953" i="9"/>
  <c r="A953" i="9"/>
  <c r="J952" i="9"/>
  <c r="I952" i="9"/>
  <c r="H952" i="9"/>
  <c r="D952" i="9"/>
  <c r="C952" i="9"/>
  <c r="B952" i="9"/>
  <c r="A952" i="9"/>
  <c r="J951" i="9"/>
  <c r="I951" i="9"/>
  <c r="H951" i="9"/>
  <c r="D951" i="9"/>
  <c r="C951" i="9"/>
  <c r="B951" i="9"/>
  <c r="A951" i="9"/>
  <c r="J950" i="9"/>
  <c r="I950" i="9"/>
  <c r="H950" i="9"/>
  <c r="D950" i="9"/>
  <c r="C950" i="9"/>
  <c r="B950" i="9"/>
  <c r="A950" i="9"/>
  <c r="J949" i="9"/>
  <c r="I949" i="9"/>
  <c r="H949" i="9"/>
  <c r="D949" i="9"/>
  <c r="C949" i="9"/>
  <c r="B949" i="9"/>
  <c r="A949" i="9"/>
  <c r="J948" i="9"/>
  <c r="I948" i="9"/>
  <c r="H948" i="9"/>
  <c r="D948" i="9"/>
  <c r="C948" i="9"/>
  <c r="B948" i="9"/>
  <c r="A948" i="9"/>
  <c r="J947" i="9"/>
  <c r="I947" i="9"/>
  <c r="H947" i="9"/>
  <c r="D947" i="9"/>
  <c r="C947" i="9"/>
  <c r="B947" i="9"/>
  <c r="A947" i="9"/>
  <c r="J946" i="9"/>
  <c r="I946" i="9"/>
  <c r="H946" i="9"/>
  <c r="D946" i="9"/>
  <c r="C946" i="9"/>
  <c r="B946" i="9"/>
  <c r="A946" i="9"/>
  <c r="J945" i="9"/>
  <c r="I945" i="9"/>
  <c r="H945" i="9"/>
  <c r="D945" i="9"/>
  <c r="C945" i="9"/>
  <c r="B945" i="9"/>
  <c r="A945" i="9"/>
  <c r="J944" i="9"/>
  <c r="I944" i="9"/>
  <c r="H944" i="9"/>
  <c r="D944" i="9"/>
  <c r="C944" i="9"/>
  <c r="B944" i="9"/>
  <c r="A944" i="9"/>
  <c r="J943" i="9"/>
  <c r="I943" i="9"/>
  <c r="H943" i="9"/>
  <c r="D943" i="9"/>
  <c r="C943" i="9"/>
  <c r="B943" i="9"/>
  <c r="A943" i="9"/>
  <c r="J942" i="9"/>
  <c r="I942" i="9"/>
  <c r="H942" i="9"/>
  <c r="D942" i="9"/>
  <c r="C942" i="9"/>
  <c r="B942" i="9"/>
  <c r="A942" i="9"/>
  <c r="J941" i="9"/>
  <c r="I941" i="9"/>
  <c r="H941" i="9"/>
  <c r="D941" i="9"/>
  <c r="C941" i="9"/>
  <c r="B941" i="9"/>
  <c r="A941" i="9"/>
  <c r="J940" i="9"/>
  <c r="I940" i="9"/>
  <c r="H940" i="9"/>
  <c r="D940" i="9"/>
  <c r="C940" i="9"/>
  <c r="B940" i="9"/>
  <c r="A940" i="9"/>
  <c r="J939" i="9"/>
  <c r="I939" i="9"/>
  <c r="H939" i="9"/>
  <c r="D939" i="9"/>
  <c r="C939" i="9"/>
  <c r="B939" i="9"/>
  <c r="A939" i="9"/>
  <c r="J938" i="9"/>
  <c r="I938" i="9"/>
  <c r="H938" i="9"/>
  <c r="D938" i="9"/>
  <c r="C938" i="9"/>
  <c r="B938" i="9"/>
  <c r="A938" i="9"/>
  <c r="J937" i="9"/>
  <c r="I937" i="9"/>
  <c r="H937" i="9"/>
  <c r="D937" i="9"/>
  <c r="C937" i="9"/>
  <c r="B937" i="9"/>
  <c r="A937" i="9"/>
  <c r="J936" i="9"/>
  <c r="I936" i="9"/>
  <c r="H936" i="9"/>
  <c r="D936" i="9"/>
  <c r="C936" i="9"/>
  <c r="B936" i="9"/>
  <c r="A936" i="9"/>
  <c r="J935" i="9"/>
  <c r="I935" i="9"/>
  <c r="H935" i="9"/>
  <c r="D935" i="9"/>
  <c r="C935" i="9"/>
  <c r="B935" i="9"/>
  <c r="A935" i="9"/>
  <c r="J934" i="9"/>
  <c r="I934" i="9"/>
  <c r="H934" i="9"/>
  <c r="D934" i="9"/>
  <c r="C934" i="9"/>
  <c r="B934" i="9"/>
  <c r="A934" i="9"/>
  <c r="J933" i="9"/>
  <c r="I933" i="9"/>
  <c r="H933" i="9"/>
  <c r="D933" i="9"/>
  <c r="C933" i="9"/>
  <c r="B933" i="9"/>
  <c r="A933" i="9"/>
  <c r="J932" i="9"/>
  <c r="I932" i="9"/>
  <c r="H932" i="9"/>
  <c r="D932" i="9"/>
  <c r="C932" i="9"/>
  <c r="B932" i="9"/>
  <c r="A932" i="9"/>
  <c r="J931" i="9"/>
  <c r="I931" i="9"/>
  <c r="H931" i="9"/>
  <c r="D931" i="9"/>
  <c r="C931" i="9"/>
  <c r="B931" i="9"/>
  <c r="A931" i="9"/>
  <c r="J930" i="9"/>
  <c r="I930" i="9"/>
  <c r="H930" i="9"/>
  <c r="D930" i="9"/>
  <c r="C930" i="9"/>
  <c r="B930" i="9"/>
  <c r="A930" i="9"/>
  <c r="J929" i="9"/>
  <c r="I929" i="9"/>
  <c r="H929" i="9"/>
  <c r="D929" i="9"/>
  <c r="C929" i="9"/>
  <c r="B929" i="9"/>
  <c r="A929" i="9"/>
  <c r="J928" i="9"/>
  <c r="I928" i="9"/>
  <c r="H928" i="9"/>
  <c r="D928" i="9"/>
  <c r="C928" i="9"/>
  <c r="B928" i="9"/>
  <c r="A928" i="9"/>
  <c r="J927" i="9"/>
  <c r="I927" i="9"/>
  <c r="H927" i="9"/>
  <c r="D927" i="9"/>
  <c r="C927" i="9"/>
  <c r="B927" i="9"/>
  <c r="A927" i="9"/>
  <c r="J926" i="9"/>
  <c r="I926" i="9"/>
  <c r="H926" i="9"/>
  <c r="D926" i="9"/>
  <c r="C926" i="9"/>
  <c r="B926" i="9"/>
  <c r="A926" i="9"/>
  <c r="J925" i="9"/>
  <c r="I925" i="9"/>
  <c r="H925" i="9"/>
  <c r="D925" i="9"/>
  <c r="C925" i="9"/>
  <c r="B925" i="9"/>
  <c r="A925" i="9"/>
  <c r="J924" i="9"/>
  <c r="I924" i="9"/>
  <c r="H924" i="9"/>
  <c r="D924" i="9"/>
  <c r="C924" i="9"/>
  <c r="B924" i="9"/>
  <c r="A924" i="9"/>
  <c r="J923" i="9"/>
  <c r="I923" i="9"/>
  <c r="H923" i="9"/>
  <c r="D923" i="9"/>
  <c r="C923" i="9"/>
  <c r="B923" i="9"/>
  <c r="A923" i="9"/>
  <c r="J922" i="9"/>
  <c r="I922" i="9"/>
  <c r="H922" i="9"/>
  <c r="D922" i="9"/>
  <c r="C922" i="9"/>
  <c r="B922" i="9"/>
  <c r="A922" i="9"/>
  <c r="J921" i="9"/>
  <c r="I921" i="9"/>
  <c r="H921" i="9"/>
  <c r="D921" i="9"/>
  <c r="C921" i="9"/>
  <c r="B921" i="9"/>
  <c r="A921" i="9"/>
  <c r="J920" i="9"/>
  <c r="I920" i="9"/>
  <c r="H920" i="9"/>
  <c r="D920" i="9"/>
  <c r="C920" i="9"/>
  <c r="B920" i="9"/>
  <c r="A920" i="9"/>
  <c r="J919" i="9"/>
  <c r="I919" i="9"/>
  <c r="H919" i="9"/>
  <c r="D919" i="9"/>
  <c r="C919" i="9"/>
  <c r="B919" i="9"/>
  <c r="A919" i="9"/>
  <c r="J918" i="9"/>
  <c r="I918" i="9"/>
  <c r="H918" i="9"/>
  <c r="D918" i="9"/>
  <c r="C918" i="9"/>
  <c r="B918" i="9"/>
  <c r="A918" i="9"/>
  <c r="J917" i="9"/>
  <c r="I917" i="9"/>
  <c r="H917" i="9"/>
  <c r="D917" i="9"/>
  <c r="C917" i="9"/>
  <c r="B917" i="9"/>
  <c r="A917" i="9"/>
  <c r="J916" i="9"/>
  <c r="I916" i="9"/>
  <c r="H916" i="9"/>
  <c r="D916" i="9"/>
  <c r="C916" i="9"/>
  <c r="B916" i="9"/>
  <c r="A916" i="9"/>
  <c r="J915" i="9"/>
  <c r="I915" i="9"/>
  <c r="H915" i="9"/>
  <c r="D915" i="9"/>
  <c r="C915" i="9"/>
  <c r="B915" i="9"/>
  <c r="A915" i="9"/>
  <c r="J914" i="9"/>
  <c r="I914" i="9"/>
  <c r="H914" i="9"/>
  <c r="D914" i="9"/>
  <c r="C914" i="9"/>
  <c r="B914" i="9"/>
  <c r="A914" i="9"/>
  <c r="J913" i="9"/>
  <c r="I913" i="9"/>
  <c r="H913" i="9"/>
  <c r="D913" i="9"/>
  <c r="C913" i="9"/>
  <c r="B913" i="9"/>
  <c r="A913" i="9"/>
  <c r="J912" i="9"/>
  <c r="I912" i="9"/>
  <c r="H912" i="9"/>
  <c r="D912" i="9"/>
  <c r="C912" i="9"/>
  <c r="B912" i="9"/>
  <c r="A912" i="9"/>
  <c r="J911" i="9"/>
  <c r="I911" i="9"/>
  <c r="H911" i="9"/>
  <c r="D911" i="9"/>
  <c r="C911" i="9"/>
  <c r="B911" i="9"/>
  <c r="A911" i="9"/>
  <c r="J910" i="9"/>
  <c r="I910" i="9"/>
  <c r="H910" i="9"/>
  <c r="D910" i="9"/>
  <c r="C910" i="9"/>
  <c r="B910" i="9"/>
  <c r="A910" i="9"/>
  <c r="J909" i="9"/>
  <c r="I909" i="9"/>
  <c r="H909" i="9"/>
  <c r="D909" i="9"/>
  <c r="C909" i="9"/>
  <c r="B909" i="9"/>
  <c r="A909" i="9"/>
  <c r="J908" i="9"/>
  <c r="I908" i="9"/>
  <c r="H908" i="9"/>
  <c r="D908" i="9"/>
  <c r="C908" i="9"/>
  <c r="B908" i="9"/>
  <c r="A908" i="9"/>
  <c r="J907" i="9"/>
  <c r="I907" i="9"/>
  <c r="H907" i="9"/>
  <c r="D907" i="9"/>
  <c r="C907" i="9"/>
  <c r="B907" i="9"/>
  <c r="A907" i="9"/>
  <c r="J906" i="9"/>
  <c r="I906" i="9"/>
  <c r="H906" i="9"/>
  <c r="D906" i="9"/>
  <c r="C906" i="9"/>
  <c r="B906" i="9"/>
  <c r="A906" i="9"/>
  <c r="J905" i="9"/>
  <c r="I905" i="9"/>
  <c r="H905" i="9"/>
  <c r="D905" i="9"/>
  <c r="C905" i="9"/>
  <c r="B905" i="9"/>
  <c r="A905" i="9"/>
  <c r="J904" i="9"/>
  <c r="I904" i="9"/>
  <c r="H904" i="9"/>
  <c r="D904" i="9"/>
  <c r="C904" i="9"/>
  <c r="B904" i="9"/>
  <c r="A904" i="9"/>
  <c r="J903" i="9"/>
  <c r="I903" i="9"/>
  <c r="H903" i="9"/>
  <c r="D903" i="9"/>
  <c r="C903" i="9"/>
  <c r="B903" i="9"/>
  <c r="A903" i="9"/>
  <c r="J902" i="9"/>
  <c r="I902" i="9"/>
  <c r="H902" i="9"/>
  <c r="D902" i="9"/>
  <c r="C902" i="9"/>
  <c r="B902" i="9"/>
  <c r="A902" i="9"/>
  <c r="J901" i="9"/>
  <c r="I901" i="9"/>
  <c r="H901" i="9"/>
  <c r="D901" i="9"/>
  <c r="C901" i="9"/>
  <c r="B901" i="9"/>
  <c r="A901" i="9"/>
  <c r="J900" i="9"/>
  <c r="I900" i="9"/>
  <c r="H900" i="9"/>
  <c r="D900" i="9"/>
  <c r="C900" i="9"/>
  <c r="B900" i="9"/>
  <c r="A900" i="9"/>
  <c r="J899" i="9"/>
  <c r="I899" i="9"/>
  <c r="H899" i="9"/>
  <c r="D899" i="9"/>
  <c r="C899" i="9"/>
  <c r="B899" i="9"/>
  <c r="A899" i="9"/>
  <c r="J898" i="9"/>
  <c r="I898" i="9"/>
  <c r="H898" i="9"/>
  <c r="D898" i="9"/>
  <c r="C898" i="9"/>
  <c r="B898" i="9"/>
  <c r="A898" i="9"/>
  <c r="J897" i="9"/>
  <c r="I897" i="9"/>
  <c r="H897" i="9"/>
  <c r="D897" i="9"/>
  <c r="C897" i="9"/>
  <c r="B897" i="9"/>
  <c r="A897" i="9"/>
  <c r="J896" i="9"/>
  <c r="I896" i="9"/>
  <c r="H896" i="9"/>
  <c r="D896" i="9"/>
  <c r="C896" i="9"/>
  <c r="B896" i="9"/>
  <c r="A896" i="9"/>
  <c r="J895" i="9"/>
  <c r="I895" i="9"/>
  <c r="H895" i="9"/>
  <c r="D895" i="9"/>
  <c r="C895" i="9"/>
  <c r="B895" i="9"/>
  <c r="A895" i="9"/>
  <c r="J894" i="9"/>
  <c r="I894" i="9"/>
  <c r="H894" i="9"/>
  <c r="D894" i="9"/>
  <c r="C894" i="9"/>
  <c r="B894" i="9"/>
  <c r="A894" i="9"/>
  <c r="J893" i="9"/>
  <c r="I893" i="9"/>
  <c r="H893" i="9"/>
  <c r="D893" i="9"/>
  <c r="C893" i="9"/>
  <c r="B893" i="9"/>
  <c r="A893" i="9"/>
  <c r="J892" i="9"/>
  <c r="I892" i="9"/>
  <c r="H892" i="9"/>
  <c r="D892" i="9"/>
  <c r="C892" i="9"/>
  <c r="B892" i="9"/>
  <c r="A892" i="9"/>
  <c r="J891" i="9"/>
  <c r="I891" i="9"/>
  <c r="H891" i="9"/>
  <c r="D891" i="9"/>
  <c r="C891" i="9"/>
  <c r="B891" i="9"/>
  <c r="A891" i="9"/>
  <c r="J890" i="9"/>
  <c r="I890" i="9"/>
  <c r="H890" i="9"/>
  <c r="D890" i="9"/>
  <c r="C890" i="9"/>
  <c r="B890" i="9"/>
  <c r="A890" i="9"/>
  <c r="J889" i="9"/>
  <c r="I889" i="9"/>
  <c r="H889" i="9"/>
  <c r="D889" i="9"/>
  <c r="C889" i="9"/>
  <c r="B889" i="9"/>
  <c r="A889" i="9"/>
  <c r="J888" i="9"/>
  <c r="I888" i="9"/>
  <c r="H888" i="9"/>
  <c r="D888" i="9"/>
  <c r="C888" i="9"/>
  <c r="B888" i="9"/>
  <c r="A888" i="9"/>
  <c r="J887" i="9"/>
  <c r="I887" i="9"/>
  <c r="H887" i="9"/>
  <c r="D887" i="9"/>
  <c r="C887" i="9"/>
  <c r="B887" i="9"/>
  <c r="A887" i="9"/>
  <c r="J886" i="9"/>
  <c r="I886" i="9"/>
  <c r="H886" i="9"/>
  <c r="D886" i="9"/>
  <c r="C886" i="9"/>
  <c r="B886" i="9"/>
  <c r="A886" i="9"/>
  <c r="J885" i="9"/>
  <c r="I885" i="9"/>
  <c r="H885" i="9"/>
  <c r="D885" i="9"/>
  <c r="C885" i="9"/>
  <c r="B885" i="9"/>
  <c r="A885" i="9"/>
  <c r="J884" i="9"/>
  <c r="I884" i="9"/>
  <c r="H884" i="9"/>
  <c r="D884" i="9"/>
  <c r="C884" i="9"/>
  <c r="B884" i="9"/>
  <c r="A884" i="9"/>
  <c r="J883" i="9"/>
  <c r="I883" i="9"/>
  <c r="H883" i="9"/>
  <c r="D883" i="9"/>
  <c r="C883" i="9"/>
  <c r="B883" i="9"/>
  <c r="A883" i="9"/>
  <c r="J882" i="9"/>
  <c r="I882" i="9"/>
  <c r="H882" i="9"/>
  <c r="D882" i="9"/>
  <c r="C882" i="9"/>
  <c r="B882" i="9"/>
  <c r="A882" i="9"/>
  <c r="J881" i="9"/>
  <c r="I881" i="9"/>
  <c r="H881" i="9"/>
  <c r="D881" i="9"/>
  <c r="C881" i="9"/>
  <c r="B881" i="9"/>
  <c r="A881" i="9"/>
  <c r="J880" i="9"/>
  <c r="I880" i="9"/>
  <c r="H880" i="9"/>
  <c r="D880" i="9"/>
  <c r="C880" i="9"/>
  <c r="B880" i="9"/>
  <c r="A880" i="9"/>
  <c r="J879" i="9"/>
  <c r="I879" i="9"/>
  <c r="H879" i="9"/>
  <c r="D879" i="9"/>
  <c r="C879" i="9"/>
  <c r="B879" i="9"/>
  <c r="A879" i="9"/>
  <c r="J878" i="9"/>
  <c r="I878" i="9"/>
  <c r="H878" i="9"/>
  <c r="D878" i="9"/>
  <c r="C878" i="9"/>
  <c r="B878" i="9"/>
  <c r="A878" i="9"/>
  <c r="J877" i="9"/>
  <c r="I877" i="9"/>
  <c r="H877" i="9"/>
  <c r="D877" i="9"/>
  <c r="C877" i="9"/>
  <c r="B877" i="9"/>
  <c r="A877" i="9"/>
  <c r="J876" i="9"/>
  <c r="I876" i="9"/>
  <c r="H876" i="9"/>
  <c r="D876" i="9"/>
  <c r="C876" i="9"/>
  <c r="B876" i="9"/>
  <c r="A876" i="9"/>
  <c r="J875" i="9"/>
  <c r="I875" i="9"/>
  <c r="H875" i="9"/>
  <c r="D875" i="9"/>
  <c r="C875" i="9"/>
  <c r="B875" i="9"/>
  <c r="A875" i="9"/>
  <c r="J874" i="9"/>
  <c r="I874" i="9"/>
  <c r="H874" i="9"/>
  <c r="D874" i="9"/>
  <c r="C874" i="9"/>
  <c r="B874" i="9"/>
  <c r="A874" i="9"/>
  <c r="J873" i="9"/>
  <c r="I873" i="9"/>
  <c r="H873" i="9"/>
  <c r="D873" i="9"/>
  <c r="C873" i="9"/>
  <c r="B873" i="9"/>
  <c r="A873" i="9"/>
  <c r="J872" i="9"/>
  <c r="I872" i="9"/>
  <c r="H872" i="9"/>
  <c r="D872" i="9"/>
  <c r="C872" i="9"/>
  <c r="B872" i="9"/>
  <c r="A872" i="9"/>
  <c r="J871" i="9"/>
  <c r="I871" i="9"/>
  <c r="H871" i="9"/>
  <c r="D871" i="9"/>
  <c r="C871" i="9"/>
  <c r="B871" i="9"/>
  <c r="A871" i="9"/>
  <c r="J870" i="9"/>
  <c r="I870" i="9"/>
  <c r="H870" i="9"/>
  <c r="D870" i="9"/>
  <c r="C870" i="9"/>
  <c r="B870" i="9"/>
  <c r="A870" i="9"/>
  <c r="J869" i="9"/>
  <c r="I869" i="9"/>
  <c r="H869" i="9"/>
  <c r="D869" i="9"/>
  <c r="C869" i="9"/>
  <c r="B869" i="9"/>
  <c r="A869" i="9"/>
  <c r="J868" i="9"/>
  <c r="I868" i="9"/>
  <c r="H868" i="9"/>
  <c r="D868" i="9"/>
  <c r="C868" i="9"/>
  <c r="B868" i="9"/>
  <c r="A868" i="9"/>
  <c r="J867" i="9"/>
  <c r="I867" i="9"/>
  <c r="H867" i="9"/>
  <c r="D867" i="9"/>
  <c r="C867" i="9"/>
  <c r="B867" i="9"/>
  <c r="A867" i="9"/>
  <c r="J866" i="9"/>
  <c r="I866" i="9"/>
  <c r="H866" i="9"/>
  <c r="D866" i="9"/>
  <c r="C866" i="9"/>
  <c r="B866" i="9"/>
  <c r="A866" i="9"/>
  <c r="J865" i="9"/>
  <c r="I865" i="9"/>
  <c r="H865" i="9"/>
  <c r="D865" i="9"/>
  <c r="C865" i="9"/>
  <c r="B865" i="9"/>
  <c r="A865" i="9"/>
  <c r="J864" i="9"/>
  <c r="I864" i="9"/>
  <c r="H864" i="9"/>
  <c r="D864" i="9"/>
  <c r="C864" i="9"/>
  <c r="B864" i="9"/>
  <c r="A864" i="9"/>
  <c r="J863" i="9"/>
  <c r="I863" i="9"/>
  <c r="H863" i="9"/>
  <c r="D863" i="9"/>
  <c r="C863" i="9"/>
  <c r="B863" i="9"/>
  <c r="A863" i="9"/>
  <c r="J862" i="9"/>
  <c r="I862" i="9"/>
  <c r="H862" i="9"/>
  <c r="D862" i="9"/>
  <c r="C862" i="9"/>
  <c r="B862" i="9"/>
  <c r="A862" i="9"/>
  <c r="J861" i="9"/>
  <c r="I861" i="9"/>
  <c r="H861" i="9"/>
  <c r="D861" i="9"/>
  <c r="C861" i="9"/>
  <c r="B861" i="9"/>
  <c r="A861" i="9"/>
  <c r="J860" i="9"/>
  <c r="I860" i="9"/>
  <c r="H860" i="9"/>
  <c r="D860" i="9"/>
  <c r="C860" i="9"/>
  <c r="B860" i="9"/>
  <c r="A860" i="9"/>
  <c r="J859" i="9"/>
  <c r="I859" i="9"/>
  <c r="H859" i="9"/>
  <c r="D859" i="9"/>
  <c r="C859" i="9"/>
  <c r="B859" i="9"/>
  <c r="A859" i="9"/>
  <c r="J858" i="9"/>
  <c r="I858" i="9"/>
  <c r="H858" i="9"/>
  <c r="D858" i="9"/>
  <c r="C858" i="9"/>
  <c r="B858" i="9"/>
  <c r="A858" i="9"/>
  <c r="J857" i="9"/>
  <c r="I857" i="9"/>
  <c r="H857" i="9"/>
  <c r="D857" i="9"/>
  <c r="C857" i="9"/>
  <c r="B857" i="9"/>
  <c r="A857" i="9"/>
  <c r="J856" i="9"/>
  <c r="I856" i="9"/>
  <c r="H856" i="9"/>
  <c r="D856" i="9"/>
  <c r="C856" i="9"/>
  <c r="B856" i="9"/>
  <c r="A856" i="9"/>
  <c r="J855" i="9"/>
  <c r="I855" i="9"/>
  <c r="H855" i="9"/>
  <c r="D855" i="9"/>
  <c r="C855" i="9"/>
  <c r="B855" i="9"/>
  <c r="A855" i="9"/>
  <c r="J854" i="9"/>
  <c r="I854" i="9"/>
  <c r="H854" i="9"/>
  <c r="D854" i="9"/>
  <c r="C854" i="9"/>
  <c r="B854" i="9"/>
  <c r="A854" i="9"/>
  <c r="J853" i="9"/>
  <c r="I853" i="9"/>
  <c r="H853" i="9"/>
  <c r="D853" i="9"/>
  <c r="C853" i="9"/>
  <c r="B853" i="9"/>
  <c r="A853" i="9"/>
  <c r="J852" i="9"/>
  <c r="I852" i="9"/>
  <c r="H852" i="9"/>
  <c r="D852" i="9"/>
  <c r="C852" i="9"/>
  <c r="B852" i="9"/>
  <c r="A852" i="9"/>
  <c r="J851" i="9"/>
  <c r="I851" i="9"/>
  <c r="H851" i="9"/>
  <c r="D851" i="9"/>
  <c r="C851" i="9"/>
  <c r="B851" i="9"/>
  <c r="A851" i="9"/>
  <c r="J850" i="9"/>
  <c r="I850" i="9"/>
  <c r="H850" i="9"/>
  <c r="D850" i="9"/>
  <c r="C850" i="9"/>
  <c r="B850" i="9"/>
  <c r="A850" i="9"/>
  <c r="J849" i="9"/>
  <c r="I849" i="9"/>
  <c r="H849" i="9"/>
  <c r="D849" i="9"/>
  <c r="C849" i="9"/>
  <c r="B849" i="9"/>
  <c r="A849" i="9"/>
  <c r="J848" i="9"/>
  <c r="I848" i="9"/>
  <c r="H848" i="9"/>
  <c r="D848" i="9"/>
  <c r="C848" i="9"/>
  <c r="B848" i="9"/>
  <c r="A848" i="9"/>
  <c r="J847" i="9"/>
  <c r="I847" i="9"/>
  <c r="H847" i="9"/>
  <c r="D847" i="9"/>
  <c r="C847" i="9"/>
  <c r="B847" i="9"/>
  <c r="A847" i="9"/>
  <c r="J846" i="9"/>
  <c r="I846" i="9"/>
  <c r="H846" i="9"/>
  <c r="D846" i="9"/>
  <c r="C846" i="9"/>
  <c r="B846" i="9"/>
  <c r="A846" i="9"/>
  <c r="J845" i="9"/>
  <c r="I845" i="9"/>
  <c r="H845" i="9"/>
  <c r="D845" i="9"/>
  <c r="C845" i="9"/>
  <c r="B845" i="9"/>
  <c r="A845" i="9"/>
  <c r="J844" i="9"/>
  <c r="I844" i="9"/>
  <c r="H844" i="9"/>
  <c r="D844" i="9"/>
  <c r="C844" i="9"/>
  <c r="B844" i="9"/>
  <c r="A844" i="9"/>
  <c r="J843" i="9"/>
  <c r="I843" i="9"/>
  <c r="H843" i="9"/>
  <c r="D843" i="9"/>
  <c r="C843" i="9"/>
  <c r="B843" i="9"/>
  <c r="A843" i="9"/>
  <c r="J842" i="9"/>
  <c r="I842" i="9"/>
  <c r="H842" i="9"/>
  <c r="D842" i="9"/>
  <c r="C842" i="9"/>
  <c r="B842" i="9"/>
  <c r="A842" i="9"/>
  <c r="J841" i="9"/>
  <c r="I841" i="9"/>
  <c r="H841" i="9"/>
  <c r="D841" i="9"/>
  <c r="C841" i="9"/>
  <c r="B841" i="9"/>
  <c r="A841" i="9"/>
  <c r="J840" i="9"/>
  <c r="I840" i="9"/>
  <c r="H840" i="9"/>
  <c r="D840" i="9"/>
  <c r="C840" i="9"/>
  <c r="B840" i="9"/>
  <c r="A840" i="9"/>
  <c r="J839" i="9"/>
  <c r="I839" i="9"/>
  <c r="H839" i="9"/>
  <c r="D839" i="9"/>
  <c r="C839" i="9"/>
  <c r="B839" i="9"/>
  <c r="A839" i="9"/>
  <c r="J838" i="9"/>
  <c r="I838" i="9"/>
  <c r="H838" i="9"/>
  <c r="D838" i="9"/>
  <c r="C838" i="9"/>
  <c r="B838" i="9"/>
  <c r="A838" i="9"/>
  <c r="J837" i="9"/>
  <c r="I837" i="9"/>
  <c r="H837" i="9"/>
  <c r="D837" i="9"/>
  <c r="C837" i="9"/>
  <c r="B837" i="9"/>
  <c r="A837" i="9"/>
  <c r="J836" i="9"/>
  <c r="I836" i="9"/>
  <c r="H836" i="9"/>
  <c r="D836" i="9"/>
  <c r="C836" i="9"/>
  <c r="B836" i="9"/>
  <c r="A836" i="9"/>
  <c r="J835" i="9"/>
  <c r="I835" i="9"/>
  <c r="H835" i="9"/>
  <c r="D835" i="9"/>
  <c r="C835" i="9"/>
  <c r="B835" i="9"/>
  <c r="A835" i="9"/>
  <c r="J834" i="9"/>
  <c r="I834" i="9"/>
  <c r="H834" i="9"/>
  <c r="D834" i="9"/>
  <c r="C834" i="9"/>
  <c r="B834" i="9"/>
  <c r="A834" i="9"/>
  <c r="J833" i="9"/>
  <c r="I833" i="9"/>
  <c r="H833" i="9"/>
  <c r="D833" i="9"/>
  <c r="C833" i="9"/>
  <c r="B833" i="9"/>
  <c r="A833" i="9"/>
  <c r="J832" i="9"/>
  <c r="I832" i="9"/>
  <c r="H832" i="9"/>
  <c r="D832" i="9"/>
  <c r="C832" i="9"/>
  <c r="B832" i="9"/>
  <c r="A832" i="9"/>
  <c r="J831" i="9"/>
  <c r="I831" i="9"/>
  <c r="H831" i="9"/>
  <c r="D831" i="9"/>
  <c r="C831" i="9"/>
  <c r="B831" i="9"/>
  <c r="A831" i="9"/>
  <c r="J830" i="9"/>
  <c r="I830" i="9"/>
  <c r="H830" i="9"/>
  <c r="D830" i="9"/>
  <c r="C830" i="9"/>
  <c r="B830" i="9"/>
  <c r="A830" i="9"/>
  <c r="J829" i="9"/>
  <c r="I829" i="9"/>
  <c r="H829" i="9"/>
  <c r="D829" i="9"/>
  <c r="C829" i="9"/>
  <c r="B829" i="9"/>
  <c r="A829" i="9"/>
  <c r="J828" i="9"/>
  <c r="I828" i="9"/>
  <c r="H828" i="9"/>
  <c r="D828" i="9"/>
  <c r="C828" i="9"/>
  <c r="B828" i="9"/>
  <c r="A828" i="9"/>
  <c r="J827" i="9"/>
  <c r="I827" i="9"/>
  <c r="H827" i="9"/>
  <c r="D827" i="9"/>
  <c r="C827" i="9"/>
  <c r="B827" i="9"/>
  <c r="A827" i="9"/>
  <c r="J826" i="9"/>
  <c r="I826" i="9"/>
  <c r="H826" i="9"/>
  <c r="D826" i="9"/>
  <c r="C826" i="9"/>
  <c r="B826" i="9"/>
  <c r="A826" i="9"/>
  <c r="J825" i="9"/>
  <c r="I825" i="9"/>
  <c r="H825" i="9"/>
  <c r="D825" i="9"/>
  <c r="C825" i="9"/>
  <c r="B825" i="9"/>
  <c r="A825" i="9"/>
  <c r="J824" i="9"/>
  <c r="I824" i="9"/>
  <c r="H824" i="9"/>
  <c r="D824" i="9"/>
  <c r="C824" i="9"/>
  <c r="B824" i="9"/>
  <c r="A824" i="9"/>
  <c r="J823" i="9"/>
  <c r="I823" i="9"/>
  <c r="H823" i="9"/>
  <c r="D823" i="9"/>
  <c r="C823" i="9"/>
  <c r="B823" i="9"/>
  <c r="A823" i="9"/>
  <c r="J822" i="9"/>
  <c r="I822" i="9"/>
  <c r="H822" i="9"/>
  <c r="D822" i="9"/>
  <c r="C822" i="9"/>
  <c r="B822" i="9"/>
  <c r="A822" i="9"/>
  <c r="J821" i="9"/>
  <c r="I821" i="9"/>
  <c r="H821" i="9"/>
  <c r="D821" i="9"/>
  <c r="C821" i="9"/>
  <c r="B821" i="9"/>
  <c r="A821" i="9"/>
  <c r="J820" i="9"/>
  <c r="I820" i="9"/>
  <c r="H820" i="9"/>
  <c r="D820" i="9"/>
  <c r="C820" i="9"/>
  <c r="B820" i="9"/>
  <c r="A820" i="9"/>
  <c r="J819" i="9"/>
  <c r="I819" i="9"/>
  <c r="H819" i="9"/>
  <c r="D819" i="9"/>
  <c r="C819" i="9"/>
  <c r="B819" i="9"/>
  <c r="A819" i="9"/>
  <c r="J818" i="9"/>
  <c r="I818" i="9"/>
  <c r="H818" i="9"/>
  <c r="D818" i="9"/>
  <c r="C818" i="9"/>
  <c r="B818" i="9"/>
  <c r="A818" i="9"/>
  <c r="J817" i="9"/>
  <c r="I817" i="9"/>
  <c r="H817" i="9"/>
  <c r="D817" i="9"/>
  <c r="C817" i="9"/>
  <c r="B817" i="9"/>
  <c r="A817" i="9"/>
  <c r="J816" i="9"/>
  <c r="I816" i="9"/>
  <c r="H816" i="9"/>
  <c r="D816" i="9"/>
  <c r="C816" i="9"/>
  <c r="B816" i="9"/>
  <c r="A816" i="9"/>
  <c r="J815" i="9"/>
  <c r="I815" i="9"/>
  <c r="H815" i="9"/>
  <c r="D815" i="9"/>
  <c r="C815" i="9"/>
  <c r="B815" i="9"/>
  <c r="A815" i="9"/>
  <c r="J814" i="9"/>
  <c r="I814" i="9"/>
  <c r="H814" i="9"/>
  <c r="D814" i="9"/>
  <c r="C814" i="9"/>
  <c r="B814" i="9"/>
  <c r="A814" i="9"/>
  <c r="J813" i="9"/>
  <c r="I813" i="9"/>
  <c r="H813" i="9"/>
  <c r="D813" i="9"/>
  <c r="C813" i="9"/>
  <c r="B813" i="9"/>
  <c r="A813" i="9"/>
  <c r="J812" i="9"/>
  <c r="I812" i="9"/>
  <c r="H812" i="9"/>
  <c r="D812" i="9"/>
  <c r="C812" i="9"/>
  <c r="B812" i="9"/>
  <c r="A812" i="9"/>
  <c r="J811" i="9"/>
  <c r="I811" i="9"/>
  <c r="H811" i="9"/>
  <c r="D811" i="9"/>
  <c r="C811" i="9"/>
  <c r="B811" i="9"/>
  <c r="A811" i="9"/>
  <c r="J810" i="9"/>
  <c r="I810" i="9"/>
  <c r="H810" i="9"/>
  <c r="D810" i="9"/>
  <c r="C810" i="9"/>
  <c r="B810" i="9"/>
  <c r="A810" i="9"/>
  <c r="J809" i="9"/>
  <c r="I809" i="9"/>
  <c r="H809" i="9"/>
  <c r="D809" i="9"/>
  <c r="C809" i="9"/>
  <c r="B809" i="9"/>
  <c r="A809" i="9"/>
  <c r="J808" i="9"/>
  <c r="I808" i="9"/>
  <c r="H808" i="9"/>
  <c r="D808" i="9"/>
  <c r="C808" i="9"/>
  <c r="B808" i="9"/>
  <c r="A808" i="9"/>
  <c r="J807" i="9"/>
  <c r="I807" i="9"/>
  <c r="H807" i="9"/>
  <c r="D807" i="9"/>
  <c r="C807" i="9"/>
  <c r="B807" i="9"/>
  <c r="A807" i="9"/>
  <c r="J806" i="9"/>
  <c r="I806" i="9"/>
  <c r="H806" i="9"/>
  <c r="D806" i="9"/>
  <c r="C806" i="9"/>
  <c r="B806" i="9"/>
  <c r="A806" i="9"/>
  <c r="J805" i="9"/>
  <c r="I805" i="9"/>
  <c r="H805" i="9"/>
  <c r="D805" i="9"/>
  <c r="C805" i="9"/>
  <c r="B805" i="9"/>
  <c r="A805" i="9"/>
  <c r="J804" i="9"/>
  <c r="I804" i="9"/>
  <c r="H804" i="9"/>
  <c r="D804" i="9"/>
  <c r="C804" i="9"/>
  <c r="B804" i="9"/>
  <c r="A804" i="9"/>
  <c r="J803" i="9"/>
  <c r="I803" i="9"/>
  <c r="H803" i="9"/>
  <c r="D803" i="9"/>
  <c r="C803" i="9"/>
  <c r="B803" i="9"/>
  <c r="A803" i="9"/>
  <c r="J802" i="9"/>
  <c r="I802" i="9"/>
  <c r="H802" i="9"/>
  <c r="D802" i="9"/>
  <c r="C802" i="9"/>
  <c r="B802" i="9"/>
  <c r="A802" i="9"/>
  <c r="J801" i="9"/>
  <c r="I801" i="9"/>
  <c r="H801" i="9"/>
  <c r="D801" i="9"/>
  <c r="C801" i="9"/>
  <c r="B801" i="9"/>
  <c r="A801" i="9"/>
  <c r="J800" i="9"/>
  <c r="I800" i="9"/>
  <c r="H800" i="9"/>
  <c r="D800" i="9"/>
  <c r="C800" i="9"/>
  <c r="B800" i="9"/>
  <c r="A800" i="9"/>
  <c r="J799" i="9"/>
  <c r="I799" i="9"/>
  <c r="H799" i="9"/>
  <c r="D799" i="9"/>
  <c r="C799" i="9"/>
  <c r="B799" i="9"/>
  <c r="A799" i="9"/>
  <c r="J798" i="9"/>
  <c r="I798" i="9"/>
  <c r="H798" i="9"/>
  <c r="D798" i="9"/>
  <c r="C798" i="9"/>
  <c r="B798" i="9"/>
  <c r="A798" i="9"/>
  <c r="J797" i="9"/>
  <c r="I797" i="9"/>
  <c r="H797" i="9"/>
  <c r="D797" i="9"/>
  <c r="C797" i="9"/>
  <c r="B797" i="9"/>
  <c r="A797" i="9"/>
  <c r="J796" i="9"/>
  <c r="I796" i="9"/>
  <c r="H796" i="9"/>
  <c r="D796" i="9"/>
  <c r="C796" i="9"/>
  <c r="B796" i="9"/>
  <c r="A796" i="9"/>
  <c r="J795" i="9"/>
  <c r="I795" i="9"/>
  <c r="H795" i="9"/>
  <c r="D795" i="9"/>
  <c r="C795" i="9"/>
  <c r="B795" i="9"/>
  <c r="A795" i="9"/>
  <c r="J794" i="9"/>
  <c r="I794" i="9"/>
  <c r="H794" i="9"/>
  <c r="D794" i="9"/>
  <c r="C794" i="9"/>
  <c r="B794" i="9"/>
  <c r="A794" i="9"/>
  <c r="J793" i="9"/>
  <c r="I793" i="9"/>
  <c r="H793" i="9"/>
  <c r="D793" i="9"/>
  <c r="C793" i="9"/>
  <c r="B793" i="9"/>
  <c r="A793" i="9"/>
  <c r="J792" i="9"/>
  <c r="I792" i="9"/>
  <c r="H792" i="9"/>
  <c r="D792" i="9"/>
  <c r="C792" i="9"/>
  <c r="B792" i="9"/>
  <c r="A792" i="9"/>
  <c r="J791" i="9"/>
  <c r="I791" i="9"/>
  <c r="H791" i="9"/>
  <c r="D791" i="9"/>
  <c r="C791" i="9"/>
  <c r="B791" i="9"/>
  <c r="A791" i="9"/>
  <c r="J790" i="9"/>
  <c r="I790" i="9"/>
  <c r="H790" i="9"/>
  <c r="D790" i="9"/>
  <c r="C790" i="9"/>
  <c r="B790" i="9"/>
  <c r="A790" i="9"/>
  <c r="J789" i="9"/>
  <c r="I789" i="9"/>
  <c r="H789" i="9"/>
  <c r="D789" i="9"/>
  <c r="C789" i="9"/>
  <c r="B789" i="9"/>
  <c r="A789" i="9"/>
  <c r="J788" i="9"/>
  <c r="I788" i="9"/>
  <c r="H788" i="9"/>
  <c r="D788" i="9"/>
  <c r="C788" i="9"/>
  <c r="B788" i="9"/>
  <c r="A788" i="9"/>
  <c r="J787" i="9"/>
  <c r="I787" i="9"/>
  <c r="H787" i="9"/>
  <c r="D787" i="9"/>
  <c r="C787" i="9"/>
  <c r="B787" i="9"/>
  <c r="A787" i="9"/>
  <c r="J786" i="9"/>
  <c r="I786" i="9"/>
  <c r="H786" i="9"/>
  <c r="D786" i="9"/>
  <c r="C786" i="9"/>
  <c r="B786" i="9"/>
  <c r="A786" i="9"/>
  <c r="J785" i="9"/>
  <c r="I785" i="9"/>
  <c r="H785" i="9"/>
  <c r="D785" i="9"/>
  <c r="C785" i="9"/>
  <c r="B785" i="9"/>
  <c r="A785" i="9"/>
  <c r="J784" i="9"/>
  <c r="I784" i="9"/>
  <c r="H784" i="9"/>
  <c r="D784" i="9"/>
  <c r="C784" i="9"/>
  <c r="B784" i="9"/>
  <c r="A784" i="9"/>
  <c r="J783" i="9"/>
  <c r="I783" i="9"/>
  <c r="H783" i="9"/>
  <c r="D783" i="9"/>
  <c r="C783" i="9"/>
  <c r="B783" i="9"/>
  <c r="A783" i="9"/>
  <c r="J782" i="9"/>
  <c r="I782" i="9"/>
  <c r="H782" i="9"/>
  <c r="D782" i="9"/>
  <c r="C782" i="9"/>
  <c r="B782" i="9"/>
  <c r="A782" i="9"/>
  <c r="J781" i="9"/>
  <c r="I781" i="9"/>
  <c r="H781" i="9"/>
  <c r="D781" i="9"/>
  <c r="C781" i="9"/>
  <c r="B781" i="9"/>
  <c r="A781" i="9"/>
  <c r="J780" i="9"/>
  <c r="I780" i="9"/>
  <c r="H780" i="9"/>
  <c r="D780" i="9"/>
  <c r="C780" i="9"/>
  <c r="B780" i="9"/>
  <c r="A780" i="9"/>
  <c r="J779" i="9"/>
  <c r="I779" i="9"/>
  <c r="H779" i="9"/>
  <c r="D779" i="9"/>
  <c r="C779" i="9"/>
  <c r="B779" i="9"/>
  <c r="A779" i="9"/>
  <c r="J778" i="9"/>
  <c r="I778" i="9"/>
  <c r="H778" i="9"/>
  <c r="D778" i="9"/>
  <c r="C778" i="9"/>
  <c r="B778" i="9"/>
  <c r="A778" i="9"/>
  <c r="J777" i="9"/>
  <c r="I777" i="9"/>
  <c r="H777" i="9"/>
  <c r="D777" i="9"/>
  <c r="C777" i="9"/>
  <c r="B777" i="9"/>
  <c r="A777" i="9"/>
  <c r="J776" i="9"/>
  <c r="I776" i="9"/>
  <c r="H776" i="9"/>
  <c r="D776" i="9"/>
  <c r="C776" i="9"/>
  <c r="B776" i="9"/>
  <c r="A776" i="9"/>
  <c r="J775" i="9"/>
  <c r="I775" i="9"/>
  <c r="H775" i="9"/>
  <c r="D775" i="9"/>
  <c r="C775" i="9"/>
  <c r="B775" i="9"/>
  <c r="A775" i="9"/>
  <c r="J774" i="9"/>
  <c r="I774" i="9"/>
  <c r="H774" i="9"/>
  <c r="D774" i="9"/>
  <c r="C774" i="9"/>
  <c r="B774" i="9"/>
  <c r="A774" i="9"/>
  <c r="J773" i="9"/>
  <c r="I773" i="9"/>
  <c r="H773" i="9"/>
  <c r="D773" i="9"/>
  <c r="C773" i="9"/>
  <c r="B773" i="9"/>
  <c r="A773" i="9"/>
  <c r="J772" i="9"/>
  <c r="I772" i="9"/>
  <c r="H772" i="9"/>
  <c r="D772" i="9"/>
  <c r="C772" i="9"/>
  <c r="B772" i="9"/>
  <c r="A772" i="9"/>
  <c r="J771" i="9"/>
  <c r="I771" i="9"/>
  <c r="H771" i="9"/>
  <c r="D771" i="9"/>
  <c r="C771" i="9"/>
  <c r="B771" i="9"/>
  <c r="A771" i="9"/>
  <c r="J770" i="9"/>
  <c r="I770" i="9"/>
  <c r="H770" i="9"/>
  <c r="D770" i="9"/>
  <c r="C770" i="9"/>
  <c r="B770" i="9"/>
  <c r="A770" i="9"/>
  <c r="J769" i="9"/>
  <c r="I769" i="9"/>
  <c r="H769" i="9"/>
  <c r="D769" i="9"/>
  <c r="C769" i="9"/>
  <c r="B769" i="9"/>
  <c r="A769" i="9"/>
  <c r="J768" i="9"/>
  <c r="I768" i="9"/>
  <c r="H768" i="9"/>
  <c r="D768" i="9"/>
  <c r="C768" i="9"/>
  <c r="B768" i="9"/>
  <c r="A768" i="9"/>
  <c r="J767" i="9"/>
  <c r="I767" i="9"/>
  <c r="H767" i="9"/>
  <c r="D767" i="9"/>
  <c r="C767" i="9"/>
  <c r="B767" i="9"/>
  <c r="A767" i="9"/>
  <c r="J766" i="9"/>
  <c r="I766" i="9"/>
  <c r="H766" i="9"/>
  <c r="D766" i="9"/>
  <c r="C766" i="9"/>
  <c r="B766" i="9"/>
  <c r="A766" i="9"/>
  <c r="J765" i="9"/>
  <c r="I765" i="9"/>
  <c r="H765" i="9"/>
  <c r="D765" i="9"/>
  <c r="C765" i="9"/>
  <c r="B765" i="9"/>
  <c r="A765" i="9"/>
  <c r="J764" i="9"/>
  <c r="I764" i="9"/>
  <c r="H764" i="9"/>
  <c r="D764" i="9"/>
  <c r="C764" i="9"/>
  <c r="B764" i="9"/>
  <c r="A764" i="9"/>
  <c r="J763" i="9"/>
  <c r="I763" i="9"/>
  <c r="H763" i="9"/>
  <c r="D763" i="9"/>
  <c r="C763" i="9"/>
  <c r="B763" i="9"/>
  <c r="A763" i="9"/>
  <c r="J762" i="9"/>
  <c r="I762" i="9"/>
  <c r="H762" i="9"/>
  <c r="D762" i="9"/>
  <c r="C762" i="9"/>
  <c r="B762" i="9"/>
  <c r="A762" i="9"/>
  <c r="J761" i="9"/>
  <c r="I761" i="9"/>
  <c r="H761" i="9"/>
  <c r="D761" i="9"/>
  <c r="C761" i="9"/>
  <c r="B761" i="9"/>
  <c r="A761" i="9"/>
  <c r="J760" i="9"/>
  <c r="I760" i="9"/>
  <c r="H760" i="9"/>
  <c r="D760" i="9"/>
  <c r="C760" i="9"/>
  <c r="B760" i="9"/>
  <c r="A760" i="9"/>
  <c r="J759" i="9"/>
  <c r="I759" i="9"/>
  <c r="H759" i="9"/>
  <c r="D759" i="9"/>
  <c r="C759" i="9"/>
  <c r="B759" i="9"/>
  <c r="A759" i="9"/>
  <c r="J758" i="9"/>
  <c r="I758" i="9"/>
  <c r="H758" i="9"/>
  <c r="D758" i="9"/>
  <c r="C758" i="9"/>
  <c r="B758" i="9"/>
  <c r="A758" i="9"/>
  <c r="J757" i="9"/>
  <c r="I757" i="9"/>
  <c r="H757" i="9"/>
  <c r="D757" i="9"/>
  <c r="C757" i="9"/>
  <c r="B757" i="9"/>
  <c r="A757" i="9"/>
  <c r="J756" i="9"/>
  <c r="I756" i="9"/>
  <c r="H756" i="9"/>
  <c r="D756" i="9"/>
  <c r="C756" i="9"/>
  <c r="B756" i="9"/>
  <c r="A756" i="9"/>
  <c r="J755" i="9"/>
  <c r="I755" i="9"/>
  <c r="H755" i="9"/>
  <c r="D755" i="9"/>
  <c r="C755" i="9"/>
  <c r="B755" i="9"/>
  <c r="A755" i="9"/>
  <c r="J754" i="9"/>
  <c r="I754" i="9"/>
  <c r="H754" i="9"/>
  <c r="D754" i="9"/>
  <c r="C754" i="9"/>
  <c r="B754" i="9"/>
  <c r="A754" i="9"/>
  <c r="J753" i="9"/>
  <c r="I753" i="9"/>
  <c r="H753" i="9"/>
  <c r="D753" i="9"/>
  <c r="C753" i="9"/>
  <c r="B753" i="9"/>
  <c r="A753" i="9"/>
  <c r="J752" i="9"/>
  <c r="I752" i="9"/>
  <c r="H752" i="9"/>
  <c r="D752" i="9"/>
  <c r="C752" i="9"/>
  <c r="B752" i="9"/>
  <c r="A752" i="9"/>
  <c r="J751" i="9"/>
  <c r="I751" i="9"/>
  <c r="H751" i="9"/>
  <c r="D751" i="9"/>
  <c r="C751" i="9"/>
  <c r="B751" i="9"/>
  <c r="A751" i="9"/>
  <c r="J750" i="9"/>
  <c r="I750" i="9"/>
  <c r="H750" i="9"/>
  <c r="D750" i="9"/>
  <c r="C750" i="9"/>
  <c r="B750" i="9"/>
  <c r="A750" i="9"/>
  <c r="J749" i="9"/>
  <c r="I749" i="9"/>
  <c r="H749" i="9"/>
  <c r="D749" i="9"/>
  <c r="C749" i="9"/>
  <c r="B749" i="9"/>
  <c r="A749" i="9"/>
  <c r="J748" i="9"/>
  <c r="I748" i="9"/>
  <c r="H748" i="9"/>
  <c r="D748" i="9"/>
  <c r="C748" i="9"/>
  <c r="B748" i="9"/>
  <c r="A748" i="9"/>
  <c r="J747" i="9"/>
  <c r="I747" i="9"/>
  <c r="H747" i="9"/>
  <c r="D747" i="9"/>
  <c r="C747" i="9"/>
  <c r="B747" i="9"/>
  <c r="A747" i="9"/>
  <c r="J746" i="9"/>
  <c r="I746" i="9"/>
  <c r="H746" i="9"/>
  <c r="D746" i="9"/>
  <c r="C746" i="9"/>
  <c r="B746" i="9"/>
  <c r="A746" i="9"/>
  <c r="J745" i="9"/>
  <c r="I745" i="9"/>
  <c r="H745" i="9"/>
  <c r="D745" i="9"/>
  <c r="C745" i="9"/>
  <c r="B745" i="9"/>
  <c r="A745" i="9"/>
  <c r="J744" i="9"/>
  <c r="I744" i="9"/>
  <c r="H744" i="9"/>
  <c r="D744" i="9"/>
  <c r="C744" i="9"/>
  <c r="B744" i="9"/>
  <c r="A744" i="9"/>
  <c r="J743" i="9"/>
  <c r="I743" i="9"/>
  <c r="H743" i="9"/>
  <c r="D743" i="9"/>
  <c r="C743" i="9"/>
  <c r="B743" i="9"/>
  <c r="A743" i="9"/>
  <c r="J742" i="9"/>
  <c r="I742" i="9"/>
  <c r="H742" i="9"/>
  <c r="D742" i="9"/>
  <c r="C742" i="9"/>
  <c r="B742" i="9"/>
  <c r="A742" i="9"/>
  <c r="J741" i="9"/>
  <c r="I741" i="9"/>
  <c r="H741" i="9"/>
  <c r="D741" i="9"/>
  <c r="C741" i="9"/>
  <c r="B741" i="9"/>
  <c r="A741" i="9"/>
  <c r="J740" i="9"/>
  <c r="I740" i="9"/>
  <c r="H740" i="9"/>
  <c r="D740" i="9"/>
  <c r="C740" i="9"/>
  <c r="B740" i="9"/>
  <c r="A740" i="9"/>
  <c r="J739" i="9"/>
  <c r="I739" i="9"/>
  <c r="H739" i="9"/>
  <c r="D739" i="9"/>
  <c r="C739" i="9"/>
  <c r="B739" i="9"/>
  <c r="A739" i="9"/>
  <c r="J738" i="9"/>
  <c r="I738" i="9"/>
  <c r="H738" i="9"/>
  <c r="D738" i="9"/>
  <c r="C738" i="9"/>
  <c r="B738" i="9"/>
  <c r="A738" i="9"/>
  <c r="J737" i="9"/>
  <c r="I737" i="9"/>
  <c r="H737" i="9"/>
  <c r="D737" i="9"/>
  <c r="C737" i="9"/>
  <c r="B737" i="9"/>
  <c r="A737" i="9"/>
  <c r="J736" i="9"/>
  <c r="I736" i="9"/>
  <c r="H736" i="9"/>
  <c r="D736" i="9"/>
  <c r="C736" i="9"/>
  <c r="B736" i="9"/>
  <c r="A736" i="9"/>
  <c r="J735" i="9"/>
  <c r="I735" i="9"/>
  <c r="H735" i="9"/>
  <c r="D735" i="9"/>
  <c r="C735" i="9"/>
  <c r="B735" i="9"/>
  <c r="A735" i="9"/>
  <c r="J734" i="9"/>
  <c r="I734" i="9"/>
  <c r="H734" i="9"/>
  <c r="D734" i="9"/>
  <c r="C734" i="9"/>
  <c r="B734" i="9"/>
  <c r="A734" i="9"/>
  <c r="J733" i="9"/>
  <c r="I733" i="9"/>
  <c r="H733" i="9"/>
  <c r="D733" i="9"/>
  <c r="C733" i="9"/>
  <c r="B733" i="9"/>
  <c r="A733" i="9"/>
  <c r="J732" i="9"/>
  <c r="I732" i="9"/>
  <c r="H732" i="9"/>
  <c r="D732" i="9"/>
  <c r="C732" i="9"/>
  <c r="B732" i="9"/>
  <c r="A732" i="9"/>
  <c r="J731" i="9"/>
  <c r="I731" i="9"/>
  <c r="H731" i="9"/>
  <c r="D731" i="9"/>
  <c r="C731" i="9"/>
  <c r="B731" i="9"/>
  <c r="A731" i="9"/>
  <c r="J730" i="9"/>
  <c r="I730" i="9"/>
  <c r="H730" i="9"/>
  <c r="D730" i="9"/>
  <c r="C730" i="9"/>
  <c r="B730" i="9"/>
  <c r="A730" i="9"/>
  <c r="J729" i="9"/>
  <c r="I729" i="9"/>
  <c r="H729" i="9"/>
  <c r="D729" i="9"/>
  <c r="C729" i="9"/>
  <c r="B729" i="9"/>
  <c r="A729" i="9"/>
  <c r="J728" i="9"/>
  <c r="I728" i="9"/>
  <c r="H728" i="9"/>
  <c r="D728" i="9"/>
  <c r="C728" i="9"/>
  <c r="B728" i="9"/>
  <c r="A728" i="9"/>
  <c r="J727" i="9"/>
  <c r="I727" i="9"/>
  <c r="H727" i="9"/>
  <c r="D727" i="9"/>
  <c r="C727" i="9"/>
  <c r="B727" i="9"/>
  <c r="A727" i="9"/>
  <c r="J726" i="9"/>
  <c r="I726" i="9"/>
  <c r="H726" i="9"/>
  <c r="D726" i="9"/>
  <c r="C726" i="9"/>
  <c r="B726" i="9"/>
  <c r="A726" i="9"/>
  <c r="J725" i="9"/>
  <c r="I725" i="9"/>
  <c r="H725" i="9"/>
  <c r="D725" i="9"/>
  <c r="C725" i="9"/>
  <c r="B725" i="9"/>
  <c r="A725" i="9"/>
  <c r="J724" i="9"/>
  <c r="I724" i="9"/>
  <c r="H724" i="9"/>
  <c r="D724" i="9"/>
  <c r="C724" i="9"/>
  <c r="B724" i="9"/>
  <c r="A724" i="9"/>
  <c r="J723" i="9"/>
  <c r="I723" i="9"/>
  <c r="H723" i="9"/>
  <c r="D723" i="9"/>
  <c r="C723" i="9"/>
  <c r="B723" i="9"/>
  <c r="A723" i="9"/>
  <c r="J722" i="9"/>
  <c r="I722" i="9"/>
  <c r="H722" i="9"/>
  <c r="D722" i="9"/>
  <c r="C722" i="9"/>
  <c r="B722" i="9"/>
  <c r="A722" i="9"/>
  <c r="J721" i="9"/>
  <c r="I721" i="9"/>
  <c r="H721" i="9"/>
  <c r="D721" i="9"/>
  <c r="C721" i="9"/>
  <c r="B721" i="9"/>
  <c r="A721" i="9"/>
  <c r="J720" i="9"/>
  <c r="I720" i="9"/>
  <c r="H720" i="9"/>
  <c r="D720" i="9"/>
  <c r="C720" i="9"/>
  <c r="B720" i="9"/>
  <c r="A720" i="9"/>
  <c r="J719" i="9"/>
  <c r="I719" i="9"/>
  <c r="H719" i="9"/>
  <c r="D719" i="9"/>
  <c r="C719" i="9"/>
  <c r="B719" i="9"/>
  <c r="A719" i="9"/>
  <c r="J718" i="9"/>
  <c r="I718" i="9"/>
  <c r="H718" i="9"/>
  <c r="D718" i="9"/>
  <c r="C718" i="9"/>
  <c r="B718" i="9"/>
  <c r="A718" i="9"/>
  <c r="J717" i="9"/>
  <c r="I717" i="9"/>
  <c r="H717" i="9"/>
  <c r="D717" i="9"/>
  <c r="C717" i="9"/>
  <c r="B717" i="9"/>
  <c r="A717" i="9"/>
  <c r="J716" i="9"/>
  <c r="I716" i="9"/>
  <c r="H716" i="9"/>
  <c r="D716" i="9"/>
  <c r="C716" i="9"/>
  <c r="B716" i="9"/>
  <c r="A716" i="9"/>
  <c r="J715" i="9"/>
  <c r="I715" i="9"/>
  <c r="H715" i="9"/>
  <c r="D715" i="9"/>
  <c r="C715" i="9"/>
  <c r="B715" i="9"/>
  <c r="A715" i="9"/>
  <c r="J714" i="9"/>
  <c r="I714" i="9"/>
  <c r="H714" i="9"/>
  <c r="D714" i="9"/>
  <c r="C714" i="9"/>
  <c r="B714" i="9"/>
  <c r="A714" i="9"/>
  <c r="J713" i="9"/>
  <c r="I713" i="9"/>
  <c r="H713" i="9"/>
  <c r="D713" i="9"/>
  <c r="C713" i="9"/>
  <c r="B713" i="9"/>
  <c r="A713" i="9"/>
  <c r="J712" i="9"/>
  <c r="I712" i="9"/>
  <c r="H712" i="9"/>
  <c r="D712" i="9"/>
  <c r="C712" i="9"/>
  <c r="B712" i="9"/>
  <c r="A712" i="9"/>
  <c r="J711" i="9"/>
  <c r="I711" i="9"/>
  <c r="H711" i="9"/>
  <c r="D711" i="9"/>
  <c r="C711" i="9"/>
  <c r="B711" i="9"/>
  <c r="A711" i="9"/>
  <c r="J710" i="9"/>
  <c r="I710" i="9"/>
  <c r="H710" i="9"/>
  <c r="D710" i="9"/>
  <c r="C710" i="9"/>
  <c r="B710" i="9"/>
  <c r="A710" i="9"/>
  <c r="J709" i="9"/>
  <c r="I709" i="9"/>
  <c r="H709" i="9"/>
  <c r="D709" i="9"/>
  <c r="C709" i="9"/>
  <c r="B709" i="9"/>
  <c r="A709" i="9"/>
  <c r="J708" i="9"/>
  <c r="I708" i="9"/>
  <c r="H708" i="9"/>
  <c r="D708" i="9"/>
  <c r="C708" i="9"/>
  <c r="B708" i="9"/>
  <c r="A708" i="9"/>
  <c r="J707" i="9"/>
  <c r="I707" i="9"/>
  <c r="H707" i="9"/>
  <c r="D707" i="9"/>
  <c r="C707" i="9"/>
  <c r="B707" i="9"/>
  <c r="A707" i="9"/>
  <c r="J706" i="9"/>
  <c r="I706" i="9"/>
  <c r="H706" i="9"/>
  <c r="D706" i="9"/>
  <c r="C706" i="9"/>
  <c r="B706" i="9"/>
  <c r="A706" i="9"/>
  <c r="J705" i="9"/>
  <c r="I705" i="9"/>
  <c r="H705" i="9"/>
  <c r="D705" i="9"/>
  <c r="C705" i="9"/>
  <c r="B705" i="9"/>
  <c r="A705" i="9"/>
  <c r="J704" i="9"/>
  <c r="I704" i="9"/>
  <c r="H704" i="9"/>
  <c r="D704" i="9"/>
  <c r="C704" i="9"/>
  <c r="B704" i="9"/>
  <c r="A704" i="9"/>
  <c r="J703" i="9"/>
  <c r="I703" i="9"/>
  <c r="H703" i="9"/>
  <c r="D703" i="9"/>
  <c r="C703" i="9"/>
  <c r="B703" i="9"/>
  <c r="A703" i="9"/>
  <c r="J702" i="9"/>
  <c r="I702" i="9"/>
  <c r="H702" i="9"/>
  <c r="D702" i="9"/>
  <c r="C702" i="9"/>
  <c r="B702" i="9"/>
  <c r="A702" i="9"/>
  <c r="J701" i="9"/>
  <c r="I701" i="9"/>
  <c r="H701" i="9"/>
  <c r="D701" i="9"/>
  <c r="C701" i="9"/>
  <c r="B701" i="9"/>
  <c r="A701" i="9"/>
  <c r="J700" i="9"/>
  <c r="I700" i="9"/>
  <c r="H700" i="9"/>
  <c r="D700" i="9"/>
  <c r="C700" i="9"/>
  <c r="B700" i="9"/>
  <c r="A700" i="9"/>
  <c r="J699" i="9"/>
  <c r="I699" i="9"/>
  <c r="H699" i="9"/>
  <c r="D699" i="9"/>
  <c r="C699" i="9"/>
  <c r="B699" i="9"/>
  <c r="A699" i="9"/>
  <c r="J698" i="9"/>
  <c r="I698" i="9"/>
  <c r="H698" i="9"/>
  <c r="D698" i="9"/>
  <c r="C698" i="9"/>
  <c r="B698" i="9"/>
  <c r="A698" i="9"/>
  <c r="J697" i="9"/>
  <c r="I697" i="9"/>
  <c r="H697" i="9"/>
  <c r="D697" i="9"/>
  <c r="C697" i="9"/>
  <c r="B697" i="9"/>
  <c r="A697" i="9"/>
  <c r="J696" i="9"/>
  <c r="I696" i="9"/>
  <c r="H696" i="9"/>
  <c r="D696" i="9"/>
  <c r="C696" i="9"/>
  <c r="B696" i="9"/>
  <c r="A696" i="9"/>
  <c r="J695" i="9"/>
  <c r="I695" i="9"/>
  <c r="H695" i="9"/>
  <c r="D695" i="9"/>
  <c r="C695" i="9"/>
  <c r="B695" i="9"/>
  <c r="A695" i="9"/>
  <c r="J694" i="9"/>
  <c r="I694" i="9"/>
  <c r="H694" i="9"/>
  <c r="D694" i="9"/>
  <c r="C694" i="9"/>
  <c r="B694" i="9"/>
  <c r="A694" i="9"/>
  <c r="J693" i="9"/>
  <c r="I693" i="9"/>
  <c r="H693" i="9"/>
  <c r="D693" i="9"/>
  <c r="C693" i="9"/>
  <c r="B693" i="9"/>
  <c r="A693" i="9"/>
  <c r="J692" i="9"/>
  <c r="I692" i="9"/>
  <c r="H692" i="9"/>
  <c r="D692" i="9"/>
  <c r="C692" i="9"/>
  <c r="B692" i="9"/>
  <c r="A692" i="9"/>
  <c r="J691" i="9"/>
  <c r="I691" i="9"/>
  <c r="H691" i="9"/>
  <c r="D691" i="9"/>
  <c r="C691" i="9"/>
  <c r="B691" i="9"/>
  <c r="A691" i="9"/>
  <c r="J690" i="9"/>
  <c r="I690" i="9"/>
  <c r="H690" i="9"/>
  <c r="D690" i="9"/>
  <c r="C690" i="9"/>
  <c r="B690" i="9"/>
  <c r="A690" i="9"/>
  <c r="J689" i="9"/>
  <c r="I689" i="9"/>
  <c r="H689" i="9"/>
  <c r="D689" i="9"/>
  <c r="C689" i="9"/>
  <c r="B689" i="9"/>
  <c r="A689" i="9"/>
  <c r="J688" i="9"/>
  <c r="I688" i="9"/>
  <c r="H688" i="9"/>
  <c r="D688" i="9"/>
  <c r="C688" i="9"/>
  <c r="B688" i="9"/>
  <c r="A688" i="9"/>
  <c r="J687" i="9"/>
  <c r="I687" i="9"/>
  <c r="H687" i="9"/>
  <c r="D687" i="9"/>
  <c r="C687" i="9"/>
  <c r="B687" i="9"/>
  <c r="A687" i="9"/>
  <c r="J686" i="9"/>
  <c r="I686" i="9"/>
  <c r="H686" i="9"/>
  <c r="D686" i="9"/>
  <c r="C686" i="9"/>
  <c r="B686" i="9"/>
  <c r="A686" i="9"/>
  <c r="J685" i="9"/>
  <c r="I685" i="9"/>
  <c r="H685" i="9"/>
  <c r="D685" i="9"/>
  <c r="C685" i="9"/>
  <c r="B685" i="9"/>
  <c r="A685" i="9"/>
  <c r="J684" i="9"/>
  <c r="I684" i="9"/>
  <c r="H684" i="9"/>
  <c r="D684" i="9"/>
  <c r="C684" i="9"/>
  <c r="B684" i="9"/>
  <c r="A684" i="9"/>
  <c r="J683" i="9"/>
  <c r="I683" i="9"/>
  <c r="H683" i="9"/>
  <c r="D683" i="9"/>
  <c r="C683" i="9"/>
  <c r="B683" i="9"/>
  <c r="A683" i="9"/>
  <c r="J682" i="9"/>
  <c r="I682" i="9"/>
  <c r="H682" i="9"/>
  <c r="D682" i="9"/>
  <c r="C682" i="9"/>
  <c r="B682" i="9"/>
  <c r="A682" i="9"/>
  <c r="J681" i="9"/>
  <c r="I681" i="9"/>
  <c r="H681" i="9"/>
  <c r="D681" i="9"/>
  <c r="C681" i="9"/>
  <c r="B681" i="9"/>
  <c r="A681" i="9"/>
  <c r="J680" i="9"/>
  <c r="I680" i="9"/>
  <c r="H680" i="9"/>
  <c r="D680" i="9"/>
  <c r="C680" i="9"/>
  <c r="B680" i="9"/>
  <c r="A680" i="9"/>
  <c r="J679" i="9"/>
  <c r="I679" i="9"/>
  <c r="H679" i="9"/>
  <c r="D679" i="9"/>
  <c r="C679" i="9"/>
  <c r="B679" i="9"/>
  <c r="A679" i="9"/>
  <c r="J678" i="9"/>
  <c r="I678" i="9"/>
  <c r="H678" i="9"/>
  <c r="D678" i="9"/>
  <c r="C678" i="9"/>
  <c r="B678" i="9"/>
  <c r="A678" i="9"/>
  <c r="J677" i="9"/>
  <c r="I677" i="9"/>
  <c r="H677" i="9"/>
  <c r="D677" i="9"/>
  <c r="C677" i="9"/>
  <c r="B677" i="9"/>
  <c r="A677" i="9"/>
  <c r="J676" i="9"/>
  <c r="I676" i="9"/>
  <c r="H676" i="9"/>
  <c r="D676" i="9"/>
  <c r="C676" i="9"/>
  <c r="B676" i="9"/>
  <c r="A676" i="9"/>
  <c r="J675" i="9"/>
  <c r="I675" i="9"/>
  <c r="H675" i="9"/>
  <c r="D675" i="9"/>
  <c r="C675" i="9"/>
  <c r="B675" i="9"/>
  <c r="A675" i="9"/>
  <c r="J674" i="9"/>
  <c r="I674" i="9"/>
  <c r="H674" i="9"/>
  <c r="D674" i="9"/>
  <c r="C674" i="9"/>
  <c r="B674" i="9"/>
  <c r="A674" i="9"/>
  <c r="J673" i="9"/>
  <c r="I673" i="9"/>
  <c r="H673" i="9"/>
  <c r="D673" i="9"/>
  <c r="C673" i="9"/>
  <c r="B673" i="9"/>
  <c r="A673" i="9"/>
  <c r="J672" i="9"/>
  <c r="I672" i="9"/>
  <c r="H672" i="9"/>
  <c r="D672" i="9"/>
  <c r="C672" i="9"/>
  <c r="B672" i="9"/>
  <c r="A672" i="9"/>
  <c r="J671" i="9"/>
  <c r="I671" i="9"/>
  <c r="H671" i="9"/>
  <c r="D671" i="9"/>
  <c r="C671" i="9"/>
  <c r="B671" i="9"/>
  <c r="A671" i="9"/>
  <c r="J670" i="9"/>
  <c r="I670" i="9"/>
  <c r="H670" i="9"/>
  <c r="D670" i="9"/>
  <c r="C670" i="9"/>
  <c r="B670" i="9"/>
  <c r="A670" i="9"/>
  <c r="J669" i="9"/>
  <c r="I669" i="9"/>
  <c r="H669" i="9"/>
  <c r="D669" i="9"/>
  <c r="C669" i="9"/>
  <c r="B669" i="9"/>
  <c r="A669" i="9"/>
  <c r="J668" i="9"/>
  <c r="I668" i="9"/>
  <c r="H668" i="9"/>
  <c r="D668" i="9"/>
  <c r="C668" i="9"/>
  <c r="B668" i="9"/>
  <c r="A668" i="9"/>
  <c r="J667" i="9"/>
  <c r="I667" i="9"/>
  <c r="H667" i="9"/>
  <c r="D667" i="9"/>
  <c r="C667" i="9"/>
  <c r="B667" i="9"/>
  <c r="A667" i="9"/>
  <c r="J666" i="9"/>
  <c r="I666" i="9"/>
  <c r="H666" i="9"/>
  <c r="D666" i="9"/>
  <c r="C666" i="9"/>
  <c r="B666" i="9"/>
  <c r="A666" i="9"/>
  <c r="J665" i="9"/>
  <c r="I665" i="9"/>
  <c r="H665" i="9"/>
  <c r="D665" i="9"/>
  <c r="C665" i="9"/>
  <c r="B665" i="9"/>
  <c r="A665" i="9"/>
  <c r="J664" i="9"/>
  <c r="I664" i="9"/>
  <c r="H664" i="9"/>
  <c r="D664" i="9"/>
  <c r="C664" i="9"/>
  <c r="B664" i="9"/>
  <c r="A664" i="9"/>
  <c r="J663" i="9"/>
  <c r="I663" i="9"/>
  <c r="H663" i="9"/>
  <c r="D663" i="9"/>
  <c r="C663" i="9"/>
  <c r="B663" i="9"/>
  <c r="A663" i="9"/>
  <c r="J662" i="9"/>
  <c r="I662" i="9"/>
  <c r="H662" i="9"/>
  <c r="D662" i="9"/>
  <c r="C662" i="9"/>
  <c r="B662" i="9"/>
  <c r="A662" i="9"/>
  <c r="J661" i="9"/>
  <c r="I661" i="9"/>
  <c r="H661" i="9"/>
  <c r="D661" i="9"/>
  <c r="C661" i="9"/>
  <c r="B661" i="9"/>
  <c r="A661" i="9"/>
  <c r="J660" i="9"/>
  <c r="I660" i="9"/>
  <c r="H660" i="9"/>
  <c r="D660" i="9"/>
  <c r="C660" i="9"/>
  <c r="B660" i="9"/>
  <c r="A660" i="9"/>
  <c r="J659" i="9"/>
  <c r="I659" i="9"/>
  <c r="H659" i="9"/>
  <c r="D659" i="9"/>
  <c r="C659" i="9"/>
  <c r="B659" i="9"/>
  <c r="A659" i="9"/>
  <c r="J658" i="9"/>
  <c r="I658" i="9"/>
  <c r="H658" i="9"/>
  <c r="D658" i="9"/>
  <c r="C658" i="9"/>
  <c r="B658" i="9"/>
  <c r="A658" i="9"/>
  <c r="J657" i="9"/>
  <c r="I657" i="9"/>
  <c r="H657" i="9"/>
  <c r="D657" i="9"/>
  <c r="C657" i="9"/>
  <c r="B657" i="9"/>
  <c r="A657" i="9"/>
  <c r="J656" i="9"/>
  <c r="I656" i="9"/>
  <c r="H656" i="9"/>
  <c r="D656" i="9"/>
  <c r="C656" i="9"/>
  <c r="B656" i="9"/>
  <c r="A656" i="9"/>
  <c r="J655" i="9"/>
  <c r="I655" i="9"/>
  <c r="H655" i="9"/>
  <c r="D655" i="9"/>
  <c r="C655" i="9"/>
  <c r="B655" i="9"/>
  <c r="A655" i="9"/>
  <c r="J654" i="9"/>
  <c r="I654" i="9"/>
  <c r="H654" i="9"/>
  <c r="D654" i="9"/>
  <c r="C654" i="9"/>
  <c r="B654" i="9"/>
  <c r="A654" i="9"/>
  <c r="J653" i="9"/>
  <c r="I653" i="9"/>
  <c r="H653" i="9"/>
  <c r="D653" i="9"/>
  <c r="C653" i="9"/>
  <c r="B653" i="9"/>
  <c r="A653" i="9"/>
  <c r="J652" i="9"/>
  <c r="I652" i="9"/>
  <c r="H652" i="9"/>
  <c r="D652" i="9"/>
  <c r="C652" i="9"/>
  <c r="B652" i="9"/>
  <c r="A652" i="9"/>
  <c r="J651" i="9"/>
  <c r="I651" i="9"/>
  <c r="H651" i="9"/>
  <c r="D651" i="9"/>
  <c r="C651" i="9"/>
  <c r="B651" i="9"/>
  <c r="A651" i="9"/>
  <c r="J650" i="9"/>
  <c r="I650" i="9"/>
  <c r="H650" i="9"/>
  <c r="D650" i="9"/>
  <c r="C650" i="9"/>
  <c r="B650" i="9"/>
  <c r="A650" i="9"/>
  <c r="J649" i="9"/>
  <c r="I649" i="9"/>
  <c r="H649" i="9"/>
  <c r="D649" i="9"/>
  <c r="C649" i="9"/>
  <c r="B649" i="9"/>
  <c r="A649" i="9"/>
  <c r="J648" i="9"/>
  <c r="I648" i="9"/>
  <c r="H648" i="9"/>
  <c r="D648" i="9"/>
  <c r="C648" i="9"/>
  <c r="B648" i="9"/>
  <c r="A648" i="9"/>
  <c r="J647" i="9"/>
  <c r="I647" i="9"/>
  <c r="H647" i="9"/>
  <c r="D647" i="9"/>
  <c r="C647" i="9"/>
  <c r="B647" i="9"/>
  <c r="A647" i="9"/>
  <c r="J646" i="9"/>
  <c r="I646" i="9"/>
  <c r="H646" i="9"/>
  <c r="D646" i="9"/>
  <c r="C646" i="9"/>
  <c r="B646" i="9"/>
  <c r="A646" i="9"/>
  <c r="J645" i="9"/>
  <c r="I645" i="9"/>
  <c r="H645" i="9"/>
  <c r="D645" i="9"/>
  <c r="C645" i="9"/>
  <c r="B645" i="9"/>
  <c r="A645" i="9"/>
  <c r="J644" i="9"/>
  <c r="I644" i="9"/>
  <c r="H644" i="9"/>
  <c r="D644" i="9"/>
  <c r="C644" i="9"/>
  <c r="B644" i="9"/>
  <c r="A644" i="9"/>
  <c r="J643" i="9"/>
  <c r="I643" i="9"/>
  <c r="H643" i="9"/>
  <c r="D643" i="9"/>
  <c r="C643" i="9"/>
  <c r="B643" i="9"/>
  <c r="A643" i="9"/>
  <c r="J642" i="9"/>
  <c r="I642" i="9"/>
  <c r="H642" i="9"/>
  <c r="D642" i="9"/>
  <c r="C642" i="9"/>
  <c r="B642" i="9"/>
  <c r="A642" i="9"/>
  <c r="J641" i="9"/>
  <c r="I641" i="9"/>
  <c r="H641" i="9"/>
  <c r="D641" i="9"/>
  <c r="C641" i="9"/>
  <c r="B641" i="9"/>
  <c r="A641" i="9"/>
  <c r="J640" i="9"/>
  <c r="I640" i="9"/>
  <c r="H640" i="9"/>
  <c r="D640" i="9"/>
  <c r="C640" i="9"/>
  <c r="B640" i="9"/>
  <c r="A640" i="9"/>
  <c r="J639" i="9"/>
  <c r="I639" i="9"/>
  <c r="H639" i="9"/>
  <c r="D639" i="9"/>
  <c r="C639" i="9"/>
  <c r="B639" i="9"/>
  <c r="A639" i="9"/>
  <c r="J638" i="9"/>
  <c r="I638" i="9"/>
  <c r="H638" i="9"/>
  <c r="D638" i="9"/>
  <c r="C638" i="9"/>
  <c r="B638" i="9"/>
  <c r="A638" i="9"/>
  <c r="J637" i="9"/>
  <c r="I637" i="9"/>
  <c r="H637" i="9"/>
  <c r="D637" i="9"/>
  <c r="C637" i="9"/>
  <c r="B637" i="9"/>
  <c r="A637" i="9"/>
  <c r="J636" i="9"/>
  <c r="I636" i="9"/>
  <c r="H636" i="9"/>
  <c r="D636" i="9"/>
  <c r="C636" i="9"/>
  <c r="B636" i="9"/>
  <c r="A636" i="9"/>
  <c r="J635" i="9"/>
  <c r="I635" i="9"/>
  <c r="H635" i="9"/>
  <c r="D635" i="9"/>
  <c r="C635" i="9"/>
  <c r="B635" i="9"/>
  <c r="A635" i="9"/>
  <c r="J634" i="9"/>
  <c r="I634" i="9"/>
  <c r="H634" i="9"/>
  <c r="D634" i="9"/>
  <c r="C634" i="9"/>
  <c r="B634" i="9"/>
  <c r="A634" i="9"/>
  <c r="J633" i="9"/>
  <c r="I633" i="9"/>
  <c r="H633" i="9"/>
  <c r="D633" i="9"/>
  <c r="C633" i="9"/>
  <c r="B633" i="9"/>
  <c r="A633" i="9"/>
  <c r="J632" i="9"/>
  <c r="I632" i="9"/>
  <c r="H632" i="9"/>
  <c r="D632" i="9"/>
  <c r="C632" i="9"/>
  <c r="B632" i="9"/>
  <c r="A632" i="9"/>
  <c r="J631" i="9"/>
  <c r="I631" i="9"/>
  <c r="H631" i="9"/>
  <c r="D631" i="9"/>
  <c r="C631" i="9"/>
  <c r="B631" i="9"/>
  <c r="A631" i="9"/>
  <c r="J630" i="9"/>
  <c r="I630" i="9"/>
  <c r="H630" i="9"/>
  <c r="D630" i="9"/>
  <c r="C630" i="9"/>
  <c r="B630" i="9"/>
  <c r="A630" i="9"/>
  <c r="J629" i="9"/>
  <c r="I629" i="9"/>
  <c r="H629" i="9"/>
  <c r="D629" i="9"/>
  <c r="C629" i="9"/>
  <c r="B629" i="9"/>
  <c r="A629" i="9"/>
  <c r="J628" i="9"/>
  <c r="I628" i="9"/>
  <c r="H628" i="9"/>
  <c r="D628" i="9"/>
  <c r="C628" i="9"/>
  <c r="B628" i="9"/>
  <c r="A628" i="9"/>
  <c r="J627" i="9"/>
  <c r="I627" i="9"/>
  <c r="H627" i="9"/>
  <c r="D627" i="9"/>
  <c r="C627" i="9"/>
  <c r="B627" i="9"/>
  <c r="A627" i="9"/>
  <c r="J626" i="9"/>
  <c r="I626" i="9"/>
  <c r="H626" i="9"/>
  <c r="D626" i="9"/>
  <c r="C626" i="9"/>
  <c r="B626" i="9"/>
  <c r="A626" i="9"/>
  <c r="J625" i="9"/>
  <c r="I625" i="9"/>
  <c r="H625" i="9"/>
  <c r="D625" i="9"/>
  <c r="C625" i="9"/>
  <c r="B625" i="9"/>
  <c r="A625" i="9"/>
  <c r="J624" i="9"/>
  <c r="I624" i="9"/>
  <c r="H624" i="9"/>
  <c r="D624" i="9"/>
  <c r="C624" i="9"/>
  <c r="B624" i="9"/>
  <c r="A624" i="9"/>
  <c r="J623" i="9"/>
  <c r="I623" i="9"/>
  <c r="H623" i="9"/>
  <c r="D623" i="9"/>
  <c r="C623" i="9"/>
  <c r="B623" i="9"/>
  <c r="A623" i="9"/>
  <c r="J622" i="9"/>
  <c r="I622" i="9"/>
  <c r="H622" i="9"/>
  <c r="D622" i="9"/>
  <c r="C622" i="9"/>
  <c r="B622" i="9"/>
  <c r="A622" i="9"/>
  <c r="J621" i="9"/>
  <c r="I621" i="9"/>
  <c r="H621" i="9"/>
  <c r="D621" i="9"/>
  <c r="C621" i="9"/>
  <c r="B621" i="9"/>
  <c r="A621" i="9"/>
  <c r="J620" i="9"/>
  <c r="I620" i="9"/>
  <c r="H620" i="9"/>
  <c r="D620" i="9"/>
  <c r="C620" i="9"/>
  <c r="B620" i="9"/>
  <c r="A620" i="9"/>
  <c r="J619" i="9"/>
  <c r="I619" i="9"/>
  <c r="H619" i="9"/>
  <c r="D619" i="9"/>
  <c r="C619" i="9"/>
  <c r="B619" i="9"/>
  <c r="A619" i="9"/>
  <c r="J618" i="9"/>
  <c r="I618" i="9"/>
  <c r="H618" i="9"/>
  <c r="D618" i="9"/>
  <c r="C618" i="9"/>
  <c r="B618" i="9"/>
  <c r="A618" i="9"/>
  <c r="J617" i="9"/>
  <c r="I617" i="9"/>
  <c r="H617" i="9"/>
  <c r="D617" i="9"/>
  <c r="C617" i="9"/>
  <c r="B617" i="9"/>
  <c r="A617" i="9"/>
  <c r="J616" i="9"/>
  <c r="I616" i="9"/>
  <c r="H616" i="9"/>
  <c r="D616" i="9"/>
  <c r="C616" i="9"/>
  <c r="B616" i="9"/>
  <c r="A616" i="9"/>
  <c r="J615" i="9"/>
  <c r="I615" i="9"/>
  <c r="H615" i="9"/>
  <c r="D615" i="9"/>
  <c r="C615" i="9"/>
  <c r="B615" i="9"/>
  <c r="A615" i="9"/>
  <c r="J614" i="9"/>
  <c r="I614" i="9"/>
  <c r="H614" i="9"/>
  <c r="D614" i="9"/>
  <c r="C614" i="9"/>
  <c r="B614" i="9"/>
  <c r="A614" i="9"/>
  <c r="J613" i="9"/>
  <c r="I613" i="9"/>
  <c r="H613" i="9"/>
  <c r="D613" i="9"/>
  <c r="C613" i="9"/>
  <c r="B613" i="9"/>
  <c r="A613" i="9"/>
  <c r="J612" i="9"/>
  <c r="I612" i="9"/>
  <c r="H612" i="9"/>
  <c r="D612" i="9"/>
  <c r="C612" i="9"/>
  <c r="B612" i="9"/>
  <c r="A612" i="9"/>
  <c r="J611" i="9"/>
  <c r="I611" i="9"/>
  <c r="H611" i="9"/>
  <c r="D611" i="9"/>
  <c r="C611" i="9"/>
  <c r="B611" i="9"/>
  <c r="A611" i="9"/>
  <c r="J610" i="9"/>
  <c r="I610" i="9"/>
  <c r="H610" i="9"/>
  <c r="D610" i="9"/>
  <c r="C610" i="9"/>
  <c r="B610" i="9"/>
  <c r="A610" i="9"/>
  <c r="J609" i="9"/>
  <c r="I609" i="9"/>
  <c r="H609" i="9"/>
  <c r="D609" i="9"/>
  <c r="C609" i="9"/>
  <c r="B609" i="9"/>
  <c r="A609" i="9"/>
  <c r="J608" i="9"/>
  <c r="I608" i="9"/>
  <c r="H608" i="9"/>
  <c r="D608" i="9"/>
  <c r="C608" i="9"/>
  <c r="B608" i="9"/>
  <c r="A608" i="9"/>
  <c r="J607" i="9"/>
  <c r="I607" i="9"/>
  <c r="H607" i="9"/>
  <c r="D607" i="9"/>
  <c r="C607" i="9"/>
  <c r="B607" i="9"/>
  <c r="A607" i="9"/>
  <c r="J606" i="9"/>
  <c r="I606" i="9"/>
  <c r="H606" i="9"/>
  <c r="D606" i="9"/>
  <c r="C606" i="9"/>
  <c r="B606" i="9"/>
  <c r="A606" i="9"/>
  <c r="J605" i="9"/>
  <c r="I605" i="9"/>
  <c r="H605" i="9"/>
  <c r="D605" i="9"/>
  <c r="C605" i="9"/>
  <c r="B605" i="9"/>
  <c r="A605" i="9"/>
  <c r="J604" i="9"/>
  <c r="I604" i="9"/>
  <c r="H604" i="9"/>
  <c r="D604" i="9"/>
  <c r="C604" i="9"/>
  <c r="B604" i="9"/>
  <c r="A604" i="9"/>
  <c r="J603" i="9"/>
  <c r="I603" i="9"/>
  <c r="H603" i="9"/>
  <c r="D603" i="9"/>
  <c r="C603" i="9"/>
  <c r="B603" i="9"/>
  <c r="A603" i="9"/>
  <c r="J602" i="9"/>
  <c r="I602" i="9"/>
  <c r="H602" i="9"/>
  <c r="D602" i="9"/>
  <c r="C602" i="9"/>
  <c r="B602" i="9"/>
  <c r="A602" i="9"/>
  <c r="J601" i="9"/>
  <c r="I601" i="9"/>
  <c r="H601" i="9"/>
  <c r="D601" i="9"/>
  <c r="C601" i="9"/>
  <c r="B601" i="9"/>
  <c r="A601" i="9"/>
  <c r="J600" i="9"/>
  <c r="I600" i="9"/>
  <c r="H600" i="9"/>
  <c r="D600" i="9"/>
  <c r="C600" i="9"/>
  <c r="B600" i="9"/>
  <c r="A600" i="9"/>
  <c r="J599" i="9"/>
  <c r="I599" i="9"/>
  <c r="H599" i="9"/>
  <c r="D599" i="9"/>
  <c r="C599" i="9"/>
  <c r="B599" i="9"/>
  <c r="A599" i="9"/>
  <c r="J598" i="9"/>
  <c r="I598" i="9"/>
  <c r="H598" i="9"/>
  <c r="D598" i="9"/>
  <c r="C598" i="9"/>
  <c r="B598" i="9"/>
  <c r="A598" i="9"/>
  <c r="J597" i="9"/>
  <c r="I597" i="9"/>
  <c r="H597" i="9"/>
  <c r="D597" i="9"/>
  <c r="C597" i="9"/>
  <c r="B597" i="9"/>
  <c r="A597" i="9"/>
  <c r="J596" i="9"/>
  <c r="I596" i="9"/>
  <c r="H596" i="9"/>
  <c r="D596" i="9"/>
  <c r="C596" i="9"/>
  <c r="B596" i="9"/>
  <c r="A596" i="9"/>
  <c r="J595" i="9"/>
  <c r="I595" i="9"/>
  <c r="H595" i="9"/>
  <c r="D595" i="9"/>
  <c r="C595" i="9"/>
  <c r="B595" i="9"/>
  <c r="A595" i="9"/>
  <c r="J594" i="9"/>
  <c r="I594" i="9"/>
  <c r="H594" i="9"/>
  <c r="D594" i="9"/>
  <c r="C594" i="9"/>
  <c r="B594" i="9"/>
  <c r="A594" i="9"/>
  <c r="J593" i="9"/>
  <c r="I593" i="9"/>
  <c r="H593" i="9"/>
  <c r="D593" i="9"/>
  <c r="C593" i="9"/>
  <c r="B593" i="9"/>
  <c r="A593" i="9"/>
  <c r="J592" i="9"/>
  <c r="I592" i="9"/>
  <c r="H592" i="9"/>
  <c r="D592" i="9"/>
  <c r="C592" i="9"/>
  <c r="B592" i="9"/>
  <c r="A592" i="9"/>
  <c r="J591" i="9"/>
  <c r="I591" i="9"/>
  <c r="H591" i="9"/>
  <c r="D591" i="9"/>
  <c r="C591" i="9"/>
  <c r="B591" i="9"/>
  <c r="A591" i="9"/>
  <c r="J590" i="9"/>
  <c r="I590" i="9"/>
  <c r="H590" i="9"/>
  <c r="D590" i="9"/>
  <c r="C590" i="9"/>
  <c r="B590" i="9"/>
  <c r="A590" i="9"/>
  <c r="J589" i="9"/>
  <c r="I589" i="9"/>
  <c r="H589" i="9"/>
  <c r="D589" i="9"/>
  <c r="C589" i="9"/>
  <c r="B589" i="9"/>
  <c r="A589" i="9"/>
  <c r="J588" i="9"/>
  <c r="I588" i="9"/>
  <c r="H588" i="9"/>
  <c r="D588" i="9"/>
  <c r="C588" i="9"/>
  <c r="B588" i="9"/>
  <c r="A588" i="9"/>
  <c r="J587" i="9"/>
  <c r="I587" i="9"/>
  <c r="H587" i="9"/>
  <c r="D587" i="9"/>
  <c r="C587" i="9"/>
  <c r="B587" i="9"/>
  <c r="A587" i="9"/>
  <c r="J586" i="9"/>
  <c r="I586" i="9"/>
  <c r="H586" i="9"/>
  <c r="D586" i="9"/>
  <c r="C586" i="9"/>
  <c r="B586" i="9"/>
  <c r="A586" i="9"/>
  <c r="J585" i="9"/>
  <c r="I585" i="9"/>
  <c r="H585" i="9"/>
  <c r="D585" i="9"/>
  <c r="C585" i="9"/>
  <c r="B585" i="9"/>
  <c r="A585" i="9"/>
  <c r="J584" i="9"/>
  <c r="I584" i="9"/>
  <c r="H584" i="9"/>
  <c r="D584" i="9"/>
  <c r="C584" i="9"/>
  <c r="B584" i="9"/>
  <c r="A584" i="9"/>
  <c r="J583" i="9"/>
  <c r="I583" i="9"/>
  <c r="H583" i="9"/>
  <c r="D583" i="9"/>
  <c r="C583" i="9"/>
  <c r="B583" i="9"/>
  <c r="A583" i="9"/>
  <c r="J582" i="9"/>
  <c r="I582" i="9"/>
  <c r="H582" i="9"/>
  <c r="D582" i="9"/>
  <c r="C582" i="9"/>
  <c r="B582" i="9"/>
  <c r="A582" i="9"/>
  <c r="J581" i="9"/>
  <c r="I581" i="9"/>
  <c r="H581" i="9"/>
  <c r="D581" i="9"/>
  <c r="C581" i="9"/>
  <c r="B581" i="9"/>
  <c r="A581" i="9"/>
  <c r="J580" i="9"/>
  <c r="I580" i="9"/>
  <c r="H580" i="9"/>
  <c r="D580" i="9"/>
  <c r="C580" i="9"/>
  <c r="B580" i="9"/>
  <c r="A580" i="9"/>
  <c r="J579" i="9"/>
  <c r="I579" i="9"/>
  <c r="H579" i="9"/>
  <c r="D579" i="9"/>
  <c r="C579" i="9"/>
  <c r="B579" i="9"/>
  <c r="A579" i="9"/>
  <c r="J578" i="9"/>
  <c r="I578" i="9"/>
  <c r="H578" i="9"/>
  <c r="D578" i="9"/>
  <c r="C578" i="9"/>
  <c r="B578" i="9"/>
  <c r="A578" i="9"/>
  <c r="J577" i="9"/>
  <c r="I577" i="9"/>
  <c r="H577" i="9"/>
  <c r="D577" i="9"/>
  <c r="C577" i="9"/>
  <c r="B577" i="9"/>
  <c r="A577" i="9"/>
  <c r="J576" i="9"/>
  <c r="I576" i="9"/>
  <c r="H576" i="9"/>
  <c r="D576" i="9"/>
  <c r="C576" i="9"/>
  <c r="B576" i="9"/>
  <c r="A576" i="9"/>
  <c r="J575" i="9"/>
  <c r="I575" i="9"/>
  <c r="H575" i="9"/>
  <c r="D575" i="9"/>
  <c r="C575" i="9"/>
  <c r="B575" i="9"/>
  <c r="A575" i="9"/>
  <c r="J574" i="9"/>
  <c r="I574" i="9"/>
  <c r="H574" i="9"/>
  <c r="D574" i="9"/>
  <c r="C574" i="9"/>
  <c r="B574" i="9"/>
  <c r="A574" i="9"/>
  <c r="J573" i="9"/>
  <c r="I573" i="9"/>
  <c r="H573" i="9"/>
  <c r="D573" i="9"/>
  <c r="C573" i="9"/>
  <c r="B573" i="9"/>
  <c r="A573" i="9"/>
  <c r="J572" i="9"/>
  <c r="I572" i="9"/>
  <c r="H572" i="9"/>
  <c r="D572" i="9"/>
  <c r="C572" i="9"/>
  <c r="B572" i="9"/>
  <c r="A572" i="9"/>
  <c r="J571" i="9"/>
  <c r="I571" i="9"/>
  <c r="H571" i="9"/>
  <c r="D571" i="9"/>
  <c r="C571" i="9"/>
  <c r="B571" i="9"/>
  <c r="A571" i="9"/>
  <c r="J570" i="9"/>
  <c r="I570" i="9"/>
  <c r="H570" i="9"/>
  <c r="D570" i="9"/>
  <c r="C570" i="9"/>
  <c r="B570" i="9"/>
  <c r="A570" i="9"/>
  <c r="J569" i="9"/>
  <c r="I569" i="9"/>
  <c r="H569" i="9"/>
  <c r="D569" i="9"/>
  <c r="C569" i="9"/>
  <c r="B569" i="9"/>
  <c r="A569" i="9"/>
  <c r="J568" i="9"/>
  <c r="I568" i="9"/>
  <c r="H568" i="9"/>
  <c r="D568" i="9"/>
  <c r="C568" i="9"/>
  <c r="B568" i="9"/>
  <c r="A568" i="9"/>
  <c r="J567" i="9"/>
  <c r="I567" i="9"/>
  <c r="H567" i="9"/>
  <c r="D567" i="9"/>
  <c r="C567" i="9"/>
  <c r="B567" i="9"/>
  <c r="A567" i="9"/>
  <c r="J566" i="9"/>
  <c r="I566" i="9"/>
  <c r="H566" i="9"/>
  <c r="D566" i="9"/>
  <c r="C566" i="9"/>
  <c r="B566" i="9"/>
  <c r="A566" i="9"/>
  <c r="J565" i="9"/>
  <c r="I565" i="9"/>
  <c r="H565" i="9"/>
  <c r="D565" i="9"/>
  <c r="C565" i="9"/>
  <c r="B565" i="9"/>
  <c r="A565" i="9"/>
  <c r="J564" i="9"/>
  <c r="I564" i="9"/>
  <c r="H564" i="9"/>
  <c r="D564" i="9"/>
  <c r="C564" i="9"/>
  <c r="B564" i="9"/>
  <c r="A564" i="9"/>
  <c r="J563" i="9"/>
  <c r="I563" i="9"/>
  <c r="H563" i="9"/>
  <c r="D563" i="9"/>
  <c r="C563" i="9"/>
  <c r="B563" i="9"/>
  <c r="A563" i="9"/>
  <c r="J562" i="9"/>
  <c r="I562" i="9"/>
  <c r="H562" i="9"/>
  <c r="D562" i="9"/>
  <c r="C562" i="9"/>
  <c r="B562" i="9"/>
  <c r="A562" i="9"/>
  <c r="J561" i="9"/>
  <c r="I561" i="9"/>
  <c r="H561" i="9"/>
  <c r="D561" i="9"/>
  <c r="C561" i="9"/>
  <c r="B561" i="9"/>
  <c r="A561" i="9"/>
  <c r="J560" i="9"/>
  <c r="I560" i="9"/>
  <c r="H560" i="9"/>
  <c r="D560" i="9"/>
  <c r="C560" i="9"/>
  <c r="B560" i="9"/>
  <c r="A560" i="9"/>
  <c r="J559" i="9"/>
  <c r="I559" i="9"/>
  <c r="H559" i="9"/>
  <c r="D559" i="9"/>
  <c r="C559" i="9"/>
  <c r="B559" i="9"/>
  <c r="A559" i="9"/>
  <c r="J558" i="9"/>
  <c r="I558" i="9"/>
  <c r="H558" i="9"/>
  <c r="D558" i="9"/>
  <c r="C558" i="9"/>
  <c r="B558" i="9"/>
  <c r="A558" i="9"/>
  <c r="J557" i="9"/>
  <c r="I557" i="9"/>
  <c r="H557" i="9"/>
  <c r="D557" i="9"/>
  <c r="C557" i="9"/>
  <c r="B557" i="9"/>
  <c r="A557" i="9"/>
  <c r="J556" i="9"/>
  <c r="I556" i="9"/>
  <c r="H556" i="9"/>
  <c r="D556" i="9"/>
  <c r="C556" i="9"/>
  <c r="B556" i="9"/>
  <c r="A556" i="9"/>
  <c r="J555" i="9"/>
  <c r="I555" i="9"/>
  <c r="H555" i="9"/>
  <c r="D555" i="9"/>
  <c r="C555" i="9"/>
  <c r="B555" i="9"/>
  <c r="A555" i="9"/>
  <c r="J554" i="9"/>
  <c r="I554" i="9"/>
  <c r="H554" i="9"/>
  <c r="D554" i="9"/>
  <c r="C554" i="9"/>
  <c r="B554" i="9"/>
  <c r="A554" i="9"/>
  <c r="J553" i="9"/>
  <c r="I553" i="9"/>
  <c r="H553" i="9"/>
  <c r="D553" i="9"/>
  <c r="C553" i="9"/>
  <c r="B553" i="9"/>
  <c r="A553" i="9"/>
  <c r="J552" i="9"/>
  <c r="I552" i="9"/>
  <c r="H552" i="9"/>
  <c r="D552" i="9"/>
  <c r="C552" i="9"/>
  <c r="B552" i="9"/>
  <c r="A552" i="9"/>
  <c r="J551" i="9"/>
  <c r="I551" i="9"/>
  <c r="H551" i="9"/>
  <c r="D551" i="9"/>
  <c r="C551" i="9"/>
  <c r="B551" i="9"/>
  <c r="A551" i="9"/>
  <c r="J550" i="9"/>
  <c r="I550" i="9"/>
  <c r="H550" i="9"/>
  <c r="D550" i="9"/>
  <c r="C550" i="9"/>
  <c r="B550" i="9"/>
  <c r="A550" i="9"/>
  <c r="J549" i="9"/>
  <c r="I549" i="9"/>
  <c r="H549" i="9"/>
  <c r="D549" i="9"/>
  <c r="C549" i="9"/>
  <c r="B549" i="9"/>
  <c r="A549" i="9"/>
  <c r="J548" i="9"/>
  <c r="I548" i="9"/>
  <c r="H548" i="9"/>
  <c r="D548" i="9"/>
  <c r="C548" i="9"/>
  <c r="B548" i="9"/>
  <c r="A548" i="9"/>
  <c r="J547" i="9"/>
  <c r="I547" i="9"/>
  <c r="H547" i="9"/>
  <c r="D547" i="9"/>
  <c r="C547" i="9"/>
  <c r="B547" i="9"/>
  <c r="A547" i="9"/>
  <c r="J546" i="9"/>
  <c r="I546" i="9"/>
  <c r="H546" i="9"/>
  <c r="D546" i="9"/>
  <c r="C546" i="9"/>
  <c r="B546" i="9"/>
  <c r="A546" i="9"/>
  <c r="J545" i="9"/>
  <c r="I545" i="9"/>
  <c r="H545" i="9"/>
  <c r="D545" i="9"/>
  <c r="C545" i="9"/>
  <c r="B545" i="9"/>
  <c r="A545" i="9"/>
  <c r="J544" i="9"/>
  <c r="I544" i="9"/>
  <c r="H544" i="9"/>
  <c r="D544" i="9"/>
  <c r="C544" i="9"/>
  <c r="B544" i="9"/>
  <c r="A544" i="9"/>
  <c r="J543" i="9"/>
  <c r="I543" i="9"/>
  <c r="H543" i="9"/>
  <c r="D543" i="9"/>
  <c r="C543" i="9"/>
  <c r="B543" i="9"/>
  <c r="A543" i="9"/>
  <c r="J542" i="9"/>
  <c r="I542" i="9"/>
  <c r="H542" i="9"/>
  <c r="D542" i="9"/>
  <c r="C542" i="9"/>
  <c r="B542" i="9"/>
  <c r="A542" i="9"/>
  <c r="J541" i="9"/>
  <c r="I541" i="9"/>
  <c r="H541" i="9"/>
  <c r="D541" i="9"/>
  <c r="C541" i="9"/>
  <c r="B541" i="9"/>
  <c r="A541" i="9"/>
  <c r="J540" i="9"/>
  <c r="I540" i="9"/>
  <c r="H540" i="9"/>
  <c r="D540" i="9"/>
  <c r="C540" i="9"/>
  <c r="B540" i="9"/>
  <c r="A540" i="9"/>
  <c r="J539" i="9"/>
  <c r="I539" i="9"/>
  <c r="H539" i="9"/>
  <c r="D539" i="9"/>
  <c r="C539" i="9"/>
  <c r="B539" i="9"/>
  <c r="A539" i="9"/>
  <c r="J538" i="9"/>
  <c r="I538" i="9"/>
  <c r="H538" i="9"/>
  <c r="D538" i="9"/>
  <c r="C538" i="9"/>
  <c r="B538" i="9"/>
  <c r="A538" i="9"/>
  <c r="J537" i="9"/>
  <c r="I537" i="9"/>
  <c r="H537" i="9"/>
  <c r="D537" i="9"/>
  <c r="C537" i="9"/>
  <c r="B537" i="9"/>
  <c r="A537" i="9"/>
  <c r="J536" i="9"/>
  <c r="I536" i="9"/>
  <c r="H536" i="9"/>
  <c r="D536" i="9"/>
  <c r="C536" i="9"/>
  <c r="B536" i="9"/>
  <c r="A536" i="9"/>
  <c r="J535" i="9"/>
  <c r="I535" i="9"/>
  <c r="H535" i="9"/>
  <c r="D535" i="9"/>
  <c r="C535" i="9"/>
  <c r="B535" i="9"/>
  <c r="A535" i="9"/>
  <c r="J534" i="9"/>
  <c r="I534" i="9"/>
  <c r="H534" i="9"/>
  <c r="D534" i="9"/>
  <c r="C534" i="9"/>
  <c r="B534" i="9"/>
  <c r="A534" i="9"/>
  <c r="J533" i="9"/>
  <c r="I533" i="9"/>
  <c r="H533" i="9"/>
  <c r="D533" i="9"/>
  <c r="C533" i="9"/>
  <c r="B533" i="9"/>
  <c r="A533" i="9"/>
  <c r="J532" i="9"/>
  <c r="I532" i="9"/>
  <c r="H532" i="9"/>
  <c r="D532" i="9"/>
  <c r="C532" i="9"/>
  <c r="B532" i="9"/>
  <c r="A532" i="9"/>
  <c r="J531" i="9"/>
  <c r="I531" i="9"/>
  <c r="H531" i="9"/>
  <c r="D531" i="9"/>
  <c r="C531" i="9"/>
  <c r="B531" i="9"/>
  <c r="A531" i="9"/>
  <c r="J530" i="9"/>
  <c r="I530" i="9"/>
  <c r="H530" i="9"/>
  <c r="D530" i="9"/>
  <c r="C530" i="9"/>
  <c r="B530" i="9"/>
  <c r="A530" i="9"/>
  <c r="J529" i="9"/>
  <c r="I529" i="9"/>
  <c r="H529" i="9"/>
  <c r="D529" i="9"/>
  <c r="C529" i="9"/>
  <c r="B529" i="9"/>
  <c r="A529" i="9"/>
  <c r="J528" i="9"/>
  <c r="I528" i="9"/>
  <c r="H528" i="9"/>
  <c r="D528" i="9"/>
  <c r="C528" i="9"/>
  <c r="B528" i="9"/>
  <c r="A528" i="9"/>
  <c r="J527" i="9"/>
  <c r="I527" i="9"/>
  <c r="H527" i="9"/>
  <c r="D527" i="9"/>
  <c r="C527" i="9"/>
  <c r="B527" i="9"/>
  <c r="A527" i="9"/>
  <c r="J526" i="9"/>
  <c r="I526" i="9"/>
  <c r="H526" i="9"/>
  <c r="D526" i="9"/>
  <c r="C526" i="9"/>
  <c r="B526" i="9"/>
  <c r="A526" i="9"/>
  <c r="J525" i="9"/>
  <c r="I525" i="9"/>
  <c r="H525" i="9"/>
  <c r="D525" i="9"/>
  <c r="C525" i="9"/>
  <c r="B525" i="9"/>
  <c r="A525" i="9"/>
  <c r="J524" i="9"/>
  <c r="I524" i="9"/>
  <c r="H524" i="9"/>
  <c r="D524" i="9"/>
  <c r="C524" i="9"/>
  <c r="B524" i="9"/>
  <c r="A524" i="9"/>
  <c r="J523" i="9"/>
  <c r="I523" i="9"/>
  <c r="H523" i="9"/>
  <c r="D523" i="9"/>
  <c r="C523" i="9"/>
  <c r="B523" i="9"/>
  <c r="A523" i="9"/>
  <c r="J522" i="9"/>
  <c r="I522" i="9"/>
  <c r="H522" i="9"/>
  <c r="D522" i="9"/>
  <c r="C522" i="9"/>
  <c r="B522" i="9"/>
  <c r="A522" i="9"/>
  <c r="J521" i="9"/>
  <c r="I521" i="9"/>
  <c r="H521" i="9"/>
  <c r="D521" i="9"/>
  <c r="C521" i="9"/>
  <c r="B521" i="9"/>
  <c r="A521" i="9"/>
  <c r="J520" i="9"/>
  <c r="I520" i="9"/>
  <c r="H520" i="9"/>
  <c r="D520" i="9"/>
  <c r="C520" i="9"/>
  <c r="B520" i="9"/>
  <c r="A520" i="9"/>
  <c r="J519" i="9"/>
  <c r="I519" i="9"/>
  <c r="H519" i="9"/>
  <c r="D519" i="9"/>
  <c r="C519" i="9"/>
  <c r="B519" i="9"/>
  <c r="A519" i="9"/>
  <c r="J518" i="9"/>
  <c r="I518" i="9"/>
  <c r="H518" i="9"/>
  <c r="D518" i="9"/>
  <c r="C518" i="9"/>
  <c r="B518" i="9"/>
  <c r="A518" i="9"/>
  <c r="J517" i="9"/>
  <c r="I517" i="9"/>
  <c r="H517" i="9"/>
  <c r="D517" i="9"/>
  <c r="C517" i="9"/>
  <c r="B517" i="9"/>
  <c r="A517" i="9"/>
  <c r="J516" i="9"/>
  <c r="I516" i="9"/>
  <c r="H516" i="9"/>
  <c r="D516" i="9"/>
  <c r="C516" i="9"/>
  <c r="B516" i="9"/>
  <c r="A516" i="9"/>
  <c r="J515" i="9"/>
  <c r="I515" i="9"/>
  <c r="H515" i="9"/>
  <c r="D515" i="9"/>
  <c r="C515" i="9"/>
  <c r="B515" i="9"/>
  <c r="A515" i="9"/>
  <c r="J514" i="9"/>
  <c r="I514" i="9"/>
  <c r="H514" i="9"/>
  <c r="D514" i="9"/>
  <c r="C514" i="9"/>
  <c r="B514" i="9"/>
  <c r="A514" i="9"/>
  <c r="J513" i="9"/>
  <c r="I513" i="9"/>
  <c r="H513" i="9"/>
  <c r="D513" i="9"/>
  <c r="C513" i="9"/>
  <c r="B513" i="9"/>
  <c r="A513" i="9"/>
  <c r="J512" i="9"/>
  <c r="I512" i="9"/>
  <c r="H512" i="9"/>
  <c r="D512" i="9"/>
  <c r="C512" i="9"/>
  <c r="B512" i="9"/>
  <c r="A512" i="9"/>
  <c r="J511" i="9"/>
  <c r="I511" i="9"/>
  <c r="H511" i="9"/>
  <c r="D511" i="9"/>
  <c r="C511" i="9"/>
  <c r="B511" i="9"/>
  <c r="A511" i="9"/>
  <c r="J510" i="9"/>
  <c r="I510" i="9"/>
  <c r="H510" i="9"/>
  <c r="D510" i="9"/>
  <c r="C510" i="9"/>
  <c r="B510" i="9"/>
  <c r="A510" i="9"/>
  <c r="J509" i="9"/>
  <c r="I509" i="9"/>
  <c r="H509" i="9"/>
  <c r="D509" i="9"/>
  <c r="C509" i="9"/>
  <c r="B509" i="9"/>
  <c r="A509" i="9"/>
  <c r="J508" i="9"/>
  <c r="I508" i="9"/>
  <c r="H508" i="9"/>
  <c r="D508" i="9"/>
  <c r="C508" i="9"/>
  <c r="B508" i="9"/>
  <c r="A508" i="9"/>
  <c r="J507" i="9"/>
  <c r="I507" i="9"/>
  <c r="H507" i="9"/>
  <c r="D507" i="9"/>
  <c r="C507" i="9"/>
  <c r="B507" i="9"/>
  <c r="A507" i="9"/>
  <c r="J506" i="9"/>
  <c r="I506" i="9"/>
  <c r="H506" i="9"/>
  <c r="D506" i="9"/>
  <c r="C506" i="9"/>
  <c r="B506" i="9"/>
  <c r="A506" i="9"/>
  <c r="J505" i="9"/>
  <c r="I505" i="9"/>
  <c r="H505" i="9"/>
  <c r="D505" i="9"/>
  <c r="C505" i="9"/>
  <c r="B505" i="9"/>
  <c r="A505" i="9"/>
  <c r="J504" i="9"/>
  <c r="I504" i="9"/>
  <c r="H504" i="9"/>
  <c r="D504" i="9"/>
  <c r="C504" i="9"/>
  <c r="B504" i="9"/>
  <c r="A504" i="9"/>
  <c r="J503" i="9"/>
  <c r="I503" i="9"/>
  <c r="H503" i="9"/>
  <c r="D503" i="9"/>
  <c r="C503" i="9"/>
  <c r="B503" i="9"/>
  <c r="A503" i="9"/>
  <c r="J502" i="9"/>
  <c r="I502" i="9"/>
  <c r="H502" i="9"/>
  <c r="D502" i="9"/>
  <c r="C502" i="9"/>
  <c r="B502" i="9"/>
  <c r="A502" i="9"/>
  <c r="J501" i="9"/>
  <c r="I501" i="9"/>
  <c r="H501" i="9"/>
  <c r="D501" i="9"/>
  <c r="C501" i="9"/>
  <c r="B501" i="9"/>
  <c r="A501" i="9"/>
  <c r="J500" i="9"/>
  <c r="I500" i="9"/>
  <c r="H500" i="9"/>
  <c r="D500" i="9"/>
  <c r="C500" i="9"/>
  <c r="B500" i="9"/>
  <c r="A500" i="9"/>
  <c r="J499" i="9"/>
  <c r="I499" i="9"/>
  <c r="H499" i="9"/>
  <c r="D499" i="9"/>
  <c r="C499" i="9"/>
  <c r="B499" i="9"/>
  <c r="A499" i="9"/>
  <c r="J498" i="9"/>
  <c r="I498" i="9"/>
  <c r="H498" i="9"/>
  <c r="D498" i="9"/>
  <c r="C498" i="9"/>
  <c r="B498" i="9"/>
  <c r="A498" i="9"/>
  <c r="J497" i="9"/>
  <c r="I497" i="9"/>
  <c r="H497" i="9"/>
  <c r="D497" i="9"/>
  <c r="C497" i="9"/>
  <c r="B497" i="9"/>
  <c r="A497" i="9"/>
  <c r="J496" i="9"/>
  <c r="I496" i="9"/>
  <c r="H496" i="9"/>
  <c r="D496" i="9"/>
  <c r="C496" i="9"/>
  <c r="B496" i="9"/>
  <c r="A496" i="9"/>
  <c r="J495" i="9"/>
  <c r="I495" i="9"/>
  <c r="H495" i="9"/>
  <c r="D495" i="9"/>
  <c r="C495" i="9"/>
  <c r="B495" i="9"/>
  <c r="A495" i="9"/>
  <c r="J494" i="9"/>
  <c r="I494" i="9"/>
  <c r="H494" i="9"/>
  <c r="D494" i="9"/>
  <c r="C494" i="9"/>
  <c r="B494" i="9"/>
  <c r="A494" i="9"/>
  <c r="J493" i="9"/>
  <c r="I493" i="9"/>
  <c r="H493" i="9"/>
  <c r="D493" i="9"/>
  <c r="C493" i="9"/>
  <c r="B493" i="9"/>
  <c r="A493" i="9"/>
  <c r="J492" i="9"/>
  <c r="I492" i="9"/>
  <c r="H492" i="9"/>
  <c r="D492" i="9"/>
  <c r="C492" i="9"/>
  <c r="B492" i="9"/>
  <c r="A492" i="9"/>
  <c r="J491" i="9"/>
  <c r="I491" i="9"/>
  <c r="H491" i="9"/>
  <c r="D491" i="9"/>
  <c r="C491" i="9"/>
  <c r="B491" i="9"/>
  <c r="A491" i="9"/>
  <c r="J490" i="9"/>
  <c r="I490" i="9"/>
  <c r="H490" i="9"/>
  <c r="D490" i="9"/>
  <c r="C490" i="9"/>
  <c r="B490" i="9"/>
  <c r="A490" i="9"/>
  <c r="J489" i="9"/>
  <c r="I489" i="9"/>
  <c r="H489" i="9"/>
  <c r="D489" i="9"/>
  <c r="C489" i="9"/>
  <c r="B489" i="9"/>
  <c r="A489" i="9"/>
  <c r="J488" i="9"/>
  <c r="I488" i="9"/>
  <c r="H488" i="9"/>
  <c r="D488" i="9"/>
  <c r="C488" i="9"/>
  <c r="B488" i="9"/>
  <c r="A488" i="9"/>
  <c r="J487" i="9"/>
  <c r="I487" i="9"/>
  <c r="H487" i="9"/>
  <c r="D487" i="9"/>
  <c r="C487" i="9"/>
  <c r="B487" i="9"/>
  <c r="A487" i="9"/>
  <c r="J486" i="9"/>
  <c r="I486" i="9"/>
  <c r="H486" i="9"/>
  <c r="D486" i="9"/>
  <c r="C486" i="9"/>
  <c r="B486" i="9"/>
  <c r="A486" i="9"/>
  <c r="J485" i="9"/>
  <c r="I485" i="9"/>
  <c r="H485" i="9"/>
  <c r="D485" i="9"/>
  <c r="C485" i="9"/>
  <c r="B485" i="9"/>
  <c r="A485" i="9"/>
  <c r="J484" i="9"/>
  <c r="I484" i="9"/>
  <c r="H484" i="9"/>
  <c r="D484" i="9"/>
  <c r="C484" i="9"/>
  <c r="B484" i="9"/>
  <c r="A484" i="9"/>
  <c r="J483" i="9"/>
  <c r="I483" i="9"/>
  <c r="H483" i="9"/>
  <c r="D483" i="9"/>
  <c r="C483" i="9"/>
  <c r="B483" i="9"/>
  <c r="A483" i="9"/>
  <c r="J482" i="9"/>
  <c r="I482" i="9"/>
  <c r="H482" i="9"/>
  <c r="D482" i="9"/>
  <c r="C482" i="9"/>
  <c r="B482" i="9"/>
  <c r="A482" i="9"/>
  <c r="J481" i="9"/>
  <c r="I481" i="9"/>
  <c r="H481" i="9"/>
  <c r="D481" i="9"/>
  <c r="C481" i="9"/>
  <c r="B481" i="9"/>
  <c r="A481" i="9"/>
  <c r="J480" i="9"/>
  <c r="I480" i="9"/>
  <c r="H480" i="9"/>
  <c r="D480" i="9"/>
  <c r="C480" i="9"/>
  <c r="B480" i="9"/>
  <c r="A480" i="9"/>
  <c r="J479" i="9"/>
  <c r="I479" i="9"/>
  <c r="H479" i="9"/>
  <c r="D479" i="9"/>
  <c r="C479" i="9"/>
  <c r="B479" i="9"/>
  <c r="A479" i="9"/>
  <c r="J478" i="9"/>
  <c r="I478" i="9"/>
  <c r="H478" i="9"/>
  <c r="D478" i="9"/>
  <c r="C478" i="9"/>
  <c r="B478" i="9"/>
  <c r="A478" i="9"/>
  <c r="J477" i="9"/>
  <c r="I477" i="9"/>
  <c r="H477" i="9"/>
  <c r="D477" i="9"/>
  <c r="C477" i="9"/>
  <c r="B477" i="9"/>
  <c r="A477" i="9"/>
  <c r="J476" i="9"/>
  <c r="I476" i="9"/>
  <c r="H476" i="9"/>
  <c r="D476" i="9"/>
  <c r="C476" i="9"/>
  <c r="B476" i="9"/>
  <c r="A476" i="9"/>
  <c r="J475" i="9"/>
  <c r="I475" i="9"/>
  <c r="H475" i="9"/>
  <c r="D475" i="9"/>
  <c r="C475" i="9"/>
  <c r="B475" i="9"/>
  <c r="A475" i="9"/>
  <c r="J474" i="9"/>
  <c r="I474" i="9"/>
  <c r="H474" i="9"/>
  <c r="D474" i="9"/>
  <c r="C474" i="9"/>
  <c r="B474" i="9"/>
  <c r="A474" i="9"/>
  <c r="J473" i="9"/>
  <c r="I473" i="9"/>
  <c r="H473" i="9"/>
  <c r="D473" i="9"/>
  <c r="C473" i="9"/>
  <c r="B473" i="9"/>
  <c r="A473" i="9"/>
  <c r="J472" i="9"/>
  <c r="I472" i="9"/>
  <c r="H472" i="9"/>
  <c r="D472" i="9"/>
  <c r="C472" i="9"/>
  <c r="B472" i="9"/>
  <c r="A472" i="9"/>
  <c r="J471" i="9"/>
  <c r="I471" i="9"/>
  <c r="H471" i="9"/>
  <c r="D471" i="9"/>
  <c r="C471" i="9"/>
  <c r="B471" i="9"/>
  <c r="A471" i="9"/>
  <c r="J470" i="9"/>
  <c r="I470" i="9"/>
  <c r="H470" i="9"/>
  <c r="D470" i="9"/>
  <c r="C470" i="9"/>
  <c r="B470" i="9"/>
  <c r="A470" i="9"/>
  <c r="J469" i="9"/>
  <c r="I469" i="9"/>
  <c r="H469" i="9"/>
  <c r="D469" i="9"/>
  <c r="C469" i="9"/>
  <c r="B469" i="9"/>
  <c r="A469" i="9"/>
  <c r="J468" i="9"/>
  <c r="I468" i="9"/>
  <c r="H468" i="9"/>
  <c r="D468" i="9"/>
  <c r="C468" i="9"/>
  <c r="B468" i="9"/>
  <c r="A468" i="9"/>
  <c r="J467" i="9"/>
  <c r="I467" i="9"/>
  <c r="H467" i="9"/>
  <c r="D467" i="9"/>
  <c r="C467" i="9"/>
  <c r="B467" i="9"/>
  <c r="A467" i="9"/>
  <c r="J466" i="9"/>
  <c r="I466" i="9"/>
  <c r="H466" i="9"/>
  <c r="D466" i="9"/>
  <c r="C466" i="9"/>
  <c r="B466" i="9"/>
  <c r="A466" i="9"/>
  <c r="J465" i="9"/>
  <c r="I465" i="9"/>
  <c r="H465" i="9"/>
  <c r="D465" i="9"/>
  <c r="C465" i="9"/>
  <c r="B465" i="9"/>
  <c r="A465" i="9"/>
  <c r="J464" i="9"/>
  <c r="I464" i="9"/>
  <c r="H464" i="9"/>
  <c r="D464" i="9"/>
  <c r="C464" i="9"/>
  <c r="B464" i="9"/>
  <c r="A464" i="9"/>
  <c r="J463" i="9"/>
  <c r="I463" i="9"/>
  <c r="H463" i="9"/>
  <c r="D463" i="9"/>
  <c r="C463" i="9"/>
  <c r="B463" i="9"/>
  <c r="A463" i="9"/>
  <c r="J462" i="9"/>
  <c r="I462" i="9"/>
  <c r="H462" i="9"/>
  <c r="D462" i="9"/>
  <c r="C462" i="9"/>
  <c r="B462" i="9"/>
  <c r="A462" i="9"/>
  <c r="J461" i="9"/>
  <c r="I461" i="9"/>
  <c r="H461" i="9"/>
  <c r="D461" i="9"/>
  <c r="C461" i="9"/>
  <c r="B461" i="9"/>
  <c r="A461" i="9"/>
  <c r="J460" i="9"/>
  <c r="I460" i="9"/>
  <c r="H460" i="9"/>
  <c r="D460" i="9"/>
  <c r="C460" i="9"/>
  <c r="B460" i="9"/>
  <c r="A460" i="9"/>
  <c r="J459" i="9"/>
  <c r="I459" i="9"/>
  <c r="H459" i="9"/>
  <c r="D459" i="9"/>
  <c r="C459" i="9"/>
  <c r="B459" i="9"/>
  <c r="A459" i="9"/>
  <c r="J458" i="9"/>
  <c r="I458" i="9"/>
  <c r="H458" i="9"/>
  <c r="D458" i="9"/>
  <c r="C458" i="9"/>
  <c r="B458" i="9"/>
  <c r="A458" i="9"/>
  <c r="J457" i="9"/>
  <c r="I457" i="9"/>
  <c r="H457" i="9"/>
  <c r="D457" i="9"/>
  <c r="C457" i="9"/>
  <c r="B457" i="9"/>
  <c r="A457" i="9"/>
  <c r="J456" i="9"/>
  <c r="I456" i="9"/>
  <c r="H456" i="9"/>
  <c r="D456" i="9"/>
  <c r="C456" i="9"/>
  <c r="B456" i="9"/>
  <c r="A456" i="9"/>
  <c r="J455" i="9"/>
  <c r="I455" i="9"/>
  <c r="H455" i="9"/>
  <c r="D455" i="9"/>
  <c r="C455" i="9"/>
  <c r="B455" i="9"/>
  <c r="A455" i="9"/>
  <c r="J454" i="9"/>
  <c r="I454" i="9"/>
  <c r="H454" i="9"/>
  <c r="D454" i="9"/>
  <c r="C454" i="9"/>
  <c r="B454" i="9"/>
  <c r="A454" i="9"/>
  <c r="J453" i="9"/>
  <c r="I453" i="9"/>
  <c r="H453" i="9"/>
  <c r="D453" i="9"/>
  <c r="C453" i="9"/>
  <c r="B453" i="9"/>
  <c r="A453" i="9"/>
  <c r="J452" i="9"/>
  <c r="I452" i="9"/>
  <c r="H452" i="9"/>
  <c r="D452" i="9"/>
  <c r="C452" i="9"/>
  <c r="B452" i="9"/>
  <c r="A452" i="9"/>
  <c r="J451" i="9"/>
  <c r="I451" i="9"/>
  <c r="H451" i="9"/>
  <c r="D451" i="9"/>
  <c r="C451" i="9"/>
  <c r="B451" i="9"/>
  <c r="A451" i="9"/>
  <c r="J450" i="9"/>
  <c r="I450" i="9"/>
  <c r="H450" i="9"/>
  <c r="D450" i="9"/>
  <c r="C450" i="9"/>
  <c r="B450" i="9"/>
  <c r="A450" i="9"/>
  <c r="J449" i="9"/>
  <c r="I449" i="9"/>
  <c r="H449" i="9"/>
  <c r="D449" i="9"/>
  <c r="C449" i="9"/>
  <c r="B449" i="9"/>
  <c r="A449" i="9"/>
  <c r="J448" i="9"/>
  <c r="I448" i="9"/>
  <c r="H448" i="9"/>
  <c r="D448" i="9"/>
  <c r="C448" i="9"/>
  <c r="B448" i="9"/>
  <c r="A448" i="9"/>
  <c r="J447" i="9"/>
  <c r="I447" i="9"/>
  <c r="H447" i="9"/>
  <c r="D447" i="9"/>
  <c r="C447" i="9"/>
  <c r="B447" i="9"/>
  <c r="A447" i="9"/>
  <c r="J446" i="9"/>
  <c r="I446" i="9"/>
  <c r="H446" i="9"/>
  <c r="D446" i="9"/>
  <c r="C446" i="9"/>
  <c r="B446" i="9"/>
  <c r="A446" i="9"/>
  <c r="J445" i="9"/>
  <c r="I445" i="9"/>
  <c r="H445" i="9"/>
  <c r="D445" i="9"/>
  <c r="C445" i="9"/>
  <c r="B445" i="9"/>
  <c r="A445" i="9"/>
  <c r="J444" i="9"/>
  <c r="I444" i="9"/>
  <c r="H444" i="9"/>
  <c r="D444" i="9"/>
  <c r="C444" i="9"/>
  <c r="B444" i="9"/>
  <c r="A444" i="9"/>
  <c r="J443" i="9"/>
  <c r="I443" i="9"/>
  <c r="H443" i="9"/>
  <c r="D443" i="9"/>
  <c r="C443" i="9"/>
  <c r="B443" i="9"/>
  <c r="A443" i="9"/>
  <c r="J442" i="9"/>
  <c r="I442" i="9"/>
  <c r="H442" i="9"/>
  <c r="D442" i="9"/>
  <c r="C442" i="9"/>
  <c r="B442" i="9"/>
  <c r="A442" i="9"/>
  <c r="J441" i="9"/>
  <c r="I441" i="9"/>
  <c r="H441" i="9"/>
  <c r="D441" i="9"/>
  <c r="C441" i="9"/>
  <c r="B441" i="9"/>
  <c r="A441" i="9"/>
  <c r="J440" i="9"/>
  <c r="I440" i="9"/>
  <c r="H440" i="9"/>
  <c r="D440" i="9"/>
  <c r="C440" i="9"/>
  <c r="B440" i="9"/>
  <c r="A440" i="9"/>
  <c r="J439" i="9"/>
  <c r="I439" i="9"/>
  <c r="H439" i="9"/>
  <c r="D439" i="9"/>
  <c r="C439" i="9"/>
  <c r="B439" i="9"/>
  <c r="A439" i="9"/>
  <c r="J438" i="9"/>
  <c r="I438" i="9"/>
  <c r="H438" i="9"/>
  <c r="D438" i="9"/>
  <c r="C438" i="9"/>
  <c r="B438" i="9"/>
  <c r="A438" i="9"/>
  <c r="J437" i="9"/>
  <c r="I437" i="9"/>
  <c r="H437" i="9"/>
  <c r="D437" i="9"/>
  <c r="C437" i="9"/>
  <c r="B437" i="9"/>
  <c r="A437" i="9"/>
  <c r="J436" i="9"/>
  <c r="I436" i="9"/>
  <c r="H436" i="9"/>
  <c r="D436" i="9"/>
  <c r="C436" i="9"/>
  <c r="B436" i="9"/>
  <c r="A436" i="9"/>
  <c r="J435" i="9"/>
  <c r="I435" i="9"/>
  <c r="H435" i="9"/>
  <c r="D435" i="9"/>
  <c r="C435" i="9"/>
  <c r="B435" i="9"/>
  <c r="A435" i="9"/>
  <c r="J434" i="9"/>
  <c r="I434" i="9"/>
  <c r="H434" i="9"/>
  <c r="D434" i="9"/>
  <c r="C434" i="9"/>
  <c r="B434" i="9"/>
  <c r="A434" i="9"/>
  <c r="J433" i="9"/>
  <c r="I433" i="9"/>
  <c r="H433" i="9"/>
  <c r="D433" i="9"/>
  <c r="C433" i="9"/>
  <c r="B433" i="9"/>
  <c r="A433" i="9"/>
  <c r="J432" i="9"/>
  <c r="I432" i="9"/>
  <c r="H432" i="9"/>
  <c r="D432" i="9"/>
  <c r="C432" i="9"/>
  <c r="B432" i="9"/>
  <c r="A432" i="9"/>
  <c r="J431" i="9"/>
  <c r="I431" i="9"/>
  <c r="H431" i="9"/>
  <c r="D431" i="9"/>
  <c r="C431" i="9"/>
  <c r="B431" i="9"/>
  <c r="A431" i="9"/>
  <c r="J430" i="9"/>
  <c r="I430" i="9"/>
  <c r="H430" i="9"/>
  <c r="D430" i="9"/>
  <c r="C430" i="9"/>
  <c r="B430" i="9"/>
  <c r="A430" i="9"/>
  <c r="J429" i="9"/>
  <c r="I429" i="9"/>
  <c r="H429" i="9"/>
  <c r="D429" i="9"/>
  <c r="C429" i="9"/>
  <c r="B429" i="9"/>
  <c r="A429" i="9"/>
  <c r="J428" i="9"/>
  <c r="I428" i="9"/>
  <c r="H428" i="9"/>
  <c r="D428" i="9"/>
  <c r="C428" i="9"/>
  <c r="B428" i="9"/>
  <c r="A428" i="9"/>
  <c r="J427" i="9"/>
  <c r="I427" i="9"/>
  <c r="H427" i="9"/>
  <c r="D427" i="9"/>
  <c r="C427" i="9"/>
  <c r="B427" i="9"/>
  <c r="A427" i="9"/>
  <c r="J426" i="9"/>
  <c r="I426" i="9"/>
  <c r="H426" i="9"/>
  <c r="D426" i="9"/>
  <c r="C426" i="9"/>
  <c r="B426" i="9"/>
  <c r="A426" i="9"/>
  <c r="J425" i="9"/>
  <c r="I425" i="9"/>
  <c r="H425" i="9"/>
  <c r="D425" i="9"/>
  <c r="C425" i="9"/>
  <c r="B425" i="9"/>
  <c r="A425" i="9"/>
  <c r="J424" i="9"/>
  <c r="I424" i="9"/>
  <c r="H424" i="9"/>
  <c r="D424" i="9"/>
  <c r="C424" i="9"/>
  <c r="B424" i="9"/>
  <c r="A424" i="9"/>
  <c r="J423" i="9"/>
  <c r="I423" i="9"/>
  <c r="H423" i="9"/>
  <c r="D423" i="9"/>
  <c r="C423" i="9"/>
  <c r="B423" i="9"/>
  <c r="A423" i="9"/>
  <c r="J422" i="9"/>
  <c r="I422" i="9"/>
  <c r="H422" i="9"/>
  <c r="D422" i="9"/>
  <c r="C422" i="9"/>
  <c r="B422" i="9"/>
  <c r="A422" i="9"/>
  <c r="J421" i="9"/>
  <c r="I421" i="9"/>
  <c r="H421" i="9"/>
  <c r="D421" i="9"/>
  <c r="C421" i="9"/>
  <c r="B421" i="9"/>
  <c r="A421" i="9"/>
  <c r="J420" i="9"/>
  <c r="I420" i="9"/>
  <c r="H420" i="9"/>
  <c r="D420" i="9"/>
  <c r="C420" i="9"/>
  <c r="B420" i="9"/>
  <c r="A420" i="9"/>
  <c r="J419" i="9"/>
  <c r="I419" i="9"/>
  <c r="H419" i="9"/>
  <c r="D419" i="9"/>
  <c r="C419" i="9"/>
  <c r="B419" i="9"/>
  <c r="A419" i="9"/>
  <c r="J418" i="9"/>
  <c r="I418" i="9"/>
  <c r="H418" i="9"/>
  <c r="D418" i="9"/>
  <c r="C418" i="9"/>
  <c r="B418" i="9"/>
  <c r="A418" i="9"/>
  <c r="J417" i="9"/>
  <c r="I417" i="9"/>
  <c r="H417" i="9"/>
  <c r="D417" i="9"/>
  <c r="C417" i="9"/>
  <c r="B417" i="9"/>
  <c r="A417" i="9"/>
  <c r="J416" i="9"/>
  <c r="I416" i="9"/>
  <c r="H416" i="9"/>
  <c r="D416" i="9"/>
  <c r="C416" i="9"/>
  <c r="B416" i="9"/>
  <c r="A416" i="9"/>
  <c r="J415" i="9"/>
  <c r="I415" i="9"/>
  <c r="H415" i="9"/>
  <c r="D415" i="9"/>
  <c r="C415" i="9"/>
  <c r="B415" i="9"/>
  <c r="A415" i="9"/>
  <c r="J414" i="9"/>
  <c r="I414" i="9"/>
  <c r="H414" i="9"/>
  <c r="D414" i="9"/>
  <c r="C414" i="9"/>
  <c r="B414" i="9"/>
  <c r="A414" i="9"/>
  <c r="J413" i="9"/>
  <c r="I413" i="9"/>
  <c r="H413" i="9"/>
  <c r="D413" i="9"/>
  <c r="C413" i="9"/>
  <c r="B413" i="9"/>
  <c r="A413" i="9"/>
  <c r="J412" i="9"/>
  <c r="I412" i="9"/>
  <c r="H412" i="9"/>
  <c r="D412" i="9"/>
  <c r="C412" i="9"/>
  <c r="B412" i="9"/>
  <c r="A412" i="9"/>
  <c r="J411" i="9"/>
  <c r="I411" i="9"/>
  <c r="H411" i="9"/>
  <c r="D411" i="9"/>
  <c r="C411" i="9"/>
  <c r="B411" i="9"/>
  <c r="A411" i="9"/>
  <c r="J410" i="9"/>
  <c r="I410" i="9"/>
  <c r="H410" i="9"/>
  <c r="D410" i="9"/>
  <c r="C410" i="9"/>
  <c r="B410" i="9"/>
  <c r="A410" i="9"/>
  <c r="J409" i="9"/>
  <c r="I409" i="9"/>
  <c r="H409" i="9"/>
  <c r="D409" i="9"/>
  <c r="C409" i="9"/>
  <c r="B409" i="9"/>
  <c r="A409" i="9"/>
  <c r="J408" i="9"/>
  <c r="I408" i="9"/>
  <c r="H408" i="9"/>
  <c r="D408" i="9"/>
  <c r="C408" i="9"/>
  <c r="B408" i="9"/>
  <c r="A408" i="9"/>
  <c r="J407" i="9"/>
  <c r="I407" i="9"/>
  <c r="H407" i="9"/>
  <c r="D407" i="9"/>
  <c r="C407" i="9"/>
  <c r="B407" i="9"/>
  <c r="A407" i="9"/>
  <c r="J406" i="9"/>
  <c r="I406" i="9"/>
  <c r="H406" i="9"/>
  <c r="D406" i="9"/>
  <c r="C406" i="9"/>
  <c r="B406" i="9"/>
  <c r="A406" i="9"/>
  <c r="J405" i="9"/>
  <c r="I405" i="9"/>
  <c r="H405" i="9"/>
  <c r="D405" i="9"/>
  <c r="C405" i="9"/>
  <c r="B405" i="9"/>
  <c r="A405" i="9"/>
  <c r="J404" i="9"/>
  <c r="I404" i="9"/>
  <c r="H404" i="9"/>
  <c r="D404" i="9"/>
  <c r="C404" i="9"/>
  <c r="B404" i="9"/>
  <c r="A404" i="9"/>
  <c r="J403" i="9"/>
  <c r="I403" i="9"/>
  <c r="H403" i="9"/>
  <c r="D403" i="9"/>
  <c r="C403" i="9"/>
  <c r="B403" i="9"/>
  <c r="A403" i="9"/>
  <c r="J402" i="9"/>
  <c r="I402" i="9"/>
  <c r="H402" i="9"/>
  <c r="D402" i="9"/>
  <c r="C402" i="9"/>
  <c r="B402" i="9"/>
  <c r="A402" i="9"/>
  <c r="J401" i="9"/>
  <c r="I401" i="9"/>
  <c r="H401" i="9"/>
  <c r="D401" i="9"/>
  <c r="C401" i="9"/>
  <c r="B401" i="9"/>
  <c r="A401" i="9"/>
  <c r="J400" i="9"/>
  <c r="I400" i="9"/>
  <c r="H400" i="9"/>
  <c r="D400" i="9"/>
  <c r="C400" i="9"/>
  <c r="B400" i="9"/>
  <c r="A400" i="9"/>
  <c r="J399" i="9"/>
  <c r="I399" i="9"/>
  <c r="H399" i="9"/>
  <c r="D399" i="9"/>
  <c r="C399" i="9"/>
  <c r="B399" i="9"/>
  <c r="A399" i="9"/>
  <c r="J398" i="9"/>
  <c r="I398" i="9"/>
  <c r="H398" i="9"/>
  <c r="D398" i="9"/>
  <c r="C398" i="9"/>
  <c r="B398" i="9"/>
  <c r="A398" i="9"/>
  <c r="J397" i="9"/>
  <c r="I397" i="9"/>
  <c r="H397" i="9"/>
  <c r="D397" i="9"/>
  <c r="C397" i="9"/>
  <c r="B397" i="9"/>
  <c r="A397" i="9"/>
  <c r="J396" i="9"/>
  <c r="I396" i="9"/>
  <c r="H396" i="9"/>
  <c r="D396" i="9"/>
  <c r="C396" i="9"/>
  <c r="B396" i="9"/>
  <c r="A396" i="9"/>
  <c r="J395" i="9"/>
  <c r="I395" i="9"/>
  <c r="H395" i="9"/>
  <c r="D395" i="9"/>
  <c r="C395" i="9"/>
  <c r="B395" i="9"/>
  <c r="A395" i="9"/>
  <c r="J394" i="9"/>
  <c r="I394" i="9"/>
  <c r="H394" i="9"/>
  <c r="D394" i="9"/>
  <c r="C394" i="9"/>
  <c r="B394" i="9"/>
  <c r="A394" i="9"/>
  <c r="J393" i="9"/>
  <c r="I393" i="9"/>
  <c r="H393" i="9"/>
  <c r="D393" i="9"/>
  <c r="C393" i="9"/>
  <c r="B393" i="9"/>
  <c r="A393" i="9"/>
  <c r="J392" i="9"/>
  <c r="I392" i="9"/>
  <c r="H392" i="9"/>
  <c r="D392" i="9"/>
  <c r="C392" i="9"/>
  <c r="B392" i="9"/>
  <c r="A392" i="9"/>
  <c r="J391" i="9"/>
  <c r="I391" i="9"/>
  <c r="H391" i="9"/>
  <c r="D391" i="9"/>
  <c r="C391" i="9"/>
  <c r="B391" i="9"/>
  <c r="A391" i="9"/>
  <c r="J390" i="9"/>
  <c r="I390" i="9"/>
  <c r="H390" i="9"/>
  <c r="D390" i="9"/>
  <c r="C390" i="9"/>
  <c r="B390" i="9"/>
  <c r="A390" i="9"/>
  <c r="J389" i="9"/>
  <c r="I389" i="9"/>
  <c r="H389" i="9"/>
  <c r="D389" i="9"/>
  <c r="C389" i="9"/>
  <c r="B389" i="9"/>
  <c r="A389" i="9"/>
  <c r="J388" i="9"/>
  <c r="I388" i="9"/>
  <c r="H388" i="9"/>
  <c r="D388" i="9"/>
  <c r="C388" i="9"/>
  <c r="B388" i="9"/>
  <c r="A388" i="9"/>
  <c r="J387" i="9"/>
  <c r="I387" i="9"/>
  <c r="H387" i="9"/>
  <c r="D387" i="9"/>
  <c r="C387" i="9"/>
  <c r="B387" i="9"/>
  <c r="A387" i="9"/>
  <c r="J386" i="9"/>
  <c r="I386" i="9"/>
  <c r="H386" i="9"/>
  <c r="D386" i="9"/>
  <c r="C386" i="9"/>
  <c r="B386" i="9"/>
  <c r="A386" i="9"/>
  <c r="J385" i="9"/>
  <c r="I385" i="9"/>
  <c r="H385" i="9"/>
  <c r="D385" i="9"/>
  <c r="C385" i="9"/>
  <c r="B385" i="9"/>
  <c r="A385" i="9"/>
  <c r="J384" i="9"/>
  <c r="I384" i="9"/>
  <c r="H384" i="9"/>
  <c r="D384" i="9"/>
  <c r="C384" i="9"/>
  <c r="B384" i="9"/>
  <c r="A384" i="9"/>
  <c r="J383" i="9"/>
  <c r="I383" i="9"/>
  <c r="H383" i="9"/>
  <c r="D383" i="9"/>
  <c r="C383" i="9"/>
  <c r="B383" i="9"/>
  <c r="A383" i="9"/>
  <c r="J382" i="9"/>
  <c r="I382" i="9"/>
  <c r="H382" i="9"/>
  <c r="D382" i="9"/>
  <c r="C382" i="9"/>
  <c r="B382" i="9"/>
  <c r="A382" i="9"/>
  <c r="J381" i="9"/>
  <c r="I381" i="9"/>
  <c r="H381" i="9"/>
  <c r="D381" i="9"/>
  <c r="C381" i="9"/>
  <c r="B381" i="9"/>
  <c r="A381" i="9"/>
  <c r="J380" i="9"/>
  <c r="I380" i="9"/>
  <c r="H380" i="9"/>
  <c r="D380" i="9"/>
  <c r="C380" i="9"/>
  <c r="B380" i="9"/>
  <c r="A380" i="9"/>
  <c r="J379" i="9"/>
  <c r="I379" i="9"/>
  <c r="H379" i="9"/>
  <c r="D379" i="9"/>
  <c r="C379" i="9"/>
  <c r="B379" i="9"/>
  <c r="A379" i="9"/>
  <c r="J378" i="9"/>
  <c r="I378" i="9"/>
  <c r="H378" i="9"/>
  <c r="D378" i="9"/>
  <c r="C378" i="9"/>
  <c r="B378" i="9"/>
  <c r="A378" i="9"/>
  <c r="J377" i="9"/>
  <c r="I377" i="9"/>
  <c r="H377" i="9"/>
  <c r="D377" i="9"/>
  <c r="C377" i="9"/>
  <c r="B377" i="9"/>
  <c r="A377" i="9"/>
  <c r="J376" i="9"/>
  <c r="I376" i="9"/>
  <c r="H376" i="9"/>
  <c r="D376" i="9"/>
  <c r="C376" i="9"/>
  <c r="B376" i="9"/>
  <c r="A376" i="9"/>
  <c r="J375" i="9"/>
  <c r="I375" i="9"/>
  <c r="H375" i="9"/>
  <c r="D375" i="9"/>
  <c r="C375" i="9"/>
  <c r="B375" i="9"/>
  <c r="A375" i="9"/>
  <c r="J374" i="9"/>
  <c r="I374" i="9"/>
  <c r="H374" i="9"/>
  <c r="D374" i="9"/>
  <c r="C374" i="9"/>
  <c r="B374" i="9"/>
  <c r="A374" i="9"/>
  <c r="J373" i="9"/>
  <c r="I373" i="9"/>
  <c r="H373" i="9"/>
  <c r="D373" i="9"/>
  <c r="C373" i="9"/>
  <c r="B373" i="9"/>
  <c r="A373" i="9"/>
  <c r="J372" i="9"/>
  <c r="I372" i="9"/>
  <c r="H372" i="9"/>
  <c r="D372" i="9"/>
  <c r="C372" i="9"/>
  <c r="B372" i="9"/>
  <c r="A372" i="9"/>
  <c r="J371" i="9"/>
  <c r="I371" i="9"/>
  <c r="H371" i="9"/>
  <c r="D371" i="9"/>
  <c r="C371" i="9"/>
  <c r="B371" i="9"/>
  <c r="A371" i="9"/>
  <c r="J370" i="9"/>
  <c r="I370" i="9"/>
  <c r="H370" i="9"/>
  <c r="D370" i="9"/>
  <c r="C370" i="9"/>
  <c r="B370" i="9"/>
  <c r="A370" i="9"/>
  <c r="J369" i="9"/>
  <c r="I369" i="9"/>
  <c r="H369" i="9"/>
  <c r="D369" i="9"/>
  <c r="C369" i="9"/>
  <c r="B369" i="9"/>
  <c r="A369" i="9"/>
  <c r="J368" i="9"/>
  <c r="I368" i="9"/>
  <c r="H368" i="9"/>
  <c r="D368" i="9"/>
  <c r="C368" i="9"/>
  <c r="B368" i="9"/>
  <c r="A368" i="9"/>
  <c r="J367" i="9"/>
  <c r="I367" i="9"/>
  <c r="H367" i="9"/>
  <c r="D367" i="9"/>
  <c r="C367" i="9"/>
  <c r="B367" i="9"/>
  <c r="A367" i="9"/>
  <c r="J366" i="9"/>
  <c r="I366" i="9"/>
  <c r="H366" i="9"/>
  <c r="D366" i="9"/>
  <c r="C366" i="9"/>
  <c r="B366" i="9"/>
  <c r="A366" i="9"/>
  <c r="J365" i="9"/>
  <c r="I365" i="9"/>
  <c r="H365" i="9"/>
  <c r="D365" i="9"/>
  <c r="C365" i="9"/>
  <c r="B365" i="9"/>
  <c r="A365" i="9"/>
  <c r="J364" i="9"/>
  <c r="I364" i="9"/>
  <c r="H364" i="9"/>
  <c r="D364" i="9"/>
  <c r="C364" i="9"/>
  <c r="B364" i="9"/>
  <c r="A364" i="9"/>
  <c r="J363" i="9"/>
  <c r="I363" i="9"/>
  <c r="H363" i="9"/>
  <c r="D363" i="9"/>
  <c r="C363" i="9"/>
  <c r="B363" i="9"/>
  <c r="A363" i="9"/>
  <c r="J362" i="9"/>
  <c r="I362" i="9"/>
  <c r="H362" i="9"/>
  <c r="D362" i="9"/>
  <c r="C362" i="9"/>
  <c r="B362" i="9"/>
  <c r="A362" i="9"/>
  <c r="J361" i="9"/>
  <c r="I361" i="9"/>
  <c r="H361" i="9"/>
  <c r="D361" i="9"/>
  <c r="C361" i="9"/>
  <c r="B361" i="9"/>
  <c r="A361" i="9"/>
  <c r="J360" i="9"/>
  <c r="I360" i="9"/>
  <c r="H360" i="9"/>
  <c r="D360" i="9"/>
  <c r="C360" i="9"/>
  <c r="B360" i="9"/>
  <c r="A360" i="9"/>
  <c r="J359" i="9"/>
  <c r="I359" i="9"/>
  <c r="H359" i="9"/>
  <c r="D359" i="9"/>
  <c r="C359" i="9"/>
  <c r="B359" i="9"/>
  <c r="A359" i="9"/>
  <c r="J358" i="9"/>
  <c r="I358" i="9"/>
  <c r="H358" i="9"/>
  <c r="D358" i="9"/>
  <c r="C358" i="9"/>
  <c r="B358" i="9"/>
  <c r="A358" i="9"/>
  <c r="J357" i="9"/>
  <c r="I357" i="9"/>
  <c r="H357" i="9"/>
  <c r="D357" i="9"/>
  <c r="C357" i="9"/>
  <c r="B357" i="9"/>
  <c r="A357" i="9"/>
  <c r="J356" i="9"/>
  <c r="I356" i="9"/>
  <c r="H356" i="9"/>
  <c r="D356" i="9"/>
  <c r="C356" i="9"/>
  <c r="B356" i="9"/>
  <c r="A356" i="9"/>
  <c r="J355" i="9"/>
  <c r="I355" i="9"/>
  <c r="H355" i="9"/>
  <c r="D355" i="9"/>
  <c r="C355" i="9"/>
  <c r="B355" i="9"/>
  <c r="A355" i="9"/>
  <c r="J354" i="9"/>
  <c r="I354" i="9"/>
  <c r="H354" i="9"/>
  <c r="D354" i="9"/>
  <c r="C354" i="9"/>
  <c r="B354" i="9"/>
  <c r="A354" i="9"/>
  <c r="J353" i="9"/>
  <c r="I353" i="9"/>
  <c r="H353" i="9"/>
  <c r="D353" i="9"/>
  <c r="C353" i="9"/>
  <c r="B353" i="9"/>
  <c r="A353" i="9"/>
  <c r="J352" i="9"/>
  <c r="I352" i="9"/>
  <c r="H352" i="9"/>
  <c r="D352" i="9"/>
  <c r="C352" i="9"/>
  <c r="B352" i="9"/>
  <c r="A352" i="9"/>
  <c r="J351" i="9"/>
  <c r="I351" i="9"/>
  <c r="H351" i="9"/>
  <c r="D351" i="9"/>
  <c r="C351" i="9"/>
  <c r="B351" i="9"/>
  <c r="A351" i="9"/>
  <c r="J350" i="9"/>
  <c r="I350" i="9"/>
  <c r="H350" i="9"/>
  <c r="D350" i="9"/>
  <c r="C350" i="9"/>
  <c r="B350" i="9"/>
  <c r="A350" i="9"/>
  <c r="J349" i="9"/>
  <c r="I349" i="9"/>
  <c r="H349" i="9"/>
  <c r="D349" i="9"/>
  <c r="C349" i="9"/>
  <c r="B349" i="9"/>
  <c r="A349" i="9"/>
  <c r="J348" i="9"/>
  <c r="I348" i="9"/>
  <c r="H348" i="9"/>
  <c r="D348" i="9"/>
  <c r="C348" i="9"/>
  <c r="B348" i="9"/>
  <c r="A348" i="9"/>
  <c r="J347" i="9"/>
  <c r="I347" i="9"/>
  <c r="H347" i="9"/>
  <c r="D347" i="9"/>
  <c r="C347" i="9"/>
  <c r="B347" i="9"/>
  <c r="A347" i="9"/>
  <c r="J346" i="9"/>
  <c r="I346" i="9"/>
  <c r="H346" i="9"/>
  <c r="D346" i="9"/>
  <c r="C346" i="9"/>
  <c r="B346" i="9"/>
  <c r="A346" i="9"/>
  <c r="J345" i="9"/>
  <c r="I345" i="9"/>
  <c r="H345" i="9"/>
  <c r="D345" i="9"/>
  <c r="C345" i="9"/>
  <c r="B345" i="9"/>
  <c r="A345" i="9"/>
  <c r="J344" i="9"/>
  <c r="I344" i="9"/>
  <c r="H344" i="9"/>
  <c r="D344" i="9"/>
  <c r="C344" i="9"/>
  <c r="B344" i="9"/>
  <c r="A344" i="9"/>
  <c r="J343" i="9"/>
  <c r="I343" i="9"/>
  <c r="H343" i="9"/>
  <c r="D343" i="9"/>
  <c r="C343" i="9"/>
  <c r="B343" i="9"/>
  <c r="A343" i="9"/>
  <c r="J342" i="9"/>
  <c r="I342" i="9"/>
  <c r="H342" i="9"/>
  <c r="D342" i="9"/>
  <c r="C342" i="9"/>
  <c r="B342" i="9"/>
  <c r="A342" i="9"/>
  <c r="J341" i="9"/>
  <c r="I341" i="9"/>
  <c r="H341" i="9"/>
  <c r="D341" i="9"/>
  <c r="C341" i="9"/>
  <c r="B341" i="9"/>
  <c r="A341" i="9"/>
  <c r="J340" i="9"/>
  <c r="I340" i="9"/>
  <c r="H340" i="9"/>
  <c r="D340" i="9"/>
  <c r="C340" i="9"/>
  <c r="B340" i="9"/>
  <c r="A340" i="9"/>
  <c r="J339" i="9"/>
  <c r="I339" i="9"/>
  <c r="H339" i="9"/>
  <c r="D339" i="9"/>
  <c r="C339" i="9"/>
  <c r="B339" i="9"/>
  <c r="A339" i="9"/>
  <c r="J338" i="9"/>
  <c r="I338" i="9"/>
  <c r="H338" i="9"/>
  <c r="D338" i="9"/>
  <c r="C338" i="9"/>
  <c r="B338" i="9"/>
  <c r="A338" i="9"/>
  <c r="J337" i="9"/>
  <c r="I337" i="9"/>
  <c r="H337" i="9"/>
  <c r="D337" i="9"/>
  <c r="C337" i="9"/>
  <c r="B337" i="9"/>
  <c r="A337" i="9"/>
  <c r="J336" i="9"/>
  <c r="I336" i="9"/>
  <c r="H336" i="9"/>
  <c r="D336" i="9"/>
  <c r="C336" i="9"/>
  <c r="B336" i="9"/>
  <c r="A336" i="9"/>
  <c r="J335" i="9"/>
  <c r="I335" i="9"/>
  <c r="H335" i="9"/>
  <c r="D335" i="9"/>
  <c r="C335" i="9"/>
  <c r="B335" i="9"/>
  <c r="A335" i="9"/>
  <c r="J334" i="9"/>
  <c r="I334" i="9"/>
  <c r="H334" i="9"/>
  <c r="D334" i="9"/>
  <c r="C334" i="9"/>
  <c r="B334" i="9"/>
  <c r="A334" i="9"/>
  <c r="J333" i="9"/>
  <c r="I333" i="9"/>
  <c r="H333" i="9"/>
  <c r="D333" i="9"/>
  <c r="C333" i="9"/>
  <c r="B333" i="9"/>
  <c r="A333" i="9"/>
  <c r="J332" i="9"/>
  <c r="I332" i="9"/>
  <c r="H332" i="9"/>
  <c r="D332" i="9"/>
  <c r="C332" i="9"/>
  <c r="B332" i="9"/>
  <c r="A332" i="9"/>
  <c r="J331" i="9"/>
  <c r="I331" i="9"/>
  <c r="H331" i="9"/>
  <c r="D331" i="9"/>
  <c r="C331" i="9"/>
  <c r="B331" i="9"/>
  <c r="A331" i="9"/>
  <c r="J330" i="9"/>
  <c r="I330" i="9"/>
  <c r="H330" i="9"/>
  <c r="D330" i="9"/>
  <c r="C330" i="9"/>
  <c r="B330" i="9"/>
  <c r="A330" i="9"/>
  <c r="J329" i="9"/>
  <c r="I329" i="9"/>
  <c r="H329" i="9"/>
  <c r="D329" i="9"/>
  <c r="C329" i="9"/>
  <c r="B329" i="9"/>
  <c r="A329" i="9"/>
  <c r="J328" i="9"/>
  <c r="I328" i="9"/>
  <c r="H328" i="9"/>
  <c r="D328" i="9"/>
  <c r="C328" i="9"/>
  <c r="B328" i="9"/>
  <c r="A328" i="9"/>
  <c r="J327" i="9"/>
  <c r="I327" i="9"/>
  <c r="H327" i="9"/>
  <c r="D327" i="9"/>
  <c r="C327" i="9"/>
  <c r="B327" i="9"/>
  <c r="A327" i="9"/>
  <c r="J326" i="9"/>
  <c r="I326" i="9"/>
  <c r="H326" i="9"/>
  <c r="D326" i="9"/>
  <c r="C326" i="9"/>
  <c r="B326" i="9"/>
  <c r="A326" i="9"/>
  <c r="J325" i="9"/>
  <c r="I325" i="9"/>
  <c r="H325" i="9"/>
  <c r="D325" i="9"/>
  <c r="C325" i="9"/>
  <c r="B325" i="9"/>
  <c r="A325" i="9"/>
  <c r="J324" i="9"/>
  <c r="I324" i="9"/>
  <c r="H324" i="9"/>
  <c r="D324" i="9"/>
  <c r="C324" i="9"/>
  <c r="B324" i="9"/>
  <c r="A324" i="9"/>
  <c r="J323" i="9"/>
  <c r="I323" i="9"/>
  <c r="H323" i="9"/>
  <c r="D323" i="9"/>
  <c r="C323" i="9"/>
  <c r="B323" i="9"/>
  <c r="A323" i="9"/>
  <c r="J322" i="9"/>
  <c r="I322" i="9"/>
  <c r="H322" i="9"/>
  <c r="D322" i="9"/>
  <c r="C322" i="9"/>
  <c r="B322" i="9"/>
  <c r="A322" i="9"/>
  <c r="J321" i="9"/>
  <c r="I321" i="9"/>
  <c r="H321" i="9"/>
  <c r="D321" i="9"/>
  <c r="C321" i="9"/>
  <c r="B321" i="9"/>
  <c r="A321" i="9"/>
  <c r="J320" i="9"/>
  <c r="I320" i="9"/>
  <c r="H320" i="9"/>
  <c r="D320" i="9"/>
  <c r="C320" i="9"/>
  <c r="B320" i="9"/>
  <c r="A320" i="9"/>
  <c r="J319" i="9"/>
  <c r="I319" i="9"/>
  <c r="H319" i="9"/>
  <c r="D319" i="9"/>
  <c r="C319" i="9"/>
  <c r="B319" i="9"/>
  <c r="A319" i="9"/>
  <c r="J318" i="9"/>
  <c r="I318" i="9"/>
  <c r="H318" i="9"/>
  <c r="D318" i="9"/>
  <c r="C318" i="9"/>
  <c r="B318" i="9"/>
  <c r="A318" i="9"/>
  <c r="J317" i="9"/>
  <c r="I317" i="9"/>
  <c r="H317" i="9"/>
  <c r="D317" i="9"/>
  <c r="C317" i="9"/>
  <c r="B317" i="9"/>
  <c r="A317" i="9"/>
  <c r="J316" i="9"/>
  <c r="I316" i="9"/>
  <c r="H316" i="9"/>
  <c r="D316" i="9"/>
  <c r="C316" i="9"/>
  <c r="B316" i="9"/>
  <c r="A316" i="9"/>
  <c r="J315" i="9"/>
  <c r="I315" i="9"/>
  <c r="H315" i="9"/>
  <c r="D315" i="9"/>
  <c r="C315" i="9"/>
  <c r="B315" i="9"/>
  <c r="A315" i="9"/>
  <c r="J314" i="9"/>
  <c r="I314" i="9"/>
  <c r="H314" i="9"/>
  <c r="D314" i="9"/>
  <c r="C314" i="9"/>
  <c r="B314" i="9"/>
  <c r="A314" i="9"/>
  <c r="J313" i="9"/>
  <c r="I313" i="9"/>
  <c r="H313" i="9"/>
  <c r="D313" i="9"/>
  <c r="C313" i="9"/>
  <c r="B313" i="9"/>
  <c r="A313" i="9"/>
  <c r="J312" i="9"/>
  <c r="I312" i="9"/>
  <c r="H312" i="9"/>
  <c r="D312" i="9"/>
  <c r="C312" i="9"/>
  <c r="B312" i="9"/>
  <c r="A312" i="9"/>
  <c r="J311" i="9"/>
  <c r="I311" i="9"/>
  <c r="H311" i="9"/>
  <c r="D311" i="9"/>
  <c r="C311" i="9"/>
  <c r="B311" i="9"/>
  <c r="A311" i="9"/>
  <c r="J310" i="9"/>
  <c r="I310" i="9"/>
  <c r="H310" i="9"/>
  <c r="D310" i="9"/>
  <c r="C310" i="9"/>
  <c r="B310" i="9"/>
  <c r="A310" i="9"/>
  <c r="J309" i="9"/>
  <c r="I309" i="9"/>
  <c r="H309" i="9"/>
  <c r="D309" i="9"/>
  <c r="C309" i="9"/>
  <c r="B309" i="9"/>
  <c r="A309" i="9"/>
  <c r="J308" i="9"/>
  <c r="I308" i="9"/>
  <c r="H308" i="9"/>
  <c r="D308" i="9"/>
  <c r="C308" i="9"/>
  <c r="B308" i="9"/>
  <c r="A308" i="9"/>
  <c r="J307" i="9"/>
  <c r="I307" i="9"/>
  <c r="H307" i="9"/>
  <c r="D307" i="9"/>
  <c r="C307" i="9"/>
  <c r="B307" i="9"/>
  <c r="A307" i="9"/>
  <c r="J306" i="9"/>
  <c r="I306" i="9"/>
  <c r="H306" i="9"/>
  <c r="D306" i="9"/>
  <c r="C306" i="9"/>
  <c r="B306" i="9"/>
  <c r="A306" i="9"/>
  <c r="J305" i="9"/>
  <c r="I305" i="9"/>
  <c r="H305" i="9"/>
  <c r="D305" i="9"/>
  <c r="C305" i="9"/>
  <c r="B305" i="9"/>
  <c r="A305" i="9"/>
  <c r="J304" i="9"/>
  <c r="I304" i="9"/>
  <c r="H304" i="9"/>
  <c r="D304" i="9"/>
  <c r="C304" i="9"/>
  <c r="B304" i="9"/>
  <c r="A304" i="9"/>
  <c r="J303" i="9"/>
  <c r="I303" i="9"/>
  <c r="H303" i="9"/>
  <c r="D303" i="9"/>
  <c r="C303" i="9"/>
  <c r="B303" i="9"/>
  <c r="A303" i="9"/>
  <c r="J302" i="9"/>
  <c r="I302" i="9"/>
  <c r="H302" i="9"/>
  <c r="D302" i="9"/>
  <c r="C302" i="9"/>
  <c r="B302" i="9"/>
  <c r="A302" i="9"/>
  <c r="J301" i="9"/>
  <c r="I301" i="9"/>
  <c r="H301" i="9"/>
  <c r="D301" i="9"/>
  <c r="C301" i="9"/>
  <c r="B301" i="9"/>
  <c r="A301" i="9"/>
  <c r="J300" i="9"/>
  <c r="I300" i="9"/>
  <c r="H300" i="9"/>
  <c r="D300" i="9"/>
  <c r="C300" i="9"/>
  <c r="B300" i="9"/>
  <c r="A300" i="9"/>
  <c r="J299" i="9"/>
  <c r="I299" i="9"/>
  <c r="H299" i="9"/>
  <c r="D299" i="9"/>
  <c r="C299" i="9"/>
  <c r="B299" i="9"/>
  <c r="A299" i="9"/>
  <c r="J298" i="9"/>
  <c r="I298" i="9"/>
  <c r="H298" i="9"/>
  <c r="D298" i="9"/>
  <c r="C298" i="9"/>
  <c r="B298" i="9"/>
  <c r="A298" i="9"/>
  <c r="J297" i="9"/>
  <c r="I297" i="9"/>
  <c r="H297" i="9"/>
  <c r="D297" i="9"/>
  <c r="C297" i="9"/>
  <c r="B297" i="9"/>
  <c r="A297" i="9"/>
  <c r="J296" i="9"/>
  <c r="I296" i="9"/>
  <c r="H296" i="9"/>
  <c r="D296" i="9"/>
  <c r="C296" i="9"/>
  <c r="B296" i="9"/>
  <c r="A296" i="9"/>
  <c r="J295" i="9"/>
  <c r="I295" i="9"/>
  <c r="H295" i="9"/>
  <c r="D295" i="9"/>
  <c r="C295" i="9"/>
  <c r="B295" i="9"/>
  <c r="A295" i="9"/>
  <c r="J294" i="9"/>
  <c r="I294" i="9"/>
  <c r="H294" i="9"/>
  <c r="D294" i="9"/>
  <c r="C294" i="9"/>
  <c r="B294" i="9"/>
  <c r="A294" i="9"/>
  <c r="J293" i="9"/>
  <c r="I293" i="9"/>
  <c r="H293" i="9"/>
  <c r="D293" i="9"/>
  <c r="C293" i="9"/>
  <c r="B293" i="9"/>
  <c r="A293" i="9"/>
  <c r="J292" i="9"/>
  <c r="I292" i="9"/>
  <c r="H292" i="9"/>
  <c r="D292" i="9"/>
  <c r="C292" i="9"/>
  <c r="B292" i="9"/>
  <c r="A292" i="9"/>
  <c r="J291" i="9"/>
  <c r="I291" i="9"/>
  <c r="H291" i="9"/>
  <c r="D291" i="9"/>
  <c r="C291" i="9"/>
  <c r="B291" i="9"/>
  <c r="A291" i="9"/>
  <c r="J290" i="9"/>
  <c r="I290" i="9"/>
  <c r="H290" i="9"/>
  <c r="D290" i="9"/>
  <c r="C290" i="9"/>
  <c r="B290" i="9"/>
  <c r="A290" i="9"/>
  <c r="J289" i="9"/>
  <c r="I289" i="9"/>
  <c r="H289" i="9"/>
  <c r="D289" i="9"/>
  <c r="C289" i="9"/>
  <c r="B289" i="9"/>
  <c r="A289" i="9"/>
  <c r="J288" i="9"/>
  <c r="I288" i="9"/>
  <c r="H288" i="9"/>
  <c r="D288" i="9"/>
  <c r="C288" i="9"/>
  <c r="B288" i="9"/>
  <c r="A288" i="9"/>
  <c r="J287" i="9"/>
  <c r="I287" i="9"/>
  <c r="H287" i="9"/>
  <c r="D287" i="9"/>
  <c r="C287" i="9"/>
  <c r="B287" i="9"/>
  <c r="A287" i="9"/>
  <c r="J286" i="9"/>
  <c r="I286" i="9"/>
  <c r="H286" i="9"/>
  <c r="D286" i="9"/>
  <c r="C286" i="9"/>
  <c r="B286" i="9"/>
  <c r="A286" i="9"/>
  <c r="J285" i="9"/>
  <c r="I285" i="9"/>
  <c r="H285" i="9"/>
  <c r="D285" i="9"/>
  <c r="C285" i="9"/>
  <c r="B285" i="9"/>
  <c r="A285" i="9"/>
  <c r="J284" i="9"/>
  <c r="I284" i="9"/>
  <c r="H284" i="9"/>
  <c r="D284" i="9"/>
  <c r="C284" i="9"/>
  <c r="B284" i="9"/>
  <c r="A284" i="9"/>
  <c r="J283" i="9"/>
  <c r="I283" i="9"/>
  <c r="H283" i="9"/>
  <c r="D283" i="9"/>
  <c r="C283" i="9"/>
  <c r="B283" i="9"/>
  <c r="A283" i="9"/>
  <c r="J282" i="9"/>
  <c r="I282" i="9"/>
  <c r="H282" i="9"/>
  <c r="D282" i="9"/>
  <c r="C282" i="9"/>
  <c r="B282" i="9"/>
  <c r="A282" i="9"/>
  <c r="J281" i="9"/>
  <c r="I281" i="9"/>
  <c r="H281" i="9"/>
  <c r="D281" i="9"/>
  <c r="C281" i="9"/>
  <c r="B281" i="9"/>
  <c r="A281" i="9"/>
  <c r="J280" i="9"/>
  <c r="I280" i="9"/>
  <c r="H280" i="9"/>
  <c r="D280" i="9"/>
  <c r="C280" i="9"/>
  <c r="B280" i="9"/>
  <c r="A280" i="9"/>
  <c r="J279" i="9"/>
  <c r="I279" i="9"/>
  <c r="H279" i="9"/>
  <c r="D279" i="9"/>
  <c r="C279" i="9"/>
  <c r="B279" i="9"/>
  <c r="A279" i="9"/>
  <c r="J278" i="9"/>
  <c r="I278" i="9"/>
  <c r="H278" i="9"/>
  <c r="D278" i="9"/>
  <c r="C278" i="9"/>
  <c r="B278" i="9"/>
  <c r="A278" i="9"/>
  <c r="J277" i="9"/>
  <c r="I277" i="9"/>
  <c r="H277" i="9"/>
  <c r="D277" i="9"/>
  <c r="C277" i="9"/>
  <c r="B277" i="9"/>
  <c r="A277" i="9"/>
  <c r="J276" i="9"/>
  <c r="I276" i="9"/>
  <c r="H276" i="9"/>
  <c r="D276" i="9"/>
  <c r="C276" i="9"/>
  <c r="B276" i="9"/>
  <c r="A276" i="9"/>
  <c r="J275" i="9"/>
  <c r="I275" i="9"/>
  <c r="H275" i="9"/>
  <c r="D275" i="9"/>
  <c r="C275" i="9"/>
  <c r="B275" i="9"/>
  <c r="A275" i="9"/>
  <c r="J274" i="9"/>
  <c r="I274" i="9"/>
  <c r="H274" i="9"/>
  <c r="D274" i="9"/>
  <c r="C274" i="9"/>
  <c r="B274" i="9"/>
  <c r="A274" i="9"/>
  <c r="J273" i="9"/>
  <c r="I273" i="9"/>
  <c r="H273" i="9"/>
  <c r="D273" i="9"/>
  <c r="C273" i="9"/>
  <c r="B273" i="9"/>
  <c r="A273" i="9"/>
  <c r="J272" i="9"/>
  <c r="I272" i="9"/>
  <c r="H272" i="9"/>
  <c r="D272" i="9"/>
  <c r="C272" i="9"/>
  <c r="B272" i="9"/>
  <c r="A272" i="9"/>
  <c r="J271" i="9"/>
  <c r="I271" i="9"/>
  <c r="H271" i="9"/>
  <c r="D271" i="9"/>
  <c r="C271" i="9"/>
  <c r="B271" i="9"/>
  <c r="A271" i="9"/>
  <c r="J270" i="9"/>
  <c r="I270" i="9"/>
  <c r="H270" i="9"/>
  <c r="D270" i="9"/>
  <c r="C270" i="9"/>
  <c r="B270" i="9"/>
  <c r="A270" i="9"/>
  <c r="J269" i="9"/>
  <c r="I269" i="9"/>
  <c r="H269" i="9"/>
  <c r="D269" i="9"/>
  <c r="C269" i="9"/>
  <c r="B269" i="9"/>
  <c r="A269" i="9"/>
  <c r="J268" i="9"/>
  <c r="I268" i="9"/>
  <c r="H268" i="9"/>
  <c r="D268" i="9"/>
  <c r="C268" i="9"/>
  <c r="B268" i="9"/>
  <c r="A268" i="9"/>
  <c r="J267" i="9"/>
  <c r="I267" i="9"/>
  <c r="H267" i="9"/>
  <c r="D267" i="9"/>
  <c r="C267" i="9"/>
  <c r="B267" i="9"/>
  <c r="A267" i="9"/>
  <c r="J266" i="9"/>
  <c r="I266" i="9"/>
  <c r="H266" i="9"/>
  <c r="D266" i="9"/>
  <c r="C266" i="9"/>
  <c r="B266" i="9"/>
  <c r="A266" i="9"/>
  <c r="J265" i="9"/>
  <c r="I265" i="9"/>
  <c r="H265" i="9"/>
  <c r="D265" i="9"/>
  <c r="C265" i="9"/>
  <c r="B265" i="9"/>
  <c r="A265" i="9"/>
  <c r="J264" i="9"/>
  <c r="I264" i="9"/>
  <c r="H264" i="9"/>
  <c r="D264" i="9"/>
  <c r="C264" i="9"/>
  <c r="B264" i="9"/>
  <c r="A264" i="9"/>
  <c r="J263" i="9"/>
  <c r="I263" i="9"/>
  <c r="H263" i="9"/>
  <c r="D263" i="9"/>
  <c r="C263" i="9"/>
  <c r="B263" i="9"/>
  <c r="A263" i="9"/>
  <c r="J262" i="9"/>
  <c r="I262" i="9"/>
  <c r="H262" i="9"/>
  <c r="D262" i="9"/>
  <c r="C262" i="9"/>
  <c r="B262" i="9"/>
  <c r="A262" i="9"/>
  <c r="J261" i="9"/>
  <c r="I261" i="9"/>
  <c r="H261" i="9"/>
  <c r="D261" i="9"/>
  <c r="C261" i="9"/>
  <c r="B261" i="9"/>
  <c r="A261" i="9"/>
  <c r="J260" i="9"/>
  <c r="I260" i="9"/>
  <c r="H260" i="9"/>
  <c r="D260" i="9"/>
  <c r="C260" i="9"/>
  <c r="B260" i="9"/>
  <c r="A260" i="9"/>
  <c r="J259" i="9"/>
  <c r="I259" i="9"/>
  <c r="H259" i="9"/>
  <c r="D259" i="9"/>
  <c r="C259" i="9"/>
  <c r="B259" i="9"/>
  <c r="A259" i="9"/>
  <c r="J258" i="9"/>
  <c r="I258" i="9"/>
  <c r="H258" i="9"/>
  <c r="D258" i="9"/>
  <c r="C258" i="9"/>
  <c r="B258" i="9"/>
  <c r="A258" i="9"/>
  <c r="J257" i="9"/>
  <c r="I257" i="9"/>
  <c r="H257" i="9"/>
  <c r="D257" i="9"/>
  <c r="C257" i="9"/>
  <c r="B257" i="9"/>
  <c r="A257" i="9"/>
  <c r="J256" i="9"/>
  <c r="I256" i="9"/>
  <c r="H256" i="9"/>
  <c r="D256" i="9"/>
  <c r="C256" i="9"/>
  <c r="B256" i="9"/>
  <c r="A256" i="9"/>
  <c r="J255" i="9"/>
  <c r="I255" i="9"/>
  <c r="H255" i="9"/>
  <c r="D255" i="9"/>
  <c r="C255" i="9"/>
  <c r="B255" i="9"/>
  <c r="A255" i="9"/>
  <c r="J254" i="9"/>
  <c r="I254" i="9"/>
  <c r="H254" i="9"/>
  <c r="D254" i="9"/>
  <c r="C254" i="9"/>
  <c r="B254" i="9"/>
  <c r="A254" i="9"/>
  <c r="J253" i="9"/>
  <c r="I253" i="9"/>
  <c r="H253" i="9"/>
  <c r="D253" i="9"/>
  <c r="C253" i="9"/>
  <c r="B253" i="9"/>
  <c r="A253" i="9"/>
  <c r="J252" i="9"/>
  <c r="I252" i="9"/>
  <c r="H252" i="9"/>
  <c r="D252" i="9"/>
  <c r="C252" i="9"/>
  <c r="B252" i="9"/>
  <c r="A252" i="9"/>
  <c r="J251" i="9"/>
  <c r="I251" i="9"/>
  <c r="H251" i="9"/>
  <c r="D251" i="9"/>
  <c r="C251" i="9"/>
  <c r="B251" i="9"/>
  <c r="A251" i="9"/>
  <c r="J250" i="9"/>
  <c r="I250" i="9"/>
  <c r="H250" i="9"/>
  <c r="D250" i="9"/>
  <c r="C250" i="9"/>
  <c r="B250" i="9"/>
  <c r="A250" i="9"/>
  <c r="J249" i="9"/>
  <c r="I249" i="9"/>
  <c r="H249" i="9"/>
  <c r="D249" i="9"/>
  <c r="C249" i="9"/>
  <c r="B249" i="9"/>
  <c r="A249" i="9"/>
  <c r="J248" i="9"/>
  <c r="I248" i="9"/>
  <c r="H248" i="9"/>
  <c r="D248" i="9"/>
  <c r="C248" i="9"/>
  <c r="B248" i="9"/>
  <c r="A248" i="9"/>
  <c r="J247" i="9"/>
  <c r="I247" i="9"/>
  <c r="H247" i="9"/>
  <c r="D247" i="9"/>
  <c r="C247" i="9"/>
  <c r="B247" i="9"/>
  <c r="A247" i="9"/>
  <c r="J246" i="9"/>
  <c r="I246" i="9"/>
  <c r="H246" i="9"/>
  <c r="D246" i="9"/>
  <c r="C246" i="9"/>
  <c r="B246" i="9"/>
  <c r="A246" i="9"/>
  <c r="J245" i="9"/>
  <c r="I245" i="9"/>
  <c r="H245" i="9"/>
  <c r="D245" i="9"/>
  <c r="C245" i="9"/>
  <c r="B245" i="9"/>
  <c r="A245" i="9"/>
  <c r="J244" i="9"/>
  <c r="I244" i="9"/>
  <c r="H244" i="9"/>
  <c r="D244" i="9"/>
  <c r="C244" i="9"/>
  <c r="B244" i="9"/>
  <c r="A244" i="9"/>
  <c r="J243" i="9"/>
  <c r="I243" i="9"/>
  <c r="H243" i="9"/>
  <c r="D243" i="9"/>
  <c r="C243" i="9"/>
  <c r="B243" i="9"/>
  <c r="A243" i="9"/>
  <c r="J242" i="9"/>
  <c r="I242" i="9"/>
  <c r="H242" i="9"/>
  <c r="D242" i="9"/>
  <c r="C242" i="9"/>
  <c r="B242" i="9"/>
  <c r="A242" i="9"/>
  <c r="J241" i="9"/>
  <c r="I241" i="9"/>
  <c r="H241" i="9"/>
  <c r="D241" i="9"/>
  <c r="C241" i="9"/>
  <c r="B241" i="9"/>
  <c r="A241" i="9"/>
  <c r="J240" i="9"/>
  <c r="I240" i="9"/>
  <c r="H240" i="9"/>
  <c r="D240" i="9"/>
  <c r="C240" i="9"/>
  <c r="B240" i="9"/>
  <c r="A240" i="9"/>
  <c r="J239" i="9"/>
  <c r="I239" i="9"/>
  <c r="H239" i="9"/>
  <c r="D239" i="9"/>
  <c r="C239" i="9"/>
  <c r="B239" i="9"/>
  <c r="A239" i="9"/>
  <c r="J238" i="9"/>
  <c r="I238" i="9"/>
  <c r="H238" i="9"/>
  <c r="D238" i="9"/>
  <c r="C238" i="9"/>
  <c r="B238" i="9"/>
  <c r="A238" i="9"/>
  <c r="J237" i="9"/>
  <c r="I237" i="9"/>
  <c r="H237" i="9"/>
  <c r="D237" i="9"/>
  <c r="C237" i="9"/>
  <c r="B237" i="9"/>
  <c r="A237" i="9"/>
  <c r="J236" i="9"/>
  <c r="I236" i="9"/>
  <c r="H236" i="9"/>
  <c r="D236" i="9"/>
  <c r="C236" i="9"/>
  <c r="B236" i="9"/>
  <c r="A236" i="9"/>
  <c r="J235" i="9"/>
  <c r="I235" i="9"/>
  <c r="H235" i="9"/>
  <c r="D235" i="9"/>
  <c r="C235" i="9"/>
  <c r="B235" i="9"/>
  <c r="A235" i="9"/>
  <c r="J234" i="9"/>
  <c r="I234" i="9"/>
  <c r="H234" i="9"/>
  <c r="D234" i="9"/>
  <c r="C234" i="9"/>
  <c r="B234" i="9"/>
  <c r="A234" i="9"/>
  <c r="J233" i="9"/>
  <c r="I233" i="9"/>
  <c r="H233" i="9"/>
  <c r="D233" i="9"/>
  <c r="C233" i="9"/>
  <c r="B233" i="9"/>
  <c r="A233" i="9"/>
  <c r="J232" i="9"/>
  <c r="I232" i="9"/>
  <c r="H232" i="9"/>
  <c r="D232" i="9"/>
  <c r="C232" i="9"/>
  <c r="B232" i="9"/>
  <c r="A232" i="9"/>
  <c r="J231" i="9"/>
  <c r="I231" i="9"/>
  <c r="H231" i="9"/>
  <c r="D231" i="9"/>
  <c r="C231" i="9"/>
  <c r="B231" i="9"/>
  <c r="A231" i="9"/>
  <c r="J230" i="9"/>
  <c r="I230" i="9"/>
  <c r="H230" i="9"/>
  <c r="D230" i="9"/>
  <c r="C230" i="9"/>
  <c r="B230" i="9"/>
  <c r="A230" i="9"/>
  <c r="J229" i="9"/>
  <c r="I229" i="9"/>
  <c r="H229" i="9"/>
  <c r="D229" i="9"/>
  <c r="C229" i="9"/>
  <c r="B229" i="9"/>
  <c r="A229" i="9"/>
  <c r="J228" i="9"/>
  <c r="I228" i="9"/>
  <c r="H228" i="9"/>
  <c r="D228" i="9"/>
  <c r="C228" i="9"/>
  <c r="B228" i="9"/>
  <c r="A228" i="9"/>
  <c r="J227" i="9"/>
  <c r="I227" i="9"/>
  <c r="H227" i="9"/>
  <c r="D227" i="9"/>
  <c r="C227" i="9"/>
  <c r="B227" i="9"/>
  <c r="A227" i="9"/>
  <c r="J226" i="9"/>
  <c r="I226" i="9"/>
  <c r="H226" i="9"/>
  <c r="D226" i="9"/>
  <c r="C226" i="9"/>
  <c r="B226" i="9"/>
  <c r="A226" i="9"/>
  <c r="J225" i="9"/>
  <c r="I225" i="9"/>
  <c r="H225" i="9"/>
  <c r="D225" i="9"/>
  <c r="C225" i="9"/>
  <c r="B225" i="9"/>
  <c r="A225" i="9"/>
  <c r="J224" i="9"/>
  <c r="I224" i="9"/>
  <c r="H224" i="9"/>
  <c r="D224" i="9"/>
  <c r="C224" i="9"/>
  <c r="B224" i="9"/>
  <c r="A224" i="9"/>
  <c r="J223" i="9"/>
  <c r="I223" i="9"/>
  <c r="H223" i="9"/>
  <c r="D223" i="9"/>
  <c r="C223" i="9"/>
  <c r="B223" i="9"/>
  <c r="A223" i="9"/>
  <c r="J222" i="9"/>
  <c r="I222" i="9"/>
  <c r="H222" i="9"/>
  <c r="D222" i="9"/>
  <c r="C222" i="9"/>
  <c r="B222" i="9"/>
  <c r="A222" i="9"/>
  <c r="J221" i="9"/>
  <c r="I221" i="9"/>
  <c r="H221" i="9"/>
  <c r="D221" i="9"/>
  <c r="C221" i="9"/>
  <c r="B221" i="9"/>
  <c r="A221" i="9"/>
  <c r="J220" i="9"/>
  <c r="I220" i="9"/>
  <c r="H220" i="9"/>
  <c r="D220" i="9"/>
  <c r="C220" i="9"/>
  <c r="B220" i="9"/>
  <c r="A220" i="9"/>
  <c r="J219" i="9"/>
  <c r="I219" i="9"/>
  <c r="H219" i="9"/>
  <c r="D219" i="9"/>
  <c r="C219" i="9"/>
  <c r="B219" i="9"/>
  <c r="A219" i="9"/>
  <c r="J218" i="9"/>
  <c r="I218" i="9"/>
  <c r="H218" i="9"/>
  <c r="D218" i="9"/>
  <c r="C218" i="9"/>
  <c r="B218" i="9"/>
  <c r="A218" i="9"/>
  <c r="J217" i="9"/>
  <c r="I217" i="9"/>
  <c r="H217" i="9"/>
  <c r="D217" i="9"/>
  <c r="C217" i="9"/>
  <c r="B217" i="9"/>
  <c r="A217" i="9"/>
  <c r="J216" i="9"/>
  <c r="I216" i="9"/>
  <c r="H216" i="9"/>
  <c r="D216" i="9"/>
  <c r="C216" i="9"/>
  <c r="B216" i="9"/>
  <c r="A216" i="9"/>
  <c r="J215" i="9"/>
  <c r="I215" i="9"/>
  <c r="H215" i="9"/>
  <c r="D215" i="9"/>
  <c r="C215" i="9"/>
  <c r="B215" i="9"/>
  <c r="A215" i="9"/>
  <c r="J214" i="9"/>
  <c r="I214" i="9"/>
  <c r="H214" i="9"/>
  <c r="D214" i="9"/>
  <c r="C214" i="9"/>
  <c r="B214" i="9"/>
  <c r="A214" i="9"/>
  <c r="J213" i="9"/>
  <c r="I213" i="9"/>
  <c r="H213" i="9"/>
  <c r="D213" i="9"/>
  <c r="C213" i="9"/>
  <c r="B213" i="9"/>
  <c r="A213" i="9"/>
  <c r="J212" i="9"/>
  <c r="I212" i="9"/>
  <c r="H212" i="9"/>
  <c r="D212" i="9"/>
  <c r="C212" i="9"/>
  <c r="B212" i="9"/>
  <c r="A212" i="9"/>
  <c r="J211" i="9"/>
  <c r="I211" i="9"/>
  <c r="H211" i="9"/>
  <c r="D211" i="9"/>
  <c r="C211" i="9"/>
  <c r="B211" i="9"/>
  <c r="A211" i="9"/>
  <c r="J210" i="9"/>
  <c r="I210" i="9"/>
  <c r="H210" i="9"/>
  <c r="D210" i="9"/>
  <c r="C210" i="9"/>
  <c r="B210" i="9"/>
  <c r="A210" i="9"/>
  <c r="J209" i="9"/>
  <c r="I209" i="9"/>
  <c r="H209" i="9"/>
  <c r="D209" i="9"/>
  <c r="C209" i="9"/>
  <c r="B209" i="9"/>
  <c r="A209" i="9"/>
  <c r="J208" i="9"/>
  <c r="I208" i="9"/>
  <c r="H208" i="9"/>
  <c r="D208" i="9"/>
  <c r="C208" i="9"/>
  <c r="B208" i="9"/>
  <c r="A208" i="9"/>
  <c r="J207" i="9"/>
  <c r="I207" i="9"/>
  <c r="H207" i="9"/>
  <c r="D207" i="9"/>
  <c r="C207" i="9"/>
  <c r="B207" i="9"/>
  <c r="A207" i="9"/>
  <c r="J206" i="9"/>
  <c r="I206" i="9"/>
  <c r="H206" i="9"/>
  <c r="D206" i="9"/>
  <c r="C206" i="9"/>
  <c r="B206" i="9"/>
  <c r="A206" i="9"/>
  <c r="J205" i="9"/>
  <c r="I205" i="9"/>
  <c r="H205" i="9"/>
  <c r="D205" i="9"/>
  <c r="C205" i="9"/>
  <c r="B205" i="9"/>
  <c r="A205" i="9"/>
  <c r="J204" i="9"/>
  <c r="I204" i="9"/>
  <c r="H204" i="9"/>
  <c r="D204" i="9"/>
  <c r="C204" i="9"/>
  <c r="B204" i="9"/>
  <c r="A204" i="9"/>
  <c r="J203" i="9"/>
  <c r="I203" i="9"/>
  <c r="H203" i="9"/>
  <c r="D203" i="9"/>
  <c r="C203" i="9"/>
  <c r="B203" i="9"/>
  <c r="A203" i="9"/>
  <c r="J202" i="9"/>
  <c r="I202" i="9"/>
  <c r="H202" i="9"/>
  <c r="D202" i="9"/>
  <c r="C202" i="9"/>
  <c r="B202" i="9"/>
  <c r="A202" i="9"/>
  <c r="J201" i="9"/>
  <c r="I201" i="9"/>
  <c r="H201" i="9"/>
  <c r="D201" i="9"/>
  <c r="C201" i="9"/>
  <c r="B201" i="9"/>
  <c r="A201" i="9"/>
  <c r="J200" i="9"/>
  <c r="I200" i="9"/>
  <c r="H200" i="9"/>
  <c r="D200" i="9"/>
  <c r="C200" i="9"/>
  <c r="B200" i="9"/>
  <c r="A200" i="9"/>
  <c r="J199" i="9"/>
  <c r="I199" i="9"/>
  <c r="H199" i="9"/>
  <c r="D199" i="9"/>
  <c r="C199" i="9"/>
  <c r="B199" i="9"/>
  <c r="A199" i="9"/>
  <c r="J198" i="9"/>
  <c r="I198" i="9"/>
  <c r="H198" i="9"/>
  <c r="D198" i="9"/>
  <c r="C198" i="9"/>
  <c r="B198" i="9"/>
  <c r="A198" i="9"/>
  <c r="J197" i="9"/>
  <c r="I197" i="9"/>
  <c r="H197" i="9"/>
  <c r="D197" i="9"/>
  <c r="C197" i="9"/>
  <c r="B197" i="9"/>
  <c r="A197" i="9"/>
  <c r="J196" i="9"/>
  <c r="I196" i="9"/>
  <c r="H196" i="9"/>
  <c r="D196" i="9"/>
  <c r="C196" i="9"/>
  <c r="B196" i="9"/>
  <c r="A196" i="9"/>
  <c r="J195" i="9"/>
  <c r="I195" i="9"/>
  <c r="H195" i="9"/>
  <c r="D195" i="9"/>
  <c r="C195" i="9"/>
  <c r="B195" i="9"/>
  <c r="A195" i="9"/>
  <c r="J194" i="9"/>
  <c r="I194" i="9"/>
  <c r="H194" i="9"/>
  <c r="D194" i="9"/>
  <c r="C194" i="9"/>
  <c r="B194" i="9"/>
  <c r="A194" i="9"/>
  <c r="J193" i="9"/>
  <c r="I193" i="9"/>
  <c r="H193" i="9"/>
  <c r="D193" i="9"/>
  <c r="C193" i="9"/>
  <c r="B193" i="9"/>
  <c r="A193" i="9"/>
  <c r="J192" i="9"/>
  <c r="I192" i="9"/>
  <c r="H192" i="9"/>
  <c r="D192" i="9"/>
  <c r="C192" i="9"/>
  <c r="B192" i="9"/>
  <c r="A192" i="9"/>
  <c r="J191" i="9"/>
  <c r="I191" i="9"/>
  <c r="H191" i="9"/>
  <c r="D191" i="9"/>
  <c r="C191" i="9"/>
  <c r="B191" i="9"/>
  <c r="A191" i="9"/>
  <c r="J190" i="9"/>
  <c r="I190" i="9"/>
  <c r="H190" i="9"/>
  <c r="D190" i="9"/>
  <c r="C190" i="9"/>
  <c r="B190" i="9"/>
  <c r="A190" i="9"/>
  <c r="J189" i="9"/>
  <c r="I189" i="9"/>
  <c r="H189" i="9"/>
  <c r="D189" i="9"/>
  <c r="C189" i="9"/>
  <c r="B189" i="9"/>
  <c r="A189" i="9"/>
  <c r="J188" i="9"/>
  <c r="I188" i="9"/>
  <c r="H188" i="9"/>
  <c r="D188" i="9"/>
  <c r="C188" i="9"/>
  <c r="B188" i="9"/>
  <c r="A188" i="9"/>
  <c r="J187" i="9"/>
  <c r="I187" i="9"/>
  <c r="H187" i="9"/>
  <c r="D187" i="9"/>
  <c r="C187" i="9"/>
  <c r="B187" i="9"/>
  <c r="A187" i="9"/>
  <c r="J186" i="9"/>
  <c r="I186" i="9"/>
  <c r="H186" i="9"/>
  <c r="D186" i="9"/>
  <c r="C186" i="9"/>
  <c r="B186" i="9"/>
  <c r="A186" i="9"/>
  <c r="J185" i="9"/>
  <c r="I185" i="9"/>
  <c r="H185" i="9"/>
  <c r="D185" i="9"/>
  <c r="C185" i="9"/>
  <c r="B185" i="9"/>
  <c r="A185" i="9"/>
  <c r="J184" i="9"/>
  <c r="I184" i="9"/>
  <c r="H184" i="9"/>
  <c r="D184" i="9"/>
  <c r="C184" i="9"/>
  <c r="B184" i="9"/>
  <c r="A184" i="9"/>
  <c r="J183" i="9"/>
  <c r="I183" i="9"/>
  <c r="H183" i="9"/>
  <c r="D183" i="9"/>
  <c r="C183" i="9"/>
  <c r="B183" i="9"/>
  <c r="A183" i="9"/>
  <c r="J182" i="9"/>
  <c r="I182" i="9"/>
  <c r="H182" i="9"/>
  <c r="D182" i="9"/>
  <c r="C182" i="9"/>
  <c r="B182" i="9"/>
  <c r="A182" i="9"/>
  <c r="J181" i="9"/>
  <c r="I181" i="9"/>
  <c r="H181" i="9"/>
  <c r="D181" i="9"/>
  <c r="C181" i="9"/>
  <c r="B181" i="9"/>
  <c r="A181" i="9"/>
  <c r="J180" i="9"/>
  <c r="I180" i="9"/>
  <c r="H180" i="9"/>
  <c r="D180" i="9"/>
  <c r="C180" i="9"/>
  <c r="B180" i="9"/>
  <c r="A180" i="9"/>
  <c r="J179" i="9"/>
  <c r="I179" i="9"/>
  <c r="H179" i="9"/>
  <c r="D179" i="9"/>
  <c r="C179" i="9"/>
  <c r="B179" i="9"/>
  <c r="A179" i="9"/>
  <c r="J178" i="9"/>
  <c r="I178" i="9"/>
  <c r="H178" i="9"/>
  <c r="D178" i="9"/>
  <c r="C178" i="9"/>
  <c r="B178" i="9"/>
  <c r="A178" i="9"/>
  <c r="J177" i="9"/>
  <c r="I177" i="9"/>
  <c r="H177" i="9"/>
  <c r="D177" i="9"/>
  <c r="C177" i="9"/>
  <c r="B177" i="9"/>
  <c r="A177" i="9"/>
  <c r="J176" i="9"/>
  <c r="I176" i="9"/>
  <c r="H176" i="9"/>
  <c r="D176" i="9"/>
  <c r="C176" i="9"/>
  <c r="B176" i="9"/>
  <c r="A176" i="9"/>
  <c r="J175" i="9"/>
  <c r="I175" i="9"/>
  <c r="H175" i="9"/>
  <c r="D175" i="9"/>
  <c r="C175" i="9"/>
  <c r="B175" i="9"/>
  <c r="A175" i="9"/>
  <c r="J174" i="9"/>
  <c r="I174" i="9"/>
  <c r="H174" i="9"/>
  <c r="D174" i="9"/>
  <c r="C174" i="9"/>
  <c r="B174" i="9"/>
  <c r="A174" i="9"/>
  <c r="J173" i="9"/>
  <c r="I173" i="9"/>
  <c r="H173" i="9"/>
  <c r="D173" i="9"/>
  <c r="C173" i="9"/>
  <c r="B173" i="9"/>
  <c r="A173" i="9"/>
  <c r="J172" i="9"/>
  <c r="I172" i="9"/>
  <c r="H172" i="9"/>
  <c r="D172" i="9"/>
  <c r="C172" i="9"/>
  <c r="B172" i="9"/>
  <c r="A172" i="9"/>
  <c r="J171" i="9"/>
  <c r="I171" i="9"/>
  <c r="H171" i="9"/>
  <c r="D171" i="9"/>
  <c r="C171" i="9"/>
  <c r="B171" i="9"/>
  <c r="A171" i="9"/>
  <c r="J170" i="9"/>
  <c r="I170" i="9"/>
  <c r="H170" i="9"/>
  <c r="D170" i="9"/>
  <c r="C170" i="9"/>
  <c r="B170" i="9"/>
  <c r="A170" i="9"/>
  <c r="J169" i="9"/>
  <c r="I169" i="9"/>
  <c r="H169" i="9"/>
  <c r="D169" i="9"/>
  <c r="C169" i="9"/>
  <c r="B169" i="9"/>
  <c r="A169" i="9"/>
  <c r="J168" i="9"/>
  <c r="I168" i="9"/>
  <c r="H168" i="9"/>
  <c r="D168" i="9"/>
  <c r="C168" i="9"/>
  <c r="B168" i="9"/>
  <c r="A168" i="9"/>
  <c r="J167" i="9"/>
  <c r="I167" i="9"/>
  <c r="H167" i="9"/>
  <c r="D167" i="9"/>
  <c r="C167" i="9"/>
  <c r="B167" i="9"/>
  <c r="A167" i="9"/>
  <c r="J166" i="9"/>
  <c r="I166" i="9"/>
  <c r="H166" i="9"/>
  <c r="D166" i="9"/>
  <c r="C166" i="9"/>
  <c r="B166" i="9"/>
  <c r="A166" i="9"/>
  <c r="J165" i="9"/>
  <c r="I165" i="9"/>
  <c r="H165" i="9"/>
  <c r="D165" i="9"/>
  <c r="C165" i="9"/>
  <c r="B165" i="9"/>
  <c r="A165" i="9"/>
  <c r="J164" i="9"/>
  <c r="I164" i="9"/>
  <c r="H164" i="9"/>
  <c r="D164" i="9"/>
  <c r="C164" i="9"/>
  <c r="B164" i="9"/>
  <c r="A164" i="9"/>
  <c r="J163" i="9"/>
  <c r="I163" i="9"/>
  <c r="H163" i="9"/>
  <c r="D163" i="9"/>
  <c r="C163" i="9"/>
  <c r="B163" i="9"/>
  <c r="A163" i="9"/>
  <c r="J162" i="9"/>
  <c r="I162" i="9"/>
  <c r="H162" i="9"/>
  <c r="D162" i="9"/>
  <c r="C162" i="9"/>
  <c r="B162" i="9"/>
  <c r="A162" i="9"/>
  <c r="J161" i="9"/>
  <c r="I161" i="9"/>
  <c r="H161" i="9"/>
  <c r="D161" i="9"/>
  <c r="C161" i="9"/>
  <c r="B161" i="9"/>
  <c r="A161" i="9"/>
  <c r="J160" i="9"/>
  <c r="I160" i="9"/>
  <c r="H160" i="9"/>
  <c r="D160" i="9"/>
  <c r="C160" i="9"/>
  <c r="B160" i="9"/>
  <c r="A160" i="9"/>
  <c r="J159" i="9"/>
  <c r="I159" i="9"/>
  <c r="H159" i="9"/>
  <c r="D159" i="9"/>
  <c r="C159" i="9"/>
  <c r="B159" i="9"/>
  <c r="A159" i="9"/>
  <c r="J158" i="9"/>
  <c r="I158" i="9"/>
  <c r="H158" i="9"/>
  <c r="D158" i="9"/>
  <c r="C158" i="9"/>
  <c r="B158" i="9"/>
  <c r="A158" i="9"/>
  <c r="J157" i="9"/>
  <c r="I157" i="9"/>
  <c r="H157" i="9"/>
  <c r="D157" i="9"/>
  <c r="C157" i="9"/>
  <c r="B157" i="9"/>
  <c r="A157" i="9"/>
  <c r="J156" i="9"/>
  <c r="I156" i="9"/>
  <c r="H156" i="9"/>
  <c r="D156" i="9"/>
  <c r="C156" i="9"/>
  <c r="B156" i="9"/>
  <c r="A156" i="9"/>
  <c r="J155" i="9"/>
  <c r="I155" i="9"/>
  <c r="H155" i="9"/>
  <c r="D155" i="9"/>
  <c r="C155" i="9"/>
  <c r="B155" i="9"/>
  <c r="A155" i="9"/>
  <c r="J154" i="9"/>
  <c r="I154" i="9"/>
  <c r="H154" i="9"/>
  <c r="D154" i="9"/>
  <c r="C154" i="9"/>
  <c r="B154" i="9"/>
  <c r="A154" i="9"/>
  <c r="J153" i="9"/>
  <c r="I153" i="9"/>
  <c r="H153" i="9"/>
  <c r="D153" i="9"/>
  <c r="C153" i="9"/>
  <c r="B153" i="9"/>
  <c r="A153" i="9"/>
  <c r="J152" i="9"/>
  <c r="I152" i="9"/>
  <c r="H152" i="9"/>
  <c r="D152" i="9"/>
  <c r="C152" i="9"/>
  <c r="B152" i="9"/>
  <c r="A152" i="9"/>
  <c r="J151" i="9"/>
  <c r="I151" i="9"/>
  <c r="H151" i="9"/>
  <c r="D151" i="9"/>
  <c r="C151" i="9"/>
  <c r="B151" i="9"/>
  <c r="A151" i="9"/>
  <c r="J150" i="9"/>
  <c r="I150" i="9"/>
  <c r="H150" i="9"/>
  <c r="D150" i="9"/>
  <c r="C150" i="9"/>
  <c r="B150" i="9"/>
  <c r="A150" i="9"/>
  <c r="J149" i="9"/>
  <c r="I149" i="9"/>
  <c r="H149" i="9"/>
  <c r="D149" i="9"/>
  <c r="C149" i="9"/>
  <c r="B149" i="9"/>
  <c r="A149" i="9"/>
  <c r="J148" i="9"/>
  <c r="I148" i="9"/>
  <c r="H148" i="9"/>
  <c r="D148" i="9"/>
  <c r="C148" i="9"/>
  <c r="B148" i="9"/>
  <c r="A148" i="9"/>
  <c r="J147" i="9"/>
  <c r="I147" i="9"/>
  <c r="H147" i="9"/>
  <c r="D147" i="9"/>
  <c r="C147" i="9"/>
  <c r="B147" i="9"/>
  <c r="A147" i="9"/>
  <c r="J146" i="9"/>
  <c r="I146" i="9"/>
  <c r="H146" i="9"/>
  <c r="D146" i="9"/>
  <c r="C146" i="9"/>
  <c r="B146" i="9"/>
  <c r="A146" i="9"/>
  <c r="J145" i="9"/>
  <c r="I145" i="9"/>
  <c r="H145" i="9"/>
  <c r="D145" i="9"/>
  <c r="C145" i="9"/>
  <c r="B145" i="9"/>
  <c r="A145" i="9"/>
  <c r="J144" i="9"/>
  <c r="I144" i="9"/>
  <c r="H144" i="9"/>
  <c r="D144" i="9"/>
  <c r="C144" i="9"/>
  <c r="B144" i="9"/>
  <c r="A144" i="9"/>
  <c r="J143" i="9"/>
  <c r="I143" i="9"/>
  <c r="H143" i="9"/>
  <c r="D143" i="9"/>
  <c r="C143" i="9"/>
  <c r="B143" i="9"/>
  <c r="A143" i="9"/>
  <c r="J142" i="9"/>
  <c r="I142" i="9"/>
  <c r="H142" i="9"/>
  <c r="D142" i="9"/>
  <c r="C142" i="9"/>
  <c r="B142" i="9"/>
  <c r="A142" i="9"/>
  <c r="J141" i="9"/>
  <c r="I141" i="9"/>
  <c r="H141" i="9"/>
  <c r="D141" i="9"/>
  <c r="C141" i="9"/>
  <c r="B141" i="9"/>
  <c r="A141" i="9"/>
  <c r="J140" i="9"/>
  <c r="I140" i="9"/>
  <c r="H140" i="9"/>
  <c r="D140" i="9"/>
  <c r="C140" i="9"/>
  <c r="B140" i="9"/>
  <c r="A140" i="9"/>
  <c r="J139" i="9"/>
  <c r="I139" i="9"/>
  <c r="H139" i="9"/>
  <c r="D139" i="9"/>
  <c r="C139" i="9"/>
  <c r="B139" i="9"/>
  <c r="A139" i="9"/>
  <c r="J138" i="9"/>
  <c r="I138" i="9"/>
  <c r="H138" i="9"/>
  <c r="D138" i="9"/>
  <c r="C138" i="9"/>
  <c r="B138" i="9"/>
  <c r="A138" i="9"/>
  <c r="J137" i="9"/>
  <c r="I137" i="9"/>
  <c r="H137" i="9"/>
  <c r="D137" i="9"/>
  <c r="C137" i="9"/>
  <c r="B137" i="9"/>
  <c r="A137" i="9"/>
  <c r="J136" i="9"/>
  <c r="I136" i="9"/>
  <c r="H136" i="9"/>
  <c r="D136" i="9"/>
  <c r="C136" i="9"/>
  <c r="B136" i="9"/>
  <c r="A136" i="9"/>
  <c r="J135" i="9"/>
  <c r="I135" i="9"/>
  <c r="H135" i="9"/>
  <c r="D135" i="9"/>
  <c r="C135" i="9"/>
  <c r="B135" i="9"/>
  <c r="A135" i="9"/>
  <c r="J134" i="9"/>
  <c r="I134" i="9"/>
  <c r="H134" i="9"/>
  <c r="D134" i="9"/>
  <c r="C134" i="9"/>
  <c r="B134" i="9"/>
  <c r="A134" i="9"/>
  <c r="J133" i="9"/>
  <c r="I133" i="9"/>
  <c r="H133" i="9"/>
  <c r="D133" i="9"/>
  <c r="C133" i="9"/>
  <c r="B133" i="9"/>
  <c r="A133" i="9"/>
  <c r="J132" i="9"/>
  <c r="I132" i="9"/>
  <c r="H132" i="9"/>
  <c r="D132" i="9"/>
  <c r="C132" i="9"/>
  <c r="B132" i="9"/>
  <c r="A132" i="9"/>
  <c r="J131" i="9"/>
  <c r="I131" i="9"/>
  <c r="H131" i="9"/>
  <c r="D131" i="9"/>
  <c r="C131" i="9"/>
  <c r="B131" i="9"/>
  <c r="A131" i="9"/>
  <c r="J130" i="9"/>
  <c r="I130" i="9"/>
  <c r="H130" i="9"/>
  <c r="D130" i="9"/>
  <c r="C130" i="9"/>
  <c r="B130" i="9"/>
  <c r="A130" i="9"/>
  <c r="J129" i="9"/>
  <c r="I129" i="9"/>
  <c r="H129" i="9"/>
  <c r="D129" i="9"/>
  <c r="C129" i="9"/>
  <c r="B129" i="9"/>
  <c r="A129" i="9"/>
  <c r="J128" i="9"/>
  <c r="I128" i="9"/>
  <c r="H128" i="9"/>
  <c r="D128" i="9"/>
  <c r="C128" i="9"/>
  <c r="B128" i="9"/>
  <c r="A128" i="9"/>
  <c r="J127" i="9"/>
  <c r="I127" i="9"/>
  <c r="H127" i="9"/>
  <c r="D127" i="9"/>
  <c r="C127" i="9"/>
  <c r="B127" i="9"/>
  <c r="A127" i="9"/>
  <c r="J126" i="9"/>
  <c r="I126" i="9"/>
  <c r="H126" i="9"/>
  <c r="D126" i="9"/>
  <c r="C126" i="9"/>
  <c r="B126" i="9"/>
  <c r="A126" i="9"/>
  <c r="J125" i="9"/>
  <c r="I125" i="9"/>
  <c r="H125" i="9"/>
  <c r="D125" i="9"/>
  <c r="C125" i="9"/>
  <c r="B125" i="9"/>
  <c r="A125" i="9"/>
  <c r="J124" i="9"/>
  <c r="I124" i="9"/>
  <c r="H124" i="9"/>
  <c r="D124" i="9"/>
  <c r="C124" i="9"/>
  <c r="B124" i="9"/>
  <c r="A124" i="9"/>
  <c r="J123" i="9"/>
  <c r="I123" i="9"/>
  <c r="H123" i="9"/>
  <c r="D123" i="9"/>
  <c r="C123" i="9"/>
  <c r="B123" i="9"/>
  <c r="A123" i="9"/>
  <c r="J122" i="9"/>
  <c r="I122" i="9"/>
  <c r="H122" i="9"/>
  <c r="D122" i="9"/>
  <c r="C122" i="9"/>
  <c r="B122" i="9"/>
  <c r="A122" i="9"/>
  <c r="J121" i="9"/>
  <c r="I121" i="9"/>
  <c r="H121" i="9"/>
  <c r="D121" i="9"/>
  <c r="C121" i="9"/>
  <c r="B121" i="9"/>
  <c r="A121" i="9"/>
  <c r="J120" i="9"/>
  <c r="I120" i="9"/>
  <c r="H120" i="9"/>
  <c r="D120" i="9"/>
  <c r="C120" i="9"/>
  <c r="B120" i="9"/>
  <c r="A120" i="9"/>
  <c r="J119" i="9"/>
  <c r="I119" i="9"/>
  <c r="H119" i="9"/>
  <c r="D119" i="9"/>
  <c r="C119" i="9"/>
  <c r="B119" i="9"/>
  <c r="A119" i="9"/>
  <c r="J118" i="9"/>
  <c r="I118" i="9"/>
  <c r="H118" i="9"/>
  <c r="D118" i="9"/>
  <c r="C118" i="9"/>
  <c r="B118" i="9"/>
  <c r="A118" i="9"/>
  <c r="J117" i="9"/>
  <c r="I117" i="9"/>
  <c r="H117" i="9"/>
  <c r="D117" i="9"/>
  <c r="C117" i="9"/>
  <c r="B117" i="9"/>
  <c r="A117" i="9"/>
  <c r="J116" i="9"/>
  <c r="I116" i="9"/>
  <c r="H116" i="9"/>
  <c r="D116" i="9"/>
  <c r="C116" i="9"/>
  <c r="B116" i="9"/>
  <c r="A116" i="9"/>
  <c r="J115" i="9"/>
  <c r="I115" i="9"/>
  <c r="H115" i="9"/>
  <c r="D115" i="9"/>
  <c r="C115" i="9"/>
  <c r="B115" i="9"/>
  <c r="A115" i="9"/>
  <c r="J114" i="9"/>
  <c r="I114" i="9"/>
  <c r="H114" i="9"/>
  <c r="D114" i="9"/>
  <c r="C114" i="9"/>
  <c r="B114" i="9"/>
  <c r="A114" i="9"/>
  <c r="J113" i="9"/>
  <c r="I113" i="9"/>
  <c r="H113" i="9"/>
  <c r="D113" i="9"/>
  <c r="C113" i="9"/>
  <c r="B113" i="9"/>
  <c r="A113" i="9"/>
  <c r="J112" i="9"/>
  <c r="I112" i="9"/>
  <c r="H112" i="9"/>
  <c r="D112" i="9"/>
  <c r="C112" i="9"/>
  <c r="B112" i="9"/>
  <c r="A112" i="9"/>
  <c r="J111" i="9"/>
  <c r="I111" i="9"/>
  <c r="H111" i="9"/>
  <c r="D111" i="9"/>
  <c r="C111" i="9"/>
  <c r="B111" i="9"/>
  <c r="A111" i="9"/>
  <c r="J110" i="9"/>
  <c r="I110" i="9"/>
  <c r="H110" i="9"/>
  <c r="D110" i="9"/>
  <c r="C110" i="9"/>
  <c r="B110" i="9"/>
  <c r="A110" i="9"/>
  <c r="J109" i="9"/>
  <c r="I109" i="9"/>
  <c r="H109" i="9"/>
  <c r="D109" i="9"/>
  <c r="C109" i="9"/>
  <c r="B109" i="9"/>
  <c r="A109" i="9"/>
  <c r="J108" i="9"/>
  <c r="I108" i="9"/>
  <c r="H108" i="9"/>
  <c r="D108" i="9"/>
  <c r="C108" i="9"/>
  <c r="B108" i="9"/>
  <c r="A108" i="9"/>
  <c r="J107" i="9"/>
  <c r="I107" i="9"/>
  <c r="H107" i="9"/>
  <c r="D107" i="9"/>
  <c r="C107" i="9"/>
  <c r="B107" i="9"/>
  <c r="A107" i="9"/>
  <c r="J106" i="9"/>
  <c r="I106" i="9"/>
  <c r="H106" i="9"/>
  <c r="D106" i="9"/>
  <c r="C106" i="9"/>
  <c r="B106" i="9"/>
  <c r="A106" i="9"/>
  <c r="J105" i="9"/>
  <c r="I105" i="9"/>
  <c r="H105" i="9"/>
  <c r="D105" i="9"/>
  <c r="C105" i="9"/>
  <c r="B105" i="9"/>
  <c r="A105" i="9"/>
  <c r="J104" i="9"/>
  <c r="I104" i="9"/>
  <c r="H104" i="9"/>
  <c r="D104" i="9"/>
  <c r="C104" i="9"/>
  <c r="B104" i="9"/>
  <c r="A104" i="9"/>
  <c r="J103" i="9"/>
  <c r="I103" i="9"/>
  <c r="H103" i="9"/>
  <c r="D103" i="9"/>
  <c r="C103" i="9"/>
  <c r="B103" i="9"/>
  <c r="A103" i="9"/>
  <c r="J102" i="9"/>
  <c r="I102" i="9"/>
  <c r="H102" i="9"/>
  <c r="D102" i="9"/>
  <c r="C102" i="9"/>
  <c r="B102" i="9"/>
  <c r="A102" i="9"/>
  <c r="J101" i="9"/>
  <c r="I101" i="9"/>
  <c r="H101" i="9"/>
  <c r="D101" i="9"/>
  <c r="C101" i="9"/>
  <c r="B101" i="9"/>
  <c r="A101" i="9"/>
  <c r="J100" i="9"/>
  <c r="I100" i="9"/>
  <c r="H100" i="9"/>
  <c r="D100" i="9"/>
  <c r="C100" i="9"/>
  <c r="B100" i="9"/>
  <c r="A100" i="9"/>
  <c r="J99" i="9"/>
  <c r="I99" i="9"/>
  <c r="H99" i="9"/>
  <c r="D99" i="9"/>
  <c r="C99" i="9"/>
  <c r="B99" i="9"/>
  <c r="A99" i="9"/>
  <c r="J98" i="9"/>
  <c r="I98" i="9"/>
  <c r="H98" i="9"/>
  <c r="D98" i="9"/>
  <c r="C98" i="9"/>
  <c r="B98" i="9"/>
  <c r="A98" i="9"/>
  <c r="J97" i="9"/>
  <c r="I97" i="9"/>
  <c r="H97" i="9"/>
  <c r="D97" i="9"/>
  <c r="C97" i="9"/>
  <c r="B97" i="9"/>
  <c r="A97" i="9"/>
  <c r="J96" i="9"/>
  <c r="I96" i="9"/>
  <c r="H96" i="9"/>
  <c r="D96" i="9"/>
  <c r="C96" i="9"/>
  <c r="B96" i="9"/>
  <c r="A96" i="9"/>
  <c r="J95" i="9"/>
  <c r="I95" i="9"/>
  <c r="H95" i="9"/>
  <c r="D95" i="9"/>
  <c r="C95" i="9"/>
  <c r="B95" i="9"/>
  <c r="A95" i="9"/>
  <c r="J94" i="9"/>
  <c r="I94" i="9"/>
  <c r="H94" i="9"/>
  <c r="D94" i="9"/>
  <c r="C94" i="9"/>
  <c r="B94" i="9"/>
  <c r="A94" i="9"/>
  <c r="J93" i="9"/>
  <c r="I93" i="9"/>
  <c r="H93" i="9"/>
  <c r="D93" i="9"/>
  <c r="C93" i="9"/>
  <c r="B93" i="9"/>
  <c r="A93" i="9"/>
  <c r="J92" i="9"/>
  <c r="I92" i="9"/>
  <c r="H92" i="9"/>
  <c r="D92" i="9"/>
  <c r="C92" i="9"/>
  <c r="B92" i="9"/>
  <c r="A92" i="9"/>
  <c r="J91" i="9"/>
  <c r="I91" i="9"/>
  <c r="H91" i="9"/>
  <c r="D91" i="9"/>
  <c r="C91" i="9"/>
  <c r="B91" i="9"/>
  <c r="A91" i="9"/>
  <c r="J90" i="9"/>
  <c r="I90" i="9"/>
  <c r="H90" i="9"/>
  <c r="D90" i="9"/>
  <c r="C90" i="9"/>
  <c r="B90" i="9"/>
  <c r="A90" i="9"/>
  <c r="J89" i="9"/>
  <c r="I89" i="9"/>
  <c r="H89" i="9"/>
  <c r="D89" i="9"/>
  <c r="C89" i="9"/>
  <c r="B89" i="9"/>
  <c r="A89" i="9"/>
  <c r="J88" i="9"/>
  <c r="I88" i="9"/>
  <c r="H88" i="9"/>
  <c r="D88" i="9"/>
  <c r="C88" i="9"/>
  <c r="B88" i="9"/>
  <c r="A88" i="9"/>
  <c r="J87" i="9"/>
  <c r="I87" i="9"/>
  <c r="H87" i="9"/>
  <c r="D87" i="9"/>
  <c r="C87" i="9"/>
  <c r="B87" i="9"/>
  <c r="A87" i="9"/>
  <c r="J86" i="9"/>
  <c r="I86" i="9"/>
  <c r="H86" i="9"/>
  <c r="D86" i="9"/>
  <c r="C86" i="9"/>
  <c r="B86" i="9"/>
  <c r="A86" i="9"/>
  <c r="J85" i="9"/>
  <c r="I85" i="9"/>
  <c r="H85" i="9"/>
  <c r="D85" i="9"/>
  <c r="C85" i="9"/>
  <c r="B85" i="9"/>
  <c r="A85" i="9"/>
  <c r="J84" i="9"/>
  <c r="I84" i="9"/>
  <c r="H84" i="9"/>
  <c r="D84" i="9"/>
  <c r="C84" i="9"/>
  <c r="B84" i="9"/>
  <c r="A84" i="9"/>
  <c r="J83" i="9"/>
  <c r="I83" i="9"/>
  <c r="H83" i="9"/>
  <c r="D83" i="9"/>
  <c r="C83" i="9"/>
  <c r="B83" i="9"/>
  <c r="A83" i="9"/>
  <c r="J82" i="9"/>
  <c r="I82" i="9"/>
  <c r="H82" i="9"/>
  <c r="D82" i="9"/>
  <c r="C82" i="9"/>
  <c r="B82" i="9"/>
  <c r="A82" i="9"/>
  <c r="J81" i="9"/>
  <c r="I81" i="9"/>
  <c r="H81" i="9"/>
  <c r="D81" i="9"/>
  <c r="C81" i="9"/>
  <c r="B81" i="9"/>
  <c r="A81" i="9"/>
  <c r="J80" i="9"/>
  <c r="I80" i="9"/>
  <c r="H80" i="9"/>
  <c r="D80" i="9"/>
  <c r="C80" i="9"/>
  <c r="B80" i="9"/>
  <c r="A80" i="9"/>
  <c r="J79" i="9"/>
  <c r="I79" i="9"/>
  <c r="H79" i="9"/>
  <c r="D79" i="9"/>
  <c r="C79" i="9"/>
  <c r="B79" i="9"/>
  <c r="A79" i="9"/>
  <c r="J78" i="9"/>
  <c r="I78" i="9"/>
  <c r="H78" i="9"/>
  <c r="D78" i="9"/>
  <c r="C78" i="9"/>
  <c r="B78" i="9"/>
  <c r="A78" i="9"/>
  <c r="J77" i="9"/>
  <c r="I77" i="9"/>
  <c r="H77" i="9"/>
  <c r="D77" i="9"/>
  <c r="C77" i="9"/>
  <c r="B77" i="9"/>
  <c r="A77" i="9"/>
  <c r="J76" i="9"/>
  <c r="I76" i="9"/>
  <c r="H76" i="9"/>
  <c r="D76" i="9"/>
  <c r="C76" i="9"/>
  <c r="B76" i="9"/>
  <c r="A76" i="9"/>
  <c r="J75" i="9"/>
  <c r="I75" i="9"/>
  <c r="H75" i="9"/>
  <c r="D75" i="9"/>
  <c r="C75" i="9"/>
  <c r="B75" i="9"/>
  <c r="A75" i="9"/>
  <c r="J74" i="9"/>
  <c r="I74" i="9"/>
  <c r="H74" i="9"/>
  <c r="D74" i="9"/>
  <c r="C74" i="9"/>
  <c r="B74" i="9"/>
  <c r="A74" i="9"/>
  <c r="J73" i="9"/>
  <c r="I73" i="9"/>
  <c r="H73" i="9"/>
  <c r="D73" i="9"/>
  <c r="C73" i="9"/>
  <c r="B73" i="9"/>
  <c r="A73" i="9"/>
  <c r="J72" i="9"/>
  <c r="I72" i="9"/>
  <c r="H72" i="9"/>
  <c r="D72" i="9"/>
  <c r="C72" i="9"/>
  <c r="B72" i="9"/>
  <c r="A72" i="9"/>
  <c r="J71" i="9"/>
  <c r="I71" i="9"/>
  <c r="H71" i="9"/>
  <c r="D71" i="9"/>
  <c r="C71" i="9"/>
  <c r="B71" i="9"/>
  <c r="A71" i="9"/>
  <c r="J70" i="9"/>
  <c r="I70" i="9"/>
  <c r="H70" i="9"/>
  <c r="D70" i="9"/>
  <c r="C70" i="9"/>
  <c r="B70" i="9"/>
  <c r="A70" i="9"/>
  <c r="J69" i="9"/>
  <c r="I69" i="9"/>
  <c r="H69" i="9"/>
  <c r="D69" i="9"/>
  <c r="C69" i="9"/>
  <c r="B69" i="9"/>
  <c r="A69" i="9"/>
  <c r="J68" i="9"/>
  <c r="I68" i="9"/>
  <c r="H68" i="9"/>
  <c r="D68" i="9"/>
  <c r="C68" i="9"/>
  <c r="B68" i="9"/>
  <c r="A68" i="9"/>
  <c r="J67" i="9"/>
  <c r="I67" i="9"/>
  <c r="H67" i="9"/>
  <c r="D67" i="9"/>
  <c r="C67" i="9"/>
  <c r="B67" i="9"/>
  <c r="A67" i="9"/>
  <c r="J66" i="9"/>
  <c r="I66" i="9"/>
  <c r="H66" i="9"/>
  <c r="D66" i="9"/>
  <c r="C66" i="9"/>
  <c r="B66" i="9"/>
  <c r="A66" i="9"/>
  <c r="J65" i="9"/>
  <c r="I65" i="9"/>
  <c r="H65" i="9"/>
  <c r="D65" i="9"/>
  <c r="C65" i="9"/>
  <c r="B65" i="9"/>
  <c r="A65" i="9"/>
  <c r="J64" i="9"/>
  <c r="I64" i="9"/>
  <c r="H64" i="9"/>
  <c r="D64" i="9"/>
  <c r="C64" i="9"/>
  <c r="B64" i="9"/>
  <c r="A64" i="9"/>
  <c r="J63" i="9"/>
  <c r="I63" i="9"/>
  <c r="H63" i="9"/>
  <c r="D63" i="9"/>
  <c r="C63" i="9"/>
  <c r="B63" i="9"/>
  <c r="A63" i="9"/>
  <c r="J62" i="9"/>
  <c r="I62" i="9"/>
  <c r="H62" i="9"/>
  <c r="D62" i="9"/>
  <c r="C62" i="9"/>
  <c r="B62" i="9"/>
  <c r="A62" i="9"/>
  <c r="J61" i="9"/>
  <c r="I61" i="9"/>
  <c r="H61" i="9"/>
  <c r="D61" i="9"/>
  <c r="C61" i="9"/>
  <c r="B61" i="9"/>
  <c r="A61" i="9"/>
  <c r="J60" i="9"/>
  <c r="I60" i="9"/>
  <c r="H60" i="9"/>
  <c r="D60" i="9"/>
  <c r="C60" i="9"/>
  <c r="B60" i="9"/>
  <c r="A60" i="9"/>
  <c r="J59" i="9"/>
  <c r="I59" i="9"/>
  <c r="H59" i="9"/>
  <c r="D59" i="9"/>
  <c r="C59" i="9"/>
  <c r="B59" i="9"/>
  <c r="A59" i="9"/>
  <c r="J58" i="9"/>
  <c r="I58" i="9"/>
  <c r="H58" i="9"/>
  <c r="D58" i="9"/>
  <c r="C58" i="9"/>
  <c r="B58" i="9"/>
  <c r="A58" i="9"/>
  <c r="J57" i="9"/>
  <c r="I57" i="9"/>
  <c r="H57" i="9"/>
  <c r="D57" i="9"/>
  <c r="C57" i="9"/>
  <c r="B57" i="9"/>
  <c r="A57" i="9"/>
  <c r="J56" i="9"/>
  <c r="I56" i="9"/>
  <c r="H56" i="9"/>
  <c r="D56" i="9"/>
  <c r="C56" i="9"/>
  <c r="B56" i="9"/>
  <c r="A56" i="9"/>
  <c r="J55" i="9"/>
  <c r="I55" i="9"/>
  <c r="H55" i="9"/>
  <c r="D55" i="9"/>
  <c r="C55" i="9"/>
  <c r="B55" i="9"/>
  <c r="A55" i="9"/>
  <c r="J54" i="9"/>
  <c r="I54" i="9"/>
  <c r="H54" i="9"/>
  <c r="D54" i="9"/>
  <c r="C54" i="9"/>
  <c r="B54" i="9"/>
  <c r="A54" i="9"/>
  <c r="J53" i="9"/>
  <c r="I53" i="9"/>
  <c r="H53" i="9"/>
  <c r="D53" i="9"/>
  <c r="C53" i="9"/>
  <c r="B53" i="9"/>
  <c r="A53" i="9"/>
  <c r="J52" i="9"/>
  <c r="I52" i="9"/>
  <c r="H52" i="9"/>
  <c r="D52" i="9"/>
  <c r="C52" i="9"/>
  <c r="B52" i="9"/>
  <c r="A52" i="9"/>
  <c r="J51" i="9"/>
  <c r="I51" i="9"/>
  <c r="H51" i="9"/>
  <c r="D51" i="9"/>
  <c r="C51" i="9"/>
  <c r="B51" i="9"/>
  <c r="A51" i="9"/>
  <c r="J50" i="9"/>
  <c r="I50" i="9"/>
  <c r="H50" i="9"/>
  <c r="D50" i="9"/>
  <c r="C50" i="9"/>
  <c r="B50" i="9"/>
  <c r="A50" i="9"/>
  <c r="J49" i="9"/>
  <c r="I49" i="9"/>
  <c r="H49" i="9"/>
  <c r="D49" i="9"/>
  <c r="C49" i="9"/>
  <c r="B49" i="9"/>
  <c r="A49" i="9"/>
  <c r="J48" i="9"/>
  <c r="I48" i="9"/>
  <c r="H48" i="9"/>
  <c r="D48" i="9"/>
  <c r="C48" i="9"/>
  <c r="B48" i="9"/>
  <c r="A48" i="9"/>
  <c r="J47" i="9"/>
  <c r="I47" i="9"/>
  <c r="H47" i="9"/>
  <c r="D47" i="9"/>
  <c r="C47" i="9"/>
  <c r="B47" i="9"/>
  <c r="A47" i="9"/>
  <c r="J46" i="9"/>
  <c r="I46" i="9"/>
  <c r="H46" i="9"/>
  <c r="D46" i="9"/>
  <c r="C46" i="9"/>
  <c r="B46" i="9"/>
  <c r="A46" i="9"/>
  <c r="J45" i="9"/>
  <c r="I45" i="9"/>
  <c r="H45" i="9"/>
  <c r="D45" i="9"/>
  <c r="C45" i="9"/>
  <c r="B45" i="9"/>
  <c r="A45" i="9"/>
  <c r="J44" i="9"/>
  <c r="I44" i="9"/>
  <c r="H44" i="9"/>
  <c r="D44" i="9"/>
  <c r="C44" i="9"/>
  <c r="B44" i="9"/>
  <c r="A44" i="9"/>
  <c r="J43" i="9"/>
  <c r="I43" i="9"/>
  <c r="H43" i="9"/>
  <c r="D43" i="9"/>
  <c r="C43" i="9"/>
  <c r="B43" i="9"/>
  <c r="A43" i="9"/>
  <c r="J42" i="9"/>
  <c r="I42" i="9"/>
  <c r="H42" i="9"/>
  <c r="D42" i="9"/>
  <c r="C42" i="9"/>
  <c r="B42" i="9"/>
  <c r="A42" i="9"/>
  <c r="J41" i="9"/>
  <c r="I41" i="9"/>
  <c r="H41" i="9"/>
  <c r="D41" i="9"/>
  <c r="C41" i="9"/>
  <c r="B41" i="9"/>
  <c r="A41" i="9"/>
  <c r="J40" i="9"/>
  <c r="I40" i="9"/>
  <c r="H40" i="9"/>
  <c r="D40" i="9"/>
  <c r="C40" i="9"/>
  <c r="B40" i="9"/>
  <c r="A40" i="9"/>
  <c r="J39" i="9"/>
  <c r="I39" i="9"/>
  <c r="H39" i="9"/>
  <c r="D39" i="9"/>
  <c r="C39" i="9"/>
  <c r="B39" i="9"/>
  <c r="A39" i="9"/>
  <c r="J38" i="9"/>
  <c r="I38" i="9"/>
  <c r="H38" i="9"/>
  <c r="D38" i="9"/>
  <c r="C38" i="9"/>
  <c r="B38" i="9"/>
  <c r="A38" i="9"/>
  <c r="J37" i="9"/>
  <c r="I37" i="9"/>
  <c r="H37" i="9"/>
  <c r="D37" i="9"/>
  <c r="C37" i="9"/>
  <c r="B37" i="9"/>
  <c r="A37" i="9"/>
  <c r="J36" i="9"/>
  <c r="I36" i="9"/>
  <c r="H36" i="9"/>
  <c r="D36" i="9"/>
  <c r="C36" i="9"/>
  <c r="B36" i="9"/>
  <c r="A36" i="9"/>
  <c r="J35" i="9"/>
  <c r="I35" i="9"/>
  <c r="H35" i="9"/>
  <c r="D35" i="9"/>
  <c r="C35" i="9"/>
  <c r="B35" i="9"/>
  <c r="A35" i="9"/>
  <c r="J34" i="9"/>
  <c r="I34" i="9"/>
  <c r="H34" i="9"/>
  <c r="D34" i="9"/>
  <c r="C34" i="9"/>
  <c r="B34" i="9"/>
  <c r="A34" i="9"/>
  <c r="J33" i="9"/>
  <c r="I33" i="9"/>
  <c r="H33" i="9"/>
  <c r="D33" i="9"/>
  <c r="C33" i="9"/>
  <c r="B33" i="9"/>
  <c r="A33" i="9"/>
  <c r="J32" i="9"/>
  <c r="I32" i="9"/>
  <c r="H32" i="9"/>
  <c r="D32" i="9"/>
  <c r="C32" i="9"/>
  <c r="B32" i="9"/>
  <c r="A32" i="9"/>
  <c r="J31" i="9"/>
  <c r="I31" i="9"/>
  <c r="H31" i="9"/>
  <c r="D31" i="9"/>
  <c r="C31" i="9"/>
  <c r="B31" i="9"/>
  <c r="A31" i="9"/>
  <c r="J30" i="9"/>
  <c r="I30" i="9"/>
  <c r="H30" i="9"/>
  <c r="D30" i="9"/>
  <c r="C30" i="9"/>
  <c r="B30" i="9"/>
  <c r="A30" i="9"/>
  <c r="J29" i="9"/>
  <c r="I29" i="9"/>
  <c r="H29" i="9"/>
  <c r="D29" i="9"/>
  <c r="C29" i="9"/>
  <c r="B29" i="9"/>
  <c r="A29" i="9"/>
  <c r="J28" i="9"/>
  <c r="I28" i="9"/>
  <c r="H28" i="9"/>
  <c r="D28" i="9"/>
  <c r="C28" i="9"/>
  <c r="B28" i="9"/>
  <c r="A28" i="9"/>
  <c r="J27" i="9"/>
  <c r="I27" i="9"/>
  <c r="H27" i="9"/>
  <c r="D27" i="9"/>
  <c r="C27" i="9"/>
  <c r="B27" i="9"/>
  <c r="A27" i="9"/>
  <c r="J26" i="9"/>
  <c r="I26" i="9"/>
  <c r="H26" i="9"/>
  <c r="D26" i="9"/>
  <c r="C26" i="9"/>
  <c r="B26" i="9"/>
  <c r="A26" i="9"/>
  <c r="J25" i="9"/>
  <c r="I25" i="9"/>
  <c r="H25" i="9"/>
  <c r="D25" i="9"/>
  <c r="C25" i="9"/>
  <c r="B25" i="9"/>
  <c r="A25" i="9"/>
  <c r="J24" i="9"/>
  <c r="I24" i="9"/>
  <c r="H24" i="9"/>
  <c r="D24" i="9"/>
  <c r="C24" i="9"/>
  <c r="B24" i="9"/>
  <c r="A24" i="9"/>
  <c r="J23" i="9"/>
  <c r="I23" i="9"/>
  <c r="H23" i="9"/>
  <c r="D23" i="9"/>
  <c r="C23" i="9"/>
  <c r="B23" i="9"/>
  <c r="A23" i="9"/>
  <c r="J22" i="9"/>
  <c r="I22" i="9"/>
  <c r="H22" i="9"/>
  <c r="D22" i="9"/>
  <c r="C22" i="9"/>
  <c r="B22" i="9"/>
  <c r="A22" i="9"/>
  <c r="J21" i="9"/>
  <c r="I21" i="9"/>
  <c r="H21" i="9"/>
  <c r="D21" i="9"/>
  <c r="C21" i="9"/>
  <c r="B21" i="9"/>
  <c r="A21" i="9"/>
  <c r="J20" i="9"/>
  <c r="I20" i="9"/>
  <c r="H20" i="9"/>
  <c r="D20" i="9"/>
  <c r="C20" i="9"/>
  <c r="B20" i="9"/>
  <c r="A20" i="9"/>
  <c r="J19" i="9"/>
  <c r="I19" i="9"/>
  <c r="H19" i="9"/>
  <c r="D19" i="9"/>
  <c r="C19" i="9"/>
  <c r="B19" i="9"/>
  <c r="A19" i="9"/>
  <c r="J18" i="9"/>
  <c r="I18" i="9"/>
  <c r="H18" i="9"/>
  <c r="D18" i="9"/>
  <c r="C18" i="9"/>
  <c r="B18" i="9"/>
  <c r="A18" i="9"/>
  <c r="J17" i="9"/>
  <c r="I17" i="9"/>
  <c r="H17" i="9"/>
  <c r="D17" i="9"/>
  <c r="C17" i="9"/>
  <c r="B17" i="9"/>
  <c r="A17" i="9"/>
  <c r="J16" i="9"/>
  <c r="I16" i="9"/>
  <c r="H16" i="9"/>
  <c r="D16" i="9"/>
  <c r="C16" i="9"/>
  <c r="B16" i="9"/>
  <c r="A16" i="9"/>
  <c r="J15" i="9"/>
  <c r="I15" i="9"/>
  <c r="H15" i="9"/>
  <c r="D15" i="9"/>
  <c r="C15" i="9"/>
  <c r="B15" i="9"/>
  <c r="A15" i="9"/>
  <c r="J14" i="9"/>
  <c r="I14" i="9"/>
  <c r="H14" i="9"/>
  <c r="D14" i="9"/>
  <c r="C14" i="9"/>
  <c r="B14" i="9"/>
  <c r="A14" i="9"/>
  <c r="J13" i="9"/>
  <c r="I13" i="9"/>
  <c r="H13" i="9"/>
  <c r="D13" i="9"/>
  <c r="C13" i="9"/>
  <c r="B13" i="9"/>
  <c r="A13" i="9"/>
  <c r="J12" i="9"/>
  <c r="I12" i="9"/>
  <c r="H12" i="9"/>
  <c r="D12" i="9"/>
  <c r="C12" i="9"/>
  <c r="B12" i="9"/>
  <c r="A12" i="9"/>
  <c r="J11" i="9"/>
  <c r="I11" i="9"/>
  <c r="H11" i="9"/>
  <c r="D11" i="9"/>
  <c r="C11" i="9"/>
  <c r="B11" i="9"/>
  <c r="A11" i="9"/>
  <c r="J10" i="9"/>
  <c r="I10" i="9"/>
  <c r="H10" i="9"/>
  <c r="D10" i="9"/>
  <c r="C10" i="9"/>
  <c r="B10" i="9"/>
  <c r="A10" i="9"/>
  <c r="J9" i="9"/>
  <c r="I9" i="9"/>
  <c r="H9" i="9"/>
  <c r="D9" i="9"/>
  <c r="C9" i="9"/>
  <c r="B9" i="9"/>
  <c r="A9" i="9"/>
  <c r="J8" i="9"/>
  <c r="I8" i="9"/>
  <c r="H8" i="9"/>
  <c r="D8" i="9"/>
  <c r="C8" i="9"/>
  <c r="B8" i="9"/>
  <c r="A8" i="9"/>
  <c r="J7" i="9"/>
  <c r="I7" i="9"/>
  <c r="H7" i="9"/>
  <c r="D7" i="9"/>
  <c r="C7" i="9"/>
  <c r="B7" i="9"/>
  <c r="A7" i="9"/>
  <c r="J6" i="9"/>
  <c r="I6" i="9"/>
  <c r="H6" i="9"/>
  <c r="D6" i="9"/>
  <c r="C6" i="9"/>
  <c r="B6" i="9"/>
  <c r="A6" i="9"/>
  <c r="J5" i="9"/>
  <c r="I5" i="9"/>
  <c r="H5" i="9"/>
  <c r="D5" i="9"/>
  <c r="C5" i="9"/>
  <c r="B5" i="9"/>
  <c r="A5" i="9"/>
  <c r="J4" i="9"/>
  <c r="I4" i="9"/>
  <c r="H4" i="9"/>
  <c r="D4" i="9"/>
  <c r="C4" i="9"/>
  <c r="B4" i="9"/>
  <c r="A4" i="9"/>
  <c r="J3" i="9"/>
  <c r="I3" i="9"/>
  <c r="H3" i="9"/>
  <c r="D3" i="9"/>
  <c r="C3" i="9"/>
  <c r="B3" i="9"/>
  <c r="A3" i="9"/>
  <c r="B140" i="8"/>
  <c r="B139" i="8"/>
  <c r="B138" i="8"/>
  <c r="B137" i="8"/>
  <c r="A133" i="8"/>
  <c r="I132" i="8"/>
  <c r="H132" i="8"/>
  <c r="G132" i="8"/>
  <c r="E132" i="8"/>
  <c r="D132" i="8"/>
  <c r="C132" i="8"/>
  <c r="B132" i="8"/>
  <c r="A132" i="8"/>
  <c r="I131" i="8"/>
  <c r="H131" i="8"/>
  <c r="G131" i="8"/>
  <c r="E131" i="8"/>
  <c r="D131" i="8"/>
  <c r="C131" i="8"/>
  <c r="B131" i="8"/>
  <c r="A131" i="8"/>
  <c r="I130" i="8"/>
  <c r="H130" i="8"/>
  <c r="G130" i="8"/>
  <c r="E130" i="8"/>
  <c r="D130" i="8"/>
  <c r="C130" i="8"/>
  <c r="B130" i="8"/>
  <c r="A130" i="8"/>
  <c r="I129" i="8"/>
  <c r="H129" i="8"/>
  <c r="G129" i="8"/>
  <c r="E129" i="8"/>
  <c r="D129" i="8"/>
  <c r="C129" i="8"/>
  <c r="B129" i="8"/>
  <c r="A129" i="8"/>
  <c r="I128" i="8"/>
  <c r="H128" i="8"/>
  <c r="G128" i="8"/>
  <c r="E128" i="8"/>
  <c r="D128" i="8"/>
  <c r="C128" i="8"/>
  <c r="B128" i="8"/>
  <c r="A128" i="8"/>
  <c r="I127" i="8"/>
  <c r="H127" i="8"/>
  <c r="G127" i="8"/>
  <c r="E127" i="8"/>
  <c r="D127" i="8"/>
  <c r="C127" i="8"/>
  <c r="B127" i="8"/>
  <c r="A127" i="8"/>
  <c r="I126" i="8"/>
  <c r="H126" i="8"/>
  <c r="G126" i="8"/>
  <c r="E126" i="8"/>
  <c r="D126" i="8"/>
  <c r="C126" i="8"/>
  <c r="B126" i="8"/>
  <c r="A126" i="8"/>
  <c r="I125" i="8"/>
  <c r="H125" i="8"/>
  <c r="G125" i="8"/>
  <c r="E125" i="8"/>
  <c r="D125" i="8"/>
  <c r="C125" i="8"/>
  <c r="B125" i="8"/>
  <c r="A125" i="8"/>
  <c r="I124" i="8"/>
  <c r="H124" i="8"/>
  <c r="G124" i="8"/>
  <c r="E124" i="8"/>
  <c r="D124" i="8"/>
  <c r="C124" i="8"/>
  <c r="B124" i="8"/>
  <c r="A124" i="8"/>
  <c r="I123" i="8"/>
  <c r="H123" i="8"/>
  <c r="G123" i="8"/>
  <c r="E123" i="8"/>
  <c r="D123" i="8"/>
  <c r="C123" i="8"/>
  <c r="B123" i="8"/>
  <c r="A123" i="8"/>
  <c r="I122" i="8"/>
  <c r="H122" i="8"/>
  <c r="G122" i="8"/>
  <c r="E122" i="8"/>
  <c r="D122" i="8"/>
  <c r="C122" i="8"/>
  <c r="B122" i="8"/>
  <c r="A122" i="8"/>
  <c r="I121" i="8"/>
  <c r="H121" i="8"/>
  <c r="G121" i="8"/>
  <c r="E121" i="8"/>
  <c r="D121" i="8"/>
  <c r="C121" i="8"/>
  <c r="B121" i="8"/>
  <c r="A121" i="8"/>
  <c r="I120" i="8"/>
  <c r="H120" i="8"/>
  <c r="G120" i="8"/>
  <c r="E120" i="8"/>
  <c r="D120" i="8"/>
  <c r="C120" i="8"/>
  <c r="B120" i="8"/>
  <c r="A120" i="8"/>
  <c r="I119" i="8"/>
  <c r="H119" i="8"/>
  <c r="G119" i="8"/>
  <c r="E119" i="8"/>
  <c r="D119" i="8"/>
  <c r="C119" i="8"/>
  <c r="B119" i="8"/>
  <c r="A119" i="8"/>
  <c r="I118" i="8"/>
  <c r="H118" i="8"/>
  <c r="G118" i="8"/>
  <c r="E118" i="8"/>
  <c r="D118" i="8"/>
  <c r="C118" i="8"/>
  <c r="B118" i="8"/>
  <c r="A118" i="8"/>
  <c r="I117" i="8"/>
  <c r="H117" i="8"/>
  <c r="G117" i="8"/>
  <c r="E117" i="8"/>
  <c r="D117" i="8"/>
  <c r="C117" i="8"/>
  <c r="B117" i="8"/>
  <c r="A117" i="8"/>
  <c r="I116" i="8"/>
  <c r="H116" i="8"/>
  <c r="G116" i="8"/>
  <c r="E116" i="8"/>
  <c r="D116" i="8"/>
  <c r="C116" i="8"/>
  <c r="B116" i="8"/>
  <c r="A116" i="8"/>
  <c r="I115" i="8"/>
  <c r="H115" i="8"/>
  <c r="G115" i="8"/>
  <c r="E115" i="8"/>
  <c r="D115" i="8"/>
  <c r="C115" i="8"/>
  <c r="B115" i="8"/>
  <c r="A115" i="8"/>
  <c r="I114" i="8"/>
  <c r="H114" i="8"/>
  <c r="G114" i="8"/>
  <c r="E114" i="8"/>
  <c r="D114" i="8"/>
  <c r="C114" i="8"/>
  <c r="B114" i="8"/>
  <c r="A114" i="8"/>
  <c r="I113" i="8"/>
  <c r="H113" i="8"/>
  <c r="G113" i="8"/>
  <c r="E113" i="8"/>
  <c r="D113" i="8"/>
  <c r="C113" i="8"/>
  <c r="B113" i="8"/>
  <c r="A113" i="8"/>
  <c r="I112" i="8"/>
  <c r="H112" i="8"/>
  <c r="G112" i="8"/>
  <c r="E112" i="8"/>
  <c r="D112" i="8"/>
  <c r="C112" i="8"/>
  <c r="B112" i="8"/>
  <c r="A112" i="8"/>
  <c r="I111" i="8"/>
  <c r="H111" i="8"/>
  <c r="G111" i="8"/>
  <c r="E111" i="8"/>
  <c r="D111" i="8"/>
  <c r="C111" i="8"/>
  <c r="B111" i="8"/>
  <c r="A111" i="8"/>
  <c r="I110" i="8"/>
  <c r="H110" i="8"/>
  <c r="G110" i="8"/>
  <c r="E110" i="8"/>
  <c r="D110" i="8"/>
  <c r="C110" i="8"/>
  <c r="B110" i="8"/>
  <c r="A110" i="8"/>
  <c r="I109" i="8"/>
  <c r="H109" i="8"/>
  <c r="G109" i="8"/>
  <c r="E109" i="8"/>
  <c r="D109" i="8"/>
  <c r="C109" i="8"/>
  <c r="B109" i="8"/>
  <c r="A109" i="8"/>
  <c r="I108" i="8"/>
  <c r="H108" i="8"/>
  <c r="G108" i="8"/>
  <c r="E108" i="8"/>
  <c r="D108" i="8"/>
  <c r="C108" i="8"/>
  <c r="B108" i="8"/>
  <c r="A108" i="8"/>
  <c r="I107" i="8"/>
  <c r="H107" i="8"/>
  <c r="G107" i="8"/>
  <c r="E107" i="8"/>
  <c r="D107" i="8"/>
  <c r="C107" i="8"/>
  <c r="B107" i="8"/>
  <c r="A107" i="8"/>
  <c r="I106" i="8"/>
  <c r="H106" i="8"/>
  <c r="G106" i="8"/>
  <c r="E106" i="8"/>
  <c r="D106" i="8"/>
  <c r="C106" i="8"/>
  <c r="B106" i="8"/>
  <c r="A106" i="8"/>
  <c r="I105" i="8"/>
  <c r="H105" i="8"/>
  <c r="G105" i="8"/>
  <c r="E105" i="8"/>
  <c r="D105" i="8"/>
  <c r="C105" i="8"/>
  <c r="B105" i="8"/>
  <c r="A105" i="8"/>
  <c r="I104" i="8"/>
  <c r="H104" i="8"/>
  <c r="G104" i="8"/>
  <c r="E104" i="8"/>
  <c r="D104" i="8"/>
  <c r="C104" i="8"/>
  <c r="B104" i="8"/>
  <c r="A104" i="8"/>
  <c r="I103" i="8"/>
  <c r="H103" i="8"/>
  <c r="G103" i="8"/>
  <c r="E103" i="8"/>
  <c r="D103" i="8"/>
  <c r="C103" i="8"/>
  <c r="B103" i="8"/>
  <c r="A103" i="8"/>
  <c r="I102" i="8"/>
  <c r="H102" i="8"/>
  <c r="G102" i="8"/>
  <c r="E102" i="8"/>
  <c r="D102" i="8"/>
  <c r="C102" i="8"/>
  <c r="B102" i="8"/>
  <c r="A102" i="8"/>
  <c r="I101" i="8"/>
  <c r="H101" i="8"/>
  <c r="G101" i="8"/>
  <c r="E101" i="8"/>
  <c r="D101" i="8"/>
  <c r="C101" i="8"/>
  <c r="B101" i="8"/>
  <c r="A101" i="8"/>
  <c r="I100" i="8"/>
  <c r="H100" i="8"/>
  <c r="G100" i="8"/>
  <c r="E100" i="8"/>
  <c r="D100" i="8"/>
  <c r="C100" i="8"/>
  <c r="B100" i="8"/>
  <c r="A100" i="8"/>
  <c r="I99" i="8"/>
  <c r="H99" i="8"/>
  <c r="G99" i="8"/>
  <c r="E99" i="8"/>
  <c r="D99" i="8"/>
  <c r="C99" i="8"/>
  <c r="B99" i="8"/>
  <c r="A99" i="8"/>
  <c r="I98" i="8"/>
  <c r="H98" i="8"/>
  <c r="G98" i="8"/>
  <c r="E98" i="8"/>
  <c r="D98" i="8"/>
  <c r="C98" i="8"/>
  <c r="B98" i="8"/>
  <c r="A98" i="8"/>
  <c r="I97" i="8"/>
  <c r="H97" i="8"/>
  <c r="G97" i="8"/>
  <c r="E97" i="8"/>
  <c r="D97" i="8"/>
  <c r="C97" i="8"/>
  <c r="B97" i="8"/>
  <c r="A97" i="8"/>
  <c r="I96" i="8"/>
  <c r="H96" i="8"/>
  <c r="G96" i="8"/>
  <c r="E96" i="8"/>
  <c r="D96" i="8"/>
  <c r="C96" i="8"/>
  <c r="B96" i="8"/>
  <c r="A96" i="8"/>
  <c r="I95" i="8"/>
  <c r="H95" i="8"/>
  <c r="G95" i="8"/>
  <c r="E95" i="8"/>
  <c r="D95" i="8"/>
  <c r="C95" i="8"/>
  <c r="B95" i="8"/>
  <c r="A95" i="8"/>
  <c r="I94" i="8"/>
  <c r="H94" i="8"/>
  <c r="G94" i="8"/>
  <c r="E94" i="8"/>
  <c r="D94" i="8"/>
  <c r="C94" i="8"/>
  <c r="B94" i="8"/>
  <c r="A94" i="8"/>
  <c r="I93" i="8"/>
  <c r="H93" i="8"/>
  <c r="G93" i="8"/>
  <c r="E93" i="8"/>
  <c r="D93" i="8"/>
  <c r="C93" i="8"/>
  <c r="B93" i="8"/>
  <c r="A93" i="8"/>
  <c r="I92" i="8"/>
  <c r="H92" i="8"/>
  <c r="G92" i="8"/>
  <c r="E92" i="8"/>
  <c r="D92" i="8"/>
  <c r="C92" i="8"/>
  <c r="B92" i="8"/>
  <c r="A92" i="8"/>
  <c r="I91" i="8"/>
  <c r="H91" i="8"/>
  <c r="G91" i="8"/>
  <c r="E91" i="8"/>
  <c r="D91" i="8"/>
  <c r="C91" i="8"/>
  <c r="B91" i="8"/>
  <c r="A91" i="8"/>
  <c r="I90" i="8"/>
  <c r="H90" i="8"/>
  <c r="G90" i="8"/>
  <c r="E90" i="8"/>
  <c r="D90" i="8"/>
  <c r="C90" i="8"/>
  <c r="B90" i="8"/>
  <c r="A90" i="8"/>
  <c r="I89" i="8"/>
  <c r="H89" i="8"/>
  <c r="G89" i="8"/>
  <c r="E89" i="8"/>
  <c r="D89" i="8"/>
  <c r="C89" i="8"/>
  <c r="B89" i="8"/>
  <c r="A89" i="8"/>
  <c r="I88" i="8"/>
  <c r="H88" i="8"/>
  <c r="G88" i="8"/>
  <c r="E88" i="8"/>
  <c r="D88" i="8"/>
  <c r="C88" i="8"/>
  <c r="B88" i="8"/>
  <c r="A88" i="8"/>
  <c r="I87" i="8"/>
  <c r="H87" i="8"/>
  <c r="G87" i="8"/>
  <c r="E87" i="8"/>
  <c r="D87" i="8"/>
  <c r="C87" i="8"/>
  <c r="B87" i="8"/>
  <c r="A87" i="8"/>
  <c r="I86" i="8"/>
  <c r="H86" i="8"/>
  <c r="G86" i="8"/>
  <c r="E86" i="8"/>
  <c r="D86" i="8"/>
  <c r="C86" i="8"/>
  <c r="B86" i="8"/>
  <c r="A86" i="8"/>
  <c r="I85" i="8"/>
  <c r="H85" i="8"/>
  <c r="G85" i="8"/>
  <c r="E85" i="8"/>
  <c r="D85" i="8"/>
  <c r="C85" i="8"/>
  <c r="B85" i="8"/>
  <c r="A85" i="8"/>
  <c r="I84" i="8"/>
  <c r="H84" i="8"/>
  <c r="G84" i="8"/>
  <c r="E84" i="8"/>
  <c r="D84" i="8"/>
  <c r="C84" i="8"/>
  <c r="B84" i="8"/>
  <c r="A84" i="8"/>
  <c r="I83" i="8"/>
  <c r="H83" i="8"/>
  <c r="G83" i="8"/>
  <c r="E83" i="8"/>
  <c r="D83" i="8"/>
  <c r="C83" i="8"/>
  <c r="B83" i="8"/>
  <c r="A83" i="8"/>
  <c r="I82" i="8"/>
  <c r="H82" i="8"/>
  <c r="G82" i="8"/>
  <c r="E82" i="8"/>
  <c r="D82" i="8"/>
  <c r="C82" i="8"/>
  <c r="B82" i="8"/>
  <c r="A82" i="8"/>
  <c r="I81" i="8"/>
  <c r="H81" i="8"/>
  <c r="G81" i="8"/>
  <c r="E81" i="8"/>
  <c r="D81" i="8"/>
  <c r="C81" i="8"/>
  <c r="B81" i="8"/>
  <c r="A81" i="8"/>
  <c r="I80" i="8"/>
  <c r="H80" i="8"/>
  <c r="G80" i="8"/>
  <c r="E80" i="8"/>
  <c r="D80" i="8"/>
  <c r="C80" i="8"/>
  <c r="B80" i="8"/>
  <c r="A80" i="8"/>
  <c r="I79" i="8"/>
  <c r="H79" i="8"/>
  <c r="G79" i="8"/>
  <c r="E79" i="8"/>
  <c r="D79" i="8"/>
  <c r="C79" i="8"/>
  <c r="B79" i="8"/>
  <c r="A79" i="8"/>
  <c r="I78" i="8"/>
  <c r="H78" i="8"/>
  <c r="G78" i="8"/>
  <c r="E78" i="8"/>
  <c r="D78" i="8"/>
  <c r="C78" i="8"/>
  <c r="B78" i="8"/>
  <c r="A78" i="8"/>
  <c r="I77" i="8"/>
  <c r="H77" i="8"/>
  <c r="G77" i="8"/>
  <c r="E77" i="8"/>
  <c r="D77" i="8"/>
  <c r="C77" i="8"/>
  <c r="B77" i="8"/>
  <c r="A77" i="8"/>
  <c r="I76" i="8"/>
  <c r="H76" i="8"/>
  <c r="G76" i="8"/>
  <c r="E76" i="8"/>
  <c r="D76" i="8"/>
  <c r="C76" i="8"/>
  <c r="B76" i="8"/>
  <c r="A76" i="8"/>
  <c r="I75" i="8"/>
  <c r="H75" i="8"/>
  <c r="G75" i="8"/>
  <c r="E75" i="8"/>
  <c r="D75" i="8"/>
  <c r="C75" i="8"/>
  <c r="B75" i="8"/>
  <c r="A75" i="8"/>
  <c r="I74" i="8"/>
  <c r="H74" i="8"/>
  <c r="G74" i="8"/>
  <c r="E74" i="8"/>
  <c r="D74" i="8"/>
  <c r="C74" i="8"/>
  <c r="B74" i="8"/>
  <c r="A74" i="8"/>
  <c r="I73" i="8"/>
  <c r="H73" i="8"/>
  <c r="G73" i="8"/>
  <c r="E73" i="8"/>
  <c r="D73" i="8"/>
  <c r="C73" i="8"/>
  <c r="B73" i="8"/>
  <c r="A73" i="8"/>
  <c r="I72" i="8"/>
  <c r="H72" i="8"/>
  <c r="G72" i="8"/>
  <c r="E72" i="8"/>
  <c r="D72" i="8"/>
  <c r="C72" i="8"/>
  <c r="B72" i="8"/>
  <c r="A72" i="8"/>
  <c r="I71" i="8"/>
  <c r="H71" i="8"/>
  <c r="G71" i="8"/>
  <c r="E71" i="8"/>
  <c r="D71" i="8"/>
  <c r="C71" i="8"/>
  <c r="B71" i="8"/>
  <c r="A71" i="8"/>
  <c r="I70" i="8"/>
  <c r="H70" i="8"/>
  <c r="G70" i="8"/>
  <c r="E70" i="8"/>
  <c r="D70" i="8"/>
  <c r="C70" i="8"/>
  <c r="B70" i="8"/>
  <c r="A70" i="8"/>
  <c r="I69" i="8"/>
  <c r="H69" i="8"/>
  <c r="G69" i="8"/>
  <c r="E69" i="8"/>
  <c r="D69" i="8"/>
  <c r="C69" i="8"/>
  <c r="B69" i="8"/>
  <c r="A69" i="8"/>
  <c r="I68" i="8"/>
  <c r="H68" i="8"/>
  <c r="G68" i="8"/>
  <c r="E68" i="8"/>
  <c r="D68" i="8"/>
  <c r="C68" i="8"/>
  <c r="B68" i="8"/>
  <c r="A68" i="8"/>
  <c r="I67" i="8"/>
  <c r="H67" i="8"/>
  <c r="G67" i="8"/>
  <c r="E67" i="8"/>
  <c r="D67" i="8"/>
  <c r="C67" i="8"/>
  <c r="B67" i="8"/>
  <c r="A67" i="8"/>
  <c r="I66" i="8"/>
  <c r="H66" i="8"/>
  <c r="G66" i="8"/>
  <c r="E66" i="8"/>
  <c r="D66" i="8"/>
  <c r="C66" i="8"/>
  <c r="B66" i="8"/>
  <c r="A66" i="8"/>
  <c r="I65" i="8"/>
  <c r="H65" i="8"/>
  <c r="G65" i="8"/>
  <c r="E65" i="8"/>
  <c r="D65" i="8"/>
  <c r="C65" i="8"/>
  <c r="B65" i="8"/>
  <c r="A65" i="8"/>
  <c r="I64" i="8"/>
  <c r="H64" i="8"/>
  <c r="G64" i="8"/>
  <c r="E64" i="8"/>
  <c r="D64" i="8"/>
  <c r="C64" i="8"/>
  <c r="B64" i="8"/>
  <c r="A64" i="8"/>
  <c r="I63" i="8"/>
  <c r="H63" i="8"/>
  <c r="G63" i="8"/>
  <c r="E63" i="8"/>
  <c r="D63" i="8"/>
  <c r="C63" i="8"/>
  <c r="B63" i="8"/>
  <c r="A63" i="8"/>
  <c r="I62" i="8"/>
  <c r="H62" i="8"/>
  <c r="G62" i="8"/>
  <c r="E62" i="8"/>
  <c r="D62" i="8"/>
  <c r="C62" i="8"/>
  <c r="B62" i="8"/>
  <c r="A62" i="8"/>
  <c r="I61" i="8"/>
  <c r="H61" i="8"/>
  <c r="G61" i="8"/>
  <c r="E61" i="8"/>
  <c r="D61" i="8"/>
  <c r="C61" i="8"/>
  <c r="B61" i="8"/>
  <c r="A61" i="8"/>
  <c r="I60" i="8"/>
  <c r="H60" i="8"/>
  <c r="G60" i="8"/>
  <c r="E60" i="8"/>
  <c r="D60" i="8"/>
  <c r="C60" i="8"/>
  <c r="B60" i="8"/>
  <c r="A60" i="8"/>
  <c r="I59" i="8"/>
  <c r="H59" i="8"/>
  <c r="G59" i="8"/>
  <c r="E59" i="8"/>
  <c r="D59" i="8"/>
  <c r="C59" i="8"/>
  <c r="B59" i="8"/>
  <c r="A59" i="8"/>
  <c r="I58" i="8"/>
  <c r="H58" i="8"/>
  <c r="G58" i="8"/>
  <c r="E58" i="8"/>
  <c r="D58" i="8"/>
  <c r="C58" i="8"/>
  <c r="B58" i="8"/>
  <c r="A58" i="8"/>
  <c r="I57" i="8"/>
  <c r="H57" i="8"/>
  <c r="G57" i="8"/>
  <c r="E57" i="8"/>
  <c r="D57" i="8"/>
  <c r="C57" i="8"/>
  <c r="B57" i="8"/>
  <c r="A57" i="8"/>
  <c r="I56" i="8"/>
  <c r="H56" i="8"/>
  <c r="G56" i="8"/>
  <c r="E56" i="8"/>
  <c r="D56" i="8"/>
  <c r="C56" i="8"/>
  <c r="B56" i="8"/>
  <c r="A56" i="8"/>
  <c r="I55" i="8"/>
  <c r="H55" i="8"/>
  <c r="G55" i="8"/>
  <c r="E55" i="8"/>
  <c r="D55" i="8"/>
  <c r="C55" i="8"/>
  <c r="B55" i="8"/>
  <c r="A55" i="8"/>
  <c r="I54" i="8"/>
  <c r="H54" i="8"/>
  <c r="G54" i="8"/>
  <c r="E54" i="8"/>
  <c r="D54" i="8"/>
  <c r="C54" i="8"/>
  <c r="B54" i="8"/>
  <c r="A54" i="8"/>
  <c r="I53" i="8"/>
  <c r="H53" i="8"/>
  <c r="G53" i="8"/>
  <c r="E53" i="8"/>
  <c r="D53" i="8"/>
  <c r="C53" i="8"/>
  <c r="B53" i="8"/>
  <c r="A53" i="8"/>
  <c r="I52" i="8"/>
  <c r="H52" i="8"/>
  <c r="G52" i="8"/>
  <c r="E52" i="8"/>
  <c r="D52" i="8"/>
  <c r="C52" i="8"/>
  <c r="B52" i="8"/>
  <c r="A52" i="8"/>
  <c r="I51" i="8"/>
  <c r="H51" i="8"/>
  <c r="G51" i="8"/>
  <c r="E51" i="8"/>
  <c r="D51" i="8"/>
  <c r="C51" i="8"/>
  <c r="B51" i="8"/>
  <c r="A51" i="8"/>
  <c r="I50" i="8"/>
  <c r="H50" i="8"/>
  <c r="G50" i="8"/>
  <c r="E50" i="8"/>
  <c r="D50" i="8"/>
  <c r="C50" i="8"/>
  <c r="B50" i="8"/>
  <c r="A50" i="8"/>
  <c r="I49" i="8"/>
  <c r="H49" i="8"/>
  <c r="G49" i="8"/>
  <c r="E49" i="8"/>
  <c r="D49" i="8"/>
  <c r="C49" i="8"/>
  <c r="B49" i="8"/>
  <c r="A49" i="8"/>
  <c r="I48" i="8"/>
  <c r="H48" i="8"/>
  <c r="G48" i="8"/>
  <c r="E48" i="8"/>
  <c r="D48" i="8"/>
  <c r="C48" i="8"/>
  <c r="B48" i="8"/>
  <c r="A48" i="8"/>
  <c r="I47" i="8"/>
  <c r="H47" i="8"/>
  <c r="G47" i="8"/>
  <c r="E47" i="8"/>
  <c r="D47" i="8"/>
  <c r="C47" i="8"/>
  <c r="B47" i="8"/>
  <c r="A47" i="8"/>
  <c r="I46" i="8"/>
  <c r="H46" i="8"/>
  <c r="G46" i="8"/>
  <c r="E46" i="8"/>
  <c r="D46" i="8"/>
  <c r="C46" i="8"/>
  <c r="B46" i="8"/>
  <c r="A46" i="8"/>
  <c r="I45" i="8"/>
  <c r="H45" i="8"/>
  <c r="G45" i="8"/>
  <c r="E45" i="8"/>
  <c r="D45" i="8"/>
  <c r="C45" i="8"/>
  <c r="B45" i="8"/>
  <c r="A45" i="8"/>
  <c r="I44" i="8"/>
  <c r="H44" i="8"/>
  <c r="G44" i="8"/>
  <c r="E44" i="8"/>
  <c r="D44" i="8"/>
  <c r="C44" i="8"/>
  <c r="B44" i="8"/>
  <c r="A44" i="8"/>
  <c r="I43" i="8"/>
  <c r="H43" i="8"/>
  <c r="G43" i="8"/>
  <c r="E43" i="8"/>
  <c r="D43" i="8"/>
  <c r="C43" i="8"/>
  <c r="B43" i="8"/>
  <c r="A43" i="8"/>
  <c r="I42" i="8"/>
  <c r="H42" i="8"/>
  <c r="G42" i="8"/>
  <c r="E42" i="8"/>
  <c r="D42" i="8"/>
  <c r="C42" i="8"/>
  <c r="B42" i="8"/>
  <c r="A42" i="8"/>
  <c r="I41" i="8"/>
  <c r="H41" i="8"/>
  <c r="G41" i="8"/>
  <c r="E41" i="8"/>
  <c r="D41" i="8"/>
  <c r="C41" i="8"/>
  <c r="B41" i="8"/>
  <c r="A41" i="8"/>
  <c r="I40" i="8"/>
  <c r="H40" i="8"/>
  <c r="G40" i="8"/>
  <c r="E40" i="8"/>
  <c r="D40" i="8"/>
  <c r="C40" i="8"/>
  <c r="B40" i="8"/>
  <c r="A40" i="8"/>
  <c r="I39" i="8"/>
  <c r="H39" i="8"/>
  <c r="G39" i="8"/>
  <c r="E39" i="8"/>
  <c r="D39" i="8"/>
  <c r="C39" i="8"/>
  <c r="B39" i="8"/>
  <c r="A39" i="8"/>
  <c r="I38" i="8"/>
  <c r="H38" i="8"/>
  <c r="G38" i="8"/>
  <c r="E38" i="8"/>
  <c r="D38" i="8"/>
  <c r="C38" i="8"/>
  <c r="B38" i="8"/>
  <c r="A38" i="8"/>
  <c r="I37" i="8"/>
  <c r="H37" i="8"/>
  <c r="G37" i="8"/>
  <c r="E37" i="8"/>
  <c r="D37" i="8"/>
  <c r="C37" i="8"/>
  <c r="B37" i="8"/>
  <c r="A37" i="8"/>
  <c r="I36" i="8"/>
  <c r="H36" i="8"/>
  <c r="G36" i="8"/>
  <c r="E36" i="8"/>
  <c r="D36" i="8"/>
  <c r="C36" i="8"/>
  <c r="B36" i="8"/>
  <c r="A36" i="8"/>
  <c r="I35" i="8"/>
  <c r="H35" i="8"/>
  <c r="G35" i="8"/>
  <c r="E35" i="8"/>
  <c r="D35" i="8"/>
  <c r="C35" i="8"/>
  <c r="B35" i="8"/>
  <c r="A35" i="8"/>
  <c r="I34" i="8"/>
  <c r="H34" i="8"/>
  <c r="G34" i="8"/>
  <c r="E34" i="8"/>
  <c r="D34" i="8"/>
  <c r="C34" i="8"/>
  <c r="B34" i="8"/>
  <c r="A34" i="8"/>
  <c r="I33" i="8"/>
  <c r="H33" i="8"/>
  <c r="G33" i="8"/>
  <c r="E33" i="8"/>
  <c r="D33" i="8"/>
  <c r="C33" i="8"/>
  <c r="B33" i="8"/>
  <c r="A33" i="8"/>
  <c r="I32" i="8"/>
  <c r="H32" i="8"/>
  <c r="G32" i="8"/>
  <c r="E32" i="8"/>
  <c r="D32" i="8"/>
  <c r="C32" i="8"/>
  <c r="B32" i="8"/>
  <c r="A32" i="8"/>
  <c r="I31" i="8"/>
  <c r="H31" i="8"/>
  <c r="G31" i="8"/>
  <c r="E31" i="8"/>
  <c r="D31" i="8"/>
  <c r="C31" i="8"/>
  <c r="B31" i="8"/>
  <c r="A31" i="8"/>
  <c r="I30" i="8"/>
  <c r="H30" i="8"/>
  <c r="G30" i="8"/>
  <c r="E30" i="8"/>
  <c r="D30" i="8"/>
  <c r="C30" i="8"/>
  <c r="B30" i="8"/>
  <c r="A30" i="8"/>
  <c r="I29" i="8"/>
  <c r="H29" i="8"/>
  <c r="G29" i="8"/>
  <c r="E29" i="8"/>
  <c r="D29" i="8"/>
  <c r="C29" i="8"/>
  <c r="B29" i="8"/>
  <c r="A29" i="8"/>
  <c r="I28" i="8"/>
  <c r="H28" i="8"/>
  <c r="G28" i="8"/>
  <c r="E28" i="8"/>
  <c r="D28" i="8"/>
  <c r="C28" i="8"/>
  <c r="B28" i="8"/>
  <c r="A28" i="8"/>
  <c r="I27" i="8"/>
  <c r="H27" i="8"/>
  <c r="G27" i="8"/>
  <c r="E27" i="8"/>
  <c r="D27" i="8"/>
  <c r="C27" i="8"/>
  <c r="B27" i="8"/>
  <c r="A27" i="8"/>
  <c r="I26" i="8"/>
  <c r="H26" i="8"/>
  <c r="G26" i="8"/>
  <c r="E26" i="8"/>
  <c r="D26" i="8"/>
  <c r="C26" i="8"/>
  <c r="B26" i="8"/>
  <c r="A26" i="8"/>
  <c r="I25" i="8"/>
  <c r="H25" i="8"/>
  <c r="G25" i="8"/>
  <c r="E25" i="8"/>
  <c r="D25" i="8"/>
  <c r="C25" i="8"/>
  <c r="B25" i="8"/>
  <c r="A25" i="8"/>
  <c r="I24" i="8"/>
  <c r="H24" i="8"/>
  <c r="G24" i="8"/>
  <c r="E24" i="8"/>
  <c r="D24" i="8"/>
  <c r="C24" i="8"/>
  <c r="B24" i="8"/>
  <c r="A24" i="8"/>
  <c r="I23" i="8"/>
  <c r="H23" i="8"/>
  <c r="G23" i="8"/>
  <c r="E23" i="8"/>
  <c r="D23" i="8"/>
  <c r="C23" i="8"/>
  <c r="B23" i="8"/>
  <c r="A23" i="8"/>
  <c r="I22" i="8"/>
  <c r="H22" i="8"/>
  <c r="G22" i="8"/>
  <c r="E22" i="8"/>
  <c r="D22" i="8"/>
  <c r="C22" i="8"/>
  <c r="B22" i="8"/>
  <c r="A22" i="8"/>
  <c r="I21" i="8"/>
  <c r="H21" i="8"/>
  <c r="G21" i="8"/>
  <c r="E21" i="8"/>
  <c r="D21" i="8"/>
  <c r="C21" i="8"/>
  <c r="B21" i="8"/>
  <c r="A21" i="8"/>
  <c r="I20" i="8"/>
  <c r="H20" i="8"/>
  <c r="G20" i="8"/>
  <c r="E20" i="8"/>
  <c r="D20" i="8"/>
  <c r="C20" i="8"/>
  <c r="B20" i="8"/>
  <c r="A20" i="8"/>
  <c r="I19" i="8"/>
  <c r="H19" i="8"/>
  <c r="G19" i="8"/>
  <c r="E19" i="8"/>
  <c r="D19" i="8"/>
  <c r="C19" i="8"/>
  <c r="B19" i="8"/>
  <c r="A19" i="8"/>
  <c r="I18" i="8"/>
  <c r="H18" i="8"/>
  <c r="G18" i="8"/>
  <c r="E18" i="8"/>
  <c r="D18" i="8"/>
  <c r="C18" i="8"/>
  <c r="B18" i="8"/>
  <c r="A18" i="8"/>
  <c r="I17" i="8"/>
  <c r="H17" i="8"/>
  <c r="G17" i="8"/>
  <c r="E17" i="8"/>
  <c r="D17" i="8"/>
  <c r="C17" i="8"/>
  <c r="B17" i="8"/>
  <c r="A17" i="8"/>
  <c r="I16" i="8"/>
  <c r="H16" i="8"/>
  <c r="G16" i="8"/>
  <c r="E16" i="8"/>
  <c r="D16" i="8"/>
  <c r="C16" i="8"/>
  <c r="B16" i="8"/>
  <c r="A16" i="8"/>
  <c r="I15" i="8"/>
  <c r="H15" i="8"/>
  <c r="G15" i="8"/>
  <c r="E15" i="8"/>
  <c r="D15" i="8"/>
  <c r="C15" i="8"/>
  <c r="B15" i="8"/>
  <c r="A15" i="8"/>
  <c r="I14" i="8"/>
  <c r="H14" i="8"/>
  <c r="G14" i="8"/>
  <c r="E14" i="8"/>
  <c r="D14" i="8"/>
  <c r="C14" i="8"/>
  <c r="B14" i="8"/>
  <c r="A14" i="8"/>
  <c r="I13" i="8"/>
  <c r="D133" i="8" s="1"/>
  <c r="C139" i="8" s="1"/>
  <c r="D139" i="8" s="1"/>
  <c r="H13" i="8"/>
  <c r="C133" i="8" s="1"/>
  <c r="C138" i="8" s="1"/>
  <c r="D138" i="8" s="1"/>
  <c r="G13" i="8"/>
  <c r="B133" i="8" s="1"/>
  <c r="E13" i="8"/>
  <c r="D13" i="8"/>
  <c r="C13" i="8"/>
  <c r="B13" i="8"/>
  <c r="A13" i="8"/>
  <c r="B9" i="8"/>
  <c r="B8" i="8"/>
  <c r="B7" i="8"/>
  <c r="B6" i="8"/>
  <c r="B19" i="5"/>
  <c r="D15" i="5"/>
  <c r="C15" i="5"/>
  <c r="B15" i="5"/>
  <c r="D14" i="5"/>
  <c r="C14" i="5"/>
  <c r="B14" i="5"/>
  <c r="D13" i="5"/>
  <c r="C13" i="5"/>
  <c r="B13" i="5"/>
  <c r="D8" i="5"/>
  <c r="C8" i="5"/>
  <c r="B8" i="5"/>
  <c r="D7" i="5"/>
  <c r="C7" i="5"/>
  <c r="B7" i="5"/>
  <c r="D6" i="5"/>
  <c r="C6" i="5"/>
  <c r="B6" i="5"/>
  <c r="D27" i="3"/>
  <c r="C27" i="3"/>
  <c r="B27" i="3"/>
  <c r="D26" i="3"/>
  <c r="C26" i="3"/>
  <c r="D25" i="3"/>
  <c r="C25" i="3"/>
  <c r="B25" i="3"/>
  <c r="D19" i="3"/>
  <c r="D20" i="3" s="1"/>
  <c r="C19" i="3"/>
  <c r="C20" i="3" s="1"/>
  <c r="B19" i="3"/>
  <c r="B20" i="3" s="1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2" i="3"/>
  <c r="C12" i="3"/>
  <c r="B12" i="3"/>
  <c r="D11" i="3"/>
  <c r="C51" i="14" s="1"/>
  <c r="C11" i="3"/>
  <c r="C50" i="14" s="1"/>
  <c r="B11" i="3"/>
  <c r="C49" i="14" s="1"/>
  <c r="D9" i="3"/>
  <c r="D23" i="3" s="1"/>
  <c r="E51" i="14" s="1"/>
  <c r="C9" i="3"/>
  <c r="C23" i="3" s="1"/>
  <c r="E50" i="14" s="1"/>
  <c r="B9" i="3"/>
  <c r="B23" i="3" s="1"/>
  <c r="E49" i="14" s="1"/>
  <c r="E6" i="3"/>
  <c r="D6" i="3"/>
  <c r="C6" i="3"/>
  <c r="B6" i="3"/>
  <c r="D5" i="3"/>
  <c r="C5" i="3"/>
  <c r="B5" i="3"/>
  <c r="C17" i="2"/>
  <c r="C18" i="2" s="1"/>
  <c r="E138" i="8" l="1"/>
  <c r="E140" i="8"/>
  <c r="C137" i="8"/>
  <c r="D137" i="8" s="1"/>
  <c r="E133" i="8"/>
  <c r="C140" i="8" s="1"/>
  <c r="D140" i="8" s="1"/>
  <c r="E139" i="8"/>
  <c r="B22" i="3"/>
  <c r="D49" i="14" s="1"/>
  <c r="B26" i="3"/>
  <c r="B43" i="4"/>
  <c r="D22" i="3"/>
  <c r="D51" i="14" s="1"/>
  <c r="B41" i="4"/>
  <c r="E137" i="8"/>
  <c r="C22" i="3"/>
  <c r="D50" i="14" s="1"/>
  <c r="B42" i="4"/>
  <c r="B5" i="11"/>
  <c r="B6" i="10"/>
  <c r="C5" i="10"/>
  <c r="D5" i="10"/>
  <c r="E5" i="10"/>
  <c r="E13" i="12"/>
  <c r="E45" i="12"/>
  <c r="E77" i="12"/>
  <c r="E10" i="12"/>
  <c r="E29" i="12"/>
  <c r="E87" i="12"/>
  <c r="E151" i="12"/>
  <c r="E271" i="12"/>
  <c r="E295" i="12"/>
  <c r="E319" i="12"/>
  <c r="E383" i="12"/>
  <c r="E447" i="12"/>
  <c r="E511" i="12"/>
  <c r="E575" i="12"/>
  <c r="E639" i="12"/>
  <c r="E703" i="12"/>
  <c r="E767" i="12"/>
  <c r="E815" i="12"/>
  <c r="E847" i="12"/>
  <c r="E919" i="12"/>
  <c r="E983" i="12"/>
  <c r="E1018" i="12"/>
  <c r="E1487" i="12"/>
  <c r="E124" i="12"/>
  <c r="E137" i="12"/>
  <c r="E188" i="12"/>
  <c r="E212" i="12"/>
  <c r="E236" i="12"/>
  <c r="E268" i="12"/>
  <c r="E281" i="12"/>
  <c r="E345" i="12"/>
  <c r="E356" i="12"/>
  <c r="E409" i="12"/>
  <c r="E420" i="12"/>
  <c r="E473" i="12"/>
  <c r="E484" i="12"/>
  <c r="E548" i="12"/>
  <c r="E612" i="12"/>
  <c r="E676" i="12"/>
  <c r="E740" i="12"/>
  <c r="E793" i="12"/>
  <c r="E825" i="12"/>
  <c r="E857" i="12"/>
  <c r="E916" i="12"/>
  <c r="E980" i="12"/>
  <c r="E1013" i="12"/>
  <c r="E1119" i="12"/>
  <c r="E1271" i="12"/>
  <c r="E1399" i="12"/>
  <c r="E1508" i="12"/>
  <c r="E84" i="12"/>
  <c r="E95" i="12"/>
  <c r="E97" i="12"/>
  <c r="E148" i="12"/>
  <c r="E159" i="12"/>
  <c r="E161" i="12"/>
  <c r="E255" i="12"/>
  <c r="E257" i="12"/>
  <c r="E292" i="12"/>
  <c r="E303" i="12"/>
  <c r="E305" i="12"/>
  <c r="E316" i="12"/>
  <c r="E327" i="12"/>
  <c r="E369" i="12"/>
  <c r="E380" i="12"/>
  <c r="E391" i="12"/>
  <c r="E433" i="12"/>
  <c r="E444" i="12"/>
  <c r="E455" i="12"/>
  <c r="E497" i="12"/>
  <c r="E508" i="12"/>
  <c r="E519" i="12"/>
  <c r="E572" i="12"/>
  <c r="E583" i="12"/>
  <c r="E625" i="12"/>
  <c r="E636" i="12"/>
  <c r="E647" i="12"/>
  <c r="E700" i="12"/>
  <c r="E711" i="12"/>
  <c r="E753" i="12"/>
  <c r="E764" i="12"/>
  <c r="E775" i="12"/>
  <c r="E812" i="12"/>
  <c r="E844" i="12"/>
  <c r="E876" i="12"/>
  <c r="E927" i="12"/>
  <c r="E940" i="12"/>
  <c r="E991" i="12"/>
  <c r="E1087" i="12"/>
  <c r="E1178" i="12"/>
  <c r="E1264" i="12"/>
  <c r="E1266" i="12"/>
  <c r="E1290" i="12"/>
  <c r="E1392" i="12"/>
  <c r="E1394" i="12"/>
  <c r="E1418" i="12"/>
  <c r="E1477" i="12"/>
  <c r="E799" i="12"/>
  <c r="E831" i="12"/>
  <c r="E863" i="12"/>
  <c r="E887" i="12"/>
  <c r="E951" i="12"/>
  <c r="E1146" i="12"/>
  <c r="E1527" i="12"/>
  <c r="E132" i="12"/>
  <c r="E143" i="12"/>
  <c r="E145" i="12"/>
  <c r="E196" i="12"/>
  <c r="E207" i="12"/>
  <c r="E209" i="12"/>
  <c r="E220" i="12"/>
  <c r="E231" i="12"/>
  <c r="E263" i="12"/>
  <c r="E265" i="12"/>
  <c r="E276" i="12"/>
  <c r="E289" i="12"/>
  <c r="E311" i="12"/>
  <c r="E353" i="12"/>
  <c r="E364" i="12"/>
  <c r="E375" i="12"/>
  <c r="E417" i="12"/>
  <c r="E428" i="12"/>
  <c r="E439" i="12"/>
  <c r="E481" i="12"/>
  <c r="E492" i="12"/>
  <c r="E503" i="12"/>
  <c r="E556" i="12"/>
  <c r="E567" i="12"/>
  <c r="E620" i="12"/>
  <c r="E631" i="12"/>
  <c r="E684" i="12"/>
  <c r="E695" i="12"/>
  <c r="E748" i="12"/>
  <c r="E759" i="12"/>
  <c r="E911" i="12"/>
  <c r="E975" i="12"/>
  <c r="E1023" i="12"/>
  <c r="E1114" i="12"/>
  <c r="E1173" i="12"/>
  <c r="E1285" i="12"/>
  <c r="E1413" i="12"/>
  <c r="E1522" i="12"/>
  <c r="E841" i="12"/>
  <c r="E116" i="12"/>
  <c r="E127" i="12"/>
  <c r="E129" i="12"/>
  <c r="E180" i="12"/>
  <c r="E191" i="12"/>
  <c r="E193" i="12"/>
  <c r="E215" i="12"/>
  <c r="E239" i="12"/>
  <c r="E284" i="12"/>
  <c r="E337" i="12"/>
  <c r="E348" i="12"/>
  <c r="E359" i="12"/>
  <c r="E401" i="12"/>
  <c r="E412" i="12"/>
  <c r="E423" i="12"/>
  <c r="E465" i="12"/>
  <c r="E476" i="12"/>
  <c r="E487" i="12"/>
  <c r="E529" i="12"/>
  <c r="E540" i="12"/>
  <c r="E551" i="12"/>
  <c r="E604" i="12"/>
  <c r="E615" i="12"/>
  <c r="E668" i="12"/>
  <c r="E679" i="12"/>
  <c r="E732" i="12"/>
  <c r="E743" i="12"/>
  <c r="E785" i="12"/>
  <c r="E796" i="12"/>
  <c r="E828" i="12"/>
  <c r="E860" i="12"/>
  <c r="E895" i="12"/>
  <c r="E897" i="12"/>
  <c r="E908" i="12"/>
  <c r="E959" i="12"/>
  <c r="E972" i="12"/>
  <c r="E1050" i="12"/>
  <c r="E1109" i="12"/>
  <c r="E1200" i="12"/>
  <c r="E1202" i="12"/>
  <c r="E1226" i="12"/>
  <c r="E1328" i="12"/>
  <c r="E1330" i="12"/>
  <c r="E1354" i="12"/>
  <c r="E1456" i="12"/>
  <c r="E1458" i="12"/>
  <c r="E1546" i="12"/>
  <c r="E1228" i="12"/>
  <c r="E1247" i="12"/>
  <c r="E1292" i="12"/>
  <c r="E1311" i="12"/>
  <c r="E1356" i="12"/>
  <c r="E1375" i="12"/>
  <c r="E1420" i="12"/>
  <c r="E1439" i="12"/>
  <c r="E1484" i="12"/>
  <c r="E1503" i="12"/>
  <c r="E1548" i="12"/>
  <c r="E1567" i="12"/>
  <c r="E1015" i="12"/>
  <c r="E1017" i="12"/>
  <c r="E1047" i="12"/>
  <c r="E1049" i="12"/>
  <c r="E1079" i="12"/>
  <c r="E1081" i="12"/>
  <c r="E1111" i="12"/>
  <c r="E1113" i="12"/>
  <c r="E1143" i="12"/>
  <c r="E1145" i="12"/>
  <c r="E1175" i="12"/>
  <c r="E1177" i="12"/>
  <c r="E1223" i="12"/>
  <c r="E1287" i="12"/>
  <c r="E1351" i="12"/>
  <c r="E1415" i="12"/>
  <c r="E1479" i="12"/>
  <c r="E1543" i="12"/>
  <c r="E1039" i="12"/>
  <c r="E1071" i="12"/>
  <c r="E1103" i="12"/>
  <c r="E1135" i="12"/>
  <c r="E1167" i="12"/>
  <c r="E1220" i="12"/>
  <c r="E1239" i="12"/>
  <c r="E1284" i="12"/>
  <c r="E1303" i="12"/>
  <c r="E1348" i="12"/>
  <c r="E1367" i="12"/>
  <c r="E1412" i="12"/>
  <c r="E1431" i="12"/>
  <c r="E1495" i="12"/>
  <c r="E1196" i="12"/>
  <c r="E1215" i="12"/>
  <c r="E1260" i="12"/>
  <c r="E1279" i="12"/>
  <c r="E1324" i="12"/>
  <c r="E1343" i="12"/>
  <c r="E1388" i="12"/>
  <c r="E1407" i="12"/>
  <c r="E1452" i="12"/>
  <c r="E1471" i="12"/>
  <c r="E1516" i="12"/>
  <c r="E1535" i="12"/>
  <c r="E999" i="12"/>
  <c r="E1001" i="12"/>
  <c r="E1031" i="12"/>
  <c r="E1033" i="12"/>
  <c r="E1063" i="12"/>
  <c r="E1065" i="12"/>
  <c r="E1095" i="12"/>
  <c r="E1097" i="12"/>
  <c r="E1127" i="12"/>
  <c r="E1129" i="12"/>
  <c r="E1159" i="12"/>
  <c r="E1161" i="12"/>
  <c r="E1191" i="12"/>
  <c r="E1193" i="12"/>
  <c r="E1255" i="12"/>
  <c r="E1319" i="12"/>
  <c r="E1383" i="12"/>
  <c r="E1447" i="12"/>
  <c r="E1511" i="12"/>
  <c r="E1404" i="9" l="1"/>
  <c r="E1400" i="9"/>
  <c r="E1403" i="9"/>
  <c r="E1399" i="9"/>
  <c r="E1406" i="9"/>
  <c r="E1402" i="9"/>
  <c r="E1405" i="9"/>
  <c r="E1401" i="9"/>
  <c r="E1113" i="9"/>
  <c r="E264" i="9"/>
  <c r="E263" i="9"/>
  <c r="E1128" i="9"/>
  <c r="E1127" i="9"/>
  <c r="E1132" i="9"/>
  <c r="E1131" i="9"/>
  <c r="E1134" i="9"/>
  <c r="E1130" i="9"/>
  <c r="E1133" i="9"/>
  <c r="E1129" i="9"/>
  <c r="E1224" i="9"/>
  <c r="E1223" i="9"/>
  <c r="E1225" i="9"/>
  <c r="E281" i="9"/>
  <c r="E283" i="9"/>
  <c r="E282" i="9"/>
  <c r="E565" i="9"/>
  <c r="E561" i="9"/>
  <c r="E557" i="9"/>
  <c r="E564" i="9"/>
  <c r="E560" i="9"/>
  <c r="E556" i="9"/>
  <c r="E563" i="9"/>
  <c r="E559" i="9"/>
  <c r="E566" i="9"/>
  <c r="E562" i="9"/>
  <c r="E558" i="9"/>
  <c r="E1416" i="9"/>
  <c r="E1415" i="9"/>
  <c r="E1417" i="9"/>
  <c r="E365" i="9"/>
  <c r="E368" i="9"/>
  <c r="E364" i="9"/>
  <c r="E367" i="9"/>
  <c r="E366" i="9"/>
  <c r="E353" i="9"/>
  <c r="E355" i="9"/>
  <c r="E354" i="9"/>
  <c r="E5" i="11"/>
  <c r="E6" i="10"/>
  <c r="E996" i="9"/>
  <c r="E992" i="9"/>
  <c r="E995" i="9"/>
  <c r="E991" i="9"/>
  <c r="E998" i="9"/>
  <c r="E994" i="9"/>
  <c r="E993" i="9"/>
  <c r="E997" i="9"/>
  <c r="E1220" i="9"/>
  <c r="E1222" i="9"/>
  <c r="E1221" i="9"/>
  <c r="E1227" i="9"/>
  <c r="E1226" i="9"/>
  <c r="E237" i="9"/>
  <c r="E236" i="9"/>
  <c r="E238" i="9"/>
  <c r="E1145" i="9"/>
  <c r="E708" i="9"/>
  <c r="E704" i="9"/>
  <c r="E710" i="9"/>
  <c r="E705" i="9"/>
  <c r="E709" i="9"/>
  <c r="E703" i="9"/>
  <c r="E707" i="9"/>
  <c r="E706" i="9"/>
  <c r="E1116" i="9"/>
  <c r="E1115" i="9"/>
  <c r="E1118" i="9"/>
  <c r="E1114" i="9"/>
  <c r="E1117" i="9"/>
  <c r="E341" i="9"/>
  <c r="E337" i="9"/>
  <c r="E344" i="9"/>
  <c r="E340" i="9"/>
  <c r="E343" i="9"/>
  <c r="E339" i="9"/>
  <c r="E342" i="9"/>
  <c r="E338" i="9"/>
  <c r="E637" i="9"/>
  <c r="E636" i="9"/>
  <c r="E638" i="9"/>
  <c r="E1532" i="9"/>
  <c r="E1528" i="9"/>
  <c r="E1531" i="9"/>
  <c r="E1527" i="9"/>
  <c r="E1534" i="9"/>
  <c r="E1530" i="9"/>
  <c r="E1533" i="9"/>
  <c r="E1529" i="9"/>
  <c r="E1344" i="9"/>
  <c r="E1347" i="9"/>
  <c r="E1343" i="9"/>
  <c r="E1346" i="9"/>
  <c r="E1345" i="9"/>
  <c r="E1048" i="9"/>
  <c r="E1047" i="9"/>
  <c r="E1544" i="9"/>
  <c r="E1543" i="9"/>
  <c r="E1545" i="9"/>
  <c r="E1196" i="9"/>
  <c r="E1199" i="9"/>
  <c r="E1198" i="9"/>
  <c r="E1197" i="9"/>
  <c r="E858" i="9"/>
  <c r="E859" i="9"/>
  <c r="E857" i="9"/>
  <c r="E613" i="9"/>
  <c r="E612" i="9"/>
  <c r="E614" i="9"/>
  <c r="E421" i="9"/>
  <c r="E420" i="9"/>
  <c r="E422" i="9"/>
  <c r="E213" i="9"/>
  <c r="E212" i="9"/>
  <c r="E214" i="9"/>
  <c r="E1520" i="9"/>
  <c r="E1516" i="9"/>
  <c r="E1519" i="9"/>
  <c r="E1518" i="9"/>
  <c r="E1521" i="9"/>
  <c r="E1517" i="9"/>
  <c r="E756" i="9"/>
  <c r="E758" i="9"/>
  <c r="E753" i="9"/>
  <c r="E757" i="9"/>
  <c r="E755" i="9"/>
  <c r="E754" i="9"/>
  <c r="E501" i="9"/>
  <c r="E497" i="9"/>
  <c r="E500" i="9"/>
  <c r="E499" i="9"/>
  <c r="E502" i="9"/>
  <c r="E498" i="9"/>
  <c r="E349" i="9"/>
  <c r="E352" i="9"/>
  <c r="E348" i="9"/>
  <c r="E351" i="9"/>
  <c r="E350" i="9"/>
  <c r="E208" i="9"/>
  <c r="E207" i="9"/>
  <c r="E948" i="9"/>
  <c r="E944" i="9"/>
  <c r="E940" i="9"/>
  <c r="E947" i="9"/>
  <c r="E943" i="9"/>
  <c r="E950" i="9"/>
  <c r="E946" i="9"/>
  <c r="E942" i="9"/>
  <c r="E945" i="9"/>
  <c r="E941" i="9"/>
  <c r="E949" i="9"/>
  <c r="E1388" i="9"/>
  <c r="E1391" i="9"/>
  <c r="E1390" i="9"/>
  <c r="E1389" i="9"/>
  <c r="E924" i="9"/>
  <c r="E920" i="9"/>
  <c r="E923" i="9"/>
  <c r="E919" i="9"/>
  <c r="E926" i="9"/>
  <c r="E922" i="9"/>
  <c r="E925" i="9"/>
  <c r="E921" i="9"/>
  <c r="E696" i="9"/>
  <c r="E699" i="9"/>
  <c r="E698" i="9"/>
  <c r="E697" i="9"/>
  <c r="E695" i="9"/>
  <c r="E493" i="9"/>
  <c r="E496" i="9"/>
  <c r="E492" i="9"/>
  <c r="E495" i="9"/>
  <c r="E494" i="9"/>
  <c r="E313" i="9"/>
  <c r="E312" i="9"/>
  <c r="E315" i="9"/>
  <c r="E311" i="9"/>
  <c r="E314" i="9"/>
  <c r="E145" i="9"/>
  <c r="E146" i="9"/>
  <c r="E147" i="9"/>
  <c r="E1012" i="9"/>
  <c r="E1008" i="9"/>
  <c r="E1004" i="9"/>
  <c r="E1011" i="9"/>
  <c r="E1007" i="9"/>
  <c r="E1003" i="9"/>
  <c r="E1010" i="9"/>
  <c r="E1006" i="9"/>
  <c r="E1002" i="9"/>
  <c r="E1009" i="9"/>
  <c r="E1005" i="9"/>
  <c r="E1001" i="9"/>
  <c r="E609" i="9"/>
  <c r="E605" i="9"/>
  <c r="E608" i="9"/>
  <c r="E604" i="9"/>
  <c r="E611" i="9"/>
  <c r="E607" i="9"/>
  <c r="E610" i="9"/>
  <c r="E606" i="9"/>
  <c r="E277" i="9"/>
  <c r="E280" i="9"/>
  <c r="E276" i="9"/>
  <c r="E279" i="9"/>
  <c r="E278" i="9"/>
  <c r="E1017" i="9"/>
  <c r="E573" i="9"/>
  <c r="E572" i="9"/>
  <c r="E574" i="9"/>
  <c r="E86" i="9"/>
  <c r="E85" i="9"/>
  <c r="E84" i="9"/>
  <c r="C5" i="11"/>
  <c r="C6" i="10"/>
  <c r="E1252" i="9"/>
  <c r="E1248" i="9"/>
  <c r="E1251" i="9"/>
  <c r="E1247" i="9"/>
  <c r="E1254" i="9"/>
  <c r="E1250" i="9"/>
  <c r="E1253" i="9"/>
  <c r="E1249" i="9"/>
  <c r="E1092" i="9"/>
  <c r="E1088" i="9"/>
  <c r="E1091" i="9"/>
  <c r="E1087" i="9"/>
  <c r="E1094" i="9"/>
  <c r="E1090" i="9"/>
  <c r="E1089" i="9"/>
  <c r="E1093" i="9"/>
  <c r="E1512" i="9"/>
  <c r="E1515" i="9"/>
  <c r="E1511" i="9"/>
  <c r="E1514" i="9"/>
  <c r="E1513" i="9"/>
  <c r="E1256" i="9"/>
  <c r="E1259" i="9"/>
  <c r="E1255" i="9"/>
  <c r="E1258" i="9"/>
  <c r="E1257" i="9"/>
  <c r="E1300" i="9"/>
  <c r="E1296" i="9"/>
  <c r="E1292" i="9"/>
  <c r="E1299" i="9"/>
  <c r="E1295" i="9"/>
  <c r="E1302" i="9"/>
  <c r="E1298" i="9"/>
  <c r="E1294" i="9"/>
  <c r="E1301" i="9"/>
  <c r="E1297" i="9"/>
  <c r="E1293" i="9"/>
  <c r="E1036" i="9"/>
  <c r="E1035" i="9"/>
  <c r="E1038" i="9"/>
  <c r="E1034" i="9"/>
  <c r="E1037" i="9"/>
  <c r="E1033" i="9"/>
  <c r="E1174" i="9"/>
  <c r="E1173" i="9"/>
  <c r="E1044" i="9"/>
  <c r="E1040" i="9"/>
  <c r="E1043" i="9"/>
  <c r="E1039" i="9"/>
  <c r="E1046" i="9"/>
  <c r="E1042" i="9"/>
  <c r="E1041" i="9"/>
  <c r="E1045" i="9"/>
  <c r="E1419" i="9"/>
  <c r="E1418" i="9"/>
  <c r="E1456" i="9"/>
  <c r="E1457" i="9"/>
  <c r="E1108" i="9"/>
  <c r="E1104" i="9"/>
  <c r="E1107" i="9"/>
  <c r="E1103" i="9"/>
  <c r="E1106" i="9"/>
  <c r="E1105" i="9"/>
  <c r="E826" i="9"/>
  <c r="E827" i="9"/>
  <c r="E825" i="9"/>
  <c r="E601" i="9"/>
  <c r="E597" i="9"/>
  <c r="E593" i="9"/>
  <c r="E589" i="9"/>
  <c r="E585" i="9"/>
  <c r="E600" i="9"/>
  <c r="E596" i="9"/>
  <c r="E592" i="9"/>
  <c r="E588" i="9"/>
  <c r="E584" i="9"/>
  <c r="E603" i="9"/>
  <c r="E599" i="9"/>
  <c r="E595" i="9"/>
  <c r="E591" i="9"/>
  <c r="E587" i="9"/>
  <c r="E583" i="9"/>
  <c r="E602" i="9"/>
  <c r="E598" i="9"/>
  <c r="E594" i="9"/>
  <c r="E590" i="9"/>
  <c r="E586" i="9"/>
  <c r="E409" i="9"/>
  <c r="E411" i="9"/>
  <c r="E410" i="9"/>
  <c r="E192" i="9"/>
  <c r="E191" i="9"/>
  <c r="E1412" i="9"/>
  <c r="E744" i="9"/>
  <c r="E747" i="9"/>
  <c r="E746" i="9"/>
  <c r="E745" i="9"/>
  <c r="E743" i="9"/>
  <c r="E489" i="9"/>
  <c r="E488" i="9"/>
  <c r="E491" i="9"/>
  <c r="E487" i="9"/>
  <c r="E490" i="9"/>
  <c r="E309" i="9"/>
  <c r="E305" i="9"/>
  <c r="E308" i="9"/>
  <c r="E307" i="9"/>
  <c r="E310" i="9"/>
  <c r="E306" i="9"/>
  <c r="E205" i="9"/>
  <c r="E201" i="9"/>
  <c r="E197" i="9"/>
  <c r="E204" i="9"/>
  <c r="E200" i="9"/>
  <c r="E196" i="9"/>
  <c r="E206" i="9"/>
  <c r="E202" i="9"/>
  <c r="E198" i="9"/>
  <c r="E203" i="9"/>
  <c r="E199" i="9"/>
  <c r="E884" i="9"/>
  <c r="E880" i="9"/>
  <c r="E876" i="9"/>
  <c r="E883" i="9"/>
  <c r="E879" i="9"/>
  <c r="E886" i="9"/>
  <c r="E882" i="9"/>
  <c r="E878" i="9"/>
  <c r="E881" i="9"/>
  <c r="E877" i="9"/>
  <c r="E885" i="9"/>
  <c r="E1288" i="9"/>
  <c r="E1287" i="9"/>
  <c r="E1289" i="9"/>
  <c r="E872" i="9"/>
  <c r="E868" i="9"/>
  <c r="E864" i="9"/>
  <c r="E874" i="9"/>
  <c r="E870" i="9"/>
  <c r="E866" i="9"/>
  <c r="E871" i="9"/>
  <c r="E863" i="9"/>
  <c r="E869" i="9"/>
  <c r="E875" i="9"/>
  <c r="E867" i="9"/>
  <c r="E873" i="9"/>
  <c r="E865" i="9"/>
  <c r="E645" i="9"/>
  <c r="E641" i="9"/>
  <c r="E644" i="9"/>
  <c r="E640" i="9"/>
  <c r="E643" i="9"/>
  <c r="E639" i="9"/>
  <c r="E646" i="9"/>
  <c r="E642" i="9"/>
  <c r="E453" i="9"/>
  <c r="E449" i="9"/>
  <c r="E452" i="9"/>
  <c r="E448" i="9"/>
  <c r="E451" i="9"/>
  <c r="E447" i="9"/>
  <c r="E454" i="9"/>
  <c r="E450" i="9"/>
  <c r="E304" i="9"/>
  <c r="E303" i="9"/>
  <c r="E95" i="9"/>
  <c r="E96" i="9"/>
  <c r="E976" i="9"/>
  <c r="E979" i="9"/>
  <c r="E975" i="9"/>
  <c r="E978" i="9"/>
  <c r="E977" i="9"/>
  <c r="E545" i="9"/>
  <c r="E541" i="9"/>
  <c r="E544" i="9"/>
  <c r="E540" i="9"/>
  <c r="E547" i="9"/>
  <c r="E543" i="9"/>
  <c r="E546" i="9"/>
  <c r="E542" i="9"/>
  <c r="E265" i="9"/>
  <c r="E267" i="9"/>
  <c r="E266" i="9"/>
  <c r="E980" i="9"/>
  <c r="E982" i="9"/>
  <c r="E981" i="9"/>
  <c r="E509" i="9"/>
  <c r="E508" i="9"/>
  <c r="E510" i="9"/>
  <c r="E27" i="9"/>
  <c r="E23" i="9"/>
  <c r="E19" i="9"/>
  <c r="E15" i="9"/>
  <c r="E26" i="9"/>
  <c r="E22" i="9"/>
  <c r="E18" i="9"/>
  <c r="E14" i="9"/>
  <c r="E25" i="9"/>
  <c r="E21" i="9"/>
  <c r="E17" i="9"/>
  <c r="E13" i="9"/>
  <c r="E28" i="9"/>
  <c r="E24" i="9"/>
  <c r="E20" i="9"/>
  <c r="E16" i="9"/>
  <c r="B6" i="11"/>
  <c r="B7" i="10"/>
  <c r="E1160" i="9"/>
  <c r="E1159" i="9"/>
  <c r="E1216" i="9"/>
  <c r="E1219" i="9"/>
  <c r="E1215" i="9"/>
  <c r="E1218" i="9"/>
  <c r="E1217" i="9"/>
  <c r="E1112" i="9"/>
  <c r="E1111" i="9"/>
  <c r="E1328" i="9"/>
  <c r="E1329" i="9"/>
  <c r="E740" i="9"/>
  <c r="E742" i="9"/>
  <c r="E741" i="9"/>
  <c r="E525" i="9"/>
  <c r="E521" i="9"/>
  <c r="E528" i="9"/>
  <c r="E524" i="9"/>
  <c r="E520" i="9"/>
  <c r="E527" i="9"/>
  <c r="E523" i="9"/>
  <c r="E519" i="9"/>
  <c r="E526" i="9"/>
  <c r="E522" i="9"/>
  <c r="E629" i="9"/>
  <c r="E625" i="9"/>
  <c r="E628" i="9"/>
  <c r="E627" i="9"/>
  <c r="E630" i="9"/>
  <c r="E626" i="9"/>
  <c r="E796" i="9"/>
  <c r="E798" i="9"/>
  <c r="E797" i="9"/>
  <c r="E1444" i="9"/>
  <c r="E1440" i="9"/>
  <c r="E1443" i="9"/>
  <c r="E1439" i="9"/>
  <c r="E1446" i="9"/>
  <c r="E1442" i="9"/>
  <c r="E1445" i="9"/>
  <c r="E1441" i="9"/>
  <c r="E1340" i="9"/>
  <c r="E1336" i="9"/>
  <c r="E1332" i="9"/>
  <c r="E1339" i="9"/>
  <c r="E1335" i="9"/>
  <c r="E1331" i="9"/>
  <c r="E1342" i="9"/>
  <c r="E1338" i="9"/>
  <c r="E1334" i="9"/>
  <c r="E1330" i="9"/>
  <c r="E1341" i="9"/>
  <c r="E1337" i="9"/>
  <c r="E1333" i="9"/>
  <c r="E1408" i="9"/>
  <c r="E1411" i="9"/>
  <c r="E1407" i="9"/>
  <c r="E1410" i="9"/>
  <c r="E1409" i="9"/>
  <c r="E1080" i="9"/>
  <c r="E1079" i="9"/>
  <c r="E1500" i="9"/>
  <c r="E1496" i="9"/>
  <c r="E1499" i="9"/>
  <c r="E1495" i="9"/>
  <c r="E1502" i="9"/>
  <c r="E1498" i="9"/>
  <c r="E1501" i="9"/>
  <c r="E1497" i="9"/>
  <c r="E896" i="9"/>
  <c r="E895" i="9"/>
  <c r="E473" i="9"/>
  <c r="E475" i="9"/>
  <c r="E474" i="9"/>
  <c r="E113" i="9"/>
  <c r="E112" i="9"/>
  <c r="E114" i="9"/>
  <c r="E111" i="9"/>
  <c r="E107" i="9"/>
  <c r="E103" i="9"/>
  <c r="E99" i="9"/>
  <c r="E110" i="9"/>
  <c r="E106" i="9"/>
  <c r="E102" i="9"/>
  <c r="E98" i="9"/>
  <c r="E109" i="9"/>
  <c r="E105" i="9"/>
  <c r="E101" i="9"/>
  <c r="E97" i="9"/>
  <c r="E115" i="9"/>
  <c r="E108" i="9"/>
  <c r="E104" i="9"/>
  <c r="E100" i="9"/>
  <c r="E373" i="9"/>
  <c r="E369" i="9"/>
  <c r="E372" i="9"/>
  <c r="E371" i="9"/>
  <c r="E374" i="9"/>
  <c r="E370" i="9"/>
  <c r="E229" i="9"/>
  <c r="E225" i="9"/>
  <c r="E221" i="9"/>
  <c r="E228" i="9"/>
  <c r="E224" i="9"/>
  <c r="E220" i="9"/>
  <c r="E227" i="9"/>
  <c r="E223" i="9"/>
  <c r="E230" i="9"/>
  <c r="E226" i="9"/>
  <c r="E222" i="9"/>
  <c r="E988" i="9"/>
  <c r="E984" i="9"/>
  <c r="E987" i="9"/>
  <c r="E983" i="9"/>
  <c r="E990" i="9"/>
  <c r="E986" i="9"/>
  <c r="E989" i="9"/>
  <c r="E985" i="9"/>
  <c r="E517" i="9"/>
  <c r="E513" i="9"/>
  <c r="E516" i="9"/>
  <c r="E512" i="9"/>
  <c r="E515" i="9"/>
  <c r="E511" i="9"/>
  <c r="E518" i="9"/>
  <c r="E514" i="9"/>
  <c r="E160" i="9"/>
  <c r="E159" i="9"/>
  <c r="E736" i="9"/>
  <c r="E732" i="9"/>
  <c r="E737" i="9"/>
  <c r="E735" i="9"/>
  <c r="E739" i="9"/>
  <c r="E734" i="9"/>
  <c r="E738" i="9"/>
  <c r="E733" i="9"/>
  <c r="E121" i="9"/>
  <c r="E117" i="9"/>
  <c r="E120" i="9"/>
  <c r="E116" i="9"/>
  <c r="E122" i="9"/>
  <c r="E118" i="9"/>
  <c r="E123" i="9"/>
  <c r="E119" i="9"/>
  <c r="E269" i="9"/>
  <c r="E268" i="9"/>
  <c r="E270" i="9"/>
  <c r="E1124" i="9"/>
  <c r="E1120" i="9"/>
  <c r="E1123" i="9"/>
  <c r="E1119" i="9"/>
  <c r="E1126" i="9"/>
  <c r="E1122" i="9"/>
  <c r="E1121" i="9"/>
  <c r="E1125" i="9"/>
  <c r="E1320" i="9"/>
  <c r="E1323" i="9"/>
  <c r="E1319" i="9"/>
  <c r="E1322" i="9"/>
  <c r="E1321" i="9"/>
  <c r="E1100" i="9"/>
  <c r="E1099" i="9"/>
  <c r="E1102" i="9"/>
  <c r="E1098" i="9"/>
  <c r="E1101" i="9"/>
  <c r="E1097" i="9"/>
  <c r="E1480" i="9"/>
  <c r="E1483" i="9"/>
  <c r="E1479" i="9"/>
  <c r="E1482" i="9"/>
  <c r="E1481" i="9"/>
  <c r="E892" i="9"/>
  <c r="E888" i="9"/>
  <c r="E891" i="9"/>
  <c r="E887" i="9"/>
  <c r="E894" i="9"/>
  <c r="E890" i="9"/>
  <c r="E893" i="9"/>
  <c r="E889" i="9"/>
  <c r="E665" i="9"/>
  <c r="E661" i="9"/>
  <c r="E657" i="9"/>
  <c r="E653" i="9"/>
  <c r="E649" i="9"/>
  <c r="E664" i="9"/>
  <c r="E660" i="9"/>
  <c r="E656" i="9"/>
  <c r="E652" i="9"/>
  <c r="E648" i="9"/>
  <c r="E667" i="9"/>
  <c r="E663" i="9"/>
  <c r="E659" i="9"/>
  <c r="E655" i="9"/>
  <c r="E651" i="9"/>
  <c r="E647" i="9"/>
  <c r="E666" i="9"/>
  <c r="E662" i="9"/>
  <c r="E658" i="9"/>
  <c r="E654" i="9"/>
  <c r="E650" i="9"/>
  <c r="E840" i="9"/>
  <c r="E836" i="9"/>
  <c r="E832" i="9"/>
  <c r="E838" i="9"/>
  <c r="E834" i="9"/>
  <c r="E839" i="9"/>
  <c r="E831" i="9"/>
  <c r="E837" i="9"/>
  <c r="E835" i="9"/>
  <c r="E833" i="9"/>
  <c r="E908" i="9"/>
  <c r="E910" i="9"/>
  <c r="E909" i="9"/>
  <c r="E361" i="9"/>
  <c r="E360" i="9"/>
  <c r="E363" i="9"/>
  <c r="E359" i="9"/>
  <c r="E362" i="9"/>
  <c r="E217" i="9"/>
  <c r="E216" i="9"/>
  <c r="E219" i="9"/>
  <c r="E215" i="9"/>
  <c r="E218" i="9"/>
  <c r="E936" i="9"/>
  <c r="E932" i="9"/>
  <c r="E928" i="9"/>
  <c r="E939" i="9"/>
  <c r="E935" i="9"/>
  <c r="E931" i="9"/>
  <c r="E927" i="9"/>
  <c r="E938" i="9"/>
  <c r="E934" i="9"/>
  <c r="E930" i="9"/>
  <c r="E929" i="9"/>
  <c r="E937" i="9"/>
  <c r="E933" i="9"/>
  <c r="E325" i="9"/>
  <c r="E321" i="9"/>
  <c r="E324" i="9"/>
  <c r="E320" i="9"/>
  <c r="E323" i="9"/>
  <c r="E319" i="9"/>
  <c r="E326" i="9"/>
  <c r="E322" i="9"/>
  <c r="D5" i="11"/>
  <c r="D6" i="10"/>
  <c r="E1096" i="9"/>
  <c r="E1095" i="9"/>
  <c r="E1176" i="9"/>
  <c r="E1175" i="9"/>
  <c r="E1192" i="9"/>
  <c r="E1191" i="9"/>
  <c r="E1468" i="9"/>
  <c r="E1464" i="9"/>
  <c r="E1460" i="9"/>
  <c r="E1467" i="9"/>
  <c r="E1463" i="9"/>
  <c r="E1459" i="9"/>
  <c r="E1470" i="9"/>
  <c r="E1466" i="9"/>
  <c r="E1462" i="9"/>
  <c r="E1458" i="9"/>
  <c r="E1469" i="9"/>
  <c r="E1465" i="9"/>
  <c r="E1461" i="9"/>
  <c r="E1280" i="9"/>
  <c r="E1283" i="9"/>
  <c r="E1279" i="9"/>
  <c r="E1282" i="9"/>
  <c r="E1281" i="9"/>
  <c r="E1144" i="9"/>
  <c r="E1143" i="9"/>
  <c r="E1372" i="9"/>
  <c r="E1368" i="9"/>
  <c r="E1371" i="9"/>
  <c r="E1367" i="9"/>
  <c r="E1374" i="9"/>
  <c r="E1370" i="9"/>
  <c r="E1373" i="9"/>
  <c r="E1369" i="9"/>
  <c r="E1452" i="9"/>
  <c r="E1455" i="9"/>
  <c r="E1454" i="9"/>
  <c r="E1453" i="9"/>
  <c r="E795" i="9"/>
  <c r="E794" i="9"/>
  <c r="E793" i="9"/>
  <c r="E397" i="9"/>
  <c r="E393" i="9"/>
  <c r="E400" i="9"/>
  <c r="E396" i="9"/>
  <c r="E392" i="9"/>
  <c r="E399" i="9"/>
  <c r="E395" i="9"/>
  <c r="E391" i="9"/>
  <c r="E398" i="9"/>
  <c r="E394" i="9"/>
  <c r="E189" i="9"/>
  <c r="E188" i="9"/>
  <c r="E190" i="9"/>
  <c r="E692" i="9"/>
  <c r="E688" i="9"/>
  <c r="E684" i="9"/>
  <c r="E694" i="9"/>
  <c r="E689" i="9"/>
  <c r="E693" i="9"/>
  <c r="E687" i="9"/>
  <c r="E691" i="9"/>
  <c r="E686" i="9"/>
  <c r="E690" i="9"/>
  <c r="E685" i="9"/>
  <c r="E193" i="9"/>
  <c r="E194" i="9"/>
  <c r="E195" i="9"/>
  <c r="E842" i="9"/>
  <c r="E843" i="9"/>
  <c r="E841" i="9"/>
  <c r="E91" i="9"/>
  <c r="E87" i="9"/>
  <c r="E94" i="9"/>
  <c r="E90" i="9"/>
  <c r="E93" i="9"/>
  <c r="E89" i="9"/>
  <c r="E92" i="9"/>
  <c r="E88" i="9"/>
  <c r="E445" i="9"/>
  <c r="E444" i="9"/>
  <c r="E446" i="9"/>
  <c r="E1492" i="9"/>
  <c r="E1488" i="9"/>
  <c r="E1491" i="9"/>
  <c r="E1487" i="9"/>
  <c r="E1494" i="9"/>
  <c r="E1490" i="9"/>
  <c r="E1493" i="9"/>
  <c r="E1489" i="9"/>
  <c r="E1308" i="9"/>
  <c r="E1304" i="9"/>
  <c r="E1307" i="9"/>
  <c r="E1303" i="9"/>
  <c r="E1310" i="9"/>
  <c r="E1306" i="9"/>
  <c r="E1309" i="9"/>
  <c r="E1305" i="9"/>
  <c r="E128" i="9"/>
  <c r="E127" i="9"/>
  <c r="E141" i="9"/>
  <c r="E137" i="9"/>
  <c r="E140" i="9"/>
  <c r="E142" i="9"/>
  <c r="E138" i="9"/>
  <c r="E139" i="9"/>
  <c r="E1000" i="9"/>
  <c r="E999" i="9"/>
  <c r="E1286" i="9"/>
  <c r="E1285" i="9"/>
  <c r="E1244" i="9"/>
  <c r="E1240" i="9"/>
  <c r="E1243" i="9"/>
  <c r="E1239" i="9"/>
  <c r="E1246" i="9"/>
  <c r="E1242" i="9"/>
  <c r="E1245" i="9"/>
  <c r="E1241" i="9"/>
  <c r="E676" i="9"/>
  <c r="E678" i="9"/>
  <c r="E677" i="9"/>
  <c r="E972" i="9"/>
  <c r="E974" i="9"/>
  <c r="E973" i="9"/>
  <c r="E1524" i="9"/>
  <c r="E1523" i="9"/>
  <c r="E1526" i="9"/>
  <c r="E1522" i="9"/>
  <c r="E1525" i="9"/>
  <c r="E752" i="9"/>
  <c r="E748" i="9"/>
  <c r="E751" i="9"/>
  <c r="E750" i="9"/>
  <c r="E749" i="9"/>
  <c r="E1268" i="9"/>
  <c r="E1267" i="9"/>
  <c r="E1270" i="9"/>
  <c r="E1266" i="9"/>
  <c r="E1269" i="9"/>
  <c r="E700" i="9"/>
  <c r="E702" i="9"/>
  <c r="E701" i="9"/>
  <c r="E1380" i="9"/>
  <c r="E1376" i="9"/>
  <c r="E1379" i="9"/>
  <c r="E1375" i="9"/>
  <c r="E1382" i="9"/>
  <c r="E1378" i="9"/>
  <c r="E1381" i="9"/>
  <c r="E1377" i="9"/>
  <c r="E1364" i="9"/>
  <c r="E1360" i="9"/>
  <c r="E1356" i="9"/>
  <c r="E1363" i="9"/>
  <c r="E1359" i="9"/>
  <c r="E1366" i="9"/>
  <c r="E1362" i="9"/>
  <c r="E1358" i="9"/>
  <c r="E1365" i="9"/>
  <c r="E1361" i="9"/>
  <c r="E1357" i="9"/>
  <c r="E1076" i="9"/>
  <c r="E1072" i="9"/>
  <c r="E1075" i="9"/>
  <c r="E1071" i="9"/>
  <c r="E1078" i="9"/>
  <c r="E1074" i="9"/>
  <c r="E1073" i="9"/>
  <c r="E1077" i="9"/>
  <c r="E1200" i="9"/>
  <c r="E1201" i="9"/>
  <c r="E461" i="9"/>
  <c r="E457" i="9"/>
  <c r="E464" i="9"/>
  <c r="E460" i="9"/>
  <c r="E456" i="9"/>
  <c r="E463" i="9"/>
  <c r="E459" i="9"/>
  <c r="E455" i="9"/>
  <c r="E462" i="9"/>
  <c r="E458" i="9"/>
  <c r="E553" i="9"/>
  <c r="E552" i="9"/>
  <c r="E555" i="9"/>
  <c r="E551" i="9"/>
  <c r="E554" i="9"/>
  <c r="E1392" i="9"/>
  <c r="E1393" i="9"/>
  <c r="E505" i="9"/>
  <c r="E504" i="9"/>
  <c r="E507" i="9"/>
  <c r="E503" i="9"/>
  <c r="E506" i="9"/>
  <c r="E157" i="9"/>
  <c r="E153" i="9"/>
  <c r="E156" i="9"/>
  <c r="E152" i="9"/>
  <c r="E158" i="9"/>
  <c r="E154" i="9"/>
  <c r="E155" i="9"/>
  <c r="E151" i="9"/>
  <c r="E673" i="9"/>
  <c r="E669" i="9"/>
  <c r="E672" i="9"/>
  <c r="E668" i="9"/>
  <c r="E675" i="9"/>
  <c r="E671" i="9"/>
  <c r="E674" i="9"/>
  <c r="E670" i="9"/>
  <c r="E1484" i="9"/>
  <c r="E1486" i="9"/>
  <c r="E1485" i="9"/>
  <c r="E149" i="9"/>
  <c r="E148" i="9"/>
  <c r="E150" i="9"/>
  <c r="E1316" i="9"/>
  <c r="E1312" i="9"/>
  <c r="E1315" i="9"/>
  <c r="E1311" i="9"/>
  <c r="E1318" i="9"/>
  <c r="E1314" i="9"/>
  <c r="E1317" i="9"/>
  <c r="E1313" i="9"/>
  <c r="E1276" i="9"/>
  <c r="E1272" i="9"/>
  <c r="E1275" i="9"/>
  <c r="E1271" i="9"/>
  <c r="E1278" i="9"/>
  <c r="E1274" i="9"/>
  <c r="E1277" i="9"/>
  <c r="E1273" i="9"/>
  <c r="E1068" i="9"/>
  <c r="E1067" i="9"/>
  <c r="E1070" i="9"/>
  <c r="E1066" i="9"/>
  <c r="E1069" i="9"/>
  <c r="E1065" i="9"/>
  <c r="E1436" i="9"/>
  <c r="E1432" i="9"/>
  <c r="E1435" i="9"/>
  <c r="E1431" i="9"/>
  <c r="E1438" i="9"/>
  <c r="E1434" i="9"/>
  <c r="E1437" i="9"/>
  <c r="E1433" i="9"/>
  <c r="E1064" i="9"/>
  <c r="E1063" i="9"/>
  <c r="E1212" i="9"/>
  <c r="E1208" i="9"/>
  <c r="E1204" i="9"/>
  <c r="E1211" i="9"/>
  <c r="E1207" i="9"/>
  <c r="E1203" i="9"/>
  <c r="E1214" i="9"/>
  <c r="E1210" i="9"/>
  <c r="E1206" i="9"/>
  <c r="E1202" i="9"/>
  <c r="E1213" i="9"/>
  <c r="E1209" i="9"/>
  <c r="E1205" i="9"/>
  <c r="E1540" i="9"/>
  <c r="E1536" i="9"/>
  <c r="E1539" i="9"/>
  <c r="E1535" i="9"/>
  <c r="E1542" i="9"/>
  <c r="E1538" i="9"/>
  <c r="E1541" i="9"/>
  <c r="E1537" i="9"/>
  <c r="E1016" i="9"/>
  <c r="E1015" i="9"/>
  <c r="E1049" i="9"/>
  <c r="E549" i="9"/>
  <c r="E548" i="9"/>
  <c r="E550" i="9"/>
  <c r="E1284" i="9"/>
  <c r="E477" i="9"/>
  <c r="E480" i="9"/>
  <c r="E476" i="9"/>
  <c r="E479" i="9"/>
  <c r="E478" i="9"/>
  <c r="E285" i="9"/>
  <c r="E288" i="9"/>
  <c r="E284" i="9"/>
  <c r="E287" i="9"/>
  <c r="E286" i="9"/>
  <c r="E860" i="9"/>
  <c r="E862" i="9"/>
  <c r="E861" i="9"/>
  <c r="E1264" i="9"/>
  <c r="E1265" i="9"/>
  <c r="E633" i="9"/>
  <c r="E632" i="9"/>
  <c r="E635" i="9"/>
  <c r="E631" i="9"/>
  <c r="E634" i="9"/>
  <c r="E441" i="9"/>
  <c r="E440" i="9"/>
  <c r="E443" i="9"/>
  <c r="E439" i="9"/>
  <c r="E442" i="9"/>
  <c r="E301" i="9"/>
  <c r="E297" i="9"/>
  <c r="E300" i="9"/>
  <c r="E296" i="9"/>
  <c r="E299" i="9"/>
  <c r="E295" i="9"/>
  <c r="E302" i="9"/>
  <c r="E298" i="9"/>
  <c r="E912" i="9"/>
  <c r="E915" i="9"/>
  <c r="E911" i="9"/>
  <c r="E914" i="9"/>
  <c r="E913" i="9"/>
  <c r="E481" i="9"/>
  <c r="E483" i="9"/>
  <c r="E482" i="9"/>
  <c r="E233" i="9"/>
  <c r="E232" i="9"/>
  <c r="E235" i="9"/>
  <c r="E231" i="9"/>
  <c r="E234" i="9"/>
  <c r="E916" i="9"/>
  <c r="E918" i="9"/>
  <c r="E917" i="9"/>
  <c r="B21" i="5"/>
  <c r="E7" i="9"/>
  <c r="E3" i="9"/>
  <c r="B20" i="5"/>
  <c r="D16" i="5"/>
  <c r="C9" i="5"/>
  <c r="E16" i="5"/>
  <c r="E19" i="3"/>
  <c r="E20" i="3" s="1"/>
  <c r="E17" i="3"/>
  <c r="E15" i="3"/>
  <c r="E11" i="3"/>
  <c r="E6" i="9"/>
  <c r="E7" i="5"/>
  <c r="D9" i="5"/>
  <c r="E9" i="9"/>
  <c r="E5" i="9"/>
  <c r="C16" i="5"/>
  <c r="B16" i="5"/>
  <c r="B9" i="5"/>
  <c r="E14" i="3"/>
  <c r="E12" i="3"/>
  <c r="E9" i="3"/>
  <c r="E5" i="3"/>
  <c r="E14" i="5"/>
  <c r="E8" i="9"/>
  <c r="E4" i="9"/>
  <c r="B22" i="5"/>
  <c r="E15" i="5"/>
  <c r="E13" i="5"/>
  <c r="E8" i="5"/>
  <c r="E6" i="5"/>
  <c r="E27" i="3"/>
  <c r="E25" i="3"/>
  <c r="E18" i="3"/>
  <c r="E16" i="3"/>
  <c r="E9" i="5"/>
  <c r="E1188" i="9"/>
  <c r="E1184" i="9"/>
  <c r="E1180" i="9"/>
  <c r="E1187" i="9"/>
  <c r="E1183" i="9"/>
  <c r="E1179" i="9"/>
  <c r="E1190" i="9"/>
  <c r="E1186" i="9"/>
  <c r="E1182" i="9"/>
  <c r="E1178" i="9"/>
  <c r="E1189" i="9"/>
  <c r="E1185" i="9"/>
  <c r="E1181" i="9"/>
  <c r="E1060" i="9"/>
  <c r="E1056" i="9"/>
  <c r="E1052" i="9"/>
  <c r="E1059" i="9"/>
  <c r="E1055" i="9"/>
  <c r="E1051" i="9"/>
  <c r="E1062" i="9"/>
  <c r="E1058" i="9"/>
  <c r="E1054" i="9"/>
  <c r="E1050" i="9"/>
  <c r="E1057" i="9"/>
  <c r="E1053" i="9"/>
  <c r="E1061" i="9"/>
  <c r="E1448" i="9"/>
  <c r="E1451" i="9"/>
  <c r="E1447" i="9"/>
  <c r="E1450" i="9"/>
  <c r="E1449" i="9"/>
  <c r="E1195" i="9"/>
  <c r="E1194" i="9"/>
  <c r="E1193" i="9"/>
  <c r="E1236" i="9"/>
  <c r="E1232" i="9"/>
  <c r="E1228" i="9"/>
  <c r="E1235" i="9"/>
  <c r="E1231" i="9"/>
  <c r="E1238" i="9"/>
  <c r="E1234" i="9"/>
  <c r="E1230" i="9"/>
  <c r="E1237" i="9"/>
  <c r="E1233" i="9"/>
  <c r="E1229" i="9"/>
  <c r="E1478" i="9"/>
  <c r="E1477" i="9"/>
  <c r="E1140" i="9"/>
  <c r="E1136" i="9"/>
  <c r="E1139" i="9"/>
  <c r="E1135" i="9"/>
  <c r="E1142" i="9"/>
  <c r="E1138" i="9"/>
  <c r="E1137" i="9"/>
  <c r="E1141" i="9"/>
  <c r="E1014" i="9"/>
  <c r="E1013" i="9"/>
  <c r="E1355" i="9"/>
  <c r="E1354" i="9"/>
  <c r="E1352" i="9"/>
  <c r="E1351" i="9"/>
  <c r="E1353" i="9"/>
  <c r="E968" i="9"/>
  <c r="E964" i="9"/>
  <c r="E960" i="9"/>
  <c r="E971" i="9"/>
  <c r="E967" i="9"/>
  <c r="E963" i="9"/>
  <c r="E959" i="9"/>
  <c r="E970" i="9"/>
  <c r="E966" i="9"/>
  <c r="E962" i="9"/>
  <c r="E961" i="9"/>
  <c r="E969" i="9"/>
  <c r="E965" i="9"/>
  <c r="E784" i="9"/>
  <c r="E780" i="9"/>
  <c r="E776" i="9"/>
  <c r="E779" i="9"/>
  <c r="E783" i="9"/>
  <c r="E778" i="9"/>
  <c r="E782" i="9"/>
  <c r="E777" i="9"/>
  <c r="E781" i="9"/>
  <c r="E775" i="9"/>
  <c r="E537" i="9"/>
  <c r="E533" i="9"/>
  <c r="E529" i="9"/>
  <c r="E536" i="9"/>
  <c r="E532" i="9"/>
  <c r="E539" i="9"/>
  <c r="E535" i="9"/>
  <c r="E531" i="9"/>
  <c r="E538" i="9"/>
  <c r="E534" i="9"/>
  <c r="E530" i="9"/>
  <c r="E357" i="9"/>
  <c r="E356" i="9"/>
  <c r="E358" i="9"/>
  <c r="E177" i="9"/>
  <c r="E173" i="9"/>
  <c r="E169" i="9"/>
  <c r="E165" i="9"/>
  <c r="E161" i="9"/>
  <c r="E176" i="9"/>
  <c r="E172" i="9"/>
  <c r="E168" i="9"/>
  <c r="E164" i="9"/>
  <c r="E178" i="9"/>
  <c r="E174" i="9"/>
  <c r="E170" i="9"/>
  <c r="E166" i="9"/>
  <c r="E162" i="9"/>
  <c r="E175" i="9"/>
  <c r="E171" i="9"/>
  <c r="E167" i="9"/>
  <c r="E179" i="9"/>
  <c r="E163" i="9"/>
  <c r="E1172" i="9"/>
  <c r="E1168" i="9"/>
  <c r="E1171" i="9"/>
  <c r="E1167" i="9"/>
  <c r="E1170" i="9"/>
  <c r="E1169" i="9"/>
  <c r="E680" i="9"/>
  <c r="E683" i="9"/>
  <c r="E682" i="9"/>
  <c r="E681" i="9"/>
  <c r="E679" i="9"/>
  <c r="E437" i="9"/>
  <c r="E433" i="9"/>
  <c r="E436" i="9"/>
  <c r="E435" i="9"/>
  <c r="E438" i="9"/>
  <c r="E434" i="9"/>
  <c r="E273" i="9"/>
  <c r="E272" i="9"/>
  <c r="E275" i="9"/>
  <c r="E271" i="9"/>
  <c r="E274" i="9"/>
  <c r="E144" i="9"/>
  <c r="E143" i="9"/>
  <c r="E828" i="9"/>
  <c r="E830" i="9"/>
  <c r="E829" i="9"/>
  <c r="E1260" i="9"/>
  <c r="E1263" i="9"/>
  <c r="E1262" i="9"/>
  <c r="E1261" i="9"/>
  <c r="E808" i="9"/>
  <c r="E804" i="9"/>
  <c r="E800" i="9"/>
  <c r="E810" i="9"/>
  <c r="E806" i="9"/>
  <c r="E807" i="9"/>
  <c r="E801" i="9"/>
  <c r="E805" i="9"/>
  <c r="E799" i="9"/>
  <c r="E811" i="9"/>
  <c r="E803" i="9"/>
  <c r="E809" i="9"/>
  <c r="E802" i="9"/>
  <c r="E621" i="9"/>
  <c r="E624" i="9"/>
  <c r="E620" i="9"/>
  <c r="E623" i="9"/>
  <c r="E622" i="9"/>
  <c r="E429" i="9"/>
  <c r="E432" i="9"/>
  <c r="E428" i="9"/>
  <c r="E431" i="9"/>
  <c r="E430" i="9"/>
  <c r="E289" i="9"/>
  <c r="E291" i="9"/>
  <c r="E290" i="9"/>
  <c r="E83" i="9"/>
  <c r="E79" i="9"/>
  <c r="E82" i="9"/>
  <c r="E78" i="9"/>
  <c r="E81" i="9"/>
  <c r="E77" i="9"/>
  <c r="E80" i="9"/>
  <c r="E856" i="9"/>
  <c r="E852" i="9"/>
  <c r="E848" i="9"/>
  <c r="E854" i="9"/>
  <c r="E850" i="9"/>
  <c r="E855" i="9"/>
  <c r="E847" i="9"/>
  <c r="E853" i="9"/>
  <c r="E851" i="9"/>
  <c r="E849" i="9"/>
  <c r="E469" i="9"/>
  <c r="E465" i="9"/>
  <c r="E472" i="9"/>
  <c r="E468" i="9"/>
  <c r="E471" i="9"/>
  <c r="E467" i="9"/>
  <c r="E470" i="9"/>
  <c r="E466" i="9"/>
  <c r="E209" i="9"/>
  <c r="E211" i="9"/>
  <c r="E210" i="9"/>
  <c r="E844" i="9"/>
  <c r="E846" i="9"/>
  <c r="E845" i="9"/>
  <c r="E381" i="9"/>
  <c r="E380" i="9"/>
  <c r="E382" i="9"/>
  <c r="E75" i="9"/>
  <c r="E71" i="9"/>
  <c r="E67" i="9"/>
  <c r="E63" i="9"/>
  <c r="E59" i="9"/>
  <c r="E55" i="9"/>
  <c r="E51" i="9"/>
  <c r="E47" i="9"/>
  <c r="E74" i="9"/>
  <c r="E70" i="9"/>
  <c r="E66" i="9"/>
  <c r="E62" i="9"/>
  <c r="E58" i="9"/>
  <c r="E54" i="9"/>
  <c r="E50" i="9"/>
  <c r="E46" i="9"/>
  <c r="E73" i="9"/>
  <c r="E69" i="9"/>
  <c r="E65" i="9"/>
  <c r="E61" i="9"/>
  <c r="E57" i="9"/>
  <c r="E53" i="9"/>
  <c r="E49" i="9"/>
  <c r="E45" i="9"/>
  <c r="E76" i="9"/>
  <c r="E72" i="9"/>
  <c r="E68" i="9"/>
  <c r="E64" i="9"/>
  <c r="E60" i="9"/>
  <c r="E56" i="9"/>
  <c r="E52" i="9"/>
  <c r="E48" i="9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F561" i="10" s="1"/>
  <c r="F562" i="10" s="1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F609" i="10" s="1"/>
  <c r="F610" i="10" s="1"/>
  <c r="F611" i="10" s="1"/>
  <c r="F612" i="10" s="1"/>
  <c r="F613" i="10" s="1"/>
  <c r="F614" i="10" s="1"/>
  <c r="F615" i="10" s="1"/>
  <c r="F616" i="10" s="1"/>
  <c r="F617" i="10" s="1"/>
  <c r="F618" i="10" s="1"/>
  <c r="F619" i="10" s="1"/>
  <c r="F620" i="10" s="1"/>
  <c r="F621" i="10" s="1"/>
  <c r="F622" i="10" s="1"/>
  <c r="F623" i="10" s="1"/>
  <c r="F624" i="10" s="1"/>
  <c r="F625" i="10" s="1"/>
  <c r="F626" i="10" s="1"/>
  <c r="F627" i="10" s="1"/>
  <c r="F628" i="10" s="1"/>
  <c r="F629" i="10" s="1"/>
  <c r="F630" i="10" s="1"/>
  <c r="F631" i="10" s="1"/>
  <c r="F632" i="10" s="1"/>
  <c r="F633" i="10" s="1"/>
  <c r="F634" i="10" s="1"/>
  <c r="F635" i="10" s="1"/>
  <c r="F636" i="10" s="1"/>
  <c r="F637" i="10" s="1"/>
  <c r="F638" i="10" s="1"/>
  <c r="F639" i="10" s="1"/>
  <c r="F640" i="10" s="1"/>
  <c r="F641" i="10" s="1"/>
  <c r="F642" i="10" s="1"/>
  <c r="F643" i="10" s="1"/>
  <c r="F644" i="10" s="1"/>
  <c r="F645" i="10" s="1"/>
  <c r="F646" i="10" s="1"/>
  <c r="F647" i="10" s="1"/>
  <c r="F648" i="10" s="1"/>
  <c r="F649" i="10" s="1"/>
  <c r="F650" i="10" s="1"/>
  <c r="F651" i="10" s="1"/>
  <c r="F652" i="10" s="1"/>
  <c r="F653" i="10" s="1"/>
  <c r="F654" i="10" s="1"/>
  <c r="F655" i="10" s="1"/>
  <c r="F656" i="10" s="1"/>
  <c r="F657" i="10" s="1"/>
  <c r="F658" i="10" s="1"/>
  <c r="F659" i="10" s="1"/>
  <c r="F660" i="10" s="1"/>
  <c r="F661" i="10" s="1"/>
  <c r="F662" i="10" s="1"/>
  <c r="F663" i="10" s="1"/>
  <c r="F664" i="10" s="1"/>
  <c r="F665" i="10" s="1"/>
  <c r="F666" i="10" s="1"/>
  <c r="F667" i="10" s="1"/>
  <c r="F668" i="10" s="1"/>
  <c r="F669" i="10" s="1"/>
  <c r="F670" i="10" s="1"/>
  <c r="F671" i="10" s="1"/>
  <c r="F672" i="10" s="1"/>
  <c r="F673" i="10" s="1"/>
  <c r="F674" i="10" s="1"/>
  <c r="F675" i="10" s="1"/>
  <c r="F676" i="10" s="1"/>
  <c r="F677" i="10" s="1"/>
  <c r="F678" i="10" s="1"/>
  <c r="F679" i="10" s="1"/>
  <c r="F680" i="10" s="1"/>
  <c r="F681" i="10" s="1"/>
  <c r="F682" i="10" s="1"/>
  <c r="F683" i="10" s="1"/>
  <c r="F684" i="10" s="1"/>
  <c r="F685" i="10" s="1"/>
  <c r="F686" i="10" s="1"/>
  <c r="F687" i="10" s="1"/>
  <c r="F688" i="10" s="1"/>
  <c r="F689" i="10" s="1"/>
  <c r="F690" i="10" s="1"/>
  <c r="F691" i="10" s="1"/>
  <c r="F692" i="10" s="1"/>
  <c r="F693" i="10" s="1"/>
  <c r="F694" i="10" s="1"/>
  <c r="F695" i="10" s="1"/>
  <c r="F696" i="10" s="1"/>
  <c r="F697" i="10" s="1"/>
  <c r="F698" i="10" s="1"/>
  <c r="F699" i="10" s="1"/>
  <c r="F700" i="10" s="1"/>
  <c r="F701" i="10" s="1"/>
  <c r="F702" i="10" s="1"/>
  <c r="F703" i="10" s="1"/>
  <c r="F704" i="10" s="1"/>
  <c r="F705" i="10" s="1"/>
  <c r="F706" i="10" s="1"/>
  <c r="F707" i="10" s="1"/>
  <c r="F708" i="10" s="1"/>
  <c r="F709" i="10" s="1"/>
  <c r="F710" i="10" s="1"/>
  <c r="F711" i="10" s="1"/>
  <c r="F712" i="10" s="1"/>
  <c r="F713" i="10" s="1"/>
  <c r="F714" i="10" s="1"/>
  <c r="F715" i="10" s="1"/>
  <c r="F716" i="10" s="1"/>
  <c r="F717" i="10" s="1"/>
  <c r="F718" i="10" s="1"/>
  <c r="F719" i="10" s="1"/>
  <c r="F720" i="10" s="1"/>
  <c r="F721" i="10" s="1"/>
  <c r="F722" i="10" s="1"/>
  <c r="F723" i="10" s="1"/>
  <c r="F724" i="10" s="1"/>
  <c r="F725" i="10" s="1"/>
  <c r="F726" i="10" s="1"/>
  <c r="F727" i="10" s="1"/>
  <c r="F728" i="10" s="1"/>
  <c r="F729" i="10" s="1"/>
  <c r="F730" i="10" s="1"/>
  <c r="F731" i="10" s="1"/>
  <c r="F732" i="10" s="1"/>
  <c r="F733" i="10" s="1"/>
  <c r="F734" i="10" s="1"/>
  <c r="F735" i="10" s="1"/>
  <c r="F736" i="10" s="1"/>
  <c r="F737" i="10" s="1"/>
  <c r="F738" i="10" s="1"/>
  <c r="F739" i="10" s="1"/>
  <c r="F740" i="10" s="1"/>
  <c r="F741" i="10" s="1"/>
  <c r="F742" i="10" s="1"/>
  <c r="F743" i="10" s="1"/>
  <c r="F744" i="10" s="1"/>
  <c r="F745" i="10" s="1"/>
  <c r="F746" i="10" s="1"/>
  <c r="F747" i="10" s="1"/>
  <c r="F748" i="10" s="1"/>
  <c r="F749" i="10" s="1"/>
  <c r="F750" i="10" s="1"/>
  <c r="F751" i="10" s="1"/>
  <c r="F752" i="10" s="1"/>
  <c r="F753" i="10" s="1"/>
  <c r="F754" i="10" s="1"/>
  <c r="F755" i="10" s="1"/>
  <c r="F756" i="10" s="1"/>
  <c r="F757" i="10" s="1"/>
  <c r="F758" i="10" s="1"/>
  <c r="F759" i="10" s="1"/>
  <c r="F760" i="10" s="1"/>
  <c r="F761" i="10" s="1"/>
  <c r="F762" i="10" s="1"/>
  <c r="F763" i="10" s="1"/>
  <c r="F764" i="10" s="1"/>
  <c r="F765" i="10" s="1"/>
  <c r="F766" i="10" s="1"/>
  <c r="F767" i="10" s="1"/>
  <c r="F768" i="10" s="1"/>
  <c r="F769" i="10" s="1"/>
  <c r="F770" i="10" s="1"/>
  <c r="F771" i="10" s="1"/>
  <c r="F772" i="10" s="1"/>
  <c r="F773" i="10" s="1"/>
  <c r="F774" i="10" s="1"/>
  <c r="F775" i="10" s="1"/>
  <c r="F776" i="10" s="1"/>
  <c r="F777" i="10" s="1"/>
  <c r="F778" i="10" s="1"/>
  <c r="F779" i="10" s="1"/>
  <c r="F780" i="10" s="1"/>
  <c r="F781" i="10" s="1"/>
  <c r="F782" i="10" s="1"/>
  <c r="F783" i="10" s="1"/>
  <c r="F784" i="10" s="1"/>
  <c r="F785" i="10" s="1"/>
  <c r="F786" i="10" s="1"/>
  <c r="F787" i="10" s="1"/>
  <c r="F788" i="10" s="1"/>
  <c r="F789" i="10" s="1"/>
  <c r="F790" i="10" s="1"/>
  <c r="F791" i="10" s="1"/>
  <c r="F792" i="10" s="1"/>
  <c r="F793" i="10" s="1"/>
  <c r="F794" i="10" s="1"/>
  <c r="F795" i="10" s="1"/>
  <c r="F796" i="10" s="1"/>
  <c r="F797" i="10" s="1"/>
  <c r="F798" i="10" s="1"/>
  <c r="F799" i="10" s="1"/>
  <c r="F800" i="10" s="1"/>
  <c r="F801" i="10" s="1"/>
  <c r="F802" i="10" s="1"/>
  <c r="F803" i="10" s="1"/>
  <c r="F804" i="10" s="1"/>
  <c r="F805" i="10" s="1"/>
  <c r="F806" i="10" s="1"/>
  <c r="F807" i="10" s="1"/>
  <c r="F808" i="10" s="1"/>
  <c r="F809" i="10" s="1"/>
  <c r="F810" i="10" s="1"/>
  <c r="F811" i="10" s="1"/>
  <c r="F812" i="10" s="1"/>
  <c r="F813" i="10" s="1"/>
  <c r="F814" i="10" s="1"/>
  <c r="F815" i="10" s="1"/>
  <c r="F816" i="10" s="1"/>
  <c r="F817" i="10" s="1"/>
  <c r="F818" i="10" s="1"/>
  <c r="F819" i="10" s="1"/>
  <c r="F820" i="10" s="1"/>
  <c r="F821" i="10" s="1"/>
  <c r="F822" i="10" s="1"/>
  <c r="F823" i="10" s="1"/>
  <c r="F824" i="10" s="1"/>
  <c r="F825" i="10" s="1"/>
  <c r="F826" i="10" s="1"/>
  <c r="F827" i="10" s="1"/>
  <c r="F828" i="10" s="1"/>
  <c r="F829" i="10" s="1"/>
  <c r="F830" i="10" s="1"/>
  <c r="F831" i="10" s="1"/>
  <c r="F832" i="10" s="1"/>
  <c r="F833" i="10" s="1"/>
  <c r="F834" i="10" s="1"/>
  <c r="F835" i="10" s="1"/>
  <c r="F836" i="10" s="1"/>
  <c r="F837" i="10" s="1"/>
  <c r="F838" i="10" s="1"/>
  <c r="F839" i="10" s="1"/>
  <c r="F840" i="10" s="1"/>
  <c r="F841" i="10" s="1"/>
  <c r="F842" i="10" s="1"/>
  <c r="F843" i="10" s="1"/>
  <c r="F844" i="10" s="1"/>
  <c r="F845" i="10" s="1"/>
  <c r="F846" i="10" s="1"/>
  <c r="F847" i="10" s="1"/>
  <c r="F848" i="10" s="1"/>
  <c r="F849" i="10" s="1"/>
  <c r="F850" i="10" s="1"/>
  <c r="F851" i="10" s="1"/>
  <c r="F852" i="10" s="1"/>
  <c r="F853" i="10" s="1"/>
  <c r="F854" i="10" s="1"/>
  <c r="F855" i="10" s="1"/>
  <c r="F856" i="10" s="1"/>
  <c r="F857" i="10" s="1"/>
  <c r="F858" i="10" s="1"/>
  <c r="F859" i="10" s="1"/>
  <c r="F860" i="10" s="1"/>
  <c r="F861" i="10" s="1"/>
  <c r="F862" i="10" s="1"/>
  <c r="F863" i="10" s="1"/>
  <c r="F864" i="10" s="1"/>
  <c r="F865" i="10" s="1"/>
  <c r="F866" i="10" s="1"/>
  <c r="F867" i="10" s="1"/>
  <c r="F868" i="10" s="1"/>
  <c r="F869" i="10" s="1"/>
  <c r="F870" i="10" s="1"/>
  <c r="F871" i="10" s="1"/>
  <c r="F872" i="10" s="1"/>
  <c r="F873" i="10" s="1"/>
  <c r="F874" i="10" s="1"/>
  <c r="F875" i="10" s="1"/>
  <c r="F876" i="10" s="1"/>
  <c r="F877" i="10" s="1"/>
  <c r="F878" i="10" s="1"/>
  <c r="F879" i="10" s="1"/>
  <c r="F880" i="10" s="1"/>
  <c r="F881" i="10" s="1"/>
  <c r="F882" i="10" s="1"/>
  <c r="F883" i="10" s="1"/>
  <c r="F884" i="10" s="1"/>
  <c r="F885" i="10" s="1"/>
  <c r="F886" i="10" s="1"/>
  <c r="F887" i="10" s="1"/>
  <c r="F888" i="10" s="1"/>
  <c r="F889" i="10" s="1"/>
  <c r="F890" i="10" s="1"/>
  <c r="F891" i="10" s="1"/>
  <c r="F892" i="10" s="1"/>
  <c r="F893" i="10" s="1"/>
  <c r="F894" i="10" s="1"/>
  <c r="F895" i="10" s="1"/>
  <c r="F896" i="10" s="1"/>
  <c r="F897" i="10" s="1"/>
  <c r="F898" i="10" s="1"/>
  <c r="F899" i="10" s="1"/>
  <c r="F900" i="10" s="1"/>
  <c r="F901" i="10" s="1"/>
  <c r="F902" i="10" s="1"/>
  <c r="F903" i="10" s="1"/>
  <c r="F904" i="10" s="1"/>
  <c r="F905" i="10" s="1"/>
  <c r="F906" i="10" s="1"/>
  <c r="F907" i="10" s="1"/>
  <c r="F908" i="10" s="1"/>
  <c r="F909" i="10" s="1"/>
  <c r="F910" i="10" s="1"/>
  <c r="F911" i="10" s="1"/>
  <c r="F912" i="10" s="1"/>
  <c r="F913" i="10" s="1"/>
  <c r="F914" i="10" s="1"/>
  <c r="F915" i="10" s="1"/>
  <c r="F916" i="10" s="1"/>
  <c r="F917" i="10" s="1"/>
  <c r="F918" i="10" s="1"/>
  <c r="F919" i="10" s="1"/>
  <c r="F920" i="10" s="1"/>
  <c r="F921" i="10" s="1"/>
  <c r="F922" i="10" s="1"/>
  <c r="F923" i="10" s="1"/>
  <c r="F924" i="10" s="1"/>
  <c r="F925" i="10" s="1"/>
  <c r="F926" i="10" s="1"/>
  <c r="F927" i="10" s="1"/>
  <c r="F928" i="10" s="1"/>
  <c r="F929" i="10" s="1"/>
  <c r="F930" i="10" s="1"/>
  <c r="F931" i="10" s="1"/>
  <c r="F932" i="10" s="1"/>
  <c r="F933" i="10" s="1"/>
  <c r="F934" i="10" s="1"/>
  <c r="F935" i="10" s="1"/>
  <c r="F936" i="10" s="1"/>
  <c r="F937" i="10" s="1"/>
  <c r="F938" i="10" s="1"/>
  <c r="F939" i="10" s="1"/>
  <c r="F940" i="10" s="1"/>
  <c r="F941" i="10" s="1"/>
  <c r="F942" i="10" s="1"/>
  <c r="F943" i="10" s="1"/>
  <c r="F944" i="10" s="1"/>
  <c r="F945" i="10" s="1"/>
  <c r="F946" i="10" s="1"/>
  <c r="F947" i="10" s="1"/>
  <c r="F948" i="10" s="1"/>
  <c r="F949" i="10" s="1"/>
  <c r="F950" i="10" s="1"/>
  <c r="F951" i="10" s="1"/>
  <c r="F952" i="10" s="1"/>
  <c r="F953" i="10" s="1"/>
  <c r="F954" i="10" s="1"/>
  <c r="F955" i="10" s="1"/>
  <c r="F956" i="10" s="1"/>
  <c r="F957" i="10" s="1"/>
  <c r="F958" i="10" s="1"/>
  <c r="F959" i="10" s="1"/>
  <c r="F960" i="10" s="1"/>
  <c r="F961" i="10" s="1"/>
  <c r="F962" i="10" s="1"/>
  <c r="F963" i="10" s="1"/>
  <c r="F964" i="10" s="1"/>
  <c r="F965" i="10" s="1"/>
  <c r="F966" i="10" s="1"/>
  <c r="F967" i="10" s="1"/>
  <c r="F968" i="10" s="1"/>
  <c r="F969" i="10" s="1"/>
  <c r="F970" i="10" s="1"/>
  <c r="F971" i="10" s="1"/>
  <c r="F972" i="10" s="1"/>
  <c r="F973" i="10" s="1"/>
  <c r="F974" i="10" s="1"/>
  <c r="F975" i="10" s="1"/>
  <c r="F976" i="10" s="1"/>
  <c r="F977" i="10" s="1"/>
  <c r="F978" i="10" s="1"/>
  <c r="F979" i="10" s="1"/>
  <c r="F980" i="10" s="1"/>
  <c r="F981" i="10" s="1"/>
  <c r="F982" i="10" s="1"/>
  <c r="F983" i="10" s="1"/>
  <c r="F984" i="10" s="1"/>
  <c r="F985" i="10" s="1"/>
  <c r="F986" i="10" s="1"/>
  <c r="F987" i="10" s="1"/>
  <c r="F988" i="10" s="1"/>
  <c r="F989" i="10" s="1"/>
  <c r="F990" i="10" s="1"/>
  <c r="F991" i="10" s="1"/>
  <c r="F992" i="10" s="1"/>
  <c r="F993" i="10" s="1"/>
  <c r="F994" i="10" s="1"/>
  <c r="F995" i="10" s="1"/>
  <c r="F996" i="10" s="1"/>
  <c r="F997" i="10" s="1"/>
  <c r="F998" i="10" s="1"/>
  <c r="F999" i="10" s="1"/>
  <c r="F1000" i="10" s="1"/>
  <c r="F1001" i="10" s="1"/>
  <c r="F1002" i="10" s="1"/>
  <c r="F1003" i="10" s="1"/>
  <c r="F1004" i="10" s="1"/>
  <c r="F1005" i="10" s="1"/>
  <c r="F1006" i="10" s="1"/>
  <c r="F1007" i="10" s="1"/>
  <c r="F1008" i="10" s="1"/>
  <c r="F1009" i="10" s="1"/>
  <c r="F1010" i="10" s="1"/>
  <c r="F1011" i="10" s="1"/>
  <c r="F1012" i="10" s="1"/>
  <c r="F1013" i="10" s="1"/>
  <c r="F1014" i="10" s="1"/>
  <c r="F1015" i="10" s="1"/>
  <c r="F1016" i="10" s="1"/>
  <c r="F1017" i="10" s="1"/>
  <c r="F1018" i="10" s="1"/>
  <c r="F1019" i="10" s="1"/>
  <c r="F1020" i="10" s="1"/>
  <c r="F1021" i="10" s="1"/>
  <c r="F1022" i="10" s="1"/>
  <c r="F1023" i="10" s="1"/>
  <c r="F1024" i="10" s="1"/>
  <c r="F1025" i="10" s="1"/>
  <c r="F1026" i="10" s="1"/>
  <c r="F1027" i="10" s="1"/>
  <c r="F1028" i="10" s="1"/>
  <c r="F1029" i="10" s="1"/>
  <c r="F1030" i="10" s="1"/>
  <c r="F1031" i="10" s="1"/>
  <c r="F1032" i="10" s="1"/>
  <c r="F1033" i="10" s="1"/>
  <c r="F1034" i="10" s="1"/>
  <c r="F1035" i="10" s="1"/>
  <c r="F1036" i="10" s="1"/>
  <c r="F1037" i="10" s="1"/>
  <c r="F1038" i="10" s="1"/>
  <c r="F1039" i="10" s="1"/>
  <c r="F1040" i="10" s="1"/>
  <c r="F1041" i="10" s="1"/>
  <c r="F1042" i="10" s="1"/>
  <c r="F1043" i="10" s="1"/>
  <c r="F1044" i="10" s="1"/>
  <c r="F1045" i="10" s="1"/>
  <c r="F1046" i="10" s="1"/>
  <c r="F1047" i="10" s="1"/>
  <c r="F1048" i="10" s="1"/>
  <c r="F1049" i="10" s="1"/>
  <c r="F1050" i="10" s="1"/>
  <c r="F1051" i="10" s="1"/>
  <c r="F1052" i="10" s="1"/>
  <c r="F1053" i="10" s="1"/>
  <c r="F1054" i="10" s="1"/>
  <c r="F1055" i="10" s="1"/>
  <c r="F1056" i="10" s="1"/>
  <c r="F1057" i="10" s="1"/>
  <c r="F1058" i="10" s="1"/>
  <c r="F1059" i="10" s="1"/>
  <c r="F1060" i="10" s="1"/>
  <c r="F1061" i="10" s="1"/>
  <c r="F1062" i="10" s="1"/>
  <c r="F1063" i="10" s="1"/>
  <c r="F1064" i="10" s="1"/>
  <c r="F1065" i="10" s="1"/>
  <c r="F1066" i="10" s="1"/>
  <c r="F1067" i="10" s="1"/>
  <c r="F1068" i="10" s="1"/>
  <c r="F1069" i="10" s="1"/>
  <c r="F1070" i="10" s="1"/>
  <c r="F1071" i="10" s="1"/>
  <c r="F1072" i="10" s="1"/>
  <c r="F1073" i="10" s="1"/>
  <c r="F1074" i="10" s="1"/>
  <c r="F1075" i="10" s="1"/>
  <c r="F1076" i="10" s="1"/>
  <c r="F1077" i="10" s="1"/>
  <c r="F1078" i="10" s="1"/>
  <c r="F1079" i="10" s="1"/>
  <c r="F1080" i="10" s="1"/>
  <c r="F1081" i="10" s="1"/>
  <c r="F1082" i="10" s="1"/>
  <c r="F1083" i="10" s="1"/>
  <c r="F1084" i="10" s="1"/>
  <c r="F1085" i="10" s="1"/>
  <c r="F1086" i="10" s="1"/>
  <c r="F1087" i="10" s="1"/>
  <c r="F1088" i="10" s="1"/>
  <c r="F1089" i="10" s="1"/>
  <c r="F1090" i="10" s="1"/>
  <c r="F1091" i="10" s="1"/>
  <c r="F1092" i="10" s="1"/>
  <c r="F1093" i="10" s="1"/>
  <c r="F1094" i="10" s="1"/>
  <c r="F1095" i="10" s="1"/>
  <c r="F1096" i="10" s="1"/>
  <c r="F1097" i="10" s="1"/>
  <c r="F1098" i="10" s="1"/>
  <c r="F1099" i="10" s="1"/>
  <c r="F1100" i="10" s="1"/>
  <c r="F1101" i="10" s="1"/>
  <c r="F1102" i="10" s="1"/>
  <c r="F1103" i="10" s="1"/>
  <c r="F1104" i="10" s="1"/>
  <c r="F1105" i="10" s="1"/>
  <c r="F1106" i="10" s="1"/>
  <c r="F1107" i="10" s="1"/>
  <c r="F1108" i="10" s="1"/>
  <c r="F1109" i="10" s="1"/>
  <c r="F1110" i="10" s="1"/>
  <c r="F1111" i="10" s="1"/>
  <c r="F1112" i="10" s="1"/>
  <c r="F1113" i="10" s="1"/>
  <c r="F1114" i="10" s="1"/>
  <c r="F1115" i="10" s="1"/>
  <c r="F1116" i="10" s="1"/>
  <c r="F1117" i="10" s="1"/>
  <c r="F1118" i="10" s="1"/>
  <c r="F1119" i="10" s="1"/>
  <c r="F1120" i="10" s="1"/>
  <c r="F1121" i="10" s="1"/>
  <c r="F1122" i="10" s="1"/>
  <c r="F1123" i="10" s="1"/>
  <c r="F1124" i="10" s="1"/>
  <c r="F1125" i="10" s="1"/>
  <c r="F1126" i="10" s="1"/>
  <c r="F1127" i="10" s="1"/>
  <c r="F1128" i="10" s="1"/>
  <c r="F1129" i="10" s="1"/>
  <c r="F1130" i="10" s="1"/>
  <c r="F1131" i="10" s="1"/>
  <c r="F1132" i="10" s="1"/>
  <c r="F1133" i="10" s="1"/>
  <c r="F1134" i="10" s="1"/>
  <c r="F1135" i="10" s="1"/>
  <c r="F1136" i="10" s="1"/>
  <c r="F1137" i="10" s="1"/>
  <c r="F1138" i="10" s="1"/>
  <c r="F1139" i="10" s="1"/>
  <c r="F1140" i="10" s="1"/>
  <c r="F1141" i="10" s="1"/>
  <c r="F1142" i="10" s="1"/>
  <c r="F1143" i="10" s="1"/>
  <c r="F1144" i="10" s="1"/>
  <c r="F1145" i="10" s="1"/>
  <c r="F1146" i="10" s="1"/>
  <c r="F1147" i="10" s="1"/>
  <c r="F1148" i="10" s="1"/>
  <c r="F1149" i="10" s="1"/>
  <c r="F1150" i="10" s="1"/>
  <c r="F1151" i="10" s="1"/>
  <c r="F1152" i="10" s="1"/>
  <c r="F1153" i="10" s="1"/>
  <c r="F1154" i="10" s="1"/>
  <c r="F1155" i="10" s="1"/>
  <c r="F1156" i="10" s="1"/>
  <c r="F1157" i="10" s="1"/>
  <c r="F1158" i="10" s="1"/>
  <c r="F1159" i="10" s="1"/>
  <c r="F1160" i="10" s="1"/>
  <c r="F1161" i="10" s="1"/>
  <c r="F1162" i="10" s="1"/>
  <c r="F1163" i="10" s="1"/>
  <c r="F1164" i="10" s="1"/>
  <c r="F1165" i="10" s="1"/>
  <c r="F1166" i="10" s="1"/>
  <c r="F1167" i="10" s="1"/>
  <c r="F1168" i="10" s="1"/>
  <c r="F1169" i="10" s="1"/>
  <c r="F1170" i="10" s="1"/>
  <c r="F1171" i="10" s="1"/>
  <c r="F1172" i="10" s="1"/>
  <c r="F1173" i="10" s="1"/>
  <c r="F1174" i="10" s="1"/>
  <c r="F1175" i="10" s="1"/>
  <c r="F1176" i="10" s="1"/>
  <c r="F1177" i="10" s="1"/>
  <c r="F1178" i="10" s="1"/>
  <c r="F1179" i="10" s="1"/>
  <c r="F1180" i="10" s="1"/>
  <c r="F1181" i="10" s="1"/>
  <c r="F1182" i="10" s="1"/>
  <c r="F1183" i="10" s="1"/>
  <c r="F1184" i="10" s="1"/>
  <c r="F1185" i="10" s="1"/>
  <c r="F1186" i="10" s="1"/>
  <c r="F1187" i="10" s="1"/>
  <c r="F1188" i="10" s="1"/>
  <c r="F1189" i="10" s="1"/>
  <c r="F1190" i="10" s="1"/>
  <c r="F1191" i="10" s="1"/>
  <c r="F1192" i="10" s="1"/>
  <c r="F1193" i="10" s="1"/>
  <c r="F1194" i="10" s="1"/>
  <c r="F1195" i="10" s="1"/>
  <c r="F1196" i="10" s="1"/>
  <c r="F1197" i="10" s="1"/>
  <c r="F1198" i="10" s="1"/>
  <c r="F1199" i="10" s="1"/>
  <c r="F1200" i="10" s="1"/>
  <c r="F1201" i="10" s="1"/>
  <c r="F1202" i="10" s="1"/>
  <c r="F1203" i="10" s="1"/>
  <c r="F1204" i="10" s="1"/>
  <c r="F1205" i="10" s="1"/>
  <c r="F1206" i="10" s="1"/>
  <c r="F1207" i="10" s="1"/>
  <c r="F1208" i="10" s="1"/>
  <c r="F1209" i="10" s="1"/>
  <c r="F1210" i="10" s="1"/>
  <c r="F1211" i="10" s="1"/>
  <c r="F1212" i="10" s="1"/>
  <c r="F1213" i="10" s="1"/>
  <c r="F1214" i="10" s="1"/>
  <c r="F1215" i="10" s="1"/>
  <c r="F1216" i="10" s="1"/>
  <c r="F1217" i="10" s="1"/>
  <c r="F1218" i="10" s="1"/>
  <c r="F1219" i="10" s="1"/>
  <c r="F1220" i="10" s="1"/>
  <c r="F1221" i="10" s="1"/>
  <c r="F1222" i="10" s="1"/>
  <c r="F1223" i="10" s="1"/>
  <c r="F1224" i="10" s="1"/>
  <c r="F1225" i="10" s="1"/>
  <c r="F1226" i="10" s="1"/>
  <c r="F1227" i="10" s="1"/>
  <c r="F1228" i="10" s="1"/>
  <c r="F1229" i="10" s="1"/>
  <c r="F1230" i="10" s="1"/>
  <c r="F1231" i="10" s="1"/>
  <c r="F1232" i="10" s="1"/>
  <c r="F1233" i="10" s="1"/>
  <c r="F1234" i="10" s="1"/>
  <c r="F1235" i="10" s="1"/>
  <c r="F1236" i="10" s="1"/>
  <c r="F1237" i="10" s="1"/>
  <c r="F1238" i="10" s="1"/>
  <c r="F1239" i="10" s="1"/>
  <c r="F1240" i="10" s="1"/>
  <c r="F1241" i="10" s="1"/>
  <c r="F1242" i="10" s="1"/>
  <c r="F1243" i="10" s="1"/>
  <c r="F1244" i="10" s="1"/>
  <c r="F1245" i="10" s="1"/>
  <c r="F1246" i="10" s="1"/>
  <c r="F1247" i="10" s="1"/>
  <c r="F1248" i="10" s="1"/>
  <c r="F1249" i="10" s="1"/>
  <c r="F1250" i="10" s="1"/>
  <c r="F1251" i="10" s="1"/>
  <c r="F1252" i="10" s="1"/>
  <c r="F1253" i="10" s="1"/>
  <c r="F1254" i="10" s="1"/>
  <c r="F1255" i="10" s="1"/>
  <c r="F1256" i="10" s="1"/>
  <c r="F1257" i="10" s="1"/>
  <c r="F1258" i="10" s="1"/>
  <c r="F1259" i="10" s="1"/>
  <c r="F1260" i="10" s="1"/>
  <c r="F1261" i="10" s="1"/>
  <c r="F1262" i="10" s="1"/>
  <c r="F1263" i="10" s="1"/>
  <c r="F1264" i="10" s="1"/>
  <c r="F1265" i="10" s="1"/>
  <c r="F1266" i="10" s="1"/>
  <c r="F1267" i="10" s="1"/>
  <c r="F1268" i="10" s="1"/>
  <c r="F1269" i="10" s="1"/>
  <c r="F1270" i="10" s="1"/>
  <c r="F1271" i="10" s="1"/>
  <c r="F1272" i="10" s="1"/>
  <c r="F1273" i="10" s="1"/>
  <c r="F1274" i="10" s="1"/>
  <c r="F1275" i="10" s="1"/>
  <c r="F1276" i="10" s="1"/>
  <c r="F1277" i="10" s="1"/>
  <c r="F1278" i="10" s="1"/>
  <c r="F1279" i="10" s="1"/>
  <c r="F1280" i="10" s="1"/>
  <c r="F1281" i="10" s="1"/>
  <c r="F1282" i="10" s="1"/>
  <c r="F1283" i="10" s="1"/>
  <c r="F1284" i="10" s="1"/>
  <c r="F1285" i="10" s="1"/>
  <c r="F1286" i="10" s="1"/>
  <c r="F1287" i="10" s="1"/>
  <c r="F1288" i="10" s="1"/>
  <c r="F1289" i="10" s="1"/>
  <c r="F1290" i="10" s="1"/>
  <c r="F1291" i="10" s="1"/>
  <c r="F1292" i="10" s="1"/>
  <c r="F1293" i="10" s="1"/>
  <c r="F1294" i="10" s="1"/>
  <c r="F1295" i="10" s="1"/>
  <c r="F1296" i="10" s="1"/>
  <c r="F1297" i="10" s="1"/>
  <c r="F1298" i="10" s="1"/>
  <c r="F1299" i="10" s="1"/>
  <c r="F1300" i="10" s="1"/>
  <c r="F1301" i="10" s="1"/>
  <c r="F1302" i="10" s="1"/>
  <c r="F1303" i="10" s="1"/>
  <c r="F1304" i="10" s="1"/>
  <c r="F1305" i="10" s="1"/>
  <c r="F1306" i="10" s="1"/>
  <c r="F1307" i="10" s="1"/>
  <c r="F1308" i="10" s="1"/>
  <c r="F1309" i="10" s="1"/>
  <c r="F1310" i="10" s="1"/>
  <c r="F1311" i="10" s="1"/>
  <c r="F1312" i="10" s="1"/>
  <c r="F1313" i="10" s="1"/>
  <c r="F1314" i="10" s="1"/>
  <c r="F1315" i="10" s="1"/>
  <c r="F1316" i="10" s="1"/>
  <c r="F1317" i="10" s="1"/>
  <c r="F1318" i="10" s="1"/>
  <c r="F1319" i="10" s="1"/>
  <c r="F1320" i="10" s="1"/>
  <c r="F1321" i="10" s="1"/>
  <c r="F1322" i="10" s="1"/>
  <c r="F1323" i="10" s="1"/>
  <c r="F1324" i="10" s="1"/>
  <c r="F1325" i="10" s="1"/>
  <c r="F1326" i="10" s="1"/>
  <c r="F1327" i="10" s="1"/>
  <c r="F1328" i="10" s="1"/>
  <c r="F1329" i="10" s="1"/>
  <c r="F1330" i="10" s="1"/>
  <c r="F1331" i="10" s="1"/>
  <c r="F1332" i="10" s="1"/>
  <c r="F1333" i="10" s="1"/>
  <c r="F1334" i="10" s="1"/>
  <c r="F1335" i="10" s="1"/>
  <c r="F1336" i="10" s="1"/>
  <c r="F1337" i="10" s="1"/>
  <c r="F1338" i="10" s="1"/>
  <c r="F1339" i="10" s="1"/>
  <c r="F1340" i="10" s="1"/>
  <c r="F1341" i="10" s="1"/>
  <c r="F1342" i="10" s="1"/>
  <c r="F1343" i="10" s="1"/>
  <c r="F1344" i="10" s="1"/>
  <c r="F1345" i="10" s="1"/>
  <c r="F1346" i="10" s="1"/>
  <c r="F1347" i="10" s="1"/>
  <c r="F1348" i="10" s="1"/>
  <c r="F1349" i="10" s="1"/>
  <c r="F1350" i="10" s="1"/>
  <c r="F1351" i="10" s="1"/>
  <c r="F1352" i="10" s="1"/>
  <c r="F1353" i="10" s="1"/>
  <c r="F1354" i="10" s="1"/>
  <c r="F1355" i="10" s="1"/>
  <c r="F1356" i="10" s="1"/>
  <c r="F1357" i="10" s="1"/>
  <c r="F1358" i="10" s="1"/>
  <c r="F1359" i="10" s="1"/>
  <c r="F1360" i="10" s="1"/>
  <c r="F1361" i="10" s="1"/>
  <c r="F1362" i="10" s="1"/>
  <c r="F1363" i="10" s="1"/>
  <c r="F1364" i="10" s="1"/>
  <c r="F1365" i="10" s="1"/>
  <c r="F1366" i="10" s="1"/>
  <c r="F1367" i="10" s="1"/>
  <c r="F1368" i="10" s="1"/>
  <c r="F1369" i="10" s="1"/>
  <c r="F1370" i="10" s="1"/>
  <c r="F1371" i="10" s="1"/>
  <c r="F1372" i="10" s="1"/>
  <c r="F1373" i="10" s="1"/>
  <c r="F1374" i="10" s="1"/>
  <c r="F1375" i="10" s="1"/>
  <c r="F1376" i="10" s="1"/>
  <c r="F1377" i="10" s="1"/>
  <c r="F1378" i="10" s="1"/>
  <c r="F1379" i="10" s="1"/>
  <c r="F1380" i="10" s="1"/>
  <c r="F1381" i="10" s="1"/>
  <c r="F1382" i="10" s="1"/>
  <c r="F1383" i="10" s="1"/>
  <c r="F1384" i="10" s="1"/>
  <c r="F1385" i="10" s="1"/>
  <c r="F1386" i="10" s="1"/>
  <c r="F1387" i="10" s="1"/>
  <c r="F1388" i="10" s="1"/>
  <c r="F1389" i="10" s="1"/>
  <c r="F1390" i="10" s="1"/>
  <c r="F1391" i="10" s="1"/>
  <c r="F1392" i="10" s="1"/>
  <c r="F1393" i="10" s="1"/>
  <c r="F1394" i="10" s="1"/>
  <c r="F1395" i="10" s="1"/>
  <c r="F1396" i="10" s="1"/>
  <c r="F1397" i="10" s="1"/>
  <c r="F1398" i="10" s="1"/>
  <c r="F1399" i="10" s="1"/>
  <c r="F1400" i="10" s="1"/>
  <c r="F1401" i="10" s="1"/>
  <c r="F1402" i="10" s="1"/>
  <c r="F1403" i="10" s="1"/>
  <c r="F1404" i="10" s="1"/>
  <c r="F1405" i="10" s="1"/>
  <c r="F1406" i="10" s="1"/>
  <c r="F1407" i="10" s="1"/>
  <c r="F1408" i="10" s="1"/>
  <c r="F1409" i="10" s="1"/>
  <c r="F1410" i="10" s="1"/>
  <c r="F1411" i="10" s="1"/>
  <c r="F1412" i="10" s="1"/>
  <c r="F1413" i="10" s="1"/>
  <c r="F1414" i="10" s="1"/>
  <c r="F1415" i="10" s="1"/>
  <c r="F1416" i="10" s="1"/>
  <c r="F1417" i="10" s="1"/>
  <c r="F1418" i="10" s="1"/>
  <c r="F1419" i="10" s="1"/>
  <c r="F1420" i="10" s="1"/>
  <c r="F1421" i="10" s="1"/>
  <c r="F1422" i="10" s="1"/>
  <c r="F1423" i="10" s="1"/>
  <c r="F1424" i="10" s="1"/>
  <c r="F1425" i="10" s="1"/>
  <c r="F1426" i="10" s="1"/>
  <c r="F1427" i="10" s="1"/>
  <c r="F1428" i="10" s="1"/>
  <c r="F1429" i="10" s="1"/>
  <c r="F1430" i="10" s="1"/>
  <c r="F1431" i="10" s="1"/>
  <c r="F1432" i="10" s="1"/>
  <c r="F1433" i="10" s="1"/>
  <c r="F1434" i="10" s="1"/>
  <c r="F1435" i="10" s="1"/>
  <c r="F1436" i="10" s="1"/>
  <c r="F1437" i="10" s="1"/>
  <c r="F1438" i="10" s="1"/>
  <c r="F1439" i="10" s="1"/>
  <c r="F1440" i="10" s="1"/>
  <c r="F1441" i="10" s="1"/>
  <c r="F1442" i="10" s="1"/>
  <c r="F1443" i="10" s="1"/>
  <c r="F1444" i="10" s="1"/>
  <c r="F1445" i="10" s="1"/>
  <c r="F1446" i="10" s="1"/>
  <c r="F1447" i="10" s="1"/>
  <c r="F1448" i="10" s="1"/>
  <c r="F1449" i="10" s="1"/>
  <c r="F1450" i="10" s="1"/>
  <c r="F1451" i="10" s="1"/>
  <c r="F1452" i="10" s="1"/>
  <c r="F1453" i="10" s="1"/>
  <c r="F1454" i="10" s="1"/>
  <c r="F1455" i="10" s="1"/>
  <c r="F1456" i="10" s="1"/>
  <c r="F1457" i="10" s="1"/>
  <c r="F1458" i="10" s="1"/>
  <c r="F1459" i="10" s="1"/>
  <c r="F1460" i="10" s="1"/>
  <c r="F1461" i="10" s="1"/>
  <c r="F1462" i="10" s="1"/>
  <c r="F1463" i="10" s="1"/>
  <c r="F1464" i="10" s="1"/>
  <c r="F1465" i="10" s="1"/>
  <c r="F1466" i="10" s="1"/>
  <c r="F1467" i="10" s="1"/>
  <c r="F1468" i="10" s="1"/>
  <c r="F1469" i="10" s="1"/>
  <c r="F1470" i="10" s="1"/>
  <c r="F1471" i="10" s="1"/>
  <c r="F1472" i="10" s="1"/>
  <c r="F1473" i="10" s="1"/>
  <c r="F1474" i="10" s="1"/>
  <c r="F1475" i="10" s="1"/>
  <c r="F1476" i="10" s="1"/>
  <c r="F1477" i="10" s="1"/>
  <c r="F1478" i="10" s="1"/>
  <c r="F1479" i="10" s="1"/>
  <c r="F1480" i="10" s="1"/>
  <c r="F1481" i="10" s="1"/>
  <c r="F1482" i="10" s="1"/>
  <c r="F1483" i="10" s="1"/>
  <c r="F1484" i="10" s="1"/>
  <c r="F1485" i="10" s="1"/>
  <c r="F1486" i="10" s="1"/>
  <c r="F1487" i="10" s="1"/>
  <c r="F1488" i="10" s="1"/>
  <c r="F1489" i="10" s="1"/>
  <c r="F1490" i="10" s="1"/>
  <c r="F1491" i="10" s="1"/>
  <c r="F1492" i="10" s="1"/>
  <c r="F1493" i="10" s="1"/>
  <c r="F1494" i="10" s="1"/>
  <c r="F1495" i="10" s="1"/>
  <c r="F1496" i="10" s="1"/>
  <c r="F1497" i="10" s="1"/>
  <c r="F1498" i="10" s="1"/>
  <c r="F1499" i="10" s="1"/>
  <c r="F1500" i="10" s="1"/>
  <c r="F1501" i="10" s="1"/>
  <c r="F1502" i="10" s="1"/>
  <c r="F1503" i="10" s="1"/>
  <c r="F1504" i="10" s="1"/>
  <c r="F1505" i="10" s="1"/>
  <c r="F1506" i="10" s="1"/>
  <c r="F1507" i="10" s="1"/>
  <c r="F1508" i="10" s="1"/>
  <c r="F1509" i="10" s="1"/>
  <c r="F1510" i="10" s="1"/>
  <c r="F1511" i="10" s="1"/>
  <c r="F1512" i="10" s="1"/>
  <c r="F1513" i="10" s="1"/>
  <c r="F1514" i="10" s="1"/>
  <c r="F1515" i="10" s="1"/>
  <c r="F1516" i="10" s="1"/>
  <c r="F1517" i="10" s="1"/>
  <c r="F1518" i="10" s="1"/>
  <c r="F1519" i="10" s="1"/>
  <c r="F1520" i="10" s="1"/>
  <c r="F1521" i="10" s="1"/>
  <c r="F1522" i="10" s="1"/>
  <c r="F1523" i="10" s="1"/>
  <c r="F1524" i="10" s="1"/>
  <c r="F1525" i="10" s="1"/>
  <c r="F1526" i="10" s="1"/>
  <c r="F1527" i="10" s="1"/>
  <c r="F1528" i="10" s="1"/>
  <c r="F1529" i="10" s="1"/>
  <c r="F1530" i="10" s="1"/>
  <c r="F1531" i="10" s="1"/>
  <c r="F1532" i="10" s="1"/>
  <c r="F1533" i="10" s="1"/>
  <c r="F1534" i="10" s="1"/>
  <c r="F1535" i="10" s="1"/>
  <c r="F1536" i="10" s="1"/>
  <c r="F1537" i="10" s="1"/>
  <c r="F1538" i="10" s="1"/>
  <c r="F1539" i="10" s="1"/>
  <c r="F1540" i="10" s="1"/>
  <c r="F1541" i="10" s="1"/>
  <c r="F1542" i="10" s="1"/>
  <c r="F1543" i="10" s="1"/>
  <c r="F1544" i="10" s="1"/>
  <c r="F1545" i="10" s="1"/>
  <c r="F1546" i="10" s="1"/>
  <c r="F1547" i="10" s="1"/>
  <c r="F1548" i="10" s="1"/>
  <c r="F1549" i="10" s="1"/>
  <c r="F1550" i="10" s="1"/>
  <c r="F1551" i="10" s="1"/>
  <c r="F1552" i="10" s="1"/>
  <c r="F1553" i="10" s="1"/>
  <c r="F1554" i="10" s="1"/>
  <c r="F1555" i="10" s="1"/>
  <c r="F1556" i="10" s="1"/>
  <c r="F1557" i="10" s="1"/>
  <c r="F1558" i="10" s="1"/>
  <c r="F1559" i="10" s="1"/>
  <c r="F1560" i="10" s="1"/>
  <c r="F1561" i="10" s="1"/>
  <c r="F1562" i="10" s="1"/>
  <c r="F1563" i="10" s="1"/>
  <c r="F1564" i="10" s="1"/>
  <c r="F1565" i="10" s="1"/>
  <c r="F1566" i="10" s="1"/>
  <c r="F1567" i="10" s="1"/>
  <c r="F1568" i="10" s="1"/>
  <c r="F1569" i="10" s="1"/>
  <c r="F1570" i="10" s="1"/>
  <c r="F1571" i="10" s="1"/>
  <c r="F1572" i="10" s="1"/>
  <c r="F1573" i="10" s="1"/>
  <c r="F1574" i="10" s="1"/>
  <c r="F1575" i="10" s="1"/>
  <c r="F1576" i="10" s="1"/>
  <c r="F1577" i="10" s="1"/>
  <c r="F1578" i="10" s="1"/>
  <c r="F1579" i="10" s="1"/>
  <c r="F1580" i="10" s="1"/>
  <c r="F1581" i="10" s="1"/>
  <c r="F1582" i="10" s="1"/>
  <c r="F1583" i="10" s="1"/>
  <c r="F1584" i="10" s="1"/>
  <c r="F1585" i="10" s="1"/>
  <c r="F1586" i="10" s="1"/>
  <c r="F1587" i="10" s="1"/>
  <c r="F1588" i="10" s="1"/>
  <c r="F1589" i="10" s="1"/>
  <c r="F1590" i="10" s="1"/>
  <c r="F1591" i="10" s="1"/>
  <c r="F1592" i="10" s="1"/>
  <c r="F1593" i="10" s="1"/>
  <c r="F1594" i="10" s="1"/>
  <c r="F1595" i="10" s="1"/>
  <c r="F1596" i="10" s="1"/>
  <c r="F1597" i="10" s="1"/>
  <c r="F1598" i="10" s="1"/>
  <c r="F1599" i="10" s="1"/>
  <c r="F1600" i="10" s="1"/>
  <c r="F1601" i="10" s="1"/>
  <c r="F1602" i="10" s="1"/>
  <c r="F1603" i="10" s="1"/>
  <c r="F1604" i="10" s="1"/>
  <c r="F1605" i="10" s="1"/>
  <c r="F1606" i="10" s="1"/>
  <c r="F1607" i="10" s="1"/>
  <c r="F1608" i="10" s="1"/>
  <c r="F1609" i="10" s="1"/>
  <c r="F1610" i="10" s="1"/>
  <c r="F1611" i="10" s="1"/>
  <c r="F1612" i="10" s="1"/>
  <c r="F1613" i="10" s="1"/>
  <c r="F1614" i="10" s="1"/>
  <c r="F1615" i="10" s="1"/>
  <c r="F1616" i="10" s="1"/>
  <c r="F1617" i="10" s="1"/>
  <c r="F1618" i="10" s="1"/>
  <c r="F1619" i="10" s="1"/>
  <c r="F1620" i="10" s="1"/>
  <c r="F1621" i="10" s="1"/>
  <c r="F1622" i="10" s="1"/>
  <c r="F1623" i="10" s="1"/>
  <c r="F1624" i="10" s="1"/>
  <c r="F1625" i="10" s="1"/>
  <c r="F1626" i="10" s="1"/>
  <c r="F1627" i="10" s="1"/>
  <c r="F1628" i="10" s="1"/>
  <c r="F1629" i="10" s="1"/>
  <c r="F1630" i="10" s="1"/>
  <c r="F1631" i="10" s="1"/>
  <c r="F1632" i="10" s="1"/>
  <c r="F1633" i="10" s="1"/>
  <c r="F1634" i="10" s="1"/>
  <c r="F1635" i="10" s="1"/>
  <c r="F1636" i="10" s="1"/>
  <c r="F1637" i="10" s="1"/>
  <c r="F1638" i="10" s="1"/>
  <c r="F1639" i="10" s="1"/>
  <c r="F1640" i="10" s="1"/>
  <c r="F1641" i="10" s="1"/>
  <c r="F1642" i="10" s="1"/>
  <c r="F1643" i="10" s="1"/>
  <c r="F1644" i="10" s="1"/>
  <c r="F1645" i="10" s="1"/>
  <c r="F1646" i="10" s="1"/>
  <c r="F1647" i="10" s="1"/>
  <c r="F1648" i="10" s="1"/>
  <c r="F1649" i="10" s="1"/>
  <c r="F1650" i="10" s="1"/>
  <c r="F1651" i="10" s="1"/>
  <c r="F1652" i="10" s="1"/>
  <c r="F1653" i="10" s="1"/>
  <c r="F1654" i="10" s="1"/>
  <c r="F1655" i="10" s="1"/>
  <c r="F1656" i="10" s="1"/>
  <c r="F1657" i="10" s="1"/>
  <c r="F1658" i="10" s="1"/>
  <c r="F1659" i="10" s="1"/>
  <c r="F1660" i="10" s="1"/>
  <c r="F1661" i="10" s="1"/>
  <c r="F1662" i="10" s="1"/>
  <c r="F1663" i="10" s="1"/>
  <c r="F1664" i="10" s="1"/>
  <c r="F1665" i="10" s="1"/>
  <c r="F1666" i="10" s="1"/>
  <c r="F1667" i="10" s="1"/>
  <c r="F1668" i="10" s="1"/>
  <c r="F1669" i="10" s="1"/>
  <c r="F1670" i="10" s="1"/>
  <c r="F1671" i="10" s="1"/>
  <c r="F1672" i="10" s="1"/>
  <c r="F1673" i="10" s="1"/>
  <c r="F1674" i="10" s="1"/>
  <c r="F1675" i="10" s="1"/>
  <c r="F1676" i="10" s="1"/>
  <c r="F1677" i="10" s="1"/>
  <c r="F1678" i="10" s="1"/>
  <c r="F1679" i="10" s="1"/>
  <c r="F1680" i="10" s="1"/>
  <c r="F1681" i="10" s="1"/>
  <c r="F1682" i="10" s="1"/>
  <c r="F1683" i="10" s="1"/>
  <c r="F1684" i="10" s="1"/>
  <c r="F1685" i="10" s="1"/>
  <c r="F1686" i="10" s="1"/>
  <c r="F1687" i="10" s="1"/>
  <c r="F1688" i="10" s="1"/>
  <c r="F1689" i="10" s="1"/>
  <c r="F1690" i="10" s="1"/>
  <c r="F1691" i="10" s="1"/>
  <c r="F1692" i="10" s="1"/>
  <c r="F1693" i="10" s="1"/>
  <c r="F1694" i="10" s="1"/>
  <c r="F1695" i="10" s="1"/>
  <c r="F1696" i="10" s="1"/>
  <c r="F1697" i="10" s="1"/>
  <c r="F1698" i="10" s="1"/>
  <c r="F1699" i="10" s="1"/>
  <c r="F1700" i="10" s="1"/>
  <c r="F1701" i="10" s="1"/>
  <c r="F1702" i="10" s="1"/>
  <c r="F1703" i="10" s="1"/>
  <c r="F1704" i="10" s="1"/>
  <c r="F1705" i="10" s="1"/>
  <c r="F1706" i="10" s="1"/>
  <c r="F1707" i="10" s="1"/>
  <c r="F1708" i="10" s="1"/>
  <c r="F1709" i="10" s="1"/>
  <c r="F1710" i="10" s="1"/>
  <c r="F1711" i="10" s="1"/>
  <c r="F1712" i="10" s="1"/>
  <c r="F1713" i="10" s="1"/>
  <c r="F1714" i="10" s="1"/>
  <c r="F1715" i="10" s="1"/>
  <c r="F1716" i="10" s="1"/>
  <c r="F1717" i="10" s="1"/>
  <c r="F1718" i="10" s="1"/>
  <c r="F1719" i="10" s="1"/>
  <c r="F1720" i="10" s="1"/>
  <c r="F1721" i="10" s="1"/>
  <c r="F1722" i="10" s="1"/>
  <c r="F1723" i="10" s="1"/>
  <c r="F1724" i="10" s="1"/>
  <c r="F1725" i="10" s="1"/>
  <c r="F1726" i="10" s="1"/>
  <c r="F1727" i="10" s="1"/>
  <c r="F1728" i="10" s="1"/>
  <c r="F1729" i="10" s="1"/>
  <c r="F1730" i="10" s="1"/>
  <c r="F1731" i="10" s="1"/>
  <c r="F1732" i="10" s="1"/>
  <c r="F1733" i="10" s="1"/>
  <c r="F1734" i="10" s="1"/>
  <c r="F1735" i="10" s="1"/>
  <c r="F1736" i="10" s="1"/>
  <c r="F1737" i="10" s="1"/>
  <c r="F1738" i="10" s="1"/>
  <c r="F1739" i="10" s="1"/>
  <c r="F1740" i="10" s="1"/>
  <c r="F1741" i="10" s="1"/>
  <c r="F1742" i="10" s="1"/>
  <c r="F1743" i="10" s="1"/>
  <c r="F1744" i="10" s="1"/>
  <c r="F1745" i="10" s="1"/>
  <c r="F1746" i="10" s="1"/>
  <c r="F1747" i="10" s="1"/>
  <c r="F1748" i="10" s="1"/>
  <c r="F1749" i="10" s="1"/>
  <c r="F1750" i="10" s="1"/>
  <c r="F1751" i="10" s="1"/>
  <c r="F1752" i="10" s="1"/>
  <c r="F1753" i="10" s="1"/>
  <c r="F1754" i="10" s="1"/>
  <c r="F1755" i="10" s="1"/>
  <c r="F1756" i="10" s="1"/>
  <c r="F1757" i="10" s="1"/>
  <c r="F1758" i="10" s="1"/>
  <c r="F1759" i="10" s="1"/>
  <c r="F1760" i="10" s="1"/>
  <c r="F1761" i="10" s="1"/>
  <c r="F1762" i="10" s="1"/>
  <c r="F1763" i="10" s="1"/>
  <c r="F1764" i="10" s="1"/>
  <c r="F1765" i="10" s="1"/>
  <c r="F1766" i="10" s="1"/>
  <c r="F1767" i="10" s="1"/>
  <c r="F1768" i="10" s="1"/>
  <c r="F1769" i="10" s="1"/>
  <c r="F1770" i="10" s="1"/>
  <c r="F1771" i="10" s="1"/>
  <c r="F1772" i="10" s="1"/>
  <c r="F1773" i="10" s="1"/>
  <c r="F1774" i="10" s="1"/>
  <c r="F1775" i="10" s="1"/>
  <c r="F1776" i="10" s="1"/>
  <c r="F1777" i="10" s="1"/>
  <c r="F1778" i="10" s="1"/>
  <c r="F1779" i="10" s="1"/>
  <c r="F1780" i="10" s="1"/>
  <c r="F1781" i="10" s="1"/>
  <c r="F1782" i="10" s="1"/>
  <c r="F1783" i="10" s="1"/>
  <c r="F1784" i="10" s="1"/>
  <c r="F1785" i="10" s="1"/>
  <c r="F1786" i="10" s="1"/>
  <c r="F1787" i="10" s="1"/>
  <c r="F1788" i="10" s="1"/>
  <c r="F1789" i="10" s="1"/>
  <c r="F1790" i="10" s="1"/>
  <c r="F1791" i="10" s="1"/>
  <c r="F1792" i="10" s="1"/>
  <c r="F1793" i="10" s="1"/>
  <c r="F1794" i="10" s="1"/>
  <c r="F1795" i="10" s="1"/>
  <c r="F1796" i="10" s="1"/>
  <c r="F1797" i="10" s="1"/>
  <c r="F1798" i="10" s="1"/>
  <c r="F1799" i="10" s="1"/>
  <c r="F1800" i="10" s="1"/>
  <c r="F1801" i="10" s="1"/>
  <c r="F1802" i="10" s="1"/>
  <c r="F1803" i="10" s="1"/>
  <c r="F1804" i="10" s="1"/>
  <c r="F1805" i="10" s="1"/>
  <c r="F1806" i="10" s="1"/>
  <c r="F1807" i="10" s="1"/>
  <c r="F1808" i="10" s="1"/>
  <c r="F1809" i="10" s="1"/>
  <c r="F1810" i="10" s="1"/>
  <c r="F1811" i="10" s="1"/>
  <c r="F1812" i="10" s="1"/>
  <c r="F1813" i="10" s="1"/>
  <c r="F1814" i="10" s="1"/>
  <c r="F1815" i="10" s="1"/>
  <c r="F1816" i="10" s="1"/>
  <c r="F1817" i="10" s="1"/>
  <c r="F1818" i="10" s="1"/>
  <c r="F1819" i="10" s="1"/>
  <c r="F1820" i="10" s="1"/>
  <c r="F1821" i="10" s="1"/>
  <c r="F1822" i="10" s="1"/>
  <c r="F1823" i="10" s="1"/>
  <c r="F1824" i="10" s="1"/>
  <c r="F1825" i="10" s="1"/>
  <c r="F1826" i="10" s="1"/>
  <c r="F1827" i="10" s="1"/>
  <c r="F1828" i="10" s="1"/>
  <c r="F1829" i="10" s="1"/>
  <c r="F1830" i="10" s="1"/>
  <c r="F1831" i="10" s="1"/>
  <c r="F1832" i="10" s="1"/>
  <c r="F1833" i="10" s="1"/>
  <c r="F1834" i="10" s="1"/>
  <c r="F1835" i="10" s="1"/>
  <c r="F1836" i="10" s="1"/>
  <c r="F1837" i="10" s="1"/>
  <c r="F1838" i="10" s="1"/>
  <c r="F1839" i="10" s="1"/>
  <c r="F1840" i="10" s="1"/>
  <c r="F1841" i="10" s="1"/>
  <c r="F1842" i="10" s="1"/>
  <c r="F1843" i="10" s="1"/>
  <c r="F1844" i="10" s="1"/>
  <c r="F1845" i="10" s="1"/>
  <c r="F1846" i="10" s="1"/>
  <c r="F1847" i="10" s="1"/>
  <c r="F1848" i="10" s="1"/>
  <c r="F1849" i="10" s="1"/>
  <c r="F1850" i="10" s="1"/>
  <c r="F1851" i="10" s="1"/>
  <c r="F1852" i="10" s="1"/>
  <c r="F1853" i="10" s="1"/>
  <c r="F1854" i="10" s="1"/>
  <c r="F1855" i="10" s="1"/>
  <c r="F1856" i="10" s="1"/>
  <c r="F1857" i="10" s="1"/>
  <c r="F1858" i="10" s="1"/>
  <c r="F1859" i="10" s="1"/>
  <c r="F1860" i="10" s="1"/>
  <c r="F1861" i="10" s="1"/>
  <c r="F1862" i="10" s="1"/>
  <c r="F1863" i="10" s="1"/>
  <c r="F1864" i="10" s="1"/>
  <c r="F1865" i="10" s="1"/>
  <c r="F1866" i="10" s="1"/>
  <c r="F1867" i="10" s="1"/>
  <c r="F1868" i="10" s="1"/>
  <c r="F1869" i="10" s="1"/>
  <c r="F1870" i="10" s="1"/>
  <c r="F1871" i="10" s="1"/>
  <c r="F1872" i="10" s="1"/>
  <c r="F1873" i="10" s="1"/>
  <c r="F1874" i="10" s="1"/>
  <c r="F1875" i="10" s="1"/>
  <c r="F1876" i="10" s="1"/>
  <c r="F1877" i="10" s="1"/>
  <c r="F1878" i="10" s="1"/>
  <c r="F1879" i="10" s="1"/>
  <c r="F1880" i="10" s="1"/>
  <c r="F1881" i="10" s="1"/>
  <c r="F1882" i="10" s="1"/>
  <c r="F1883" i="10" s="1"/>
  <c r="F1884" i="10" s="1"/>
  <c r="F1885" i="10" s="1"/>
  <c r="F1886" i="10" s="1"/>
  <c r="F1887" i="10" s="1"/>
  <c r="F1888" i="10" s="1"/>
  <c r="F1889" i="10" s="1"/>
  <c r="F1890" i="10" s="1"/>
  <c r="F1891" i="10" s="1"/>
  <c r="F1892" i="10" s="1"/>
  <c r="F1893" i="10" s="1"/>
  <c r="F1894" i="10" s="1"/>
  <c r="F1895" i="10" s="1"/>
  <c r="F1896" i="10" s="1"/>
  <c r="F1897" i="10" s="1"/>
  <c r="F1898" i="10" s="1"/>
  <c r="F1899" i="10" s="1"/>
  <c r="F1900" i="10" s="1"/>
  <c r="F1901" i="10" s="1"/>
  <c r="F1902" i="10" s="1"/>
  <c r="F1903" i="10" s="1"/>
  <c r="F1904" i="10" s="1"/>
  <c r="F1905" i="10" s="1"/>
  <c r="F1906" i="10" s="1"/>
  <c r="F1907" i="10" s="1"/>
  <c r="F1908" i="10" s="1"/>
  <c r="F1909" i="10" s="1"/>
  <c r="F1910" i="10" s="1"/>
  <c r="F1911" i="10" s="1"/>
  <c r="F1912" i="10" s="1"/>
  <c r="F1913" i="10" s="1"/>
  <c r="F1914" i="10" s="1"/>
  <c r="F1915" i="10" s="1"/>
  <c r="F1916" i="10" s="1"/>
  <c r="F1917" i="10" s="1"/>
  <c r="F1918" i="10" s="1"/>
  <c r="F1919" i="10" s="1"/>
  <c r="F1920" i="10" s="1"/>
  <c r="F1921" i="10" s="1"/>
  <c r="F1922" i="10" s="1"/>
  <c r="F1923" i="10" s="1"/>
  <c r="F1924" i="10" s="1"/>
  <c r="F1925" i="10" s="1"/>
  <c r="F1926" i="10" s="1"/>
  <c r="F1927" i="10" s="1"/>
  <c r="F1928" i="10" s="1"/>
  <c r="F1929" i="10" s="1"/>
  <c r="F1930" i="10" s="1"/>
  <c r="F1931" i="10" s="1"/>
  <c r="F1932" i="10" s="1"/>
  <c r="F1933" i="10" s="1"/>
  <c r="F1934" i="10" s="1"/>
  <c r="F1935" i="10" s="1"/>
  <c r="F1936" i="10" s="1"/>
  <c r="F1937" i="10" s="1"/>
  <c r="F1938" i="10" s="1"/>
  <c r="F1939" i="10" s="1"/>
  <c r="F1940" i="10" s="1"/>
  <c r="F1941" i="10" s="1"/>
  <c r="F1942" i="10" s="1"/>
  <c r="F1943" i="10" s="1"/>
  <c r="F1944" i="10" s="1"/>
  <c r="F1945" i="10" s="1"/>
  <c r="F1946" i="10" s="1"/>
  <c r="F1947" i="10" s="1"/>
  <c r="F1948" i="10" s="1"/>
  <c r="F1949" i="10" s="1"/>
  <c r="F1950" i="10" s="1"/>
  <c r="F1951" i="10" s="1"/>
  <c r="F1952" i="10" s="1"/>
  <c r="F1953" i="10" s="1"/>
  <c r="F1954" i="10" s="1"/>
  <c r="F1955" i="10" s="1"/>
  <c r="F1956" i="10" s="1"/>
  <c r="F1957" i="10" s="1"/>
  <c r="F1958" i="10" s="1"/>
  <c r="F1959" i="10" s="1"/>
  <c r="F1960" i="10" s="1"/>
  <c r="F1961" i="10" s="1"/>
  <c r="F1962" i="10" s="1"/>
  <c r="F1963" i="10" s="1"/>
  <c r="F1964" i="10" s="1"/>
  <c r="F1965" i="10" s="1"/>
  <c r="F1966" i="10" s="1"/>
  <c r="F1967" i="10" s="1"/>
  <c r="F1968" i="10" s="1"/>
  <c r="F1969" i="10" s="1"/>
  <c r="F1970" i="10" s="1"/>
  <c r="F1971" i="10" s="1"/>
  <c r="F1972" i="10" s="1"/>
  <c r="F1973" i="10" s="1"/>
  <c r="F1974" i="10" s="1"/>
  <c r="F1975" i="10" s="1"/>
  <c r="F1976" i="10" s="1"/>
  <c r="F1977" i="10" s="1"/>
  <c r="F1978" i="10" s="1"/>
  <c r="F1979" i="10" s="1"/>
  <c r="F1980" i="10" s="1"/>
  <c r="F1981" i="10" s="1"/>
  <c r="F1982" i="10" s="1"/>
  <c r="F1983" i="10" s="1"/>
  <c r="F1984" i="10" s="1"/>
  <c r="F1985" i="10" s="1"/>
  <c r="F1986" i="10" s="1"/>
  <c r="F1987" i="10" s="1"/>
  <c r="F1988" i="10" s="1"/>
  <c r="F1989" i="10" s="1"/>
  <c r="F1990" i="10" s="1"/>
  <c r="F1991" i="10" s="1"/>
  <c r="F1992" i="10" s="1"/>
  <c r="F1993" i="10" s="1"/>
  <c r="F1994" i="10" s="1"/>
  <c r="F1995" i="10" s="1"/>
  <c r="F1996" i="10" s="1"/>
  <c r="F1997" i="10" s="1"/>
  <c r="F1998" i="10" s="1"/>
  <c r="F1999" i="10" s="1"/>
  <c r="F2000" i="10" s="1"/>
  <c r="F2001" i="10" s="1"/>
  <c r="F2002" i="10" s="1"/>
  <c r="F2003" i="10" s="1"/>
  <c r="F2004" i="10" s="1"/>
  <c r="F2005" i="10" s="1"/>
  <c r="F2006" i="10" s="1"/>
  <c r="F2007" i="10" s="1"/>
  <c r="F2008" i="10" s="1"/>
  <c r="F2009" i="10" s="1"/>
  <c r="F2010" i="10" s="1"/>
  <c r="F2011" i="10" s="1"/>
  <c r="F2012" i="10" s="1"/>
  <c r="F2013" i="10" s="1"/>
  <c r="F2014" i="10" s="1"/>
  <c r="F2015" i="10" s="1"/>
  <c r="F2016" i="10" s="1"/>
  <c r="F2017" i="10" s="1"/>
  <c r="F2018" i="10" s="1"/>
  <c r="F2019" i="10" s="1"/>
  <c r="F2020" i="10" s="1"/>
  <c r="F2021" i="10" s="1"/>
  <c r="F2022" i="10" s="1"/>
  <c r="F2023" i="10" s="1"/>
  <c r="F2024" i="10" s="1"/>
  <c r="F2025" i="10" s="1"/>
  <c r="F2026" i="10" s="1"/>
  <c r="F2027" i="10" s="1"/>
  <c r="F2028" i="10" s="1"/>
  <c r="F2029" i="10" s="1"/>
  <c r="F2030" i="10" s="1"/>
  <c r="F2031" i="10" s="1"/>
  <c r="F2032" i="10" s="1"/>
  <c r="F2033" i="10" s="1"/>
  <c r="F2034" i="10" s="1"/>
  <c r="F2035" i="10" s="1"/>
  <c r="F2036" i="10" s="1"/>
  <c r="F2037" i="10" s="1"/>
  <c r="F2038" i="10" s="1"/>
  <c r="F2039" i="10" s="1"/>
  <c r="F2040" i="10" s="1"/>
  <c r="F2041" i="10" s="1"/>
  <c r="F2042" i="10" s="1"/>
  <c r="F2043" i="10" s="1"/>
  <c r="F2044" i="10" s="1"/>
  <c r="F2045" i="10" s="1"/>
  <c r="F2046" i="10" s="1"/>
  <c r="F2047" i="10" s="1"/>
  <c r="F2048" i="10" s="1"/>
  <c r="F2049" i="10" s="1"/>
  <c r="F2050" i="10" s="1"/>
  <c r="F2051" i="10" s="1"/>
  <c r="F2052" i="10" s="1"/>
  <c r="F2053" i="10" s="1"/>
  <c r="F2054" i="10" s="1"/>
  <c r="F2055" i="10" s="1"/>
  <c r="F2056" i="10" s="1"/>
  <c r="F2057" i="10" s="1"/>
  <c r="F2058" i="10" s="1"/>
  <c r="F2059" i="10" s="1"/>
  <c r="F2060" i="10" s="1"/>
  <c r="F2061" i="10" s="1"/>
  <c r="F2062" i="10" s="1"/>
  <c r="F2063" i="10" s="1"/>
  <c r="F2064" i="10" s="1"/>
  <c r="F2065" i="10" s="1"/>
  <c r="F2066" i="10" s="1"/>
  <c r="F2067" i="10" s="1"/>
  <c r="F2068" i="10" s="1"/>
  <c r="F2069" i="10" s="1"/>
  <c r="F2070" i="10" s="1"/>
  <c r="F2071" i="10" s="1"/>
  <c r="F2072" i="10" s="1"/>
  <c r="F2073" i="10" s="1"/>
  <c r="F2074" i="10" s="1"/>
  <c r="F2075" i="10" s="1"/>
  <c r="F2076" i="10" s="1"/>
  <c r="F2077" i="10" s="1"/>
  <c r="F2078" i="10" s="1"/>
  <c r="F2079" i="10" s="1"/>
  <c r="F2080" i="10" s="1"/>
  <c r="F2081" i="10" s="1"/>
  <c r="F2082" i="10" s="1"/>
  <c r="F2083" i="10" s="1"/>
  <c r="F2084" i="10" s="1"/>
  <c r="F2085" i="10" s="1"/>
  <c r="F2086" i="10" s="1"/>
  <c r="F2087" i="10" s="1"/>
  <c r="F2088" i="10" s="1"/>
  <c r="F2089" i="10" s="1"/>
  <c r="F2090" i="10" s="1"/>
  <c r="F2091" i="10" s="1"/>
  <c r="F2092" i="10" s="1"/>
  <c r="F2093" i="10" s="1"/>
  <c r="F2094" i="10" s="1"/>
  <c r="F2095" i="10" s="1"/>
  <c r="F2096" i="10" s="1"/>
  <c r="F2097" i="10" s="1"/>
  <c r="F2098" i="10" s="1"/>
  <c r="F2099" i="10" s="1"/>
  <c r="F2100" i="10" s="1"/>
  <c r="F2101" i="10" s="1"/>
  <c r="F2102" i="10" s="1"/>
  <c r="F2103" i="10" s="1"/>
  <c r="F2104" i="10" s="1"/>
  <c r="F2105" i="10" s="1"/>
  <c r="F2106" i="10" s="1"/>
  <c r="F2107" i="10" s="1"/>
  <c r="F2108" i="10" s="1"/>
  <c r="F2109" i="10" s="1"/>
  <c r="F2110" i="10" s="1"/>
  <c r="F2111" i="10" s="1"/>
  <c r="F2112" i="10" s="1"/>
  <c r="F2113" i="10" s="1"/>
  <c r="F2114" i="10" s="1"/>
  <c r="F2115" i="10" s="1"/>
  <c r="F2116" i="10" s="1"/>
  <c r="F2117" i="10" s="1"/>
  <c r="F2118" i="10" s="1"/>
  <c r="F2119" i="10" s="1"/>
  <c r="F2120" i="10" s="1"/>
  <c r="F2121" i="10" s="1"/>
  <c r="F2122" i="10" s="1"/>
  <c r="F2123" i="10" s="1"/>
  <c r="F2124" i="10" s="1"/>
  <c r="F2125" i="10" s="1"/>
  <c r="F2126" i="10" s="1"/>
  <c r="F2127" i="10" s="1"/>
  <c r="F2128" i="10" s="1"/>
  <c r="F2129" i="10" s="1"/>
  <c r="F2130" i="10" s="1"/>
  <c r="F2131" i="10" s="1"/>
  <c r="F2132" i="10" s="1"/>
  <c r="F2133" i="10" s="1"/>
  <c r="F2134" i="10" s="1"/>
  <c r="F2135" i="10" s="1"/>
  <c r="F2136" i="10" s="1"/>
  <c r="F2137" i="10" s="1"/>
  <c r="F2138" i="10" s="1"/>
  <c r="F2139" i="10" s="1"/>
  <c r="F2140" i="10" s="1"/>
  <c r="F2141" i="10" s="1"/>
  <c r="F2142" i="10" s="1"/>
  <c r="F2143" i="10" s="1"/>
  <c r="F2144" i="10" s="1"/>
  <c r="F2145" i="10" s="1"/>
  <c r="F2146" i="10" s="1"/>
  <c r="F2147" i="10" s="1"/>
  <c r="F2148" i="10" s="1"/>
  <c r="F2149" i="10" s="1"/>
  <c r="F2150" i="10" s="1"/>
  <c r="F2151" i="10" s="1"/>
  <c r="F2152" i="10" s="1"/>
  <c r="F2153" i="10" s="1"/>
  <c r="F2154" i="10" s="1"/>
  <c r="F2155" i="10" s="1"/>
  <c r="F2156" i="10" s="1"/>
  <c r="F2157" i="10" s="1"/>
  <c r="F2158" i="10" s="1"/>
  <c r="F2159" i="10" s="1"/>
  <c r="F2160" i="10" s="1"/>
  <c r="F2161" i="10" s="1"/>
  <c r="F2162" i="10" s="1"/>
  <c r="F2163" i="10" s="1"/>
  <c r="F2164" i="10" s="1"/>
  <c r="F2165" i="10" s="1"/>
  <c r="F2166" i="10" s="1"/>
  <c r="F2167" i="10" s="1"/>
  <c r="F2168" i="10" s="1"/>
  <c r="F2169" i="10" s="1"/>
  <c r="F2170" i="10" s="1"/>
  <c r="F2171" i="10" s="1"/>
  <c r="F2172" i="10" s="1"/>
  <c r="F2173" i="10" s="1"/>
  <c r="F2174" i="10" s="1"/>
  <c r="F2175" i="10" s="1"/>
  <c r="F2176" i="10" s="1"/>
  <c r="F2177" i="10" s="1"/>
  <c r="F2178" i="10" s="1"/>
  <c r="F2179" i="10" s="1"/>
  <c r="F2180" i="10" s="1"/>
  <c r="F2181" i="10" s="1"/>
  <c r="F2182" i="10" s="1"/>
  <c r="F2183" i="10" s="1"/>
  <c r="F2184" i="10" s="1"/>
  <c r="F2185" i="10" s="1"/>
  <c r="F2186" i="10" s="1"/>
  <c r="F2187" i="10" s="1"/>
  <c r="F2188" i="10" s="1"/>
  <c r="E1032" i="9"/>
  <c r="E1031" i="9"/>
  <c r="E1414" i="9"/>
  <c r="E1413" i="9"/>
  <c r="E1564" i="9"/>
  <c r="E1560" i="9"/>
  <c r="E1556" i="9"/>
  <c r="E1552" i="9"/>
  <c r="E1548" i="9"/>
  <c r="E1563" i="9"/>
  <c r="E1559" i="9"/>
  <c r="E1555" i="9"/>
  <c r="E1551" i="9"/>
  <c r="E1566" i="9"/>
  <c r="E1562" i="9"/>
  <c r="E1558" i="9"/>
  <c r="E1554" i="9"/>
  <c r="E1550" i="9"/>
  <c r="E1565" i="9"/>
  <c r="E1561" i="9"/>
  <c r="E1557" i="9"/>
  <c r="E1553" i="9"/>
  <c r="E1549" i="9"/>
  <c r="E956" i="9"/>
  <c r="E952" i="9"/>
  <c r="E955" i="9"/>
  <c r="E951" i="9"/>
  <c r="E958" i="9"/>
  <c r="E954" i="9"/>
  <c r="E957" i="9"/>
  <c r="E953" i="9"/>
  <c r="E345" i="9"/>
  <c r="E347" i="9"/>
  <c r="E346" i="9"/>
  <c r="E425" i="9"/>
  <c r="E424" i="9"/>
  <c r="E427" i="9"/>
  <c r="E423" i="9"/>
  <c r="E426" i="9"/>
  <c r="E1177" i="9"/>
  <c r="E772" i="9"/>
  <c r="E768" i="9"/>
  <c r="E774" i="9"/>
  <c r="E769" i="9"/>
  <c r="E773" i="9"/>
  <c r="E767" i="9"/>
  <c r="E771" i="9"/>
  <c r="E770" i="9"/>
  <c r="E581" i="9"/>
  <c r="E577" i="9"/>
  <c r="E580" i="9"/>
  <c r="E576" i="9"/>
  <c r="E579" i="9"/>
  <c r="E575" i="9"/>
  <c r="E582" i="9"/>
  <c r="E578" i="9"/>
  <c r="E389" i="9"/>
  <c r="E385" i="9"/>
  <c r="E388" i="9"/>
  <c r="E384" i="9"/>
  <c r="E387" i="9"/>
  <c r="E383" i="9"/>
  <c r="E390" i="9"/>
  <c r="E386" i="9"/>
  <c r="E256" i="9"/>
  <c r="E255" i="9"/>
  <c r="E1504" i="9"/>
  <c r="E1507" i="9"/>
  <c r="E1503" i="9"/>
  <c r="E1506" i="9"/>
  <c r="E1505" i="9"/>
  <c r="E824" i="9"/>
  <c r="E820" i="9"/>
  <c r="E816" i="9"/>
  <c r="E822" i="9"/>
  <c r="E818" i="9"/>
  <c r="E823" i="9"/>
  <c r="E815" i="9"/>
  <c r="E821" i="9"/>
  <c r="E819" i="9"/>
  <c r="E817" i="9"/>
  <c r="E417" i="9"/>
  <c r="E419" i="9"/>
  <c r="E418" i="9"/>
  <c r="E185" i="9"/>
  <c r="E181" i="9"/>
  <c r="E184" i="9"/>
  <c r="E180" i="9"/>
  <c r="E186" i="9"/>
  <c r="E182" i="9"/>
  <c r="E187" i="9"/>
  <c r="E183" i="9"/>
  <c r="E812" i="9"/>
  <c r="E814" i="9"/>
  <c r="E813" i="9"/>
  <c r="E317" i="9"/>
  <c r="E316" i="9"/>
  <c r="E318" i="9"/>
  <c r="E43" i="9"/>
  <c r="E39" i="9"/>
  <c r="E35" i="9"/>
  <c r="E31" i="9"/>
  <c r="E42" i="9"/>
  <c r="E38" i="9"/>
  <c r="E34" i="9"/>
  <c r="E30" i="9"/>
  <c r="E41" i="9"/>
  <c r="E37" i="9"/>
  <c r="E33" i="9"/>
  <c r="E29" i="9"/>
  <c r="E44" i="9"/>
  <c r="E40" i="9"/>
  <c r="E36" i="9"/>
  <c r="E32" i="9"/>
  <c r="E1508" i="9"/>
  <c r="E1510" i="9"/>
  <c r="E1509" i="9"/>
  <c r="E1156" i="9"/>
  <c r="E1152" i="9"/>
  <c r="E1148" i="9"/>
  <c r="E1155" i="9"/>
  <c r="E1151" i="9"/>
  <c r="E1147" i="9"/>
  <c r="E1158" i="9"/>
  <c r="E1154" i="9"/>
  <c r="E1150" i="9"/>
  <c r="E1146" i="9"/>
  <c r="E1153" i="9"/>
  <c r="E1149" i="9"/>
  <c r="E1157" i="9"/>
  <c r="E1028" i="9"/>
  <c r="E1024" i="9"/>
  <c r="E1027" i="9"/>
  <c r="E1023" i="9"/>
  <c r="E1030" i="9"/>
  <c r="E1026" i="9"/>
  <c r="E1025" i="9"/>
  <c r="E1029" i="9"/>
  <c r="E1384" i="9"/>
  <c r="E1387" i="9"/>
  <c r="E1383" i="9"/>
  <c r="E1386" i="9"/>
  <c r="E1385" i="9"/>
  <c r="E1428" i="9"/>
  <c r="E1424" i="9"/>
  <c r="E1420" i="9"/>
  <c r="E1427" i="9"/>
  <c r="E1423" i="9"/>
  <c r="E1430" i="9"/>
  <c r="E1426" i="9"/>
  <c r="E1422" i="9"/>
  <c r="E1429" i="9"/>
  <c r="E1425" i="9"/>
  <c r="E1421" i="9"/>
  <c r="E1164" i="9"/>
  <c r="E1163" i="9"/>
  <c r="E1166" i="9"/>
  <c r="E1162" i="9"/>
  <c r="E1165" i="9"/>
  <c r="E1161" i="9"/>
  <c r="E1348" i="9"/>
  <c r="E1350" i="9"/>
  <c r="E1349" i="9"/>
  <c r="E1110" i="9"/>
  <c r="E1109" i="9"/>
  <c r="E1547" i="9"/>
  <c r="E1546" i="9"/>
  <c r="E1291" i="9"/>
  <c r="E1290" i="9"/>
  <c r="E1324" i="9"/>
  <c r="E1327" i="9"/>
  <c r="E1326" i="9"/>
  <c r="E1325" i="9"/>
  <c r="E904" i="9"/>
  <c r="E900" i="9"/>
  <c r="E907" i="9"/>
  <c r="E903" i="9"/>
  <c r="E899" i="9"/>
  <c r="E906" i="9"/>
  <c r="E902" i="9"/>
  <c r="E898" i="9"/>
  <c r="E897" i="9"/>
  <c r="E905" i="9"/>
  <c r="E901" i="9"/>
  <c r="E728" i="9"/>
  <c r="E724" i="9"/>
  <c r="E720" i="9"/>
  <c r="E716" i="9"/>
  <c r="E712" i="9"/>
  <c r="E731" i="9"/>
  <c r="E726" i="9"/>
  <c r="E721" i="9"/>
  <c r="E715" i="9"/>
  <c r="E730" i="9"/>
  <c r="E725" i="9"/>
  <c r="E719" i="9"/>
  <c r="E714" i="9"/>
  <c r="E729" i="9"/>
  <c r="E723" i="9"/>
  <c r="E718" i="9"/>
  <c r="E713" i="9"/>
  <c r="E727" i="9"/>
  <c r="E722" i="9"/>
  <c r="E717" i="9"/>
  <c r="E711" i="9"/>
  <c r="E485" i="9"/>
  <c r="E484" i="9"/>
  <c r="E486" i="9"/>
  <c r="E333" i="9"/>
  <c r="E329" i="9"/>
  <c r="E336" i="9"/>
  <c r="E332" i="9"/>
  <c r="E328" i="9"/>
  <c r="E335" i="9"/>
  <c r="E331" i="9"/>
  <c r="E327" i="9"/>
  <c r="E334" i="9"/>
  <c r="E330" i="9"/>
  <c r="E125" i="9"/>
  <c r="E124" i="9"/>
  <c r="E126" i="9"/>
  <c r="E1020" i="9"/>
  <c r="E1019" i="9"/>
  <c r="E1022" i="9"/>
  <c r="E1018" i="9"/>
  <c r="E1021" i="9"/>
  <c r="E617" i="9"/>
  <c r="E616" i="9"/>
  <c r="E619" i="9"/>
  <c r="E615" i="9"/>
  <c r="E618" i="9"/>
  <c r="E413" i="9"/>
  <c r="E416" i="9"/>
  <c r="E412" i="9"/>
  <c r="E415" i="9"/>
  <c r="E414" i="9"/>
  <c r="E261" i="9"/>
  <c r="E257" i="9"/>
  <c r="E260" i="9"/>
  <c r="E259" i="9"/>
  <c r="E262" i="9"/>
  <c r="E258" i="9"/>
  <c r="E129" i="9"/>
  <c r="E130" i="9"/>
  <c r="E131" i="9"/>
  <c r="E1476" i="9"/>
  <c r="E1472" i="9"/>
  <c r="E1475" i="9"/>
  <c r="E1471" i="9"/>
  <c r="E1474" i="9"/>
  <c r="E1473" i="9"/>
  <c r="E1084" i="9"/>
  <c r="E1083" i="9"/>
  <c r="E1086" i="9"/>
  <c r="E1082" i="9"/>
  <c r="E1085" i="9"/>
  <c r="E1081" i="9"/>
  <c r="E760" i="9"/>
  <c r="E763" i="9"/>
  <c r="E762" i="9"/>
  <c r="E761" i="9"/>
  <c r="E759" i="9"/>
  <c r="E569" i="9"/>
  <c r="E568" i="9"/>
  <c r="E571" i="9"/>
  <c r="E567" i="9"/>
  <c r="E570" i="9"/>
  <c r="E377" i="9"/>
  <c r="E376" i="9"/>
  <c r="E379" i="9"/>
  <c r="E375" i="9"/>
  <c r="E378" i="9"/>
  <c r="E253" i="9"/>
  <c r="E249" i="9"/>
  <c r="E245" i="9"/>
  <c r="E241" i="9"/>
  <c r="E252" i="9"/>
  <c r="E248" i="9"/>
  <c r="E244" i="9"/>
  <c r="E240" i="9"/>
  <c r="E251" i="9"/>
  <c r="E247" i="9"/>
  <c r="E243" i="9"/>
  <c r="E239" i="9"/>
  <c r="E254" i="9"/>
  <c r="E250" i="9"/>
  <c r="E246" i="9"/>
  <c r="E242" i="9"/>
  <c r="E1396" i="9"/>
  <c r="E1395" i="9"/>
  <c r="E1398" i="9"/>
  <c r="E1394" i="9"/>
  <c r="E1397" i="9"/>
  <c r="E792" i="9"/>
  <c r="E788" i="9"/>
  <c r="E790" i="9"/>
  <c r="E785" i="9"/>
  <c r="E789" i="9"/>
  <c r="E787" i="9"/>
  <c r="E791" i="9"/>
  <c r="E786" i="9"/>
  <c r="E405" i="9"/>
  <c r="E401" i="9"/>
  <c r="E408" i="9"/>
  <c r="E404" i="9"/>
  <c r="E407" i="9"/>
  <c r="E403" i="9"/>
  <c r="E406" i="9"/>
  <c r="E402" i="9"/>
  <c r="E133" i="9"/>
  <c r="E136" i="9"/>
  <c r="E132" i="9"/>
  <c r="E134" i="9"/>
  <c r="E135" i="9"/>
  <c r="E764" i="9"/>
  <c r="E766" i="9"/>
  <c r="E765" i="9"/>
  <c r="E293" i="9"/>
  <c r="E292" i="9"/>
  <c r="E294" i="9"/>
  <c r="E11" i="9"/>
  <c r="E10" i="9"/>
  <c r="E12" i="9"/>
  <c r="C6" i="11" l="1"/>
  <c r="C7" i="10"/>
  <c r="E26" i="3"/>
  <c r="E22" i="3"/>
  <c r="D52" i="14" s="1"/>
  <c r="E23" i="3"/>
  <c r="E52" i="14" s="1"/>
  <c r="B7" i="11"/>
  <c r="B8" i="10"/>
  <c r="D6" i="11"/>
  <c r="D7" i="10"/>
  <c r="C52" i="14"/>
  <c r="B44" i="4"/>
  <c r="E6" i="11"/>
  <c r="E7" i="10"/>
  <c r="B8" i="11" l="1"/>
  <c r="B9" i="10"/>
  <c r="E7" i="11"/>
  <c r="E8" i="10"/>
  <c r="D7" i="11"/>
  <c r="D8" i="10"/>
  <c r="C7" i="11"/>
  <c r="C8" i="10"/>
  <c r="D8" i="11" l="1"/>
  <c r="D9" i="10"/>
  <c r="E8" i="11"/>
  <c r="E9" i="10"/>
  <c r="C8" i="11"/>
  <c r="C9" i="10"/>
  <c r="B9" i="11"/>
  <c r="B10" i="10"/>
  <c r="B10" i="11" l="1"/>
  <c r="B11" i="10"/>
  <c r="C9" i="11"/>
  <c r="C10" i="10"/>
  <c r="E9" i="11"/>
  <c r="E10" i="10"/>
  <c r="D9" i="11"/>
  <c r="D10" i="10"/>
  <c r="E10" i="11" l="1"/>
  <c r="E11" i="10"/>
  <c r="D10" i="11"/>
  <c r="D11" i="10"/>
  <c r="C10" i="11"/>
  <c r="C11" i="10"/>
  <c r="B11" i="11"/>
  <c r="B12" i="10"/>
  <c r="B12" i="11" l="1"/>
  <c r="B13" i="10"/>
  <c r="C11" i="11"/>
  <c r="C12" i="10"/>
  <c r="D11" i="11"/>
  <c r="D12" i="10"/>
  <c r="E11" i="11"/>
  <c r="E12" i="10"/>
  <c r="B13" i="11" l="1"/>
  <c r="B14" i="10"/>
  <c r="E12" i="11"/>
  <c r="E13" i="10"/>
  <c r="D12" i="11"/>
  <c r="D13" i="10"/>
  <c r="C12" i="11"/>
  <c r="C13" i="10"/>
  <c r="B14" i="11" l="1"/>
  <c r="B15" i="10"/>
  <c r="C13" i="11"/>
  <c r="C14" i="10"/>
  <c r="E13" i="11"/>
  <c r="E14" i="10"/>
  <c r="D13" i="11"/>
  <c r="D14" i="10"/>
  <c r="D14" i="11" l="1"/>
  <c r="D15" i="10"/>
  <c r="E14" i="11"/>
  <c r="E15" i="10"/>
  <c r="C14" i="11"/>
  <c r="C15" i="10"/>
  <c r="B15" i="11"/>
  <c r="B16" i="10"/>
  <c r="D15" i="11" l="1"/>
  <c r="D16" i="10"/>
  <c r="B16" i="11"/>
  <c r="B17" i="10"/>
  <c r="C15" i="11"/>
  <c r="C16" i="10"/>
  <c r="E15" i="11"/>
  <c r="E16" i="10"/>
  <c r="D16" i="11" l="1"/>
  <c r="D17" i="10"/>
  <c r="E16" i="11"/>
  <c r="E17" i="10"/>
  <c r="C16" i="11"/>
  <c r="C17" i="10"/>
  <c r="B17" i="11"/>
  <c r="B18" i="10"/>
  <c r="D17" i="11" l="1"/>
  <c r="D18" i="10"/>
  <c r="B18" i="11"/>
  <c r="B19" i="10"/>
  <c r="C17" i="11"/>
  <c r="C18" i="10"/>
  <c r="E17" i="11"/>
  <c r="E18" i="10"/>
  <c r="B19" i="11" l="1"/>
  <c r="B20" i="10"/>
  <c r="D18" i="11"/>
  <c r="D19" i="10"/>
  <c r="E18" i="11"/>
  <c r="E19" i="10"/>
  <c r="C18" i="11"/>
  <c r="C19" i="10"/>
  <c r="B20" i="11" l="1"/>
  <c r="B21" i="10"/>
  <c r="C19" i="11"/>
  <c r="C20" i="10"/>
  <c r="E19" i="11"/>
  <c r="E20" i="10"/>
  <c r="D19" i="11"/>
  <c r="D20" i="10"/>
  <c r="B21" i="11" l="1"/>
  <c r="B22" i="10"/>
  <c r="D20" i="11"/>
  <c r="D21" i="10"/>
  <c r="E20" i="11"/>
  <c r="E21" i="10"/>
  <c r="C20" i="11"/>
  <c r="C21" i="10"/>
  <c r="D21" i="11" l="1"/>
  <c r="D22" i="10"/>
  <c r="C21" i="11"/>
  <c r="C22" i="10"/>
  <c r="E21" i="11"/>
  <c r="E22" i="10"/>
  <c r="B22" i="11"/>
  <c r="B23" i="10"/>
  <c r="B23" i="11" l="1"/>
  <c r="B24" i="10"/>
  <c r="B5" i="7"/>
  <c r="E22" i="11"/>
  <c r="E23" i="10"/>
  <c r="C22" i="11"/>
  <c r="C23" i="10"/>
  <c r="D22" i="11"/>
  <c r="D23" i="10"/>
  <c r="B24" i="11" l="1"/>
  <c r="B25" i="10"/>
  <c r="D23" i="11"/>
  <c r="D24" i="10"/>
  <c r="B31" i="7"/>
  <c r="C23" i="11"/>
  <c r="C24" i="10"/>
  <c r="B18" i="7"/>
  <c r="E23" i="11"/>
  <c r="E24" i="10"/>
  <c r="B44" i="7"/>
  <c r="D24" i="11" l="1"/>
  <c r="D25" i="10"/>
  <c r="C24" i="11"/>
  <c r="C25" i="10"/>
  <c r="E24" i="11"/>
  <c r="E25" i="10"/>
  <c r="B25" i="11"/>
  <c r="B26" i="10"/>
  <c r="B26" i="11" l="1"/>
  <c r="B27" i="10"/>
  <c r="E25" i="11"/>
  <c r="E26" i="10"/>
  <c r="D25" i="11"/>
  <c r="D26" i="10"/>
  <c r="C25" i="11"/>
  <c r="C26" i="10"/>
  <c r="B27" i="11" l="1"/>
  <c r="B28" i="10"/>
  <c r="C26" i="11"/>
  <c r="C27" i="10"/>
  <c r="D26" i="11"/>
  <c r="D27" i="10"/>
  <c r="E26" i="11"/>
  <c r="E27" i="10"/>
  <c r="E27" i="11" l="1"/>
  <c r="E28" i="10"/>
  <c r="C27" i="11"/>
  <c r="C28" i="10"/>
  <c r="D27" i="11"/>
  <c r="D28" i="10"/>
  <c r="B28" i="11"/>
  <c r="B29" i="10"/>
  <c r="E28" i="11" l="1"/>
  <c r="E29" i="10"/>
  <c r="B29" i="11"/>
  <c r="B30" i="10"/>
  <c r="D28" i="11"/>
  <c r="D29" i="10"/>
  <c r="C28" i="11"/>
  <c r="C29" i="10"/>
  <c r="E29" i="11" l="1"/>
  <c r="E30" i="10"/>
  <c r="C29" i="11"/>
  <c r="C30" i="10"/>
  <c r="B30" i="11"/>
  <c r="B31" i="10"/>
  <c r="D29" i="11"/>
  <c r="D30" i="10"/>
  <c r="E30" i="11" l="1"/>
  <c r="E31" i="10"/>
  <c r="D30" i="11"/>
  <c r="D31" i="10"/>
  <c r="B31" i="11"/>
  <c r="B32" i="10"/>
  <c r="C30" i="11"/>
  <c r="C31" i="10"/>
  <c r="E31" i="11" l="1"/>
  <c r="E32" i="10"/>
  <c r="C31" i="11"/>
  <c r="C32" i="10"/>
  <c r="B32" i="11"/>
  <c r="B33" i="10"/>
  <c r="D31" i="11"/>
  <c r="D32" i="10"/>
  <c r="E32" i="11" l="1"/>
  <c r="E33" i="10"/>
  <c r="D32" i="11"/>
  <c r="D33" i="10"/>
  <c r="B33" i="11"/>
  <c r="B34" i="10"/>
  <c r="C32" i="11"/>
  <c r="C33" i="10"/>
  <c r="E33" i="11" l="1"/>
  <c r="E34" i="10"/>
  <c r="C33" i="11"/>
  <c r="C34" i="10"/>
  <c r="B34" i="11"/>
  <c r="B35" i="10"/>
  <c r="D33" i="11"/>
  <c r="D34" i="10"/>
  <c r="E34" i="11" l="1"/>
  <c r="E35" i="10"/>
  <c r="D34" i="11"/>
  <c r="D35" i="10"/>
  <c r="B35" i="11"/>
  <c r="B36" i="10"/>
  <c r="C34" i="11"/>
  <c r="C35" i="10"/>
  <c r="E35" i="11" l="1"/>
  <c r="E36" i="10"/>
  <c r="C35" i="11"/>
  <c r="C36" i="10"/>
  <c r="B36" i="11"/>
  <c r="B37" i="10"/>
  <c r="D35" i="11"/>
  <c r="D36" i="10"/>
  <c r="E36" i="11" l="1"/>
  <c r="E37" i="10"/>
  <c r="D36" i="11"/>
  <c r="D37" i="10"/>
  <c r="B37" i="11"/>
  <c r="B38" i="10"/>
  <c r="C36" i="11"/>
  <c r="C37" i="10"/>
  <c r="C37" i="11" l="1"/>
  <c r="C38" i="10"/>
  <c r="B38" i="11"/>
  <c r="B39" i="10"/>
  <c r="D37" i="11"/>
  <c r="D38" i="10"/>
  <c r="E37" i="11"/>
  <c r="E38" i="10"/>
  <c r="C38" i="11" l="1"/>
  <c r="C39" i="10"/>
  <c r="E38" i="11"/>
  <c r="E39" i="10"/>
  <c r="D38" i="11"/>
  <c r="D39" i="10"/>
  <c r="B39" i="11"/>
  <c r="B40" i="10"/>
  <c r="C39" i="11" l="1"/>
  <c r="C40" i="10"/>
  <c r="B40" i="11"/>
  <c r="B41" i="10"/>
  <c r="D39" i="11"/>
  <c r="D40" i="10"/>
  <c r="E39" i="11"/>
  <c r="E40" i="10"/>
  <c r="C40" i="11" l="1"/>
  <c r="C41" i="10"/>
  <c r="E40" i="11"/>
  <c r="E41" i="10"/>
  <c r="B41" i="11"/>
  <c r="B42" i="10"/>
  <c r="D40" i="11"/>
  <c r="D41" i="10"/>
  <c r="E41" i="11" l="1"/>
  <c r="E42" i="10"/>
  <c r="D41" i="11"/>
  <c r="D42" i="10"/>
  <c r="B42" i="11"/>
  <c r="B43" i="10"/>
  <c r="C5" i="7"/>
  <c r="C41" i="11"/>
  <c r="C42" i="10"/>
  <c r="D42" i="11" l="1"/>
  <c r="D43" i="10"/>
  <c r="C31" i="7"/>
  <c r="B43" i="11"/>
  <c r="B44" i="10"/>
  <c r="E42" i="11"/>
  <c r="E43" i="10"/>
  <c r="C44" i="7"/>
  <c r="C42" i="11"/>
  <c r="C43" i="10"/>
  <c r="C18" i="7"/>
  <c r="D43" i="11" l="1"/>
  <c r="D44" i="10"/>
  <c r="E43" i="11"/>
  <c r="E44" i="10"/>
  <c r="B44" i="11"/>
  <c r="B45" i="10"/>
  <c r="C43" i="11"/>
  <c r="C44" i="10"/>
  <c r="C44" i="11" l="1"/>
  <c r="C45" i="10"/>
  <c r="B45" i="11"/>
  <c r="B46" i="10"/>
  <c r="E44" i="11"/>
  <c r="E45" i="10"/>
  <c r="D44" i="11"/>
  <c r="D45" i="10"/>
  <c r="D45" i="11" l="1"/>
  <c r="D46" i="10"/>
  <c r="B46" i="11"/>
  <c r="B47" i="10"/>
  <c r="E45" i="11"/>
  <c r="E46" i="10"/>
  <c r="C45" i="11"/>
  <c r="C46" i="10"/>
  <c r="C46" i="11" l="1"/>
  <c r="C47" i="10"/>
  <c r="E46" i="11"/>
  <c r="E47" i="10"/>
  <c r="B47" i="11"/>
  <c r="B48" i="10"/>
  <c r="D46" i="11"/>
  <c r="D47" i="10"/>
  <c r="D47" i="11" l="1"/>
  <c r="D48" i="10"/>
  <c r="B48" i="11"/>
  <c r="B49" i="10"/>
  <c r="C47" i="11"/>
  <c r="C48" i="10"/>
  <c r="E47" i="11"/>
  <c r="E48" i="10"/>
  <c r="E48" i="11" l="1"/>
  <c r="E49" i="10"/>
  <c r="B49" i="11"/>
  <c r="B50" i="10"/>
  <c r="C48" i="11"/>
  <c r="C49" i="10"/>
  <c r="D48" i="11"/>
  <c r="D49" i="10"/>
  <c r="D49" i="11" l="1"/>
  <c r="D50" i="10"/>
  <c r="C49" i="11"/>
  <c r="C50" i="10"/>
  <c r="B50" i="11"/>
  <c r="B51" i="10"/>
  <c r="E49" i="11"/>
  <c r="E50" i="10"/>
  <c r="E50" i="11" l="1"/>
  <c r="E51" i="10"/>
  <c r="C50" i="11"/>
  <c r="C51" i="10"/>
  <c r="B51" i="11"/>
  <c r="B52" i="10"/>
  <c r="D50" i="11"/>
  <c r="D51" i="10"/>
  <c r="E51" i="11" l="1"/>
  <c r="E52" i="10"/>
  <c r="D51" i="11"/>
  <c r="D52" i="10"/>
  <c r="B52" i="11"/>
  <c r="B53" i="10"/>
  <c r="C51" i="11"/>
  <c r="C52" i="10"/>
  <c r="C52" i="11" l="1"/>
  <c r="C53" i="10"/>
  <c r="D52" i="11"/>
  <c r="D53" i="10"/>
  <c r="B53" i="11"/>
  <c r="B54" i="10"/>
  <c r="E52" i="11"/>
  <c r="E53" i="10"/>
  <c r="C53" i="11" l="1"/>
  <c r="C54" i="10"/>
  <c r="E53" i="11"/>
  <c r="E54" i="10"/>
  <c r="D53" i="11"/>
  <c r="D54" i="10"/>
  <c r="B54" i="11"/>
  <c r="B55" i="10"/>
  <c r="C54" i="11" l="1"/>
  <c r="C55" i="10"/>
  <c r="B55" i="11"/>
  <c r="B56" i="10"/>
  <c r="D54" i="11"/>
  <c r="D55" i="10"/>
  <c r="E54" i="11"/>
  <c r="E55" i="10"/>
  <c r="E55" i="11" l="1"/>
  <c r="E56" i="10"/>
  <c r="B56" i="11"/>
  <c r="B57" i="10"/>
  <c r="D55" i="11"/>
  <c r="D56" i="10"/>
  <c r="C55" i="11"/>
  <c r="C56" i="10"/>
  <c r="E56" i="11" l="1"/>
  <c r="E57" i="10"/>
  <c r="C56" i="11"/>
  <c r="C57" i="10"/>
  <c r="D56" i="11"/>
  <c r="D57" i="10"/>
  <c r="B57" i="11"/>
  <c r="B58" i="10"/>
  <c r="E57" i="11" l="1"/>
  <c r="E58" i="10"/>
  <c r="B58" i="11"/>
  <c r="B59" i="10"/>
  <c r="C57" i="11"/>
  <c r="C58" i="10"/>
  <c r="D57" i="11"/>
  <c r="D58" i="10"/>
  <c r="E58" i="11" l="1"/>
  <c r="E59" i="10"/>
  <c r="D58" i="11"/>
  <c r="D59" i="10"/>
  <c r="C58" i="11"/>
  <c r="C59" i="10"/>
  <c r="B59" i="11"/>
  <c r="B60" i="10"/>
  <c r="E59" i="11" l="1"/>
  <c r="E60" i="10"/>
  <c r="B60" i="11"/>
  <c r="B61" i="10"/>
  <c r="D59" i="11"/>
  <c r="D60" i="10"/>
  <c r="C59" i="11"/>
  <c r="C60" i="10"/>
  <c r="E60" i="11" l="1"/>
  <c r="E61" i="10"/>
  <c r="C60" i="11"/>
  <c r="C61" i="10"/>
  <c r="D60" i="11"/>
  <c r="D61" i="10"/>
  <c r="B61" i="11"/>
  <c r="B62" i="10"/>
  <c r="B62" i="11" l="1"/>
  <c r="B63" i="10"/>
  <c r="C61" i="11"/>
  <c r="C62" i="10"/>
  <c r="D61" i="11"/>
  <c r="D62" i="10"/>
  <c r="E61" i="11"/>
  <c r="E62" i="10"/>
  <c r="B63" i="11" l="1"/>
  <c r="B64" i="10"/>
  <c r="D5" i="7"/>
  <c r="E62" i="11"/>
  <c r="E63" i="10"/>
  <c r="D62" i="11"/>
  <c r="D63" i="10"/>
  <c r="C62" i="11"/>
  <c r="C63" i="10"/>
  <c r="D63" i="11" l="1"/>
  <c r="D64" i="10"/>
  <c r="D31" i="7"/>
  <c r="C63" i="11"/>
  <c r="C64" i="10"/>
  <c r="D18" i="7"/>
  <c r="E63" i="11"/>
  <c r="E64" i="10"/>
  <c r="D44" i="7"/>
  <c r="B64" i="11"/>
  <c r="B65" i="10"/>
  <c r="D64" i="11" l="1"/>
  <c r="D65" i="10"/>
  <c r="E64" i="11"/>
  <c r="E65" i="10"/>
  <c r="B65" i="11"/>
  <c r="B66" i="10"/>
  <c r="C64" i="11"/>
  <c r="C65" i="10"/>
  <c r="D65" i="11" l="1"/>
  <c r="D66" i="10"/>
  <c r="C65" i="11"/>
  <c r="C66" i="10"/>
  <c r="E65" i="11"/>
  <c r="E66" i="10"/>
  <c r="B66" i="11"/>
  <c r="B67" i="10"/>
  <c r="D66" i="11" l="1"/>
  <c r="D67" i="10"/>
  <c r="B67" i="11"/>
  <c r="B68" i="10"/>
  <c r="C66" i="11"/>
  <c r="C67" i="10"/>
  <c r="E66" i="11"/>
  <c r="E67" i="10"/>
  <c r="D67" i="11" l="1"/>
  <c r="D68" i="10"/>
  <c r="E67" i="11"/>
  <c r="E68" i="10"/>
  <c r="C67" i="11"/>
  <c r="C68" i="10"/>
  <c r="B68" i="11"/>
  <c r="B69" i="10"/>
  <c r="B69" i="11" l="1"/>
  <c r="B70" i="10"/>
  <c r="E68" i="11"/>
  <c r="E69" i="10"/>
  <c r="C68" i="11"/>
  <c r="C69" i="10"/>
  <c r="D68" i="11"/>
  <c r="D69" i="10"/>
  <c r="D69" i="11" l="1"/>
  <c r="D70" i="10"/>
  <c r="C69" i="11"/>
  <c r="C70" i="10"/>
  <c r="E69" i="11"/>
  <c r="E70" i="10"/>
  <c r="B70" i="11"/>
  <c r="B71" i="10"/>
  <c r="B71" i="11" l="1"/>
  <c r="B72" i="10"/>
  <c r="E70" i="11"/>
  <c r="E71" i="10"/>
  <c r="C70" i="11"/>
  <c r="C71" i="10"/>
  <c r="D70" i="11"/>
  <c r="D71" i="10"/>
  <c r="D71" i="11" l="1"/>
  <c r="D72" i="10"/>
  <c r="C71" i="11"/>
  <c r="C72" i="10"/>
  <c r="E71" i="11"/>
  <c r="E72" i="10"/>
  <c r="B72" i="11"/>
  <c r="B73" i="10"/>
  <c r="B73" i="11" l="1"/>
  <c r="B74" i="10"/>
  <c r="C72" i="11"/>
  <c r="C73" i="10"/>
  <c r="D72" i="11"/>
  <c r="D73" i="10"/>
  <c r="E72" i="11"/>
  <c r="E73" i="10"/>
  <c r="C73" i="11" l="1"/>
  <c r="C74" i="10"/>
  <c r="B74" i="11"/>
  <c r="B75" i="10"/>
  <c r="E73" i="11"/>
  <c r="E74" i="10"/>
  <c r="D73" i="11"/>
  <c r="D74" i="10"/>
  <c r="D74" i="11" l="1"/>
  <c r="D75" i="10"/>
  <c r="E74" i="11"/>
  <c r="E75" i="10"/>
  <c r="B75" i="11"/>
  <c r="B76" i="10"/>
  <c r="C74" i="11"/>
  <c r="C75" i="10"/>
  <c r="C75" i="11" l="1"/>
  <c r="C76" i="10"/>
  <c r="B76" i="11"/>
  <c r="B77" i="10"/>
  <c r="E75" i="11"/>
  <c r="E76" i="10"/>
  <c r="D75" i="11"/>
  <c r="D76" i="10"/>
  <c r="D76" i="11" l="1"/>
  <c r="D77" i="10"/>
  <c r="B77" i="11"/>
  <c r="B78" i="10"/>
  <c r="E76" i="11"/>
  <c r="E77" i="10"/>
  <c r="C76" i="11"/>
  <c r="C77" i="10"/>
  <c r="D77" i="11" l="1"/>
  <c r="D78" i="10"/>
  <c r="C77" i="11"/>
  <c r="C78" i="10"/>
  <c r="E77" i="11"/>
  <c r="E78" i="10"/>
  <c r="B78" i="11"/>
  <c r="B79" i="10"/>
  <c r="B79" i="11" l="1"/>
  <c r="B80" i="10"/>
  <c r="C78" i="11"/>
  <c r="C79" i="10"/>
  <c r="E78" i="11"/>
  <c r="E79" i="10"/>
  <c r="D78" i="11"/>
  <c r="D79" i="10"/>
  <c r="B80" i="11" l="1"/>
  <c r="B81" i="10"/>
  <c r="D79" i="11"/>
  <c r="D80" i="10"/>
  <c r="C79" i="11"/>
  <c r="C80" i="10"/>
  <c r="E79" i="11"/>
  <c r="E80" i="10"/>
  <c r="B81" i="11" l="1"/>
  <c r="B82" i="10"/>
  <c r="E80" i="11"/>
  <c r="E81" i="10"/>
  <c r="D80" i="11"/>
  <c r="D81" i="10"/>
  <c r="C80" i="11"/>
  <c r="C81" i="10"/>
  <c r="B82" i="11" l="1"/>
  <c r="B83" i="10"/>
  <c r="E5" i="7"/>
  <c r="C81" i="11"/>
  <c r="C82" i="10"/>
  <c r="E81" i="11"/>
  <c r="E82" i="10"/>
  <c r="D81" i="11"/>
  <c r="D82" i="10"/>
  <c r="E82" i="11" l="1"/>
  <c r="E83" i="10"/>
  <c r="E44" i="7"/>
  <c r="C82" i="11"/>
  <c r="C83" i="10"/>
  <c r="E18" i="7"/>
  <c r="B83" i="11"/>
  <c r="B84" i="10"/>
  <c r="D82" i="11"/>
  <c r="D83" i="10"/>
  <c r="E31" i="7"/>
  <c r="B84" i="11" l="1"/>
  <c r="B85" i="10"/>
  <c r="C83" i="11"/>
  <c r="C84" i="10"/>
  <c r="D83" i="11"/>
  <c r="D84" i="10"/>
  <c r="E83" i="11"/>
  <c r="E84" i="10"/>
  <c r="E84" i="11" l="1"/>
  <c r="E85" i="10"/>
  <c r="D84" i="11"/>
  <c r="D85" i="10"/>
  <c r="C84" i="11"/>
  <c r="C85" i="10"/>
  <c r="B85" i="11"/>
  <c r="B86" i="10"/>
  <c r="E85" i="11" l="1"/>
  <c r="E86" i="10"/>
  <c r="B86" i="11"/>
  <c r="B87" i="10"/>
  <c r="C85" i="11"/>
  <c r="C86" i="10"/>
  <c r="D85" i="11"/>
  <c r="D86" i="10"/>
  <c r="D86" i="11" l="1"/>
  <c r="D87" i="10"/>
  <c r="C86" i="11"/>
  <c r="C87" i="10"/>
  <c r="B87" i="11"/>
  <c r="B88" i="10"/>
  <c r="E86" i="11"/>
  <c r="E87" i="10"/>
  <c r="E87" i="11" l="1"/>
  <c r="E88" i="10"/>
  <c r="B88" i="11"/>
  <c r="B89" i="10"/>
  <c r="C87" i="11"/>
  <c r="C88" i="10"/>
  <c r="D87" i="11"/>
  <c r="D88" i="10"/>
  <c r="E88" i="11" l="1"/>
  <c r="E89" i="10"/>
  <c r="D88" i="11"/>
  <c r="D89" i="10"/>
  <c r="C88" i="11"/>
  <c r="C89" i="10"/>
  <c r="B89" i="11"/>
  <c r="B90" i="10"/>
  <c r="E89" i="11" l="1"/>
  <c r="E90" i="10"/>
  <c r="B90" i="11"/>
  <c r="B91" i="10"/>
  <c r="C89" i="11"/>
  <c r="C90" i="10"/>
  <c r="D89" i="11"/>
  <c r="D90" i="10"/>
  <c r="E90" i="11" l="1"/>
  <c r="E91" i="10"/>
  <c r="D90" i="11"/>
  <c r="D91" i="10"/>
  <c r="B91" i="11"/>
  <c r="B92" i="10"/>
  <c r="C90" i="11"/>
  <c r="C91" i="10"/>
  <c r="C91" i="11" l="1"/>
  <c r="C92" i="10"/>
  <c r="B92" i="11"/>
  <c r="B93" i="10"/>
  <c r="D91" i="11"/>
  <c r="D92" i="10"/>
  <c r="E91" i="11"/>
  <c r="E92" i="10"/>
  <c r="E92" i="11" l="1"/>
  <c r="E93" i="10"/>
  <c r="D92" i="11"/>
  <c r="D93" i="10"/>
  <c r="B93" i="11"/>
  <c r="B94" i="10"/>
  <c r="C92" i="11"/>
  <c r="C93" i="10"/>
  <c r="D93" i="11" l="1"/>
  <c r="D94" i="10"/>
  <c r="C93" i="11"/>
  <c r="C94" i="10"/>
  <c r="B94" i="11"/>
  <c r="B95" i="10"/>
  <c r="E93" i="11"/>
  <c r="E94" i="10"/>
  <c r="E94" i="11" l="1"/>
  <c r="E95" i="10"/>
  <c r="B95" i="11"/>
  <c r="B96" i="10"/>
  <c r="C94" i="11"/>
  <c r="C95" i="10"/>
  <c r="D94" i="11"/>
  <c r="D95" i="10"/>
  <c r="D95" i="11" l="1"/>
  <c r="D96" i="10"/>
  <c r="C95" i="11"/>
  <c r="C96" i="10"/>
  <c r="B96" i="11"/>
  <c r="B97" i="10"/>
  <c r="E95" i="11"/>
  <c r="E96" i="10"/>
  <c r="E96" i="11" l="1"/>
  <c r="E97" i="10"/>
  <c r="B97" i="11"/>
  <c r="B98" i="10"/>
  <c r="C96" i="11"/>
  <c r="C97" i="10"/>
  <c r="D96" i="11"/>
  <c r="D97" i="10"/>
  <c r="D97" i="11" l="1"/>
  <c r="D98" i="10"/>
  <c r="C97" i="11"/>
  <c r="C98" i="10"/>
  <c r="B98" i="11"/>
  <c r="B99" i="10"/>
  <c r="E97" i="11"/>
  <c r="E98" i="10"/>
  <c r="C98" i="11" l="1"/>
  <c r="C99" i="10"/>
  <c r="E98" i="11"/>
  <c r="E99" i="10"/>
  <c r="B99" i="11"/>
  <c r="B100" i="10"/>
  <c r="D98" i="11"/>
  <c r="D99" i="10"/>
  <c r="E99" i="11" l="1"/>
  <c r="E100" i="10"/>
  <c r="D99" i="11"/>
  <c r="D100" i="10"/>
  <c r="B100" i="11"/>
  <c r="B101" i="10"/>
  <c r="C99" i="11"/>
  <c r="C100" i="10"/>
  <c r="D100" i="11" l="1"/>
  <c r="D101" i="10"/>
  <c r="C100" i="11"/>
  <c r="C101" i="10"/>
  <c r="B101" i="11"/>
  <c r="B102" i="10"/>
  <c r="E100" i="11"/>
  <c r="E101" i="10"/>
  <c r="C101" i="11" l="1"/>
  <c r="C102" i="10"/>
  <c r="E101" i="11"/>
  <c r="E102" i="10"/>
  <c r="B102" i="11"/>
  <c r="B103" i="10"/>
  <c r="F5" i="7"/>
  <c r="D101" i="11"/>
  <c r="D102" i="10"/>
  <c r="B103" i="11" l="1"/>
  <c r="B104" i="10"/>
  <c r="E102" i="11"/>
  <c r="E103" i="10"/>
  <c r="F44" i="7"/>
  <c r="C102" i="11"/>
  <c r="C103" i="10"/>
  <c r="F18" i="7"/>
  <c r="D102" i="11"/>
  <c r="D103" i="10"/>
  <c r="F31" i="7"/>
  <c r="C103" i="11" l="1"/>
  <c r="C104" i="10"/>
  <c r="E103" i="11"/>
  <c r="E104" i="10"/>
  <c r="D103" i="11"/>
  <c r="D104" i="10"/>
  <c r="B104" i="11"/>
  <c r="B105" i="10"/>
  <c r="B105" i="11" l="1"/>
  <c r="B106" i="10"/>
  <c r="D104" i="11"/>
  <c r="D105" i="10"/>
  <c r="E104" i="11"/>
  <c r="E105" i="10"/>
  <c r="C104" i="11"/>
  <c r="C105" i="10"/>
  <c r="C105" i="11" l="1"/>
  <c r="C106" i="10"/>
  <c r="E105" i="11"/>
  <c r="E106" i="10"/>
  <c r="D105" i="11"/>
  <c r="D106" i="10"/>
  <c r="B106" i="11"/>
  <c r="B107" i="10"/>
  <c r="E106" i="11" l="1"/>
  <c r="E107" i="10"/>
  <c r="B107" i="11"/>
  <c r="B108" i="10"/>
  <c r="D106" i="11"/>
  <c r="D107" i="10"/>
  <c r="C106" i="11"/>
  <c r="C107" i="10"/>
  <c r="B108" i="11" l="1"/>
  <c r="B109" i="10"/>
  <c r="C107" i="11"/>
  <c r="C108" i="10"/>
  <c r="D107" i="11"/>
  <c r="D108" i="10"/>
  <c r="E107" i="11"/>
  <c r="E108" i="10"/>
  <c r="C108" i="11" l="1"/>
  <c r="C109" i="10"/>
  <c r="E108" i="11"/>
  <c r="E109" i="10"/>
  <c r="D108" i="11"/>
  <c r="D109" i="10"/>
  <c r="B109" i="11"/>
  <c r="B110" i="10"/>
  <c r="E109" i="11" l="1"/>
  <c r="E110" i="10"/>
  <c r="C109" i="11"/>
  <c r="C110" i="10"/>
  <c r="B110" i="11"/>
  <c r="B111" i="10"/>
  <c r="D109" i="11"/>
  <c r="D110" i="10"/>
  <c r="D110" i="11" l="1"/>
  <c r="D111" i="10"/>
  <c r="B111" i="11"/>
  <c r="B112" i="10"/>
  <c r="C110" i="11"/>
  <c r="C111" i="10"/>
  <c r="E110" i="11"/>
  <c r="E111" i="10"/>
  <c r="E111" i="11" l="1"/>
  <c r="E112" i="10"/>
  <c r="C111" i="11"/>
  <c r="C112" i="10"/>
  <c r="B112" i="11"/>
  <c r="B113" i="10"/>
  <c r="D111" i="11"/>
  <c r="D112" i="10"/>
  <c r="D112" i="11" l="1"/>
  <c r="D113" i="10"/>
  <c r="B113" i="11"/>
  <c r="B114" i="10"/>
  <c r="C112" i="11"/>
  <c r="C113" i="10"/>
  <c r="E112" i="11"/>
  <c r="E113" i="10"/>
  <c r="E113" i="11" l="1"/>
  <c r="E114" i="10"/>
  <c r="C113" i="11"/>
  <c r="C114" i="10"/>
  <c r="B114" i="11"/>
  <c r="B115" i="10"/>
  <c r="D113" i="11"/>
  <c r="D114" i="10"/>
  <c r="D114" i="11" l="1"/>
  <c r="D115" i="10"/>
  <c r="B115" i="11"/>
  <c r="B116" i="10"/>
  <c r="C114" i="11"/>
  <c r="C115" i="10"/>
  <c r="E114" i="11"/>
  <c r="E115" i="10"/>
  <c r="E115" i="11" l="1"/>
  <c r="E116" i="10"/>
  <c r="C115" i="11"/>
  <c r="C116" i="10"/>
  <c r="B116" i="11"/>
  <c r="B117" i="10"/>
  <c r="D115" i="11"/>
  <c r="D116" i="10"/>
  <c r="D116" i="11" l="1"/>
  <c r="D117" i="10"/>
  <c r="B117" i="11"/>
  <c r="B118" i="10"/>
  <c r="C116" i="11"/>
  <c r="C117" i="10"/>
  <c r="E116" i="11"/>
  <c r="E117" i="10"/>
  <c r="E117" i="11" l="1"/>
  <c r="E118" i="10"/>
  <c r="B118" i="11"/>
  <c r="B119" i="10"/>
  <c r="D117" i="11"/>
  <c r="D118" i="10"/>
  <c r="C117" i="11"/>
  <c r="C118" i="10"/>
  <c r="C118" i="11" l="1"/>
  <c r="C119" i="10"/>
  <c r="D118" i="11"/>
  <c r="D119" i="10"/>
  <c r="B119" i="11"/>
  <c r="B120" i="10"/>
  <c r="E118" i="11"/>
  <c r="E119" i="10"/>
  <c r="E119" i="11" l="1"/>
  <c r="E120" i="10"/>
  <c r="B120" i="11"/>
  <c r="B121" i="10"/>
  <c r="D119" i="11"/>
  <c r="D120" i="10"/>
  <c r="C119" i="11"/>
  <c r="C120" i="10"/>
  <c r="C120" i="11" l="1"/>
  <c r="C121" i="10"/>
  <c r="B121" i="11"/>
  <c r="B122" i="10"/>
  <c r="E120" i="11"/>
  <c r="E121" i="10"/>
  <c r="D120" i="11"/>
  <c r="D121" i="10"/>
  <c r="D121" i="11" l="1"/>
  <c r="D122" i="10"/>
  <c r="E121" i="11"/>
  <c r="E122" i="10"/>
  <c r="B122" i="11"/>
  <c r="B123" i="10"/>
  <c r="C121" i="11"/>
  <c r="C122" i="10"/>
  <c r="C122" i="11" l="1"/>
  <c r="C123" i="10"/>
  <c r="B123" i="11"/>
  <c r="B124" i="10"/>
  <c r="E122" i="11"/>
  <c r="E123" i="10"/>
  <c r="D122" i="11"/>
  <c r="D123" i="10"/>
  <c r="D123" i="11" l="1"/>
  <c r="D124" i="10"/>
  <c r="E123" i="11"/>
  <c r="E124" i="10"/>
  <c r="B124" i="11"/>
  <c r="B125" i="10"/>
  <c r="G5" i="7"/>
  <c r="C123" i="11"/>
  <c r="C124" i="10"/>
  <c r="B125" i="11" l="1"/>
  <c r="B126" i="10"/>
  <c r="E124" i="11"/>
  <c r="E125" i="10"/>
  <c r="G44" i="7"/>
  <c r="D124" i="11"/>
  <c r="D125" i="10"/>
  <c r="G31" i="7"/>
  <c r="C124" i="11"/>
  <c r="C125" i="10"/>
  <c r="G18" i="7"/>
  <c r="C125" i="11" l="1"/>
  <c r="C126" i="10"/>
  <c r="B126" i="11"/>
  <c r="B127" i="10"/>
  <c r="D125" i="11"/>
  <c r="D126" i="10"/>
  <c r="E125" i="11"/>
  <c r="E126" i="10"/>
  <c r="E126" i="11" l="1"/>
  <c r="E127" i="10"/>
  <c r="D126" i="11"/>
  <c r="D127" i="10"/>
  <c r="B127" i="11"/>
  <c r="B128" i="10"/>
  <c r="C126" i="11"/>
  <c r="C127" i="10"/>
  <c r="C127" i="11" l="1"/>
  <c r="C128" i="10"/>
  <c r="B128" i="11"/>
  <c r="B129" i="10"/>
  <c r="D127" i="11"/>
  <c r="D128" i="10"/>
  <c r="E127" i="11"/>
  <c r="E128" i="10"/>
  <c r="D128" i="11" l="1"/>
  <c r="D129" i="10"/>
  <c r="B129" i="11"/>
  <c r="B130" i="10"/>
  <c r="E128" i="11"/>
  <c r="E129" i="10"/>
  <c r="C128" i="11"/>
  <c r="C129" i="10"/>
  <c r="C129" i="11" l="1"/>
  <c r="C130" i="10"/>
  <c r="E129" i="11"/>
  <c r="E130" i="10"/>
  <c r="B130" i="11"/>
  <c r="B131" i="10"/>
  <c r="D129" i="11"/>
  <c r="D130" i="10"/>
  <c r="B131" i="11" l="1"/>
  <c r="B132" i="10"/>
  <c r="E130" i="11"/>
  <c r="E131" i="10"/>
  <c r="D130" i="11"/>
  <c r="D131" i="10"/>
  <c r="C130" i="11"/>
  <c r="C131" i="10"/>
  <c r="C131" i="11" l="1"/>
  <c r="C132" i="10"/>
  <c r="D131" i="11"/>
  <c r="D132" i="10"/>
  <c r="E131" i="11"/>
  <c r="E132" i="10"/>
  <c r="B132" i="11"/>
  <c r="B133" i="10"/>
  <c r="E132" i="11" l="1"/>
  <c r="E133" i="10"/>
  <c r="D132" i="11"/>
  <c r="D133" i="10"/>
  <c r="B133" i="11"/>
  <c r="B134" i="10"/>
  <c r="C132" i="11"/>
  <c r="C133" i="10"/>
  <c r="C133" i="11" l="1"/>
  <c r="C134" i="10"/>
  <c r="B134" i="11"/>
  <c r="B135" i="10"/>
  <c r="D133" i="11"/>
  <c r="D134" i="10"/>
  <c r="E133" i="11"/>
  <c r="E134" i="10"/>
  <c r="D134" i="11" l="1"/>
  <c r="D135" i="10"/>
  <c r="B135" i="11"/>
  <c r="B136" i="10"/>
  <c r="E134" i="11"/>
  <c r="E135" i="10"/>
  <c r="C134" i="11"/>
  <c r="C135" i="10"/>
  <c r="C135" i="11" l="1"/>
  <c r="C136" i="10"/>
  <c r="E135" i="11"/>
  <c r="E136" i="10"/>
  <c r="B136" i="11"/>
  <c r="B137" i="10"/>
  <c r="D135" i="11"/>
  <c r="D136" i="10"/>
  <c r="D136" i="11" l="1"/>
  <c r="D137" i="10"/>
  <c r="B137" i="11"/>
  <c r="B138" i="10"/>
  <c r="E136" i="11"/>
  <c r="E137" i="10"/>
  <c r="C136" i="11"/>
  <c r="C137" i="10"/>
  <c r="C137" i="11" l="1"/>
  <c r="C138" i="10"/>
  <c r="E137" i="11"/>
  <c r="E138" i="10"/>
  <c r="B138" i="11"/>
  <c r="B139" i="10"/>
  <c r="D137" i="11"/>
  <c r="D138" i="10"/>
  <c r="B139" i="11" l="1"/>
  <c r="B140" i="10"/>
  <c r="E138" i="11"/>
  <c r="E139" i="10"/>
  <c r="D138" i="11"/>
  <c r="D139" i="10"/>
  <c r="C138" i="11"/>
  <c r="C139" i="10"/>
  <c r="C139" i="11" l="1"/>
  <c r="C140" i="10"/>
  <c r="D139" i="11"/>
  <c r="D140" i="10"/>
  <c r="E139" i="11"/>
  <c r="E140" i="10"/>
  <c r="B140" i="11"/>
  <c r="B141" i="10"/>
  <c r="E140" i="11" l="1"/>
  <c r="E141" i="10"/>
  <c r="D140" i="11"/>
  <c r="D141" i="10"/>
  <c r="B141" i="11"/>
  <c r="B142" i="10"/>
  <c r="C140" i="11"/>
  <c r="C141" i="10"/>
  <c r="C141" i="11" l="1"/>
  <c r="C142" i="10"/>
  <c r="B142" i="11"/>
  <c r="B143" i="10"/>
  <c r="D141" i="11"/>
  <c r="D142" i="10"/>
  <c r="E141" i="11"/>
  <c r="E142" i="10"/>
  <c r="E142" i="11" l="1"/>
  <c r="E143" i="10"/>
  <c r="D142" i="11"/>
  <c r="D143" i="10"/>
  <c r="B143" i="11"/>
  <c r="B144" i="10"/>
  <c r="C142" i="11"/>
  <c r="C143" i="10"/>
  <c r="B144" i="11" l="1"/>
  <c r="B145" i="10"/>
  <c r="D143" i="11"/>
  <c r="D144" i="10"/>
  <c r="E143" i="11"/>
  <c r="E144" i="10"/>
  <c r="C143" i="11"/>
  <c r="C144" i="10"/>
  <c r="E144" i="11" l="1"/>
  <c r="E145" i="10"/>
  <c r="D144" i="11"/>
  <c r="D145" i="10"/>
  <c r="B145" i="11"/>
  <c r="B146" i="10"/>
  <c r="C144" i="11"/>
  <c r="C145" i="10"/>
  <c r="C145" i="11" l="1"/>
  <c r="C146" i="10"/>
  <c r="B146" i="11"/>
  <c r="B147" i="10"/>
  <c r="D145" i="11"/>
  <c r="D146" i="10"/>
  <c r="E145" i="11"/>
  <c r="E146" i="10"/>
  <c r="E146" i="11" l="1"/>
  <c r="E147" i="10"/>
  <c r="D146" i="11"/>
  <c r="D147" i="10"/>
  <c r="B147" i="11"/>
  <c r="B148" i="10"/>
  <c r="H5" i="7"/>
  <c r="C146" i="11"/>
  <c r="C147" i="10"/>
  <c r="B148" i="11" l="1"/>
  <c r="B149" i="10"/>
  <c r="D147" i="11"/>
  <c r="D148" i="10"/>
  <c r="H31" i="7"/>
  <c r="E147" i="11"/>
  <c r="E148" i="10"/>
  <c r="H44" i="7"/>
  <c r="C147" i="11"/>
  <c r="C148" i="10"/>
  <c r="H18" i="7"/>
  <c r="E148" i="11" l="1"/>
  <c r="E149" i="10"/>
  <c r="D148" i="11"/>
  <c r="D149" i="10"/>
  <c r="C148" i="11"/>
  <c r="C149" i="10"/>
  <c r="B149" i="11"/>
  <c r="B150" i="10"/>
  <c r="B150" i="11" l="1"/>
  <c r="B151" i="10"/>
  <c r="C149" i="11"/>
  <c r="C150" i="10"/>
  <c r="D149" i="11"/>
  <c r="D150" i="10"/>
  <c r="E149" i="11"/>
  <c r="E150" i="10"/>
  <c r="E150" i="11" l="1"/>
  <c r="E151" i="10"/>
  <c r="D150" i="11"/>
  <c r="D151" i="10"/>
  <c r="C150" i="11"/>
  <c r="C151" i="10"/>
  <c r="B151" i="11"/>
  <c r="B152" i="10"/>
  <c r="B152" i="11" l="1"/>
  <c r="B153" i="10"/>
  <c r="C151" i="11"/>
  <c r="C152" i="10"/>
  <c r="D151" i="11"/>
  <c r="D152" i="10"/>
  <c r="E151" i="11"/>
  <c r="E152" i="10"/>
  <c r="E152" i="11" l="1"/>
  <c r="E153" i="10"/>
  <c r="D152" i="11"/>
  <c r="D153" i="10"/>
  <c r="C152" i="11"/>
  <c r="C153" i="10"/>
  <c r="B153" i="11"/>
  <c r="B154" i="10"/>
  <c r="C153" i="11" l="1"/>
  <c r="C154" i="10"/>
  <c r="D153" i="11"/>
  <c r="D154" i="10"/>
  <c r="E153" i="11"/>
  <c r="E154" i="10"/>
  <c r="B154" i="11"/>
  <c r="B155" i="10"/>
  <c r="B155" i="11" l="1"/>
  <c r="B156" i="10"/>
  <c r="E154" i="11"/>
  <c r="E155" i="10"/>
  <c r="D154" i="11"/>
  <c r="D155" i="10"/>
  <c r="C154" i="11"/>
  <c r="C155" i="10"/>
  <c r="D155" i="11" l="1"/>
  <c r="D156" i="10"/>
  <c r="E155" i="11"/>
  <c r="E156" i="10"/>
  <c r="B156" i="11"/>
  <c r="B157" i="10"/>
  <c r="C155" i="11"/>
  <c r="C156" i="10"/>
  <c r="C156" i="11" l="1"/>
  <c r="C157" i="10"/>
  <c r="B157" i="11"/>
  <c r="B158" i="10"/>
  <c r="E156" i="11"/>
  <c r="E157" i="10"/>
  <c r="D156" i="11"/>
  <c r="D157" i="10"/>
  <c r="D157" i="11" l="1"/>
  <c r="D158" i="10"/>
  <c r="E157" i="11"/>
  <c r="E158" i="10"/>
  <c r="B158" i="11"/>
  <c r="B159" i="10"/>
  <c r="C157" i="11"/>
  <c r="C158" i="10"/>
  <c r="C158" i="11" l="1"/>
  <c r="C159" i="10"/>
  <c r="B159" i="11"/>
  <c r="B160" i="10"/>
  <c r="E158" i="11"/>
  <c r="E159" i="10"/>
  <c r="D158" i="11"/>
  <c r="D159" i="10"/>
  <c r="E159" i="11" l="1"/>
  <c r="E160" i="10"/>
  <c r="B160" i="11"/>
  <c r="B161" i="10"/>
  <c r="C159" i="11"/>
  <c r="C160" i="10"/>
  <c r="D159" i="11"/>
  <c r="D160" i="10"/>
  <c r="C160" i="11" l="1"/>
  <c r="C161" i="10"/>
  <c r="B161" i="11"/>
  <c r="B162" i="10"/>
  <c r="E160" i="11"/>
  <c r="E161" i="10"/>
  <c r="D160" i="11"/>
  <c r="D161" i="10"/>
  <c r="E161" i="11" l="1"/>
  <c r="E162" i="10"/>
  <c r="B162" i="11"/>
  <c r="B163" i="10"/>
  <c r="C161" i="11"/>
  <c r="C162" i="10"/>
  <c r="D161" i="11"/>
  <c r="D162" i="10"/>
  <c r="D162" i="11" l="1"/>
  <c r="D163" i="10"/>
  <c r="C162" i="11"/>
  <c r="C163" i="10"/>
  <c r="B163" i="11"/>
  <c r="B164" i="10"/>
  <c r="E162" i="11"/>
  <c r="E163" i="10"/>
  <c r="E163" i="11" l="1"/>
  <c r="E164" i="10"/>
  <c r="B164" i="11"/>
  <c r="B165" i="10"/>
  <c r="C163" i="11"/>
  <c r="C164" i="10"/>
  <c r="D163" i="11"/>
  <c r="D164" i="10"/>
  <c r="C164" i="11" l="1"/>
  <c r="C165" i="10"/>
  <c r="B165" i="11"/>
  <c r="B166" i="10"/>
  <c r="E164" i="11"/>
  <c r="E165" i="10"/>
  <c r="D164" i="11"/>
  <c r="D165" i="10"/>
  <c r="E165" i="11" l="1"/>
  <c r="E166" i="10"/>
  <c r="B166" i="11"/>
  <c r="B167" i="10"/>
  <c r="C165" i="11"/>
  <c r="C166" i="10"/>
  <c r="D165" i="11"/>
  <c r="D166" i="10"/>
  <c r="D166" i="11" l="1"/>
  <c r="D167" i="10"/>
  <c r="B167" i="11"/>
  <c r="B168" i="10"/>
  <c r="C166" i="11"/>
  <c r="C167" i="10"/>
  <c r="E166" i="11"/>
  <c r="E167" i="10"/>
  <c r="C167" i="11" l="1"/>
  <c r="C168" i="10"/>
  <c r="E167" i="11"/>
  <c r="E168" i="10"/>
  <c r="B168" i="11"/>
  <c r="B169" i="10"/>
  <c r="I5" i="7"/>
  <c r="D167" i="11"/>
  <c r="D168" i="10"/>
  <c r="B169" i="11" l="1"/>
  <c r="B170" i="10"/>
  <c r="E168" i="11"/>
  <c r="E169" i="10"/>
  <c r="I44" i="7"/>
  <c r="C168" i="11"/>
  <c r="C169" i="10"/>
  <c r="I18" i="7"/>
  <c r="D168" i="11"/>
  <c r="D169" i="10"/>
  <c r="I31" i="7"/>
  <c r="C169" i="11" l="1"/>
  <c r="C170" i="10"/>
  <c r="E169" i="11"/>
  <c r="E170" i="10"/>
  <c r="D169" i="11"/>
  <c r="D170" i="10"/>
  <c r="B170" i="11"/>
  <c r="B171" i="10"/>
  <c r="B171" i="11" l="1"/>
  <c r="B172" i="10"/>
  <c r="D170" i="11"/>
  <c r="D171" i="10"/>
  <c r="E170" i="11"/>
  <c r="E171" i="10"/>
  <c r="C170" i="11"/>
  <c r="C171" i="10"/>
  <c r="C171" i="11" l="1"/>
  <c r="C172" i="10"/>
  <c r="E171" i="11"/>
  <c r="E172" i="10"/>
  <c r="D171" i="11"/>
  <c r="D172" i="10"/>
  <c r="B172" i="11"/>
  <c r="B173" i="10"/>
  <c r="B173" i="11" l="1"/>
  <c r="B174" i="10"/>
  <c r="D172" i="11"/>
  <c r="D173" i="10"/>
  <c r="E172" i="11"/>
  <c r="E173" i="10"/>
  <c r="C172" i="11"/>
  <c r="C173" i="10"/>
  <c r="C173" i="11" l="1"/>
  <c r="C174" i="10"/>
  <c r="E173" i="11"/>
  <c r="E174" i="10"/>
  <c r="D173" i="11"/>
  <c r="D174" i="10"/>
  <c r="B174" i="11"/>
  <c r="B175" i="10"/>
  <c r="B175" i="11" l="1"/>
  <c r="B176" i="10"/>
  <c r="D174" i="11"/>
  <c r="D175" i="10"/>
  <c r="E174" i="11"/>
  <c r="E175" i="10"/>
  <c r="C174" i="11"/>
  <c r="C175" i="10"/>
  <c r="C175" i="11" l="1"/>
  <c r="C176" i="10"/>
  <c r="E175" i="11"/>
  <c r="E176" i="10"/>
  <c r="D175" i="11"/>
  <c r="D176" i="10"/>
  <c r="B176" i="11"/>
  <c r="B177" i="10"/>
  <c r="B177" i="11" l="1"/>
  <c r="B178" i="10"/>
  <c r="D176" i="11"/>
  <c r="D177" i="10"/>
  <c r="E176" i="11"/>
  <c r="E177" i="10"/>
  <c r="C176" i="11"/>
  <c r="C177" i="10"/>
  <c r="C177" i="11" l="1"/>
  <c r="C178" i="10"/>
  <c r="E177" i="11"/>
  <c r="E178" i="10"/>
  <c r="D177" i="11"/>
  <c r="D178" i="10"/>
  <c r="B178" i="11"/>
  <c r="B179" i="10"/>
  <c r="B179" i="11" l="1"/>
  <c r="B180" i="10"/>
  <c r="D178" i="11"/>
  <c r="D179" i="10"/>
  <c r="E178" i="11"/>
  <c r="E179" i="10"/>
  <c r="C178" i="11"/>
  <c r="C179" i="10"/>
  <c r="C179" i="11" l="1"/>
  <c r="C180" i="10"/>
  <c r="E179" i="11"/>
  <c r="E180" i="10"/>
  <c r="D179" i="11"/>
  <c r="D180" i="10"/>
  <c r="B180" i="11"/>
  <c r="B181" i="10"/>
  <c r="B181" i="11" l="1"/>
  <c r="B182" i="10"/>
  <c r="D180" i="11"/>
  <c r="D181" i="10"/>
  <c r="E180" i="11"/>
  <c r="E181" i="10"/>
  <c r="C180" i="11"/>
  <c r="C181" i="10"/>
  <c r="C181" i="11" l="1"/>
  <c r="C182" i="10"/>
  <c r="E181" i="11"/>
  <c r="E182" i="10"/>
  <c r="D181" i="11"/>
  <c r="D182" i="10"/>
  <c r="B182" i="11"/>
  <c r="B183" i="10"/>
  <c r="B183" i="11" l="1"/>
  <c r="B184" i="10"/>
  <c r="D182" i="11"/>
  <c r="D183" i="10"/>
  <c r="E182" i="11"/>
  <c r="E183" i="10"/>
  <c r="C182" i="11"/>
  <c r="C183" i="10"/>
  <c r="C183" i="11" l="1"/>
  <c r="C184" i="10"/>
  <c r="E183" i="11"/>
  <c r="E184" i="10"/>
  <c r="D183" i="11"/>
  <c r="D184" i="10"/>
  <c r="B184" i="11"/>
  <c r="B185" i="10"/>
  <c r="D184" i="11" l="1"/>
  <c r="D185" i="10"/>
  <c r="E184" i="11"/>
  <c r="E185" i="10"/>
  <c r="C184" i="11"/>
  <c r="C185" i="10"/>
  <c r="B185" i="11"/>
  <c r="B186" i="10"/>
  <c r="B186" i="11" l="1"/>
  <c r="B187" i="10"/>
  <c r="C185" i="11"/>
  <c r="C186" i="10"/>
  <c r="E185" i="11"/>
  <c r="E186" i="10"/>
  <c r="D185" i="11"/>
  <c r="D186" i="10"/>
  <c r="D186" i="11" l="1"/>
  <c r="D187" i="10"/>
  <c r="E186" i="11"/>
  <c r="E187" i="10"/>
  <c r="C186" i="11"/>
  <c r="C187" i="10"/>
  <c r="B187" i="11"/>
  <c r="B188" i="10"/>
  <c r="B188" i="11" l="1"/>
  <c r="B189" i="10"/>
  <c r="J5" i="7"/>
  <c r="C187" i="11"/>
  <c r="C188" i="10"/>
  <c r="E187" i="11"/>
  <c r="E188" i="10"/>
  <c r="D187" i="11"/>
  <c r="D188" i="10"/>
  <c r="E188" i="11" l="1"/>
  <c r="E189" i="10"/>
  <c r="J44" i="7"/>
  <c r="C188" i="11"/>
  <c r="C189" i="10"/>
  <c r="J18" i="7"/>
  <c r="B189" i="11"/>
  <c r="B190" i="10"/>
  <c r="D188" i="11"/>
  <c r="D189" i="10"/>
  <c r="J31" i="7"/>
  <c r="B190" i="11" l="1"/>
  <c r="B191" i="10"/>
  <c r="C189" i="11"/>
  <c r="C190" i="10"/>
  <c r="D189" i="11"/>
  <c r="D190" i="10"/>
  <c r="E189" i="11"/>
  <c r="E190" i="10"/>
  <c r="E190" i="11" l="1"/>
  <c r="E191" i="10"/>
  <c r="D190" i="11"/>
  <c r="D191" i="10"/>
  <c r="C190" i="11"/>
  <c r="C191" i="10"/>
  <c r="B191" i="11"/>
  <c r="B192" i="10"/>
  <c r="D191" i="11" l="1"/>
  <c r="D192" i="10"/>
  <c r="B192" i="11"/>
  <c r="B193" i="10"/>
  <c r="C191" i="11"/>
  <c r="C192" i="10"/>
  <c r="E191" i="11"/>
  <c r="E192" i="10"/>
  <c r="E192" i="11" l="1"/>
  <c r="E193" i="10"/>
  <c r="C192" i="11"/>
  <c r="C193" i="10"/>
  <c r="B193" i="11"/>
  <c r="B194" i="10"/>
  <c r="D192" i="11"/>
  <c r="D193" i="10"/>
  <c r="D193" i="11" l="1"/>
  <c r="D194" i="10"/>
  <c r="B194" i="11"/>
  <c r="B195" i="10"/>
  <c r="C193" i="11"/>
  <c r="C194" i="10"/>
  <c r="E193" i="11"/>
  <c r="E194" i="10"/>
  <c r="D194" i="11" l="1"/>
  <c r="D195" i="10"/>
  <c r="E194" i="11"/>
  <c r="E195" i="10"/>
  <c r="C194" i="11"/>
  <c r="C195" i="10"/>
  <c r="B195" i="11"/>
  <c r="B196" i="10"/>
  <c r="B196" i="11" l="1"/>
  <c r="B197" i="10"/>
  <c r="D195" i="11"/>
  <c r="D196" i="10"/>
  <c r="C195" i="11"/>
  <c r="C196" i="10"/>
  <c r="E195" i="11"/>
  <c r="E196" i="10"/>
  <c r="E196" i="11" l="1"/>
  <c r="E197" i="10"/>
  <c r="C196" i="11"/>
  <c r="C197" i="10"/>
  <c r="D196" i="11"/>
  <c r="D197" i="10"/>
  <c r="B197" i="11"/>
  <c r="B198" i="10"/>
  <c r="B198" i="11" l="1"/>
  <c r="B199" i="10"/>
  <c r="E197" i="11"/>
  <c r="E198" i="10"/>
  <c r="D197" i="11"/>
  <c r="D198" i="10"/>
  <c r="C197" i="11"/>
  <c r="C198" i="10"/>
  <c r="B199" i="11" l="1"/>
  <c r="B200" i="10"/>
  <c r="C198" i="11"/>
  <c r="C199" i="10"/>
  <c r="D198" i="11"/>
  <c r="D199" i="10"/>
  <c r="E198" i="11"/>
  <c r="E199" i="10"/>
  <c r="B200" i="11" l="1"/>
  <c r="B201" i="10"/>
  <c r="E199" i="11"/>
  <c r="E200" i="10"/>
  <c r="D199" i="11"/>
  <c r="D200" i="10"/>
  <c r="C199" i="11"/>
  <c r="C200" i="10"/>
  <c r="C200" i="11" l="1"/>
  <c r="C201" i="10"/>
  <c r="D200" i="11"/>
  <c r="D201" i="10"/>
  <c r="E200" i="11"/>
  <c r="E201" i="10"/>
  <c r="B201" i="11"/>
  <c r="B202" i="10"/>
  <c r="B202" i="11" l="1"/>
  <c r="B203" i="10"/>
  <c r="C201" i="11"/>
  <c r="C202" i="10"/>
  <c r="E201" i="11"/>
  <c r="E202" i="10"/>
  <c r="D201" i="11"/>
  <c r="D202" i="10"/>
  <c r="D202" i="11" l="1"/>
  <c r="D203" i="10"/>
  <c r="E202" i="11"/>
  <c r="E203" i="10"/>
  <c r="C202" i="11"/>
  <c r="C203" i="10"/>
  <c r="B203" i="11"/>
  <c r="B204" i="10"/>
  <c r="D203" i="11" l="1"/>
  <c r="D204" i="10"/>
  <c r="B204" i="11"/>
  <c r="B205" i="10"/>
  <c r="C203" i="11"/>
  <c r="C204" i="10"/>
  <c r="E203" i="11"/>
  <c r="E204" i="10"/>
  <c r="E204" i="11" l="1"/>
  <c r="E205" i="10"/>
  <c r="D204" i="11"/>
  <c r="D205" i="10"/>
  <c r="C204" i="11"/>
  <c r="C205" i="10"/>
  <c r="B205" i="11"/>
  <c r="B206" i="10"/>
  <c r="E205" i="11" l="1"/>
  <c r="E206" i="10"/>
  <c r="B206" i="11"/>
  <c r="B207" i="10"/>
  <c r="C205" i="11"/>
  <c r="C206" i="10"/>
  <c r="D205" i="11"/>
  <c r="D206" i="10"/>
  <c r="D206" i="11" l="1"/>
  <c r="D207" i="10"/>
  <c r="E206" i="11"/>
  <c r="E207" i="10"/>
  <c r="C206" i="11"/>
  <c r="C207" i="10"/>
  <c r="B207" i="11"/>
  <c r="B208" i="10"/>
  <c r="B208" i="11" l="1"/>
  <c r="B209" i="10"/>
  <c r="K5" i="7"/>
  <c r="D207" i="11"/>
  <c r="D208" i="10"/>
  <c r="C207" i="11"/>
  <c r="C208" i="10"/>
  <c r="E207" i="11"/>
  <c r="E208" i="10"/>
  <c r="C208" i="11" l="1"/>
  <c r="C209" i="10"/>
  <c r="K18" i="7"/>
  <c r="D208" i="11"/>
  <c r="D209" i="10"/>
  <c r="K31" i="7"/>
  <c r="B209" i="11"/>
  <c r="B210" i="10"/>
  <c r="E208" i="11"/>
  <c r="E209" i="10"/>
  <c r="K44" i="7"/>
  <c r="B210" i="11" l="1"/>
  <c r="B211" i="10"/>
  <c r="D209" i="11"/>
  <c r="D210" i="10"/>
  <c r="E209" i="11"/>
  <c r="E210" i="10"/>
  <c r="C209" i="11"/>
  <c r="C210" i="10"/>
  <c r="C210" i="11" l="1"/>
  <c r="C211" i="10"/>
  <c r="D210" i="11"/>
  <c r="D211" i="10"/>
  <c r="E210" i="11"/>
  <c r="E211" i="10"/>
  <c r="B211" i="11"/>
  <c r="B212" i="10"/>
  <c r="B212" i="11" l="1"/>
  <c r="B213" i="10"/>
  <c r="C211" i="11"/>
  <c r="C212" i="10"/>
  <c r="E211" i="11"/>
  <c r="E212" i="10"/>
  <c r="D211" i="11"/>
  <c r="D212" i="10"/>
  <c r="D212" i="11" l="1"/>
  <c r="D213" i="10"/>
  <c r="B213" i="11"/>
  <c r="B214" i="10"/>
  <c r="E212" i="11"/>
  <c r="E213" i="10"/>
  <c r="C212" i="11"/>
  <c r="C213" i="10"/>
  <c r="C213" i="11" l="1"/>
  <c r="C214" i="10"/>
  <c r="D213" i="11"/>
  <c r="D214" i="10"/>
  <c r="E213" i="11"/>
  <c r="E214" i="10"/>
  <c r="B214" i="11"/>
  <c r="B215" i="10"/>
  <c r="B215" i="11" l="1"/>
  <c r="B216" i="10"/>
  <c r="E214" i="11"/>
  <c r="E215" i="10"/>
  <c r="D214" i="11"/>
  <c r="D215" i="10"/>
  <c r="C214" i="11"/>
  <c r="C215" i="10"/>
  <c r="D215" i="11" l="1"/>
  <c r="D216" i="10"/>
  <c r="E215" i="11"/>
  <c r="E216" i="10"/>
  <c r="C215" i="11"/>
  <c r="C216" i="10"/>
  <c r="B216" i="11"/>
  <c r="B217" i="10"/>
  <c r="B217" i="11" l="1"/>
  <c r="B218" i="10"/>
  <c r="C216" i="11"/>
  <c r="C217" i="10"/>
  <c r="E216" i="11"/>
  <c r="E217" i="10"/>
  <c r="D216" i="11"/>
  <c r="D217" i="10"/>
  <c r="D217" i="11" l="1"/>
  <c r="D218" i="10"/>
  <c r="E217" i="11"/>
  <c r="E218" i="10"/>
  <c r="C217" i="11"/>
  <c r="C218" i="10"/>
  <c r="B218" i="11"/>
  <c r="B219" i="10"/>
  <c r="B219" i="11" l="1"/>
  <c r="B220" i="10"/>
  <c r="C218" i="11"/>
  <c r="C219" i="10"/>
  <c r="E218" i="11"/>
  <c r="E219" i="10"/>
  <c r="D218" i="11"/>
  <c r="D219" i="10"/>
  <c r="D219" i="11" l="1"/>
  <c r="D220" i="10"/>
  <c r="E219" i="11"/>
  <c r="E220" i="10"/>
  <c r="C219" i="11"/>
  <c r="C220" i="10"/>
  <c r="B220" i="11"/>
  <c r="B221" i="10"/>
  <c r="B221" i="11" l="1"/>
  <c r="B222" i="10"/>
  <c r="C220" i="11"/>
  <c r="C221" i="10"/>
  <c r="E220" i="11"/>
  <c r="E221" i="10"/>
  <c r="D220" i="11"/>
  <c r="D221" i="10"/>
  <c r="D221" i="11" l="1"/>
  <c r="D222" i="10"/>
  <c r="E221" i="11"/>
  <c r="E222" i="10"/>
  <c r="C221" i="11"/>
  <c r="C222" i="10"/>
  <c r="B222" i="11"/>
  <c r="B223" i="10"/>
  <c r="B223" i="11" l="1"/>
  <c r="B224" i="10"/>
  <c r="C222" i="11"/>
  <c r="C223" i="10"/>
  <c r="E222" i="11"/>
  <c r="E223" i="10"/>
  <c r="D222" i="11"/>
  <c r="D223" i="10"/>
  <c r="D223" i="11" l="1"/>
  <c r="D224" i="10"/>
  <c r="E223" i="11"/>
  <c r="E224" i="10"/>
  <c r="C223" i="11"/>
  <c r="C224" i="10"/>
  <c r="B224" i="11"/>
  <c r="B225" i="10"/>
  <c r="B225" i="11" l="1"/>
  <c r="B226" i="10"/>
  <c r="C224" i="11"/>
  <c r="C225" i="10"/>
  <c r="E224" i="11"/>
  <c r="E225" i="10"/>
  <c r="D224" i="11"/>
  <c r="D225" i="10"/>
  <c r="D225" i="11" l="1"/>
  <c r="D226" i="10"/>
  <c r="E225" i="11"/>
  <c r="E226" i="10"/>
  <c r="C225" i="11"/>
  <c r="C226" i="10"/>
  <c r="B226" i="11"/>
  <c r="B227" i="10"/>
  <c r="L5" i="7"/>
  <c r="B227" i="11" l="1"/>
  <c r="B228" i="10"/>
  <c r="C226" i="11"/>
  <c r="C227" i="10"/>
  <c r="L18" i="7"/>
  <c r="E226" i="11"/>
  <c r="E227" i="10"/>
  <c r="L44" i="7"/>
  <c r="D226" i="11"/>
  <c r="D227" i="10"/>
  <c r="L31" i="7"/>
  <c r="E227" i="11" l="1"/>
  <c r="E228" i="10"/>
  <c r="C227" i="11"/>
  <c r="C228" i="10"/>
  <c r="D227" i="11"/>
  <c r="D228" i="10"/>
  <c r="B228" i="11"/>
  <c r="B229" i="10"/>
  <c r="B229" i="11" l="1"/>
  <c r="B230" i="10"/>
  <c r="D228" i="11"/>
  <c r="D229" i="10"/>
  <c r="C228" i="11"/>
  <c r="C229" i="10"/>
  <c r="E228" i="11"/>
  <c r="E229" i="10"/>
  <c r="E229" i="11" l="1"/>
  <c r="E230" i="10"/>
  <c r="C229" i="11"/>
  <c r="C230" i="10"/>
  <c r="D229" i="11"/>
  <c r="D230" i="10"/>
  <c r="B230" i="11"/>
  <c r="B231" i="10"/>
  <c r="B231" i="11" l="1"/>
  <c r="B232" i="10"/>
  <c r="D230" i="11"/>
  <c r="D231" i="10"/>
  <c r="C230" i="11"/>
  <c r="C231" i="10"/>
  <c r="E230" i="11"/>
  <c r="E231" i="10"/>
  <c r="E231" i="11" l="1"/>
  <c r="E232" i="10"/>
  <c r="C231" i="11"/>
  <c r="C232" i="10"/>
  <c r="D231" i="11"/>
  <c r="D232" i="10"/>
  <c r="B232" i="11"/>
  <c r="B233" i="10"/>
  <c r="B233" i="11" l="1"/>
  <c r="B234" i="10"/>
  <c r="D232" i="11"/>
  <c r="D233" i="10"/>
  <c r="C232" i="11"/>
  <c r="C233" i="10"/>
  <c r="E232" i="11"/>
  <c r="E233" i="10"/>
  <c r="E233" i="11" l="1"/>
  <c r="E234" i="10"/>
  <c r="C233" i="11"/>
  <c r="C234" i="10"/>
  <c r="D233" i="11"/>
  <c r="D234" i="10"/>
  <c r="B234" i="11"/>
  <c r="B235" i="10"/>
  <c r="B235" i="11" l="1"/>
  <c r="B236" i="10"/>
  <c r="D234" i="11"/>
  <c r="D235" i="10"/>
  <c r="C234" i="11"/>
  <c r="C235" i="10"/>
  <c r="E234" i="11"/>
  <c r="E235" i="10"/>
  <c r="E235" i="11" l="1"/>
  <c r="E236" i="10"/>
  <c r="C235" i="11"/>
  <c r="C236" i="10"/>
  <c r="D235" i="11"/>
  <c r="D236" i="10"/>
  <c r="B236" i="11"/>
  <c r="B237" i="10"/>
  <c r="B237" i="11" l="1"/>
  <c r="B238" i="10"/>
  <c r="D236" i="11"/>
  <c r="D237" i="10"/>
  <c r="C236" i="11"/>
  <c r="C237" i="10"/>
  <c r="E236" i="11"/>
  <c r="E237" i="10"/>
  <c r="E237" i="11" l="1"/>
  <c r="E238" i="10"/>
  <c r="C237" i="11"/>
  <c r="C238" i="10"/>
  <c r="D237" i="11"/>
  <c r="D238" i="10"/>
  <c r="B238" i="11"/>
  <c r="B239" i="10"/>
  <c r="B239" i="11" l="1"/>
  <c r="B240" i="10"/>
  <c r="D238" i="11"/>
  <c r="D239" i="10"/>
  <c r="C238" i="11"/>
  <c r="C239" i="10"/>
  <c r="E238" i="11"/>
  <c r="E239" i="10"/>
  <c r="E239" i="11" l="1"/>
  <c r="E240" i="10"/>
  <c r="C239" i="11"/>
  <c r="C240" i="10"/>
  <c r="D239" i="11"/>
  <c r="D240" i="10"/>
  <c r="B240" i="11"/>
  <c r="B241" i="10"/>
  <c r="B241" i="11" l="1"/>
  <c r="B242" i="10"/>
  <c r="D240" i="11"/>
  <c r="D241" i="10"/>
  <c r="C240" i="11"/>
  <c r="C241" i="10"/>
  <c r="E240" i="11"/>
  <c r="E241" i="10"/>
  <c r="E241" i="11" l="1"/>
  <c r="E242" i="10"/>
  <c r="C241" i="11"/>
  <c r="C242" i="10"/>
  <c r="D241" i="11"/>
  <c r="D242" i="10"/>
  <c r="B242" i="11"/>
  <c r="B243" i="10"/>
  <c r="B243" i="11" l="1"/>
  <c r="B244" i="10"/>
  <c r="D242" i="11"/>
  <c r="D243" i="10"/>
  <c r="C242" i="11"/>
  <c r="C243" i="10"/>
  <c r="E242" i="11"/>
  <c r="E243" i="10"/>
  <c r="E243" i="11" l="1"/>
  <c r="E244" i="10"/>
  <c r="C243" i="11"/>
  <c r="C244" i="10"/>
  <c r="D243" i="11"/>
  <c r="D244" i="10"/>
  <c r="B244" i="11"/>
  <c r="B245" i="10"/>
  <c r="B245" i="11" l="1"/>
  <c r="B246" i="10"/>
  <c r="D244" i="11"/>
  <c r="D245" i="10"/>
  <c r="C244" i="11"/>
  <c r="C245" i="10"/>
  <c r="E244" i="11"/>
  <c r="E245" i="10"/>
  <c r="E245" i="11" l="1"/>
  <c r="E246" i="10"/>
  <c r="C245" i="11"/>
  <c r="C246" i="10"/>
  <c r="D245" i="11"/>
  <c r="D246" i="10"/>
  <c r="B246" i="11"/>
  <c r="B247" i="10"/>
  <c r="B247" i="11" l="1"/>
  <c r="B248" i="10"/>
  <c r="D246" i="11"/>
  <c r="D247" i="10"/>
  <c r="C246" i="11"/>
  <c r="C247" i="10"/>
  <c r="E246" i="11"/>
  <c r="E247" i="10"/>
  <c r="E247" i="11" l="1"/>
  <c r="E248" i="10"/>
  <c r="C247" i="11"/>
  <c r="C248" i="10"/>
  <c r="D247" i="11"/>
  <c r="D248" i="10"/>
  <c r="B248" i="11"/>
  <c r="B249" i="10"/>
  <c r="N5" i="7"/>
  <c r="B3" i="6"/>
  <c r="C6" i="14" s="1"/>
  <c r="M5" i="7"/>
  <c r="B249" i="11" l="1"/>
  <c r="B250" i="10"/>
  <c r="D248" i="11"/>
  <c r="D249" i="10"/>
  <c r="N31" i="7"/>
  <c r="M31" i="7"/>
  <c r="D3" i="6"/>
  <c r="C8" i="14" s="1"/>
  <c r="C248" i="11"/>
  <c r="C249" i="10"/>
  <c r="M18" i="7"/>
  <c r="C3" i="6"/>
  <c r="C7" i="14" s="1"/>
  <c r="N18" i="7"/>
  <c r="E248" i="11"/>
  <c r="E249" i="10"/>
  <c r="N44" i="7"/>
  <c r="E3" i="6"/>
  <c r="C9" i="14" s="1"/>
  <c r="M44" i="7"/>
  <c r="E249" i="11" l="1"/>
  <c r="E250" i="10"/>
  <c r="D249" i="11"/>
  <c r="D250" i="10"/>
  <c r="B250" i="11"/>
  <c r="B251" i="10"/>
  <c r="C249" i="11"/>
  <c r="C250" i="10"/>
  <c r="D250" i="11" l="1"/>
  <c r="D251" i="10"/>
  <c r="C250" i="11"/>
  <c r="C251" i="10"/>
  <c r="B251" i="11"/>
  <c r="B252" i="10"/>
  <c r="E250" i="11"/>
  <c r="E251" i="10"/>
  <c r="D251" i="11" l="1"/>
  <c r="D252" i="10"/>
  <c r="E251" i="11"/>
  <c r="E252" i="10"/>
  <c r="B252" i="11"/>
  <c r="B253" i="10"/>
  <c r="C251" i="11"/>
  <c r="C252" i="10"/>
  <c r="C252" i="11" l="1"/>
  <c r="C253" i="10"/>
  <c r="B253" i="11"/>
  <c r="B254" i="10"/>
  <c r="E252" i="11"/>
  <c r="E253" i="10"/>
  <c r="D252" i="11"/>
  <c r="D253" i="10"/>
  <c r="C253" i="11" l="1"/>
  <c r="C254" i="10"/>
  <c r="D253" i="11"/>
  <c r="D254" i="10"/>
  <c r="E253" i="11"/>
  <c r="E254" i="10"/>
  <c r="B254" i="11"/>
  <c r="B255" i="10"/>
  <c r="D254" i="11" l="1"/>
  <c r="D255" i="10"/>
  <c r="B255" i="11"/>
  <c r="B256" i="10"/>
  <c r="E254" i="11"/>
  <c r="E255" i="10"/>
  <c r="C254" i="11"/>
  <c r="C255" i="10"/>
  <c r="C255" i="11" l="1"/>
  <c r="C256" i="10"/>
  <c r="E255" i="11"/>
  <c r="E256" i="10"/>
  <c r="F3" i="9"/>
  <c r="G3" i="9" s="1"/>
  <c r="B256" i="11"/>
  <c r="B257" i="10"/>
  <c r="D255" i="11"/>
  <c r="D256" i="10"/>
  <c r="D256" i="11" l="1"/>
  <c r="D257" i="10"/>
  <c r="B257" i="11"/>
  <c r="B258" i="10"/>
  <c r="E256" i="11"/>
  <c r="E257" i="10"/>
  <c r="F4" i="9"/>
  <c r="G4" i="9" s="1"/>
  <c r="C256" i="11"/>
  <c r="C257" i="10"/>
  <c r="C257" i="11" l="1"/>
  <c r="C258" i="10"/>
  <c r="E257" i="11"/>
  <c r="E258" i="10"/>
  <c r="F5" i="9"/>
  <c r="G5" i="9" s="1"/>
  <c r="B258" i="11"/>
  <c r="B259" i="10"/>
  <c r="D257" i="11"/>
  <c r="D258" i="10"/>
  <c r="D258" i="11" l="1"/>
  <c r="D259" i="10"/>
  <c r="B259" i="11"/>
  <c r="B260" i="10"/>
  <c r="E258" i="11"/>
  <c r="E259" i="10"/>
  <c r="F6" i="9"/>
  <c r="G6" i="9" s="1"/>
  <c r="C258" i="11"/>
  <c r="C259" i="10"/>
  <c r="C259" i="11" l="1"/>
  <c r="C260" i="10"/>
  <c r="E259" i="11"/>
  <c r="E260" i="10"/>
  <c r="F7" i="9"/>
  <c r="G7" i="9" s="1"/>
  <c r="B260" i="11"/>
  <c r="B261" i="10"/>
  <c r="D259" i="11"/>
  <c r="D260" i="10"/>
  <c r="D260" i="11" l="1"/>
  <c r="D261" i="10"/>
  <c r="B261" i="11"/>
  <c r="B262" i="10"/>
  <c r="E260" i="11"/>
  <c r="E261" i="10"/>
  <c r="F8" i="9"/>
  <c r="G8" i="9" s="1"/>
  <c r="C260" i="11"/>
  <c r="C261" i="10"/>
  <c r="C261" i="11" l="1"/>
  <c r="C262" i="10"/>
  <c r="E261" i="11"/>
  <c r="E262" i="10"/>
  <c r="F9" i="9"/>
  <c r="G9" i="9" s="1"/>
  <c r="B262" i="11"/>
  <c r="B263" i="10"/>
  <c r="D261" i="11"/>
  <c r="D262" i="10"/>
  <c r="D262" i="11" l="1"/>
  <c r="D263" i="10"/>
  <c r="B263" i="11"/>
  <c r="B264" i="10"/>
  <c r="E262" i="11"/>
  <c r="E263" i="10"/>
  <c r="F10" i="9"/>
  <c r="G10" i="9" s="1"/>
  <c r="C262" i="11"/>
  <c r="C263" i="10"/>
  <c r="C263" i="11" l="1"/>
  <c r="C264" i="10"/>
  <c r="E263" i="11"/>
  <c r="E264" i="10"/>
  <c r="F11" i="9"/>
  <c r="G11" i="9" s="1"/>
  <c r="B264" i="11"/>
  <c r="B265" i="10"/>
  <c r="D263" i="11"/>
  <c r="D264" i="10"/>
  <c r="B265" i="11" l="1"/>
  <c r="B266" i="10"/>
  <c r="D264" i="11"/>
  <c r="D265" i="10"/>
  <c r="E264" i="11"/>
  <c r="E265" i="10"/>
  <c r="F12" i="9"/>
  <c r="G12" i="9" s="1"/>
  <c r="C264" i="11"/>
  <c r="C265" i="10"/>
  <c r="C265" i="11" l="1"/>
  <c r="C266" i="10"/>
  <c r="E265" i="11"/>
  <c r="E266" i="10"/>
  <c r="F13" i="9"/>
  <c r="G13" i="9" s="1"/>
  <c r="D265" i="11"/>
  <c r="D266" i="10"/>
  <c r="B266" i="11"/>
  <c r="B267" i="10"/>
  <c r="B267" i="11" l="1"/>
  <c r="B268" i="10"/>
  <c r="B6" i="7"/>
  <c r="D266" i="11"/>
  <c r="D267" i="10"/>
  <c r="E266" i="11"/>
  <c r="E267" i="10"/>
  <c r="F14" i="9"/>
  <c r="G14" i="9" s="1"/>
  <c r="C266" i="11"/>
  <c r="C267" i="10"/>
  <c r="E267" i="11" l="1"/>
  <c r="E268" i="10"/>
  <c r="F15" i="9"/>
  <c r="G15" i="9" s="1"/>
  <c r="B45" i="7"/>
  <c r="D267" i="11"/>
  <c r="D268" i="10"/>
  <c r="B32" i="7"/>
  <c r="C267" i="11"/>
  <c r="C268" i="10"/>
  <c r="B19" i="7"/>
  <c r="B268" i="11"/>
  <c r="B269" i="10"/>
  <c r="C268" i="11" l="1"/>
  <c r="C269" i="10"/>
  <c r="D268" i="11"/>
  <c r="D269" i="10"/>
  <c r="E268" i="11"/>
  <c r="E269" i="10"/>
  <c r="F16" i="9"/>
  <c r="G16" i="9" s="1"/>
  <c r="B269" i="11"/>
  <c r="B270" i="10"/>
  <c r="B270" i="11" l="1"/>
  <c r="B271" i="10"/>
  <c r="E269" i="11"/>
  <c r="E270" i="10"/>
  <c r="F17" i="9"/>
  <c r="G17" i="9" s="1"/>
  <c r="D269" i="11"/>
  <c r="D270" i="10"/>
  <c r="C269" i="11"/>
  <c r="C270" i="10"/>
  <c r="C270" i="11" l="1"/>
  <c r="C271" i="10"/>
  <c r="D270" i="11"/>
  <c r="D271" i="10"/>
  <c r="E270" i="11"/>
  <c r="E271" i="10"/>
  <c r="F18" i="9"/>
  <c r="G18" i="9" s="1"/>
  <c r="B271" i="11"/>
  <c r="B272" i="10"/>
  <c r="B272" i="11" l="1"/>
  <c r="B273" i="10"/>
  <c r="E271" i="11"/>
  <c r="E272" i="10"/>
  <c r="F19" i="9"/>
  <c r="G19" i="9" s="1"/>
  <c r="D271" i="11"/>
  <c r="D272" i="10"/>
  <c r="C271" i="11"/>
  <c r="C272" i="10"/>
  <c r="C272" i="11" l="1"/>
  <c r="C273" i="10"/>
  <c r="D272" i="11"/>
  <c r="D273" i="10"/>
  <c r="E272" i="11"/>
  <c r="E273" i="10"/>
  <c r="F20" i="9"/>
  <c r="G20" i="9" s="1"/>
  <c r="B273" i="11"/>
  <c r="B274" i="10"/>
  <c r="B274" i="11" l="1"/>
  <c r="B275" i="10"/>
  <c r="E273" i="11"/>
  <c r="E274" i="10"/>
  <c r="F21" i="9"/>
  <c r="G21" i="9" s="1"/>
  <c r="D273" i="11"/>
  <c r="D274" i="10"/>
  <c r="C273" i="11"/>
  <c r="C274" i="10"/>
  <c r="C274" i="11" l="1"/>
  <c r="C275" i="10"/>
  <c r="D274" i="11"/>
  <c r="D275" i="10"/>
  <c r="E274" i="11"/>
  <c r="E275" i="10"/>
  <c r="F22" i="9"/>
  <c r="G22" i="9" s="1"/>
  <c r="B275" i="11"/>
  <c r="B276" i="10"/>
  <c r="B276" i="11" l="1"/>
  <c r="B277" i="10"/>
  <c r="E275" i="11"/>
  <c r="E276" i="10"/>
  <c r="F23" i="9"/>
  <c r="G23" i="9" s="1"/>
  <c r="D275" i="11"/>
  <c r="D276" i="10"/>
  <c r="C275" i="11"/>
  <c r="C276" i="10"/>
  <c r="C276" i="11" l="1"/>
  <c r="C277" i="10"/>
  <c r="D276" i="11"/>
  <c r="D277" i="10"/>
  <c r="E276" i="11"/>
  <c r="E277" i="10"/>
  <c r="F24" i="9"/>
  <c r="G24" i="9" s="1"/>
  <c r="B277" i="11"/>
  <c r="B278" i="10"/>
  <c r="B278" i="11" l="1"/>
  <c r="B279" i="10"/>
  <c r="E277" i="11"/>
  <c r="E278" i="10"/>
  <c r="F25" i="9"/>
  <c r="G25" i="9" s="1"/>
  <c r="D277" i="11"/>
  <c r="D278" i="10"/>
  <c r="C277" i="11"/>
  <c r="C278" i="10"/>
  <c r="C278" i="11" l="1"/>
  <c r="C279" i="10"/>
  <c r="D278" i="11"/>
  <c r="D279" i="10"/>
  <c r="E278" i="11"/>
  <c r="E279" i="10"/>
  <c r="F26" i="9"/>
  <c r="G26" i="9" s="1"/>
  <c r="B279" i="11"/>
  <c r="B280" i="10"/>
  <c r="B280" i="11" l="1"/>
  <c r="B281" i="10"/>
  <c r="E279" i="11"/>
  <c r="E280" i="10"/>
  <c r="F27" i="9"/>
  <c r="G27" i="9" s="1"/>
  <c r="D279" i="11"/>
  <c r="D280" i="10"/>
  <c r="C279" i="11"/>
  <c r="C280" i="10"/>
  <c r="C280" i="11" l="1"/>
  <c r="C281" i="10"/>
  <c r="D280" i="11"/>
  <c r="D281" i="10"/>
  <c r="E280" i="11"/>
  <c r="E281" i="10"/>
  <c r="F28" i="9"/>
  <c r="G28" i="9" s="1"/>
  <c r="B281" i="11"/>
  <c r="B282" i="10"/>
  <c r="B282" i="11" l="1"/>
  <c r="B283" i="10"/>
  <c r="E281" i="11"/>
  <c r="E282" i="10"/>
  <c r="F29" i="9"/>
  <c r="G29" i="9" s="1"/>
  <c r="D281" i="11"/>
  <c r="D282" i="10"/>
  <c r="C281" i="11"/>
  <c r="C282" i="10"/>
  <c r="D282" i="11" l="1"/>
  <c r="D283" i="10"/>
  <c r="C282" i="11"/>
  <c r="C283" i="10"/>
  <c r="E282" i="11"/>
  <c r="E283" i="10"/>
  <c r="F30" i="9"/>
  <c r="G30" i="9" s="1"/>
  <c r="B283" i="11"/>
  <c r="B284" i="10"/>
  <c r="B284" i="11" l="1"/>
  <c r="B285" i="10"/>
  <c r="E283" i="11"/>
  <c r="E284" i="10"/>
  <c r="F31" i="9"/>
  <c r="G31" i="9" s="1"/>
  <c r="C283" i="11"/>
  <c r="C284" i="10"/>
  <c r="D283" i="11"/>
  <c r="D284" i="10"/>
  <c r="D284" i="11" l="1"/>
  <c r="D285" i="10"/>
  <c r="C284" i="11"/>
  <c r="C285" i="10"/>
  <c r="E284" i="11"/>
  <c r="E285" i="10"/>
  <c r="F32" i="9"/>
  <c r="G32" i="9" s="1"/>
  <c r="B285" i="11"/>
  <c r="B286" i="10"/>
  <c r="C6" i="7"/>
  <c r="B286" i="11" l="1"/>
  <c r="B287" i="10"/>
  <c r="E285" i="11"/>
  <c r="E286" i="10"/>
  <c r="F33" i="9"/>
  <c r="G33" i="9" s="1"/>
  <c r="C45" i="7"/>
  <c r="C285" i="11"/>
  <c r="C286" i="10"/>
  <c r="C19" i="7"/>
  <c r="D285" i="11"/>
  <c r="D286" i="10"/>
  <c r="C32" i="7"/>
  <c r="D286" i="11" l="1"/>
  <c r="D287" i="10"/>
  <c r="C286" i="11"/>
  <c r="C287" i="10"/>
  <c r="E286" i="11"/>
  <c r="E287" i="10"/>
  <c r="F34" i="9"/>
  <c r="G34" i="9" s="1"/>
  <c r="B287" i="11"/>
  <c r="B288" i="10"/>
  <c r="B288" i="11" l="1"/>
  <c r="B289" i="10"/>
  <c r="E287" i="11"/>
  <c r="E288" i="10"/>
  <c r="F35" i="9"/>
  <c r="G35" i="9" s="1"/>
  <c r="C287" i="11"/>
  <c r="C288" i="10"/>
  <c r="D287" i="11"/>
  <c r="D288" i="10"/>
  <c r="C288" i="11" l="1"/>
  <c r="C289" i="10"/>
  <c r="D288" i="11"/>
  <c r="D289" i="10"/>
  <c r="E288" i="11"/>
  <c r="E289" i="10"/>
  <c r="F36" i="9"/>
  <c r="G36" i="9" s="1"/>
  <c r="B289" i="11"/>
  <c r="B290" i="10"/>
  <c r="B290" i="11" l="1"/>
  <c r="B291" i="10"/>
  <c r="E289" i="11"/>
  <c r="E290" i="10"/>
  <c r="F37" i="9"/>
  <c r="G37" i="9" s="1"/>
  <c r="D289" i="11"/>
  <c r="D290" i="10"/>
  <c r="C289" i="11"/>
  <c r="C290" i="10"/>
  <c r="D290" i="11" l="1"/>
  <c r="D291" i="10"/>
  <c r="C290" i="11"/>
  <c r="C291" i="10"/>
  <c r="E290" i="11"/>
  <c r="E291" i="10"/>
  <c r="F38" i="9"/>
  <c r="G38" i="9" s="1"/>
  <c r="B291" i="11"/>
  <c r="B292" i="10"/>
  <c r="B292" i="11" l="1"/>
  <c r="B293" i="10"/>
  <c r="E291" i="11"/>
  <c r="E292" i="10"/>
  <c r="F39" i="9"/>
  <c r="G39" i="9" s="1"/>
  <c r="C291" i="11"/>
  <c r="C292" i="10"/>
  <c r="D291" i="11"/>
  <c r="D292" i="10"/>
  <c r="D292" i="11" l="1"/>
  <c r="D293" i="10"/>
  <c r="C292" i="11"/>
  <c r="C293" i="10"/>
  <c r="E292" i="11"/>
  <c r="E293" i="10"/>
  <c r="F40" i="9"/>
  <c r="G40" i="9" s="1"/>
  <c r="B293" i="11"/>
  <c r="B294" i="10"/>
  <c r="B294" i="11" l="1"/>
  <c r="B295" i="10"/>
  <c r="E293" i="11"/>
  <c r="E294" i="10"/>
  <c r="F41" i="9"/>
  <c r="G41" i="9" s="1"/>
  <c r="C293" i="11"/>
  <c r="C294" i="10"/>
  <c r="D293" i="11"/>
  <c r="D294" i="10"/>
  <c r="D294" i="11" l="1"/>
  <c r="D295" i="10"/>
  <c r="C294" i="11"/>
  <c r="C295" i="10"/>
  <c r="E294" i="11"/>
  <c r="E295" i="10"/>
  <c r="F42" i="9"/>
  <c r="G42" i="9" s="1"/>
  <c r="B295" i="11"/>
  <c r="B296" i="10"/>
  <c r="B296" i="11" l="1"/>
  <c r="B297" i="10"/>
  <c r="E295" i="11"/>
  <c r="E296" i="10"/>
  <c r="F43" i="9"/>
  <c r="G43" i="9" s="1"/>
  <c r="C295" i="11"/>
  <c r="C296" i="10"/>
  <c r="D295" i="11"/>
  <c r="D296" i="10"/>
  <c r="D296" i="11" l="1"/>
  <c r="D297" i="10"/>
  <c r="C296" i="11"/>
  <c r="C297" i="10"/>
  <c r="E296" i="11"/>
  <c r="E297" i="10"/>
  <c r="F44" i="9"/>
  <c r="G44" i="9" s="1"/>
  <c r="B297" i="11"/>
  <c r="B298" i="10"/>
  <c r="B298" i="11" l="1"/>
  <c r="B299" i="10"/>
  <c r="E297" i="11"/>
  <c r="E298" i="10"/>
  <c r="F45" i="9"/>
  <c r="G45" i="9" s="1"/>
  <c r="C297" i="11"/>
  <c r="C298" i="10"/>
  <c r="D297" i="11"/>
  <c r="D298" i="10"/>
  <c r="C298" i="11" l="1"/>
  <c r="C299" i="10"/>
  <c r="D298" i="11"/>
  <c r="D299" i="10"/>
  <c r="E298" i="11"/>
  <c r="E299" i="10"/>
  <c r="F46" i="9"/>
  <c r="G46" i="9" s="1"/>
  <c r="B299" i="11"/>
  <c r="B300" i="10"/>
  <c r="B300" i="11" l="1"/>
  <c r="B301" i="10"/>
  <c r="E299" i="11"/>
  <c r="E300" i="10"/>
  <c r="F47" i="9"/>
  <c r="G47" i="9" s="1"/>
  <c r="D299" i="11"/>
  <c r="D300" i="10"/>
  <c r="C299" i="11"/>
  <c r="C300" i="10"/>
  <c r="C300" i="11" l="1"/>
  <c r="C301" i="10"/>
  <c r="D300" i="11"/>
  <c r="D301" i="10"/>
  <c r="E300" i="11"/>
  <c r="E301" i="10"/>
  <c r="F48" i="9"/>
  <c r="G48" i="9" s="1"/>
  <c r="B301" i="11"/>
  <c r="B302" i="10"/>
  <c r="B302" i="11" l="1"/>
  <c r="B303" i="10"/>
  <c r="D6" i="7"/>
  <c r="E301" i="11"/>
  <c r="E302" i="10"/>
  <c r="F49" i="9"/>
  <c r="G49" i="9" s="1"/>
  <c r="D301" i="11"/>
  <c r="D302" i="10"/>
  <c r="C301" i="11"/>
  <c r="C302" i="10"/>
  <c r="D302" i="11" l="1"/>
  <c r="D303" i="10"/>
  <c r="D32" i="7"/>
  <c r="E302" i="11"/>
  <c r="E303" i="10"/>
  <c r="D45" i="7"/>
  <c r="F50" i="9"/>
  <c r="G50" i="9" s="1"/>
  <c r="C302" i="11"/>
  <c r="C303" i="10"/>
  <c r="D19" i="7"/>
  <c r="B303" i="11"/>
  <c r="B304" i="10"/>
  <c r="C303" i="11" l="1"/>
  <c r="C304" i="10"/>
  <c r="E303" i="11"/>
  <c r="E304" i="10"/>
  <c r="F51" i="9"/>
  <c r="G51" i="9" s="1"/>
  <c r="D303" i="11"/>
  <c r="D304" i="10"/>
  <c r="B304" i="11"/>
  <c r="B305" i="10"/>
  <c r="D304" i="11" l="1"/>
  <c r="D305" i="10"/>
  <c r="B305" i="11"/>
  <c r="B306" i="10"/>
  <c r="E304" i="11"/>
  <c r="E305" i="10"/>
  <c r="F52" i="9"/>
  <c r="G52" i="9" s="1"/>
  <c r="C304" i="11"/>
  <c r="C305" i="10"/>
  <c r="C305" i="11" l="1"/>
  <c r="C306" i="10"/>
  <c r="E305" i="11"/>
  <c r="E306" i="10"/>
  <c r="F53" i="9"/>
  <c r="G53" i="9" s="1"/>
  <c r="B306" i="11"/>
  <c r="B307" i="10"/>
  <c r="D305" i="11"/>
  <c r="D306" i="10"/>
  <c r="B307" i="11" l="1"/>
  <c r="B308" i="10"/>
  <c r="D306" i="11"/>
  <c r="D307" i="10"/>
  <c r="E306" i="11"/>
  <c r="E307" i="10"/>
  <c r="F54" i="9"/>
  <c r="G54" i="9" s="1"/>
  <c r="C306" i="11"/>
  <c r="C307" i="10"/>
  <c r="C307" i="11" l="1"/>
  <c r="C308" i="10"/>
  <c r="E307" i="11"/>
  <c r="E308" i="10"/>
  <c r="F55" i="9"/>
  <c r="G55" i="9" s="1"/>
  <c r="D307" i="11"/>
  <c r="D308" i="10"/>
  <c r="B308" i="11"/>
  <c r="B309" i="10"/>
  <c r="B309" i="11" l="1"/>
  <c r="B310" i="10"/>
  <c r="D308" i="11"/>
  <c r="D309" i="10"/>
  <c r="E308" i="11"/>
  <c r="E309" i="10"/>
  <c r="F56" i="9"/>
  <c r="G56" i="9" s="1"/>
  <c r="C308" i="11"/>
  <c r="C309" i="10"/>
  <c r="C309" i="11" l="1"/>
  <c r="C310" i="10"/>
  <c r="E309" i="11"/>
  <c r="E310" i="10"/>
  <c r="F57" i="9"/>
  <c r="G57" i="9" s="1"/>
  <c r="D309" i="11"/>
  <c r="D310" i="10"/>
  <c r="B310" i="11"/>
  <c r="B311" i="10"/>
  <c r="B311" i="11" l="1"/>
  <c r="B312" i="10"/>
  <c r="D310" i="11"/>
  <c r="D311" i="10"/>
  <c r="E310" i="11"/>
  <c r="E311" i="10"/>
  <c r="F58" i="9"/>
  <c r="G58" i="9" s="1"/>
  <c r="C310" i="11"/>
  <c r="C311" i="10"/>
  <c r="C311" i="11" l="1"/>
  <c r="C312" i="10"/>
  <c r="E311" i="11"/>
  <c r="E312" i="10"/>
  <c r="F59" i="9"/>
  <c r="G59" i="9" s="1"/>
  <c r="D311" i="11"/>
  <c r="D312" i="10"/>
  <c r="B312" i="11"/>
  <c r="B313" i="10"/>
  <c r="B313" i="11" l="1"/>
  <c r="B314" i="10"/>
  <c r="D312" i="11"/>
  <c r="D313" i="10"/>
  <c r="E312" i="11"/>
  <c r="E313" i="10"/>
  <c r="F60" i="9"/>
  <c r="G60" i="9" s="1"/>
  <c r="C312" i="11"/>
  <c r="C313" i="10"/>
  <c r="C313" i="11" l="1"/>
  <c r="C314" i="10"/>
  <c r="E313" i="11"/>
  <c r="E314" i="10"/>
  <c r="F61" i="9"/>
  <c r="G61" i="9" s="1"/>
  <c r="D313" i="11"/>
  <c r="D314" i="10"/>
  <c r="B314" i="11"/>
  <c r="B315" i="10"/>
  <c r="B315" i="11" l="1"/>
  <c r="B316" i="10"/>
  <c r="D314" i="11"/>
  <c r="D315" i="10"/>
  <c r="E314" i="11"/>
  <c r="E315" i="10"/>
  <c r="F62" i="9"/>
  <c r="G62" i="9" s="1"/>
  <c r="C314" i="11"/>
  <c r="C315" i="10"/>
  <c r="C315" i="11" l="1"/>
  <c r="C316" i="10"/>
  <c r="E315" i="11"/>
  <c r="E316" i="10"/>
  <c r="F63" i="9"/>
  <c r="G63" i="9" s="1"/>
  <c r="D315" i="11"/>
  <c r="D316" i="10"/>
  <c r="B316" i="11"/>
  <c r="B317" i="10"/>
  <c r="B317" i="11" l="1"/>
  <c r="B318" i="10"/>
  <c r="D316" i="11"/>
  <c r="D317" i="10"/>
  <c r="E316" i="11"/>
  <c r="E317" i="10"/>
  <c r="F64" i="9"/>
  <c r="G64" i="9" s="1"/>
  <c r="C316" i="11"/>
  <c r="C317" i="10"/>
  <c r="C317" i="11" l="1"/>
  <c r="C318" i="10"/>
  <c r="E317" i="11"/>
  <c r="E318" i="10"/>
  <c r="F65" i="9"/>
  <c r="G65" i="9" s="1"/>
  <c r="D317" i="11"/>
  <c r="D318" i="10"/>
  <c r="B318" i="11"/>
  <c r="B319" i="10"/>
  <c r="E6" i="7"/>
  <c r="B319" i="11" l="1"/>
  <c r="B320" i="10"/>
  <c r="D318" i="11"/>
  <c r="D319" i="10"/>
  <c r="E32" i="7"/>
  <c r="E318" i="11"/>
  <c r="E319" i="10"/>
  <c r="E45" i="7"/>
  <c r="F66" i="9"/>
  <c r="G66" i="9" s="1"/>
  <c r="C318" i="11"/>
  <c r="C319" i="10"/>
  <c r="E19" i="7"/>
  <c r="C319" i="11" l="1"/>
  <c r="C320" i="10"/>
  <c r="E319" i="11"/>
  <c r="E320" i="10"/>
  <c r="F67" i="9"/>
  <c r="G67" i="9" s="1"/>
  <c r="D319" i="11"/>
  <c r="D320" i="10"/>
  <c r="B320" i="11"/>
  <c r="B321" i="10"/>
  <c r="D320" i="11" l="1"/>
  <c r="D321" i="10"/>
  <c r="B321" i="11"/>
  <c r="B322" i="10"/>
  <c r="E320" i="11"/>
  <c r="E321" i="10"/>
  <c r="F68" i="9"/>
  <c r="G68" i="9" s="1"/>
  <c r="C320" i="11"/>
  <c r="C321" i="10"/>
  <c r="C321" i="11" l="1"/>
  <c r="C322" i="10"/>
  <c r="E321" i="11"/>
  <c r="E322" i="10"/>
  <c r="F69" i="9"/>
  <c r="G69" i="9" s="1"/>
  <c r="B322" i="11"/>
  <c r="B323" i="10"/>
  <c r="D321" i="11"/>
  <c r="D322" i="10"/>
  <c r="B323" i="11" l="1"/>
  <c r="B324" i="10"/>
  <c r="D322" i="11"/>
  <c r="D323" i="10"/>
  <c r="E322" i="11"/>
  <c r="E323" i="10"/>
  <c r="F70" i="9"/>
  <c r="G70" i="9" s="1"/>
  <c r="C322" i="11"/>
  <c r="C323" i="10"/>
  <c r="C323" i="11" l="1"/>
  <c r="C324" i="10"/>
  <c r="E323" i="11"/>
  <c r="E324" i="10"/>
  <c r="F71" i="9"/>
  <c r="G71" i="9" s="1"/>
  <c r="D323" i="11"/>
  <c r="D324" i="10"/>
  <c r="B324" i="11"/>
  <c r="B325" i="10"/>
  <c r="B325" i="11" l="1"/>
  <c r="B326" i="10"/>
  <c r="D324" i="11"/>
  <c r="D325" i="10"/>
  <c r="E324" i="11"/>
  <c r="E325" i="10"/>
  <c r="F72" i="9"/>
  <c r="G72" i="9" s="1"/>
  <c r="C324" i="11"/>
  <c r="C325" i="10"/>
  <c r="C325" i="11" l="1"/>
  <c r="C326" i="10"/>
  <c r="E325" i="11"/>
  <c r="E326" i="10"/>
  <c r="F73" i="9"/>
  <c r="G73" i="9" s="1"/>
  <c r="D325" i="11"/>
  <c r="D326" i="10"/>
  <c r="B326" i="11"/>
  <c r="B327" i="10"/>
  <c r="B327" i="11" l="1"/>
  <c r="B328" i="10"/>
  <c r="D326" i="11"/>
  <c r="D327" i="10"/>
  <c r="E326" i="11"/>
  <c r="E327" i="10"/>
  <c r="F74" i="9"/>
  <c r="G74" i="9" s="1"/>
  <c r="C326" i="11"/>
  <c r="C327" i="10"/>
  <c r="C327" i="11" l="1"/>
  <c r="C328" i="10"/>
  <c r="E327" i="11"/>
  <c r="E328" i="10"/>
  <c r="F75" i="9"/>
  <c r="G75" i="9" s="1"/>
  <c r="D327" i="11"/>
  <c r="D328" i="10"/>
  <c r="B328" i="11"/>
  <c r="B329" i="10"/>
  <c r="B329" i="11" l="1"/>
  <c r="B330" i="10"/>
  <c r="D328" i="11"/>
  <c r="D329" i="10"/>
  <c r="E328" i="11"/>
  <c r="E329" i="10"/>
  <c r="F76" i="9"/>
  <c r="G76" i="9" s="1"/>
  <c r="C328" i="11"/>
  <c r="C329" i="10"/>
  <c r="C329" i="11" l="1"/>
  <c r="C330" i="10"/>
  <c r="E329" i="11"/>
  <c r="E330" i="10"/>
  <c r="F77" i="9"/>
  <c r="G77" i="9" s="1"/>
  <c r="D329" i="11"/>
  <c r="D330" i="10"/>
  <c r="B330" i="11"/>
  <c r="B331" i="10"/>
  <c r="D330" i="11" l="1"/>
  <c r="D331" i="10"/>
  <c r="B331" i="11"/>
  <c r="B332" i="10"/>
  <c r="E330" i="11"/>
  <c r="E331" i="10"/>
  <c r="F78" i="9"/>
  <c r="G78" i="9" s="1"/>
  <c r="C330" i="11"/>
  <c r="C331" i="10"/>
  <c r="C331" i="11" l="1"/>
  <c r="C332" i="10"/>
  <c r="E331" i="11"/>
  <c r="E332" i="10"/>
  <c r="F79" i="9"/>
  <c r="G79" i="9" s="1"/>
  <c r="B332" i="11"/>
  <c r="B333" i="10"/>
  <c r="D331" i="11"/>
  <c r="D332" i="10"/>
  <c r="D332" i="11" l="1"/>
  <c r="D333" i="10"/>
  <c r="B333" i="11"/>
  <c r="B334" i="10"/>
  <c r="E332" i="11"/>
  <c r="E333" i="10"/>
  <c r="F80" i="9"/>
  <c r="G80" i="9" s="1"/>
  <c r="C332" i="11"/>
  <c r="C333" i="10"/>
  <c r="C333" i="11" l="1"/>
  <c r="C334" i="10"/>
  <c r="E333" i="11"/>
  <c r="E334" i="10"/>
  <c r="F81" i="9"/>
  <c r="G81" i="9" s="1"/>
  <c r="B334" i="11"/>
  <c r="B335" i="10"/>
  <c r="D333" i="11"/>
  <c r="D334" i="10"/>
  <c r="D334" i="11" l="1"/>
  <c r="D335" i="10"/>
  <c r="B335" i="11"/>
  <c r="B336" i="10"/>
  <c r="E334" i="11"/>
  <c r="E335" i="10"/>
  <c r="F82" i="9"/>
  <c r="G82" i="9" s="1"/>
  <c r="C334" i="11"/>
  <c r="C335" i="10"/>
  <c r="C335" i="11" l="1"/>
  <c r="C336" i="10"/>
  <c r="E335" i="11"/>
  <c r="E336" i="10"/>
  <c r="F83" i="9"/>
  <c r="G83" i="9" s="1"/>
  <c r="B336" i="11"/>
  <c r="B337" i="10"/>
  <c r="F6" i="7"/>
  <c r="D335" i="11"/>
  <c r="D336" i="10"/>
  <c r="B337" i="11" l="1"/>
  <c r="B338" i="10"/>
  <c r="E336" i="11"/>
  <c r="E337" i="10"/>
  <c r="F45" i="7"/>
  <c r="F84" i="9"/>
  <c r="G84" i="9" s="1"/>
  <c r="D336" i="11"/>
  <c r="D337" i="10"/>
  <c r="F32" i="7"/>
  <c r="C336" i="11"/>
  <c r="C337" i="10"/>
  <c r="F19" i="7"/>
  <c r="D337" i="11" l="1"/>
  <c r="D338" i="10"/>
  <c r="C337" i="11"/>
  <c r="C338" i="10"/>
  <c r="E337" i="11"/>
  <c r="E338" i="10"/>
  <c r="F85" i="9"/>
  <c r="G85" i="9" s="1"/>
  <c r="B338" i="11"/>
  <c r="B339" i="10"/>
  <c r="B339" i="11" l="1"/>
  <c r="B340" i="10"/>
  <c r="E338" i="11"/>
  <c r="E339" i="10"/>
  <c r="F86" i="9"/>
  <c r="G86" i="9" s="1"/>
  <c r="C338" i="11"/>
  <c r="C339" i="10"/>
  <c r="D338" i="11"/>
  <c r="D339" i="10"/>
  <c r="D339" i="11" l="1"/>
  <c r="D340" i="10"/>
  <c r="C339" i="11"/>
  <c r="C340" i="10"/>
  <c r="E339" i="11"/>
  <c r="E340" i="10"/>
  <c r="F87" i="9"/>
  <c r="G87" i="9" s="1"/>
  <c r="B340" i="11"/>
  <c r="B341" i="10"/>
  <c r="B341" i="11" l="1"/>
  <c r="B342" i="10"/>
  <c r="E340" i="11"/>
  <c r="E341" i="10"/>
  <c r="F88" i="9"/>
  <c r="G88" i="9" s="1"/>
  <c r="C340" i="11"/>
  <c r="C341" i="10"/>
  <c r="D340" i="11"/>
  <c r="D341" i="10"/>
  <c r="C341" i="11" l="1"/>
  <c r="C342" i="10"/>
  <c r="D341" i="11"/>
  <c r="D342" i="10"/>
  <c r="E341" i="11"/>
  <c r="E342" i="10"/>
  <c r="F89" i="9"/>
  <c r="G89" i="9" s="1"/>
  <c r="B342" i="11"/>
  <c r="B343" i="10"/>
  <c r="B343" i="11" l="1"/>
  <c r="B344" i="10"/>
  <c r="E342" i="11"/>
  <c r="E343" i="10"/>
  <c r="F90" i="9"/>
  <c r="G90" i="9" s="1"/>
  <c r="D342" i="11"/>
  <c r="D343" i="10"/>
  <c r="C342" i="11"/>
  <c r="C343" i="10"/>
  <c r="C343" i="11" l="1"/>
  <c r="C344" i="10"/>
  <c r="D343" i="11"/>
  <c r="D344" i="10"/>
  <c r="E343" i="11"/>
  <c r="E344" i="10"/>
  <c r="F91" i="9"/>
  <c r="G91" i="9" s="1"/>
  <c r="B344" i="11"/>
  <c r="B345" i="10"/>
  <c r="B345" i="11" l="1"/>
  <c r="B346" i="10"/>
  <c r="E344" i="11"/>
  <c r="E345" i="10"/>
  <c r="F92" i="9"/>
  <c r="G92" i="9" s="1"/>
  <c r="D344" i="11"/>
  <c r="D345" i="10"/>
  <c r="C344" i="11"/>
  <c r="C345" i="10"/>
  <c r="C345" i="11" l="1"/>
  <c r="C346" i="10"/>
  <c r="D345" i="11"/>
  <c r="D346" i="10"/>
  <c r="E345" i="11"/>
  <c r="E346" i="10"/>
  <c r="F93" i="9"/>
  <c r="G93" i="9" s="1"/>
  <c r="B346" i="11"/>
  <c r="B347" i="10"/>
  <c r="B347" i="11" l="1"/>
  <c r="B348" i="10"/>
  <c r="E346" i="11"/>
  <c r="E347" i="10"/>
  <c r="F94" i="9"/>
  <c r="G94" i="9" s="1"/>
  <c r="D346" i="11"/>
  <c r="D347" i="10"/>
  <c r="C346" i="11"/>
  <c r="C347" i="10"/>
  <c r="C347" i="11" l="1"/>
  <c r="C348" i="10"/>
  <c r="D347" i="11"/>
  <c r="D348" i="10"/>
  <c r="E347" i="11"/>
  <c r="E348" i="10"/>
  <c r="F95" i="9"/>
  <c r="G95" i="9" s="1"/>
  <c r="B348" i="11"/>
  <c r="B349" i="10"/>
  <c r="B349" i="11" l="1"/>
  <c r="B350" i="10"/>
  <c r="E348" i="11"/>
  <c r="E349" i="10"/>
  <c r="F96" i="9"/>
  <c r="G96" i="9" s="1"/>
  <c r="D348" i="11"/>
  <c r="D349" i="10"/>
  <c r="C348" i="11"/>
  <c r="C349" i="10"/>
  <c r="C349" i="11" l="1"/>
  <c r="C350" i="10"/>
  <c r="D349" i="11"/>
  <c r="D350" i="10"/>
  <c r="E349" i="11"/>
  <c r="E350" i="10"/>
  <c r="F97" i="9"/>
  <c r="G97" i="9" s="1"/>
  <c r="B350" i="11"/>
  <c r="B351" i="10"/>
  <c r="B351" i="11" l="1"/>
  <c r="B352" i="10"/>
  <c r="E350" i="11"/>
  <c r="E351" i="10"/>
  <c r="F98" i="9"/>
  <c r="G98" i="9" s="1"/>
  <c r="D350" i="11"/>
  <c r="D351" i="10"/>
  <c r="C350" i="11"/>
  <c r="C351" i="10"/>
  <c r="C351" i="11" l="1"/>
  <c r="C352" i="10"/>
  <c r="D351" i="11"/>
  <c r="D352" i="10"/>
  <c r="E351" i="11"/>
  <c r="E352" i="10"/>
  <c r="F99" i="9"/>
  <c r="G99" i="9" s="1"/>
  <c r="B352" i="11"/>
  <c r="B353" i="10"/>
  <c r="B353" i="11" l="1"/>
  <c r="B354" i="10"/>
  <c r="E352" i="11"/>
  <c r="E353" i="10"/>
  <c r="F100" i="9"/>
  <c r="G100" i="9" s="1"/>
  <c r="D352" i="11"/>
  <c r="D353" i="10"/>
  <c r="C352" i="11"/>
  <c r="C353" i="10"/>
  <c r="C353" i="11" l="1"/>
  <c r="C354" i="10"/>
  <c r="D353" i="11"/>
  <c r="D354" i="10"/>
  <c r="E353" i="11"/>
  <c r="E354" i="10"/>
  <c r="F101" i="9"/>
  <c r="G101" i="9" s="1"/>
  <c r="B354" i="11"/>
  <c r="B355" i="10"/>
  <c r="G6" i="7"/>
  <c r="B355" i="11" l="1"/>
  <c r="B356" i="10"/>
  <c r="E354" i="11"/>
  <c r="E355" i="10"/>
  <c r="F102" i="9"/>
  <c r="G102" i="9" s="1"/>
  <c r="G45" i="7"/>
  <c r="D354" i="11"/>
  <c r="D355" i="10"/>
  <c r="G32" i="7"/>
  <c r="C354" i="11"/>
  <c r="C355" i="10"/>
  <c r="G19" i="7"/>
  <c r="D355" i="11" l="1"/>
  <c r="D356" i="10"/>
  <c r="C355" i="11"/>
  <c r="C356" i="10"/>
  <c r="E355" i="11"/>
  <c r="E356" i="10"/>
  <c r="F103" i="9"/>
  <c r="G103" i="9" s="1"/>
  <c r="B356" i="11"/>
  <c r="B357" i="10"/>
  <c r="B357" i="11" l="1"/>
  <c r="B358" i="10"/>
  <c r="E356" i="11"/>
  <c r="E357" i="10"/>
  <c r="F104" i="9"/>
  <c r="G104" i="9" s="1"/>
  <c r="C356" i="11"/>
  <c r="C357" i="10"/>
  <c r="D356" i="11"/>
  <c r="D357" i="10"/>
  <c r="D357" i="11" l="1"/>
  <c r="D358" i="10"/>
  <c r="C357" i="11"/>
  <c r="C358" i="10"/>
  <c r="E357" i="11"/>
  <c r="E358" i="10"/>
  <c r="F105" i="9"/>
  <c r="G105" i="9" s="1"/>
  <c r="B358" i="11"/>
  <c r="B359" i="10"/>
  <c r="B359" i="11" l="1"/>
  <c r="B360" i="10"/>
  <c r="E358" i="11"/>
  <c r="E359" i="10"/>
  <c r="F106" i="9"/>
  <c r="G106" i="9" s="1"/>
  <c r="C358" i="11"/>
  <c r="C359" i="10"/>
  <c r="D358" i="11"/>
  <c r="D359" i="10"/>
  <c r="D359" i="11" l="1"/>
  <c r="D360" i="10"/>
  <c r="C359" i="11"/>
  <c r="C360" i="10"/>
  <c r="E359" i="11"/>
  <c r="E360" i="10"/>
  <c r="F107" i="9"/>
  <c r="G107" i="9" s="1"/>
  <c r="B360" i="11"/>
  <c r="B361" i="10"/>
  <c r="B361" i="11" l="1"/>
  <c r="B362" i="10"/>
  <c r="E360" i="11"/>
  <c r="E361" i="10"/>
  <c r="F108" i="9"/>
  <c r="G108" i="9" s="1"/>
  <c r="C360" i="11"/>
  <c r="C361" i="10"/>
  <c r="D360" i="11"/>
  <c r="D361" i="10"/>
  <c r="D361" i="11" l="1"/>
  <c r="D362" i="10"/>
  <c r="C361" i="11"/>
  <c r="C362" i="10"/>
  <c r="E361" i="11"/>
  <c r="E362" i="10"/>
  <c r="F109" i="9"/>
  <c r="G109" i="9" s="1"/>
  <c r="B362" i="11"/>
  <c r="B363" i="10"/>
  <c r="B363" i="11" l="1"/>
  <c r="B364" i="10"/>
  <c r="E362" i="11"/>
  <c r="E363" i="10"/>
  <c r="F110" i="9"/>
  <c r="G110" i="9" s="1"/>
  <c r="C362" i="11"/>
  <c r="C363" i="10"/>
  <c r="D362" i="11"/>
  <c r="D363" i="10"/>
  <c r="D363" i="11" l="1"/>
  <c r="D364" i="10"/>
  <c r="C363" i="11"/>
  <c r="C364" i="10"/>
  <c r="E363" i="11"/>
  <c r="E364" i="10"/>
  <c r="F111" i="9"/>
  <c r="G111" i="9" s="1"/>
  <c r="B364" i="11"/>
  <c r="B365" i="10"/>
  <c r="B365" i="11" l="1"/>
  <c r="B366" i="10"/>
  <c r="E364" i="11"/>
  <c r="E365" i="10"/>
  <c r="F112" i="9"/>
  <c r="G112" i="9" s="1"/>
  <c r="C364" i="11"/>
  <c r="C365" i="10"/>
  <c r="D364" i="11"/>
  <c r="D365" i="10"/>
  <c r="D365" i="11" l="1"/>
  <c r="D366" i="10"/>
  <c r="C365" i="11"/>
  <c r="C366" i="10"/>
  <c r="E365" i="11"/>
  <c r="E366" i="10"/>
  <c r="F113" i="9"/>
  <c r="G113" i="9" s="1"/>
  <c r="B366" i="11"/>
  <c r="B367" i="10"/>
  <c r="B367" i="11" l="1"/>
  <c r="B368" i="10"/>
  <c r="E366" i="11"/>
  <c r="E367" i="10"/>
  <c r="F114" i="9"/>
  <c r="G114" i="9" s="1"/>
  <c r="C366" i="11"/>
  <c r="C367" i="10"/>
  <c r="D366" i="11"/>
  <c r="D367" i="10"/>
  <c r="D367" i="11" l="1"/>
  <c r="D368" i="10"/>
  <c r="C367" i="11"/>
  <c r="C368" i="10"/>
  <c r="E367" i="11"/>
  <c r="E368" i="10"/>
  <c r="F115" i="9"/>
  <c r="G115" i="9" s="1"/>
  <c r="B368" i="11"/>
  <c r="B369" i="10"/>
  <c r="B369" i="11" l="1"/>
  <c r="B370" i="10"/>
  <c r="E368" i="11"/>
  <c r="E369" i="10"/>
  <c r="F116" i="9"/>
  <c r="G116" i="9" s="1"/>
  <c r="C368" i="11"/>
  <c r="C369" i="10"/>
  <c r="D368" i="11"/>
  <c r="D369" i="10"/>
  <c r="E369" i="11" l="1"/>
  <c r="E370" i="10"/>
  <c r="F117" i="9"/>
  <c r="G117" i="9" s="1"/>
  <c r="D369" i="11"/>
  <c r="D370" i="10"/>
  <c r="C369" i="11"/>
  <c r="C370" i="10"/>
  <c r="B370" i="11"/>
  <c r="B371" i="10"/>
  <c r="B371" i="11" l="1"/>
  <c r="B372" i="10"/>
  <c r="C370" i="11"/>
  <c r="C371" i="10"/>
  <c r="D370" i="11"/>
  <c r="D371" i="10"/>
  <c r="E370" i="11"/>
  <c r="E371" i="10"/>
  <c r="F118" i="9"/>
  <c r="G118" i="9" s="1"/>
  <c r="E371" i="11" l="1"/>
  <c r="E372" i="10"/>
  <c r="F119" i="9"/>
  <c r="G119" i="9" s="1"/>
  <c r="D371" i="11"/>
  <c r="D372" i="10"/>
  <c r="C371" i="11"/>
  <c r="C372" i="10"/>
  <c r="B372" i="11"/>
  <c r="B373" i="10"/>
  <c r="H6" i="7"/>
  <c r="B373" i="11" l="1"/>
  <c r="B374" i="10"/>
  <c r="C372" i="11"/>
  <c r="C373" i="10"/>
  <c r="H19" i="7"/>
  <c r="D372" i="11"/>
  <c r="D373" i="10"/>
  <c r="H32" i="7"/>
  <c r="E372" i="11"/>
  <c r="E373" i="10"/>
  <c r="H45" i="7"/>
  <c r="F120" i="9"/>
  <c r="G120" i="9" s="1"/>
  <c r="D373" i="11" l="1"/>
  <c r="D374" i="10"/>
  <c r="C373" i="11"/>
  <c r="C374" i="10"/>
  <c r="E373" i="11"/>
  <c r="E374" i="10"/>
  <c r="F121" i="9"/>
  <c r="G121" i="9" s="1"/>
  <c r="B374" i="11"/>
  <c r="B375" i="10"/>
  <c r="E374" i="11" l="1"/>
  <c r="E375" i="10"/>
  <c r="F122" i="9"/>
  <c r="G122" i="9" s="1"/>
  <c r="B375" i="11"/>
  <c r="B376" i="10"/>
  <c r="C374" i="11"/>
  <c r="C375" i="10"/>
  <c r="D374" i="11"/>
  <c r="D375" i="10"/>
  <c r="D375" i="11" l="1"/>
  <c r="D376" i="10"/>
  <c r="B376" i="11"/>
  <c r="B377" i="10"/>
  <c r="C375" i="11"/>
  <c r="C376" i="10"/>
  <c r="E375" i="11"/>
  <c r="E376" i="10"/>
  <c r="F123" i="9"/>
  <c r="G123" i="9" s="1"/>
  <c r="E376" i="11" l="1"/>
  <c r="E377" i="10"/>
  <c r="F124" i="9"/>
  <c r="G124" i="9" s="1"/>
  <c r="C376" i="11"/>
  <c r="C377" i="10"/>
  <c r="B377" i="11"/>
  <c r="B378" i="10"/>
  <c r="D376" i="11"/>
  <c r="D377" i="10"/>
  <c r="D377" i="11" l="1"/>
  <c r="D378" i="10"/>
  <c r="B378" i="11"/>
  <c r="B379" i="10"/>
  <c r="C377" i="11"/>
  <c r="C378" i="10"/>
  <c r="E377" i="11"/>
  <c r="E378" i="10"/>
  <c r="F125" i="9"/>
  <c r="G125" i="9" s="1"/>
  <c r="E378" i="11" l="1"/>
  <c r="E379" i="10"/>
  <c r="F126" i="9"/>
  <c r="G126" i="9" s="1"/>
  <c r="C378" i="11"/>
  <c r="C379" i="10"/>
  <c r="B379" i="11"/>
  <c r="B380" i="10"/>
  <c r="D378" i="11"/>
  <c r="D379" i="10"/>
  <c r="B380" i="11" l="1"/>
  <c r="B381" i="10"/>
  <c r="D379" i="11"/>
  <c r="D380" i="10"/>
  <c r="C379" i="11"/>
  <c r="C380" i="10"/>
  <c r="E379" i="11"/>
  <c r="E380" i="10"/>
  <c r="F127" i="9"/>
  <c r="G127" i="9" s="1"/>
  <c r="E380" i="11" l="1"/>
  <c r="E381" i="10"/>
  <c r="F128" i="9"/>
  <c r="G128" i="9" s="1"/>
  <c r="C380" i="11"/>
  <c r="C381" i="10"/>
  <c r="D380" i="11"/>
  <c r="D381" i="10"/>
  <c r="B381" i="11"/>
  <c r="B382" i="10"/>
  <c r="B382" i="11" l="1"/>
  <c r="B383" i="10"/>
  <c r="D381" i="11"/>
  <c r="D382" i="10"/>
  <c r="C381" i="11"/>
  <c r="C382" i="10"/>
  <c r="E381" i="11"/>
  <c r="E382" i="10"/>
  <c r="F129" i="9"/>
  <c r="G129" i="9" s="1"/>
  <c r="E382" i="11" l="1"/>
  <c r="E383" i="10"/>
  <c r="F130" i="9"/>
  <c r="G130" i="9" s="1"/>
  <c r="C382" i="11"/>
  <c r="C383" i="10"/>
  <c r="D382" i="11"/>
  <c r="D383" i="10"/>
  <c r="B383" i="11"/>
  <c r="B384" i="10"/>
  <c r="D383" i="11" l="1"/>
  <c r="D384" i="10"/>
  <c r="B384" i="11"/>
  <c r="B385" i="10"/>
  <c r="C383" i="11"/>
  <c r="C384" i="10"/>
  <c r="E383" i="11"/>
  <c r="E384" i="10"/>
  <c r="F131" i="9"/>
  <c r="G131" i="9" s="1"/>
  <c r="E384" i="11" l="1"/>
  <c r="E385" i="10"/>
  <c r="F132" i="9"/>
  <c r="G132" i="9" s="1"/>
  <c r="C384" i="11"/>
  <c r="C385" i="10"/>
  <c r="B385" i="11"/>
  <c r="B386" i="10"/>
  <c r="D384" i="11"/>
  <c r="D385" i="10"/>
  <c r="C385" i="11" l="1"/>
  <c r="C386" i="10"/>
  <c r="D385" i="11"/>
  <c r="D386" i="10"/>
  <c r="B386" i="11"/>
  <c r="B387" i="10"/>
  <c r="E385" i="11"/>
  <c r="E386" i="10"/>
  <c r="F133" i="9"/>
  <c r="G133" i="9" s="1"/>
  <c r="B387" i="11" l="1"/>
  <c r="B388" i="10"/>
  <c r="E386" i="11"/>
  <c r="E387" i="10"/>
  <c r="F134" i="9"/>
  <c r="G134" i="9" s="1"/>
  <c r="D386" i="11"/>
  <c r="D387" i="10"/>
  <c r="C386" i="11"/>
  <c r="C387" i="10"/>
  <c r="C387" i="11" l="1"/>
  <c r="C388" i="10"/>
  <c r="D387" i="11"/>
  <c r="D388" i="10"/>
  <c r="E387" i="11"/>
  <c r="E388" i="10"/>
  <c r="F135" i="9"/>
  <c r="G135" i="9" s="1"/>
  <c r="B388" i="11"/>
  <c r="B389" i="10"/>
  <c r="B389" i="11" l="1"/>
  <c r="B390" i="10"/>
  <c r="E388" i="11"/>
  <c r="E389" i="10"/>
  <c r="F136" i="9"/>
  <c r="G136" i="9" s="1"/>
  <c r="D388" i="11"/>
  <c r="D389" i="10"/>
  <c r="C388" i="11"/>
  <c r="C389" i="10"/>
  <c r="C389" i="11" l="1"/>
  <c r="C390" i="10"/>
  <c r="D389" i="11"/>
  <c r="D390" i="10"/>
  <c r="E389" i="11"/>
  <c r="E390" i="10"/>
  <c r="F137" i="9"/>
  <c r="G137" i="9" s="1"/>
  <c r="B390" i="11"/>
  <c r="B391" i="10"/>
  <c r="B391" i="11" l="1"/>
  <c r="B392" i="10"/>
  <c r="E390" i="11"/>
  <c r="E391" i="10"/>
  <c r="F138" i="9"/>
  <c r="G138" i="9" s="1"/>
  <c r="D390" i="11"/>
  <c r="D391" i="10"/>
  <c r="C390" i="11"/>
  <c r="C391" i="10"/>
  <c r="C391" i="11" l="1"/>
  <c r="C392" i="10"/>
  <c r="D391" i="11"/>
  <c r="D392" i="10"/>
  <c r="E391" i="11"/>
  <c r="E392" i="10"/>
  <c r="F139" i="9"/>
  <c r="G139" i="9" s="1"/>
  <c r="B392" i="11"/>
  <c r="B393" i="10"/>
  <c r="I6" i="7"/>
  <c r="E392" i="11" l="1"/>
  <c r="E393" i="10"/>
  <c r="I45" i="7"/>
  <c r="F140" i="9"/>
  <c r="G140" i="9" s="1"/>
  <c r="B393" i="11"/>
  <c r="B394" i="10"/>
  <c r="D392" i="11"/>
  <c r="D393" i="10"/>
  <c r="I32" i="7"/>
  <c r="C392" i="11"/>
  <c r="C393" i="10"/>
  <c r="I19" i="7"/>
  <c r="D393" i="11" l="1"/>
  <c r="D394" i="10"/>
  <c r="C393" i="11"/>
  <c r="C394" i="10"/>
  <c r="B394" i="11"/>
  <c r="B395" i="10"/>
  <c r="E393" i="11"/>
  <c r="E394" i="10"/>
  <c r="F141" i="9"/>
  <c r="G141" i="9" s="1"/>
  <c r="E394" i="11" l="1"/>
  <c r="E395" i="10"/>
  <c r="F142" i="9"/>
  <c r="G142" i="9" s="1"/>
  <c r="B395" i="11"/>
  <c r="B396" i="10"/>
  <c r="C394" i="11"/>
  <c r="C395" i="10"/>
  <c r="D394" i="11"/>
  <c r="D395" i="10"/>
  <c r="D395" i="11" l="1"/>
  <c r="D396" i="10"/>
  <c r="B396" i="11"/>
  <c r="B397" i="10"/>
  <c r="C395" i="11"/>
  <c r="C396" i="10"/>
  <c r="E395" i="11"/>
  <c r="E396" i="10"/>
  <c r="F143" i="9"/>
  <c r="G143" i="9" s="1"/>
  <c r="C396" i="11" l="1"/>
  <c r="C397" i="10"/>
  <c r="E396" i="11"/>
  <c r="E397" i="10"/>
  <c r="F144" i="9"/>
  <c r="G144" i="9" s="1"/>
  <c r="B397" i="11"/>
  <c r="B398" i="10"/>
  <c r="D396" i="11"/>
  <c r="D397" i="10"/>
  <c r="D397" i="11" l="1"/>
  <c r="D398" i="10"/>
  <c r="B398" i="11"/>
  <c r="B399" i="10"/>
  <c r="E397" i="11"/>
  <c r="E398" i="10"/>
  <c r="F145" i="9"/>
  <c r="G145" i="9" s="1"/>
  <c r="C397" i="11"/>
  <c r="C398" i="10"/>
  <c r="C398" i="11" l="1"/>
  <c r="C399" i="10"/>
  <c r="E398" i="11"/>
  <c r="E399" i="10"/>
  <c r="F146" i="9"/>
  <c r="G146" i="9" s="1"/>
  <c r="B399" i="11"/>
  <c r="B400" i="10"/>
  <c r="D398" i="11"/>
  <c r="D399" i="10"/>
  <c r="D399" i="11" l="1"/>
  <c r="D400" i="10"/>
  <c r="B400" i="11"/>
  <c r="B401" i="10"/>
  <c r="E399" i="11"/>
  <c r="E400" i="10"/>
  <c r="F147" i="9"/>
  <c r="G147" i="9" s="1"/>
  <c r="C399" i="11"/>
  <c r="C400" i="10"/>
  <c r="B401" i="11" l="1"/>
  <c r="B402" i="10"/>
  <c r="C400" i="11"/>
  <c r="C401" i="10"/>
  <c r="E400" i="11"/>
  <c r="E401" i="10"/>
  <c r="F148" i="9"/>
  <c r="G148" i="9" s="1"/>
  <c r="D400" i="11"/>
  <c r="D401" i="10"/>
  <c r="C401" i="11" l="1"/>
  <c r="C402" i="10"/>
  <c r="D401" i="11"/>
  <c r="D402" i="10"/>
  <c r="E401" i="11"/>
  <c r="E402" i="10"/>
  <c r="F149" i="9"/>
  <c r="G149" i="9" s="1"/>
  <c r="B402" i="11"/>
  <c r="B403" i="10"/>
  <c r="D402" i="11" l="1"/>
  <c r="D403" i="10"/>
  <c r="B403" i="11"/>
  <c r="B404" i="10"/>
  <c r="E402" i="11"/>
  <c r="E403" i="10"/>
  <c r="F150" i="9"/>
  <c r="G150" i="9" s="1"/>
  <c r="C402" i="11"/>
  <c r="C403" i="10"/>
  <c r="B404" i="11" l="1"/>
  <c r="B405" i="10"/>
  <c r="C403" i="11"/>
  <c r="C404" i="10"/>
  <c r="E403" i="11"/>
  <c r="E404" i="10"/>
  <c r="F151" i="9"/>
  <c r="G151" i="9" s="1"/>
  <c r="D403" i="11"/>
  <c r="D404" i="10"/>
  <c r="C404" i="11" l="1"/>
  <c r="C405" i="10"/>
  <c r="D404" i="11"/>
  <c r="D405" i="10"/>
  <c r="E404" i="11"/>
  <c r="E405" i="10"/>
  <c r="F152" i="9"/>
  <c r="G152" i="9" s="1"/>
  <c r="B405" i="11"/>
  <c r="B406" i="10"/>
  <c r="D405" i="11" l="1"/>
  <c r="D406" i="10"/>
  <c r="B406" i="11"/>
  <c r="B407" i="10"/>
  <c r="E405" i="11"/>
  <c r="E406" i="10"/>
  <c r="F153" i="9"/>
  <c r="G153" i="9" s="1"/>
  <c r="C405" i="11"/>
  <c r="C406" i="10"/>
  <c r="B407" i="11" l="1"/>
  <c r="B408" i="10"/>
  <c r="C406" i="11"/>
  <c r="C407" i="10"/>
  <c r="E406" i="11"/>
  <c r="E407" i="10"/>
  <c r="F154" i="9"/>
  <c r="G154" i="9" s="1"/>
  <c r="D406" i="11"/>
  <c r="D407" i="10"/>
  <c r="C407" i="11" l="1"/>
  <c r="C408" i="10"/>
  <c r="D407" i="11"/>
  <c r="D408" i="10"/>
  <c r="E407" i="11"/>
  <c r="E408" i="10"/>
  <c r="F155" i="9"/>
  <c r="G155" i="9" s="1"/>
  <c r="B408" i="11"/>
  <c r="B409" i="10"/>
  <c r="D408" i="11" l="1"/>
  <c r="D409" i="10"/>
  <c r="B409" i="11"/>
  <c r="B410" i="10"/>
  <c r="E408" i="11"/>
  <c r="E409" i="10"/>
  <c r="F156" i="9"/>
  <c r="G156" i="9" s="1"/>
  <c r="C408" i="11"/>
  <c r="C409" i="10"/>
  <c r="B410" i="11" l="1"/>
  <c r="B411" i="10"/>
  <c r="J6" i="7"/>
  <c r="C409" i="11"/>
  <c r="C410" i="10"/>
  <c r="E409" i="11"/>
  <c r="E410" i="10"/>
  <c r="F157" i="9"/>
  <c r="G157" i="9" s="1"/>
  <c r="D409" i="11"/>
  <c r="D410" i="10"/>
  <c r="E410" i="11" l="1"/>
  <c r="E411" i="10"/>
  <c r="F158" i="9"/>
  <c r="G158" i="9" s="1"/>
  <c r="J45" i="7"/>
  <c r="C410" i="11"/>
  <c r="C411" i="10"/>
  <c r="J19" i="7"/>
  <c r="D410" i="11"/>
  <c r="D411" i="10"/>
  <c r="J32" i="7"/>
  <c r="B411" i="11"/>
  <c r="B412" i="10"/>
  <c r="B412" i="11" l="1"/>
  <c r="B413" i="10"/>
  <c r="D411" i="11"/>
  <c r="D412" i="10"/>
  <c r="C411" i="11"/>
  <c r="C412" i="10"/>
  <c r="E411" i="11"/>
  <c r="E412" i="10"/>
  <c r="F159" i="9"/>
  <c r="G159" i="9" s="1"/>
  <c r="D412" i="11" l="1"/>
  <c r="D413" i="10"/>
  <c r="E412" i="11"/>
  <c r="E413" i="10"/>
  <c r="F160" i="9"/>
  <c r="G160" i="9" s="1"/>
  <c r="C412" i="11"/>
  <c r="C413" i="10"/>
  <c r="B413" i="11"/>
  <c r="B414" i="10"/>
  <c r="C413" i="11" l="1"/>
  <c r="C414" i="10"/>
  <c r="E413" i="11"/>
  <c r="E414" i="10"/>
  <c r="F161" i="9"/>
  <c r="G161" i="9" s="1"/>
  <c r="B414" i="11"/>
  <c r="B415" i="10"/>
  <c r="D413" i="11"/>
  <c r="D414" i="10"/>
  <c r="E414" i="11" l="1"/>
  <c r="E415" i="10"/>
  <c r="F162" i="9"/>
  <c r="G162" i="9" s="1"/>
  <c r="B415" i="11"/>
  <c r="B416" i="10"/>
  <c r="D414" i="11"/>
  <c r="D415" i="10"/>
  <c r="C414" i="11"/>
  <c r="C415" i="10"/>
  <c r="C415" i="11" l="1"/>
  <c r="C416" i="10"/>
  <c r="D415" i="11"/>
  <c r="D416" i="10"/>
  <c r="B416" i="11"/>
  <c r="B417" i="10"/>
  <c r="E415" i="11"/>
  <c r="E416" i="10"/>
  <c r="F163" i="9"/>
  <c r="G163" i="9" s="1"/>
  <c r="D416" i="11" l="1"/>
  <c r="D417" i="10"/>
  <c r="E416" i="11"/>
  <c r="E417" i="10"/>
  <c r="F164" i="9"/>
  <c r="G164" i="9" s="1"/>
  <c r="B417" i="11"/>
  <c r="B418" i="10"/>
  <c r="C416" i="11"/>
  <c r="C417" i="10"/>
  <c r="B418" i="11" l="1"/>
  <c r="B419" i="10"/>
  <c r="C417" i="11"/>
  <c r="C418" i="10"/>
  <c r="E417" i="11"/>
  <c r="E418" i="10"/>
  <c r="F165" i="9"/>
  <c r="G165" i="9" s="1"/>
  <c r="D417" i="11"/>
  <c r="D418" i="10"/>
  <c r="C418" i="11" l="1"/>
  <c r="C419" i="10"/>
  <c r="D418" i="11"/>
  <c r="D419" i="10"/>
  <c r="E418" i="11"/>
  <c r="E419" i="10"/>
  <c r="F166" i="9"/>
  <c r="G166" i="9" s="1"/>
  <c r="B419" i="11"/>
  <c r="B420" i="10"/>
  <c r="D419" i="11" l="1"/>
  <c r="D420" i="10"/>
  <c r="B420" i="11"/>
  <c r="B421" i="10"/>
  <c r="E419" i="11"/>
  <c r="E420" i="10"/>
  <c r="F167" i="9"/>
  <c r="G167" i="9" s="1"/>
  <c r="C419" i="11"/>
  <c r="C420" i="10"/>
  <c r="B421" i="11" l="1"/>
  <c r="B422" i="10"/>
  <c r="C420" i="11"/>
  <c r="C421" i="10"/>
  <c r="E420" i="11"/>
  <c r="E421" i="10"/>
  <c r="F168" i="9"/>
  <c r="G168" i="9" s="1"/>
  <c r="D420" i="11"/>
  <c r="D421" i="10"/>
  <c r="C421" i="11" l="1"/>
  <c r="C422" i="10"/>
  <c r="D421" i="11"/>
  <c r="D422" i="10"/>
  <c r="E421" i="11"/>
  <c r="E422" i="10"/>
  <c r="F169" i="9"/>
  <c r="G169" i="9" s="1"/>
  <c r="B422" i="11"/>
  <c r="B423" i="10"/>
  <c r="D422" i="11" l="1"/>
  <c r="D423" i="10"/>
  <c r="B423" i="11"/>
  <c r="B424" i="10"/>
  <c r="E422" i="11"/>
  <c r="E423" i="10"/>
  <c r="F170" i="9"/>
  <c r="G170" i="9" s="1"/>
  <c r="C422" i="11"/>
  <c r="C423" i="10"/>
  <c r="B424" i="11" l="1"/>
  <c r="B425" i="10"/>
  <c r="C423" i="11"/>
  <c r="C424" i="10"/>
  <c r="E423" i="11"/>
  <c r="E424" i="10"/>
  <c r="F171" i="9"/>
  <c r="G171" i="9" s="1"/>
  <c r="D423" i="11"/>
  <c r="D424" i="10"/>
  <c r="D424" i="11" l="1"/>
  <c r="D425" i="10"/>
  <c r="C424" i="11"/>
  <c r="C425" i="10"/>
  <c r="E424" i="11"/>
  <c r="E425" i="10"/>
  <c r="F172" i="9"/>
  <c r="G172" i="9" s="1"/>
  <c r="B425" i="11"/>
  <c r="B426" i="10"/>
  <c r="C425" i="11" l="1"/>
  <c r="C426" i="10"/>
  <c r="B426" i="11"/>
  <c r="B427" i="10"/>
  <c r="K6" i="7"/>
  <c r="E425" i="11"/>
  <c r="E426" i="10"/>
  <c r="F173" i="9"/>
  <c r="G173" i="9" s="1"/>
  <c r="D425" i="11"/>
  <c r="D426" i="10"/>
  <c r="B427" i="11" l="1"/>
  <c r="B428" i="10"/>
  <c r="E426" i="11"/>
  <c r="E427" i="10"/>
  <c r="F174" i="9"/>
  <c r="G174" i="9" s="1"/>
  <c r="K45" i="7"/>
  <c r="D426" i="11"/>
  <c r="D427" i="10"/>
  <c r="K32" i="7"/>
  <c r="C426" i="11"/>
  <c r="C427" i="10"/>
  <c r="K19" i="7"/>
  <c r="D427" i="11" l="1"/>
  <c r="D428" i="10"/>
  <c r="C427" i="11"/>
  <c r="C428" i="10"/>
  <c r="E427" i="11"/>
  <c r="E428" i="10"/>
  <c r="F175" i="9"/>
  <c r="G175" i="9" s="1"/>
  <c r="B428" i="11"/>
  <c r="B429" i="10"/>
  <c r="C428" i="11" l="1"/>
  <c r="C429" i="10"/>
  <c r="B429" i="11"/>
  <c r="B430" i="10"/>
  <c r="E428" i="11"/>
  <c r="E429" i="10"/>
  <c r="F176" i="9"/>
  <c r="G176" i="9" s="1"/>
  <c r="D428" i="11"/>
  <c r="D429" i="10"/>
  <c r="B430" i="11" l="1"/>
  <c r="B431" i="10"/>
  <c r="D429" i="11"/>
  <c r="D430" i="10"/>
  <c r="E429" i="11"/>
  <c r="E430" i="10"/>
  <c r="F177" i="9"/>
  <c r="G177" i="9" s="1"/>
  <c r="C429" i="11"/>
  <c r="C430" i="10"/>
  <c r="D430" i="11" l="1"/>
  <c r="D431" i="10"/>
  <c r="C430" i="11"/>
  <c r="C431" i="10"/>
  <c r="E430" i="11"/>
  <c r="E431" i="10"/>
  <c r="F178" i="9"/>
  <c r="G178" i="9" s="1"/>
  <c r="B431" i="11"/>
  <c r="B432" i="10"/>
  <c r="C431" i="11" l="1"/>
  <c r="C432" i="10"/>
  <c r="B432" i="11"/>
  <c r="B433" i="10"/>
  <c r="E431" i="11"/>
  <c r="E432" i="10"/>
  <c r="F179" i="9"/>
  <c r="G179" i="9" s="1"/>
  <c r="D431" i="11"/>
  <c r="D432" i="10"/>
  <c r="B433" i="11" l="1"/>
  <c r="B434" i="10"/>
  <c r="D432" i="11"/>
  <c r="D433" i="10"/>
  <c r="E432" i="11"/>
  <c r="E433" i="10"/>
  <c r="F180" i="9"/>
  <c r="G180" i="9" s="1"/>
  <c r="C432" i="11"/>
  <c r="C433" i="10"/>
  <c r="D433" i="11" l="1"/>
  <c r="D434" i="10"/>
  <c r="C433" i="11"/>
  <c r="C434" i="10"/>
  <c r="E433" i="11"/>
  <c r="E434" i="10"/>
  <c r="F181" i="9"/>
  <c r="G181" i="9" s="1"/>
  <c r="B434" i="11"/>
  <c r="B435" i="10"/>
  <c r="C434" i="11" l="1"/>
  <c r="C435" i="10"/>
  <c r="B435" i="11"/>
  <c r="B436" i="10"/>
  <c r="E434" i="11"/>
  <c r="E435" i="10"/>
  <c r="F182" i="9"/>
  <c r="G182" i="9" s="1"/>
  <c r="D434" i="11"/>
  <c r="D435" i="10"/>
  <c r="D435" i="11" l="1"/>
  <c r="D436" i="10"/>
  <c r="E435" i="11"/>
  <c r="E436" i="10"/>
  <c r="F183" i="9"/>
  <c r="G183" i="9" s="1"/>
  <c r="B436" i="11"/>
  <c r="B437" i="10"/>
  <c r="C435" i="11"/>
  <c r="C436" i="10"/>
  <c r="E436" i="11" l="1"/>
  <c r="E437" i="10"/>
  <c r="F184" i="9"/>
  <c r="G184" i="9" s="1"/>
  <c r="B437" i="11"/>
  <c r="B438" i="10"/>
  <c r="C436" i="11"/>
  <c r="C437" i="10"/>
  <c r="D436" i="11"/>
  <c r="D437" i="10"/>
  <c r="C437" i="11" l="1"/>
  <c r="C438" i="10"/>
  <c r="D437" i="11"/>
  <c r="D438" i="10"/>
  <c r="B438" i="11"/>
  <c r="B439" i="10"/>
  <c r="E437" i="11"/>
  <c r="E438" i="10"/>
  <c r="F185" i="9"/>
  <c r="G185" i="9" s="1"/>
  <c r="E438" i="11" l="1"/>
  <c r="E439" i="10"/>
  <c r="F186" i="9"/>
  <c r="G186" i="9" s="1"/>
  <c r="B439" i="11"/>
  <c r="B440" i="10"/>
  <c r="D438" i="11"/>
  <c r="D439" i="10"/>
  <c r="C438" i="11"/>
  <c r="C439" i="10"/>
  <c r="C439" i="11" l="1"/>
  <c r="C440" i="10"/>
  <c r="D439" i="11"/>
  <c r="D440" i="10"/>
  <c r="B440" i="11"/>
  <c r="B441" i="10"/>
  <c r="E439" i="11"/>
  <c r="E440" i="10"/>
  <c r="F187" i="9"/>
  <c r="G187" i="9" s="1"/>
  <c r="E440" i="11" l="1"/>
  <c r="E441" i="10"/>
  <c r="F188" i="9"/>
  <c r="G188" i="9" s="1"/>
  <c r="B441" i="11"/>
  <c r="B442" i="10"/>
  <c r="D440" i="11"/>
  <c r="D441" i="10"/>
  <c r="C440" i="11"/>
  <c r="C441" i="10"/>
  <c r="D441" i="11" l="1"/>
  <c r="D442" i="10"/>
  <c r="B442" i="11"/>
  <c r="B443" i="10"/>
  <c r="C441" i="11"/>
  <c r="C442" i="10"/>
  <c r="E441" i="11"/>
  <c r="E442" i="10"/>
  <c r="F189" i="9"/>
  <c r="G189" i="9" s="1"/>
  <c r="E442" i="11" l="1"/>
  <c r="E443" i="10"/>
  <c r="F190" i="9"/>
  <c r="G190" i="9" s="1"/>
  <c r="C442" i="11"/>
  <c r="C443" i="10"/>
  <c r="B443" i="11"/>
  <c r="B444" i="10"/>
  <c r="D442" i="11"/>
  <c r="D443" i="10"/>
  <c r="D443" i="11" l="1"/>
  <c r="D444" i="10"/>
  <c r="B444" i="11"/>
  <c r="B445" i="10"/>
  <c r="C443" i="11"/>
  <c r="C444" i="10"/>
  <c r="E443" i="11"/>
  <c r="E444" i="10"/>
  <c r="F191" i="9"/>
  <c r="G191" i="9" s="1"/>
  <c r="E444" i="11" l="1"/>
  <c r="E445" i="10"/>
  <c r="F192" i="9"/>
  <c r="G192" i="9" s="1"/>
  <c r="C444" i="11"/>
  <c r="C445" i="10"/>
  <c r="B445" i="11"/>
  <c r="B446" i="10"/>
  <c r="L6" i="7"/>
  <c r="D444" i="11"/>
  <c r="D445" i="10"/>
  <c r="B446" i="11" l="1"/>
  <c r="B447" i="10"/>
  <c r="C445" i="11"/>
  <c r="C446" i="10"/>
  <c r="L19" i="7"/>
  <c r="D445" i="11"/>
  <c r="D446" i="10"/>
  <c r="L32" i="7"/>
  <c r="E445" i="11"/>
  <c r="E446" i="10"/>
  <c r="F193" i="9"/>
  <c r="G193" i="9" s="1"/>
  <c r="L45" i="7"/>
  <c r="D446" i="11" l="1"/>
  <c r="D447" i="10"/>
  <c r="C446" i="11"/>
  <c r="C447" i="10"/>
  <c r="E446" i="11"/>
  <c r="E447" i="10"/>
  <c r="F194" i="9"/>
  <c r="G194" i="9" s="1"/>
  <c r="B447" i="11"/>
  <c r="B448" i="10"/>
  <c r="E447" i="11" l="1"/>
  <c r="E448" i="10"/>
  <c r="F195" i="9"/>
  <c r="G195" i="9" s="1"/>
  <c r="B448" i="11"/>
  <c r="B449" i="10"/>
  <c r="C447" i="11"/>
  <c r="C448" i="10"/>
  <c r="D447" i="11"/>
  <c r="D448" i="10"/>
  <c r="D448" i="11" l="1"/>
  <c r="D449" i="10"/>
  <c r="C448" i="11"/>
  <c r="C449" i="10"/>
  <c r="B449" i="11"/>
  <c r="B450" i="10"/>
  <c r="E448" i="11"/>
  <c r="E449" i="10"/>
  <c r="F196" i="9"/>
  <c r="G196" i="9" s="1"/>
  <c r="E449" i="11" l="1"/>
  <c r="E450" i="10"/>
  <c r="F197" i="9"/>
  <c r="G197" i="9" s="1"/>
  <c r="B450" i="11"/>
  <c r="B451" i="10"/>
  <c r="C449" i="11"/>
  <c r="C450" i="10"/>
  <c r="D449" i="11"/>
  <c r="D450" i="10"/>
  <c r="C450" i="11" l="1"/>
  <c r="C451" i="10"/>
  <c r="D450" i="11"/>
  <c r="D451" i="10"/>
  <c r="B451" i="11"/>
  <c r="B452" i="10"/>
  <c r="E450" i="11"/>
  <c r="E451" i="10"/>
  <c r="F198" i="9"/>
  <c r="G198" i="9" s="1"/>
  <c r="E451" i="11" l="1"/>
  <c r="E452" i="10"/>
  <c r="F199" i="9"/>
  <c r="G199" i="9" s="1"/>
  <c r="B452" i="11"/>
  <c r="B453" i="10"/>
  <c r="D451" i="11"/>
  <c r="D452" i="10"/>
  <c r="C451" i="11"/>
  <c r="C452" i="10"/>
  <c r="D452" i="11" l="1"/>
  <c r="D453" i="10"/>
  <c r="B453" i="11"/>
  <c r="B454" i="10"/>
  <c r="C452" i="11"/>
  <c r="C453" i="10"/>
  <c r="E452" i="11"/>
  <c r="E453" i="10"/>
  <c r="F200" i="9"/>
  <c r="G200" i="9" s="1"/>
  <c r="E453" i="11" l="1"/>
  <c r="E454" i="10"/>
  <c r="F201" i="9"/>
  <c r="G201" i="9" s="1"/>
  <c r="C453" i="11"/>
  <c r="C454" i="10"/>
  <c r="B454" i="11"/>
  <c r="B455" i="10"/>
  <c r="D453" i="11"/>
  <c r="D454" i="10"/>
  <c r="D454" i="11" l="1"/>
  <c r="D455" i="10"/>
  <c r="B455" i="11"/>
  <c r="B456" i="10"/>
  <c r="C454" i="11"/>
  <c r="C455" i="10"/>
  <c r="E454" i="11"/>
  <c r="E455" i="10"/>
  <c r="F202" i="9"/>
  <c r="G202" i="9" s="1"/>
  <c r="E455" i="11" l="1"/>
  <c r="E456" i="10"/>
  <c r="F203" i="9"/>
  <c r="G203" i="9" s="1"/>
  <c r="C455" i="11"/>
  <c r="C456" i="10"/>
  <c r="B456" i="11"/>
  <c r="B457" i="10"/>
  <c r="D455" i="11"/>
  <c r="D456" i="10"/>
  <c r="C456" i="11" l="1"/>
  <c r="C457" i="10"/>
  <c r="D456" i="11"/>
  <c r="D457" i="10"/>
  <c r="B457" i="11"/>
  <c r="B458" i="10"/>
  <c r="E456" i="11"/>
  <c r="E457" i="10"/>
  <c r="F204" i="9"/>
  <c r="G204" i="9" s="1"/>
  <c r="E457" i="11" l="1"/>
  <c r="E458" i="10"/>
  <c r="F205" i="9"/>
  <c r="G205" i="9" s="1"/>
  <c r="B458" i="11"/>
  <c r="B459" i="10"/>
  <c r="D457" i="11"/>
  <c r="D458" i="10"/>
  <c r="C457" i="11"/>
  <c r="C458" i="10"/>
  <c r="C458" i="11" l="1"/>
  <c r="C459" i="10"/>
  <c r="D458" i="11"/>
  <c r="D459" i="10"/>
  <c r="B459" i="11"/>
  <c r="B460" i="10"/>
  <c r="E458" i="11"/>
  <c r="E459" i="10"/>
  <c r="F206" i="9"/>
  <c r="G206" i="9" s="1"/>
  <c r="E459" i="11" l="1"/>
  <c r="E460" i="10"/>
  <c r="F207" i="9"/>
  <c r="G207" i="9" s="1"/>
  <c r="B460" i="11"/>
  <c r="B461" i="10"/>
  <c r="D459" i="11"/>
  <c r="D460" i="10"/>
  <c r="C459" i="11"/>
  <c r="C460" i="10"/>
  <c r="C460" i="11" l="1"/>
  <c r="C461" i="10"/>
  <c r="D460" i="11"/>
  <c r="D461" i="10"/>
  <c r="B461" i="11"/>
  <c r="B462" i="10"/>
  <c r="E460" i="11"/>
  <c r="E461" i="10"/>
  <c r="F208" i="9"/>
  <c r="G208" i="9" s="1"/>
  <c r="E461" i="11" l="1"/>
  <c r="E462" i="10"/>
  <c r="F209" i="9"/>
  <c r="G209" i="9" s="1"/>
  <c r="B462" i="11"/>
  <c r="B463" i="10"/>
  <c r="D461" i="11"/>
  <c r="D462" i="10"/>
  <c r="C461" i="11"/>
  <c r="C462" i="10"/>
  <c r="D462" i="11" l="1"/>
  <c r="D463" i="10"/>
  <c r="B463" i="11"/>
  <c r="B464" i="10"/>
  <c r="C462" i="11"/>
  <c r="C463" i="10"/>
  <c r="E462" i="11"/>
  <c r="E463" i="10"/>
  <c r="F210" i="9"/>
  <c r="G210" i="9" s="1"/>
  <c r="E463" i="11" l="1"/>
  <c r="E464" i="10"/>
  <c r="F211" i="9"/>
  <c r="G211" i="9" s="1"/>
  <c r="C463" i="11"/>
  <c r="C464" i="10"/>
  <c r="B464" i="11"/>
  <c r="B465" i="10"/>
  <c r="D463" i="11"/>
  <c r="D464" i="10"/>
  <c r="D464" i="11" l="1"/>
  <c r="D465" i="10"/>
  <c r="B465" i="11"/>
  <c r="B466" i="10"/>
  <c r="C464" i="11"/>
  <c r="C465" i="10"/>
  <c r="E464" i="11"/>
  <c r="E465" i="10"/>
  <c r="F212" i="9"/>
  <c r="G212" i="9" s="1"/>
  <c r="E465" i="11" l="1"/>
  <c r="E466" i="10"/>
  <c r="F213" i="9"/>
  <c r="G213" i="9" s="1"/>
  <c r="C465" i="11"/>
  <c r="C466" i="10"/>
  <c r="B466" i="11"/>
  <c r="B467" i="10"/>
  <c r="N6" i="7"/>
  <c r="M6" i="7"/>
  <c r="B4" i="6"/>
  <c r="C10" i="14" s="1"/>
  <c r="D465" i="11"/>
  <c r="D466" i="10"/>
  <c r="D466" i="11" l="1"/>
  <c r="D467" i="10"/>
  <c r="D4" i="6"/>
  <c r="C12" i="14" s="1"/>
  <c r="N32" i="7"/>
  <c r="M32" i="7"/>
  <c r="B467" i="11"/>
  <c r="B468" i="10"/>
  <c r="C466" i="11"/>
  <c r="C467" i="10"/>
  <c r="M19" i="7"/>
  <c r="C4" i="6"/>
  <c r="C11" i="14" s="1"/>
  <c r="N19" i="7"/>
  <c r="E466" i="11"/>
  <c r="E467" i="10"/>
  <c r="M45" i="7"/>
  <c r="F214" i="9"/>
  <c r="G214" i="9" s="1"/>
  <c r="N45" i="7"/>
  <c r="E4" i="6"/>
  <c r="C13" i="14" s="1"/>
  <c r="B468" i="11" l="1"/>
  <c r="B469" i="10"/>
  <c r="E467" i="11"/>
  <c r="E468" i="10"/>
  <c r="F215" i="9"/>
  <c r="G215" i="9" s="1"/>
  <c r="D467" i="11"/>
  <c r="D468" i="10"/>
  <c r="C467" i="11"/>
  <c r="C468" i="10"/>
  <c r="C468" i="11" l="1"/>
  <c r="C469" i="10"/>
  <c r="D468" i="11"/>
  <c r="D469" i="10"/>
  <c r="E468" i="11"/>
  <c r="E469" i="10"/>
  <c r="F216" i="9"/>
  <c r="G216" i="9" s="1"/>
  <c r="B469" i="11"/>
  <c r="B470" i="10"/>
  <c r="C469" i="11" l="1"/>
  <c r="C470" i="10"/>
  <c r="B470" i="11"/>
  <c r="B471" i="10"/>
  <c r="E469" i="11"/>
  <c r="E470" i="10"/>
  <c r="F217" i="9"/>
  <c r="G217" i="9" s="1"/>
  <c r="D469" i="11"/>
  <c r="D470" i="10"/>
  <c r="D470" i="11" l="1"/>
  <c r="D471" i="10"/>
  <c r="E470" i="11"/>
  <c r="E471" i="10"/>
  <c r="F218" i="9"/>
  <c r="G218" i="9" s="1"/>
  <c r="B471" i="11"/>
  <c r="B472" i="10"/>
  <c r="C470" i="11"/>
  <c r="C471" i="10"/>
  <c r="C471" i="11" l="1"/>
  <c r="C472" i="10"/>
  <c r="D471" i="11"/>
  <c r="D472" i="10"/>
  <c r="B472" i="11"/>
  <c r="B473" i="10"/>
  <c r="E471" i="11"/>
  <c r="E472" i="10"/>
  <c r="F219" i="9"/>
  <c r="G219" i="9" s="1"/>
  <c r="E472" i="11" l="1"/>
  <c r="E473" i="10"/>
  <c r="F220" i="9"/>
  <c r="G220" i="9" s="1"/>
  <c r="B473" i="11"/>
  <c r="B474" i="10"/>
  <c r="D472" i="11"/>
  <c r="D473" i="10"/>
  <c r="C472" i="11"/>
  <c r="C473" i="10"/>
  <c r="C473" i="11" l="1"/>
  <c r="C474" i="10"/>
  <c r="D473" i="11"/>
  <c r="D474" i="10"/>
  <c r="B474" i="11"/>
  <c r="B475" i="10"/>
  <c r="E473" i="11"/>
  <c r="E474" i="10"/>
  <c r="F221" i="9"/>
  <c r="G221" i="9" s="1"/>
  <c r="E474" i="11" l="1"/>
  <c r="E475" i="10"/>
  <c r="F222" i="9"/>
  <c r="G222" i="9" s="1"/>
  <c r="B475" i="11"/>
  <c r="B476" i="10"/>
  <c r="D474" i="11"/>
  <c r="D475" i="10"/>
  <c r="C474" i="11"/>
  <c r="C475" i="10"/>
  <c r="D475" i="11" l="1"/>
  <c r="D476" i="10"/>
  <c r="B476" i="11"/>
  <c r="B477" i="10"/>
  <c r="C475" i="11"/>
  <c r="C476" i="10"/>
  <c r="E475" i="11"/>
  <c r="E476" i="10"/>
  <c r="F223" i="9"/>
  <c r="G223" i="9" s="1"/>
  <c r="E476" i="11" l="1"/>
  <c r="E477" i="10"/>
  <c r="F224" i="9"/>
  <c r="G224" i="9" s="1"/>
  <c r="C476" i="11"/>
  <c r="C477" i="10"/>
  <c r="B477" i="11"/>
  <c r="B478" i="10"/>
  <c r="D476" i="11"/>
  <c r="D477" i="10"/>
  <c r="D477" i="11" l="1"/>
  <c r="D478" i="10"/>
  <c r="C477" i="11"/>
  <c r="C478" i="10"/>
  <c r="B478" i="11"/>
  <c r="B479" i="10"/>
  <c r="E477" i="11"/>
  <c r="E478" i="10"/>
  <c r="F225" i="9"/>
  <c r="G225" i="9" s="1"/>
  <c r="E478" i="11" l="1"/>
  <c r="E479" i="10"/>
  <c r="F226" i="9"/>
  <c r="G226" i="9" s="1"/>
  <c r="B479" i="11"/>
  <c r="B480" i="10"/>
  <c r="C478" i="11"/>
  <c r="C479" i="10"/>
  <c r="D478" i="11"/>
  <c r="D479" i="10"/>
  <c r="D479" i="11" l="1"/>
  <c r="D480" i="10"/>
  <c r="B480" i="11"/>
  <c r="B481" i="10"/>
  <c r="C479" i="11"/>
  <c r="C480" i="10"/>
  <c r="E479" i="11"/>
  <c r="E480" i="10"/>
  <c r="F227" i="9"/>
  <c r="G227" i="9" s="1"/>
  <c r="E480" i="11" l="1"/>
  <c r="E481" i="10"/>
  <c r="F228" i="9"/>
  <c r="G228" i="9" s="1"/>
  <c r="C480" i="11"/>
  <c r="C481" i="10"/>
  <c r="B481" i="11"/>
  <c r="B482" i="10"/>
  <c r="D480" i="11"/>
  <c r="D481" i="10"/>
  <c r="D481" i="11" l="1"/>
  <c r="D482" i="10"/>
  <c r="B482" i="11"/>
  <c r="B483" i="10"/>
  <c r="C481" i="11"/>
  <c r="C482" i="10"/>
  <c r="E481" i="11"/>
  <c r="E482" i="10"/>
  <c r="F229" i="9"/>
  <c r="G229" i="9" s="1"/>
  <c r="E482" i="11" l="1"/>
  <c r="E483" i="10"/>
  <c r="F230" i="9"/>
  <c r="G230" i="9" s="1"/>
  <c r="C482" i="11"/>
  <c r="C483" i="10"/>
  <c r="B483" i="11"/>
  <c r="B484" i="10"/>
  <c r="D482" i="11"/>
  <c r="D483" i="10"/>
  <c r="D483" i="11" l="1"/>
  <c r="D484" i="10"/>
  <c r="B484" i="11"/>
  <c r="B485" i="10"/>
  <c r="B7" i="7"/>
  <c r="C483" i="11"/>
  <c r="C484" i="10"/>
  <c r="E483" i="11"/>
  <c r="E484" i="10"/>
  <c r="F231" i="9"/>
  <c r="G231" i="9" s="1"/>
  <c r="E484" i="11" l="1"/>
  <c r="E485" i="10"/>
  <c r="F232" i="9"/>
  <c r="G232" i="9" s="1"/>
  <c r="B46" i="7"/>
  <c r="C484" i="11"/>
  <c r="C485" i="10"/>
  <c r="B20" i="7"/>
  <c r="B485" i="11"/>
  <c r="B486" i="10"/>
  <c r="D484" i="11"/>
  <c r="D485" i="10"/>
  <c r="B33" i="7"/>
  <c r="B486" i="11" l="1"/>
  <c r="B487" i="10"/>
  <c r="C485" i="11"/>
  <c r="C486" i="10"/>
  <c r="D485" i="11"/>
  <c r="D486" i="10"/>
  <c r="E485" i="11"/>
  <c r="E486" i="10"/>
  <c r="F233" i="9"/>
  <c r="G233" i="9" s="1"/>
  <c r="E486" i="11" l="1"/>
  <c r="E487" i="10"/>
  <c r="F234" i="9"/>
  <c r="G234" i="9" s="1"/>
  <c r="D486" i="11"/>
  <c r="D487" i="10"/>
  <c r="C486" i="11"/>
  <c r="C487" i="10"/>
  <c r="B487" i="11"/>
  <c r="B488" i="10"/>
  <c r="C487" i="11" l="1"/>
  <c r="C488" i="10"/>
  <c r="D487" i="11"/>
  <c r="D488" i="10"/>
  <c r="B488" i="11"/>
  <c r="B489" i="10"/>
  <c r="E487" i="11"/>
  <c r="E488" i="10"/>
  <c r="F235" i="9"/>
  <c r="G235" i="9" s="1"/>
  <c r="E488" i="11" l="1"/>
  <c r="E489" i="10"/>
  <c r="F236" i="9"/>
  <c r="G236" i="9" s="1"/>
  <c r="B489" i="11"/>
  <c r="B490" i="10"/>
  <c r="D488" i="11"/>
  <c r="D489" i="10"/>
  <c r="C488" i="11"/>
  <c r="C489" i="10"/>
  <c r="D489" i="11" l="1"/>
  <c r="D490" i="10"/>
  <c r="B490" i="11"/>
  <c r="B491" i="10"/>
  <c r="C489" i="11"/>
  <c r="C490" i="10"/>
  <c r="E489" i="11"/>
  <c r="E490" i="10"/>
  <c r="F237" i="9"/>
  <c r="G237" i="9" s="1"/>
  <c r="E490" i="11" l="1"/>
  <c r="E491" i="10"/>
  <c r="F238" i="9"/>
  <c r="G238" i="9" s="1"/>
  <c r="C490" i="11"/>
  <c r="C491" i="10"/>
  <c r="B491" i="11"/>
  <c r="B492" i="10"/>
  <c r="D490" i="11"/>
  <c r="D491" i="10"/>
  <c r="B492" i="11" l="1"/>
  <c r="B493" i="10"/>
  <c r="C491" i="11"/>
  <c r="C492" i="10"/>
  <c r="D491" i="11"/>
  <c r="D492" i="10"/>
  <c r="E491" i="11"/>
  <c r="E492" i="10"/>
  <c r="F239" i="9"/>
  <c r="G239" i="9" s="1"/>
  <c r="E492" i="11" l="1"/>
  <c r="E493" i="10"/>
  <c r="F240" i="9"/>
  <c r="G240" i="9" s="1"/>
  <c r="D492" i="11"/>
  <c r="D493" i="10"/>
  <c r="C492" i="11"/>
  <c r="C493" i="10"/>
  <c r="B493" i="11"/>
  <c r="B494" i="10"/>
  <c r="C493" i="11" l="1"/>
  <c r="C494" i="10"/>
  <c r="D493" i="11"/>
  <c r="D494" i="10"/>
  <c r="B494" i="11"/>
  <c r="B495" i="10"/>
  <c r="E493" i="11"/>
  <c r="E494" i="10"/>
  <c r="F241" i="9"/>
  <c r="G241" i="9" s="1"/>
  <c r="E494" i="11" l="1"/>
  <c r="E495" i="10"/>
  <c r="F242" i="9"/>
  <c r="G242" i="9" s="1"/>
  <c r="B495" i="11"/>
  <c r="B496" i="10"/>
  <c r="D494" i="11"/>
  <c r="D495" i="10"/>
  <c r="C494" i="11"/>
  <c r="C495" i="10"/>
  <c r="C495" i="11" l="1"/>
  <c r="C496" i="10"/>
  <c r="D495" i="11"/>
  <c r="D496" i="10"/>
  <c r="B496" i="11"/>
  <c r="B497" i="10"/>
  <c r="E495" i="11"/>
  <c r="E496" i="10"/>
  <c r="F243" i="9"/>
  <c r="G243" i="9" s="1"/>
  <c r="E496" i="11" l="1"/>
  <c r="E497" i="10"/>
  <c r="F244" i="9"/>
  <c r="G244" i="9" s="1"/>
  <c r="B497" i="11"/>
  <c r="B498" i="10"/>
  <c r="D496" i="11"/>
  <c r="D497" i="10"/>
  <c r="C496" i="11"/>
  <c r="C497" i="10"/>
  <c r="C497" i="11" l="1"/>
  <c r="C498" i="10"/>
  <c r="D497" i="11"/>
  <c r="D498" i="10"/>
  <c r="B498" i="11"/>
  <c r="B499" i="10"/>
  <c r="E497" i="11"/>
  <c r="E498" i="10"/>
  <c r="F245" i="9"/>
  <c r="G245" i="9" s="1"/>
  <c r="E498" i="11" l="1"/>
  <c r="E499" i="10"/>
  <c r="F246" i="9"/>
  <c r="G246" i="9" s="1"/>
  <c r="B499" i="11"/>
  <c r="B500" i="10"/>
  <c r="D498" i="11"/>
  <c r="D499" i="10"/>
  <c r="C498" i="11"/>
  <c r="C499" i="10"/>
  <c r="C499" i="11" l="1"/>
  <c r="C500" i="10"/>
  <c r="D499" i="11"/>
  <c r="D500" i="10"/>
  <c r="B500" i="11"/>
  <c r="B501" i="10"/>
  <c r="C7" i="7"/>
  <c r="E499" i="11"/>
  <c r="E500" i="10"/>
  <c r="F247" i="9"/>
  <c r="G247" i="9" s="1"/>
  <c r="E500" i="11" l="1"/>
  <c r="E501" i="10"/>
  <c r="F248" i="9"/>
  <c r="G248" i="9" s="1"/>
  <c r="C46" i="7"/>
  <c r="B501" i="11"/>
  <c r="B502" i="10"/>
  <c r="D500" i="11"/>
  <c r="D501" i="10"/>
  <c r="C33" i="7"/>
  <c r="C500" i="11"/>
  <c r="C501" i="10"/>
  <c r="C20" i="7"/>
  <c r="D501" i="11" l="1"/>
  <c r="D502" i="10"/>
  <c r="B502" i="11"/>
  <c r="B503" i="10"/>
  <c r="C501" i="11"/>
  <c r="C502" i="10"/>
  <c r="E501" i="11"/>
  <c r="E502" i="10"/>
  <c r="F249" i="9"/>
  <c r="G249" i="9" s="1"/>
  <c r="E502" i="11" l="1"/>
  <c r="E503" i="10"/>
  <c r="F250" i="9"/>
  <c r="G250" i="9" s="1"/>
  <c r="C502" i="11"/>
  <c r="C503" i="10"/>
  <c r="B503" i="11"/>
  <c r="B504" i="10"/>
  <c r="D502" i="11"/>
  <c r="D503" i="10"/>
  <c r="D503" i="11" l="1"/>
  <c r="D504" i="10"/>
  <c r="B504" i="11"/>
  <c r="B505" i="10"/>
  <c r="C503" i="11"/>
  <c r="C504" i="10"/>
  <c r="E503" i="11"/>
  <c r="E504" i="10"/>
  <c r="F251" i="9"/>
  <c r="G251" i="9" s="1"/>
  <c r="E504" i="11" l="1"/>
  <c r="E505" i="10"/>
  <c r="F252" i="9"/>
  <c r="G252" i="9" s="1"/>
  <c r="C504" i="11"/>
  <c r="C505" i="10"/>
  <c r="B505" i="11"/>
  <c r="B506" i="10"/>
  <c r="D504" i="11"/>
  <c r="D505" i="10"/>
  <c r="B506" i="11" l="1"/>
  <c r="B507" i="10"/>
  <c r="C505" i="11"/>
  <c r="C506" i="10"/>
  <c r="D505" i="11"/>
  <c r="D506" i="10"/>
  <c r="E505" i="11"/>
  <c r="E506" i="10"/>
  <c r="F253" i="9"/>
  <c r="G253" i="9" s="1"/>
  <c r="E506" i="11" l="1"/>
  <c r="E507" i="10"/>
  <c r="F254" i="9"/>
  <c r="G254" i="9" s="1"/>
  <c r="D506" i="11"/>
  <c r="D507" i="10"/>
  <c r="C506" i="11"/>
  <c r="C507" i="10"/>
  <c r="B507" i="11"/>
  <c r="B508" i="10"/>
  <c r="C507" i="11" l="1"/>
  <c r="C508" i="10"/>
  <c r="D507" i="11"/>
  <c r="D508" i="10"/>
  <c r="B508" i="11"/>
  <c r="B509" i="10"/>
  <c r="E507" i="11"/>
  <c r="E508" i="10"/>
  <c r="F255" i="9"/>
  <c r="G255" i="9" s="1"/>
  <c r="E508" i="11" l="1"/>
  <c r="E509" i="10"/>
  <c r="F256" i="9"/>
  <c r="G256" i="9" s="1"/>
  <c r="B509" i="11"/>
  <c r="B510" i="10"/>
  <c r="D508" i="11"/>
  <c r="D509" i="10"/>
  <c r="C508" i="11"/>
  <c r="C509" i="10"/>
  <c r="C509" i="11" l="1"/>
  <c r="C510" i="10"/>
  <c r="D509" i="11"/>
  <c r="D510" i="10"/>
  <c r="B510" i="11"/>
  <c r="B511" i="10"/>
  <c r="E509" i="11"/>
  <c r="E510" i="10"/>
  <c r="F257" i="9"/>
  <c r="G257" i="9" s="1"/>
  <c r="E510" i="11" l="1"/>
  <c r="E511" i="10"/>
  <c r="F258" i="9"/>
  <c r="G258" i="9" s="1"/>
  <c r="B511" i="11"/>
  <c r="B512" i="10"/>
  <c r="D510" i="11"/>
  <c r="D511" i="10"/>
  <c r="C510" i="11"/>
  <c r="C511" i="10"/>
  <c r="C511" i="11" l="1"/>
  <c r="C512" i="10"/>
  <c r="D511" i="11"/>
  <c r="D512" i="10"/>
  <c r="B512" i="11"/>
  <c r="B513" i="10"/>
  <c r="E511" i="11"/>
  <c r="E512" i="10"/>
  <c r="F259" i="9"/>
  <c r="G259" i="9" s="1"/>
  <c r="E512" i="11" l="1"/>
  <c r="E513" i="10"/>
  <c r="F260" i="9"/>
  <c r="G260" i="9" s="1"/>
  <c r="B513" i="11"/>
  <c r="B514" i="10"/>
  <c r="D512" i="11"/>
  <c r="D513" i="10"/>
  <c r="C512" i="11"/>
  <c r="C513" i="10"/>
  <c r="C513" i="11" l="1"/>
  <c r="C514" i="10"/>
  <c r="D513" i="11"/>
  <c r="D514" i="10"/>
  <c r="B514" i="11"/>
  <c r="B515" i="10"/>
  <c r="E513" i="11"/>
  <c r="E514" i="10"/>
  <c r="F261" i="9"/>
  <c r="G261" i="9" s="1"/>
  <c r="E514" i="11" l="1"/>
  <c r="E515" i="10"/>
  <c r="F262" i="9"/>
  <c r="G262" i="9" s="1"/>
  <c r="B515" i="11"/>
  <c r="B516" i="10"/>
  <c r="D514" i="11"/>
  <c r="D515" i="10"/>
  <c r="C514" i="11"/>
  <c r="C515" i="10"/>
  <c r="C515" i="11" l="1"/>
  <c r="C516" i="10"/>
  <c r="D515" i="11"/>
  <c r="D516" i="10"/>
  <c r="B516" i="11"/>
  <c r="B517" i="10"/>
  <c r="E515" i="11"/>
  <c r="E516" i="10"/>
  <c r="F263" i="9"/>
  <c r="G263" i="9" s="1"/>
  <c r="E516" i="11" l="1"/>
  <c r="E517" i="10"/>
  <c r="F264" i="9"/>
  <c r="G264" i="9" s="1"/>
  <c r="B517" i="11"/>
  <c r="B518" i="10"/>
  <c r="D516" i="11"/>
  <c r="D517" i="10"/>
  <c r="C516" i="11"/>
  <c r="C517" i="10"/>
  <c r="C517" i="11" l="1"/>
  <c r="C518" i="10"/>
  <c r="B518" i="11"/>
  <c r="B519" i="10"/>
  <c r="D517" i="11"/>
  <c r="D518" i="10"/>
  <c r="E517" i="11"/>
  <c r="E518" i="10"/>
  <c r="F265" i="9"/>
  <c r="G265" i="9" s="1"/>
  <c r="E518" i="11" l="1"/>
  <c r="E519" i="10"/>
  <c r="F266" i="9"/>
  <c r="G266" i="9" s="1"/>
  <c r="D518" i="11"/>
  <c r="D519" i="10"/>
  <c r="B519" i="11"/>
  <c r="B520" i="10"/>
  <c r="C518" i="11"/>
  <c r="C519" i="10"/>
  <c r="B520" i="11" l="1"/>
  <c r="B521" i="10"/>
  <c r="D7" i="7"/>
  <c r="D519" i="11"/>
  <c r="D520" i="10"/>
  <c r="C519" i="11"/>
  <c r="C520" i="10"/>
  <c r="E519" i="11"/>
  <c r="E520" i="10"/>
  <c r="F267" i="9"/>
  <c r="G267" i="9" s="1"/>
  <c r="E520" i="11" l="1"/>
  <c r="E521" i="10"/>
  <c r="D46" i="7"/>
  <c r="F268" i="9"/>
  <c r="G268" i="9" s="1"/>
  <c r="C520" i="11"/>
  <c r="C521" i="10"/>
  <c r="D20" i="7"/>
  <c r="D520" i="11"/>
  <c r="D521" i="10"/>
  <c r="D33" i="7"/>
  <c r="B521" i="11"/>
  <c r="B522" i="10"/>
  <c r="D521" i="11" l="1"/>
  <c r="D522" i="10"/>
  <c r="C521" i="11"/>
  <c r="C522" i="10"/>
  <c r="B522" i="11"/>
  <c r="B523" i="10"/>
  <c r="E521" i="11"/>
  <c r="E522" i="10"/>
  <c r="F269" i="9"/>
  <c r="G269" i="9" s="1"/>
  <c r="E522" i="11" l="1"/>
  <c r="E523" i="10"/>
  <c r="F270" i="9"/>
  <c r="G270" i="9" s="1"/>
  <c r="B523" i="11"/>
  <c r="B524" i="10"/>
  <c r="C522" i="11"/>
  <c r="C523" i="10"/>
  <c r="D522" i="11"/>
  <c r="D523" i="10"/>
  <c r="D523" i="11" l="1"/>
  <c r="D524" i="10"/>
  <c r="B524" i="11"/>
  <c r="B525" i="10"/>
  <c r="C523" i="11"/>
  <c r="C524" i="10"/>
  <c r="E523" i="11"/>
  <c r="E524" i="10"/>
  <c r="F271" i="9"/>
  <c r="G271" i="9" s="1"/>
  <c r="E524" i="11" l="1"/>
  <c r="E525" i="10"/>
  <c r="F272" i="9"/>
  <c r="G272" i="9" s="1"/>
  <c r="C524" i="11"/>
  <c r="C525" i="10"/>
  <c r="B525" i="11"/>
  <c r="B526" i="10"/>
  <c r="D524" i="11"/>
  <c r="D525" i="10"/>
  <c r="D525" i="11" l="1"/>
  <c r="D526" i="10"/>
  <c r="B526" i="11"/>
  <c r="B527" i="10"/>
  <c r="C525" i="11"/>
  <c r="C526" i="10"/>
  <c r="E525" i="11"/>
  <c r="E526" i="10"/>
  <c r="F273" i="9"/>
  <c r="G273" i="9" s="1"/>
  <c r="E526" i="11" l="1"/>
  <c r="E527" i="10"/>
  <c r="F274" i="9"/>
  <c r="G274" i="9" s="1"/>
  <c r="C526" i="11"/>
  <c r="C527" i="10"/>
  <c r="B527" i="11"/>
  <c r="B528" i="10"/>
  <c r="D526" i="11"/>
  <c r="D527" i="10"/>
  <c r="D527" i="11" l="1"/>
  <c r="D528" i="10"/>
  <c r="B528" i="11"/>
  <c r="B529" i="10"/>
  <c r="C527" i="11"/>
  <c r="C528" i="10"/>
  <c r="E527" i="11"/>
  <c r="E528" i="10"/>
  <c r="F275" i="9"/>
  <c r="G275" i="9" s="1"/>
  <c r="E528" i="11" l="1"/>
  <c r="E529" i="10"/>
  <c r="F276" i="9"/>
  <c r="G276" i="9" s="1"/>
  <c r="C528" i="11"/>
  <c r="C529" i="10"/>
  <c r="B529" i="11"/>
  <c r="B530" i="10"/>
  <c r="D528" i="11"/>
  <c r="D529" i="10"/>
  <c r="D529" i="11" l="1"/>
  <c r="D530" i="10"/>
  <c r="B530" i="11"/>
  <c r="B531" i="10"/>
  <c r="C529" i="11"/>
  <c r="C530" i="10"/>
  <c r="E529" i="11"/>
  <c r="E530" i="10"/>
  <c r="F277" i="9"/>
  <c r="G277" i="9" s="1"/>
  <c r="E530" i="11" l="1"/>
  <c r="E531" i="10"/>
  <c r="F278" i="9"/>
  <c r="G278" i="9" s="1"/>
  <c r="C530" i="11"/>
  <c r="C531" i="10"/>
  <c r="B531" i="11"/>
  <c r="B532" i="10"/>
  <c r="D530" i="11"/>
  <c r="D531" i="10"/>
  <c r="D531" i="11" l="1"/>
  <c r="D532" i="10"/>
  <c r="B532" i="11"/>
  <c r="B533" i="10"/>
  <c r="C531" i="11"/>
  <c r="C532" i="10"/>
  <c r="E531" i="11"/>
  <c r="E532" i="10"/>
  <c r="F279" i="9"/>
  <c r="G279" i="9" s="1"/>
  <c r="E532" i="11" l="1"/>
  <c r="E533" i="10"/>
  <c r="F280" i="9"/>
  <c r="G280" i="9" s="1"/>
  <c r="C532" i="11"/>
  <c r="C533" i="10"/>
  <c r="B533" i="11"/>
  <c r="B534" i="10"/>
  <c r="D532" i="11"/>
  <c r="D533" i="10"/>
  <c r="D533" i="11" l="1"/>
  <c r="D534" i="10"/>
  <c r="B534" i="11"/>
  <c r="B535" i="10"/>
  <c r="C533" i="11"/>
  <c r="C534" i="10"/>
  <c r="E533" i="11"/>
  <c r="E534" i="10"/>
  <c r="F281" i="9"/>
  <c r="G281" i="9" s="1"/>
  <c r="E534" i="11" l="1"/>
  <c r="E535" i="10"/>
  <c r="F282" i="9"/>
  <c r="G282" i="9" s="1"/>
  <c r="C534" i="11"/>
  <c r="C535" i="10"/>
  <c r="B535" i="11"/>
  <c r="B536" i="10"/>
  <c r="E7" i="7"/>
  <c r="D534" i="11"/>
  <c r="D535" i="10"/>
  <c r="B536" i="11" l="1"/>
  <c r="B537" i="10"/>
  <c r="C535" i="11"/>
  <c r="C536" i="10"/>
  <c r="E20" i="7"/>
  <c r="D535" i="11"/>
  <c r="D536" i="10"/>
  <c r="E33" i="7"/>
  <c r="E535" i="11"/>
  <c r="E536" i="10"/>
  <c r="F283" i="9"/>
  <c r="G283" i="9" s="1"/>
  <c r="E46" i="7"/>
  <c r="D536" i="11" l="1"/>
  <c r="D537" i="10"/>
  <c r="C536" i="11"/>
  <c r="C537" i="10"/>
  <c r="E536" i="11"/>
  <c r="E537" i="10"/>
  <c r="F284" i="9"/>
  <c r="G284" i="9" s="1"/>
  <c r="B537" i="11"/>
  <c r="B538" i="10"/>
  <c r="B538" i="11" l="1"/>
  <c r="B539" i="10"/>
  <c r="E537" i="11"/>
  <c r="E538" i="10"/>
  <c r="F285" i="9"/>
  <c r="G285" i="9" s="1"/>
  <c r="C537" i="11"/>
  <c r="C538" i="10"/>
  <c r="D537" i="11"/>
  <c r="D538" i="10"/>
  <c r="D538" i="11" l="1"/>
  <c r="D539" i="10"/>
  <c r="C538" i="11"/>
  <c r="C539" i="10"/>
  <c r="E538" i="11"/>
  <c r="E539" i="10"/>
  <c r="F286" i="9"/>
  <c r="G286" i="9" s="1"/>
  <c r="B539" i="11"/>
  <c r="B540" i="10"/>
  <c r="B540" i="11" l="1"/>
  <c r="B541" i="10"/>
  <c r="E539" i="11"/>
  <c r="E540" i="10"/>
  <c r="F287" i="9"/>
  <c r="G287" i="9" s="1"/>
  <c r="C539" i="11"/>
  <c r="C540" i="10"/>
  <c r="D539" i="11"/>
  <c r="D540" i="10"/>
  <c r="D540" i="11" l="1"/>
  <c r="D541" i="10"/>
  <c r="C540" i="11"/>
  <c r="C541" i="10"/>
  <c r="E540" i="11"/>
  <c r="E541" i="10"/>
  <c r="F288" i="9"/>
  <c r="G288" i="9" s="1"/>
  <c r="B541" i="11"/>
  <c r="B542" i="10"/>
  <c r="B542" i="11" l="1"/>
  <c r="B543" i="10"/>
  <c r="E541" i="11"/>
  <c r="E542" i="10"/>
  <c r="F289" i="9"/>
  <c r="G289" i="9" s="1"/>
  <c r="C541" i="11"/>
  <c r="C542" i="10"/>
  <c r="D541" i="11"/>
  <c r="D542" i="10"/>
  <c r="D542" i="11" l="1"/>
  <c r="D543" i="10"/>
  <c r="C542" i="11"/>
  <c r="C543" i="10"/>
  <c r="E542" i="11"/>
  <c r="E543" i="10"/>
  <c r="F290" i="9"/>
  <c r="G290" i="9" s="1"/>
  <c r="B543" i="11"/>
  <c r="B544" i="10"/>
  <c r="B544" i="11" l="1"/>
  <c r="B545" i="10"/>
  <c r="E543" i="11"/>
  <c r="E544" i="10"/>
  <c r="F291" i="9"/>
  <c r="G291" i="9" s="1"/>
  <c r="C543" i="11"/>
  <c r="C544" i="10"/>
  <c r="D543" i="11"/>
  <c r="D544" i="10"/>
  <c r="C544" i="11" l="1"/>
  <c r="C545" i="10"/>
  <c r="D544" i="11"/>
  <c r="D545" i="10"/>
  <c r="E544" i="11"/>
  <c r="E545" i="10"/>
  <c r="F292" i="9"/>
  <c r="G292" i="9" s="1"/>
  <c r="B545" i="11"/>
  <c r="B546" i="10"/>
  <c r="B546" i="11" l="1"/>
  <c r="B547" i="10"/>
  <c r="E545" i="11"/>
  <c r="E546" i="10"/>
  <c r="F293" i="9"/>
  <c r="G293" i="9" s="1"/>
  <c r="D545" i="11"/>
  <c r="D546" i="10"/>
  <c r="C545" i="11"/>
  <c r="C546" i="10"/>
  <c r="C546" i="11" l="1"/>
  <c r="C547" i="10"/>
  <c r="D546" i="11"/>
  <c r="D547" i="10"/>
  <c r="E546" i="11"/>
  <c r="E547" i="10"/>
  <c r="F294" i="9"/>
  <c r="G294" i="9" s="1"/>
  <c r="B547" i="11"/>
  <c r="B548" i="10"/>
  <c r="B548" i="11" l="1"/>
  <c r="B549" i="10"/>
  <c r="E547" i="11"/>
  <c r="E548" i="10"/>
  <c r="F295" i="9"/>
  <c r="G295" i="9" s="1"/>
  <c r="D547" i="11"/>
  <c r="D548" i="10"/>
  <c r="C547" i="11"/>
  <c r="C548" i="10"/>
  <c r="D548" i="11" l="1"/>
  <c r="D549" i="10"/>
  <c r="C548" i="11"/>
  <c r="C549" i="10"/>
  <c r="E548" i="11"/>
  <c r="E549" i="10"/>
  <c r="F296" i="9"/>
  <c r="G296" i="9" s="1"/>
  <c r="B549" i="11"/>
  <c r="B550" i="10"/>
  <c r="B550" i="11" l="1"/>
  <c r="B551" i="10"/>
  <c r="E549" i="11"/>
  <c r="E550" i="10"/>
  <c r="F297" i="9"/>
  <c r="G297" i="9" s="1"/>
  <c r="C549" i="11"/>
  <c r="C550" i="10"/>
  <c r="D549" i="11"/>
  <c r="D550" i="10"/>
  <c r="D550" i="11" l="1"/>
  <c r="D551" i="10"/>
  <c r="C550" i="11"/>
  <c r="C551" i="10"/>
  <c r="E550" i="11"/>
  <c r="E551" i="10"/>
  <c r="F298" i="9"/>
  <c r="G298" i="9" s="1"/>
  <c r="B551" i="11"/>
  <c r="B552" i="10"/>
  <c r="B552" i="11" l="1"/>
  <c r="B553" i="10"/>
  <c r="E551" i="11"/>
  <c r="E552" i="10"/>
  <c r="F299" i="9"/>
  <c r="G299" i="9" s="1"/>
  <c r="C551" i="11"/>
  <c r="C552" i="10"/>
  <c r="D551" i="11"/>
  <c r="D552" i="10"/>
  <c r="D552" i="11" l="1"/>
  <c r="D553" i="10"/>
  <c r="C552" i="11"/>
  <c r="C553" i="10"/>
  <c r="E552" i="11"/>
  <c r="E553" i="10"/>
  <c r="F300" i="9"/>
  <c r="G300" i="9" s="1"/>
  <c r="B553" i="11"/>
  <c r="B554" i="10"/>
  <c r="F7" i="7"/>
  <c r="B554" i="11" l="1"/>
  <c r="B555" i="10"/>
  <c r="E553" i="11"/>
  <c r="E554" i="10"/>
  <c r="F301" i="9"/>
  <c r="G301" i="9" s="1"/>
  <c r="F46" i="7"/>
  <c r="C553" i="11"/>
  <c r="C554" i="10"/>
  <c r="F20" i="7"/>
  <c r="D553" i="11"/>
  <c r="D554" i="10"/>
  <c r="F33" i="7"/>
  <c r="C554" i="11" l="1"/>
  <c r="C555" i="10"/>
  <c r="D554" i="11"/>
  <c r="D555" i="10"/>
  <c r="E554" i="11"/>
  <c r="E555" i="10"/>
  <c r="F302" i="9"/>
  <c r="G302" i="9" s="1"/>
  <c r="B555" i="11"/>
  <c r="B556" i="10"/>
  <c r="B556" i="11" l="1"/>
  <c r="B557" i="10"/>
  <c r="E555" i="11"/>
  <c r="E556" i="10"/>
  <c r="F303" i="9"/>
  <c r="G303" i="9" s="1"/>
  <c r="D555" i="11"/>
  <c r="D556" i="10"/>
  <c r="C555" i="11"/>
  <c r="C556" i="10"/>
  <c r="C556" i="11" l="1"/>
  <c r="C557" i="10"/>
  <c r="D556" i="11"/>
  <c r="D557" i="10"/>
  <c r="E556" i="11"/>
  <c r="E557" i="10"/>
  <c r="F304" i="9"/>
  <c r="G304" i="9" s="1"/>
  <c r="B557" i="11"/>
  <c r="B558" i="10"/>
  <c r="B558" i="11" l="1"/>
  <c r="B559" i="10"/>
  <c r="E557" i="11"/>
  <c r="E558" i="10"/>
  <c r="F305" i="9"/>
  <c r="G305" i="9" s="1"/>
  <c r="D557" i="11"/>
  <c r="D558" i="10"/>
  <c r="C557" i="11"/>
  <c r="C558" i="10"/>
  <c r="D558" i="11" l="1"/>
  <c r="D559" i="10"/>
  <c r="E558" i="11"/>
  <c r="E559" i="10"/>
  <c r="F306" i="9"/>
  <c r="G306" i="9" s="1"/>
  <c r="B559" i="11"/>
  <c r="B560" i="10"/>
  <c r="C558" i="11"/>
  <c r="C559" i="10"/>
  <c r="C559" i="11" l="1"/>
  <c r="C560" i="10"/>
  <c r="B560" i="11"/>
  <c r="B561" i="10"/>
  <c r="E559" i="11"/>
  <c r="E560" i="10"/>
  <c r="F307" i="9"/>
  <c r="G307" i="9" s="1"/>
  <c r="D559" i="11"/>
  <c r="D560" i="10"/>
  <c r="D560" i="11" l="1"/>
  <c r="D561" i="10"/>
  <c r="E560" i="11"/>
  <c r="E561" i="10"/>
  <c r="F308" i="9"/>
  <c r="G308" i="9" s="1"/>
  <c r="B561" i="11"/>
  <c r="B562" i="10"/>
  <c r="C560" i="11"/>
  <c r="C561" i="10"/>
  <c r="C561" i="11" l="1"/>
  <c r="C562" i="10"/>
  <c r="B562" i="11"/>
  <c r="B563" i="10"/>
  <c r="E561" i="11"/>
  <c r="E562" i="10"/>
  <c r="F309" i="9"/>
  <c r="G309" i="9" s="1"/>
  <c r="D561" i="11"/>
  <c r="D562" i="10"/>
  <c r="D562" i="11" l="1"/>
  <c r="D563" i="10"/>
  <c r="E562" i="11"/>
  <c r="E563" i="10"/>
  <c r="F310" i="9"/>
  <c r="G310" i="9" s="1"/>
  <c r="B563" i="11"/>
  <c r="B564" i="10"/>
  <c r="C562" i="11"/>
  <c r="C563" i="10"/>
  <c r="C563" i="11" l="1"/>
  <c r="C564" i="10"/>
  <c r="B564" i="11"/>
  <c r="B565" i="10"/>
  <c r="E563" i="11"/>
  <c r="E564" i="10"/>
  <c r="F311" i="9"/>
  <c r="G311" i="9" s="1"/>
  <c r="D563" i="11"/>
  <c r="D564" i="10"/>
  <c r="D564" i="11" l="1"/>
  <c r="D565" i="10"/>
  <c r="E564" i="11"/>
  <c r="E565" i="10"/>
  <c r="F312" i="9"/>
  <c r="G312" i="9" s="1"/>
  <c r="B565" i="11"/>
  <c r="B566" i="10"/>
  <c r="C564" i="11"/>
  <c r="C565" i="10"/>
  <c r="C565" i="11" l="1"/>
  <c r="C566" i="10"/>
  <c r="B566" i="11"/>
  <c r="B567" i="10"/>
  <c r="E565" i="11"/>
  <c r="E566" i="10"/>
  <c r="F313" i="9"/>
  <c r="G313" i="9" s="1"/>
  <c r="D565" i="11"/>
  <c r="D566" i="10"/>
  <c r="D566" i="11" l="1"/>
  <c r="D567" i="10"/>
  <c r="E566" i="11"/>
  <c r="E567" i="10"/>
  <c r="F314" i="9"/>
  <c r="G314" i="9" s="1"/>
  <c r="B567" i="11"/>
  <c r="B568" i="10"/>
  <c r="C566" i="11"/>
  <c r="C567" i="10"/>
  <c r="C567" i="11" l="1"/>
  <c r="C568" i="10"/>
  <c r="B568" i="11"/>
  <c r="B569" i="10"/>
  <c r="E567" i="11"/>
  <c r="E568" i="10"/>
  <c r="F315" i="9"/>
  <c r="G315" i="9" s="1"/>
  <c r="D567" i="11"/>
  <c r="D568" i="10"/>
  <c r="D568" i="11" l="1"/>
  <c r="D569" i="10"/>
  <c r="E568" i="11"/>
  <c r="E569" i="10"/>
  <c r="F316" i="9"/>
  <c r="G316" i="9" s="1"/>
  <c r="B569" i="11"/>
  <c r="B570" i="10"/>
  <c r="C568" i="11"/>
  <c r="C569" i="10"/>
  <c r="C569" i="11" l="1"/>
  <c r="C570" i="10"/>
  <c r="B570" i="11"/>
  <c r="B571" i="10"/>
  <c r="E569" i="11"/>
  <c r="E570" i="10"/>
  <c r="F317" i="9"/>
  <c r="G317" i="9" s="1"/>
  <c r="D569" i="11"/>
  <c r="D570" i="10"/>
  <c r="D570" i="11" l="1"/>
  <c r="D571" i="10"/>
  <c r="E570" i="11"/>
  <c r="E571" i="10"/>
  <c r="F318" i="9"/>
  <c r="G318" i="9" s="1"/>
  <c r="B571" i="11"/>
  <c r="B572" i="10"/>
  <c r="C570" i="11"/>
  <c r="C571" i="10"/>
  <c r="C571" i="11" l="1"/>
  <c r="C572" i="10"/>
  <c r="B572" i="11"/>
  <c r="B573" i="10"/>
  <c r="G7" i="7"/>
  <c r="E571" i="11"/>
  <c r="E572" i="10"/>
  <c r="F319" i="9"/>
  <c r="G319" i="9" s="1"/>
  <c r="D571" i="11"/>
  <c r="D572" i="10"/>
  <c r="E572" i="11" l="1"/>
  <c r="E573" i="10"/>
  <c r="F320" i="9"/>
  <c r="G320" i="9" s="1"/>
  <c r="G46" i="7"/>
  <c r="B573" i="11"/>
  <c r="B574" i="10"/>
  <c r="D572" i="11"/>
  <c r="D573" i="10"/>
  <c r="G33" i="7"/>
  <c r="C572" i="11"/>
  <c r="C573" i="10"/>
  <c r="G20" i="7"/>
  <c r="D573" i="11" l="1"/>
  <c r="D574" i="10"/>
  <c r="B574" i="11"/>
  <c r="B575" i="10"/>
  <c r="C573" i="11"/>
  <c r="C574" i="10"/>
  <c r="E573" i="11"/>
  <c r="E574" i="10"/>
  <c r="F321" i="9"/>
  <c r="G321" i="9" s="1"/>
  <c r="E574" i="11" l="1"/>
  <c r="E575" i="10"/>
  <c r="F322" i="9"/>
  <c r="G322" i="9" s="1"/>
  <c r="B575" i="11"/>
  <c r="B576" i="10"/>
  <c r="C574" i="11"/>
  <c r="C575" i="10"/>
  <c r="D574" i="11"/>
  <c r="D575" i="10"/>
  <c r="C575" i="11" l="1"/>
  <c r="C576" i="10"/>
  <c r="D575" i="11"/>
  <c r="D576" i="10"/>
  <c r="B576" i="11"/>
  <c r="B577" i="10"/>
  <c r="E575" i="11"/>
  <c r="E576" i="10"/>
  <c r="F323" i="9"/>
  <c r="G323" i="9" s="1"/>
  <c r="E576" i="11" l="1"/>
  <c r="E577" i="10"/>
  <c r="F324" i="9"/>
  <c r="G324" i="9" s="1"/>
  <c r="B577" i="11"/>
  <c r="B578" i="10"/>
  <c r="D576" i="11"/>
  <c r="D577" i="10"/>
  <c r="C576" i="11"/>
  <c r="C577" i="10"/>
  <c r="D577" i="11" l="1"/>
  <c r="D578" i="10"/>
  <c r="C577" i="11"/>
  <c r="C578" i="10"/>
  <c r="B578" i="11"/>
  <c r="B579" i="10"/>
  <c r="E577" i="11"/>
  <c r="E578" i="10"/>
  <c r="F325" i="9"/>
  <c r="G325" i="9" s="1"/>
  <c r="E578" i="11" l="1"/>
  <c r="E579" i="10"/>
  <c r="F326" i="9"/>
  <c r="G326" i="9" s="1"/>
  <c r="B579" i="11"/>
  <c r="B580" i="10"/>
  <c r="C578" i="11"/>
  <c r="C579" i="10"/>
  <c r="D578" i="11"/>
  <c r="D579" i="10"/>
  <c r="D579" i="11" l="1"/>
  <c r="D580" i="10"/>
  <c r="C579" i="11"/>
  <c r="C580" i="10"/>
  <c r="B580" i="11"/>
  <c r="B581" i="10"/>
  <c r="E579" i="11"/>
  <c r="E580" i="10"/>
  <c r="F327" i="9"/>
  <c r="G327" i="9" s="1"/>
  <c r="E580" i="11" l="1"/>
  <c r="E581" i="10"/>
  <c r="F328" i="9"/>
  <c r="G328" i="9" s="1"/>
  <c r="B581" i="11"/>
  <c r="B582" i="10"/>
  <c r="C580" i="11"/>
  <c r="C581" i="10"/>
  <c r="D580" i="11"/>
  <c r="D581" i="10"/>
  <c r="D581" i="11" l="1"/>
  <c r="D582" i="10"/>
  <c r="C581" i="11"/>
  <c r="C582" i="10"/>
  <c r="B582" i="11"/>
  <c r="B583" i="10"/>
  <c r="E581" i="11"/>
  <c r="E582" i="10"/>
  <c r="F329" i="9"/>
  <c r="G329" i="9" s="1"/>
  <c r="E582" i="11" l="1"/>
  <c r="E583" i="10"/>
  <c r="F330" i="9"/>
  <c r="G330" i="9" s="1"/>
  <c r="B583" i="11"/>
  <c r="B584" i="10"/>
  <c r="C582" i="11"/>
  <c r="C583" i="10"/>
  <c r="D582" i="11"/>
  <c r="D583" i="10"/>
  <c r="D583" i="11" l="1"/>
  <c r="D584" i="10"/>
  <c r="C583" i="11"/>
  <c r="C584" i="10"/>
  <c r="B584" i="11"/>
  <c r="B585" i="10"/>
  <c r="E583" i="11"/>
  <c r="E584" i="10"/>
  <c r="F331" i="9"/>
  <c r="G331" i="9" s="1"/>
  <c r="B585" i="11" l="1"/>
  <c r="B586" i="10"/>
  <c r="E584" i="11"/>
  <c r="E585" i="10"/>
  <c r="F332" i="9"/>
  <c r="G332" i="9" s="1"/>
  <c r="C584" i="11"/>
  <c r="C585" i="10"/>
  <c r="D584" i="11"/>
  <c r="D585" i="10"/>
  <c r="D585" i="11" l="1"/>
  <c r="D586" i="10"/>
  <c r="C585" i="11"/>
  <c r="C586" i="10"/>
  <c r="E585" i="11"/>
  <c r="E586" i="10"/>
  <c r="F333" i="9"/>
  <c r="G333" i="9" s="1"/>
  <c r="B586" i="11"/>
  <c r="B587" i="10"/>
  <c r="B587" i="11" l="1"/>
  <c r="B588" i="10"/>
  <c r="E586" i="11"/>
  <c r="E587" i="10"/>
  <c r="F334" i="9"/>
  <c r="G334" i="9" s="1"/>
  <c r="C586" i="11"/>
  <c r="C587" i="10"/>
  <c r="D586" i="11"/>
  <c r="D587" i="10"/>
  <c r="D587" i="11" l="1"/>
  <c r="D588" i="10"/>
  <c r="C587" i="11"/>
  <c r="C588" i="10"/>
  <c r="E587" i="11"/>
  <c r="E588" i="10"/>
  <c r="F335" i="9"/>
  <c r="G335" i="9" s="1"/>
  <c r="B588" i="11"/>
  <c r="B589" i="10"/>
  <c r="B589" i="11" l="1"/>
  <c r="B590" i="10"/>
  <c r="E588" i="11"/>
  <c r="E589" i="10"/>
  <c r="F336" i="9"/>
  <c r="G336" i="9" s="1"/>
  <c r="C588" i="11"/>
  <c r="C589" i="10"/>
  <c r="D588" i="11"/>
  <c r="D589" i="10"/>
  <c r="C589" i="11" l="1"/>
  <c r="C590" i="10"/>
  <c r="D589" i="11"/>
  <c r="D590" i="10"/>
  <c r="E589" i="11"/>
  <c r="E590" i="10"/>
  <c r="F337" i="9"/>
  <c r="G337" i="9" s="1"/>
  <c r="B590" i="11"/>
  <c r="B591" i="10"/>
  <c r="B591" i="11" l="1"/>
  <c r="B592" i="10"/>
  <c r="H7" i="7"/>
  <c r="E590" i="11"/>
  <c r="E591" i="10"/>
  <c r="F338" i="9"/>
  <c r="G338" i="9" s="1"/>
  <c r="D590" i="11"/>
  <c r="D591" i="10"/>
  <c r="C590" i="11"/>
  <c r="C591" i="10"/>
  <c r="D591" i="11" l="1"/>
  <c r="D592" i="10"/>
  <c r="H33" i="7"/>
  <c r="E591" i="11"/>
  <c r="E592" i="10"/>
  <c r="F339" i="9"/>
  <c r="G339" i="9" s="1"/>
  <c r="H46" i="7"/>
  <c r="C591" i="11"/>
  <c r="C592" i="10"/>
  <c r="H20" i="7"/>
  <c r="B592" i="11"/>
  <c r="B593" i="10"/>
  <c r="B593" i="11" l="1"/>
  <c r="B594" i="10"/>
  <c r="C592" i="11"/>
  <c r="C593" i="10"/>
  <c r="E592" i="11"/>
  <c r="E593" i="10"/>
  <c r="F340" i="9"/>
  <c r="G340" i="9" s="1"/>
  <c r="D592" i="11"/>
  <c r="D593" i="10"/>
  <c r="D593" i="11" l="1"/>
  <c r="D594" i="10"/>
  <c r="E593" i="11"/>
  <c r="E594" i="10"/>
  <c r="F341" i="9"/>
  <c r="G341" i="9" s="1"/>
  <c r="C593" i="11"/>
  <c r="C594" i="10"/>
  <c r="B594" i="11"/>
  <c r="B595" i="10"/>
  <c r="B595" i="11" l="1"/>
  <c r="B596" i="10"/>
  <c r="C594" i="11"/>
  <c r="C595" i="10"/>
  <c r="E594" i="11"/>
  <c r="E595" i="10"/>
  <c r="F342" i="9"/>
  <c r="G342" i="9" s="1"/>
  <c r="D594" i="11"/>
  <c r="D595" i="10"/>
  <c r="D595" i="11" l="1"/>
  <c r="D596" i="10"/>
  <c r="E595" i="11"/>
  <c r="E596" i="10"/>
  <c r="F343" i="9"/>
  <c r="G343" i="9" s="1"/>
  <c r="C595" i="11"/>
  <c r="C596" i="10"/>
  <c r="B596" i="11"/>
  <c r="B597" i="10"/>
  <c r="B597" i="11" l="1"/>
  <c r="B598" i="10"/>
  <c r="C596" i="11"/>
  <c r="C597" i="10"/>
  <c r="E596" i="11"/>
  <c r="E597" i="10"/>
  <c r="F344" i="9"/>
  <c r="G344" i="9" s="1"/>
  <c r="D596" i="11"/>
  <c r="D597" i="10"/>
  <c r="D597" i="11" l="1"/>
  <c r="D598" i="10"/>
  <c r="E597" i="11"/>
  <c r="E598" i="10"/>
  <c r="F345" i="9"/>
  <c r="G345" i="9" s="1"/>
  <c r="C597" i="11"/>
  <c r="C598" i="10"/>
  <c r="B598" i="11"/>
  <c r="B599" i="10"/>
  <c r="B599" i="11" l="1"/>
  <c r="B600" i="10"/>
  <c r="C598" i="11"/>
  <c r="C599" i="10"/>
  <c r="E598" i="11"/>
  <c r="E599" i="10"/>
  <c r="F346" i="9"/>
  <c r="G346" i="9" s="1"/>
  <c r="D598" i="11"/>
  <c r="D599" i="10"/>
  <c r="D599" i="11" l="1"/>
  <c r="D600" i="10"/>
  <c r="E599" i="11"/>
  <c r="E600" i="10"/>
  <c r="F347" i="9"/>
  <c r="G347" i="9" s="1"/>
  <c r="C599" i="11"/>
  <c r="C600" i="10"/>
  <c r="B600" i="11"/>
  <c r="B601" i="10"/>
  <c r="C600" i="11" l="1"/>
  <c r="C601" i="10"/>
  <c r="B601" i="11"/>
  <c r="B602" i="10"/>
  <c r="E600" i="11"/>
  <c r="E601" i="10"/>
  <c r="F348" i="9"/>
  <c r="G348" i="9" s="1"/>
  <c r="D600" i="11"/>
  <c r="D601" i="10"/>
  <c r="D601" i="11" l="1"/>
  <c r="D602" i="10"/>
  <c r="E601" i="11"/>
  <c r="E602" i="10"/>
  <c r="F349" i="9"/>
  <c r="G349" i="9" s="1"/>
  <c r="B602" i="11"/>
  <c r="B603" i="10"/>
  <c r="C601" i="11"/>
  <c r="C602" i="10"/>
  <c r="C602" i="11" l="1"/>
  <c r="C603" i="10"/>
  <c r="B603" i="11"/>
  <c r="B604" i="10"/>
  <c r="E602" i="11"/>
  <c r="E603" i="10"/>
  <c r="F350" i="9"/>
  <c r="G350" i="9" s="1"/>
  <c r="D602" i="11"/>
  <c r="D603" i="10"/>
  <c r="D603" i="11" l="1"/>
  <c r="D604" i="10"/>
  <c r="E603" i="11"/>
  <c r="E604" i="10"/>
  <c r="F351" i="9"/>
  <c r="G351" i="9" s="1"/>
  <c r="B604" i="11"/>
  <c r="B605" i="10"/>
  <c r="C603" i="11"/>
  <c r="C604" i="10"/>
  <c r="C604" i="11" l="1"/>
  <c r="C605" i="10"/>
  <c r="B605" i="11"/>
  <c r="B606" i="10"/>
  <c r="E604" i="11"/>
  <c r="E605" i="10"/>
  <c r="F352" i="9"/>
  <c r="G352" i="9" s="1"/>
  <c r="D604" i="11"/>
  <c r="D605" i="10"/>
  <c r="D605" i="11" l="1"/>
  <c r="D606" i="10"/>
  <c r="E605" i="11"/>
  <c r="E606" i="10"/>
  <c r="F353" i="9"/>
  <c r="G353" i="9" s="1"/>
  <c r="B606" i="11"/>
  <c r="B607" i="10"/>
  <c r="C605" i="11"/>
  <c r="C606" i="10"/>
  <c r="C606" i="11" l="1"/>
  <c r="C607" i="10"/>
  <c r="B607" i="11"/>
  <c r="B608" i="10"/>
  <c r="E606" i="11"/>
  <c r="E607" i="10"/>
  <c r="F354" i="9"/>
  <c r="G354" i="9" s="1"/>
  <c r="D606" i="11"/>
  <c r="D607" i="10"/>
  <c r="D607" i="11" l="1"/>
  <c r="D608" i="10"/>
  <c r="E607" i="11"/>
  <c r="E608" i="10"/>
  <c r="F355" i="9"/>
  <c r="G355" i="9" s="1"/>
  <c r="B608" i="11"/>
  <c r="B609" i="10"/>
  <c r="I7" i="7"/>
  <c r="C607" i="11"/>
  <c r="C608" i="10"/>
  <c r="B609" i="11" l="1"/>
  <c r="B610" i="10"/>
  <c r="E608" i="11"/>
  <c r="E609" i="10"/>
  <c r="F356" i="9"/>
  <c r="G356" i="9" s="1"/>
  <c r="I46" i="7"/>
  <c r="C608" i="11"/>
  <c r="C609" i="10"/>
  <c r="I20" i="7"/>
  <c r="D608" i="11"/>
  <c r="D609" i="10"/>
  <c r="I33" i="7"/>
  <c r="C609" i="11" l="1"/>
  <c r="C610" i="10"/>
  <c r="D609" i="11"/>
  <c r="D610" i="10"/>
  <c r="E609" i="11"/>
  <c r="E610" i="10"/>
  <c r="F357" i="9"/>
  <c r="G357" i="9" s="1"/>
  <c r="B610" i="11"/>
  <c r="B611" i="10"/>
  <c r="B611" i="11" l="1"/>
  <c r="B612" i="10"/>
  <c r="E610" i="11"/>
  <c r="E611" i="10"/>
  <c r="F358" i="9"/>
  <c r="G358" i="9" s="1"/>
  <c r="D610" i="11"/>
  <c r="D611" i="10"/>
  <c r="C610" i="11"/>
  <c r="C611" i="10"/>
  <c r="C611" i="11" l="1"/>
  <c r="C612" i="10"/>
  <c r="D611" i="11"/>
  <c r="D612" i="10"/>
  <c r="E611" i="11"/>
  <c r="E612" i="10"/>
  <c r="F359" i="9"/>
  <c r="G359" i="9" s="1"/>
  <c r="B612" i="11"/>
  <c r="B613" i="10"/>
  <c r="B613" i="11" l="1"/>
  <c r="B614" i="10"/>
  <c r="E612" i="11"/>
  <c r="E613" i="10"/>
  <c r="F360" i="9"/>
  <c r="G360" i="9" s="1"/>
  <c r="D612" i="11"/>
  <c r="D613" i="10"/>
  <c r="C612" i="11"/>
  <c r="C613" i="10"/>
  <c r="C613" i="11" l="1"/>
  <c r="C614" i="10"/>
  <c r="D613" i="11"/>
  <c r="D614" i="10"/>
  <c r="E613" i="11"/>
  <c r="E614" i="10"/>
  <c r="F361" i="9"/>
  <c r="G361" i="9" s="1"/>
  <c r="B614" i="11"/>
  <c r="B615" i="10"/>
  <c r="B615" i="11" l="1"/>
  <c r="B616" i="10"/>
  <c r="E614" i="11"/>
  <c r="E615" i="10"/>
  <c r="F362" i="9"/>
  <c r="G362" i="9" s="1"/>
  <c r="D614" i="11"/>
  <c r="D615" i="10"/>
  <c r="C614" i="11"/>
  <c r="C615" i="10"/>
  <c r="D615" i="11" l="1"/>
  <c r="D616" i="10"/>
  <c r="C615" i="11"/>
  <c r="C616" i="10"/>
  <c r="E615" i="11"/>
  <c r="E616" i="10"/>
  <c r="F363" i="9"/>
  <c r="G363" i="9" s="1"/>
  <c r="B616" i="11"/>
  <c r="B617" i="10"/>
  <c r="B617" i="11" l="1"/>
  <c r="B618" i="10"/>
  <c r="E616" i="11"/>
  <c r="E617" i="10"/>
  <c r="F364" i="9"/>
  <c r="G364" i="9" s="1"/>
  <c r="C616" i="11"/>
  <c r="C617" i="10"/>
  <c r="D616" i="11"/>
  <c r="D617" i="10"/>
  <c r="D617" i="11" l="1"/>
  <c r="D618" i="10"/>
  <c r="C617" i="11"/>
  <c r="C618" i="10"/>
  <c r="E617" i="11"/>
  <c r="E618" i="10"/>
  <c r="F365" i="9"/>
  <c r="G365" i="9" s="1"/>
  <c r="B618" i="11"/>
  <c r="B619" i="10"/>
  <c r="B619" i="11" l="1"/>
  <c r="B620" i="10"/>
  <c r="E618" i="11"/>
  <c r="E619" i="10"/>
  <c r="F366" i="9"/>
  <c r="G366" i="9" s="1"/>
  <c r="C618" i="11"/>
  <c r="C619" i="10"/>
  <c r="D618" i="11"/>
  <c r="D619" i="10"/>
  <c r="D619" i="11" l="1"/>
  <c r="D620" i="10"/>
  <c r="C619" i="11"/>
  <c r="C620" i="10"/>
  <c r="E619" i="11"/>
  <c r="E620" i="10"/>
  <c r="F367" i="9"/>
  <c r="G367" i="9" s="1"/>
  <c r="B620" i="11"/>
  <c r="B621" i="10"/>
  <c r="B621" i="11" l="1"/>
  <c r="B622" i="10"/>
  <c r="E620" i="11"/>
  <c r="E621" i="10"/>
  <c r="F368" i="9"/>
  <c r="G368" i="9" s="1"/>
  <c r="C620" i="11"/>
  <c r="C621" i="10"/>
  <c r="D620" i="11"/>
  <c r="D621" i="10"/>
  <c r="D621" i="11" l="1"/>
  <c r="D622" i="10"/>
  <c r="C621" i="11"/>
  <c r="C622" i="10"/>
  <c r="E621" i="11"/>
  <c r="E622" i="10"/>
  <c r="F369" i="9"/>
  <c r="G369" i="9" s="1"/>
  <c r="B622" i="11"/>
  <c r="B623" i="10"/>
  <c r="B623" i="11" l="1"/>
  <c r="B624" i="10"/>
  <c r="E622" i="11"/>
  <c r="E623" i="10"/>
  <c r="F370" i="9"/>
  <c r="G370" i="9" s="1"/>
  <c r="C622" i="11"/>
  <c r="C623" i="10"/>
  <c r="D622" i="11"/>
  <c r="D623" i="10"/>
  <c r="D623" i="11" l="1"/>
  <c r="D624" i="10"/>
  <c r="C623" i="11"/>
  <c r="C624" i="10"/>
  <c r="E623" i="11"/>
  <c r="E624" i="10"/>
  <c r="F371" i="9"/>
  <c r="G371" i="9" s="1"/>
  <c r="B624" i="11"/>
  <c r="B625" i="10"/>
  <c r="B625" i="11" l="1"/>
  <c r="B626" i="10"/>
  <c r="E624" i="11"/>
  <c r="E625" i="10"/>
  <c r="F372" i="9"/>
  <c r="G372" i="9" s="1"/>
  <c r="C624" i="11"/>
  <c r="C625" i="10"/>
  <c r="D624" i="11"/>
  <c r="D625" i="10"/>
  <c r="D625" i="11" l="1"/>
  <c r="D626" i="10"/>
  <c r="C625" i="11"/>
  <c r="C626" i="10"/>
  <c r="E625" i="11"/>
  <c r="E626" i="10"/>
  <c r="F373" i="9"/>
  <c r="G373" i="9" s="1"/>
  <c r="B626" i="11"/>
  <c r="B627" i="10"/>
  <c r="J7" i="7"/>
  <c r="B627" i="11" l="1"/>
  <c r="B628" i="10"/>
  <c r="E626" i="11"/>
  <c r="E627" i="10"/>
  <c r="J46" i="7"/>
  <c r="F374" i="9"/>
  <c r="G374" i="9" s="1"/>
  <c r="C626" i="11"/>
  <c r="C627" i="10"/>
  <c r="J20" i="7"/>
  <c r="D626" i="11"/>
  <c r="D627" i="10"/>
  <c r="J33" i="7"/>
  <c r="C627" i="11" l="1"/>
  <c r="C628" i="10"/>
  <c r="D627" i="11"/>
  <c r="D628" i="10"/>
  <c r="E627" i="11"/>
  <c r="E628" i="10"/>
  <c r="F375" i="9"/>
  <c r="G375" i="9" s="1"/>
  <c r="B628" i="11"/>
  <c r="B629" i="10"/>
  <c r="B629" i="11" l="1"/>
  <c r="B630" i="10"/>
  <c r="E628" i="11"/>
  <c r="E629" i="10"/>
  <c r="F376" i="9"/>
  <c r="G376" i="9" s="1"/>
  <c r="D628" i="11"/>
  <c r="D629" i="10"/>
  <c r="C628" i="11"/>
  <c r="C629" i="10"/>
  <c r="C629" i="11" l="1"/>
  <c r="C630" i="10"/>
  <c r="D629" i="11"/>
  <c r="D630" i="10"/>
  <c r="E629" i="11"/>
  <c r="E630" i="10"/>
  <c r="F377" i="9"/>
  <c r="G377" i="9" s="1"/>
  <c r="B630" i="11"/>
  <c r="B631" i="10"/>
  <c r="B631" i="11" l="1"/>
  <c r="B632" i="10"/>
  <c r="E630" i="11"/>
  <c r="E631" i="10"/>
  <c r="F378" i="9"/>
  <c r="G378" i="9" s="1"/>
  <c r="D630" i="11"/>
  <c r="D631" i="10"/>
  <c r="C630" i="11"/>
  <c r="C631" i="10"/>
  <c r="C631" i="11" l="1"/>
  <c r="C632" i="10"/>
  <c r="D631" i="11"/>
  <c r="D632" i="10"/>
  <c r="E631" i="11"/>
  <c r="E632" i="10"/>
  <c r="F379" i="9"/>
  <c r="G379" i="9" s="1"/>
  <c r="B632" i="11"/>
  <c r="B633" i="10"/>
  <c r="B633" i="11" l="1"/>
  <c r="B634" i="10"/>
  <c r="E632" i="11"/>
  <c r="E633" i="10"/>
  <c r="F380" i="9"/>
  <c r="G380" i="9" s="1"/>
  <c r="D632" i="11"/>
  <c r="D633" i="10"/>
  <c r="C632" i="11"/>
  <c r="C633" i="10"/>
  <c r="C633" i="11" l="1"/>
  <c r="C634" i="10"/>
  <c r="D633" i="11"/>
  <c r="D634" i="10"/>
  <c r="E633" i="11"/>
  <c r="E634" i="10"/>
  <c r="F381" i="9"/>
  <c r="G381" i="9" s="1"/>
  <c r="B634" i="11"/>
  <c r="B635" i="10"/>
  <c r="B635" i="11" l="1"/>
  <c r="B636" i="10"/>
  <c r="E634" i="11"/>
  <c r="E635" i="10"/>
  <c r="F382" i="9"/>
  <c r="G382" i="9" s="1"/>
  <c r="D634" i="11"/>
  <c r="D635" i="10"/>
  <c r="C634" i="11"/>
  <c r="C635" i="10"/>
  <c r="C635" i="11" l="1"/>
  <c r="C636" i="10"/>
  <c r="D635" i="11"/>
  <c r="D636" i="10"/>
  <c r="E635" i="11"/>
  <c r="E636" i="10"/>
  <c r="F383" i="9"/>
  <c r="G383" i="9" s="1"/>
  <c r="B636" i="11"/>
  <c r="B637" i="10"/>
  <c r="B637" i="11" l="1"/>
  <c r="B638" i="10"/>
  <c r="E636" i="11"/>
  <c r="E637" i="10"/>
  <c r="F384" i="9"/>
  <c r="G384" i="9" s="1"/>
  <c r="D636" i="11"/>
  <c r="D637" i="10"/>
  <c r="C636" i="11"/>
  <c r="C637" i="10"/>
  <c r="C637" i="11" l="1"/>
  <c r="C638" i="10"/>
  <c r="D637" i="11"/>
  <c r="D638" i="10"/>
  <c r="E637" i="11"/>
  <c r="E638" i="10"/>
  <c r="F385" i="9"/>
  <c r="G385" i="9" s="1"/>
  <c r="B638" i="11"/>
  <c r="B639" i="10"/>
  <c r="B639" i="11" l="1"/>
  <c r="B640" i="10"/>
  <c r="E638" i="11"/>
  <c r="E639" i="10"/>
  <c r="F386" i="9"/>
  <c r="G386" i="9" s="1"/>
  <c r="D638" i="11"/>
  <c r="D639" i="10"/>
  <c r="C638" i="11"/>
  <c r="C639" i="10"/>
  <c r="C639" i="11" l="1"/>
  <c r="C640" i="10"/>
  <c r="D639" i="11"/>
  <c r="D640" i="10"/>
  <c r="E639" i="11"/>
  <c r="E640" i="10"/>
  <c r="F387" i="9"/>
  <c r="G387" i="9" s="1"/>
  <c r="B640" i="11"/>
  <c r="B641" i="10"/>
  <c r="B641" i="11" l="1"/>
  <c r="B642" i="10"/>
  <c r="E640" i="11"/>
  <c r="E641" i="10"/>
  <c r="F388" i="9"/>
  <c r="G388" i="9" s="1"/>
  <c r="D640" i="11"/>
  <c r="D641" i="10"/>
  <c r="C640" i="11"/>
  <c r="C641" i="10"/>
  <c r="C641" i="11" l="1"/>
  <c r="C642" i="10"/>
  <c r="D641" i="11"/>
  <c r="D642" i="10"/>
  <c r="E641" i="11"/>
  <c r="E642" i="10"/>
  <c r="F389" i="9"/>
  <c r="G389" i="9" s="1"/>
  <c r="B642" i="11"/>
  <c r="B643" i="10"/>
  <c r="K7" i="7"/>
  <c r="B643" i="11" l="1"/>
  <c r="B644" i="10"/>
  <c r="E642" i="11"/>
  <c r="E643" i="10"/>
  <c r="K46" i="7"/>
  <c r="F390" i="9"/>
  <c r="G390" i="9" s="1"/>
  <c r="D642" i="11"/>
  <c r="D643" i="10"/>
  <c r="K33" i="7"/>
  <c r="C642" i="11"/>
  <c r="C643" i="10"/>
  <c r="K20" i="7"/>
  <c r="D643" i="11" l="1"/>
  <c r="D644" i="10"/>
  <c r="C643" i="11"/>
  <c r="C644" i="10"/>
  <c r="E643" i="11"/>
  <c r="E644" i="10"/>
  <c r="F391" i="9"/>
  <c r="G391" i="9" s="1"/>
  <c r="B644" i="11"/>
  <c r="B645" i="10"/>
  <c r="B645" i="11" l="1"/>
  <c r="B646" i="10"/>
  <c r="C644" i="11"/>
  <c r="C645" i="10"/>
  <c r="E644" i="11"/>
  <c r="E645" i="10"/>
  <c r="F392" i="9"/>
  <c r="G392" i="9" s="1"/>
  <c r="D644" i="11"/>
  <c r="D645" i="10"/>
  <c r="D645" i="11" l="1"/>
  <c r="D646" i="10"/>
  <c r="E645" i="11"/>
  <c r="E646" i="10"/>
  <c r="F393" i="9"/>
  <c r="G393" i="9" s="1"/>
  <c r="C645" i="11"/>
  <c r="C646" i="10"/>
  <c r="B646" i="11"/>
  <c r="B647" i="10"/>
  <c r="B647" i="11" l="1"/>
  <c r="B648" i="10"/>
  <c r="C646" i="11"/>
  <c r="C647" i="10"/>
  <c r="E646" i="11"/>
  <c r="E647" i="10"/>
  <c r="F394" i="9"/>
  <c r="G394" i="9" s="1"/>
  <c r="D646" i="11"/>
  <c r="D647" i="10"/>
  <c r="D647" i="11" l="1"/>
  <c r="D648" i="10"/>
  <c r="E647" i="11"/>
  <c r="E648" i="10"/>
  <c r="F395" i="9"/>
  <c r="G395" i="9" s="1"/>
  <c r="C647" i="11"/>
  <c r="C648" i="10"/>
  <c r="B648" i="11"/>
  <c r="B649" i="10"/>
  <c r="B649" i="11" l="1"/>
  <c r="B650" i="10"/>
  <c r="C648" i="11"/>
  <c r="C649" i="10"/>
  <c r="E648" i="11"/>
  <c r="E649" i="10"/>
  <c r="F396" i="9"/>
  <c r="G396" i="9" s="1"/>
  <c r="D648" i="11"/>
  <c r="D649" i="10"/>
  <c r="D649" i="11" l="1"/>
  <c r="D650" i="10"/>
  <c r="E649" i="11"/>
  <c r="E650" i="10"/>
  <c r="F397" i="9"/>
  <c r="G397" i="9" s="1"/>
  <c r="C649" i="11"/>
  <c r="C650" i="10"/>
  <c r="B650" i="11"/>
  <c r="B651" i="10"/>
  <c r="B651" i="11" l="1"/>
  <c r="B652" i="10"/>
  <c r="C650" i="11"/>
  <c r="C651" i="10"/>
  <c r="E650" i="11"/>
  <c r="E651" i="10"/>
  <c r="F398" i="9"/>
  <c r="G398" i="9" s="1"/>
  <c r="D650" i="11"/>
  <c r="D651" i="10"/>
  <c r="D651" i="11" l="1"/>
  <c r="D652" i="10"/>
  <c r="E651" i="11"/>
  <c r="E652" i="10"/>
  <c r="F399" i="9"/>
  <c r="G399" i="9" s="1"/>
  <c r="C651" i="11"/>
  <c r="C652" i="10"/>
  <c r="B652" i="11"/>
  <c r="B653" i="10"/>
  <c r="B653" i="11" l="1"/>
  <c r="B654" i="10"/>
  <c r="C652" i="11"/>
  <c r="C653" i="10"/>
  <c r="E652" i="11"/>
  <c r="E653" i="10"/>
  <c r="F400" i="9"/>
  <c r="G400" i="9" s="1"/>
  <c r="D652" i="11"/>
  <c r="D653" i="10"/>
  <c r="D653" i="11" l="1"/>
  <c r="D654" i="10"/>
  <c r="E653" i="11"/>
  <c r="E654" i="10"/>
  <c r="F401" i="9"/>
  <c r="G401" i="9" s="1"/>
  <c r="C653" i="11"/>
  <c r="C654" i="10"/>
  <c r="B654" i="11"/>
  <c r="B655" i="10"/>
  <c r="B655" i="11" l="1"/>
  <c r="B656" i="10"/>
  <c r="C654" i="11"/>
  <c r="C655" i="10"/>
  <c r="E654" i="11"/>
  <c r="E655" i="10"/>
  <c r="F402" i="9"/>
  <c r="G402" i="9" s="1"/>
  <c r="D654" i="11"/>
  <c r="D655" i="10"/>
  <c r="D655" i="11" l="1"/>
  <c r="D656" i="10"/>
  <c r="E655" i="11"/>
  <c r="E656" i="10"/>
  <c r="F403" i="9"/>
  <c r="G403" i="9" s="1"/>
  <c r="C655" i="11"/>
  <c r="C656" i="10"/>
  <c r="B656" i="11"/>
  <c r="B657" i="10"/>
  <c r="B657" i="11" l="1"/>
  <c r="B658" i="10"/>
  <c r="C656" i="11"/>
  <c r="C657" i="10"/>
  <c r="E656" i="11"/>
  <c r="E657" i="10"/>
  <c r="F404" i="9"/>
  <c r="G404" i="9" s="1"/>
  <c r="D656" i="11"/>
  <c r="D657" i="10"/>
  <c r="D657" i="11" l="1"/>
  <c r="D658" i="10"/>
  <c r="E657" i="11"/>
  <c r="E658" i="10"/>
  <c r="F405" i="9"/>
  <c r="G405" i="9" s="1"/>
  <c r="C657" i="11"/>
  <c r="C658" i="10"/>
  <c r="B658" i="11"/>
  <c r="B659" i="10"/>
  <c r="B659" i="11" l="1"/>
  <c r="B660" i="10"/>
  <c r="C658" i="11"/>
  <c r="C659" i="10"/>
  <c r="E658" i="11"/>
  <c r="E659" i="10"/>
  <c r="F406" i="9"/>
  <c r="G406" i="9" s="1"/>
  <c r="D658" i="11"/>
  <c r="D659" i="10"/>
  <c r="D659" i="11" l="1"/>
  <c r="D660" i="10"/>
  <c r="E659" i="11"/>
  <c r="E660" i="10"/>
  <c r="F407" i="9"/>
  <c r="G407" i="9" s="1"/>
  <c r="C659" i="11"/>
  <c r="C660" i="10"/>
  <c r="B660" i="11"/>
  <c r="B661" i="10"/>
  <c r="B661" i="11" l="1"/>
  <c r="B662" i="10"/>
  <c r="L7" i="7"/>
  <c r="C660" i="11"/>
  <c r="C661" i="10"/>
  <c r="E660" i="11"/>
  <c r="E661" i="10"/>
  <c r="F408" i="9"/>
  <c r="G408" i="9" s="1"/>
  <c r="D660" i="11"/>
  <c r="D661" i="10"/>
  <c r="E661" i="11" l="1"/>
  <c r="E662" i="10"/>
  <c r="L46" i="7"/>
  <c r="F409" i="9"/>
  <c r="G409" i="9" s="1"/>
  <c r="C661" i="11"/>
  <c r="C662" i="10"/>
  <c r="L20" i="7"/>
  <c r="D661" i="11"/>
  <c r="D662" i="10"/>
  <c r="L33" i="7"/>
  <c r="B662" i="11"/>
  <c r="B663" i="10"/>
  <c r="D662" i="11" l="1"/>
  <c r="D663" i="10"/>
  <c r="C662" i="11"/>
  <c r="C663" i="10"/>
  <c r="B663" i="11"/>
  <c r="B664" i="10"/>
  <c r="E662" i="11"/>
  <c r="E663" i="10"/>
  <c r="F410" i="9"/>
  <c r="G410" i="9" s="1"/>
  <c r="E663" i="11" l="1"/>
  <c r="E664" i="10"/>
  <c r="F411" i="9"/>
  <c r="G411" i="9" s="1"/>
  <c r="B664" i="11"/>
  <c r="B665" i="10"/>
  <c r="C663" i="11"/>
  <c r="C664" i="10"/>
  <c r="D663" i="11"/>
  <c r="D664" i="10"/>
  <c r="C664" i="11" l="1"/>
  <c r="C665" i="10"/>
  <c r="D664" i="11"/>
  <c r="D665" i="10"/>
  <c r="B665" i="11"/>
  <c r="B666" i="10"/>
  <c r="E664" i="11"/>
  <c r="E665" i="10"/>
  <c r="F412" i="9"/>
  <c r="G412" i="9" s="1"/>
  <c r="E665" i="11" l="1"/>
  <c r="E666" i="10"/>
  <c r="F413" i="9"/>
  <c r="G413" i="9" s="1"/>
  <c r="B666" i="11"/>
  <c r="B667" i="10"/>
  <c r="D665" i="11"/>
  <c r="D666" i="10"/>
  <c r="C665" i="11"/>
  <c r="C666" i="10"/>
  <c r="D666" i="11" l="1"/>
  <c r="D667" i="10"/>
  <c r="B667" i="11"/>
  <c r="B668" i="10"/>
  <c r="C666" i="11"/>
  <c r="C667" i="10"/>
  <c r="E666" i="11"/>
  <c r="E667" i="10"/>
  <c r="F414" i="9"/>
  <c r="G414" i="9" s="1"/>
  <c r="E667" i="11" l="1"/>
  <c r="E668" i="10"/>
  <c r="F415" i="9"/>
  <c r="G415" i="9" s="1"/>
  <c r="C667" i="11"/>
  <c r="C668" i="10"/>
  <c r="B668" i="11"/>
  <c r="B669" i="10"/>
  <c r="D667" i="11"/>
  <c r="D668" i="10"/>
  <c r="D668" i="11" l="1"/>
  <c r="D669" i="10"/>
  <c r="B669" i="11"/>
  <c r="B670" i="10"/>
  <c r="C668" i="11"/>
  <c r="C669" i="10"/>
  <c r="E668" i="11"/>
  <c r="E669" i="10"/>
  <c r="F416" i="9"/>
  <c r="G416" i="9" s="1"/>
  <c r="C669" i="11" l="1"/>
  <c r="C670" i="10"/>
  <c r="E669" i="11"/>
  <c r="E670" i="10"/>
  <c r="F417" i="9"/>
  <c r="G417" i="9" s="1"/>
  <c r="B670" i="11"/>
  <c r="B671" i="10"/>
  <c r="D669" i="11"/>
  <c r="D670" i="10"/>
  <c r="B671" i="11" l="1"/>
  <c r="B672" i="10"/>
  <c r="D670" i="11"/>
  <c r="D671" i="10"/>
  <c r="E670" i="11"/>
  <c r="E671" i="10"/>
  <c r="F418" i="9"/>
  <c r="G418" i="9" s="1"/>
  <c r="C670" i="11"/>
  <c r="C671" i="10"/>
  <c r="C671" i="11" l="1"/>
  <c r="C672" i="10"/>
  <c r="E671" i="11"/>
  <c r="E672" i="10"/>
  <c r="F419" i="9"/>
  <c r="G419" i="9" s="1"/>
  <c r="D671" i="11"/>
  <c r="D672" i="10"/>
  <c r="B672" i="11"/>
  <c r="B673" i="10"/>
  <c r="B673" i="11" l="1"/>
  <c r="B674" i="10"/>
  <c r="D672" i="11"/>
  <c r="D673" i="10"/>
  <c r="E672" i="11"/>
  <c r="E673" i="10"/>
  <c r="F420" i="9"/>
  <c r="G420" i="9" s="1"/>
  <c r="C672" i="11"/>
  <c r="C673" i="10"/>
  <c r="C673" i="11" l="1"/>
  <c r="C674" i="10"/>
  <c r="E673" i="11"/>
  <c r="E674" i="10"/>
  <c r="F421" i="9"/>
  <c r="G421" i="9" s="1"/>
  <c r="D673" i="11"/>
  <c r="D674" i="10"/>
  <c r="B674" i="11"/>
  <c r="B675" i="10"/>
  <c r="B675" i="11" l="1"/>
  <c r="B676" i="10"/>
  <c r="D674" i="11"/>
  <c r="D675" i="10"/>
  <c r="E674" i="11"/>
  <c r="E675" i="10"/>
  <c r="F422" i="9"/>
  <c r="G422" i="9" s="1"/>
  <c r="C674" i="11"/>
  <c r="C675" i="10"/>
  <c r="C675" i="11" l="1"/>
  <c r="C676" i="10"/>
  <c r="E675" i="11"/>
  <c r="E676" i="10"/>
  <c r="F423" i="9"/>
  <c r="G423" i="9" s="1"/>
  <c r="D675" i="11"/>
  <c r="D676" i="10"/>
  <c r="B676" i="11"/>
  <c r="B677" i="10"/>
  <c r="B677" i="11" l="1"/>
  <c r="B678" i="10"/>
  <c r="D676" i="11"/>
  <c r="D677" i="10"/>
  <c r="E676" i="11"/>
  <c r="E677" i="10"/>
  <c r="F424" i="9"/>
  <c r="G424" i="9" s="1"/>
  <c r="C676" i="11"/>
  <c r="C677" i="10"/>
  <c r="C677" i="11" l="1"/>
  <c r="C678" i="10"/>
  <c r="E677" i="11"/>
  <c r="E678" i="10"/>
  <c r="F425" i="9"/>
  <c r="G425" i="9" s="1"/>
  <c r="D677" i="11"/>
  <c r="D678" i="10"/>
  <c r="B678" i="11"/>
  <c r="B679" i="10"/>
  <c r="B679" i="11" l="1"/>
  <c r="B680" i="10"/>
  <c r="B5" i="6"/>
  <c r="C14" i="14" s="1"/>
  <c r="M7" i="7"/>
  <c r="N7" i="7"/>
  <c r="D678" i="11"/>
  <c r="D679" i="10"/>
  <c r="E678" i="11"/>
  <c r="E679" i="10"/>
  <c r="F426" i="9"/>
  <c r="G426" i="9" s="1"/>
  <c r="C678" i="11"/>
  <c r="C679" i="10"/>
  <c r="C679" i="11" l="1"/>
  <c r="C680" i="10"/>
  <c r="N20" i="7"/>
  <c r="M20" i="7"/>
  <c r="C5" i="6"/>
  <c r="C15" i="14" s="1"/>
  <c r="E679" i="11"/>
  <c r="E680" i="10"/>
  <c r="F427" i="9"/>
  <c r="G427" i="9" s="1"/>
  <c r="E5" i="6"/>
  <c r="C17" i="14" s="1"/>
  <c r="N46" i="7"/>
  <c r="M46" i="7"/>
  <c r="D679" i="11"/>
  <c r="D680" i="10"/>
  <c r="N33" i="7"/>
  <c r="M33" i="7"/>
  <c r="D5" i="6"/>
  <c r="C16" i="14" s="1"/>
  <c r="B680" i="11"/>
  <c r="B681" i="10"/>
  <c r="E680" i="11" l="1"/>
  <c r="E681" i="10"/>
  <c r="F428" i="9"/>
  <c r="G428" i="9" s="1"/>
  <c r="D680" i="11"/>
  <c r="D681" i="10"/>
  <c r="B681" i="11"/>
  <c r="B682" i="10"/>
  <c r="C680" i="11"/>
  <c r="C681" i="10"/>
  <c r="C681" i="11" l="1"/>
  <c r="C682" i="10"/>
  <c r="B682" i="11"/>
  <c r="B683" i="10"/>
  <c r="D681" i="11"/>
  <c r="D682" i="10"/>
  <c r="E681" i="11"/>
  <c r="E682" i="10"/>
  <c r="F429" i="9"/>
  <c r="G429" i="9" s="1"/>
  <c r="D682" i="11" l="1"/>
  <c r="D683" i="10"/>
  <c r="E682" i="11"/>
  <c r="E683" i="10"/>
  <c r="F430" i="9"/>
  <c r="G430" i="9" s="1"/>
  <c r="B683" i="11"/>
  <c r="B684" i="10"/>
  <c r="C682" i="11"/>
  <c r="C683" i="10"/>
  <c r="C683" i="11" l="1"/>
  <c r="C684" i="10"/>
  <c r="B684" i="11"/>
  <c r="B685" i="10"/>
  <c r="E683" i="11"/>
  <c r="E684" i="10"/>
  <c r="F431" i="9"/>
  <c r="G431" i="9" s="1"/>
  <c r="D683" i="11"/>
  <c r="D684" i="10"/>
  <c r="D684" i="11" l="1"/>
  <c r="D685" i="10"/>
  <c r="E684" i="11"/>
  <c r="E685" i="10"/>
  <c r="F432" i="9"/>
  <c r="G432" i="9" s="1"/>
  <c r="B685" i="11"/>
  <c r="B686" i="10"/>
  <c r="C684" i="11"/>
  <c r="C685" i="10"/>
  <c r="C685" i="11" l="1"/>
  <c r="C686" i="10"/>
  <c r="B686" i="11"/>
  <c r="B687" i="10"/>
  <c r="E685" i="11"/>
  <c r="E686" i="10"/>
  <c r="F433" i="9"/>
  <c r="G433" i="9" s="1"/>
  <c r="D685" i="11"/>
  <c r="D686" i="10"/>
  <c r="D686" i="11" l="1"/>
  <c r="D687" i="10"/>
  <c r="E686" i="11"/>
  <c r="E687" i="10"/>
  <c r="F434" i="9"/>
  <c r="G434" i="9" s="1"/>
  <c r="B687" i="11"/>
  <c r="B688" i="10"/>
  <c r="C686" i="11"/>
  <c r="C687" i="10"/>
  <c r="C687" i="11" l="1"/>
  <c r="C688" i="10"/>
  <c r="B688" i="11"/>
  <c r="B689" i="10"/>
  <c r="E687" i="11"/>
  <c r="E688" i="10"/>
  <c r="F435" i="9"/>
  <c r="G435" i="9" s="1"/>
  <c r="D687" i="11"/>
  <c r="D688" i="10"/>
  <c r="D688" i="11" l="1"/>
  <c r="D689" i="10"/>
  <c r="E688" i="11"/>
  <c r="E689" i="10"/>
  <c r="F436" i="9"/>
  <c r="G436" i="9" s="1"/>
  <c r="B689" i="11"/>
  <c r="B690" i="10"/>
  <c r="C688" i="11"/>
  <c r="C689" i="10"/>
  <c r="C689" i="11" l="1"/>
  <c r="C690" i="10"/>
  <c r="B690" i="11"/>
  <c r="B691" i="10"/>
  <c r="E689" i="11"/>
  <c r="E690" i="10"/>
  <c r="F437" i="9"/>
  <c r="G437" i="9" s="1"/>
  <c r="D689" i="11"/>
  <c r="D690" i="10"/>
  <c r="D690" i="11" l="1"/>
  <c r="D691" i="10"/>
  <c r="E690" i="11"/>
  <c r="E691" i="10"/>
  <c r="F438" i="9"/>
  <c r="G438" i="9" s="1"/>
  <c r="B691" i="11"/>
  <c r="B692" i="10"/>
  <c r="C690" i="11"/>
  <c r="C691" i="10"/>
  <c r="C691" i="11" l="1"/>
  <c r="C692" i="10"/>
  <c r="B692" i="11"/>
  <c r="B693" i="10"/>
  <c r="E691" i="11"/>
  <c r="E692" i="10"/>
  <c r="F439" i="9"/>
  <c r="G439" i="9" s="1"/>
  <c r="D691" i="11"/>
  <c r="D692" i="10"/>
  <c r="D692" i="11" l="1"/>
  <c r="D693" i="10"/>
  <c r="E692" i="11"/>
  <c r="E693" i="10"/>
  <c r="F440" i="9"/>
  <c r="G440" i="9" s="1"/>
  <c r="B693" i="11"/>
  <c r="B694" i="10"/>
  <c r="C692" i="11"/>
  <c r="C693" i="10"/>
  <c r="C693" i="11" l="1"/>
  <c r="C694" i="10"/>
  <c r="B694" i="11"/>
  <c r="B695" i="10"/>
  <c r="E693" i="11"/>
  <c r="E694" i="10"/>
  <c r="F441" i="9"/>
  <c r="G441" i="9" s="1"/>
  <c r="D693" i="11"/>
  <c r="D694" i="10"/>
  <c r="C694" i="11" l="1"/>
  <c r="C695" i="10"/>
  <c r="D694" i="11"/>
  <c r="D695" i="10"/>
  <c r="E694" i="11"/>
  <c r="E695" i="10"/>
  <c r="F442" i="9"/>
  <c r="G442" i="9" s="1"/>
  <c r="B695" i="11"/>
  <c r="B696" i="10"/>
  <c r="B696" i="11" l="1"/>
  <c r="B697" i="10"/>
  <c r="E695" i="11"/>
  <c r="E696" i="10"/>
  <c r="F443" i="9"/>
  <c r="G443" i="9" s="1"/>
  <c r="D695" i="11"/>
  <c r="D696" i="10"/>
  <c r="C695" i="11"/>
  <c r="C696" i="10"/>
  <c r="C696" i="11" l="1"/>
  <c r="C697" i="10"/>
  <c r="D696" i="11"/>
  <c r="D697" i="10"/>
  <c r="E696" i="11"/>
  <c r="E697" i="10"/>
  <c r="F444" i="9"/>
  <c r="G444" i="9" s="1"/>
  <c r="B697" i="11"/>
  <c r="B698" i="10"/>
  <c r="B8" i="7"/>
  <c r="B698" i="11" l="1"/>
  <c r="B699" i="10"/>
  <c r="E697" i="11"/>
  <c r="E698" i="10"/>
  <c r="F445" i="9"/>
  <c r="G445" i="9" s="1"/>
  <c r="B47" i="7"/>
  <c r="D697" i="11"/>
  <c r="D698" i="10"/>
  <c r="B34" i="7"/>
  <c r="C697" i="11"/>
  <c r="C698" i="10"/>
  <c r="B21" i="7"/>
  <c r="D698" i="11" l="1"/>
  <c r="D699" i="10"/>
  <c r="C698" i="11"/>
  <c r="C699" i="10"/>
  <c r="E698" i="11"/>
  <c r="E699" i="10"/>
  <c r="F446" i="9"/>
  <c r="G446" i="9" s="1"/>
  <c r="B699" i="11"/>
  <c r="B700" i="10"/>
  <c r="C699" i="11" l="1"/>
  <c r="C700" i="10"/>
  <c r="B700" i="11"/>
  <c r="B701" i="10"/>
  <c r="E699" i="11"/>
  <c r="E700" i="10"/>
  <c r="F447" i="9"/>
  <c r="G447" i="9" s="1"/>
  <c r="D699" i="11"/>
  <c r="D700" i="10"/>
  <c r="E700" i="11" l="1"/>
  <c r="E701" i="10"/>
  <c r="F448" i="9"/>
  <c r="G448" i="9" s="1"/>
  <c r="D700" i="11"/>
  <c r="D701" i="10"/>
  <c r="B701" i="11"/>
  <c r="B702" i="10"/>
  <c r="C700" i="11"/>
  <c r="C701" i="10"/>
  <c r="B702" i="11" l="1"/>
  <c r="B703" i="10"/>
  <c r="C701" i="11"/>
  <c r="C702" i="10"/>
  <c r="D701" i="11"/>
  <c r="D702" i="10"/>
  <c r="E701" i="11"/>
  <c r="E702" i="10"/>
  <c r="F449" i="9"/>
  <c r="G449" i="9" s="1"/>
  <c r="E702" i="11" l="1"/>
  <c r="E703" i="10"/>
  <c r="F450" i="9"/>
  <c r="G450" i="9" s="1"/>
  <c r="D702" i="11"/>
  <c r="D703" i="10"/>
  <c r="C702" i="11"/>
  <c r="C703" i="10"/>
  <c r="B703" i="11"/>
  <c r="B704" i="10"/>
  <c r="B704" i="11" l="1"/>
  <c r="B705" i="10"/>
  <c r="C703" i="11"/>
  <c r="C704" i="10"/>
  <c r="D703" i="11"/>
  <c r="D704" i="10"/>
  <c r="E703" i="11"/>
  <c r="E704" i="10"/>
  <c r="F451" i="9"/>
  <c r="G451" i="9" s="1"/>
  <c r="E704" i="11" l="1"/>
  <c r="E705" i="10"/>
  <c r="F452" i="9"/>
  <c r="G452" i="9" s="1"/>
  <c r="D704" i="11"/>
  <c r="D705" i="10"/>
  <c r="C704" i="11"/>
  <c r="C705" i="10"/>
  <c r="B705" i="11"/>
  <c r="B706" i="10"/>
  <c r="C705" i="11" l="1"/>
  <c r="C706" i="10"/>
  <c r="B706" i="11"/>
  <c r="B707" i="10"/>
  <c r="D705" i="11"/>
  <c r="D706" i="10"/>
  <c r="E705" i="11"/>
  <c r="E706" i="10"/>
  <c r="F453" i="9"/>
  <c r="G453" i="9" s="1"/>
  <c r="E706" i="11" l="1"/>
  <c r="E707" i="10"/>
  <c r="F454" i="9"/>
  <c r="G454" i="9" s="1"/>
  <c r="D706" i="11"/>
  <c r="D707" i="10"/>
  <c r="B707" i="11"/>
  <c r="B708" i="10"/>
  <c r="C706" i="11"/>
  <c r="C707" i="10"/>
  <c r="B708" i="11" l="1"/>
  <c r="B709" i="10"/>
  <c r="D707" i="11"/>
  <c r="D708" i="10"/>
  <c r="C707" i="11"/>
  <c r="C708" i="10"/>
  <c r="E707" i="11"/>
  <c r="E708" i="10"/>
  <c r="F455" i="9"/>
  <c r="G455" i="9" s="1"/>
  <c r="E708" i="11" l="1"/>
  <c r="E709" i="10"/>
  <c r="F456" i="9"/>
  <c r="G456" i="9" s="1"/>
  <c r="C708" i="11"/>
  <c r="C709" i="10"/>
  <c r="D708" i="11"/>
  <c r="D709" i="10"/>
  <c r="B709" i="11"/>
  <c r="B710" i="10"/>
  <c r="D709" i="11" l="1"/>
  <c r="D710" i="10"/>
  <c r="C709" i="11"/>
  <c r="C710" i="10"/>
  <c r="B710" i="11"/>
  <c r="B711" i="10"/>
  <c r="E709" i="11"/>
  <c r="E710" i="10"/>
  <c r="F457" i="9"/>
  <c r="G457" i="9" s="1"/>
  <c r="E710" i="11" l="1"/>
  <c r="E711" i="10"/>
  <c r="F458" i="9"/>
  <c r="G458" i="9" s="1"/>
  <c r="B711" i="11"/>
  <c r="B712" i="10"/>
  <c r="C710" i="11"/>
  <c r="C711" i="10"/>
  <c r="D710" i="11"/>
  <c r="D711" i="10"/>
  <c r="C711" i="11" l="1"/>
  <c r="C712" i="10"/>
  <c r="B712" i="11"/>
  <c r="B713" i="10"/>
  <c r="D711" i="11"/>
  <c r="D712" i="10"/>
  <c r="E711" i="11"/>
  <c r="E712" i="10"/>
  <c r="F459" i="9"/>
  <c r="G459" i="9" s="1"/>
  <c r="E712" i="11" l="1"/>
  <c r="E713" i="10"/>
  <c r="F460" i="9"/>
  <c r="G460" i="9" s="1"/>
  <c r="D712" i="11"/>
  <c r="D713" i="10"/>
  <c r="B713" i="11"/>
  <c r="B714" i="10"/>
  <c r="C8" i="7"/>
  <c r="C712" i="11"/>
  <c r="C713" i="10"/>
  <c r="B714" i="11" l="1"/>
  <c r="B715" i="10"/>
  <c r="D713" i="11"/>
  <c r="D714" i="10"/>
  <c r="C34" i="7"/>
  <c r="C713" i="11"/>
  <c r="C714" i="10"/>
  <c r="C21" i="7"/>
  <c r="E713" i="11"/>
  <c r="E714" i="10"/>
  <c r="F461" i="9"/>
  <c r="G461" i="9" s="1"/>
  <c r="C47" i="7"/>
  <c r="C714" i="11" l="1"/>
  <c r="C715" i="10"/>
  <c r="D714" i="11"/>
  <c r="D715" i="10"/>
  <c r="E714" i="11"/>
  <c r="E715" i="10"/>
  <c r="F462" i="9"/>
  <c r="G462" i="9" s="1"/>
  <c r="B715" i="11"/>
  <c r="B716" i="10"/>
  <c r="B716" i="11" l="1"/>
  <c r="B717" i="10"/>
  <c r="E715" i="11"/>
  <c r="E716" i="10"/>
  <c r="F463" i="9"/>
  <c r="G463" i="9" s="1"/>
  <c r="D715" i="11"/>
  <c r="D716" i="10"/>
  <c r="C715" i="11"/>
  <c r="C716" i="10"/>
  <c r="C716" i="11" l="1"/>
  <c r="C717" i="10"/>
  <c r="D716" i="11"/>
  <c r="D717" i="10"/>
  <c r="E716" i="11"/>
  <c r="E717" i="10"/>
  <c r="F464" i="9"/>
  <c r="G464" i="9" s="1"/>
  <c r="B717" i="11"/>
  <c r="B718" i="10"/>
  <c r="B718" i="11" l="1"/>
  <c r="B719" i="10"/>
  <c r="E717" i="11"/>
  <c r="E718" i="10"/>
  <c r="F465" i="9"/>
  <c r="G465" i="9" s="1"/>
  <c r="D717" i="11"/>
  <c r="D718" i="10"/>
  <c r="C717" i="11"/>
  <c r="C718" i="10"/>
  <c r="C718" i="11" l="1"/>
  <c r="C719" i="10"/>
  <c r="D718" i="11"/>
  <c r="D719" i="10"/>
  <c r="E718" i="11"/>
  <c r="E719" i="10"/>
  <c r="F466" i="9"/>
  <c r="G466" i="9" s="1"/>
  <c r="B719" i="11"/>
  <c r="B720" i="10"/>
  <c r="B720" i="11" l="1"/>
  <c r="B721" i="10"/>
  <c r="E719" i="11"/>
  <c r="E720" i="10"/>
  <c r="F467" i="9"/>
  <c r="G467" i="9" s="1"/>
  <c r="D719" i="11"/>
  <c r="D720" i="10"/>
  <c r="C719" i="11"/>
  <c r="C720" i="10"/>
  <c r="C720" i="11" l="1"/>
  <c r="C721" i="10"/>
  <c r="D720" i="11"/>
  <c r="D721" i="10"/>
  <c r="E720" i="11"/>
  <c r="E721" i="10"/>
  <c r="F468" i="9"/>
  <c r="G468" i="9" s="1"/>
  <c r="B721" i="11"/>
  <c r="B722" i="10"/>
  <c r="B722" i="11" l="1"/>
  <c r="B723" i="10"/>
  <c r="E721" i="11"/>
  <c r="E722" i="10"/>
  <c r="F469" i="9"/>
  <c r="G469" i="9" s="1"/>
  <c r="D721" i="11"/>
  <c r="D722" i="10"/>
  <c r="C721" i="11"/>
  <c r="C722" i="10"/>
  <c r="C722" i="11" l="1"/>
  <c r="C723" i="10"/>
  <c r="D722" i="11"/>
  <c r="D723" i="10"/>
  <c r="E722" i="11"/>
  <c r="E723" i="10"/>
  <c r="F470" i="9"/>
  <c r="G470" i="9" s="1"/>
  <c r="B723" i="11"/>
  <c r="B724" i="10"/>
  <c r="B724" i="11" l="1"/>
  <c r="B725" i="10"/>
  <c r="E723" i="11"/>
  <c r="E724" i="10"/>
  <c r="F471" i="9"/>
  <c r="G471" i="9" s="1"/>
  <c r="D723" i="11"/>
  <c r="D724" i="10"/>
  <c r="C723" i="11"/>
  <c r="C724" i="10"/>
  <c r="C724" i="11" l="1"/>
  <c r="C725" i="10"/>
  <c r="D724" i="11"/>
  <c r="D725" i="10"/>
  <c r="E724" i="11"/>
  <c r="E725" i="10"/>
  <c r="F472" i="9"/>
  <c r="G472" i="9" s="1"/>
  <c r="B725" i="11"/>
  <c r="B726" i="10"/>
  <c r="B726" i="11" l="1"/>
  <c r="B727" i="10"/>
  <c r="E725" i="11"/>
  <c r="E726" i="10"/>
  <c r="F473" i="9"/>
  <c r="G473" i="9" s="1"/>
  <c r="D725" i="11"/>
  <c r="D726" i="10"/>
  <c r="C725" i="11"/>
  <c r="C726" i="10"/>
  <c r="C726" i="11" l="1"/>
  <c r="C727" i="10"/>
  <c r="D726" i="11"/>
  <c r="D727" i="10"/>
  <c r="E726" i="11"/>
  <c r="E727" i="10"/>
  <c r="F474" i="9"/>
  <c r="G474" i="9" s="1"/>
  <c r="B727" i="11"/>
  <c r="B728" i="10"/>
  <c r="B728" i="11" l="1"/>
  <c r="B729" i="10"/>
  <c r="E727" i="11"/>
  <c r="E728" i="10"/>
  <c r="F475" i="9"/>
  <c r="G475" i="9" s="1"/>
  <c r="D727" i="11"/>
  <c r="D728" i="10"/>
  <c r="C727" i="11"/>
  <c r="C728" i="10"/>
  <c r="D728" i="11" l="1"/>
  <c r="D729" i="10"/>
  <c r="C728" i="11"/>
  <c r="C729" i="10"/>
  <c r="E728" i="11"/>
  <c r="E729" i="10"/>
  <c r="F476" i="9"/>
  <c r="G476" i="9" s="1"/>
  <c r="B729" i="11"/>
  <c r="B730" i="10"/>
  <c r="B730" i="11" l="1"/>
  <c r="B731" i="10"/>
  <c r="E729" i="11"/>
  <c r="E730" i="10"/>
  <c r="F477" i="9"/>
  <c r="G477" i="9" s="1"/>
  <c r="C729" i="11"/>
  <c r="C730" i="10"/>
  <c r="D729" i="11"/>
  <c r="D730" i="10"/>
  <c r="D730" i="11" l="1"/>
  <c r="D731" i="10"/>
  <c r="C730" i="11"/>
  <c r="C731" i="10"/>
  <c r="E730" i="11"/>
  <c r="E731" i="10"/>
  <c r="F478" i="9"/>
  <c r="G478" i="9" s="1"/>
  <c r="B731" i="11"/>
  <c r="B732" i="10"/>
  <c r="D8" i="7"/>
  <c r="B732" i="11" l="1"/>
  <c r="B733" i="10"/>
  <c r="E731" i="11"/>
  <c r="E732" i="10"/>
  <c r="F479" i="9"/>
  <c r="G479" i="9" s="1"/>
  <c r="D47" i="7"/>
  <c r="C731" i="11"/>
  <c r="C732" i="10"/>
  <c r="D21" i="7"/>
  <c r="D731" i="11"/>
  <c r="D732" i="10"/>
  <c r="D34" i="7"/>
  <c r="D732" i="11" l="1"/>
  <c r="D733" i="10"/>
  <c r="C732" i="11"/>
  <c r="C733" i="10"/>
  <c r="E732" i="11"/>
  <c r="E733" i="10"/>
  <c r="F480" i="9"/>
  <c r="G480" i="9" s="1"/>
  <c r="B733" i="11"/>
  <c r="B734" i="10"/>
  <c r="B734" i="11" l="1"/>
  <c r="B735" i="10"/>
  <c r="E733" i="11"/>
  <c r="E734" i="10"/>
  <c r="F481" i="9"/>
  <c r="G481" i="9" s="1"/>
  <c r="C733" i="11"/>
  <c r="C734" i="10"/>
  <c r="D733" i="11"/>
  <c r="D734" i="10"/>
  <c r="D734" i="11" l="1"/>
  <c r="D735" i="10"/>
  <c r="C734" i="11"/>
  <c r="C735" i="10"/>
  <c r="E734" i="11"/>
  <c r="E735" i="10"/>
  <c r="F482" i="9"/>
  <c r="G482" i="9" s="1"/>
  <c r="B735" i="11"/>
  <c r="B736" i="10"/>
  <c r="B736" i="11" l="1"/>
  <c r="B737" i="10"/>
  <c r="E735" i="11"/>
  <c r="E736" i="10"/>
  <c r="F483" i="9"/>
  <c r="G483" i="9" s="1"/>
  <c r="C735" i="11"/>
  <c r="C736" i="10"/>
  <c r="D735" i="11"/>
  <c r="D736" i="10"/>
  <c r="C736" i="11" l="1"/>
  <c r="C737" i="10"/>
  <c r="D736" i="11"/>
  <c r="D737" i="10"/>
  <c r="E736" i="11"/>
  <c r="E737" i="10"/>
  <c r="F484" i="9"/>
  <c r="G484" i="9" s="1"/>
  <c r="B737" i="11"/>
  <c r="B738" i="10"/>
  <c r="B738" i="11" l="1"/>
  <c r="B739" i="10"/>
  <c r="E737" i="11"/>
  <c r="E738" i="10"/>
  <c r="F485" i="9"/>
  <c r="G485" i="9" s="1"/>
  <c r="D737" i="11"/>
  <c r="D738" i="10"/>
  <c r="C737" i="11"/>
  <c r="C738" i="10"/>
  <c r="D738" i="11" l="1"/>
  <c r="D739" i="10"/>
  <c r="C738" i="11"/>
  <c r="C739" i="10"/>
  <c r="E738" i="11"/>
  <c r="E739" i="10"/>
  <c r="F486" i="9"/>
  <c r="G486" i="9" s="1"/>
  <c r="B739" i="11"/>
  <c r="B740" i="10"/>
  <c r="B740" i="11" l="1"/>
  <c r="B741" i="10"/>
  <c r="E739" i="11"/>
  <c r="E740" i="10"/>
  <c r="F487" i="9"/>
  <c r="G487" i="9" s="1"/>
  <c r="C739" i="11"/>
  <c r="C740" i="10"/>
  <c r="D739" i="11"/>
  <c r="D740" i="10"/>
  <c r="C740" i="11" l="1"/>
  <c r="C741" i="10"/>
  <c r="D740" i="11"/>
  <c r="D741" i="10"/>
  <c r="E740" i="11"/>
  <c r="E741" i="10"/>
  <c r="F488" i="9"/>
  <c r="G488" i="9" s="1"/>
  <c r="B741" i="11"/>
  <c r="B742" i="10"/>
  <c r="B742" i="11" l="1"/>
  <c r="B743" i="10"/>
  <c r="E741" i="11"/>
  <c r="E742" i="10"/>
  <c r="F489" i="9"/>
  <c r="G489" i="9" s="1"/>
  <c r="D741" i="11"/>
  <c r="D742" i="10"/>
  <c r="C741" i="11"/>
  <c r="C742" i="10"/>
  <c r="C742" i="11" l="1"/>
  <c r="C743" i="10"/>
  <c r="D742" i="11"/>
  <c r="D743" i="10"/>
  <c r="E742" i="11"/>
  <c r="E743" i="10"/>
  <c r="F490" i="9"/>
  <c r="G490" i="9" s="1"/>
  <c r="B743" i="11"/>
  <c r="B744" i="10"/>
  <c r="B744" i="11" l="1"/>
  <c r="B745" i="10"/>
  <c r="E743" i="11"/>
  <c r="E744" i="10"/>
  <c r="F491" i="9"/>
  <c r="G491" i="9" s="1"/>
  <c r="D743" i="11"/>
  <c r="D744" i="10"/>
  <c r="C743" i="11"/>
  <c r="C744" i="10"/>
  <c r="D744" i="11" l="1"/>
  <c r="D745" i="10"/>
  <c r="C744" i="11"/>
  <c r="C745" i="10"/>
  <c r="E744" i="11"/>
  <c r="E745" i="10"/>
  <c r="F492" i="9"/>
  <c r="G492" i="9" s="1"/>
  <c r="B745" i="11"/>
  <c r="B746" i="10"/>
  <c r="B746" i="11" l="1"/>
  <c r="B747" i="10"/>
  <c r="E745" i="11"/>
  <c r="E746" i="10"/>
  <c r="F493" i="9"/>
  <c r="G493" i="9" s="1"/>
  <c r="C745" i="11"/>
  <c r="C746" i="10"/>
  <c r="D745" i="11"/>
  <c r="D746" i="10"/>
  <c r="D746" i="11" l="1"/>
  <c r="D747" i="10"/>
  <c r="C746" i="11"/>
  <c r="C747" i="10"/>
  <c r="E746" i="11"/>
  <c r="E747" i="10"/>
  <c r="F494" i="9"/>
  <c r="G494" i="9" s="1"/>
  <c r="B747" i="11"/>
  <c r="B748" i="10"/>
  <c r="B748" i="11" l="1"/>
  <c r="B749" i="10"/>
  <c r="E747" i="11"/>
  <c r="E748" i="10"/>
  <c r="F495" i="9"/>
  <c r="G495" i="9" s="1"/>
  <c r="C747" i="11"/>
  <c r="C748" i="10"/>
  <c r="D747" i="11"/>
  <c r="D748" i="10"/>
  <c r="D748" i="11" l="1"/>
  <c r="D749" i="10"/>
  <c r="C748" i="11"/>
  <c r="C749" i="10"/>
  <c r="E748" i="11"/>
  <c r="E749" i="10"/>
  <c r="F496" i="9"/>
  <c r="G496" i="9" s="1"/>
  <c r="B749" i="11"/>
  <c r="B750" i="10"/>
  <c r="E8" i="7"/>
  <c r="B750" i="11" l="1"/>
  <c r="B751" i="10"/>
  <c r="E749" i="11"/>
  <c r="E750" i="10"/>
  <c r="F497" i="9"/>
  <c r="G497" i="9" s="1"/>
  <c r="E47" i="7"/>
  <c r="C749" i="11"/>
  <c r="C750" i="10"/>
  <c r="E21" i="7"/>
  <c r="D749" i="11"/>
  <c r="D750" i="10"/>
  <c r="E34" i="7"/>
  <c r="C750" i="11" l="1"/>
  <c r="C751" i="10"/>
  <c r="D750" i="11"/>
  <c r="D751" i="10"/>
  <c r="E750" i="11"/>
  <c r="E751" i="10"/>
  <c r="F498" i="9"/>
  <c r="G498" i="9" s="1"/>
  <c r="B751" i="11"/>
  <c r="B752" i="10"/>
  <c r="B752" i="11" l="1"/>
  <c r="B753" i="10"/>
  <c r="E751" i="11"/>
  <c r="E752" i="10"/>
  <c r="F499" i="9"/>
  <c r="G499" i="9" s="1"/>
  <c r="D751" i="11"/>
  <c r="D752" i="10"/>
  <c r="C751" i="11"/>
  <c r="C752" i="10"/>
  <c r="D752" i="11" l="1"/>
  <c r="D753" i="10"/>
  <c r="C752" i="11"/>
  <c r="C753" i="10"/>
  <c r="E752" i="11"/>
  <c r="E753" i="10"/>
  <c r="F500" i="9"/>
  <c r="G500" i="9" s="1"/>
  <c r="B753" i="11"/>
  <c r="B754" i="10"/>
  <c r="B754" i="11" l="1"/>
  <c r="B755" i="10"/>
  <c r="E753" i="11"/>
  <c r="E754" i="10"/>
  <c r="F501" i="9"/>
  <c r="G501" i="9" s="1"/>
  <c r="C753" i="11"/>
  <c r="C754" i="10"/>
  <c r="D753" i="11"/>
  <c r="D754" i="10"/>
  <c r="D754" i="11" l="1"/>
  <c r="D755" i="10"/>
  <c r="C754" i="11"/>
  <c r="C755" i="10"/>
  <c r="E754" i="11"/>
  <c r="E755" i="10"/>
  <c r="F502" i="9"/>
  <c r="G502" i="9" s="1"/>
  <c r="B755" i="11"/>
  <c r="B756" i="10"/>
  <c r="B756" i="11" l="1"/>
  <c r="B757" i="10"/>
  <c r="E755" i="11"/>
  <c r="E756" i="10"/>
  <c r="F503" i="9"/>
  <c r="G503" i="9" s="1"/>
  <c r="C755" i="11"/>
  <c r="C756" i="10"/>
  <c r="D755" i="11"/>
  <c r="D756" i="10"/>
  <c r="D756" i="11" l="1"/>
  <c r="D757" i="10"/>
  <c r="C756" i="11"/>
  <c r="C757" i="10"/>
  <c r="E756" i="11"/>
  <c r="E757" i="10"/>
  <c r="F504" i="9"/>
  <c r="G504" i="9" s="1"/>
  <c r="B757" i="11"/>
  <c r="B758" i="10"/>
  <c r="B758" i="11" l="1"/>
  <c r="B759" i="10"/>
  <c r="E757" i="11"/>
  <c r="E758" i="10"/>
  <c r="F505" i="9"/>
  <c r="G505" i="9" s="1"/>
  <c r="C757" i="11"/>
  <c r="C758" i="10"/>
  <c r="D757" i="11"/>
  <c r="D758" i="10"/>
  <c r="D758" i="11" l="1"/>
  <c r="D759" i="10"/>
  <c r="C758" i="11"/>
  <c r="C759" i="10"/>
  <c r="E758" i="11"/>
  <c r="E759" i="10"/>
  <c r="F506" i="9"/>
  <c r="G506" i="9" s="1"/>
  <c r="B759" i="11"/>
  <c r="B760" i="10"/>
  <c r="B760" i="11" l="1"/>
  <c r="B761" i="10"/>
  <c r="E759" i="11"/>
  <c r="E760" i="10"/>
  <c r="F507" i="9"/>
  <c r="G507" i="9" s="1"/>
  <c r="C759" i="11"/>
  <c r="C760" i="10"/>
  <c r="D759" i="11"/>
  <c r="D760" i="10"/>
  <c r="C760" i="11" l="1"/>
  <c r="C761" i="10"/>
  <c r="D760" i="11"/>
  <c r="D761" i="10"/>
  <c r="E760" i="11"/>
  <c r="E761" i="10"/>
  <c r="F508" i="9"/>
  <c r="G508" i="9" s="1"/>
  <c r="B761" i="11"/>
  <c r="B762" i="10"/>
  <c r="B762" i="11" l="1"/>
  <c r="B763" i="10"/>
  <c r="E761" i="11"/>
  <c r="E762" i="10"/>
  <c r="F509" i="9"/>
  <c r="G509" i="9" s="1"/>
  <c r="D761" i="11"/>
  <c r="D762" i="10"/>
  <c r="C761" i="11"/>
  <c r="C762" i="10"/>
  <c r="C762" i="11" l="1"/>
  <c r="C763" i="10"/>
  <c r="D762" i="11"/>
  <c r="D763" i="10"/>
  <c r="E762" i="11"/>
  <c r="E763" i="10"/>
  <c r="F510" i="9"/>
  <c r="G510" i="9" s="1"/>
  <c r="B763" i="11"/>
  <c r="B764" i="10"/>
  <c r="B764" i="11" l="1"/>
  <c r="B765" i="10"/>
  <c r="E763" i="11"/>
  <c r="E764" i="10"/>
  <c r="F511" i="9"/>
  <c r="G511" i="9" s="1"/>
  <c r="D763" i="11"/>
  <c r="D764" i="10"/>
  <c r="C763" i="11"/>
  <c r="C764" i="10"/>
  <c r="C764" i="11" l="1"/>
  <c r="C765" i="10"/>
  <c r="D764" i="11"/>
  <c r="D765" i="10"/>
  <c r="E764" i="11"/>
  <c r="E765" i="10"/>
  <c r="F512" i="9"/>
  <c r="G512" i="9" s="1"/>
  <c r="B765" i="11"/>
  <c r="B766" i="10"/>
  <c r="B766" i="11" l="1"/>
  <c r="B767" i="10"/>
  <c r="E765" i="11"/>
  <c r="E766" i="10"/>
  <c r="F513" i="9"/>
  <c r="G513" i="9" s="1"/>
  <c r="D765" i="11"/>
  <c r="D766" i="10"/>
  <c r="C765" i="11"/>
  <c r="C766" i="10"/>
  <c r="C766" i="11" l="1"/>
  <c r="C767" i="10"/>
  <c r="D766" i="11"/>
  <c r="D767" i="10"/>
  <c r="E766" i="11"/>
  <c r="E767" i="10"/>
  <c r="F514" i="9"/>
  <c r="G514" i="9" s="1"/>
  <c r="B767" i="11"/>
  <c r="B768" i="10"/>
  <c r="B768" i="11" l="1"/>
  <c r="B769" i="10"/>
  <c r="E767" i="11"/>
  <c r="E768" i="10"/>
  <c r="F515" i="9"/>
  <c r="G515" i="9" s="1"/>
  <c r="D767" i="11"/>
  <c r="D768" i="10"/>
  <c r="C767" i="11"/>
  <c r="C768" i="10"/>
  <c r="C768" i="11" l="1"/>
  <c r="C769" i="10"/>
  <c r="D768" i="11"/>
  <c r="D769" i="10"/>
  <c r="E768" i="11"/>
  <c r="E769" i="10"/>
  <c r="F516" i="9"/>
  <c r="G516" i="9" s="1"/>
  <c r="B769" i="11"/>
  <c r="B770" i="10"/>
  <c r="B770" i="11" l="1"/>
  <c r="B771" i="10"/>
  <c r="F8" i="7"/>
  <c r="E769" i="11"/>
  <c r="E770" i="10"/>
  <c r="F517" i="9"/>
  <c r="G517" i="9" s="1"/>
  <c r="D769" i="11"/>
  <c r="D770" i="10"/>
  <c r="C769" i="11"/>
  <c r="C770" i="10"/>
  <c r="D770" i="11" l="1"/>
  <c r="D771" i="10"/>
  <c r="F34" i="7"/>
  <c r="E770" i="11"/>
  <c r="E771" i="10"/>
  <c r="F518" i="9"/>
  <c r="G518" i="9" s="1"/>
  <c r="F47" i="7"/>
  <c r="C770" i="11"/>
  <c r="C771" i="10"/>
  <c r="F21" i="7"/>
  <c r="B771" i="11"/>
  <c r="B772" i="10"/>
  <c r="C771" i="11" l="1"/>
  <c r="C772" i="10"/>
  <c r="B772" i="11"/>
  <c r="B773" i="10"/>
  <c r="E771" i="11"/>
  <c r="E772" i="10"/>
  <c r="F519" i="9"/>
  <c r="G519" i="9" s="1"/>
  <c r="D771" i="11"/>
  <c r="D772" i="10"/>
  <c r="D772" i="11" l="1"/>
  <c r="D773" i="10"/>
  <c r="E772" i="11"/>
  <c r="E773" i="10"/>
  <c r="F520" i="9"/>
  <c r="G520" i="9" s="1"/>
  <c r="B773" i="11"/>
  <c r="B774" i="10"/>
  <c r="C772" i="11"/>
  <c r="C773" i="10"/>
  <c r="C773" i="11" l="1"/>
  <c r="C774" i="10"/>
  <c r="B774" i="11"/>
  <c r="B775" i="10"/>
  <c r="E773" i="11"/>
  <c r="E774" i="10"/>
  <c r="F521" i="9"/>
  <c r="G521" i="9" s="1"/>
  <c r="D773" i="11"/>
  <c r="D774" i="10"/>
  <c r="D774" i="11" l="1"/>
  <c r="D775" i="10"/>
  <c r="E774" i="11"/>
  <c r="E775" i="10"/>
  <c r="F522" i="9"/>
  <c r="G522" i="9" s="1"/>
  <c r="B775" i="11"/>
  <c r="B776" i="10"/>
  <c r="C774" i="11"/>
  <c r="C775" i="10"/>
  <c r="C775" i="11" l="1"/>
  <c r="C776" i="10"/>
  <c r="B776" i="11"/>
  <c r="B777" i="10"/>
  <c r="E775" i="11"/>
  <c r="E776" i="10"/>
  <c r="F523" i="9"/>
  <c r="G523" i="9" s="1"/>
  <c r="D775" i="11"/>
  <c r="D776" i="10"/>
  <c r="D776" i="11" l="1"/>
  <c r="D777" i="10"/>
  <c r="E776" i="11"/>
  <c r="E777" i="10"/>
  <c r="F524" i="9"/>
  <c r="G524" i="9" s="1"/>
  <c r="B777" i="11"/>
  <c r="B778" i="10"/>
  <c r="C776" i="11"/>
  <c r="C777" i="10"/>
  <c r="C777" i="11" l="1"/>
  <c r="C778" i="10"/>
  <c r="B778" i="11"/>
  <c r="B779" i="10"/>
  <c r="E777" i="11"/>
  <c r="E778" i="10"/>
  <c r="F525" i="9"/>
  <c r="G525" i="9" s="1"/>
  <c r="D777" i="11"/>
  <c r="D778" i="10"/>
  <c r="E778" i="11" l="1"/>
  <c r="E779" i="10"/>
  <c r="F526" i="9"/>
  <c r="G526" i="9" s="1"/>
  <c r="B779" i="11"/>
  <c r="B780" i="10"/>
  <c r="D778" i="11"/>
  <c r="D779" i="10"/>
  <c r="C778" i="11"/>
  <c r="C779" i="10"/>
  <c r="D779" i="11" l="1"/>
  <c r="D780" i="10"/>
  <c r="C779" i="11"/>
  <c r="C780" i="10"/>
  <c r="B780" i="11"/>
  <c r="B781" i="10"/>
  <c r="E779" i="11"/>
  <c r="E780" i="10"/>
  <c r="F527" i="9"/>
  <c r="G527" i="9" s="1"/>
  <c r="E780" i="11" l="1"/>
  <c r="E781" i="10"/>
  <c r="F528" i="9"/>
  <c r="G528" i="9" s="1"/>
  <c r="B781" i="11"/>
  <c r="B782" i="10"/>
  <c r="C780" i="11"/>
  <c r="C781" i="10"/>
  <c r="D780" i="11"/>
  <c r="D781" i="10"/>
  <c r="D781" i="11" l="1"/>
  <c r="D782" i="10"/>
  <c r="C781" i="11"/>
  <c r="C782" i="10"/>
  <c r="B782" i="11"/>
  <c r="B783" i="10"/>
  <c r="E781" i="11"/>
  <c r="E782" i="10"/>
  <c r="F529" i="9"/>
  <c r="G529" i="9" s="1"/>
  <c r="E782" i="11" l="1"/>
  <c r="E783" i="10"/>
  <c r="F530" i="9"/>
  <c r="G530" i="9" s="1"/>
  <c r="B783" i="11"/>
  <c r="B784" i="10"/>
  <c r="C782" i="11"/>
  <c r="C783" i="10"/>
  <c r="D782" i="11"/>
  <c r="D783" i="10"/>
  <c r="D783" i="11" l="1"/>
  <c r="D784" i="10"/>
  <c r="C783" i="11"/>
  <c r="C784" i="10"/>
  <c r="B784" i="11"/>
  <c r="B785" i="10"/>
  <c r="E783" i="11"/>
  <c r="E784" i="10"/>
  <c r="F531" i="9"/>
  <c r="G531" i="9" s="1"/>
  <c r="E784" i="11" l="1"/>
  <c r="E785" i="10"/>
  <c r="F532" i="9"/>
  <c r="G532" i="9" s="1"/>
  <c r="B785" i="11"/>
  <c r="B786" i="10"/>
  <c r="C784" i="11"/>
  <c r="C785" i="10"/>
  <c r="D784" i="11"/>
  <c r="D785" i="10"/>
  <c r="D785" i="11" l="1"/>
  <c r="D786" i="10"/>
  <c r="C785" i="11"/>
  <c r="C786" i="10"/>
  <c r="B786" i="11"/>
  <c r="B787" i="10"/>
  <c r="E785" i="11"/>
  <c r="E786" i="10"/>
  <c r="F533" i="9"/>
  <c r="G533" i="9" s="1"/>
  <c r="E786" i="11" l="1"/>
  <c r="E787" i="10"/>
  <c r="F534" i="9"/>
  <c r="G534" i="9" s="1"/>
  <c r="B787" i="11"/>
  <c r="B788" i="10"/>
  <c r="C786" i="11"/>
  <c r="C787" i="10"/>
  <c r="D786" i="11"/>
  <c r="D787" i="10"/>
  <c r="D787" i="11" l="1"/>
  <c r="D788" i="10"/>
  <c r="C787" i="11"/>
  <c r="C788" i="10"/>
  <c r="B788" i="11"/>
  <c r="B789" i="10"/>
  <c r="E787" i="11"/>
  <c r="E788" i="10"/>
  <c r="F535" i="9"/>
  <c r="G535" i="9" s="1"/>
  <c r="E788" i="11" l="1"/>
  <c r="E789" i="10"/>
  <c r="F536" i="9"/>
  <c r="G536" i="9" s="1"/>
  <c r="B789" i="11"/>
  <c r="B790" i="10"/>
  <c r="G8" i="7"/>
  <c r="C788" i="11"/>
  <c r="C789" i="10"/>
  <c r="D788" i="11"/>
  <c r="D789" i="10"/>
  <c r="C789" i="11" l="1"/>
  <c r="C790" i="10"/>
  <c r="G21" i="7"/>
  <c r="B790" i="11"/>
  <c r="B791" i="10"/>
  <c r="D789" i="11"/>
  <c r="D790" i="10"/>
  <c r="G34" i="7"/>
  <c r="E789" i="11"/>
  <c r="E790" i="10"/>
  <c r="F537" i="9"/>
  <c r="G537" i="9" s="1"/>
  <c r="G47" i="7"/>
  <c r="D790" i="11" l="1"/>
  <c r="D791" i="10"/>
  <c r="B791" i="11"/>
  <c r="B792" i="10"/>
  <c r="E790" i="11"/>
  <c r="E791" i="10"/>
  <c r="F538" i="9"/>
  <c r="G538" i="9" s="1"/>
  <c r="C790" i="11"/>
  <c r="C791" i="10"/>
  <c r="C791" i="11" l="1"/>
  <c r="C792" i="10"/>
  <c r="E791" i="11"/>
  <c r="E792" i="10"/>
  <c r="F539" i="9"/>
  <c r="G539" i="9" s="1"/>
  <c r="B792" i="11"/>
  <c r="B793" i="10"/>
  <c r="D791" i="11"/>
  <c r="D792" i="10"/>
  <c r="D792" i="11" l="1"/>
  <c r="D793" i="10"/>
  <c r="B793" i="11"/>
  <c r="B794" i="10"/>
  <c r="E792" i="11"/>
  <c r="E793" i="10"/>
  <c r="F540" i="9"/>
  <c r="G540" i="9" s="1"/>
  <c r="C792" i="11"/>
  <c r="C793" i="10"/>
  <c r="C793" i="11" l="1"/>
  <c r="C794" i="10"/>
  <c r="E793" i="11"/>
  <c r="E794" i="10"/>
  <c r="F541" i="9"/>
  <c r="G541" i="9" s="1"/>
  <c r="B794" i="11"/>
  <c r="B795" i="10"/>
  <c r="D793" i="11"/>
  <c r="D794" i="10"/>
  <c r="D794" i="11" l="1"/>
  <c r="D795" i="10"/>
  <c r="E794" i="11"/>
  <c r="E795" i="10"/>
  <c r="F542" i="9"/>
  <c r="G542" i="9" s="1"/>
  <c r="B795" i="11"/>
  <c r="B796" i="10"/>
  <c r="C794" i="11"/>
  <c r="C795" i="10"/>
  <c r="C795" i="11" l="1"/>
  <c r="C796" i="10"/>
  <c r="B796" i="11"/>
  <c r="B797" i="10"/>
  <c r="E795" i="11"/>
  <c r="E796" i="10"/>
  <c r="F543" i="9"/>
  <c r="G543" i="9" s="1"/>
  <c r="D795" i="11"/>
  <c r="D796" i="10"/>
  <c r="D796" i="11" l="1"/>
  <c r="D797" i="10"/>
  <c r="E796" i="11"/>
  <c r="E797" i="10"/>
  <c r="F544" i="9"/>
  <c r="G544" i="9" s="1"/>
  <c r="B797" i="11"/>
  <c r="B798" i="10"/>
  <c r="C796" i="11"/>
  <c r="C797" i="10"/>
  <c r="C797" i="11" l="1"/>
  <c r="C798" i="10"/>
  <c r="B798" i="11"/>
  <c r="B799" i="10"/>
  <c r="E797" i="11"/>
  <c r="E798" i="10"/>
  <c r="F545" i="9"/>
  <c r="G545" i="9" s="1"/>
  <c r="D797" i="11"/>
  <c r="D798" i="10"/>
  <c r="D798" i="11" l="1"/>
  <c r="D799" i="10"/>
  <c r="B799" i="11"/>
  <c r="B800" i="10"/>
  <c r="E798" i="11"/>
  <c r="E799" i="10"/>
  <c r="F546" i="9"/>
  <c r="G546" i="9" s="1"/>
  <c r="C798" i="11"/>
  <c r="C799" i="10"/>
  <c r="C799" i="11" l="1"/>
  <c r="C800" i="10"/>
  <c r="E799" i="11"/>
  <c r="E800" i="10"/>
  <c r="F547" i="9"/>
  <c r="G547" i="9" s="1"/>
  <c r="B800" i="11"/>
  <c r="B801" i="10"/>
  <c r="D799" i="11"/>
  <c r="D800" i="10"/>
  <c r="D800" i="11" l="1"/>
  <c r="D801" i="10"/>
  <c r="B801" i="11"/>
  <c r="B802" i="10"/>
  <c r="E800" i="11"/>
  <c r="E801" i="10"/>
  <c r="F548" i="9"/>
  <c r="G548" i="9" s="1"/>
  <c r="C800" i="11"/>
  <c r="C801" i="10"/>
  <c r="C801" i="11" l="1"/>
  <c r="C802" i="10"/>
  <c r="E801" i="11"/>
  <c r="E802" i="10"/>
  <c r="F549" i="9"/>
  <c r="G549" i="9" s="1"/>
  <c r="B802" i="11"/>
  <c r="B803" i="10"/>
  <c r="D801" i="11"/>
  <c r="D802" i="10"/>
  <c r="B803" i="11" l="1"/>
  <c r="B804" i="10"/>
  <c r="D802" i="11"/>
  <c r="D803" i="10"/>
  <c r="E802" i="11"/>
  <c r="E803" i="10"/>
  <c r="F550" i="9"/>
  <c r="G550" i="9" s="1"/>
  <c r="C802" i="11"/>
  <c r="C803" i="10"/>
  <c r="C803" i="11" l="1"/>
  <c r="C804" i="10"/>
  <c r="E803" i="11"/>
  <c r="E804" i="10"/>
  <c r="F551" i="9"/>
  <c r="G551" i="9" s="1"/>
  <c r="D803" i="11"/>
  <c r="D804" i="10"/>
  <c r="B804" i="11"/>
  <c r="B805" i="10"/>
  <c r="B805" i="11" l="1"/>
  <c r="B806" i="10"/>
  <c r="D804" i="11"/>
  <c r="D805" i="10"/>
  <c r="E804" i="11"/>
  <c r="E805" i="10"/>
  <c r="F552" i="9"/>
  <c r="G552" i="9" s="1"/>
  <c r="C804" i="11"/>
  <c r="C805" i="10"/>
  <c r="C805" i="11" l="1"/>
  <c r="C806" i="10"/>
  <c r="E805" i="11"/>
  <c r="E806" i="10"/>
  <c r="F553" i="9"/>
  <c r="G553" i="9" s="1"/>
  <c r="D805" i="11"/>
  <c r="D806" i="10"/>
  <c r="B806" i="11"/>
  <c r="B807" i="10"/>
  <c r="B807" i="11" l="1"/>
  <c r="B808" i="10"/>
  <c r="D806" i="11"/>
  <c r="D807" i="10"/>
  <c r="E806" i="11"/>
  <c r="E807" i="10"/>
  <c r="F554" i="9"/>
  <c r="G554" i="9" s="1"/>
  <c r="C806" i="11"/>
  <c r="C807" i="10"/>
  <c r="C807" i="11" l="1"/>
  <c r="C808" i="10"/>
  <c r="D807" i="11"/>
  <c r="D808" i="10"/>
  <c r="E807" i="11"/>
  <c r="E808" i="10"/>
  <c r="F555" i="9"/>
  <c r="G555" i="9" s="1"/>
  <c r="B808" i="11"/>
  <c r="B809" i="10"/>
  <c r="H8" i="7"/>
  <c r="B809" i="11" l="1"/>
  <c r="B810" i="10"/>
  <c r="E808" i="11"/>
  <c r="E809" i="10"/>
  <c r="F556" i="9"/>
  <c r="G556" i="9" s="1"/>
  <c r="H47" i="7"/>
  <c r="D808" i="11"/>
  <c r="D809" i="10"/>
  <c r="H34" i="7"/>
  <c r="C808" i="11"/>
  <c r="C809" i="10"/>
  <c r="H21" i="7"/>
  <c r="D809" i="11" l="1"/>
  <c r="D810" i="10"/>
  <c r="C809" i="11"/>
  <c r="C810" i="10"/>
  <c r="E809" i="11"/>
  <c r="E810" i="10"/>
  <c r="F557" i="9"/>
  <c r="G557" i="9" s="1"/>
  <c r="B810" i="11"/>
  <c r="B811" i="10"/>
  <c r="B811" i="11" l="1"/>
  <c r="B812" i="10"/>
  <c r="E810" i="11"/>
  <c r="E811" i="10"/>
  <c r="F558" i="9"/>
  <c r="G558" i="9" s="1"/>
  <c r="C810" i="11"/>
  <c r="C811" i="10"/>
  <c r="D810" i="11"/>
  <c r="D811" i="10"/>
  <c r="C811" i="11" l="1"/>
  <c r="C812" i="10"/>
  <c r="E811" i="11"/>
  <c r="E812" i="10"/>
  <c r="F559" i="9"/>
  <c r="G559" i="9" s="1"/>
  <c r="D811" i="11"/>
  <c r="D812" i="10"/>
  <c r="B812" i="11"/>
  <c r="B813" i="10"/>
  <c r="B813" i="11" l="1"/>
  <c r="B814" i="10"/>
  <c r="D812" i="11"/>
  <c r="D813" i="10"/>
  <c r="E812" i="11"/>
  <c r="E813" i="10"/>
  <c r="F560" i="9"/>
  <c r="G560" i="9" s="1"/>
  <c r="C812" i="11"/>
  <c r="C813" i="10"/>
  <c r="C813" i="11" l="1"/>
  <c r="C814" i="10"/>
  <c r="E813" i="11"/>
  <c r="E814" i="10"/>
  <c r="F561" i="9"/>
  <c r="G561" i="9" s="1"/>
  <c r="D813" i="11"/>
  <c r="D814" i="10"/>
  <c r="B814" i="11"/>
  <c r="B815" i="10"/>
  <c r="B815" i="11" l="1"/>
  <c r="B816" i="10"/>
  <c r="D814" i="11"/>
  <c r="D815" i="10"/>
  <c r="E814" i="11"/>
  <c r="E815" i="10"/>
  <c r="F562" i="9"/>
  <c r="G562" i="9" s="1"/>
  <c r="C814" i="11"/>
  <c r="C815" i="10"/>
  <c r="C815" i="11" l="1"/>
  <c r="C816" i="10"/>
  <c r="E815" i="11"/>
  <c r="E816" i="10"/>
  <c r="F563" i="9"/>
  <c r="G563" i="9" s="1"/>
  <c r="D815" i="11"/>
  <c r="D816" i="10"/>
  <c r="B816" i="11"/>
  <c r="B817" i="10"/>
  <c r="B817" i="11" l="1"/>
  <c r="B818" i="10"/>
  <c r="D816" i="11"/>
  <c r="D817" i="10"/>
  <c r="E816" i="11"/>
  <c r="E817" i="10"/>
  <c r="F564" i="9"/>
  <c r="G564" i="9" s="1"/>
  <c r="C816" i="11"/>
  <c r="C817" i="10"/>
  <c r="C817" i="11" l="1"/>
  <c r="C818" i="10"/>
  <c r="E817" i="11"/>
  <c r="E818" i="10"/>
  <c r="F565" i="9"/>
  <c r="G565" i="9" s="1"/>
  <c r="D817" i="11"/>
  <c r="D818" i="10"/>
  <c r="B818" i="11"/>
  <c r="B819" i="10"/>
  <c r="B819" i="11" l="1"/>
  <c r="B820" i="10"/>
  <c r="D818" i="11"/>
  <c r="D819" i="10"/>
  <c r="E818" i="11"/>
  <c r="E819" i="10"/>
  <c r="F566" i="9"/>
  <c r="G566" i="9" s="1"/>
  <c r="C818" i="11"/>
  <c r="C819" i="10"/>
  <c r="C819" i="11" l="1"/>
  <c r="C820" i="10"/>
  <c r="E819" i="11"/>
  <c r="E820" i="10"/>
  <c r="F567" i="9"/>
  <c r="G567" i="9" s="1"/>
  <c r="D819" i="11"/>
  <c r="D820" i="10"/>
  <c r="B820" i="11"/>
  <c r="B821" i="10"/>
  <c r="B821" i="11" l="1"/>
  <c r="B822" i="10"/>
  <c r="D820" i="11"/>
  <c r="D821" i="10"/>
  <c r="E820" i="11"/>
  <c r="E821" i="10"/>
  <c r="F568" i="9"/>
  <c r="G568" i="9" s="1"/>
  <c r="C820" i="11"/>
  <c r="C821" i="10"/>
  <c r="C821" i="11" l="1"/>
  <c r="C822" i="10"/>
  <c r="E821" i="11"/>
  <c r="E822" i="10"/>
  <c r="F569" i="9"/>
  <c r="G569" i="9" s="1"/>
  <c r="D821" i="11"/>
  <c r="D822" i="10"/>
  <c r="B822" i="11"/>
  <c r="B823" i="10"/>
  <c r="B823" i="11" l="1"/>
  <c r="B824" i="10"/>
  <c r="D822" i="11"/>
  <c r="D823" i="10"/>
  <c r="E822" i="11"/>
  <c r="E823" i="10"/>
  <c r="F570" i="9"/>
  <c r="G570" i="9" s="1"/>
  <c r="C822" i="11"/>
  <c r="C823" i="10"/>
  <c r="C823" i="11" l="1"/>
  <c r="C824" i="10"/>
  <c r="E823" i="11"/>
  <c r="E824" i="10"/>
  <c r="F571" i="9"/>
  <c r="G571" i="9" s="1"/>
  <c r="D823" i="11"/>
  <c r="D824" i="10"/>
  <c r="B824" i="11"/>
  <c r="B825" i="10"/>
  <c r="B825" i="11" l="1"/>
  <c r="B826" i="10"/>
  <c r="D824" i="11"/>
  <c r="D825" i="10"/>
  <c r="E824" i="11"/>
  <c r="E825" i="10"/>
  <c r="F572" i="9"/>
  <c r="G572" i="9" s="1"/>
  <c r="C824" i="11"/>
  <c r="C825" i="10"/>
  <c r="C825" i="11" l="1"/>
  <c r="C826" i="10"/>
  <c r="E825" i="11"/>
  <c r="E826" i="10"/>
  <c r="F573" i="9"/>
  <c r="G573" i="9" s="1"/>
  <c r="D825" i="11"/>
  <c r="D826" i="10"/>
  <c r="B826" i="11"/>
  <c r="B827" i="10"/>
  <c r="B827" i="11" l="1"/>
  <c r="B828" i="10"/>
  <c r="I8" i="7"/>
  <c r="D826" i="11"/>
  <c r="D827" i="10"/>
  <c r="E826" i="11"/>
  <c r="E827" i="10"/>
  <c r="F574" i="9"/>
  <c r="G574" i="9" s="1"/>
  <c r="C826" i="11"/>
  <c r="C827" i="10"/>
  <c r="E827" i="11" l="1"/>
  <c r="E828" i="10"/>
  <c r="F575" i="9"/>
  <c r="G575" i="9" s="1"/>
  <c r="I47" i="7"/>
  <c r="D827" i="11"/>
  <c r="D828" i="10"/>
  <c r="I34" i="7"/>
  <c r="C827" i="11"/>
  <c r="C828" i="10"/>
  <c r="I21" i="7"/>
  <c r="B828" i="11"/>
  <c r="B829" i="10"/>
  <c r="B829" i="11" l="1"/>
  <c r="B830" i="10"/>
  <c r="C828" i="11"/>
  <c r="C829" i="10"/>
  <c r="D828" i="11"/>
  <c r="D829" i="10"/>
  <c r="E828" i="11"/>
  <c r="E829" i="10"/>
  <c r="F576" i="9"/>
  <c r="G576" i="9" s="1"/>
  <c r="E829" i="11" l="1"/>
  <c r="E830" i="10"/>
  <c r="F577" i="9"/>
  <c r="G577" i="9" s="1"/>
  <c r="C829" i="11"/>
  <c r="C830" i="10"/>
  <c r="D829" i="11"/>
  <c r="D830" i="10"/>
  <c r="B830" i="11"/>
  <c r="B831" i="10"/>
  <c r="B831" i="11" l="1"/>
  <c r="B832" i="10"/>
  <c r="D830" i="11"/>
  <c r="D831" i="10"/>
  <c r="C830" i="11"/>
  <c r="C831" i="10"/>
  <c r="E830" i="11"/>
  <c r="E831" i="10"/>
  <c r="F578" i="9"/>
  <c r="G578" i="9" s="1"/>
  <c r="E831" i="11" l="1"/>
  <c r="E832" i="10"/>
  <c r="F579" i="9"/>
  <c r="G579" i="9" s="1"/>
  <c r="C831" i="11"/>
  <c r="C832" i="10"/>
  <c r="D831" i="11"/>
  <c r="D832" i="10"/>
  <c r="B832" i="11"/>
  <c r="B833" i="10"/>
  <c r="B833" i="11" l="1"/>
  <c r="B834" i="10"/>
  <c r="D832" i="11"/>
  <c r="D833" i="10"/>
  <c r="C832" i="11"/>
  <c r="C833" i="10"/>
  <c r="E832" i="11"/>
  <c r="E833" i="10"/>
  <c r="F580" i="9"/>
  <c r="G580" i="9" s="1"/>
  <c r="E833" i="11" l="1"/>
  <c r="E834" i="10"/>
  <c r="F581" i="9"/>
  <c r="G581" i="9" s="1"/>
  <c r="C833" i="11"/>
  <c r="C834" i="10"/>
  <c r="D833" i="11"/>
  <c r="D834" i="10"/>
  <c r="B834" i="11"/>
  <c r="B835" i="10"/>
  <c r="B835" i="11" l="1"/>
  <c r="B836" i="10"/>
  <c r="D834" i="11"/>
  <c r="D835" i="10"/>
  <c r="C834" i="11"/>
  <c r="C835" i="10"/>
  <c r="E834" i="11"/>
  <c r="E835" i="10"/>
  <c r="F582" i="9"/>
  <c r="G582" i="9" s="1"/>
  <c r="E835" i="11" l="1"/>
  <c r="E836" i="10"/>
  <c r="F583" i="9"/>
  <c r="G583" i="9" s="1"/>
  <c r="C835" i="11"/>
  <c r="C836" i="10"/>
  <c r="D835" i="11"/>
  <c r="D836" i="10"/>
  <c r="B836" i="11"/>
  <c r="B837" i="10"/>
  <c r="B837" i="11" l="1"/>
  <c r="B838" i="10"/>
  <c r="D836" i="11"/>
  <c r="D837" i="10"/>
  <c r="C836" i="11"/>
  <c r="C837" i="10"/>
  <c r="E836" i="11"/>
  <c r="E837" i="10"/>
  <c r="F584" i="9"/>
  <c r="G584" i="9" s="1"/>
  <c r="E837" i="11" l="1"/>
  <c r="E838" i="10"/>
  <c r="F585" i="9"/>
  <c r="G585" i="9" s="1"/>
  <c r="C837" i="11"/>
  <c r="C838" i="10"/>
  <c r="D837" i="11"/>
  <c r="D838" i="10"/>
  <c r="B838" i="11"/>
  <c r="B839" i="10"/>
  <c r="B839" i="11" l="1"/>
  <c r="B840" i="10"/>
  <c r="D838" i="11"/>
  <c r="D839" i="10"/>
  <c r="C838" i="11"/>
  <c r="C839" i="10"/>
  <c r="E838" i="11"/>
  <c r="E839" i="10"/>
  <c r="F586" i="9"/>
  <c r="G586" i="9" s="1"/>
  <c r="E839" i="11" l="1"/>
  <c r="E840" i="10"/>
  <c r="F587" i="9"/>
  <c r="G587" i="9" s="1"/>
  <c r="C839" i="11"/>
  <c r="C840" i="10"/>
  <c r="D839" i="11"/>
  <c r="D840" i="10"/>
  <c r="B840" i="11"/>
  <c r="B841" i="10"/>
  <c r="D840" i="11" l="1"/>
  <c r="D841" i="10"/>
  <c r="C840" i="11"/>
  <c r="C841" i="10"/>
  <c r="B841" i="11"/>
  <c r="B842" i="10"/>
  <c r="E840" i="11"/>
  <c r="E841" i="10"/>
  <c r="F588" i="9"/>
  <c r="G588" i="9" s="1"/>
  <c r="E841" i="11" l="1"/>
  <c r="E842" i="10"/>
  <c r="F589" i="9"/>
  <c r="G589" i="9" s="1"/>
  <c r="B842" i="11"/>
  <c r="B843" i="10"/>
  <c r="C841" i="11"/>
  <c r="C842" i="10"/>
  <c r="D841" i="11"/>
  <c r="D842" i="10"/>
  <c r="C842" i="11" l="1"/>
  <c r="C843" i="10"/>
  <c r="B843" i="11"/>
  <c r="B844" i="10"/>
  <c r="J8" i="7"/>
  <c r="D842" i="11"/>
  <c r="D843" i="10"/>
  <c r="E842" i="11"/>
  <c r="E843" i="10"/>
  <c r="F590" i="9"/>
  <c r="G590" i="9" s="1"/>
  <c r="E843" i="11" l="1"/>
  <c r="E844" i="10"/>
  <c r="F591" i="9"/>
  <c r="G591" i="9" s="1"/>
  <c r="J47" i="7"/>
  <c r="D843" i="11"/>
  <c r="D844" i="10"/>
  <c r="J34" i="7"/>
  <c r="B844" i="11"/>
  <c r="B845" i="10"/>
  <c r="C843" i="11"/>
  <c r="C844" i="10"/>
  <c r="J21" i="7"/>
  <c r="B845" i="11" l="1"/>
  <c r="B846" i="10"/>
  <c r="D844" i="11"/>
  <c r="D845" i="10"/>
  <c r="C844" i="11"/>
  <c r="C845" i="10"/>
  <c r="E844" i="11"/>
  <c r="E845" i="10"/>
  <c r="F592" i="9"/>
  <c r="G592" i="9" s="1"/>
  <c r="E845" i="11" l="1"/>
  <c r="E846" i="10"/>
  <c r="F593" i="9"/>
  <c r="G593" i="9" s="1"/>
  <c r="C845" i="11"/>
  <c r="C846" i="10"/>
  <c r="D845" i="11"/>
  <c r="D846" i="10"/>
  <c r="B846" i="11"/>
  <c r="B847" i="10"/>
  <c r="B847" i="11" l="1"/>
  <c r="B848" i="10"/>
  <c r="D846" i="11"/>
  <c r="D847" i="10"/>
  <c r="C846" i="11"/>
  <c r="C847" i="10"/>
  <c r="E846" i="11"/>
  <c r="E847" i="10"/>
  <c r="F594" i="9"/>
  <c r="G594" i="9" s="1"/>
  <c r="E847" i="11" l="1"/>
  <c r="E848" i="10"/>
  <c r="F595" i="9"/>
  <c r="G595" i="9" s="1"/>
  <c r="C847" i="11"/>
  <c r="C848" i="10"/>
  <c r="D847" i="11"/>
  <c r="D848" i="10"/>
  <c r="B848" i="11"/>
  <c r="B849" i="10"/>
  <c r="D848" i="11" l="1"/>
  <c r="D849" i="10"/>
  <c r="C848" i="11"/>
  <c r="C849" i="10"/>
  <c r="B849" i="11"/>
  <c r="B850" i="10"/>
  <c r="E848" i="11"/>
  <c r="E849" i="10"/>
  <c r="F596" i="9"/>
  <c r="G596" i="9" s="1"/>
  <c r="E849" i="11" l="1"/>
  <c r="E850" i="10"/>
  <c r="F597" i="9"/>
  <c r="G597" i="9" s="1"/>
  <c r="B850" i="11"/>
  <c r="B851" i="10"/>
  <c r="C849" i="11"/>
  <c r="C850" i="10"/>
  <c r="D849" i="11"/>
  <c r="D850" i="10"/>
  <c r="C850" i="11" l="1"/>
  <c r="C851" i="10"/>
  <c r="B851" i="11"/>
  <c r="B852" i="10"/>
  <c r="D850" i="11"/>
  <c r="D851" i="10"/>
  <c r="E850" i="11"/>
  <c r="E851" i="10"/>
  <c r="F598" i="9"/>
  <c r="G598" i="9" s="1"/>
  <c r="E851" i="11" l="1"/>
  <c r="E852" i="10"/>
  <c r="F599" i="9"/>
  <c r="G599" i="9" s="1"/>
  <c r="D851" i="11"/>
  <c r="D852" i="10"/>
  <c r="B852" i="11"/>
  <c r="B853" i="10"/>
  <c r="C851" i="11"/>
  <c r="C852" i="10"/>
  <c r="C852" i="11" l="1"/>
  <c r="C853" i="10"/>
  <c r="B853" i="11"/>
  <c r="B854" i="10"/>
  <c r="D852" i="11"/>
  <c r="D853" i="10"/>
  <c r="E852" i="11"/>
  <c r="E853" i="10"/>
  <c r="F600" i="9"/>
  <c r="G600" i="9" s="1"/>
  <c r="E853" i="11" l="1"/>
  <c r="E854" i="10"/>
  <c r="F601" i="9"/>
  <c r="G601" i="9" s="1"/>
  <c r="D853" i="11"/>
  <c r="D854" i="10"/>
  <c r="B854" i="11"/>
  <c r="B855" i="10"/>
  <c r="C853" i="11"/>
  <c r="C854" i="10"/>
  <c r="C854" i="11" l="1"/>
  <c r="C855" i="10"/>
  <c r="B855" i="11"/>
  <c r="B856" i="10"/>
  <c r="D854" i="11"/>
  <c r="D855" i="10"/>
  <c r="E854" i="11"/>
  <c r="E855" i="10"/>
  <c r="F602" i="9"/>
  <c r="G602" i="9" s="1"/>
  <c r="E855" i="11" l="1"/>
  <c r="E856" i="10"/>
  <c r="F603" i="9"/>
  <c r="G603" i="9" s="1"/>
  <c r="D855" i="11"/>
  <c r="D856" i="10"/>
  <c r="B856" i="11"/>
  <c r="B857" i="10"/>
  <c r="C855" i="11"/>
  <c r="C856" i="10"/>
  <c r="C856" i="11" l="1"/>
  <c r="C857" i="10"/>
  <c r="B857" i="11"/>
  <c r="B858" i="10"/>
  <c r="D856" i="11"/>
  <c r="D857" i="10"/>
  <c r="E856" i="11"/>
  <c r="E857" i="10"/>
  <c r="F604" i="9"/>
  <c r="G604" i="9" s="1"/>
  <c r="E857" i="11" l="1"/>
  <c r="E858" i="10"/>
  <c r="F605" i="9"/>
  <c r="G605" i="9" s="1"/>
  <c r="D857" i="11"/>
  <c r="D858" i="10"/>
  <c r="B858" i="11"/>
  <c r="B859" i="10"/>
  <c r="C857" i="11"/>
  <c r="C858" i="10"/>
  <c r="C858" i="11" l="1"/>
  <c r="C859" i="10"/>
  <c r="B859" i="11"/>
  <c r="B860" i="10"/>
  <c r="D858" i="11"/>
  <c r="D859" i="10"/>
  <c r="E858" i="11"/>
  <c r="E859" i="10"/>
  <c r="F606" i="9"/>
  <c r="G606" i="9" s="1"/>
  <c r="E859" i="11" l="1"/>
  <c r="E860" i="10"/>
  <c r="F607" i="9"/>
  <c r="G607" i="9" s="1"/>
  <c r="D859" i="11"/>
  <c r="D860" i="10"/>
  <c r="B860" i="11"/>
  <c r="B861" i="10"/>
  <c r="C859" i="11"/>
  <c r="C860" i="10"/>
  <c r="C860" i="11" l="1"/>
  <c r="C861" i="10"/>
  <c r="B861" i="11"/>
  <c r="B862" i="10"/>
  <c r="D860" i="11"/>
  <c r="D861" i="10"/>
  <c r="E860" i="11"/>
  <c r="E861" i="10"/>
  <c r="F608" i="9"/>
  <c r="G608" i="9" s="1"/>
  <c r="E861" i="11" l="1"/>
  <c r="E862" i="10"/>
  <c r="F609" i="9"/>
  <c r="G609" i="9" s="1"/>
  <c r="D861" i="11"/>
  <c r="D862" i="10"/>
  <c r="B862" i="11"/>
  <c r="B863" i="10"/>
  <c r="K8" i="7"/>
  <c r="C861" i="11"/>
  <c r="C862" i="10"/>
  <c r="B863" i="11" l="1"/>
  <c r="B864" i="10"/>
  <c r="D862" i="11"/>
  <c r="D863" i="10"/>
  <c r="K34" i="7"/>
  <c r="C862" i="11"/>
  <c r="C863" i="10"/>
  <c r="K21" i="7"/>
  <c r="E862" i="11"/>
  <c r="E863" i="10"/>
  <c r="F610" i="9"/>
  <c r="G610" i="9" s="1"/>
  <c r="K47" i="7"/>
  <c r="C863" i="11" l="1"/>
  <c r="C864" i="10"/>
  <c r="D863" i="11"/>
  <c r="D864" i="10"/>
  <c r="E863" i="11"/>
  <c r="E864" i="10"/>
  <c r="F611" i="9"/>
  <c r="G611" i="9" s="1"/>
  <c r="B864" i="11"/>
  <c r="B865" i="10"/>
  <c r="B865" i="11" l="1"/>
  <c r="B866" i="10"/>
  <c r="E864" i="11"/>
  <c r="E865" i="10"/>
  <c r="F612" i="9"/>
  <c r="G612" i="9" s="1"/>
  <c r="D864" i="11"/>
  <c r="D865" i="10"/>
  <c r="C864" i="11"/>
  <c r="C865" i="10"/>
  <c r="C865" i="11" l="1"/>
  <c r="C866" i="10"/>
  <c r="E865" i="11"/>
  <c r="E866" i="10"/>
  <c r="F613" i="9"/>
  <c r="G613" i="9" s="1"/>
  <c r="D865" i="11"/>
  <c r="D866" i="10"/>
  <c r="B866" i="11"/>
  <c r="B867" i="10"/>
  <c r="B867" i="11" l="1"/>
  <c r="B868" i="10"/>
  <c r="D866" i="11"/>
  <c r="D867" i="10"/>
  <c r="E866" i="11"/>
  <c r="E867" i="10"/>
  <c r="F614" i="9"/>
  <c r="G614" i="9" s="1"/>
  <c r="C866" i="11"/>
  <c r="C867" i="10"/>
  <c r="C867" i="11" l="1"/>
  <c r="C868" i="10"/>
  <c r="E867" i="11"/>
  <c r="E868" i="10"/>
  <c r="F615" i="9"/>
  <c r="G615" i="9" s="1"/>
  <c r="D867" i="11"/>
  <c r="D868" i="10"/>
  <c r="B868" i="11"/>
  <c r="B869" i="10"/>
  <c r="B869" i="11" l="1"/>
  <c r="B870" i="10"/>
  <c r="D868" i="11"/>
  <c r="D869" i="10"/>
  <c r="E868" i="11"/>
  <c r="E869" i="10"/>
  <c r="F616" i="9"/>
  <c r="G616" i="9" s="1"/>
  <c r="C868" i="11"/>
  <c r="C869" i="10"/>
  <c r="C869" i="11" l="1"/>
  <c r="C870" i="10"/>
  <c r="E869" i="11"/>
  <c r="E870" i="10"/>
  <c r="F617" i="9"/>
  <c r="G617" i="9" s="1"/>
  <c r="D869" i="11"/>
  <c r="D870" i="10"/>
  <c r="B870" i="11"/>
  <c r="B871" i="10"/>
  <c r="B871" i="11" l="1"/>
  <c r="B872" i="10"/>
  <c r="D870" i="11"/>
  <c r="D871" i="10"/>
  <c r="E870" i="11"/>
  <c r="E871" i="10"/>
  <c r="F618" i="9"/>
  <c r="G618" i="9" s="1"/>
  <c r="C870" i="11"/>
  <c r="C871" i="10"/>
  <c r="C871" i="11" l="1"/>
  <c r="C872" i="10"/>
  <c r="E871" i="11"/>
  <c r="E872" i="10"/>
  <c r="F619" i="9"/>
  <c r="G619" i="9" s="1"/>
  <c r="D871" i="11"/>
  <c r="D872" i="10"/>
  <c r="B872" i="11"/>
  <c r="B873" i="10"/>
  <c r="B873" i="11" l="1"/>
  <c r="B874" i="10"/>
  <c r="D872" i="11"/>
  <c r="D873" i="10"/>
  <c r="E872" i="11"/>
  <c r="E873" i="10"/>
  <c r="F620" i="9"/>
  <c r="G620" i="9" s="1"/>
  <c r="C872" i="11"/>
  <c r="C873" i="10"/>
  <c r="C873" i="11" l="1"/>
  <c r="C874" i="10"/>
  <c r="E873" i="11"/>
  <c r="E874" i="10"/>
  <c r="F621" i="9"/>
  <c r="G621" i="9" s="1"/>
  <c r="D873" i="11"/>
  <c r="D874" i="10"/>
  <c r="B874" i="11"/>
  <c r="B875" i="10"/>
  <c r="B875" i="11" l="1"/>
  <c r="B876" i="10"/>
  <c r="D874" i="11"/>
  <c r="D875" i="10"/>
  <c r="E874" i="11"/>
  <c r="E875" i="10"/>
  <c r="F622" i="9"/>
  <c r="G622" i="9" s="1"/>
  <c r="C874" i="11"/>
  <c r="C875" i="10"/>
  <c r="C875" i="11" l="1"/>
  <c r="C876" i="10"/>
  <c r="E875" i="11"/>
  <c r="E876" i="10"/>
  <c r="F623" i="9"/>
  <c r="G623" i="9" s="1"/>
  <c r="D875" i="11"/>
  <c r="D876" i="10"/>
  <c r="B876" i="11"/>
  <c r="B877" i="10"/>
  <c r="B877" i="11" l="1"/>
  <c r="B878" i="10"/>
  <c r="D876" i="11"/>
  <c r="D877" i="10"/>
  <c r="E876" i="11"/>
  <c r="E877" i="10"/>
  <c r="F624" i="9"/>
  <c r="G624" i="9" s="1"/>
  <c r="C876" i="11"/>
  <c r="C877" i="10"/>
  <c r="C877" i="11" l="1"/>
  <c r="C878" i="10"/>
  <c r="E877" i="11"/>
  <c r="E878" i="10"/>
  <c r="F625" i="9"/>
  <c r="G625" i="9" s="1"/>
  <c r="D877" i="11"/>
  <c r="D878" i="10"/>
  <c r="B878" i="11"/>
  <c r="B879" i="10"/>
  <c r="B879" i="11" l="1"/>
  <c r="B880" i="10"/>
  <c r="D878" i="11"/>
  <c r="D879" i="10"/>
  <c r="E878" i="11"/>
  <c r="E879" i="10"/>
  <c r="F626" i="9"/>
  <c r="G626" i="9" s="1"/>
  <c r="C878" i="11"/>
  <c r="C879" i="10"/>
  <c r="C879" i="11" l="1"/>
  <c r="C880" i="10"/>
  <c r="E879" i="11"/>
  <c r="E880" i="10"/>
  <c r="F627" i="9"/>
  <c r="G627" i="9" s="1"/>
  <c r="D879" i="11"/>
  <c r="D880" i="10"/>
  <c r="B880" i="11"/>
  <c r="B881" i="10"/>
  <c r="B881" i="11" l="1"/>
  <c r="B882" i="10"/>
  <c r="L8" i="7"/>
  <c r="D880" i="11"/>
  <c r="D881" i="10"/>
  <c r="E880" i="11"/>
  <c r="E881" i="10"/>
  <c r="F628" i="9"/>
  <c r="G628" i="9" s="1"/>
  <c r="C880" i="11"/>
  <c r="C881" i="10"/>
  <c r="E881" i="11" l="1"/>
  <c r="E882" i="10"/>
  <c r="F629" i="9"/>
  <c r="G629" i="9" s="1"/>
  <c r="L47" i="7"/>
  <c r="D881" i="11"/>
  <c r="D882" i="10"/>
  <c r="L34" i="7"/>
  <c r="C881" i="11"/>
  <c r="C882" i="10"/>
  <c r="L21" i="7"/>
  <c r="B882" i="11"/>
  <c r="B883" i="10"/>
  <c r="B883" i="11" l="1"/>
  <c r="B884" i="10"/>
  <c r="C882" i="11"/>
  <c r="C883" i="10"/>
  <c r="D882" i="11"/>
  <c r="D883" i="10"/>
  <c r="E882" i="11"/>
  <c r="E883" i="10"/>
  <c r="F630" i="9"/>
  <c r="G630" i="9" s="1"/>
  <c r="E883" i="11" l="1"/>
  <c r="E884" i="10"/>
  <c r="F631" i="9"/>
  <c r="G631" i="9" s="1"/>
  <c r="D883" i="11"/>
  <c r="D884" i="10"/>
  <c r="C883" i="11"/>
  <c r="C884" i="10"/>
  <c r="B884" i="11"/>
  <c r="B885" i="10"/>
  <c r="B885" i="11" l="1"/>
  <c r="B886" i="10"/>
  <c r="C884" i="11"/>
  <c r="C885" i="10"/>
  <c r="D884" i="11"/>
  <c r="D885" i="10"/>
  <c r="E884" i="11"/>
  <c r="E885" i="10"/>
  <c r="F632" i="9"/>
  <c r="G632" i="9" s="1"/>
  <c r="E885" i="11" l="1"/>
  <c r="E886" i="10"/>
  <c r="F633" i="9"/>
  <c r="G633" i="9" s="1"/>
  <c r="D885" i="11"/>
  <c r="D886" i="10"/>
  <c r="C885" i="11"/>
  <c r="C886" i="10"/>
  <c r="B886" i="11"/>
  <c r="B887" i="10"/>
  <c r="B887" i="11" l="1"/>
  <c r="B888" i="10"/>
  <c r="C886" i="11"/>
  <c r="C887" i="10"/>
  <c r="D886" i="11"/>
  <c r="D887" i="10"/>
  <c r="E886" i="11"/>
  <c r="E887" i="10"/>
  <c r="F634" i="9"/>
  <c r="G634" i="9" s="1"/>
  <c r="E887" i="11" l="1"/>
  <c r="E888" i="10"/>
  <c r="F635" i="9"/>
  <c r="G635" i="9" s="1"/>
  <c r="D887" i="11"/>
  <c r="D888" i="10"/>
  <c r="C887" i="11"/>
  <c r="C888" i="10"/>
  <c r="B888" i="11"/>
  <c r="B889" i="10"/>
  <c r="B889" i="11" l="1"/>
  <c r="B890" i="10"/>
  <c r="D888" i="11"/>
  <c r="D889" i="10"/>
  <c r="C888" i="11"/>
  <c r="C889" i="10"/>
  <c r="E888" i="11"/>
  <c r="E889" i="10"/>
  <c r="F636" i="9"/>
  <c r="G636" i="9" s="1"/>
  <c r="E889" i="11" l="1"/>
  <c r="E890" i="10"/>
  <c r="F637" i="9"/>
  <c r="G637" i="9" s="1"/>
  <c r="C889" i="11"/>
  <c r="C890" i="10"/>
  <c r="D889" i="11"/>
  <c r="D890" i="10"/>
  <c r="B890" i="11"/>
  <c r="B891" i="10"/>
  <c r="B891" i="11" l="1"/>
  <c r="B892" i="10"/>
  <c r="D890" i="11"/>
  <c r="D891" i="10"/>
  <c r="C890" i="11"/>
  <c r="C891" i="10"/>
  <c r="E890" i="11"/>
  <c r="E891" i="10"/>
  <c r="F638" i="9"/>
  <c r="G638" i="9" s="1"/>
  <c r="E891" i="11" l="1"/>
  <c r="E892" i="10"/>
  <c r="F639" i="9"/>
  <c r="G639" i="9" s="1"/>
  <c r="C891" i="11"/>
  <c r="C892" i="10"/>
  <c r="D891" i="11"/>
  <c r="D892" i="10"/>
  <c r="B892" i="11"/>
  <c r="B893" i="10"/>
  <c r="D892" i="11" l="1"/>
  <c r="D893" i="10"/>
  <c r="C892" i="11"/>
  <c r="C893" i="10"/>
  <c r="B893" i="11"/>
  <c r="B894" i="10"/>
  <c r="E892" i="11"/>
  <c r="E893" i="10"/>
  <c r="F640" i="9"/>
  <c r="G640" i="9" s="1"/>
  <c r="E893" i="11" l="1"/>
  <c r="E894" i="10"/>
  <c r="F641" i="9"/>
  <c r="G641" i="9" s="1"/>
  <c r="B894" i="11"/>
  <c r="B895" i="10"/>
  <c r="C893" i="11"/>
  <c r="C894" i="10"/>
  <c r="D893" i="11"/>
  <c r="D894" i="10"/>
  <c r="C894" i="11" l="1"/>
  <c r="C895" i="10"/>
  <c r="B895" i="11"/>
  <c r="B896" i="10"/>
  <c r="D894" i="11"/>
  <c r="D895" i="10"/>
  <c r="E894" i="11"/>
  <c r="E895" i="10"/>
  <c r="F642" i="9"/>
  <c r="G642" i="9" s="1"/>
  <c r="E895" i="11" l="1"/>
  <c r="E896" i="10"/>
  <c r="F643" i="9"/>
  <c r="G643" i="9" s="1"/>
  <c r="D895" i="11"/>
  <c r="D896" i="10"/>
  <c r="B896" i="11"/>
  <c r="B897" i="10"/>
  <c r="C895" i="11"/>
  <c r="C896" i="10"/>
  <c r="C896" i="11" l="1"/>
  <c r="C897" i="10"/>
  <c r="B897" i="11"/>
  <c r="B898" i="10"/>
  <c r="D896" i="11"/>
  <c r="D897" i="10"/>
  <c r="E896" i="11"/>
  <c r="E897" i="10"/>
  <c r="F644" i="9"/>
  <c r="G644" i="9" s="1"/>
  <c r="E897" i="11" l="1"/>
  <c r="E898" i="10"/>
  <c r="F645" i="9"/>
  <c r="G645" i="9" s="1"/>
  <c r="D897" i="11"/>
  <c r="D898" i="10"/>
  <c r="B898" i="11"/>
  <c r="B899" i="10"/>
  <c r="C897" i="11"/>
  <c r="C898" i="10"/>
  <c r="C898" i="11" l="1"/>
  <c r="C899" i="10"/>
  <c r="B899" i="11"/>
  <c r="B900" i="10"/>
  <c r="D898" i="11"/>
  <c r="D899" i="10"/>
  <c r="E898" i="11"/>
  <c r="E899" i="10"/>
  <c r="F646" i="9"/>
  <c r="G646" i="9" s="1"/>
  <c r="E899" i="11" l="1"/>
  <c r="E900" i="10"/>
  <c r="F647" i="9"/>
  <c r="G647" i="9" s="1"/>
  <c r="D899" i="11"/>
  <c r="D900" i="10"/>
  <c r="B900" i="11"/>
  <c r="B901" i="10"/>
  <c r="M8" i="7"/>
  <c r="B6" i="6"/>
  <c r="C18" i="14" s="1"/>
  <c r="N8" i="7"/>
  <c r="C899" i="11"/>
  <c r="C900" i="10"/>
  <c r="C900" i="11" l="1"/>
  <c r="C901" i="10"/>
  <c r="C6" i="6"/>
  <c r="C19" i="14" s="1"/>
  <c r="N21" i="7"/>
  <c r="M21" i="7"/>
  <c r="B901" i="11"/>
  <c r="B902" i="10"/>
  <c r="D900" i="11"/>
  <c r="D901" i="10"/>
  <c r="D6" i="6"/>
  <c r="C20" i="14" s="1"/>
  <c r="N34" i="7"/>
  <c r="M34" i="7"/>
  <c r="E900" i="11"/>
  <c r="E901" i="10"/>
  <c r="F648" i="9"/>
  <c r="G648" i="9" s="1"/>
  <c r="N47" i="7"/>
  <c r="M47" i="7"/>
  <c r="E6" i="6"/>
  <c r="C21" i="14" s="1"/>
  <c r="B902" i="11" l="1"/>
  <c r="B903" i="10"/>
  <c r="E901" i="11"/>
  <c r="E902" i="10"/>
  <c r="F649" i="9"/>
  <c r="G649" i="9" s="1"/>
  <c r="C901" i="11"/>
  <c r="C902" i="10"/>
  <c r="D901" i="11"/>
  <c r="D902" i="10"/>
  <c r="C902" i="11" l="1"/>
  <c r="C903" i="10"/>
  <c r="E902" i="11"/>
  <c r="E903" i="10"/>
  <c r="F650" i="9"/>
  <c r="G650" i="9" s="1"/>
  <c r="D902" i="11"/>
  <c r="D903" i="10"/>
  <c r="B903" i="11"/>
  <c r="B904" i="10"/>
  <c r="B904" i="11" l="1"/>
  <c r="B905" i="10"/>
  <c r="D903" i="11"/>
  <c r="D904" i="10"/>
  <c r="E903" i="11"/>
  <c r="E904" i="10"/>
  <c r="F651" i="9"/>
  <c r="G651" i="9" s="1"/>
  <c r="C903" i="11"/>
  <c r="C904" i="10"/>
  <c r="C904" i="11" l="1"/>
  <c r="C905" i="10"/>
  <c r="E904" i="11"/>
  <c r="E905" i="10"/>
  <c r="F652" i="9"/>
  <c r="G652" i="9" s="1"/>
  <c r="D904" i="11"/>
  <c r="D905" i="10"/>
  <c r="B905" i="11"/>
  <c r="B906" i="10"/>
  <c r="B906" i="11" l="1"/>
  <c r="B907" i="10"/>
  <c r="D905" i="11"/>
  <c r="D906" i="10"/>
  <c r="E905" i="11"/>
  <c r="E906" i="10"/>
  <c r="F653" i="9"/>
  <c r="G653" i="9" s="1"/>
  <c r="C905" i="11"/>
  <c r="C906" i="10"/>
  <c r="C906" i="11" l="1"/>
  <c r="C907" i="10"/>
  <c r="E906" i="11"/>
  <c r="E907" i="10"/>
  <c r="F654" i="9"/>
  <c r="G654" i="9" s="1"/>
  <c r="D906" i="11"/>
  <c r="D907" i="10"/>
  <c r="B907" i="11"/>
  <c r="B908" i="10"/>
  <c r="B908" i="11" l="1"/>
  <c r="B909" i="10"/>
  <c r="D907" i="11"/>
  <c r="D908" i="10"/>
  <c r="E907" i="11"/>
  <c r="E908" i="10"/>
  <c r="F655" i="9"/>
  <c r="G655" i="9" s="1"/>
  <c r="C907" i="11"/>
  <c r="C908" i="10"/>
  <c r="C908" i="11" l="1"/>
  <c r="C909" i="10"/>
  <c r="E908" i="11"/>
  <c r="E909" i="10"/>
  <c r="F656" i="9"/>
  <c r="G656" i="9" s="1"/>
  <c r="D908" i="11"/>
  <c r="D909" i="10"/>
  <c r="B909" i="11"/>
  <c r="B910" i="10"/>
  <c r="B910" i="11" l="1"/>
  <c r="B911" i="10"/>
  <c r="D909" i="11"/>
  <c r="D910" i="10"/>
  <c r="E909" i="11"/>
  <c r="E910" i="10"/>
  <c r="F657" i="9"/>
  <c r="G657" i="9" s="1"/>
  <c r="C909" i="11"/>
  <c r="C910" i="10"/>
  <c r="C910" i="11" l="1"/>
  <c r="C911" i="10"/>
  <c r="E910" i="11"/>
  <c r="E911" i="10"/>
  <c r="F658" i="9"/>
  <c r="G658" i="9" s="1"/>
  <c r="D910" i="11"/>
  <c r="D911" i="10"/>
  <c r="B911" i="11"/>
  <c r="B912" i="10"/>
  <c r="B912" i="11" l="1"/>
  <c r="B913" i="10"/>
  <c r="D911" i="11"/>
  <c r="D912" i="10"/>
  <c r="E911" i="11"/>
  <c r="E912" i="10"/>
  <c r="F659" i="9"/>
  <c r="G659" i="9" s="1"/>
  <c r="C911" i="11"/>
  <c r="C912" i="10"/>
  <c r="C912" i="11" l="1"/>
  <c r="C913" i="10"/>
  <c r="E912" i="11"/>
  <c r="E913" i="10"/>
  <c r="F660" i="9"/>
  <c r="G660" i="9" s="1"/>
  <c r="D912" i="11"/>
  <c r="D913" i="10"/>
  <c r="B913" i="11"/>
  <c r="B914" i="10"/>
  <c r="B914" i="11" l="1"/>
  <c r="B915" i="10"/>
  <c r="D913" i="11"/>
  <c r="D914" i="10"/>
  <c r="E913" i="11"/>
  <c r="E914" i="10"/>
  <c r="F661" i="9"/>
  <c r="G661" i="9" s="1"/>
  <c r="C913" i="11"/>
  <c r="C914" i="10"/>
  <c r="C914" i="11" l="1"/>
  <c r="C915" i="10"/>
  <c r="E914" i="11"/>
  <c r="E915" i="10"/>
  <c r="F662" i="9"/>
  <c r="G662" i="9" s="1"/>
  <c r="D914" i="11"/>
  <c r="D915" i="10"/>
  <c r="B915" i="11"/>
  <c r="B916" i="10"/>
  <c r="D915" i="11" l="1"/>
  <c r="D916" i="10"/>
  <c r="B916" i="11"/>
  <c r="B917" i="10"/>
  <c r="E915" i="11"/>
  <c r="E916" i="10"/>
  <c r="F663" i="9"/>
  <c r="G663" i="9" s="1"/>
  <c r="C915" i="11"/>
  <c r="C916" i="10"/>
  <c r="C916" i="11" l="1"/>
  <c r="C917" i="10"/>
  <c r="E916" i="11"/>
  <c r="E917" i="10"/>
  <c r="F664" i="9"/>
  <c r="G664" i="9" s="1"/>
  <c r="B917" i="11"/>
  <c r="B918" i="10"/>
  <c r="D916" i="11"/>
  <c r="D917" i="10"/>
  <c r="D917" i="11" l="1"/>
  <c r="D918" i="10"/>
  <c r="B918" i="11"/>
  <c r="B919" i="10"/>
  <c r="E917" i="11"/>
  <c r="E918" i="10"/>
  <c r="F665" i="9"/>
  <c r="G665" i="9" s="1"/>
  <c r="C917" i="11"/>
  <c r="C918" i="10"/>
  <c r="C918" i="11" l="1"/>
  <c r="C919" i="10"/>
  <c r="E918" i="11"/>
  <c r="E919" i="10"/>
  <c r="F666" i="9"/>
  <c r="G666" i="9" s="1"/>
  <c r="B919" i="11"/>
  <c r="B920" i="10"/>
  <c r="D918" i="11"/>
  <c r="D919" i="10"/>
  <c r="D919" i="11" l="1"/>
  <c r="D920" i="10"/>
  <c r="B920" i="11"/>
  <c r="B921" i="10"/>
  <c r="E919" i="11"/>
  <c r="E920" i="10"/>
  <c r="F667" i="9"/>
  <c r="G667" i="9" s="1"/>
  <c r="C919" i="11"/>
  <c r="C920" i="10"/>
  <c r="C920" i="11" l="1"/>
  <c r="C921" i="10"/>
  <c r="E920" i="11"/>
  <c r="E921" i="10"/>
  <c r="F668" i="9"/>
  <c r="G668" i="9" s="1"/>
  <c r="B921" i="11"/>
  <c r="B922" i="10"/>
  <c r="D920" i="11"/>
  <c r="D921" i="10"/>
  <c r="D921" i="11" l="1"/>
  <c r="D922" i="10"/>
  <c r="B922" i="11"/>
  <c r="B923" i="10"/>
  <c r="B9" i="7"/>
  <c r="E921" i="11"/>
  <c r="E922" i="10"/>
  <c r="F669" i="9"/>
  <c r="G669" i="9" s="1"/>
  <c r="C921" i="11"/>
  <c r="C922" i="10"/>
  <c r="E922" i="11" l="1"/>
  <c r="E923" i="10"/>
  <c r="F670" i="9"/>
  <c r="G670" i="9" s="1"/>
  <c r="B48" i="7"/>
  <c r="B923" i="11"/>
  <c r="B924" i="10"/>
  <c r="C922" i="11"/>
  <c r="C923" i="10"/>
  <c r="B22" i="7"/>
  <c r="D922" i="11"/>
  <c r="D923" i="10"/>
  <c r="B35" i="7"/>
  <c r="C923" i="11" l="1"/>
  <c r="C924" i="10"/>
  <c r="B924" i="11"/>
  <c r="B925" i="10"/>
  <c r="D923" i="11"/>
  <c r="D924" i="10"/>
  <c r="E923" i="11"/>
  <c r="E924" i="10"/>
  <c r="F671" i="9"/>
  <c r="G671" i="9" s="1"/>
  <c r="E924" i="11" l="1"/>
  <c r="E925" i="10"/>
  <c r="F672" i="9"/>
  <c r="G672" i="9" s="1"/>
  <c r="B925" i="11"/>
  <c r="B926" i="10"/>
  <c r="D924" i="11"/>
  <c r="D925" i="10"/>
  <c r="C924" i="11"/>
  <c r="C925" i="10"/>
  <c r="D925" i="11" l="1"/>
  <c r="D926" i="10"/>
  <c r="C925" i="11"/>
  <c r="C926" i="10"/>
  <c r="B926" i="11"/>
  <c r="B927" i="10"/>
  <c r="E925" i="11"/>
  <c r="E926" i="10"/>
  <c r="F673" i="9"/>
  <c r="G673" i="9" s="1"/>
  <c r="E926" i="11" l="1"/>
  <c r="E927" i="10"/>
  <c r="F674" i="9"/>
  <c r="G674" i="9" s="1"/>
  <c r="B927" i="11"/>
  <c r="B928" i="10"/>
  <c r="C926" i="11"/>
  <c r="C927" i="10"/>
  <c r="D926" i="11"/>
  <c r="D927" i="10"/>
  <c r="D927" i="11" l="1"/>
  <c r="D928" i="10"/>
  <c r="C927" i="11"/>
  <c r="C928" i="10"/>
  <c r="B928" i="11"/>
  <c r="B929" i="10"/>
  <c r="E927" i="11"/>
  <c r="E928" i="10"/>
  <c r="F675" i="9"/>
  <c r="G675" i="9" s="1"/>
  <c r="E928" i="11" l="1"/>
  <c r="E929" i="10"/>
  <c r="F676" i="9"/>
  <c r="G676" i="9" s="1"/>
  <c r="B929" i="11"/>
  <c r="B930" i="10"/>
  <c r="C928" i="11"/>
  <c r="C929" i="10"/>
  <c r="D928" i="11"/>
  <c r="D929" i="10"/>
  <c r="D929" i="11" l="1"/>
  <c r="D930" i="10"/>
  <c r="C929" i="11"/>
  <c r="C930" i="10"/>
  <c r="B930" i="11"/>
  <c r="B931" i="10"/>
  <c r="E929" i="11"/>
  <c r="E930" i="10"/>
  <c r="F677" i="9"/>
  <c r="G677" i="9" s="1"/>
  <c r="E930" i="11" l="1"/>
  <c r="E931" i="10"/>
  <c r="F678" i="9"/>
  <c r="G678" i="9" s="1"/>
  <c r="B931" i="11"/>
  <c r="B932" i="10"/>
  <c r="C930" i="11"/>
  <c r="C931" i="10"/>
  <c r="D930" i="11"/>
  <c r="D931" i="10"/>
  <c r="D931" i="11" l="1"/>
  <c r="D932" i="10"/>
  <c r="C931" i="11"/>
  <c r="C932" i="10"/>
  <c r="B932" i="11"/>
  <c r="B933" i="10"/>
  <c r="E931" i="11"/>
  <c r="E932" i="10"/>
  <c r="F679" i="9"/>
  <c r="G679" i="9" s="1"/>
  <c r="E932" i="11" l="1"/>
  <c r="E933" i="10"/>
  <c r="F680" i="9"/>
  <c r="G680" i="9" s="1"/>
  <c r="B933" i="11"/>
  <c r="B934" i="10"/>
  <c r="C932" i="11"/>
  <c r="C933" i="10"/>
  <c r="D932" i="11"/>
  <c r="D933" i="10"/>
  <c r="D933" i="11" l="1"/>
  <c r="D934" i="10"/>
  <c r="C933" i="11"/>
  <c r="C934" i="10"/>
  <c r="B934" i="11"/>
  <c r="B935" i="10"/>
  <c r="E933" i="11"/>
  <c r="E934" i="10"/>
  <c r="F681" i="9"/>
  <c r="G681" i="9" s="1"/>
  <c r="E934" i="11" l="1"/>
  <c r="E935" i="10"/>
  <c r="F682" i="9"/>
  <c r="G682" i="9" s="1"/>
  <c r="B935" i="11"/>
  <c r="B936" i="10"/>
  <c r="C934" i="11"/>
  <c r="C935" i="10"/>
  <c r="D934" i="11"/>
  <c r="D935" i="10"/>
  <c r="D935" i="11" l="1"/>
  <c r="D936" i="10"/>
  <c r="C935" i="11"/>
  <c r="C936" i="10"/>
  <c r="B936" i="11"/>
  <c r="B937" i="10"/>
  <c r="E935" i="11"/>
  <c r="E936" i="10"/>
  <c r="F683" i="9"/>
  <c r="G683" i="9" s="1"/>
  <c r="E936" i="11" l="1"/>
  <c r="E937" i="10"/>
  <c r="F684" i="9"/>
  <c r="G684" i="9" s="1"/>
  <c r="B937" i="11"/>
  <c r="B938" i="10"/>
  <c r="C936" i="11"/>
  <c r="C937" i="10"/>
  <c r="D936" i="11"/>
  <c r="D937" i="10"/>
  <c r="C937" i="11" l="1"/>
  <c r="C938" i="10"/>
  <c r="B938" i="11"/>
  <c r="B939" i="10"/>
  <c r="D937" i="11"/>
  <c r="D938" i="10"/>
  <c r="E937" i="11"/>
  <c r="E938" i="10"/>
  <c r="F685" i="9"/>
  <c r="G685" i="9" s="1"/>
  <c r="E938" i="11" l="1"/>
  <c r="E939" i="10"/>
  <c r="F686" i="9"/>
  <c r="G686" i="9" s="1"/>
  <c r="D938" i="11"/>
  <c r="D939" i="10"/>
  <c r="B939" i="11"/>
  <c r="B940" i="10"/>
  <c r="C938" i="11"/>
  <c r="C939" i="10"/>
  <c r="C939" i="11" l="1"/>
  <c r="C940" i="10"/>
  <c r="B940" i="11"/>
  <c r="B941" i="10"/>
  <c r="C9" i="7"/>
  <c r="D939" i="11"/>
  <c r="D940" i="10"/>
  <c r="E939" i="11"/>
  <c r="E940" i="10"/>
  <c r="F687" i="9"/>
  <c r="G687" i="9" s="1"/>
  <c r="E940" i="11" l="1"/>
  <c r="E941" i="10"/>
  <c r="F688" i="9"/>
  <c r="G688" i="9" s="1"/>
  <c r="C48" i="7"/>
  <c r="D940" i="11"/>
  <c r="D941" i="10"/>
  <c r="C35" i="7"/>
  <c r="B941" i="11"/>
  <c r="B942" i="10"/>
  <c r="C940" i="11"/>
  <c r="C941" i="10"/>
  <c r="C22" i="7"/>
  <c r="B942" i="11" l="1"/>
  <c r="B943" i="10"/>
  <c r="D941" i="11"/>
  <c r="D942" i="10"/>
  <c r="C941" i="11"/>
  <c r="C942" i="10"/>
  <c r="E941" i="11"/>
  <c r="E942" i="10"/>
  <c r="F689" i="9"/>
  <c r="G689" i="9" s="1"/>
  <c r="E942" i="11" l="1"/>
  <c r="E943" i="10"/>
  <c r="F690" i="9"/>
  <c r="G690" i="9" s="1"/>
  <c r="C942" i="11"/>
  <c r="C943" i="10"/>
  <c r="D942" i="11"/>
  <c r="D943" i="10"/>
  <c r="B943" i="11"/>
  <c r="B944" i="10"/>
  <c r="B944" i="11" l="1"/>
  <c r="B945" i="10"/>
  <c r="C943" i="11"/>
  <c r="C944" i="10"/>
  <c r="D943" i="11"/>
  <c r="D944" i="10"/>
  <c r="E943" i="11"/>
  <c r="E944" i="10"/>
  <c r="F691" i="9"/>
  <c r="G691" i="9" s="1"/>
  <c r="E944" i="11" l="1"/>
  <c r="E945" i="10"/>
  <c r="F692" i="9"/>
  <c r="G692" i="9" s="1"/>
  <c r="D944" i="11"/>
  <c r="D945" i="10"/>
  <c r="C944" i="11"/>
  <c r="C945" i="10"/>
  <c r="B945" i="11"/>
  <c r="B946" i="10"/>
  <c r="B946" i="11" l="1"/>
  <c r="B947" i="10"/>
  <c r="C945" i="11"/>
  <c r="C946" i="10"/>
  <c r="D945" i="11"/>
  <c r="D946" i="10"/>
  <c r="E945" i="11"/>
  <c r="E946" i="10"/>
  <c r="F693" i="9"/>
  <c r="G693" i="9" s="1"/>
  <c r="E946" i="11" l="1"/>
  <c r="E947" i="10"/>
  <c r="F694" i="9"/>
  <c r="G694" i="9" s="1"/>
  <c r="D946" i="11"/>
  <c r="D947" i="10"/>
  <c r="C946" i="11"/>
  <c r="C947" i="10"/>
  <c r="B947" i="11"/>
  <c r="B948" i="10"/>
  <c r="B948" i="11" l="1"/>
  <c r="B949" i="10"/>
  <c r="C947" i="11"/>
  <c r="C948" i="10"/>
  <c r="D947" i="11"/>
  <c r="D948" i="10"/>
  <c r="E947" i="11"/>
  <c r="E948" i="10"/>
  <c r="F695" i="9"/>
  <c r="G695" i="9" s="1"/>
  <c r="E948" i="11" l="1"/>
  <c r="E949" i="10"/>
  <c r="F696" i="9"/>
  <c r="G696" i="9" s="1"/>
  <c r="D948" i="11"/>
  <c r="D949" i="10"/>
  <c r="C948" i="11"/>
  <c r="C949" i="10"/>
  <c r="B949" i="11"/>
  <c r="B950" i="10"/>
  <c r="C949" i="11" l="1"/>
  <c r="C950" i="10"/>
  <c r="D949" i="11"/>
  <c r="D950" i="10"/>
  <c r="B950" i="11"/>
  <c r="B951" i="10"/>
  <c r="E949" i="11"/>
  <c r="E950" i="10"/>
  <c r="F697" i="9"/>
  <c r="G697" i="9" s="1"/>
  <c r="E950" i="11" l="1"/>
  <c r="E951" i="10"/>
  <c r="F698" i="9"/>
  <c r="G698" i="9" s="1"/>
  <c r="B951" i="11"/>
  <c r="B952" i="10"/>
  <c r="D950" i="11"/>
  <c r="D951" i="10"/>
  <c r="C950" i="11"/>
  <c r="C951" i="10"/>
  <c r="D951" i="11" l="1"/>
  <c r="D952" i="10"/>
  <c r="B952" i="11"/>
  <c r="B953" i="10"/>
  <c r="C951" i="11"/>
  <c r="C952" i="10"/>
  <c r="E951" i="11"/>
  <c r="E952" i="10"/>
  <c r="F699" i="9"/>
  <c r="G699" i="9" s="1"/>
  <c r="E952" i="11" l="1"/>
  <c r="E953" i="10"/>
  <c r="F700" i="9"/>
  <c r="G700" i="9" s="1"/>
  <c r="C952" i="11"/>
  <c r="C953" i="10"/>
  <c r="B953" i="11"/>
  <c r="B954" i="10"/>
  <c r="D952" i="11"/>
  <c r="D953" i="10"/>
  <c r="B954" i="11" l="1"/>
  <c r="B955" i="10"/>
  <c r="C953" i="11"/>
  <c r="C954" i="10"/>
  <c r="D953" i="11"/>
  <c r="D954" i="10"/>
  <c r="E953" i="11"/>
  <c r="E954" i="10"/>
  <c r="F701" i="9"/>
  <c r="G701" i="9" s="1"/>
  <c r="E954" i="11" l="1"/>
  <c r="E955" i="10"/>
  <c r="F702" i="9"/>
  <c r="G702" i="9" s="1"/>
  <c r="D954" i="11"/>
  <c r="D955" i="10"/>
  <c r="C954" i="11"/>
  <c r="C955" i="10"/>
  <c r="B955" i="11"/>
  <c r="B956" i="10"/>
  <c r="B956" i="11" l="1"/>
  <c r="B957" i="10"/>
  <c r="C955" i="11"/>
  <c r="C956" i="10"/>
  <c r="D955" i="11"/>
  <c r="D956" i="10"/>
  <c r="E955" i="11"/>
  <c r="E956" i="10"/>
  <c r="F703" i="9"/>
  <c r="G703" i="9" s="1"/>
  <c r="E956" i="11" l="1"/>
  <c r="E957" i="10"/>
  <c r="F704" i="9"/>
  <c r="G704" i="9" s="1"/>
  <c r="D956" i="11"/>
  <c r="D957" i="10"/>
  <c r="C956" i="11"/>
  <c r="C957" i="10"/>
  <c r="B957" i="11"/>
  <c r="B958" i="10"/>
  <c r="D9" i="7"/>
  <c r="C957" i="11" l="1"/>
  <c r="C958" i="10"/>
  <c r="D22" i="7"/>
  <c r="D957" i="11"/>
  <c r="D958" i="10"/>
  <c r="D35" i="7"/>
  <c r="B958" i="11"/>
  <c r="B959" i="10"/>
  <c r="E957" i="11"/>
  <c r="E958" i="10"/>
  <c r="F705" i="9"/>
  <c r="G705" i="9" s="1"/>
  <c r="D48" i="7"/>
  <c r="B959" i="11" l="1"/>
  <c r="B960" i="10"/>
  <c r="D958" i="11"/>
  <c r="D959" i="10"/>
  <c r="E958" i="11"/>
  <c r="E959" i="10"/>
  <c r="F706" i="9"/>
  <c r="G706" i="9" s="1"/>
  <c r="C958" i="11"/>
  <c r="C959" i="10"/>
  <c r="C959" i="11" l="1"/>
  <c r="C960" i="10"/>
  <c r="E959" i="11"/>
  <c r="E960" i="10"/>
  <c r="F707" i="9"/>
  <c r="G707" i="9" s="1"/>
  <c r="D959" i="11"/>
  <c r="D960" i="10"/>
  <c r="B960" i="11"/>
  <c r="B961" i="10"/>
  <c r="B961" i="11" l="1"/>
  <c r="B962" i="10"/>
  <c r="D960" i="11"/>
  <c r="D961" i="10"/>
  <c r="E960" i="11"/>
  <c r="E961" i="10"/>
  <c r="F708" i="9"/>
  <c r="G708" i="9" s="1"/>
  <c r="C960" i="11"/>
  <c r="C961" i="10"/>
  <c r="C961" i="11" l="1"/>
  <c r="C962" i="10"/>
  <c r="E961" i="11"/>
  <c r="E962" i="10"/>
  <c r="F709" i="9"/>
  <c r="G709" i="9" s="1"/>
  <c r="D961" i="11"/>
  <c r="D962" i="10"/>
  <c r="B962" i="11"/>
  <c r="B963" i="10"/>
  <c r="B963" i="11" l="1"/>
  <c r="B964" i="10"/>
  <c r="D962" i="11"/>
  <c r="D963" i="10"/>
  <c r="E962" i="11"/>
  <c r="E963" i="10"/>
  <c r="F710" i="9"/>
  <c r="G710" i="9" s="1"/>
  <c r="C962" i="11"/>
  <c r="C963" i="10"/>
  <c r="C963" i="11" l="1"/>
  <c r="C964" i="10"/>
  <c r="E963" i="11"/>
  <c r="E964" i="10"/>
  <c r="F711" i="9"/>
  <c r="G711" i="9" s="1"/>
  <c r="D963" i="11"/>
  <c r="D964" i="10"/>
  <c r="B964" i="11"/>
  <c r="B965" i="10"/>
  <c r="B965" i="11" l="1"/>
  <c r="B966" i="10"/>
  <c r="D964" i="11"/>
  <c r="D965" i="10"/>
  <c r="E964" i="11"/>
  <c r="E965" i="10"/>
  <c r="F712" i="9"/>
  <c r="G712" i="9" s="1"/>
  <c r="C964" i="11"/>
  <c r="C965" i="10"/>
  <c r="C965" i="11" l="1"/>
  <c r="C966" i="10"/>
  <c r="E965" i="11"/>
  <c r="E966" i="10"/>
  <c r="F713" i="9"/>
  <c r="G713" i="9" s="1"/>
  <c r="D965" i="11"/>
  <c r="D966" i="10"/>
  <c r="B966" i="11"/>
  <c r="B967" i="10"/>
  <c r="D966" i="11" l="1"/>
  <c r="D967" i="10"/>
  <c r="B967" i="11"/>
  <c r="B968" i="10"/>
  <c r="E966" i="11"/>
  <c r="E967" i="10"/>
  <c r="F714" i="9"/>
  <c r="G714" i="9" s="1"/>
  <c r="C966" i="11"/>
  <c r="C967" i="10"/>
  <c r="C967" i="11" l="1"/>
  <c r="C968" i="10"/>
  <c r="E967" i="11"/>
  <c r="E968" i="10"/>
  <c r="F715" i="9"/>
  <c r="G715" i="9" s="1"/>
  <c r="B968" i="11"/>
  <c r="B969" i="10"/>
  <c r="D967" i="11"/>
  <c r="D968" i="10"/>
  <c r="B969" i="11" l="1"/>
  <c r="B970" i="10"/>
  <c r="D968" i="11"/>
  <c r="D969" i="10"/>
  <c r="E968" i="11"/>
  <c r="E969" i="10"/>
  <c r="F716" i="9"/>
  <c r="G716" i="9" s="1"/>
  <c r="C968" i="11"/>
  <c r="C969" i="10"/>
  <c r="C969" i="11" l="1"/>
  <c r="C970" i="10"/>
  <c r="E969" i="11"/>
  <c r="E970" i="10"/>
  <c r="F717" i="9"/>
  <c r="G717" i="9" s="1"/>
  <c r="D969" i="11"/>
  <c r="D970" i="10"/>
  <c r="B970" i="11"/>
  <c r="B971" i="10"/>
  <c r="B971" i="11" l="1"/>
  <c r="B972" i="10"/>
  <c r="D970" i="11"/>
  <c r="D971" i="10"/>
  <c r="E970" i="11"/>
  <c r="E971" i="10"/>
  <c r="F718" i="9"/>
  <c r="G718" i="9" s="1"/>
  <c r="C970" i="11"/>
  <c r="C971" i="10"/>
  <c r="C971" i="11" l="1"/>
  <c r="C972" i="10"/>
  <c r="E971" i="11"/>
  <c r="E972" i="10"/>
  <c r="F719" i="9"/>
  <c r="G719" i="9" s="1"/>
  <c r="D971" i="11"/>
  <c r="D972" i="10"/>
  <c r="B972" i="11"/>
  <c r="B973" i="10"/>
  <c r="B973" i="11" l="1"/>
  <c r="B974" i="10"/>
  <c r="E9" i="7"/>
  <c r="D972" i="11"/>
  <c r="D973" i="10"/>
  <c r="E972" i="11"/>
  <c r="E973" i="10"/>
  <c r="F720" i="9"/>
  <c r="G720" i="9" s="1"/>
  <c r="C972" i="11"/>
  <c r="C973" i="10"/>
  <c r="E973" i="11" l="1"/>
  <c r="E974" i="10"/>
  <c r="F721" i="9"/>
  <c r="G721" i="9" s="1"/>
  <c r="E48" i="7"/>
  <c r="D973" i="11"/>
  <c r="D974" i="10"/>
  <c r="E35" i="7"/>
  <c r="C973" i="11"/>
  <c r="C974" i="10"/>
  <c r="E22" i="7"/>
  <c r="B974" i="11"/>
  <c r="B975" i="10"/>
  <c r="B975" i="11" l="1"/>
  <c r="B976" i="10"/>
  <c r="C974" i="11"/>
  <c r="C975" i="10"/>
  <c r="D974" i="11"/>
  <c r="D975" i="10"/>
  <c r="E974" i="11"/>
  <c r="E975" i="10"/>
  <c r="F722" i="9"/>
  <c r="G722" i="9" s="1"/>
  <c r="E975" i="11" l="1"/>
  <c r="E976" i="10"/>
  <c r="F723" i="9"/>
  <c r="G723" i="9" s="1"/>
  <c r="D975" i="11"/>
  <c r="D976" i="10"/>
  <c r="C975" i="11"/>
  <c r="C976" i="10"/>
  <c r="B976" i="11"/>
  <c r="B977" i="10"/>
  <c r="B977" i="11" l="1"/>
  <c r="B978" i="10"/>
  <c r="C976" i="11"/>
  <c r="C977" i="10"/>
  <c r="D976" i="11"/>
  <c r="D977" i="10"/>
  <c r="E976" i="11"/>
  <c r="E977" i="10"/>
  <c r="F724" i="9"/>
  <c r="G724" i="9" s="1"/>
  <c r="E977" i="11" l="1"/>
  <c r="E978" i="10"/>
  <c r="F725" i="9"/>
  <c r="G725" i="9" s="1"/>
  <c r="D977" i="11"/>
  <c r="D978" i="10"/>
  <c r="C977" i="11"/>
  <c r="C978" i="10"/>
  <c r="B978" i="11"/>
  <c r="B979" i="10"/>
  <c r="B979" i="11" l="1"/>
  <c r="B980" i="10"/>
  <c r="C978" i="11"/>
  <c r="C979" i="10"/>
  <c r="D978" i="11"/>
  <c r="D979" i="10"/>
  <c r="E978" i="11"/>
  <c r="E979" i="10"/>
  <c r="F726" i="9"/>
  <c r="G726" i="9" s="1"/>
  <c r="E979" i="11" l="1"/>
  <c r="E980" i="10"/>
  <c r="F727" i="9"/>
  <c r="G727" i="9" s="1"/>
  <c r="D979" i="11"/>
  <c r="D980" i="10"/>
  <c r="C979" i="11"/>
  <c r="C980" i="10"/>
  <c r="B980" i="11"/>
  <c r="B981" i="10"/>
  <c r="B981" i="11" l="1"/>
  <c r="B982" i="10"/>
  <c r="C980" i="11"/>
  <c r="C981" i="10"/>
  <c r="D980" i="11"/>
  <c r="D981" i="10"/>
  <c r="E980" i="11"/>
  <c r="E981" i="10"/>
  <c r="F728" i="9"/>
  <c r="G728" i="9" s="1"/>
  <c r="E981" i="11" l="1"/>
  <c r="E982" i="10"/>
  <c r="F729" i="9"/>
  <c r="G729" i="9" s="1"/>
  <c r="D981" i="11"/>
  <c r="D982" i="10"/>
  <c r="C981" i="11"/>
  <c r="C982" i="10"/>
  <c r="B982" i="11"/>
  <c r="B983" i="10"/>
  <c r="C982" i="11" l="1"/>
  <c r="C983" i="10"/>
  <c r="D982" i="11"/>
  <c r="D983" i="10"/>
  <c r="B983" i="11"/>
  <c r="B984" i="10"/>
  <c r="E982" i="11"/>
  <c r="E983" i="10"/>
  <c r="F730" i="9"/>
  <c r="G730" i="9" s="1"/>
  <c r="E983" i="11" l="1"/>
  <c r="E984" i="10"/>
  <c r="F731" i="9"/>
  <c r="G731" i="9" s="1"/>
  <c r="B984" i="11"/>
  <c r="B985" i="10"/>
  <c r="D983" i="11"/>
  <c r="D984" i="10"/>
  <c r="C983" i="11"/>
  <c r="C984" i="10"/>
  <c r="C984" i="11" l="1"/>
  <c r="C985" i="10"/>
  <c r="D984" i="11"/>
  <c r="D985" i="10"/>
  <c r="B985" i="11"/>
  <c r="B986" i="10"/>
  <c r="E984" i="11"/>
  <c r="E985" i="10"/>
  <c r="F732" i="9"/>
  <c r="G732" i="9" s="1"/>
  <c r="E985" i="11" l="1"/>
  <c r="E986" i="10"/>
  <c r="F733" i="9"/>
  <c r="G733" i="9" s="1"/>
  <c r="B986" i="11"/>
  <c r="B987" i="10"/>
  <c r="D985" i="11"/>
  <c r="D986" i="10"/>
  <c r="C985" i="11"/>
  <c r="C986" i="10"/>
  <c r="C986" i="11" l="1"/>
  <c r="C987" i="10"/>
  <c r="D986" i="11"/>
  <c r="D987" i="10"/>
  <c r="B987" i="11"/>
  <c r="B988" i="10"/>
  <c r="E986" i="11"/>
  <c r="E987" i="10"/>
  <c r="F734" i="9"/>
  <c r="G734" i="9" s="1"/>
  <c r="E987" i="11" l="1"/>
  <c r="E988" i="10"/>
  <c r="F735" i="9"/>
  <c r="G735" i="9" s="1"/>
  <c r="B988" i="11"/>
  <c r="B989" i="10"/>
  <c r="D987" i="11"/>
  <c r="D988" i="10"/>
  <c r="C987" i="11"/>
  <c r="C988" i="10"/>
  <c r="C988" i="11" l="1"/>
  <c r="C989" i="10"/>
  <c r="D988" i="11"/>
  <c r="D989" i="10"/>
  <c r="B989" i="11"/>
  <c r="B990" i="10"/>
  <c r="E988" i="11"/>
  <c r="E989" i="10"/>
  <c r="F736" i="9"/>
  <c r="G736" i="9" s="1"/>
  <c r="E989" i="11" l="1"/>
  <c r="E990" i="10"/>
  <c r="F737" i="9"/>
  <c r="G737" i="9" s="1"/>
  <c r="B990" i="11"/>
  <c r="B991" i="10"/>
  <c r="D989" i="11"/>
  <c r="D990" i="10"/>
  <c r="C989" i="11"/>
  <c r="C990" i="10"/>
  <c r="C990" i="11" l="1"/>
  <c r="C991" i="10"/>
  <c r="D990" i="11"/>
  <c r="D991" i="10"/>
  <c r="B991" i="11"/>
  <c r="B992" i="10"/>
  <c r="E990" i="11"/>
  <c r="E991" i="10"/>
  <c r="F738" i="9"/>
  <c r="G738" i="9" s="1"/>
  <c r="E991" i="11" l="1"/>
  <c r="E992" i="10"/>
  <c r="F739" i="9"/>
  <c r="G739" i="9" s="1"/>
  <c r="B992" i="11"/>
  <c r="B993" i="10"/>
  <c r="D991" i="11"/>
  <c r="D992" i="10"/>
  <c r="C991" i="11"/>
  <c r="C992" i="10"/>
  <c r="D992" i="11" l="1"/>
  <c r="D993" i="10"/>
  <c r="B993" i="11"/>
  <c r="B994" i="10"/>
  <c r="F9" i="7"/>
  <c r="C992" i="11"/>
  <c r="C993" i="10"/>
  <c r="E992" i="11"/>
  <c r="E993" i="10"/>
  <c r="F740" i="9"/>
  <c r="G740" i="9" s="1"/>
  <c r="E993" i="11" l="1"/>
  <c r="E994" i="10"/>
  <c r="F741" i="9"/>
  <c r="G741" i="9" s="1"/>
  <c r="F48" i="7"/>
  <c r="C993" i="11"/>
  <c r="C994" i="10"/>
  <c r="F22" i="7"/>
  <c r="B994" i="11"/>
  <c r="B995" i="10"/>
  <c r="D993" i="11"/>
  <c r="D994" i="10"/>
  <c r="F35" i="7"/>
  <c r="B995" i="11" l="1"/>
  <c r="B996" i="10"/>
  <c r="C994" i="11"/>
  <c r="C995" i="10"/>
  <c r="D994" i="11"/>
  <c r="D995" i="10"/>
  <c r="E994" i="11"/>
  <c r="E995" i="10"/>
  <c r="F742" i="9"/>
  <c r="G742" i="9" s="1"/>
  <c r="E995" i="11" l="1"/>
  <c r="E996" i="10"/>
  <c r="F743" i="9"/>
  <c r="G743" i="9" s="1"/>
  <c r="D995" i="11"/>
  <c r="D996" i="10"/>
  <c r="C995" i="11"/>
  <c r="C996" i="10"/>
  <c r="B996" i="11"/>
  <c r="B997" i="10"/>
  <c r="B997" i="11" l="1"/>
  <c r="B998" i="10"/>
  <c r="C996" i="11"/>
  <c r="C997" i="10"/>
  <c r="D996" i="11"/>
  <c r="D997" i="10"/>
  <c r="E996" i="11"/>
  <c r="E997" i="10"/>
  <c r="F744" i="9"/>
  <c r="G744" i="9" s="1"/>
  <c r="E997" i="11" l="1"/>
  <c r="E998" i="10"/>
  <c r="F745" i="9"/>
  <c r="G745" i="9" s="1"/>
  <c r="D997" i="11"/>
  <c r="D998" i="10"/>
  <c r="C997" i="11"/>
  <c r="C998" i="10"/>
  <c r="B998" i="11"/>
  <c r="B999" i="10"/>
  <c r="B999" i="11" l="1"/>
  <c r="B1000" i="10"/>
  <c r="C998" i="11"/>
  <c r="C999" i="10"/>
  <c r="D998" i="11"/>
  <c r="D999" i="10"/>
  <c r="E998" i="11"/>
  <c r="E999" i="10"/>
  <c r="F746" i="9"/>
  <c r="G746" i="9" s="1"/>
  <c r="E999" i="11" l="1"/>
  <c r="E1000" i="10"/>
  <c r="F747" i="9"/>
  <c r="G747" i="9" s="1"/>
  <c r="D999" i="11"/>
  <c r="D1000" i="10"/>
  <c r="C999" i="11"/>
  <c r="C1000" i="10"/>
  <c r="B1000" i="11"/>
  <c r="B1001" i="10"/>
  <c r="C1000" i="11" l="1"/>
  <c r="C1001" i="10"/>
  <c r="D1000" i="11"/>
  <c r="D1001" i="10"/>
  <c r="B1001" i="11"/>
  <c r="B1002" i="10"/>
  <c r="E1000" i="11"/>
  <c r="E1001" i="10"/>
  <c r="F748" i="9"/>
  <c r="G748" i="9" s="1"/>
  <c r="E1001" i="11" l="1"/>
  <c r="E1002" i="10"/>
  <c r="F749" i="9"/>
  <c r="G749" i="9" s="1"/>
  <c r="B1002" i="11"/>
  <c r="B1003" i="10"/>
  <c r="D1001" i="11"/>
  <c r="D1002" i="10"/>
  <c r="C1001" i="11"/>
  <c r="C1002" i="10"/>
  <c r="D1002" i="11" l="1"/>
  <c r="D1003" i="10"/>
  <c r="B1003" i="11"/>
  <c r="B1004" i="10"/>
  <c r="C1002" i="11"/>
  <c r="C1003" i="10"/>
  <c r="E1002" i="11"/>
  <c r="E1003" i="10"/>
  <c r="F750" i="9"/>
  <c r="G750" i="9" s="1"/>
  <c r="E1003" i="11" l="1"/>
  <c r="E1004" i="10"/>
  <c r="F751" i="9"/>
  <c r="G751" i="9" s="1"/>
  <c r="C1003" i="11"/>
  <c r="C1004" i="10"/>
  <c r="B1004" i="11"/>
  <c r="B1005" i="10"/>
  <c r="D1003" i="11"/>
  <c r="D1004" i="10"/>
  <c r="D1004" i="11" l="1"/>
  <c r="D1005" i="10"/>
  <c r="B1005" i="11"/>
  <c r="B1006" i="10"/>
  <c r="C1004" i="11"/>
  <c r="C1005" i="10"/>
  <c r="E1004" i="11"/>
  <c r="E1005" i="10"/>
  <c r="F752" i="9"/>
  <c r="G752" i="9" s="1"/>
  <c r="E1005" i="11" l="1"/>
  <c r="E1006" i="10"/>
  <c r="F753" i="9"/>
  <c r="G753" i="9" s="1"/>
  <c r="C1005" i="11"/>
  <c r="C1006" i="10"/>
  <c r="B1006" i="11"/>
  <c r="B1007" i="10"/>
  <c r="D1005" i="11"/>
  <c r="D1006" i="10"/>
  <c r="B1007" i="11" l="1"/>
  <c r="B1008" i="10"/>
  <c r="C1006" i="11"/>
  <c r="C1007" i="10"/>
  <c r="D1006" i="11"/>
  <c r="D1007" i="10"/>
  <c r="E1006" i="11"/>
  <c r="E1007" i="10"/>
  <c r="F754" i="9"/>
  <c r="G754" i="9" s="1"/>
  <c r="E1007" i="11" l="1"/>
  <c r="E1008" i="10"/>
  <c r="F755" i="9"/>
  <c r="G755" i="9" s="1"/>
  <c r="D1007" i="11"/>
  <c r="D1008" i="10"/>
  <c r="C1007" i="11"/>
  <c r="C1008" i="10"/>
  <c r="B1008" i="11"/>
  <c r="B1009" i="10"/>
  <c r="C1008" i="11" l="1"/>
  <c r="C1009" i="10"/>
  <c r="D1008" i="11"/>
  <c r="D1009" i="10"/>
  <c r="B1009" i="11"/>
  <c r="B1010" i="10"/>
  <c r="G9" i="7"/>
  <c r="E1008" i="11"/>
  <c r="E1009" i="10"/>
  <c r="F756" i="9"/>
  <c r="G756" i="9" s="1"/>
  <c r="B1010" i="11" l="1"/>
  <c r="B1011" i="10"/>
  <c r="E1009" i="11"/>
  <c r="E1010" i="10"/>
  <c r="F757" i="9"/>
  <c r="G757" i="9" s="1"/>
  <c r="G48" i="7"/>
  <c r="D1009" i="11"/>
  <c r="D1010" i="10"/>
  <c r="G35" i="7"/>
  <c r="C1009" i="11"/>
  <c r="C1010" i="10"/>
  <c r="G22" i="7"/>
  <c r="D1010" i="11" l="1"/>
  <c r="D1011" i="10"/>
  <c r="E1010" i="11"/>
  <c r="E1011" i="10"/>
  <c r="F758" i="9"/>
  <c r="G758" i="9" s="1"/>
  <c r="C1010" i="11"/>
  <c r="C1011" i="10"/>
  <c r="B1011" i="11"/>
  <c r="B1012" i="10"/>
  <c r="B1012" i="11" l="1"/>
  <c r="B1013" i="10"/>
  <c r="C1011" i="11"/>
  <c r="C1012" i="10"/>
  <c r="E1011" i="11"/>
  <c r="E1012" i="10"/>
  <c r="F759" i="9"/>
  <c r="G759" i="9" s="1"/>
  <c r="D1011" i="11"/>
  <c r="D1012" i="10"/>
  <c r="D1012" i="11" l="1"/>
  <c r="D1013" i="10"/>
  <c r="C1012" i="11"/>
  <c r="C1013" i="10"/>
  <c r="E1012" i="11"/>
  <c r="E1013" i="10"/>
  <c r="F760" i="9"/>
  <c r="G760" i="9" s="1"/>
  <c r="B1013" i="11"/>
  <c r="B1014" i="10"/>
  <c r="B1014" i="11" l="1"/>
  <c r="B1015" i="10"/>
  <c r="E1013" i="11"/>
  <c r="E1014" i="10"/>
  <c r="F761" i="9"/>
  <c r="G761" i="9" s="1"/>
  <c r="C1013" i="11"/>
  <c r="C1014" i="10"/>
  <c r="D1013" i="11"/>
  <c r="D1014" i="10"/>
  <c r="D1014" i="11" l="1"/>
  <c r="D1015" i="10"/>
  <c r="C1014" i="11"/>
  <c r="C1015" i="10"/>
  <c r="E1014" i="11"/>
  <c r="E1015" i="10"/>
  <c r="F762" i="9"/>
  <c r="G762" i="9" s="1"/>
  <c r="B1015" i="11"/>
  <c r="B1016" i="10"/>
  <c r="B1016" i="11" l="1"/>
  <c r="B1017" i="10"/>
  <c r="E1015" i="11"/>
  <c r="E1016" i="10"/>
  <c r="F763" i="9"/>
  <c r="G763" i="9" s="1"/>
  <c r="C1015" i="11"/>
  <c r="C1016" i="10"/>
  <c r="D1015" i="11"/>
  <c r="D1016" i="10"/>
  <c r="D1016" i="11" l="1"/>
  <c r="D1017" i="10"/>
  <c r="C1016" i="11"/>
  <c r="C1017" i="10"/>
  <c r="E1016" i="11"/>
  <c r="E1017" i="10"/>
  <c r="F764" i="9"/>
  <c r="G764" i="9" s="1"/>
  <c r="B1017" i="11"/>
  <c r="B1018" i="10"/>
  <c r="B1018" i="11" l="1"/>
  <c r="B1019" i="10"/>
  <c r="E1017" i="11"/>
  <c r="E1018" i="10"/>
  <c r="F765" i="9"/>
  <c r="G765" i="9" s="1"/>
  <c r="C1017" i="11"/>
  <c r="C1018" i="10"/>
  <c r="D1017" i="11"/>
  <c r="D1018" i="10"/>
  <c r="D1018" i="11" l="1"/>
  <c r="D1019" i="10"/>
  <c r="C1018" i="11"/>
  <c r="C1019" i="10"/>
  <c r="E1018" i="11"/>
  <c r="E1019" i="10"/>
  <c r="F766" i="9"/>
  <c r="G766" i="9" s="1"/>
  <c r="B1019" i="11"/>
  <c r="B1020" i="10"/>
  <c r="B1020" i="11" l="1"/>
  <c r="B1021" i="10"/>
  <c r="E1019" i="11"/>
  <c r="E1020" i="10"/>
  <c r="F767" i="9"/>
  <c r="G767" i="9" s="1"/>
  <c r="C1019" i="11"/>
  <c r="C1020" i="10"/>
  <c r="D1019" i="11"/>
  <c r="D1020" i="10"/>
  <c r="D1020" i="11" l="1"/>
  <c r="D1021" i="10"/>
  <c r="C1020" i="11"/>
  <c r="C1021" i="10"/>
  <c r="E1020" i="11"/>
  <c r="E1021" i="10"/>
  <c r="F768" i="9"/>
  <c r="G768" i="9" s="1"/>
  <c r="B1021" i="11"/>
  <c r="B1022" i="10"/>
  <c r="B1022" i="11" l="1"/>
  <c r="B1023" i="10"/>
  <c r="E1021" i="11"/>
  <c r="E1022" i="10"/>
  <c r="F769" i="9"/>
  <c r="G769" i="9" s="1"/>
  <c r="C1021" i="11"/>
  <c r="C1022" i="10"/>
  <c r="D1021" i="11"/>
  <c r="D1022" i="10"/>
  <c r="D1022" i="11" l="1"/>
  <c r="D1023" i="10"/>
  <c r="C1022" i="11"/>
  <c r="C1023" i="10"/>
  <c r="E1022" i="11"/>
  <c r="E1023" i="10"/>
  <c r="F770" i="9"/>
  <c r="G770" i="9" s="1"/>
  <c r="B1023" i="11"/>
  <c r="B1024" i="10"/>
  <c r="B1024" i="11" l="1"/>
  <c r="B1025" i="10"/>
  <c r="E1023" i="11"/>
  <c r="E1024" i="10"/>
  <c r="F771" i="9"/>
  <c r="G771" i="9" s="1"/>
  <c r="C1023" i="11"/>
  <c r="C1024" i="10"/>
  <c r="D1023" i="11"/>
  <c r="D1024" i="10"/>
  <c r="D1024" i="11" l="1"/>
  <c r="D1025" i="10"/>
  <c r="C1024" i="11"/>
  <c r="C1025" i="10"/>
  <c r="E1024" i="11"/>
  <c r="E1025" i="10"/>
  <c r="F772" i="9"/>
  <c r="G772" i="9" s="1"/>
  <c r="B1025" i="11"/>
  <c r="B1026" i="10"/>
  <c r="B1026" i="11" l="1"/>
  <c r="B1027" i="10"/>
  <c r="E1025" i="11"/>
  <c r="E1026" i="10"/>
  <c r="F773" i="9"/>
  <c r="G773" i="9" s="1"/>
  <c r="C1025" i="11"/>
  <c r="C1026" i="10"/>
  <c r="D1025" i="11"/>
  <c r="D1026" i="10"/>
  <c r="D1026" i="11" l="1"/>
  <c r="D1027" i="10"/>
  <c r="C1026" i="11"/>
  <c r="C1027" i="10"/>
  <c r="E1026" i="11"/>
  <c r="E1027" i="10"/>
  <c r="F774" i="9"/>
  <c r="G774" i="9" s="1"/>
  <c r="B1027" i="11"/>
  <c r="B1028" i="10"/>
  <c r="B1028" i="11" l="1"/>
  <c r="B1029" i="10"/>
  <c r="E1027" i="11"/>
  <c r="E1028" i="10"/>
  <c r="F775" i="9"/>
  <c r="G775" i="9" s="1"/>
  <c r="C1027" i="11"/>
  <c r="C1028" i="10"/>
  <c r="D1027" i="11"/>
  <c r="D1028" i="10"/>
  <c r="C1028" i="11" l="1"/>
  <c r="C1029" i="10"/>
  <c r="D1028" i="11"/>
  <c r="D1029" i="10"/>
  <c r="E1028" i="11"/>
  <c r="E1029" i="10"/>
  <c r="F776" i="9"/>
  <c r="G776" i="9" s="1"/>
  <c r="B1029" i="11"/>
  <c r="B1030" i="10"/>
  <c r="H9" i="7"/>
  <c r="B1030" i="11" l="1"/>
  <c r="B1031" i="10"/>
  <c r="E1029" i="11"/>
  <c r="E1030" i="10"/>
  <c r="F777" i="9"/>
  <c r="G777" i="9" s="1"/>
  <c r="H48" i="7"/>
  <c r="D1029" i="11"/>
  <c r="D1030" i="10"/>
  <c r="H35" i="7"/>
  <c r="C1029" i="11"/>
  <c r="C1030" i="10"/>
  <c r="H22" i="7"/>
  <c r="D1030" i="11" l="1"/>
  <c r="D1031" i="10"/>
  <c r="C1030" i="11"/>
  <c r="C1031" i="10"/>
  <c r="E1030" i="11"/>
  <c r="E1031" i="10"/>
  <c r="F778" i="9"/>
  <c r="G778" i="9" s="1"/>
  <c r="B1031" i="11"/>
  <c r="B1032" i="10"/>
  <c r="B1032" i="11" l="1"/>
  <c r="B1033" i="10"/>
  <c r="E1031" i="11"/>
  <c r="E1032" i="10"/>
  <c r="F779" i="9"/>
  <c r="G779" i="9" s="1"/>
  <c r="C1031" i="11"/>
  <c r="C1032" i="10"/>
  <c r="D1031" i="11"/>
  <c r="D1032" i="10"/>
  <c r="D1032" i="11" l="1"/>
  <c r="D1033" i="10"/>
  <c r="C1032" i="11"/>
  <c r="C1033" i="10"/>
  <c r="E1032" i="11"/>
  <c r="E1033" i="10"/>
  <c r="F780" i="9"/>
  <c r="G780" i="9" s="1"/>
  <c r="B1033" i="11"/>
  <c r="B1034" i="10"/>
  <c r="B1034" i="11" l="1"/>
  <c r="B1035" i="10"/>
  <c r="E1033" i="11"/>
  <c r="E1034" i="10"/>
  <c r="F781" i="9"/>
  <c r="G781" i="9" s="1"/>
  <c r="C1033" i="11"/>
  <c r="C1034" i="10"/>
  <c r="D1033" i="11"/>
  <c r="D1034" i="10"/>
  <c r="D1034" i="11" l="1"/>
  <c r="D1035" i="10"/>
  <c r="C1034" i="11"/>
  <c r="C1035" i="10"/>
  <c r="E1034" i="11"/>
  <c r="E1035" i="10"/>
  <c r="F782" i="9"/>
  <c r="G782" i="9" s="1"/>
  <c r="B1035" i="11"/>
  <c r="B1036" i="10"/>
  <c r="B1036" i="11" l="1"/>
  <c r="B1037" i="10"/>
  <c r="E1035" i="11"/>
  <c r="E1036" i="10"/>
  <c r="F783" i="9"/>
  <c r="G783" i="9" s="1"/>
  <c r="C1035" i="11"/>
  <c r="C1036" i="10"/>
  <c r="D1035" i="11"/>
  <c r="D1036" i="10"/>
  <c r="D1036" i="11" l="1"/>
  <c r="D1037" i="10"/>
  <c r="C1036" i="11"/>
  <c r="C1037" i="10"/>
  <c r="E1036" i="11"/>
  <c r="E1037" i="10"/>
  <c r="F784" i="9"/>
  <c r="G784" i="9" s="1"/>
  <c r="B1037" i="11"/>
  <c r="B1038" i="10"/>
  <c r="B1038" i="11" l="1"/>
  <c r="B1039" i="10"/>
  <c r="E1037" i="11"/>
  <c r="E1038" i="10"/>
  <c r="F785" i="9"/>
  <c r="G785" i="9" s="1"/>
  <c r="C1037" i="11"/>
  <c r="C1038" i="10"/>
  <c r="D1037" i="11"/>
  <c r="D1038" i="10"/>
  <c r="D1038" i="11" l="1"/>
  <c r="D1039" i="10"/>
  <c r="C1038" i="11"/>
  <c r="C1039" i="10"/>
  <c r="E1038" i="11"/>
  <c r="E1039" i="10"/>
  <c r="F786" i="9"/>
  <c r="G786" i="9" s="1"/>
  <c r="B1039" i="11"/>
  <c r="B1040" i="10"/>
  <c r="B1040" i="11" l="1"/>
  <c r="B1041" i="10"/>
  <c r="E1039" i="11"/>
  <c r="E1040" i="10"/>
  <c r="F787" i="9"/>
  <c r="G787" i="9" s="1"/>
  <c r="C1039" i="11"/>
  <c r="C1040" i="10"/>
  <c r="D1039" i="11"/>
  <c r="D1040" i="10"/>
  <c r="D1040" i="11" l="1"/>
  <c r="D1041" i="10"/>
  <c r="C1040" i="11"/>
  <c r="C1041" i="10"/>
  <c r="E1040" i="11"/>
  <c r="E1041" i="10"/>
  <c r="F788" i="9"/>
  <c r="G788" i="9" s="1"/>
  <c r="B1041" i="11"/>
  <c r="B1042" i="10"/>
  <c r="B1042" i="11" l="1"/>
  <c r="B1043" i="10"/>
  <c r="E1041" i="11"/>
  <c r="E1042" i="10"/>
  <c r="F789" i="9"/>
  <c r="G789" i="9" s="1"/>
  <c r="C1041" i="11"/>
  <c r="C1042" i="10"/>
  <c r="D1041" i="11"/>
  <c r="D1042" i="10"/>
  <c r="D1042" i="11" l="1"/>
  <c r="D1043" i="10"/>
  <c r="C1042" i="11"/>
  <c r="C1043" i="10"/>
  <c r="E1042" i="11"/>
  <c r="E1043" i="10"/>
  <c r="F790" i="9"/>
  <c r="G790" i="9" s="1"/>
  <c r="B1043" i="11"/>
  <c r="B1044" i="10"/>
  <c r="B1044" i="11" l="1"/>
  <c r="B1045" i="10"/>
  <c r="E1043" i="11"/>
  <c r="E1044" i="10"/>
  <c r="F791" i="9"/>
  <c r="G791" i="9" s="1"/>
  <c r="C1043" i="11"/>
  <c r="C1044" i="10"/>
  <c r="D1043" i="11"/>
  <c r="D1044" i="10"/>
  <c r="D1044" i="11" l="1"/>
  <c r="D1045" i="10"/>
  <c r="C1044" i="11"/>
  <c r="C1045" i="10"/>
  <c r="E1044" i="11"/>
  <c r="E1045" i="10"/>
  <c r="F792" i="9"/>
  <c r="G792" i="9" s="1"/>
  <c r="B1045" i="11"/>
  <c r="B1046" i="10"/>
  <c r="B1046" i="11" l="1"/>
  <c r="B1047" i="10"/>
  <c r="E1045" i="11"/>
  <c r="E1046" i="10"/>
  <c r="F793" i="9"/>
  <c r="G793" i="9" s="1"/>
  <c r="C1045" i="11"/>
  <c r="C1046" i="10"/>
  <c r="D1045" i="11"/>
  <c r="D1046" i="10"/>
  <c r="D1046" i="11" l="1"/>
  <c r="D1047" i="10"/>
  <c r="C1046" i="11"/>
  <c r="C1047" i="10"/>
  <c r="E1046" i="11"/>
  <c r="E1047" i="10"/>
  <c r="F794" i="9"/>
  <c r="G794" i="9" s="1"/>
  <c r="B1047" i="11"/>
  <c r="B1048" i="10"/>
  <c r="I9" i="7"/>
  <c r="B1048" i="11" l="1"/>
  <c r="B1049" i="10"/>
  <c r="E1047" i="11"/>
  <c r="E1048" i="10"/>
  <c r="F795" i="9"/>
  <c r="G795" i="9" s="1"/>
  <c r="I48" i="7"/>
  <c r="C1047" i="11"/>
  <c r="C1048" i="10"/>
  <c r="I22" i="7"/>
  <c r="D1047" i="11"/>
  <c r="D1048" i="10"/>
  <c r="I35" i="7"/>
  <c r="C1048" i="11" l="1"/>
  <c r="C1049" i="10"/>
  <c r="D1048" i="11"/>
  <c r="D1049" i="10"/>
  <c r="E1048" i="11"/>
  <c r="E1049" i="10"/>
  <c r="F796" i="9"/>
  <c r="G796" i="9" s="1"/>
  <c r="B1049" i="11"/>
  <c r="B1050" i="10"/>
  <c r="B1050" i="11" l="1"/>
  <c r="B1051" i="10"/>
  <c r="E1049" i="11"/>
  <c r="E1050" i="10"/>
  <c r="F797" i="9"/>
  <c r="G797" i="9" s="1"/>
  <c r="D1049" i="11"/>
  <c r="D1050" i="10"/>
  <c r="C1049" i="11"/>
  <c r="C1050" i="10"/>
  <c r="D1050" i="11" l="1"/>
  <c r="D1051" i="10"/>
  <c r="E1050" i="11"/>
  <c r="E1051" i="10"/>
  <c r="F798" i="9"/>
  <c r="G798" i="9" s="1"/>
  <c r="C1050" i="11"/>
  <c r="C1051" i="10"/>
  <c r="B1051" i="11"/>
  <c r="B1052" i="10"/>
  <c r="B1052" i="11" l="1"/>
  <c r="B1053" i="10"/>
  <c r="C1051" i="11"/>
  <c r="C1052" i="10"/>
  <c r="E1051" i="11"/>
  <c r="E1052" i="10"/>
  <c r="F799" i="9"/>
  <c r="G799" i="9" s="1"/>
  <c r="D1051" i="11"/>
  <c r="D1052" i="10"/>
  <c r="D1052" i="11" l="1"/>
  <c r="D1053" i="10"/>
  <c r="E1052" i="11"/>
  <c r="E1053" i="10"/>
  <c r="F800" i="9"/>
  <c r="G800" i="9" s="1"/>
  <c r="C1052" i="11"/>
  <c r="C1053" i="10"/>
  <c r="B1053" i="11"/>
  <c r="B1054" i="10"/>
  <c r="B1054" i="11" l="1"/>
  <c r="B1055" i="10"/>
  <c r="C1053" i="11"/>
  <c r="C1054" i="10"/>
  <c r="E1053" i="11"/>
  <c r="E1054" i="10"/>
  <c r="F801" i="9"/>
  <c r="G801" i="9" s="1"/>
  <c r="D1053" i="11"/>
  <c r="D1054" i="10"/>
  <c r="D1054" i="11" l="1"/>
  <c r="D1055" i="10"/>
  <c r="E1054" i="11"/>
  <c r="E1055" i="10"/>
  <c r="F802" i="9"/>
  <c r="G802" i="9" s="1"/>
  <c r="C1054" i="11"/>
  <c r="C1055" i="10"/>
  <c r="B1055" i="11"/>
  <c r="B1056" i="10"/>
  <c r="B1056" i="11" l="1"/>
  <c r="B1057" i="10"/>
  <c r="C1055" i="11"/>
  <c r="C1056" i="10"/>
  <c r="E1055" i="11"/>
  <c r="E1056" i="10"/>
  <c r="F803" i="9"/>
  <c r="G803" i="9" s="1"/>
  <c r="D1055" i="11"/>
  <c r="D1056" i="10"/>
  <c r="D1056" i="11" l="1"/>
  <c r="D1057" i="10"/>
  <c r="E1056" i="11"/>
  <c r="E1057" i="10"/>
  <c r="F804" i="9"/>
  <c r="G804" i="9" s="1"/>
  <c r="C1056" i="11"/>
  <c r="C1057" i="10"/>
  <c r="B1057" i="11"/>
  <c r="B1058" i="10"/>
  <c r="B1058" i="11" l="1"/>
  <c r="B1059" i="10"/>
  <c r="C1057" i="11"/>
  <c r="C1058" i="10"/>
  <c r="E1057" i="11"/>
  <c r="E1058" i="10"/>
  <c r="F805" i="9"/>
  <c r="G805" i="9" s="1"/>
  <c r="D1057" i="11"/>
  <c r="D1058" i="10"/>
  <c r="D1058" i="11" l="1"/>
  <c r="D1059" i="10"/>
  <c r="E1058" i="11"/>
  <c r="E1059" i="10"/>
  <c r="F806" i="9"/>
  <c r="G806" i="9" s="1"/>
  <c r="C1058" i="11"/>
  <c r="C1059" i="10"/>
  <c r="B1059" i="11"/>
  <c r="B1060" i="10"/>
  <c r="B1060" i="11" l="1"/>
  <c r="B1061" i="10"/>
  <c r="C1059" i="11"/>
  <c r="C1060" i="10"/>
  <c r="E1059" i="11"/>
  <c r="E1060" i="10"/>
  <c r="F807" i="9"/>
  <c r="G807" i="9" s="1"/>
  <c r="D1059" i="11"/>
  <c r="D1060" i="10"/>
  <c r="D1060" i="11" l="1"/>
  <c r="D1061" i="10"/>
  <c r="E1060" i="11"/>
  <c r="E1061" i="10"/>
  <c r="F808" i="9"/>
  <c r="G808" i="9" s="1"/>
  <c r="C1060" i="11"/>
  <c r="C1061" i="10"/>
  <c r="B1061" i="11"/>
  <c r="B1062" i="10"/>
  <c r="B1062" i="11" l="1"/>
  <c r="B1063" i="10"/>
  <c r="C1061" i="11"/>
  <c r="C1062" i="10"/>
  <c r="E1061" i="11"/>
  <c r="E1062" i="10"/>
  <c r="F809" i="9"/>
  <c r="G809" i="9" s="1"/>
  <c r="D1061" i="11"/>
  <c r="D1062" i="10"/>
  <c r="D1062" i="11" l="1"/>
  <c r="D1063" i="10"/>
  <c r="E1062" i="11"/>
  <c r="E1063" i="10"/>
  <c r="F810" i="9"/>
  <c r="G810" i="9" s="1"/>
  <c r="C1062" i="11"/>
  <c r="C1063" i="10"/>
  <c r="B1063" i="11"/>
  <c r="B1064" i="10"/>
  <c r="J9" i="7"/>
  <c r="B1064" i="11" l="1"/>
  <c r="B1065" i="10"/>
  <c r="C1063" i="11"/>
  <c r="C1064" i="10"/>
  <c r="J22" i="7"/>
  <c r="E1063" i="11"/>
  <c r="E1064" i="10"/>
  <c r="F811" i="9"/>
  <c r="G811" i="9" s="1"/>
  <c r="J48" i="7"/>
  <c r="D1063" i="11"/>
  <c r="D1064" i="10"/>
  <c r="J35" i="7"/>
  <c r="D1064" i="11" l="1"/>
  <c r="D1065" i="10"/>
  <c r="E1064" i="11"/>
  <c r="E1065" i="10"/>
  <c r="F812" i="9"/>
  <c r="G812" i="9" s="1"/>
  <c r="C1064" i="11"/>
  <c r="C1065" i="10"/>
  <c r="B1065" i="11"/>
  <c r="B1066" i="10"/>
  <c r="B1066" i="11" l="1"/>
  <c r="B1067" i="10"/>
  <c r="C1065" i="11"/>
  <c r="C1066" i="10"/>
  <c r="E1065" i="11"/>
  <c r="E1066" i="10"/>
  <c r="F813" i="9"/>
  <c r="G813" i="9" s="1"/>
  <c r="D1065" i="11"/>
  <c r="D1066" i="10"/>
  <c r="D1066" i="11" l="1"/>
  <c r="D1067" i="10"/>
  <c r="E1066" i="11"/>
  <c r="E1067" i="10"/>
  <c r="F814" i="9"/>
  <c r="G814" i="9" s="1"/>
  <c r="C1066" i="11"/>
  <c r="C1067" i="10"/>
  <c r="B1067" i="11"/>
  <c r="B1068" i="10"/>
  <c r="B1068" i="11" l="1"/>
  <c r="B1069" i="10"/>
  <c r="C1067" i="11"/>
  <c r="C1068" i="10"/>
  <c r="E1067" i="11"/>
  <c r="E1068" i="10"/>
  <c r="F815" i="9"/>
  <c r="G815" i="9" s="1"/>
  <c r="D1067" i="11"/>
  <c r="D1068" i="10"/>
  <c r="D1068" i="11" l="1"/>
  <c r="D1069" i="10"/>
  <c r="E1068" i="11"/>
  <c r="E1069" i="10"/>
  <c r="F816" i="9"/>
  <c r="G816" i="9" s="1"/>
  <c r="C1068" i="11"/>
  <c r="C1069" i="10"/>
  <c r="B1069" i="11"/>
  <c r="B1070" i="10"/>
  <c r="B1070" i="11" l="1"/>
  <c r="B1071" i="10"/>
  <c r="C1069" i="11"/>
  <c r="C1070" i="10"/>
  <c r="E1069" i="11"/>
  <c r="E1070" i="10"/>
  <c r="F817" i="9"/>
  <c r="G817" i="9" s="1"/>
  <c r="D1069" i="11"/>
  <c r="D1070" i="10"/>
  <c r="D1070" i="11" l="1"/>
  <c r="D1071" i="10"/>
  <c r="E1070" i="11"/>
  <c r="E1071" i="10"/>
  <c r="F818" i="9"/>
  <c r="G818" i="9" s="1"/>
  <c r="C1070" i="11"/>
  <c r="C1071" i="10"/>
  <c r="B1071" i="11"/>
  <c r="B1072" i="10"/>
  <c r="B1072" i="11" l="1"/>
  <c r="B1073" i="10"/>
  <c r="C1071" i="11"/>
  <c r="C1072" i="10"/>
  <c r="E1071" i="11"/>
  <c r="E1072" i="10"/>
  <c r="F819" i="9"/>
  <c r="G819" i="9" s="1"/>
  <c r="D1071" i="11"/>
  <c r="D1072" i="10"/>
  <c r="D1072" i="11" l="1"/>
  <c r="D1073" i="10"/>
  <c r="E1072" i="11"/>
  <c r="E1073" i="10"/>
  <c r="F820" i="9"/>
  <c r="G820" i="9" s="1"/>
  <c r="C1072" i="11"/>
  <c r="C1073" i="10"/>
  <c r="B1073" i="11"/>
  <c r="B1074" i="10"/>
  <c r="B1074" i="11" l="1"/>
  <c r="B1075" i="10"/>
  <c r="C1073" i="11"/>
  <c r="C1074" i="10"/>
  <c r="E1073" i="11"/>
  <c r="E1074" i="10"/>
  <c r="F821" i="9"/>
  <c r="G821" i="9" s="1"/>
  <c r="D1073" i="11"/>
  <c r="D1074" i="10"/>
  <c r="D1074" i="11" l="1"/>
  <c r="D1075" i="10"/>
  <c r="E1074" i="11"/>
  <c r="E1075" i="10"/>
  <c r="F822" i="9"/>
  <c r="G822" i="9" s="1"/>
  <c r="C1074" i="11"/>
  <c r="C1075" i="10"/>
  <c r="B1075" i="11"/>
  <c r="B1076" i="10"/>
  <c r="B1076" i="11" l="1"/>
  <c r="B1077" i="10"/>
  <c r="C1075" i="11"/>
  <c r="C1076" i="10"/>
  <c r="E1075" i="11"/>
  <c r="E1076" i="10"/>
  <c r="F823" i="9"/>
  <c r="G823" i="9" s="1"/>
  <c r="D1075" i="11"/>
  <c r="D1076" i="10"/>
  <c r="D1076" i="11" l="1"/>
  <c r="D1077" i="10"/>
  <c r="E1076" i="11"/>
  <c r="E1077" i="10"/>
  <c r="F824" i="9"/>
  <c r="G824" i="9" s="1"/>
  <c r="C1076" i="11"/>
  <c r="C1077" i="10"/>
  <c r="B1077" i="11"/>
  <c r="B1078" i="10"/>
  <c r="B1078" i="11" l="1"/>
  <c r="B1079" i="10"/>
  <c r="C1077" i="11"/>
  <c r="C1078" i="10"/>
  <c r="E1077" i="11"/>
  <c r="E1078" i="10"/>
  <c r="F825" i="9"/>
  <c r="G825" i="9" s="1"/>
  <c r="D1077" i="11"/>
  <c r="D1078" i="10"/>
  <c r="D1078" i="11" l="1"/>
  <c r="D1079" i="10"/>
  <c r="E1078" i="11"/>
  <c r="E1079" i="10"/>
  <c r="F826" i="9"/>
  <c r="G826" i="9" s="1"/>
  <c r="C1078" i="11"/>
  <c r="C1079" i="10"/>
  <c r="B1079" i="11"/>
  <c r="B1080" i="10"/>
  <c r="K9" i="7"/>
  <c r="B1080" i="11" l="1"/>
  <c r="B1081" i="10"/>
  <c r="C1079" i="11"/>
  <c r="C1080" i="10"/>
  <c r="K22" i="7"/>
  <c r="E1079" i="11"/>
  <c r="E1080" i="10"/>
  <c r="F827" i="9"/>
  <c r="G827" i="9" s="1"/>
  <c r="K48" i="7"/>
  <c r="D1079" i="11"/>
  <c r="D1080" i="10"/>
  <c r="K35" i="7"/>
  <c r="D1080" i="11" l="1"/>
  <c r="D1081" i="10"/>
  <c r="E1080" i="11"/>
  <c r="E1081" i="10"/>
  <c r="F828" i="9"/>
  <c r="G828" i="9" s="1"/>
  <c r="C1080" i="11"/>
  <c r="C1081" i="10"/>
  <c r="B1081" i="11"/>
  <c r="B1082" i="10"/>
  <c r="C1081" i="11" l="1"/>
  <c r="C1082" i="10"/>
  <c r="E1081" i="11"/>
  <c r="E1082" i="10"/>
  <c r="F829" i="9"/>
  <c r="G829" i="9" s="1"/>
  <c r="B1082" i="11"/>
  <c r="B1083" i="10"/>
  <c r="D1081" i="11"/>
  <c r="D1082" i="10"/>
  <c r="D1082" i="11" l="1"/>
  <c r="D1083" i="10"/>
  <c r="B1083" i="11"/>
  <c r="B1084" i="10"/>
  <c r="E1082" i="11"/>
  <c r="E1083" i="10"/>
  <c r="F830" i="9"/>
  <c r="G830" i="9" s="1"/>
  <c r="C1082" i="11"/>
  <c r="C1083" i="10"/>
  <c r="C1083" i="11" l="1"/>
  <c r="C1084" i="10"/>
  <c r="E1083" i="11"/>
  <c r="E1084" i="10"/>
  <c r="F831" i="9"/>
  <c r="G831" i="9" s="1"/>
  <c r="B1084" i="11"/>
  <c r="B1085" i="10"/>
  <c r="D1083" i="11"/>
  <c r="D1084" i="10"/>
  <c r="D1084" i="11" l="1"/>
  <c r="D1085" i="10"/>
  <c r="B1085" i="11"/>
  <c r="B1086" i="10"/>
  <c r="E1084" i="11"/>
  <c r="E1085" i="10"/>
  <c r="F832" i="9"/>
  <c r="G832" i="9" s="1"/>
  <c r="C1084" i="11"/>
  <c r="C1085" i="10"/>
  <c r="C1085" i="11" l="1"/>
  <c r="C1086" i="10"/>
  <c r="E1085" i="11"/>
  <c r="E1086" i="10"/>
  <c r="F833" i="9"/>
  <c r="G833" i="9" s="1"/>
  <c r="B1086" i="11"/>
  <c r="B1087" i="10"/>
  <c r="D1085" i="11"/>
  <c r="D1086" i="10"/>
  <c r="D1086" i="11" l="1"/>
  <c r="D1087" i="10"/>
  <c r="B1087" i="11"/>
  <c r="B1088" i="10"/>
  <c r="E1086" i="11"/>
  <c r="E1087" i="10"/>
  <c r="F834" i="9"/>
  <c r="G834" i="9" s="1"/>
  <c r="C1086" i="11"/>
  <c r="C1087" i="10"/>
  <c r="C1087" i="11" l="1"/>
  <c r="C1088" i="10"/>
  <c r="E1087" i="11"/>
  <c r="E1088" i="10"/>
  <c r="F835" i="9"/>
  <c r="G835" i="9" s="1"/>
  <c r="B1088" i="11"/>
  <c r="B1089" i="10"/>
  <c r="D1087" i="11"/>
  <c r="D1088" i="10"/>
  <c r="B1089" i="11" l="1"/>
  <c r="B1090" i="10"/>
  <c r="D1088" i="11"/>
  <c r="D1089" i="10"/>
  <c r="E1088" i="11"/>
  <c r="E1089" i="10"/>
  <c r="F836" i="9"/>
  <c r="G836" i="9" s="1"/>
  <c r="C1088" i="11"/>
  <c r="C1089" i="10"/>
  <c r="C1089" i="11" l="1"/>
  <c r="C1090" i="10"/>
  <c r="E1089" i="11"/>
  <c r="E1090" i="10"/>
  <c r="F837" i="9"/>
  <c r="G837" i="9" s="1"/>
  <c r="D1089" i="11"/>
  <c r="D1090" i="10"/>
  <c r="B1090" i="11"/>
  <c r="B1091" i="10"/>
  <c r="B1091" i="11" l="1"/>
  <c r="B1092" i="10"/>
  <c r="D1090" i="11"/>
  <c r="D1091" i="10"/>
  <c r="E1090" i="11"/>
  <c r="E1091" i="10"/>
  <c r="F838" i="9"/>
  <c r="G838" i="9" s="1"/>
  <c r="C1090" i="11"/>
  <c r="C1091" i="10"/>
  <c r="C1091" i="11" l="1"/>
  <c r="C1092" i="10"/>
  <c r="E1091" i="11"/>
  <c r="E1092" i="10"/>
  <c r="F839" i="9"/>
  <c r="G839" i="9" s="1"/>
  <c r="D1091" i="11"/>
  <c r="D1092" i="10"/>
  <c r="B1092" i="11"/>
  <c r="B1093" i="10"/>
  <c r="B1093" i="11" l="1"/>
  <c r="B1094" i="10"/>
  <c r="D1092" i="11"/>
  <c r="D1093" i="10"/>
  <c r="E1092" i="11"/>
  <c r="E1093" i="10"/>
  <c r="F840" i="9"/>
  <c r="G840" i="9" s="1"/>
  <c r="C1092" i="11"/>
  <c r="C1093" i="10"/>
  <c r="C1093" i="11" l="1"/>
  <c r="C1094" i="10"/>
  <c r="E1093" i="11"/>
  <c r="E1094" i="10"/>
  <c r="F841" i="9"/>
  <c r="G841" i="9" s="1"/>
  <c r="D1093" i="11"/>
  <c r="D1094" i="10"/>
  <c r="B1094" i="11"/>
  <c r="B1095" i="10"/>
  <c r="B1095" i="11" l="1"/>
  <c r="B1096" i="10"/>
  <c r="D1094" i="11"/>
  <c r="D1095" i="10"/>
  <c r="E1094" i="11"/>
  <c r="E1095" i="10"/>
  <c r="F842" i="9"/>
  <c r="G842" i="9" s="1"/>
  <c r="C1094" i="11"/>
  <c r="C1095" i="10"/>
  <c r="C1095" i="11" l="1"/>
  <c r="C1096" i="10"/>
  <c r="E1095" i="11"/>
  <c r="E1096" i="10"/>
  <c r="F843" i="9"/>
  <c r="G843" i="9" s="1"/>
  <c r="D1095" i="11"/>
  <c r="D1096" i="10"/>
  <c r="B1096" i="11"/>
  <c r="B1097" i="10"/>
  <c r="B1097" i="11" l="1"/>
  <c r="B1098" i="10"/>
  <c r="L9" i="7"/>
  <c r="D1096" i="11"/>
  <c r="D1097" i="10"/>
  <c r="E1096" i="11"/>
  <c r="E1097" i="10"/>
  <c r="F844" i="9"/>
  <c r="G844" i="9" s="1"/>
  <c r="C1096" i="11"/>
  <c r="C1097" i="10"/>
  <c r="D1097" i="11" l="1"/>
  <c r="D1098" i="10"/>
  <c r="L35" i="7"/>
  <c r="E1097" i="11"/>
  <c r="E1098" i="10"/>
  <c r="F845" i="9"/>
  <c r="G845" i="9" s="1"/>
  <c r="L48" i="7"/>
  <c r="C1097" i="11"/>
  <c r="C1098" i="10"/>
  <c r="L22" i="7"/>
  <c r="B1098" i="11"/>
  <c r="B1099" i="10"/>
  <c r="C1098" i="11" l="1"/>
  <c r="C1099" i="10"/>
  <c r="B1099" i="11"/>
  <c r="B1100" i="10"/>
  <c r="E1098" i="11"/>
  <c r="E1099" i="10"/>
  <c r="F846" i="9"/>
  <c r="G846" i="9" s="1"/>
  <c r="D1098" i="11"/>
  <c r="D1099" i="10"/>
  <c r="D1099" i="11" l="1"/>
  <c r="D1100" i="10"/>
  <c r="E1099" i="11"/>
  <c r="E1100" i="10"/>
  <c r="F847" i="9"/>
  <c r="G847" i="9" s="1"/>
  <c r="B1100" i="11"/>
  <c r="B1101" i="10"/>
  <c r="C1099" i="11"/>
  <c r="C1100" i="10"/>
  <c r="C1100" i="11" l="1"/>
  <c r="C1101" i="10"/>
  <c r="B1101" i="11"/>
  <c r="B1102" i="10"/>
  <c r="E1100" i="11"/>
  <c r="E1101" i="10"/>
  <c r="F848" i="9"/>
  <c r="G848" i="9" s="1"/>
  <c r="D1100" i="11"/>
  <c r="D1101" i="10"/>
  <c r="D1101" i="11" l="1"/>
  <c r="D1102" i="10"/>
  <c r="E1101" i="11"/>
  <c r="E1102" i="10"/>
  <c r="F849" i="9"/>
  <c r="G849" i="9" s="1"/>
  <c r="B1102" i="11"/>
  <c r="B1103" i="10"/>
  <c r="C1101" i="11"/>
  <c r="C1102" i="10"/>
  <c r="C1102" i="11" l="1"/>
  <c r="C1103" i="10"/>
  <c r="B1103" i="11"/>
  <c r="B1104" i="10"/>
  <c r="E1102" i="11"/>
  <c r="E1103" i="10"/>
  <c r="F850" i="9"/>
  <c r="G850" i="9" s="1"/>
  <c r="D1102" i="11"/>
  <c r="D1103" i="10"/>
  <c r="D1103" i="11" l="1"/>
  <c r="D1104" i="10"/>
  <c r="E1103" i="11"/>
  <c r="E1104" i="10"/>
  <c r="F851" i="9"/>
  <c r="G851" i="9" s="1"/>
  <c r="B1104" i="11"/>
  <c r="B1105" i="10"/>
  <c r="C1103" i="11"/>
  <c r="C1104" i="10"/>
  <c r="C1104" i="11" l="1"/>
  <c r="C1105" i="10"/>
  <c r="B1105" i="11"/>
  <c r="B1106" i="10"/>
  <c r="E1104" i="11"/>
  <c r="E1105" i="10"/>
  <c r="F852" i="9"/>
  <c r="G852" i="9" s="1"/>
  <c r="D1104" i="11"/>
  <c r="D1105" i="10"/>
  <c r="D1105" i="11" l="1"/>
  <c r="D1106" i="10"/>
  <c r="E1105" i="11"/>
  <c r="E1106" i="10"/>
  <c r="F853" i="9"/>
  <c r="G853" i="9" s="1"/>
  <c r="B1106" i="11"/>
  <c r="B1107" i="10"/>
  <c r="C1105" i="11"/>
  <c r="C1106" i="10"/>
  <c r="C1106" i="11" l="1"/>
  <c r="C1107" i="10"/>
  <c r="B1107" i="11"/>
  <c r="B1108" i="10"/>
  <c r="E1106" i="11"/>
  <c r="E1107" i="10"/>
  <c r="F854" i="9"/>
  <c r="G854" i="9" s="1"/>
  <c r="D1106" i="11"/>
  <c r="D1107" i="10"/>
  <c r="D1107" i="11" l="1"/>
  <c r="D1108" i="10"/>
  <c r="E1107" i="11"/>
  <c r="E1108" i="10"/>
  <c r="F855" i="9"/>
  <c r="G855" i="9" s="1"/>
  <c r="B1108" i="11"/>
  <c r="B1109" i="10"/>
  <c r="C1107" i="11"/>
  <c r="C1108" i="10"/>
  <c r="C1108" i="11" l="1"/>
  <c r="C1109" i="10"/>
  <c r="B1109" i="11"/>
  <c r="B1110" i="10"/>
  <c r="E1108" i="11"/>
  <c r="E1109" i="10"/>
  <c r="F856" i="9"/>
  <c r="G856" i="9" s="1"/>
  <c r="D1108" i="11"/>
  <c r="D1109" i="10"/>
  <c r="D1109" i="11" l="1"/>
  <c r="D1110" i="10"/>
  <c r="E1109" i="11"/>
  <c r="E1110" i="10"/>
  <c r="F857" i="9"/>
  <c r="G857" i="9" s="1"/>
  <c r="B1110" i="11"/>
  <c r="B1111" i="10"/>
  <c r="C1109" i="11"/>
  <c r="C1110" i="10"/>
  <c r="C1110" i="11" l="1"/>
  <c r="C1111" i="10"/>
  <c r="E1110" i="11"/>
  <c r="E1111" i="10"/>
  <c r="F858" i="9"/>
  <c r="G858" i="9" s="1"/>
  <c r="B1111" i="11"/>
  <c r="B1112" i="10"/>
  <c r="D1110" i="11"/>
  <c r="D1111" i="10"/>
  <c r="D1111" i="11" l="1"/>
  <c r="D1112" i="10"/>
  <c r="B1112" i="11"/>
  <c r="B1113" i="10"/>
  <c r="E1111" i="11"/>
  <c r="E1112" i="10"/>
  <c r="F859" i="9"/>
  <c r="G859" i="9" s="1"/>
  <c r="C1111" i="11"/>
  <c r="C1112" i="10"/>
  <c r="C1112" i="11" l="1"/>
  <c r="C1113" i="10"/>
  <c r="E1112" i="11"/>
  <c r="E1113" i="10"/>
  <c r="F860" i="9"/>
  <c r="G860" i="9" s="1"/>
  <c r="B1113" i="11"/>
  <c r="B1114" i="10"/>
  <c r="D1112" i="11"/>
  <c r="D1113" i="10"/>
  <c r="D1113" i="11" l="1"/>
  <c r="D1114" i="10"/>
  <c r="B1114" i="11"/>
  <c r="B1115" i="10"/>
  <c r="E1113" i="11"/>
  <c r="E1114" i="10"/>
  <c r="F861" i="9"/>
  <c r="G861" i="9" s="1"/>
  <c r="C1113" i="11"/>
  <c r="C1114" i="10"/>
  <c r="C1114" i="11" l="1"/>
  <c r="C1115" i="10"/>
  <c r="E1114" i="11"/>
  <c r="E1115" i="10"/>
  <c r="F862" i="9"/>
  <c r="G862" i="9" s="1"/>
  <c r="B1115" i="11"/>
  <c r="B1116" i="10"/>
  <c r="M9" i="7"/>
  <c r="N9" i="7"/>
  <c r="B7" i="6"/>
  <c r="C22" i="14" s="1"/>
  <c r="D1114" i="11"/>
  <c r="D1115" i="10"/>
  <c r="B1116" i="11" l="1"/>
  <c r="B1117" i="10"/>
  <c r="D1115" i="11"/>
  <c r="D1116" i="10"/>
  <c r="N35" i="7"/>
  <c r="M35" i="7"/>
  <c r="D7" i="6"/>
  <c r="C24" i="14" s="1"/>
  <c r="E1115" i="11"/>
  <c r="E1116" i="10"/>
  <c r="F863" i="9"/>
  <c r="G863" i="9" s="1"/>
  <c r="E7" i="6"/>
  <c r="C25" i="14" s="1"/>
  <c r="N48" i="7"/>
  <c r="M48" i="7"/>
  <c r="C1115" i="11"/>
  <c r="C1116" i="10"/>
  <c r="N22" i="7"/>
  <c r="M22" i="7"/>
  <c r="C7" i="6"/>
  <c r="C23" i="14" s="1"/>
  <c r="C1116" i="11" l="1"/>
  <c r="C1117" i="10"/>
  <c r="D1116" i="11"/>
  <c r="D1117" i="10"/>
  <c r="B1117" i="11"/>
  <c r="B1118" i="10"/>
  <c r="E1116" i="11"/>
  <c r="E1117" i="10"/>
  <c r="F864" i="9"/>
  <c r="G864" i="9" s="1"/>
  <c r="E1117" i="11" l="1"/>
  <c r="E1118" i="10"/>
  <c r="F865" i="9"/>
  <c r="G865" i="9" s="1"/>
  <c r="B1118" i="11"/>
  <c r="B1119" i="10"/>
  <c r="D1117" i="11"/>
  <c r="D1118" i="10"/>
  <c r="C1117" i="11"/>
  <c r="C1118" i="10"/>
  <c r="C1118" i="11" l="1"/>
  <c r="C1119" i="10"/>
  <c r="D1118" i="11"/>
  <c r="D1119" i="10"/>
  <c r="B1119" i="11"/>
  <c r="B1120" i="10"/>
  <c r="E1118" i="11"/>
  <c r="E1119" i="10"/>
  <c r="F866" i="9"/>
  <c r="G866" i="9" s="1"/>
  <c r="E1119" i="11" l="1"/>
  <c r="E1120" i="10"/>
  <c r="F867" i="9"/>
  <c r="G867" i="9" s="1"/>
  <c r="B1120" i="11"/>
  <c r="B1121" i="10"/>
  <c r="D1119" i="11"/>
  <c r="D1120" i="10"/>
  <c r="C1119" i="11"/>
  <c r="C1120" i="10"/>
  <c r="D1120" i="11" l="1"/>
  <c r="D1121" i="10"/>
  <c r="B1121" i="11"/>
  <c r="B1122" i="10"/>
  <c r="C1120" i="11"/>
  <c r="C1121" i="10"/>
  <c r="E1120" i="11"/>
  <c r="E1121" i="10"/>
  <c r="F868" i="9"/>
  <c r="G868" i="9" s="1"/>
  <c r="E1121" i="11" l="1"/>
  <c r="E1122" i="10"/>
  <c r="F869" i="9"/>
  <c r="G869" i="9" s="1"/>
  <c r="C1121" i="11"/>
  <c r="C1122" i="10"/>
  <c r="B1122" i="11"/>
  <c r="B1123" i="10"/>
  <c r="D1121" i="11"/>
  <c r="D1122" i="10"/>
  <c r="D1122" i="11" l="1"/>
  <c r="D1123" i="10"/>
  <c r="B1123" i="11"/>
  <c r="B1124" i="10"/>
  <c r="C1122" i="11"/>
  <c r="C1123" i="10"/>
  <c r="E1122" i="11"/>
  <c r="E1123" i="10"/>
  <c r="F870" i="9"/>
  <c r="G870" i="9" s="1"/>
  <c r="E1123" i="11" l="1"/>
  <c r="E1124" i="10"/>
  <c r="F871" i="9"/>
  <c r="G871" i="9" s="1"/>
  <c r="C1123" i="11"/>
  <c r="C1124" i="10"/>
  <c r="B1124" i="11"/>
  <c r="B1125" i="10"/>
  <c r="D1123" i="11"/>
  <c r="D1124" i="10"/>
  <c r="D1124" i="11" l="1"/>
  <c r="D1125" i="10"/>
  <c r="B1125" i="11"/>
  <c r="B1126" i="10"/>
  <c r="C1124" i="11"/>
  <c r="C1125" i="10"/>
  <c r="E1124" i="11"/>
  <c r="E1125" i="10"/>
  <c r="F872" i="9"/>
  <c r="G872" i="9" s="1"/>
  <c r="E1125" i="11" l="1"/>
  <c r="E1126" i="10"/>
  <c r="F873" i="9"/>
  <c r="G873" i="9" s="1"/>
  <c r="C1125" i="11"/>
  <c r="C1126" i="10"/>
  <c r="B1126" i="11"/>
  <c r="B1127" i="10"/>
  <c r="D1125" i="11"/>
  <c r="D1126" i="10"/>
  <c r="D1126" i="11" l="1"/>
  <c r="D1127" i="10"/>
  <c r="B1127" i="11"/>
  <c r="B1128" i="10"/>
  <c r="C1126" i="11"/>
  <c r="C1127" i="10"/>
  <c r="E1126" i="11"/>
  <c r="E1127" i="10"/>
  <c r="F874" i="9"/>
  <c r="G874" i="9" s="1"/>
  <c r="E1127" i="11" l="1"/>
  <c r="E1128" i="10"/>
  <c r="F875" i="9"/>
  <c r="G875" i="9" s="1"/>
  <c r="C1127" i="11"/>
  <c r="C1128" i="10"/>
  <c r="B1128" i="11"/>
  <c r="B1129" i="10"/>
  <c r="D1127" i="11"/>
  <c r="D1128" i="10"/>
  <c r="D1128" i="11" l="1"/>
  <c r="D1129" i="10"/>
  <c r="B1129" i="11"/>
  <c r="B1130" i="10"/>
  <c r="C1128" i="11"/>
  <c r="C1129" i="10"/>
  <c r="E1128" i="11"/>
  <c r="E1129" i="10"/>
  <c r="F876" i="9"/>
  <c r="G876" i="9" s="1"/>
  <c r="E1129" i="11" l="1"/>
  <c r="E1130" i="10"/>
  <c r="F877" i="9"/>
  <c r="G877" i="9" s="1"/>
  <c r="C1129" i="11"/>
  <c r="C1130" i="10"/>
  <c r="B1130" i="11"/>
  <c r="B1131" i="10"/>
  <c r="D1129" i="11"/>
  <c r="D1130" i="10"/>
  <c r="D1130" i="11" l="1"/>
  <c r="D1131" i="10"/>
  <c r="B1131" i="11"/>
  <c r="B1132" i="10"/>
  <c r="C1130" i="11"/>
  <c r="C1131" i="10"/>
  <c r="E1130" i="11"/>
  <c r="E1131" i="10"/>
  <c r="F878" i="9"/>
  <c r="G878" i="9" s="1"/>
  <c r="E1131" i="11" l="1"/>
  <c r="E1132" i="10"/>
  <c r="F879" i="9"/>
  <c r="G879" i="9" s="1"/>
  <c r="C1131" i="11"/>
  <c r="C1132" i="10"/>
  <c r="B1132" i="11"/>
  <c r="B1133" i="10"/>
  <c r="D1131" i="11"/>
  <c r="D1132" i="10"/>
  <c r="D1132" i="11" l="1"/>
  <c r="D1133" i="10"/>
  <c r="E1132" i="11"/>
  <c r="E1133" i="10"/>
  <c r="F880" i="9"/>
  <c r="G880" i="9" s="1"/>
  <c r="B1133" i="11"/>
  <c r="B1134" i="10"/>
  <c r="C1132" i="11"/>
  <c r="C1133" i="10"/>
  <c r="C1133" i="11" l="1"/>
  <c r="C1134" i="10"/>
  <c r="B1134" i="11"/>
  <c r="B1135" i="10"/>
  <c r="E1133" i="11"/>
  <c r="E1134" i="10"/>
  <c r="F881" i="9"/>
  <c r="G881" i="9" s="1"/>
  <c r="D1133" i="11"/>
  <c r="D1134" i="10"/>
  <c r="D1134" i="11" l="1"/>
  <c r="D1135" i="10"/>
  <c r="E1134" i="11"/>
  <c r="E1135" i="10"/>
  <c r="F882" i="9"/>
  <c r="G882" i="9" s="1"/>
  <c r="B1135" i="11"/>
  <c r="B1136" i="10"/>
  <c r="B10" i="7"/>
  <c r="C1134" i="11"/>
  <c r="C1135" i="10"/>
  <c r="E1135" i="11" l="1"/>
  <c r="E1136" i="10"/>
  <c r="F883" i="9"/>
  <c r="G883" i="9" s="1"/>
  <c r="B49" i="7"/>
  <c r="B1136" i="11"/>
  <c r="B1137" i="10"/>
  <c r="C1135" i="11"/>
  <c r="C1136" i="10"/>
  <c r="B23" i="7"/>
  <c r="D1135" i="11"/>
  <c r="D1136" i="10"/>
  <c r="B36" i="7"/>
  <c r="C1136" i="11" l="1"/>
  <c r="C1137" i="10"/>
  <c r="B1137" i="11"/>
  <c r="B1138" i="10"/>
  <c r="D1136" i="11"/>
  <c r="D1137" i="10"/>
  <c r="E1136" i="11"/>
  <c r="E1137" i="10"/>
  <c r="F884" i="9"/>
  <c r="G884" i="9" s="1"/>
  <c r="E1137" i="11" l="1"/>
  <c r="E1138" i="10"/>
  <c r="F885" i="9"/>
  <c r="G885" i="9" s="1"/>
  <c r="D1137" i="11"/>
  <c r="D1138" i="10"/>
  <c r="B1138" i="11"/>
  <c r="B1139" i="10"/>
  <c r="C1137" i="11"/>
  <c r="C1138" i="10"/>
  <c r="B1139" i="11" l="1"/>
  <c r="B1140" i="10"/>
  <c r="D1138" i="11"/>
  <c r="D1139" i="10"/>
  <c r="C1138" i="11"/>
  <c r="C1139" i="10"/>
  <c r="E1138" i="11"/>
  <c r="E1139" i="10"/>
  <c r="F886" i="9"/>
  <c r="G886" i="9" s="1"/>
  <c r="E1139" i="11" l="1"/>
  <c r="E1140" i="10"/>
  <c r="F887" i="9"/>
  <c r="G887" i="9" s="1"/>
  <c r="C1139" i="11"/>
  <c r="C1140" i="10"/>
  <c r="D1139" i="11"/>
  <c r="D1140" i="10"/>
  <c r="B1140" i="11"/>
  <c r="B1141" i="10"/>
  <c r="B1141" i="11" l="1"/>
  <c r="B1142" i="10"/>
  <c r="D1140" i="11"/>
  <c r="D1141" i="10"/>
  <c r="C1140" i="11"/>
  <c r="C1141" i="10"/>
  <c r="E1140" i="11"/>
  <c r="E1141" i="10"/>
  <c r="F888" i="9"/>
  <c r="G888" i="9" s="1"/>
  <c r="E1141" i="11" l="1"/>
  <c r="E1142" i="10"/>
  <c r="F889" i="9"/>
  <c r="G889" i="9" s="1"/>
  <c r="C1141" i="11"/>
  <c r="C1142" i="10"/>
  <c r="D1141" i="11"/>
  <c r="D1142" i="10"/>
  <c r="B1142" i="11"/>
  <c r="B1143" i="10"/>
  <c r="D1142" i="11" l="1"/>
  <c r="D1143" i="10"/>
  <c r="C1142" i="11"/>
  <c r="C1143" i="10"/>
  <c r="B1143" i="11"/>
  <c r="B1144" i="10"/>
  <c r="E1142" i="11"/>
  <c r="E1143" i="10"/>
  <c r="F890" i="9"/>
  <c r="G890" i="9" s="1"/>
  <c r="E1143" i="11" l="1"/>
  <c r="E1144" i="10"/>
  <c r="F891" i="9"/>
  <c r="G891" i="9" s="1"/>
  <c r="B1144" i="11"/>
  <c r="B1145" i="10"/>
  <c r="C1143" i="11"/>
  <c r="C1144" i="10"/>
  <c r="D1143" i="11"/>
  <c r="D1144" i="10"/>
  <c r="D1144" i="11" l="1"/>
  <c r="D1145" i="10"/>
  <c r="C1144" i="11"/>
  <c r="C1145" i="10"/>
  <c r="B1145" i="11"/>
  <c r="B1146" i="10"/>
  <c r="E1144" i="11"/>
  <c r="E1145" i="10"/>
  <c r="F892" i="9"/>
  <c r="G892" i="9" s="1"/>
  <c r="E1145" i="11" l="1"/>
  <c r="E1146" i="10"/>
  <c r="F893" i="9"/>
  <c r="G893" i="9" s="1"/>
  <c r="B1146" i="11"/>
  <c r="B1147" i="10"/>
  <c r="C1145" i="11"/>
  <c r="C1146" i="10"/>
  <c r="D1145" i="11"/>
  <c r="D1146" i="10"/>
  <c r="D1146" i="11" l="1"/>
  <c r="D1147" i="10"/>
  <c r="C1146" i="11"/>
  <c r="C1147" i="10"/>
  <c r="B1147" i="11"/>
  <c r="B1148" i="10"/>
  <c r="E1146" i="11"/>
  <c r="E1147" i="10"/>
  <c r="F894" i="9"/>
  <c r="G894" i="9" s="1"/>
  <c r="E1147" i="11" l="1"/>
  <c r="E1148" i="10"/>
  <c r="F895" i="9"/>
  <c r="G895" i="9" s="1"/>
  <c r="B1148" i="11"/>
  <c r="B1149" i="10"/>
  <c r="C1147" i="11"/>
  <c r="C1148" i="10"/>
  <c r="D1147" i="11"/>
  <c r="D1148" i="10"/>
  <c r="D1148" i="11" l="1"/>
  <c r="D1149" i="10"/>
  <c r="C1148" i="11"/>
  <c r="C1149" i="10"/>
  <c r="B1149" i="11"/>
  <c r="B1150" i="10"/>
  <c r="E1148" i="11"/>
  <c r="E1149" i="10"/>
  <c r="F896" i="9"/>
  <c r="G896" i="9" s="1"/>
  <c r="E1149" i="11" l="1"/>
  <c r="E1150" i="10"/>
  <c r="F897" i="9"/>
  <c r="G897" i="9" s="1"/>
  <c r="B1150" i="11"/>
  <c r="B1151" i="10"/>
  <c r="C1149" i="11"/>
  <c r="C1150" i="10"/>
  <c r="D1149" i="11"/>
  <c r="D1150" i="10"/>
  <c r="C1150" i="11" l="1"/>
  <c r="C1151" i="10"/>
  <c r="B1151" i="11"/>
  <c r="B1152" i="10"/>
  <c r="C10" i="7"/>
  <c r="D1150" i="11"/>
  <c r="D1151" i="10"/>
  <c r="E1150" i="11"/>
  <c r="E1151" i="10"/>
  <c r="F898" i="9"/>
  <c r="G898" i="9" s="1"/>
  <c r="E1151" i="11" l="1"/>
  <c r="E1152" i="10"/>
  <c r="F899" i="9"/>
  <c r="G899" i="9" s="1"/>
  <c r="C49" i="7"/>
  <c r="D1151" i="11"/>
  <c r="D1152" i="10"/>
  <c r="C36" i="7"/>
  <c r="B1152" i="11"/>
  <c r="B1153" i="10"/>
  <c r="C1151" i="11"/>
  <c r="C1152" i="10"/>
  <c r="C23" i="7"/>
  <c r="B1153" i="11" l="1"/>
  <c r="B1154" i="10"/>
  <c r="D1152" i="11"/>
  <c r="D1153" i="10"/>
  <c r="C1152" i="11"/>
  <c r="C1153" i="10"/>
  <c r="E1152" i="11"/>
  <c r="E1153" i="10"/>
  <c r="F900" i="9"/>
  <c r="G900" i="9" s="1"/>
  <c r="E1153" i="11" l="1"/>
  <c r="E1154" i="10"/>
  <c r="F901" i="9"/>
  <c r="G901" i="9" s="1"/>
  <c r="C1153" i="11"/>
  <c r="C1154" i="10"/>
  <c r="D1153" i="11"/>
  <c r="D1154" i="10"/>
  <c r="B1154" i="11"/>
  <c r="B1155" i="10"/>
  <c r="B1155" i="11" l="1"/>
  <c r="B1156" i="10"/>
  <c r="D1154" i="11"/>
  <c r="D1155" i="10"/>
  <c r="C1154" i="11"/>
  <c r="C1155" i="10"/>
  <c r="E1154" i="11"/>
  <c r="E1155" i="10"/>
  <c r="F902" i="9"/>
  <c r="G902" i="9" s="1"/>
  <c r="E1155" i="11" l="1"/>
  <c r="E1156" i="10"/>
  <c r="F903" i="9"/>
  <c r="G903" i="9" s="1"/>
  <c r="C1155" i="11"/>
  <c r="C1156" i="10"/>
  <c r="D1155" i="11"/>
  <c r="D1156" i="10"/>
  <c r="B1156" i="11"/>
  <c r="B1157" i="10"/>
  <c r="D1156" i="11" l="1"/>
  <c r="D1157" i="10"/>
  <c r="C1156" i="11"/>
  <c r="C1157" i="10"/>
  <c r="B1157" i="11"/>
  <c r="B1158" i="10"/>
  <c r="E1156" i="11"/>
  <c r="E1157" i="10"/>
  <c r="F904" i="9"/>
  <c r="G904" i="9" s="1"/>
  <c r="E1157" i="11" l="1"/>
  <c r="E1158" i="10"/>
  <c r="F905" i="9"/>
  <c r="G905" i="9" s="1"/>
  <c r="B1158" i="11"/>
  <c r="B1159" i="10"/>
  <c r="C1157" i="11"/>
  <c r="C1158" i="10"/>
  <c r="D1157" i="11"/>
  <c r="D1158" i="10"/>
  <c r="D1158" i="11" l="1"/>
  <c r="D1159" i="10"/>
  <c r="C1158" i="11"/>
  <c r="C1159" i="10"/>
  <c r="B1159" i="11"/>
  <c r="B1160" i="10"/>
  <c r="E1158" i="11"/>
  <c r="E1159" i="10"/>
  <c r="F906" i="9"/>
  <c r="G906" i="9" s="1"/>
  <c r="E1159" i="11" l="1"/>
  <c r="E1160" i="10"/>
  <c r="F907" i="9"/>
  <c r="G907" i="9" s="1"/>
  <c r="B1160" i="11"/>
  <c r="B1161" i="10"/>
  <c r="C1159" i="11"/>
  <c r="C1160" i="10"/>
  <c r="D1159" i="11"/>
  <c r="D1160" i="10"/>
  <c r="C1160" i="11" l="1"/>
  <c r="C1161" i="10"/>
  <c r="B1161" i="11"/>
  <c r="B1162" i="10"/>
  <c r="D1160" i="11"/>
  <c r="D1161" i="10"/>
  <c r="E1160" i="11"/>
  <c r="E1161" i="10"/>
  <c r="F908" i="9"/>
  <c r="G908" i="9" s="1"/>
  <c r="E1161" i="11" l="1"/>
  <c r="E1162" i="10"/>
  <c r="F909" i="9"/>
  <c r="G909" i="9" s="1"/>
  <c r="D1161" i="11"/>
  <c r="D1162" i="10"/>
  <c r="B1162" i="11"/>
  <c r="B1163" i="10"/>
  <c r="C1161" i="11"/>
  <c r="C1162" i="10"/>
  <c r="C1162" i="11" l="1"/>
  <c r="C1163" i="10"/>
  <c r="B1163" i="11"/>
  <c r="B1164" i="10"/>
  <c r="D1162" i="11"/>
  <c r="D1163" i="10"/>
  <c r="E1162" i="11"/>
  <c r="E1163" i="10"/>
  <c r="F910" i="9"/>
  <c r="G910" i="9" s="1"/>
  <c r="E1163" i="11" l="1"/>
  <c r="E1164" i="10"/>
  <c r="F911" i="9"/>
  <c r="G911" i="9" s="1"/>
  <c r="D1163" i="11"/>
  <c r="D1164" i="10"/>
  <c r="B1164" i="11"/>
  <c r="B1165" i="10"/>
  <c r="C1163" i="11"/>
  <c r="C1164" i="10"/>
  <c r="C1164" i="11" l="1"/>
  <c r="C1165" i="10"/>
  <c r="B1165" i="11"/>
  <c r="B1166" i="10"/>
  <c r="D1164" i="11"/>
  <c r="D1165" i="10"/>
  <c r="E1164" i="11"/>
  <c r="E1165" i="10"/>
  <c r="F912" i="9"/>
  <c r="G912" i="9" s="1"/>
  <c r="E1165" i="11" l="1"/>
  <c r="E1166" i="10"/>
  <c r="F913" i="9"/>
  <c r="G913" i="9" s="1"/>
  <c r="D1165" i="11"/>
  <c r="D1166" i="10"/>
  <c r="B1166" i="11"/>
  <c r="B1167" i="10"/>
  <c r="C1165" i="11"/>
  <c r="C1166" i="10"/>
  <c r="B1167" i="11" l="1"/>
  <c r="B1168" i="10"/>
  <c r="D1166" i="11"/>
  <c r="D1167" i="10"/>
  <c r="C1166" i="11"/>
  <c r="C1167" i="10"/>
  <c r="E1166" i="11"/>
  <c r="E1167" i="10"/>
  <c r="F914" i="9"/>
  <c r="G914" i="9" s="1"/>
  <c r="E1167" i="11" l="1"/>
  <c r="E1168" i="10"/>
  <c r="F915" i="9"/>
  <c r="G915" i="9" s="1"/>
  <c r="C1167" i="11"/>
  <c r="C1168" i="10"/>
  <c r="D1167" i="11"/>
  <c r="D1168" i="10"/>
  <c r="B1168" i="11"/>
  <c r="B1169" i="10"/>
  <c r="B1169" i="11" l="1"/>
  <c r="B1170" i="10"/>
  <c r="D1168" i="11"/>
  <c r="D1169" i="10"/>
  <c r="C1168" i="11"/>
  <c r="C1169" i="10"/>
  <c r="E1168" i="11"/>
  <c r="E1169" i="10"/>
  <c r="F916" i="9"/>
  <c r="G916" i="9" s="1"/>
  <c r="C1169" i="11" l="1"/>
  <c r="C1170" i="10"/>
  <c r="E1169" i="11"/>
  <c r="E1170" i="10"/>
  <c r="F917" i="9"/>
  <c r="G917" i="9" s="1"/>
  <c r="D1169" i="11"/>
  <c r="D1170" i="10"/>
  <c r="B1170" i="11"/>
  <c r="B1171" i="10"/>
  <c r="B1171" i="11" l="1"/>
  <c r="B1172" i="10"/>
  <c r="D10" i="7"/>
  <c r="D1170" i="11"/>
  <c r="D1171" i="10"/>
  <c r="E1170" i="11"/>
  <c r="E1171" i="10"/>
  <c r="F918" i="9"/>
  <c r="G918" i="9" s="1"/>
  <c r="C1170" i="11"/>
  <c r="C1171" i="10"/>
  <c r="E1171" i="11" l="1"/>
  <c r="E1172" i="10"/>
  <c r="F919" i="9"/>
  <c r="G919" i="9" s="1"/>
  <c r="D49" i="7"/>
  <c r="D1171" i="11"/>
  <c r="D1172" i="10"/>
  <c r="D36" i="7"/>
  <c r="C1171" i="11"/>
  <c r="C1172" i="10"/>
  <c r="D23" i="7"/>
  <c r="B1172" i="11"/>
  <c r="B1173" i="10"/>
  <c r="B1173" i="11" l="1"/>
  <c r="B1174" i="10"/>
  <c r="C1172" i="11"/>
  <c r="C1173" i="10"/>
  <c r="D1172" i="11"/>
  <c r="D1173" i="10"/>
  <c r="E1172" i="11"/>
  <c r="E1173" i="10"/>
  <c r="F920" i="9"/>
  <c r="G920" i="9" s="1"/>
  <c r="E1173" i="11" l="1"/>
  <c r="E1174" i="10"/>
  <c r="F921" i="9"/>
  <c r="G921" i="9" s="1"/>
  <c r="C1173" i="11"/>
  <c r="C1174" i="10"/>
  <c r="D1173" i="11"/>
  <c r="D1174" i="10"/>
  <c r="B1174" i="11"/>
  <c r="B1175" i="10"/>
  <c r="B1175" i="11" l="1"/>
  <c r="B1176" i="10"/>
  <c r="D1174" i="11"/>
  <c r="D1175" i="10"/>
  <c r="C1174" i="11"/>
  <c r="C1175" i="10"/>
  <c r="E1174" i="11"/>
  <c r="E1175" i="10"/>
  <c r="F922" i="9"/>
  <c r="G922" i="9" s="1"/>
  <c r="E1175" i="11" l="1"/>
  <c r="E1176" i="10"/>
  <c r="F923" i="9"/>
  <c r="G923" i="9" s="1"/>
  <c r="C1175" i="11"/>
  <c r="C1176" i="10"/>
  <c r="D1175" i="11"/>
  <c r="D1176" i="10"/>
  <c r="B1176" i="11"/>
  <c r="B1177" i="10"/>
  <c r="D1176" i="11" l="1"/>
  <c r="D1177" i="10"/>
  <c r="C1176" i="11"/>
  <c r="C1177" i="10"/>
  <c r="B1177" i="11"/>
  <c r="B1178" i="10"/>
  <c r="E1176" i="11"/>
  <c r="E1177" i="10"/>
  <c r="F924" i="9"/>
  <c r="G924" i="9" s="1"/>
  <c r="E1177" i="11" l="1"/>
  <c r="E1178" i="10"/>
  <c r="F925" i="9"/>
  <c r="G925" i="9" s="1"/>
  <c r="B1178" i="11"/>
  <c r="B1179" i="10"/>
  <c r="C1177" i="11"/>
  <c r="C1178" i="10"/>
  <c r="D1177" i="11"/>
  <c r="D1178" i="10"/>
  <c r="C1178" i="11" l="1"/>
  <c r="C1179" i="10"/>
  <c r="B1179" i="11"/>
  <c r="B1180" i="10"/>
  <c r="D1178" i="11"/>
  <c r="D1179" i="10"/>
  <c r="E1178" i="11"/>
  <c r="E1179" i="10"/>
  <c r="F926" i="9"/>
  <c r="G926" i="9" s="1"/>
  <c r="E1179" i="11" l="1"/>
  <c r="E1180" i="10"/>
  <c r="F927" i="9"/>
  <c r="G927" i="9" s="1"/>
  <c r="D1179" i="11"/>
  <c r="D1180" i="10"/>
  <c r="B1180" i="11"/>
  <c r="B1181" i="10"/>
  <c r="C1179" i="11"/>
  <c r="C1180" i="10"/>
  <c r="B1181" i="11" l="1"/>
  <c r="B1182" i="10"/>
  <c r="D1180" i="11"/>
  <c r="D1181" i="10"/>
  <c r="C1180" i="11"/>
  <c r="C1181" i="10"/>
  <c r="E1180" i="11"/>
  <c r="E1181" i="10"/>
  <c r="F928" i="9"/>
  <c r="G928" i="9" s="1"/>
  <c r="C1181" i="11" l="1"/>
  <c r="C1182" i="10"/>
  <c r="E1181" i="11"/>
  <c r="E1182" i="10"/>
  <c r="F929" i="9"/>
  <c r="G929" i="9" s="1"/>
  <c r="D1181" i="11"/>
  <c r="D1182" i="10"/>
  <c r="B1182" i="11"/>
  <c r="B1183" i="10"/>
  <c r="B1183" i="11" l="1"/>
  <c r="B1184" i="10"/>
  <c r="D1182" i="11"/>
  <c r="D1183" i="10"/>
  <c r="E1182" i="11"/>
  <c r="E1183" i="10"/>
  <c r="F930" i="9"/>
  <c r="G930" i="9" s="1"/>
  <c r="C1182" i="11"/>
  <c r="C1183" i="10"/>
  <c r="C1183" i="11" l="1"/>
  <c r="C1184" i="10"/>
  <c r="E1183" i="11"/>
  <c r="E1184" i="10"/>
  <c r="F931" i="9"/>
  <c r="G931" i="9" s="1"/>
  <c r="D1183" i="11"/>
  <c r="D1184" i="10"/>
  <c r="B1184" i="11"/>
  <c r="B1185" i="10"/>
  <c r="B1185" i="11" l="1"/>
  <c r="B1186" i="10"/>
  <c r="D1184" i="11"/>
  <c r="D1185" i="10"/>
  <c r="E1184" i="11"/>
  <c r="E1185" i="10"/>
  <c r="F932" i="9"/>
  <c r="G932" i="9" s="1"/>
  <c r="C1184" i="11"/>
  <c r="C1185" i="10"/>
  <c r="C1185" i="11" l="1"/>
  <c r="C1186" i="10"/>
  <c r="E1185" i="11"/>
  <c r="E1186" i="10"/>
  <c r="F933" i="9"/>
  <c r="G933" i="9" s="1"/>
  <c r="D1185" i="11"/>
  <c r="D1186" i="10"/>
  <c r="B1186" i="11"/>
  <c r="B1187" i="10"/>
  <c r="B1187" i="11" l="1"/>
  <c r="B1188" i="10"/>
  <c r="E10" i="7"/>
  <c r="D1186" i="11"/>
  <c r="D1187" i="10"/>
  <c r="E1186" i="11"/>
  <c r="E1187" i="10"/>
  <c r="F934" i="9"/>
  <c r="G934" i="9" s="1"/>
  <c r="C1186" i="11"/>
  <c r="C1187" i="10"/>
  <c r="E1187" i="11" l="1"/>
  <c r="E1188" i="10"/>
  <c r="F935" i="9"/>
  <c r="G935" i="9" s="1"/>
  <c r="E49" i="7"/>
  <c r="D1187" i="11"/>
  <c r="D1188" i="10"/>
  <c r="E36" i="7"/>
  <c r="C1187" i="11"/>
  <c r="C1188" i="10"/>
  <c r="E23" i="7"/>
  <c r="B1188" i="11"/>
  <c r="B1189" i="10"/>
  <c r="B1189" i="11" l="1"/>
  <c r="B1190" i="10"/>
  <c r="C1188" i="11"/>
  <c r="C1189" i="10"/>
  <c r="D1188" i="11"/>
  <c r="D1189" i="10"/>
  <c r="E1188" i="11"/>
  <c r="E1189" i="10"/>
  <c r="F936" i="9"/>
  <c r="G936" i="9" s="1"/>
  <c r="E1189" i="11" l="1"/>
  <c r="E1190" i="10"/>
  <c r="F937" i="9"/>
  <c r="G937" i="9" s="1"/>
  <c r="D1189" i="11"/>
  <c r="D1190" i="10"/>
  <c r="C1189" i="11"/>
  <c r="C1190" i="10"/>
  <c r="B1190" i="11"/>
  <c r="B1191" i="10"/>
  <c r="B1191" i="11" l="1"/>
  <c r="B1192" i="10"/>
  <c r="C1190" i="11"/>
  <c r="C1191" i="10"/>
  <c r="D1190" i="11"/>
  <c r="D1191" i="10"/>
  <c r="E1190" i="11"/>
  <c r="E1191" i="10"/>
  <c r="F938" i="9"/>
  <c r="G938" i="9" s="1"/>
  <c r="E1191" i="11" l="1"/>
  <c r="E1192" i="10"/>
  <c r="F939" i="9"/>
  <c r="G939" i="9" s="1"/>
  <c r="D1191" i="11"/>
  <c r="D1192" i="10"/>
  <c r="C1191" i="11"/>
  <c r="C1192" i="10"/>
  <c r="B1192" i="11"/>
  <c r="B1193" i="10"/>
  <c r="C1192" i="11" l="1"/>
  <c r="C1193" i="10"/>
  <c r="D1192" i="11"/>
  <c r="D1193" i="10"/>
  <c r="B1193" i="11"/>
  <c r="B1194" i="10"/>
  <c r="E1192" i="11"/>
  <c r="E1193" i="10"/>
  <c r="F940" i="9"/>
  <c r="G940" i="9" s="1"/>
  <c r="E1193" i="11" l="1"/>
  <c r="E1194" i="10"/>
  <c r="F941" i="9"/>
  <c r="G941" i="9" s="1"/>
  <c r="B1194" i="11"/>
  <c r="B1195" i="10"/>
  <c r="D1193" i="11"/>
  <c r="D1194" i="10"/>
  <c r="C1193" i="11"/>
  <c r="C1194" i="10"/>
  <c r="C1194" i="11" l="1"/>
  <c r="C1195" i="10"/>
  <c r="D1194" i="11"/>
  <c r="D1195" i="10"/>
  <c r="B1195" i="11"/>
  <c r="B1196" i="10"/>
  <c r="E1194" i="11"/>
  <c r="E1195" i="10"/>
  <c r="F942" i="9"/>
  <c r="G942" i="9" s="1"/>
  <c r="E1195" i="11" l="1"/>
  <c r="E1196" i="10"/>
  <c r="F943" i="9"/>
  <c r="G943" i="9" s="1"/>
  <c r="B1196" i="11"/>
  <c r="B1197" i="10"/>
  <c r="D1195" i="11"/>
  <c r="D1196" i="10"/>
  <c r="C1195" i="11"/>
  <c r="C1196" i="10"/>
  <c r="C1196" i="11" l="1"/>
  <c r="C1197" i="10"/>
  <c r="D1196" i="11"/>
  <c r="D1197" i="10"/>
  <c r="B1197" i="11"/>
  <c r="B1198" i="10"/>
  <c r="E1196" i="11"/>
  <c r="E1197" i="10"/>
  <c r="F944" i="9"/>
  <c r="G944" i="9" s="1"/>
  <c r="E1197" i="11" l="1"/>
  <c r="E1198" i="10"/>
  <c r="F945" i="9"/>
  <c r="G945" i="9" s="1"/>
  <c r="B1198" i="11"/>
  <c r="B1199" i="10"/>
  <c r="D1197" i="11"/>
  <c r="D1198" i="10"/>
  <c r="C1197" i="11"/>
  <c r="C1198" i="10"/>
  <c r="D1198" i="11" l="1"/>
  <c r="D1199" i="10"/>
  <c r="B1199" i="11"/>
  <c r="B1200" i="10"/>
  <c r="C1198" i="11"/>
  <c r="C1199" i="10"/>
  <c r="E1198" i="11"/>
  <c r="E1199" i="10"/>
  <c r="F946" i="9"/>
  <c r="G946" i="9" s="1"/>
  <c r="E1199" i="11" l="1"/>
  <c r="E1200" i="10"/>
  <c r="F947" i="9"/>
  <c r="G947" i="9" s="1"/>
  <c r="C1199" i="11"/>
  <c r="C1200" i="10"/>
  <c r="B1200" i="11"/>
  <c r="B1201" i="10"/>
  <c r="D1199" i="11"/>
  <c r="D1200" i="10"/>
  <c r="D1200" i="11" l="1"/>
  <c r="D1201" i="10"/>
  <c r="B1201" i="11"/>
  <c r="B1202" i="10"/>
  <c r="C1200" i="11"/>
  <c r="C1201" i="10"/>
  <c r="E1200" i="11"/>
  <c r="E1201" i="10"/>
  <c r="F948" i="9"/>
  <c r="G948" i="9" s="1"/>
  <c r="E1201" i="11" l="1"/>
  <c r="E1202" i="10"/>
  <c r="F949" i="9"/>
  <c r="G949" i="9" s="1"/>
  <c r="C1201" i="11"/>
  <c r="C1202" i="10"/>
  <c r="B1202" i="11"/>
  <c r="B1203" i="10"/>
  <c r="D1201" i="11"/>
  <c r="D1202" i="10"/>
  <c r="B1203" i="11" l="1"/>
  <c r="B1204" i="10"/>
  <c r="F10" i="7"/>
  <c r="C1202" i="11"/>
  <c r="C1203" i="10"/>
  <c r="D1202" i="11"/>
  <c r="D1203" i="10"/>
  <c r="E1202" i="11"/>
  <c r="E1203" i="10"/>
  <c r="F950" i="9"/>
  <c r="G950" i="9" s="1"/>
  <c r="E1203" i="11" l="1"/>
  <c r="E1204" i="10"/>
  <c r="F951" i="9"/>
  <c r="G951" i="9" s="1"/>
  <c r="F49" i="7"/>
  <c r="D1203" i="11"/>
  <c r="D1204" i="10"/>
  <c r="F36" i="7"/>
  <c r="C1203" i="11"/>
  <c r="C1204" i="10"/>
  <c r="F23" i="7"/>
  <c r="B1204" i="11"/>
  <c r="B1205" i="10"/>
  <c r="B1205" i="11" l="1"/>
  <c r="B1206" i="10"/>
  <c r="C1204" i="11"/>
  <c r="C1205" i="10"/>
  <c r="D1204" i="11"/>
  <c r="D1205" i="10"/>
  <c r="E1204" i="11"/>
  <c r="E1205" i="10"/>
  <c r="F952" i="9"/>
  <c r="G952" i="9" s="1"/>
  <c r="E1205" i="11" l="1"/>
  <c r="E1206" i="10"/>
  <c r="F953" i="9"/>
  <c r="G953" i="9" s="1"/>
  <c r="D1205" i="11"/>
  <c r="D1206" i="10"/>
  <c r="C1205" i="11"/>
  <c r="C1206" i="10"/>
  <c r="B1206" i="11"/>
  <c r="B1207" i="10"/>
  <c r="B1207" i="11" l="1"/>
  <c r="B1208" i="10"/>
  <c r="C1206" i="11"/>
  <c r="C1207" i="10"/>
  <c r="D1206" i="11"/>
  <c r="D1207" i="10"/>
  <c r="E1206" i="11"/>
  <c r="E1207" i="10"/>
  <c r="F954" i="9"/>
  <c r="G954" i="9" s="1"/>
  <c r="E1207" i="11" l="1"/>
  <c r="E1208" i="10"/>
  <c r="F955" i="9"/>
  <c r="G955" i="9" s="1"/>
  <c r="D1207" i="11"/>
  <c r="D1208" i="10"/>
  <c r="C1207" i="11"/>
  <c r="C1208" i="10"/>
  <c r="B1208" i="11"/>
  <c r="B1209" i="10"/>
  <c r="B1209" i="11" l="1"/>
  <c r="B1210" i="10"/>
  <c r="C1208" i="11"/>
  <c r="C1209" i="10"/>
  <c r="D1208" i="11"/>
  <c r="D1209" i="10"/>
  <c r="E1208" i="11"/>
  <c r="E1209" i="10"/>
  <c r="F956" i="9"/>
  <c r="G956" i="9" s="1"/>
  <c r="E1209" i="11" l="1"/>
  <c r="E1210" i="10"/>
  <c r="F957" i="9"/>
  <c r="G957" i="9" s="1"/>
  <c r="D1209" i="11"/>
  <c r="D1210" i="10"/>
  <c r="C1209" i="11"/>
  <c r="C1210" i="10"/>
  <c r="B1210" i="11"/>
  <c r="B1211" i="10"/>
  <c r="C1210" i="11" l="1"/>
  <c r="C1211" i="10"/>
  <c r="D1210" i="11"/>
  <c r="D1211" i="10"/>
  <c r="B1211" i="11"/>
  <c r="B1212" i="10"/>
  <c r="E1210" i="11"/>
  <c r="E1211" i="10"/>
  <c r="F958" i="9"/>
  <c r="G958" i="9" s="1"/>
  <c r="E1211" i="11" l="1"/>
  <c r="E1212" i="10"/>
  <c r="F959" i="9"/>
  <c r="G959" i="9" s="1"/>
  <c r="B1212" i="11"/>
  <c r="B1213" i="10"/>
  <c r="D1211" i="11"/>
  <c r="D1212" i="10"/>
  <c r="C1211" i="11"/>
  <c r="C1212" i="10"/>
  <c r="C1212" i="11" l="1"/>
  <c r="C1213" i="10"/>
  <c r="D1212" i="11"/>
  <c r="D1213" i="10"/>
  <c r="B1213" i="11"/>
  <c r="B1214" i="10"/>
  <c r="E1212" i="11"/>
  <c r="E1213" i="10"/>
  <c r="F960" i="9"/>
  <c r="G960" i="9" s="1"/>
  <c r="E1213" i="11" l="1"/>
  <c r="E1214" i="10"/>
  <c r="F961" i="9"/>
  <c r="G961" i="9" s="1"/>
  <c r="B1214" i="11"/>
  <c r="B1215" i="10"/>
  <c r="D1213" i="11"/>
  <c r="D1214" i="10"/>
  <c r="C1213" i="11"/>
  <c r="C1214" i="10"/>
  <c r="C1214" i="11" l="1"/>
  <c r="C1215" i="10"/>
  <c r="D1214" i="11"/>
  <c r="D1215" i="10"/>
  <c r="B1215" i="11"/>
  <c r="B1216" i="10"/>
  <c r="E1214" i="11"/>
  <c r="E1215" i="10"/>
  <c r="F962" i="9"/>
  <c r="G962" i="9" s="1"/>
  <c r="E1215" i="11" l="1"/>
  <c r="E1216" i="10"/>
  <c r="F963" i="9"/>
  <c r="G963" i="9" s="1"/>
  <c r="B1216" i="11"/>
  <c r="B1217" i="10"/>
  <c r="D1215" i="11"/>
  <c r="D1216" i="10"/>
  <c r="C1215" i="11"/>
  <c r="C1216" i="10"/>
  <c r="B1217" i="11" l="1"/>
  <c r="B1218" i="10"/>
  <c r="C1216" i="11"/>
  <c r="C1217" i="10"/>
  <c r="D1216" i="11"/>
  <c r="D1217" i="10"/>
  <c r="E1216" i="11"/>
  <c r="E1217" i="10"/>
  <c r="F964" i="9"/>
  <c r="G964" i="9" s="1"/>
  <c r="E1217" i="11" l="1"/>
  <c r="E1218" i="10"/>
  <c r="F965" i="9"/>
  <c r="G965" i="9" s="1"/>
  <c r="C1217" i="11"/>
  <c r="C1218" i="10"/>
  <c r="D1217" i="11"/>
  <c r="D1218" i="10"/>
  <c r="B1218" i="11"/>
  <c r="B1219" i="10"/>
  <c r="B1219" i="11" l="1"/>
  <c r="B1220" i="10"/>
  <c r="D1218" i="11"/>
  <c r="D1219" i="10"/>
  <c r="C1218" i="11"/>
  <c r="C1219" i="10"/>
  <c r="E1218" i="11"/>
  <c r="E1219" i="10"/>
  <c r="F966" i="9"/>
  <c r="G966" i="9" s="1"/>
  <c r="E1219" i="11" l="1"/>
  <c r="E1220" i="10"/>
  <c r="F967" i="9"/>
  <c r="G967" i="9" s="1"/>
  <c r="D1219" i="11"/>
  <c r="D1220" i="10"/>
  <c r="C1219" i="11"/>
  <c r="C1220" i="10"/>
  <c r="B1220" i="11"/>
  <c r="B1221" i="10"/>
  <c r="B1221" i="11" l="1"/>
  <c r="B1222" i="10"/>
  <c r="C1220" i="11"/>
  <c r="C1221" i="10"/>
  <c r="D1220" i="11"/>
  <c r="D1221" i="10"/>
  <c r="E1220" i="11"/>
  <c r="E1221" i="10"/>
  <c r="F968" i="9"/>
  <c r="G968" i="9" s="1"/>
  <c r="E1221" i="11" l="1"/>
  <c r="E1222" i="10"/>
  <c r="F969" i="9"/>
  <c r="G969" i="9" s="1"/>
  <c r="D1221" i="11"/>
  <c r="D1222" i="10"/>
  <c r="C1221" i="11"/>
  <c r="C1222" i="10"/>
  <c r="B1222" i="11"/>
  <c r="B1223" i="10"/>
  <c r="G10" i="7"/>
  <c r="C1222" i="11" l="1"/>
  <c r="C1223" i="10"/>
  <c r="G23" i="7"/>
  <c r="D1222" i="11"/>
  <c r="D1223" i="10"/>
  <c r="G36" i="7"/>
  <c r="B1223" i="11"/>
  <c r="B1224" i="10"/>
  <c r="E1222" i="11"/>
  <c r="E1223" i="10"/>
  <c r="F970" i="9"/>
  <c r="G970" i="9" s="1"/>
  <c r="G49" i="7"/>
  <c r="B1224" i="11" l="1"/>
  <c r="B1225" i="10"/>
  <c r="D1223" i="11"/>
  <c r="D1224" i="10"/>
  <c r="E1223" i="11"/>
  <c r="E1224" i="10"/>
  <c r="F971" i="9"/>
  <c r="G971" i="9" s="1"/>
  <c r="C1223" i="11"/>
  <c r="C1224" i="10"/>
  <c r="C1224" i="11" l="1"/>
  <c r="C1225" i="10"/>
  <c r="E1224" i="11"/>
  <c r="E1225" i="10"/>
  <c r="F972" i="9"/>
  <c r="G972" i="9" s="1"/>
  <c r="D1224" i="11"/>
  <c r="D1225" i="10"/>
  <c r="B1225" i="11"/>
  <c r="B1226" i="10"/>
  <c r="B1226" i="11" l="1"/>
  <c r="B1227" i="10"/>
  <c r="D1225" i="11"/>
  <c r="D1226" i="10"/>
  <c r="E1225" i="11"/>
  <c r="E1226" i="10"/>
  <c r="F973" i="9"/>
  <c r="G973" i="9" s="1"/>
  <c r="C1225" i="11"/>
  <c r="C1226" i="10"/>
  <c r="C1226" i="11" l="1"/>
  <c r="C1227" i="10"/>
  <c r="E1226" i="11"/>
  <c r="E1227" i="10"/>
  <c r="F974" i="9"/>
  <c r="G974" i="9" s="1"/>
  <c r="D1226" i="11"/>
  <c r="D1227" i="10"/>
  <c r="B1227" i="11"/>
  <c r="B1228" i="10"/>
  <c r="B1228" i="11" l="1"/>
  <c r="B1229" i="10"/>
  <c r="D1227" i="11"/>
  <c r="D1228" i="10"/>
  <c r="E1227" i="11"/>
  <c r="E1228" i="10"/>
  <c r="F975" i="9"/>
  <c r="G975" i="9" s="1"/>
  <c r="C1227" i="11"/>
  <c r="C1228" i="10"/>
  <c r="C1228" i="11" l="1"/>
  <c r="C1229" i="10"/>
  <c r="E1228" i="11"/>
  <c r="E1229" i="10"/>
  <c r="F976" i="9"/>
  <c r="G976" i="9" s="1"/>
  <c r="D1228" i="11"/>
  <c r="D1229" i="10"/>
  <c r="B1229" i="11"/>
  <c r="B1230" i="10"/>
  <c r="D1229" i="11" l="1"/>
  <c r="D1230" i="10"/>
  <c r="E1229" i="11"/>
  <c r="E1230" i="10"/>
  <c r="F977" i="9"/>
  <c r="G977" i="9" s="1"/>
  <c r="B1230" i="11"/>
  <c r="B1231" i="10"/>
  <c r="C1229" i="11"/>
  <c r="C1230" i="10"/>
  <c r="C1230" i="11" l="1"/>
  <c r="C1231" i="10"/>
  <c r="B1231" i="11"/>
  <c r="B1232" i="10"/>
  <c r="E1230" i="11"/>
  <c r="E1231" i="10"/>
  <c r="F978" i="9"/>
  <c r="G978" i="9" s="1"/>
  <c r="D1230" i="11"/>
  <c r="D1231" i="10"/>
  <c r="D1231" i="11" l="1"/>
  <c r="D1232" i="10"/>
  <c r="E1231" i="11"/>
  <c r="E1232" i="10"/>
  <c r="F979" i="9"/>
  <c r="G979" i="9" s="1"/>
  <c r="B1232" i="11"/>
  <c r="B1233" i="10"/>
  <c r="C1231" i="11"/>
  <c r="C1232" i="10"/>
  <c r="C1232" i="11" l="1"/>
  <c r="C1233" i="10"/>
  <c r="B1233" i="11"/>
  <c r="B1234" i="10"/>
  <c r="E1232" i="11"/>
  <c r="E1233" i="10"/>
  <c r="F980" i="9"/>
  <c r="G980" i="9" s="1"/>
  <c r="D1232" i="11"/>
  <c r="D1233" i="10"/>
  <c r="D1233" i="11" l="1"/>
  <c r="D1234" i="10"/>
  <c r="E1233" i="11"/>
  <c r="E1234" i="10"/>
  <c r="F981" i="9"/>
  <c r="G981" i="9" s="1"/>
  <c r="B1234" i="11"/>
  <c r="B1235" i="10"/>
  <c r="C1233" i="11"/>
  <c r="C1234" i="10"/>
  <c r="B1235" i="11" l="1"/>
  <c r="B1236" i="10"/>
  <c r="E1234" i="11"/>
  <c r="E1235" i="10"/>
  <c r="F982" i="9"/>
  <c r="G982" i="9" s="1"/>
  <c r="C1234" i="11"/>
  <c r="C1235" i="10"/>
  <c r="D1234" i="11"/>
  <c r="D1235" i="10"/>
  <c r="D1235" i="11" l="1"/>
  <c r="D1236" i="10"/>
  <c r="C1235" i="11"/>
  <c r="C1236" i="10"/>
  <c r="E1235" i="11"/>
  <c r="E1236" i="10"/>
  <c r="F983" i="9"/>
  <c r="G983" i="9" s="1"/>
  <c r="B1236" i="11"/>
  <c r="B1237" i="10"/>
  <c r="B1237" i="11" l="1"/>
  <c r="B1238" i="10"/>
  <c r="E1236" i="11"/>
  <c r="E1237" i="10"/>
  <c r="F984" i="9"/>
  <c r="G984" i="9" s="1"/>
  <c r="C1236" i="11"/>
  <c r="C1237" i="10"/>
  <c r="D1236" i="11"/>
  <c r="D1237" i="10"/>
  <c r="C1237" i="11" l="1"/>
  <c r="C1238" i="10"/>
  <c r="E1237" i="11"/>
  <c r="E1238" i="10"/>
  <c r="F985" i="9"/>
  <c r="G985" i="9" s="1"/>
  <c r="D1237" i="11"/>
  <c r="D1238" i="10"/>
  <c r="B1238" i="11"/>
  <c r="B1239" i="10"/>
  <c r="B1239" i="11" l="1"/>
  <c r="B1240" i="10"/>
  <c r="D1238" i="11"/>
  <c r="D1239" i="10"/>
  <c r="E1238" i="11"/>
  <c r="E1239" i="10"/>
  <c r="F986" i="9"/>
  <c r="G986" i="9" s="1"/>
  <c r="C1238" i="11"/>
  <c r="C1239" i="10"/>
  <c r="C1239" i="11" l="1"/>
  <c r="C1240" i="10"/>
  <c r="E1239" i="11"/>
  <c r="E1240" i="10"/>
  <c r="F987" i="9"/>
  <c r="G987" i="9" s="1"/>
  <c r="D1239" i="11"/>
  <c r="D1240" i="10"/>
  <c r="B1240" i="11"/>
  <c r="B1241" i="10"/>
  <c r="B1241" i="11" l="1"/>
  <c r="B1242" i="10"/>
  <c r="D1240" i="11"/>
  <c r="D1241" i="10"/>
  <c r="E1240" i="11"/>
  <c r="E1241" i="10"/>
  <c r="F988" i="9"/>
  <c r="G988" i="9" s="1"/>
  <c r="C1240" i="11"/>
  <c r="C1241" i="10"/>
  <c r="C1241" i="11" l="1"/>
  <c r="C1242" i="10"/>
  <c r="E1241" i="11"/>
  <c r="E1242" i="10"/>
  <c r="F989" i="9"/>
  <c r="G989" i="9" s="1"/>
  <c r="D1241" i="11"/>
  <c r="D1242" i="10"/>
  <c r="B1242" i="11"/>
  <c r="B1243" i="10"/>
  <c r="B1243" i="11" l="1"/>
  <c r="B1244" i="10"/>
  <c r="H10" i="7"/>
  <c r="D1242" i="11"/>
  <c r="D1243" i="10"/>
  <c r="E1242" i="11"/>
  <c r="E1243" i="10"/>
  <c r="F990" i="9"/>
  <c r="G990" i="9" s="1"/>
  <c r="C1242" i="11"/>
  <c r="C1243" i="10"/>
  <c r="E1243" i="11" l="1"/>
  <c r="E1244" i="10"/>
  <c r="F991" i="9"/>
  <c r="G991" i="9" s="1"/>
  <c r="H49" i="7"/>
  <c r="D1243" i="11"/>
  <c r="D1244" i="10"/>
  <c r="H36" i="7"/>
  <c r="C1243" i="11"/>
  <c r="C1244" i="10"/>
  <c r="H23" i="7"/>
  <c r="B1244" i="11"/>
  <c r="B1245" i="10"/>
  <c r="D1244" i="11" l="1"/>
  <c r="D1245" i="10"/>
  <c r="E1244" i="11"/>
  <c r="E1245" i="10"/>
  <c r="F992" i="9"/>
  <c r="G992" i="9" s="1"/>
  <c r="B1245" i="11"/>
  <c r="B1246" i="10"/>
  <c r="C1244" i="11"/>
  <c r="C1245" i="10"/>
  <c r="B1246" i="11" l="1"/>
  <c r="B1247" i="10"/>
  <c r="C1245" i="11"/>
  <c r="C1246" i="10"/>
  <c r="E1245" i="11"/>
  <c r="E1246" i="10"/>
  <c r="F993" i="9"/>
  <c r="G993" i="9" s="1"/>
  <c r="D1245" i="11"/>
  <c r="D1246" i="10"/>
  <c r="D1246" i="11" l="1"/>
  <c r="D1247" i="10"/>
  <c r="E1246" i="11"/>
  <c r="E1247" i="10"/>
  <c r="F994" i="9"/>
  <c r="G994" i="9" s="1"/>
  <c r="C1246" i="11"/>
  <c r="C1247" i="10"/>
  <c r="B1247" i="11"/>
  <c r="B1248" i="10"/>
  <c r="B1248" i="11" l="1"/>
  <c r="B1249" i="10"/>
  <c r="C1247" i="11"/>
  <c r="C1248" i="10"/>
  <c r="E1247" i="11"/>
  <c r="E1248" i="10"/>
  <c r="F995" i="9"/>
  <c r="G995" i="9" s="1"/>
  <c r="D1247" i="11"/>
  <c r="D1248" i="10"/>
  <c r="D1248" i="11" l="1"/>
  <c r="D1249" i="10"/>
  <c r="E1248" i="11"/>
  <c r="E1249" i="10"/>
  <c r="F996" i="9"/>
  <c r="G996" i="9" s="1"/>
  <c r="C1248" i="11"/>
  <c r="C1249" i="10"/>
  <c r="B1249" i="11"/>
  <c r="B1250" i="10"/>
  <c r="B1250" i="11" l="1"/>
  <c r="B1251" i="10"/>
  <c r="C1249" i="11"/>
  <c r="C1250" i="10"/>
  <c r="E1249" i="11"/>
  <c r="E1250" i="10"/>
  <c r="F997" i="9"/>
  <c r="G997" i="9" s="1"/>
  <c r="D1249" i="11"/>
  <c r="D1250" i="10"/>
  <c r="D1250" i="11" l="1"/>
  <c r="D1251" i="10"/>
  <c r="E1250" i="11"/>
  <c r="E1251" i="10"/>
  <c r="F998" i="9"/>
  <c r="G998" i="9" s="1"/>
  <c r="C1250" i="11"/>
  <c r="C1251" i="10"/>
  <c r="B1251" i="11"/>
  <c r="B1252" i="10"/>
  <c r="B1252" i="11" l="1"/>
  <c r="B1253" i="10"/>
  <c r="C1251" i="11"/>
  <c r="C1252" i="10"/>
  <c r="E1251" i="11"/>
  <c r="E1252" i="10"/>
  <c r="F999" i="9"/>
  <c r="G999" i="9" s="1"/>
  <c r="D1251" i="11"/>
  <c r="D1252" i="10"/>
  <c r="D1252" i="11" l="1"/>
  <c r="D1253" i="10"/>
  <c r="E1252" i="11"/>
  <c r="E1253" i="10"/>
  <c r="F1000" i="9"/>
  <c r="G1000" i="9" s="1"/>
  <c r="C1252" i="11"/>
  <c r="C1253" i="10"/>
  <c r="B1253" i="11"/>
  <c r="B1254" i="10"/>
  <c r="B1254" i="11" l="1"/>
  <c r="B1255" i="10"/>
  <c r="C1253" i="11"/>
  <c r="C1254" i="10"/>
  <c r="E1253" i="11"/>
  <c r="E1254" i="10"/>
  <c r="F1001" i="9"/>
  <c r="G1001" i="9" s="1"/>
  <c r="D1253" i="11"/>
  <c r="D1254" i="10"/>
  <c r="D1254" i="11" l="1"/>
  <c r="D1255" i="10"/>
  <c r="E1254" i="11"/>
  <c r="E1255" i="10"/>
  <c r="F1002" i="9"/>
  <c r="G1002" i="9" s="1"/>
  <c r="C1254" i="11"/>
  <c r="C1255" i="10"/>
  <c r="B1255" i="11"/>
  <c r="B1256" i="10"/>
  <c r="B1256" i="11" l="1"/>
  <c r="B1257" i="10"/>
  <c r="C1255" i="11"/>
  <c r="C1256" i="10"/>
  <c r="E1255" i="11"/>
  <c r="E1256" i="10"/>
  <c r="F1003" i="9"/>
  <c r="G1003" i="9" s="1"/>
  <c r="D1255" i="11"/>
  <c r="D1256" i="10"/>
  <c r="D1256" i="11" l="1"/>
  <c r="D1257" i="10"/>
  <c r="E1256" i="11"/>
  <c r="E1257" i="10"/>
  <c r="F1004" i="9"/>
  <c r="G1004" i="9" s="1"/>
  <c r="C1256" i="11"/>
  <c r="C1257" i="10"/>
  <c r="B1257" i="11"/>
  <c r="B1258" i="10"/>
  <c r="B1258" i="11" l="1"/>
  <c r="B1259" i="10"/>
  <c r="C1257" i="11"/>
  <c r="C1258" i="10"/>
  <c r="E1257" i="11"/>
  <c r="E1258" i="10"/>
  <c r="F1005" i="9"/>
  <c r="G1005" i="9" s="1"/>
  <c r="D1257" i="11"/>
  <c r="D1258" i="10"/>
  <c r="D1258" i="11" l="1"/>
  <c r="D1259" i="10"/>
  <c r="E1258" i="11"/>
  <c r="E1259" i="10"/>
  <c r="F1006" i="9"/>
  <c r="G1006" i="9" s="1"/>
  <c r="C1258" i="11"/>
  <c r="C1259" i="10"/>
  <c r="B1259" i="11"/>
  <c r="B1260" i="10"/>
  <c r="B1260" i="11" l="1"/>
  <c r="B1261" i="10"/>
  <c r="C1259" i="11"/>
  <c r="C1260" i="10"/>
  <c r="E1259" i="11"/>
  <c r="E1260" i="10"/>
  <c r="F1007" i="9"/>
  <c r="G1007" i="9" s="1"/>
  <c r="D1259" i="11"/>
  <c r="D1260" i="10"/>
  <c r="D1260" i="11" l="1"/>
  <c r="D1261" i="10"/>
  <c r="E1260" i="11"/>
  <c r="E1261" i="10"/>
  <c r="F1008" i="9"/>
  <c r="G1008" i="9" s="1"/>
  <c r="C1260" i="11"/>
  <c r="C1261" i="10"/>
  <c r="B1261" i="11"/>
  <c r="B1262" i="10"/>
  <c r="B1262" i="11" l="1"/>
  <c r="B1263" i="10"/>
  <c r="I10" i="7"/>
  <c r="C1261" i="11"/>
  <c r="C1262" i="10"/>
  <c r="E1261" i="11"/>
  <c r="E1262" i="10"/>
  <c r="F1009" i="9"/>
  <c r="G1009" i="9" s="1"/>
  <c r="D1261" i="11"/>
  <c r="D1262" i="10"/>
  <c r="E1262" i="11" l="1"/>
  <c r="E1263" i="10"/>
  <c r="F1010" i="9"/>
  <c r="G1010" i="9" s="1"/>
  <c r="I49" i="7"/>
  <c r="C1262" i="11"/>
  <c r="C1263" i="10"/>
  <c r="I23" i="7"/>
  <c r="D1262" i="11"/>
  <c r="D1263" i="10"/>
  <c r="I36" i="7"/>
  <c r="B1263" i="11"/>
  <c r="B1264" i="10"/>
  <c r="B1264" i="11" l="1"/>
  <c r="B1265" i="10"/>
  <c r="D1263" i="11"/>
  <c r="D1264" i="10"/>
  <c r="C1263" i="11"/>
  <c r="C1264" i="10"/>
  <c r="E1263" i="11"/>
  <c r="E1264" i="10"/>
  <c r="F1011" i="9"/>
  <c r="G1011" i="9" s="1"/>
  <c r="C1264" i="11" l="1"/>
  <c r="C1265" i="10"/>
  <c r="E1264" i="11"/>
  <c r="E1265" i="10"/>
  <c r="F1012" i="9"/>
  <c r="G1012" i="9" s="1"/>
  <c r="D1264" i="11"/>
  <c r="D1265" i="10"/>
  <c r="B1265" i="11"/>
  <c r="B1266" i="10"/>
  <c r="B1266" i="11" l="1"/>
  <c r="B1267" i="10"/>
  <c r="D1265" i="11"/>
  <c r="D1266" i="10"/>
  <c r="E1265" i="11"/>
  <c r="E1266" i="10"/>
  <c r="F1013" i="9"/>
  <c r="G1013" i="9" s="1"/>
  <c r="C1265" i="11"/>
  <c r="C1266" i="10"/>
  <c r="C1266" i="11" l="1"/>
  <c r="C1267" i="10"/>
  <c r="E1266" i="11"/>
  <c r="E1267" i="10"/>
  <c r="F1014" i="9"/>
  <c r="G1014" i="9" s="1"/>
  <c r="D1266" i="11"/>
  <c r="D1267" i="10"/>
  <c r="B1267" i="11"/>
  <c r="B1268" i="10"/>
  <c r="B1268" i="11" l="1"/>
  <c r="B1269" i="10"/>
  <c r="D1267" i="11"/>
  <c r="D1268" i="10"/>
  <c r="E1267" i="11"/>
  <c r="E1268" i="10"/>
  <c r="F1015" i="9"/>
  <c r="G1015" i="9" s="1"/>
  <c r="C1267" i="11"/>
  <c r="C1268" i="10"/>
  <c r="C1268" i="11" l="1"/>
  <c r="C1269" i="10"/>
  <c r="E1268" i="11"/>
  <c r="E1269" i="10"/>
  <c r="F1016" i="9"/>
  <c r="G1016" i="9" s="1"/>
  <c r="D1268" i="11"/>
  <c r="D1269" i="10"/>
  <c r="B1269" i="11"/>
  <c r="B1270" i="10"/>
  <c r="B1270" i="11" l="1"/>
  <c r="B1271" i="10"/>
  <c r="D1269" i="11"/>
  <c r="D1270" i="10"/>
  <c r="E1269" i="11"/>
  <c r="E1270" i="10"/>
  <c r="F1017" i="9"/>
  <c r="G1017" i="9" s="1"/>
  <c r="C1269" i="11"/>
  <c r="C1270" i="10"/>
  <c r="C1270" i="11" l="1"/>
  <c r="C1271" i="10"/>
  <c r="E1270" i="11"/>
  <c r="E1271" i="10"/>
  <c r="F1018" i="9"/>
  <c r="G1018" i="9" s="1"/>
  <c r="D1270" i="11"/>
  <c r="D1271" i="10"/>
  <c r="B1271" i="11"/>
  <c r="B1272" i="10"/>
  <c r="B1272" i="11" l="1"/>
  <c r="B1273" i="10"/>
  <c r="D1271" i="11"/>
  <c r="D1272" i="10"/>
  <c r="E1271" i="11"/>
  <c r="E1272" i="10"/>
  <c r="F1019" i="9"/>
  <c r="G1019" i="9" s="1"/>
  <c r="C1271" i="11"/>
  <c r="C1272" i="10"/>
  <c r="C1272" i="11" l="1"/>
  <c r="C1273" i="10"/>
  <c r="E1272" i="11"/>
  <c r="E1273" i="10"/>
  <c r="F1020" i="9"/>
  <c r="G1020" i="9" s="1"/>
  <c r="D1272" i="11"/>
  <c r="D1273" i="10"/>
  <c r="B1273" i="11"/>
  <c r="B1274" i="10"/>
  <c r="B1274" i="11" l="1"/>
  <c r="B1275" i="10"/>
  <c r="D1273" i="11"/>
  <c r="D1274" i="10"/>
  <c r="E1273" i="11"/>
  <c r="E1274" i="10"/>
  <c r="F1021" i="9"/>
  <c r="G1021" i="9" s="1"/>
  <c r="C1273" i="11"/>
  <c r="C1274" i="10"/>
  <c r="C1274" i="11" l="1"/>
  <c r="C1275" i="10"/>
  <c r="E1274" i="11"/>
  <c r="E1275" i="10"/>
  <c r="F1022" i="9"/>
  <c r="G1022" i="9" s="1"/>
  <c r="D1274" i="11"/>
  <c r="D1275" i="10"/>
  <c r="B1275" i="11"/>
  <c r="B1276" i="10"/>
  <c r="B1276" i="11" l="1"/>
  <c r="B1277" i="10"/>
  <c r="D1275" i="11"/>
  <c r="D1276" i="10"/>
  <c r="E1275" i="11"/>
  <c r="E1276" i="10"/>
  <c r="F1023" i="9"/>
  <c r="G1023" i="9" s="1"/>
  <c r="C1275" i="11"/>
  <c r="C1276" i="10"/>
  <c r="C1276" i="11" l="1"/>
  <c r="C1277" i="10"/>
  <c r="E1276" i="11"/>
  <c r="E1277" i="10"/>
  <c r="F1024" i="9"/>
  <c r="G1024" i="9" s="1"/>
  <c r="D1276" i="11"/>
  <c r="D1277" i="10"/>
  <c r="B1277" i="11"/>
  <c r="B1278" i="10"/>
  <c r="B1278" i="11" l="1"/>
  <c r="B1279" i="10"/>
  <c r="D1277" i="11"/>
  <c r="D1278" i="10"/>
  <c r="E1277" i="11"/>
  <c r="E1278" i="10"/>
  <c r="F1025" i="9"/>
  <c r="G1025" i="9" s="1"/>
  <c r="C1277" i="11"/>
  <c r="C1278" i="10"/>
  <c r="C1278" i="11" l="1"/>
  <c r="C1279" i="10"/>
  <c r="E1278" i="11"/>
  <c r="E1279" i="10"/>
  <c r="F1026" i="9"/>
  <c r="G1026" i="9" s="1"/>
  <c r="D1278" i="11"/>
  <c r="D1279" i="10"/>
  <c r="B1279" i="11"/>
  <c r="B1280" i="10"/>
  <c r="D1279" i="11" l="1"/>
  <c r="D1280" i="10"/>
  <c r="B1280" i="11"/>
  <c r="B1281" i="10"/>
  <c r="E1279" i="11"/>
  <c r="E1280" i="10"/>
  <c r="F1027" i="9"/>
  <c r="G1027" i="9" s="1"/>
  <c r="C1279" i="11"/>
  <c r="C1280" i="10"/>
  <c r="C1280" i="11" l="1"/>
  <c r="C1281" i="10"/>
  <c r="E1280" i="11"/>
  <c r="E1281" i="10"/>
  <c r="F1028" i="9"/>
  <c r="G1028" i="9" s="1"/>
  <c r="B1281" i="11"/>
  <c r="B1282" i="10"/>
  <c r="D1280" i="11"/>
  <c r="D1281" i="10"/>
  <c r="D1281" i="11" l="1"/>
  <c r="D1282" i="10"/>
  <c r="B1282" i="11"/>
  <c r="B1283" i="10"/>
  <c r="J10" i="7"/>
  <c r="E1281" i="11"/>
  <c r="E1282" i="10"/>
  <c r="F1029" i="9"/>
  <c r="G1029" i="9" s="1"/>
  <c r="C1281" i="11"/>
  <c r="C1282" i="10"/>
  <c r="E1282" i="11" l="1"/>
  <c r="E1283" i="10"/>
  <c r="F1030" i="9"/>
  <c r="G1030" i="9" s="1"/>
  <c r="J49" i="7"/>
  <c r="B1283" i="11"/>
  <c r="B1284" i="10"/>
  <c r="C1282" i="11"/>
  <c r="C1283" i="10"/>
  <c r="J23" i="7"/>
  <c r="D1282" i="11"/>
  <c r="D1283" i="10"/>
  <c r="J36" i="7"/>
  <c r="C1283" i="11" l="1"/>
  <c r="C1284" i="10"/>
  <c r="B1284" i="11"/>
  <c r="B1285" i="10"/>
  <c r="D1283" i="11"/>
  <c r="D1284" i="10"/>
  <c r="E1283" i="11"/>
  <c r="E1284" i="10"/>
  <c r="F1031" i="9"/>
  <c r="G1031" i="9" s="1"/>
  <c r="E1284" i="11" l="1"/>
  <c r="E1285" i="10"/>
  <c r="F1032" i="9"/>
  <c r="G1032" i="9" s="1"/>
  <c r="D1284" i="11"/>
  <c r="D1285" i="10"/>
  <c r="B1285" i="11"/>
  <c r="B1286" i="10"/>
  <c r="C1284" i="11"/>
  <c r="C1285" i="10"/>
  <c r="C1285" i="11" l="1"/>
  <c r="C1286" i="10"/>
  <c r="B1286" i="11"/>
  <c r="B1287" i="10"/>
  <c r="D1285" i="11"/>
  <c r="D1286" i="10"/>
  <c r="E1285" i="11"/>
  <c r="E1286" i="10"/>
  <c r="F1033" i="9"/>
  <c r="G1033" i="9" s="1"/>
  <c r="E1286" i="11" l="1"/>
  <c r="E1287" i="10"/>
  <c r="F1034" i="9"/>
  <c r="G1034" i="9" s="1"/>
  <c r="D1286" i="11"/>
  <c r="D1287" i="10"/>
  <c r="B1287" i="11"/>
  <c r="B1288" i="10"/>
  <c r="C1286" i="11"/>
  <c r="C1287" i="10"/>
  <c r="B1288" i="11" l="1"/>
  <c r="B1289" i="10"/>
  <c r="D1287" i="11"/>
  <c r="D1288" i="10"/>
  <c r="C1287" i="11"/>
  <c r="C1288" i="10"/>
  <c r="E1287" i="11"/>
  <c r="E1288" i="10"/>
  <c r="F1035" i="9"/>
  <c r="G1035" i="9" s="1"/>
  <c r="E1288" i="11" l="1"/>
  <c r="E1289" i="10"/>
  <c r="F1036" i="9"/>
  <c r="G1036" i="9" s="1"/>
  <c r="C1288" i="11"/>
  <c r="C1289" i="10"/>
  <c r="D1288" i="11"/>
  <c r="D1289" i="10"/>
  <c r="B1289" i="11"/>
  <c r="B1290" i="10"/>
  <c r="B1290" i="11" l="1"/>
  <c r="B1291" i="10"/>
  <c r="D1289" i="11"/>
  <c r="D1290" i="10"/>
  <c r="C1289" i="11"/>
  <c r="C1290" i="10"/>
  <c r="E1289" i="11"/>
  <c r="E1290" i="10"/>
  <c r="F1037" i="9"/>
  <c r="G1037" i="9" s="1"/>
  <c r="E1290" i="11" l="1"/>
  <c r="E1291" i="10"/>
  <c r="F1038" i="9"/>
  <c r="G1038" i="9" s="1"/>
  <c r="C1290" i="11"/>
  <c r="C1291" i="10"/>
  <c r="D1290" i="11"/>
  <c r="D1291" i="10"/>
  <c r="B1291" i="11"/>
  <c r="B1292" i="10"/>
  <c r="B1292" i="11" l="1"/>
  <c r="B1293" i="10"/>
  <c r="D1291" i="11"/>
  <c r="D1292" i="10"/>
  <c r="C1291" i="11"/>
  <c r="C1292" i="10"/>
  <c r="E1291" i="11"/>
  <c r="E1292" i="10"/>
  <c r="F1039" i="9"/>
  <c r="G1039" i="9" s="1"/>
  <c r="E1292" i="11" l="1"/>
  <c r="E1293" i="10"/>
  <c r="F1040" i="9"/>
  <c r="G1040" i="9" s="1"/>
  <c r="C1292" i="11"/>
  <c r="C1293" i="10"/>
  <c r="D1292" i="11"/>
  <c r="D1293" i="10"/>
  <c r="B1293" i="11"/>
  <c r="B1294" i="10"/>
  <c r="B1294" i="11" l="1"/>
  <c r="B1295" i="10"/>
  <c r="D1293" i="11"/>
  <c r="D1294" i="10"/>
  <c r="C1293" i="11"/>
  <c r="C1294" i="10"/>
  <c r="E1293" i="11"/>
  <c r="E1294" i="10"/>
  <c r="F1041" i="9"/>
  <c r="G1041" i="9" s="1"/>
  <c r="E1294" i="11" l="1"/>
  <c r="E1295" i="10"/>
  <c r="F1042" i="9"/>
  <c r="G1042" i="9" s="1"/>
  <c r="C1294" i="11"/>
  <c r="C1295" i="10"/>
  <c r="D1294" i="11"/>
  <c r="D1295" i="10"/>
  <c r="B1295" i="11"/>
  <c r="B1296" i="10"/>
  <c r="B1296" i="11" l="1"/>
  <c r="B1297" i="10"/>
  <c r="D1295" i="11"/>
  <c r="D1296" i="10"/>
  <c r="C1295" i="11"/>
  <c r="C1296" i="10"/>
  <c r="E1295" i="11"/>
  <c r="E1296" i="10"/>
  <c r="F1043" i="9"/>
  <c r="G1043" i="9" s="1"/>
  <c r="E1296" i="11" l="1"/>
  <c r="E1297" i="10"/>
  <c r="F1044" i="9"/>
  <c r="G1044" i="9" s="1"/>
  <c r="C1296" i="11"/>
  <c r="C1297" i="10"/>
  <c r="D1296" i="11"/>
  <c r="D1297" i="10"/>
  <c r="B1297" i="11"/>
  <c r="B1298" i="10"/>
  <c r="D1297" i="11" l="1"/>
  <c r="D1298" i="10"/>
  <c r="C1297" i="11"/>
  <c r="C1298" i="10"/>
  <c r="B1298" i="11"/>
  <c r="B1299" i="10"/>
  <c r="E1297" i="11"/>
  <c r="E1298" i="10"/>
  <c r="F1045" i="9"/>
  <c r="G1045" i="9" s="1"/>
  <c r="E1298" i="11" l="1"/>
  <c r="E1299" i="10"/>
  <c r="F1046" i="9"/>
  <c r="G1046" i="9" s="1"/>
  <c r="B1299" i="11"/>
  <c r="B1300" i="10"/>
  <c r="C1298" i="11"/>
  <c r="C1299" i="10"/>
  <c r="D1298" i="11"/>
  <c r="D1299" i="10"/>
  <c r="D1299" i="11" l="1"/>
  <c r="D1300" i="10"/>
  <c r="C1299" i="11"/>
  <c r="C1300" i="10"/>
  <c r="B1300" i="11"/>
  <c r="B1301" i="10"/>
  <c r="E1299" i="11"/>
  <c r="E1300" i="10"/>
  <c r="F1047" i="9"/>
  <c r="G1047" i="9" s="1"/>
  <c r="E1300" i="11" l="1"/>
  <c r="E1301" i="10"/>
  <c r="F1048" i="9"/>
  <c r="G1048" i="9" s="1"/>
  <c r="B1301" i="11"/>
  <c r="B1302" i="10"/>
  <c r="C1300" i="11"/>
  <c r="C1301" i="10"/>
  <c r="D1300" i="11"/>
  <c r="D1301" i="10"/>
  <c r="C1301" i="11" l="1"/>
  <c r="C1302" i="10"/>
  <c r="B1302" i="11"/>
  <c r="B1303" i="10"/>
  <c r="K10" i="7"/>
  <c r="D1301" i="11"/>
  <c r="D1302" i="10"/>
  <c r="E1301" i="11"/>
  <c r="E1302" i="10"/>
  <c r="F1049" i="9"/>
  <c r="G1049" i="9" s="1"/>
  <c r="B1303" i="11" l="1"/>
  <c r="B1304" i="10"/>
  <c r="E1302" i="11"/>
  <c r="E1303" i="10"/>
  <c r="F1050" i="9"/>
  <c r="G1050" i="9" s="1"/>
  <c r="K49" i="7"/>
  <c r="D1302" i="11"/>
  <c r="D1303" i="10"/>
  <c r="K36" i="7"/>
  <c r="C1302" i="11"/>
  <c r="C1303" i="10"/>
  <c r="K23" i="7"/>
  <c r="D1303" i="11" l="1"/>
  <c r="D1304" i="10"/>
  <c r="C1303" i="11"/>
  <c r="C1304" i="10"/>
  <c r="E1303" i="11"/>
  <c r="E1304" i="10"/>
  <c r="F1051" i="9"/>
  <c r="G1051" i="9" s="1"/>
  <c r="B1304" i="11"/>
  <c r="B1305" i="10"/>
  <c r="B1305" i="11" l="1"/>
  <c r="B1306" i="10"/>
  <c r="E1304" i="11"/>
  <c r="E1305" i="10"/>
  <c r="F1052" i="9"/>
  <c r="G1052" i="9" s="1"/>
  <c r="C1304" i="11"/>
  <c r="C1305" i="10"/>
  <c r="D1304" i="11"/>
  <c r="D1305" i="10"/>
  <c r="D1305" i="11" l="1"/>
  <c r="D1306" i="10"/>
  <c r="E1305" i="11"/>
  <c r="E1306" i="10"/>
  <c r="F1053" i="9"/>
  <c r="G1053" i="9" s="1"/>
  <c r="C1305" i="11"/>
  <c r="C1306" i="10"/>
  <c r="B1306" i="11"/>
  <c r="B1307" i="10"/>
  <c r="B1307" i="11" l="1"/>
  <c r="B1308" i="10"/>
  <c r="C1306" i="11"/>
  <c r="C1307" i="10"/>
  <c r="E1306" i="11"/>
  <c r="E1307" i="10"/>
  <c r="F1054" i="9"/>
  <c r="G1054" i="9" s="1"/>
  <c r="D1306" i="11"/>
  <c r="D1307" i="10"/>
  <c r="D1307" i="11" l="1"/>
  <c r="D1308" i="10"/>
  <c r="E1307" i="11"/>
  <c r="E1308" i="10"/>
  <c r="F1055" i="9"/>
  <c r="G1055" i="9" s="1"/>
  <c r="C1307" i="11"/>
  <c r="C1308" i="10"/>
  <c r="B1308" i="11"/>
  <c r="B1309" i="10"/>
  <c r="B1309" i="11" l="1"/>
  <c r="B1310" i="10"/>
  <c r="C1308" i="11"/>
  <c r="C1309" i="10"/>
  <c r="E1308" i="11"/>
  <c r="E1309" i="10"/>
  <c r="F1056" i="9"/>
  <c r="G1056" i="9" s="1"/>
  <c r="D1308" i="11"/>
  <c r="D1309" i="10"/>
  <c r="D1309" i="11" l="1"/>
  <c r="D1310" i="10"/>
  <c r="E1309" i="11"/>
  <c r="E1310" i="10"/>
  <c r="F1057" i="9"/>
  <c r="G1057" i="9" s="1"/>
  <c r="C1309" i="11"/>
  <c r="C1310" i="10"/>
  <c r="B1310" i="11"/>
  <c r="B1311" i="10"/>
  <c r="B1311" i="11" l="1"/>
  <c r="B1312" i="10"/>
  <c r="C1310" i="11"/>
  <c r="C1311" i="10"/>
  <c r="E1310" i="11"/>
  <c r="E1311" i="10"/>
  <c r="F1058" i="9"/>
  <c r="G1058" i="9" s="1"/>
  <c r="D1310" i="11"/>
  <c r="D1311" i="10"/>
  <c r="D1311" i="11" l="1"/>
  <c r="D1312" i="10"/>
  <c r="E1311" i="11"/>
  <c r="E1312" i="10"/>
  <c r="F1059" i="9"/>
  <c r="G1059" i="9" s="1"/>
  <c r="C1311" i="11"/>
  <c r="C1312" i="10"/>
  <c r="B1312" i="11"/>
  <c r="B1313" i="10"/>
  <c r="B1313" i="11" l="1"/>
  <c r="B1314" i="10"/>
  <c r="C1312" i="11"/>
  <c r="C1313" i="10"/>
  <c r="E1312" i="11"/>
  <c r="E1313" i="10"/>
  <c r="F1060" i="9"/>
  <c r="G1060" i="9" s="1"/>
  <c r="D1312" i="11"/>
  <c r="D1313" i="10"/>
  <c r="D1313" i="11" l="1"/>
  <c r="D1314" i="10"/>
  <c r="E1313" i="11"/>
  <c r="E1314" i="10"/>
  <c r="F1061" i="9"/>
  <c r="G1061" i="9" s="1"/>
  <c r="C1313" i="11"/>
  <c r="C1314" i="10"/>
  <c r="B1314" i="11"/>
  <c r="B1315" i="10"/>
  <c r="B1315" i="11" l="1"/>
  <c r="B1316" i="10"/>
  <c r="C1314" i="11"/>
  <c r="C1315" i="10"/>
  <c r="E1314" i="11"/>
  <c r="E1315" i="10"/>
  <c r="F1062" i="9"/>
  <c r="G1062" i="9" s="1"/>
  <c r="D1314" i="11"/>
  <c r="D1315" i="10"/>
  <c r="D1315" i="11" l="1"/>
  <c r="D1316" i="10"/>
  <c r="E1315" i="11"/>
  <c r="E1316" i="10"/>
  <c r="F1063" i="9"/>
  <c r="G1063" i="9" s="1"/>
  <c r="C1315" i="11"/>
  <c r="C1316" i="10"/>
  <c r="B1316" i="11"/>
  <c r="B1317" i="10"/>
  <c r="B1317" i="11" l="1"/>
  <c r="B1318" i="10"/>
  <c r="C1316" i="11"/>
  <c r="C1317" i="10"/>
  <c r="E1316" i="11"/>
  <c r="E1317" i="10"/>
  <c r="F1064" i="9"/>
  <c r="G1064" i="9" s="1"/>
  <c r="D1316" i="11"/>
  <c r="D1317" i="10"/>
  <c r="D1317" i="11" l="1"/>
  <c r="D1318" i="10"/>
  <c r="E1317" i="11"/>
  <c r="E1318" i="10"/>
  <c r="F1065" i="9"/>
  <c r="G1065" i="9" s="1"/>
  <c r="C1317" i="11"/>
  <c r="C1318" i="10"/>
  <c r="B1318" i="11"/>
  <c r="B1319" i="10"/>
  <c r="B1319" i="11" l="1"/>
  <c r="B1320" i="10"/>
  <c r="L10" i="7"/>
  <c r="C1318" i="11"/>
  <c r="C1319" i="10"/>
  <c r="E1318" i="11"/>
  <c r="E1319" i="10"/>
  <c r="F1066" i="9"/>
  <c r="G1066" i="9" s="1"/>
  <c r="D1318" i="11"/>
  <c r="D1319" i="10"/>
  <c r="E1319" i="11" l="1"/>
  <c r="E1320" i="10"/>
  <c r="F1067" i="9"/>
  <c r="G1067" i="9" s="1"/>
  <c r="L49" i="7"/>
  <c r="C1319" i="11"/>
  <c r="C1320" i="10"/>
  <c r="L23" i="7"/>
  <c r="D1319" i="11"/>
  <c r="D1320" i="10"/>
  <c r="L36" i="7"/>
  <c r="B1320" i="11"/>
  <c r="B1321" i="10"/>
  <c r="B1321" i="11" l="1"/>
  <c r="B1322" i="10"/>
  <c r="D1320" i="11"/>
  <c r="D1321" i="10"/>
  <c r="C1320" i="11"/>
  <c r="C1321" i="10"/>
  <c r="E1320" i="11"/>
  <c r="E1321" i="10"/>
  <c r="F1068" i="9"/>
  <c r="G1068" i="9" s="1"/>
  <c r="E1321" i="11" l="1"/>
  <c r="E1322" i="10"/>
  <c r="F1069" i="9"/>
  <c r="G1069" i="9" s="1"/>
  <c r="C1321" i="11"/>
  <c r="C1322" i="10"/>
  <c r="D1321" i="11"/>
  <c r="D1322" i="10"/>
  <c r="B1322" i="11"/>
  <c r="B1323" i="10"/>
  <c r="B1323" i="11" l="1"/>
  <c r="B1324" i="10"/>
  <c r="D1322" i="11"/>
  <c r="D1323" i="10"/>
  <c r="C1322" i="11"/>
  <c r="C1323" i="10"/>
  <c r="E1322" i="11"/>
  <c r="E1323" i="10"/>
  <c r="F1070" i="9"/>
  <c r="G1070" i="9" s="1"/>
  <c r="E1323" i="11" l="1"/>
  <c r="E1324" i="10"/>
  <c r="F1071" i="9"/>
  <c r="G1071" i="9" s="1"/>
  <c r="C1323" i="11"/>
  <c r="C1324" i="10"/>
  <c r="D1323" i="11"/>
  <c r="D1324" i="10"/>
  <c r="B1324" i="11"/>
  <c r="B1325" i="10"/>
  <c r="D1324" i="11" l="1"/>
  <c r="D1325" i="10"/>
  <c r="C1324" i="11"/>
  <c r="C1325" i="10"/>
  <c r="B1325" i="11"/>
  <c r="B1326" i="10"/>
  <c r="E1324" i="11"/>
  <c r="E1325" i="10"/>
  <c r="F1072" i="9"/>
  <c r="G1072" i="9" s="1"/>
  <c r="E1325" i="11" l="1"/>
  <c r="E1326" i="10"/>
  <c r="F1073" i="9"/>
  <c r="G1073" i="9" s="1"/>
  <c r="B1326" i="11"/>
  <c r="B1327" i="10"/>
  <c r="C1325" i="11"/>
  <c r="C1326" i="10"/>
  <c r="D1325" i="11"/>
  <c r="D1326" i="10"/>
  <c r="D1326" i="11" l="1"/>
  <c r="D1327" i="10"/>
  <c r="C1326" i="11"/>
  <c r="C1327" i="10"/>
  <c r="B1327" i="11"/>
  <c r="B1328" i="10"/>
  <c r="E1326" i="11"/>
  <c r="E1327" i="10"/>
  <c r="F1074" i="9"/>
  <c r="G1074" i="9" s="1"/>
  <c r="E1327" i="11" l="1"/>
  <c r="E1328" i="10"/>
  <c r="F1075" i="9"/>
  <c r="G1075" i="9" s="1"/>
  <c r="B1328" i="11"/>
  <c r="B1329" i="10"/>
  <c r="C1327" i="11"/>
  <c r="C1328" i="10"/>
  <c r="D1327" i="11"/>
  <c r="D1328" i="10"/>
  <c r="C1328" i="11" l="1"/>
  <c r="C1329" i="10"/>
  <c r="B1329" i="11"/>
  <c r="B1330" i="10"/>
  <c r="D1328" i="11"/>
  <c r="D1329" i="10"/>
  <c r="E1328" i="11"/>
  <c r="E1329" i="10"/>
  <c r="F1076" i="9"/>
  <c r="G1076" i="9" s="1"/>
  <c r="E1329" i="11" l="1"/>
  <c r="E1330" i="10"/>
  <c r="F1077" i="9"/>
  <c r="G1077" i="9" s="1"/>
  <c r="D1329" i="11"/>
  <c r="D1330" i="10"/>
  <c r="B1330" i="11"/>
  <c r="B1331" i="10"/>
  <c r="C1329" i="11"/>
  <c r="C1330" i="10"/>
  <c r="B1331" i="11" l="1"/>
  <c r="B1332" i="10"/>
  <c r="D1330" i="11"/>
  <c r="D1331" i="10"/>
  <c r="C1330" i="11"/>
  <c r="C1331" i="10"/>
  <c r="E1330" i="11"/>
  <c r="E1331" i="10"/>
  <c r="F1078" i="9"/>
  <c r="G1078" i="9" s="1"/>
  <c r="E1331" i="11" l="1"/>
  <c r="E1332" i="10"/>
  <c r="F1079" i="9"/>
  <c r="G1079" i="9" s="1"/>
  <c r="C1331" i="11"/>
  <c r="C1332" i="10"/>
  <c r="D1331" i="11"/>
  <c r="D1332" i="10"/>
  <c r="B1332" i="11"/>
  <c r="B1333" i="10"/>
  <c r="B1333" i="11" l="1"/>
  <c r="B1334" i="10"/>
  <c r="D1332" i="11"/>
  <c r="D1333" i="10"/>
  <c r="C1332" i="11"/>
  <c r="C1333" i="10"/>
  <c r="E1332" i="11"/>
  <c r="E1333" i="10"/>
  <c r="F1080" i="9"/>
  <c r="G1080" i="9" s="1"/>
  <c r="E1333" i="11" l="1"/>
  <c r="E1334" i="10"/>
  <c r="F1081" i="9"/>
  <c r="G1081" i="9" s="1"/>
  <c r="C1333" i="11"/>
  <c r="C1334" i="10"/>
  <c r="D1333" i="11"/>
  <c r="D1334" i="10"/>
  <c r="B1334" i="11"/>
  <c r="B1335" i="10"/>
  <c r="D1334" i="11" l="1"/>
  <c r="D1335" i="10"/>
  <c r="C1334" i="11"/>
  <c r="C1335" i="10"/>
  <c r="B1335" i="11"/>
  <c r="B1336" i="10"/>
  <c r="E1334" i="11"/>
  <c r="E1335" i="10"/>
  <c r="F1082" i="9"/>
  <c r="G1082" i="9" s="1"/>
  <c r="E1335" i="11" l="1"/>
  <c r="E1336" i="10"/>
  <c r="F1083" i="9"/>
  <c r="G1083" i="9" s="1"/>
  <c r="B1336" i="11"/>
  <c r="B1337" i="10"/>
  <c r="C1335" i="11"/>
  <c r="C1336" i="10"/>
  <c r="D1335" i="11"/>
  <c r="D1336" i="10"/>
  <c r="D1336" i="11" l="1"/>
  <c r="D1337" i="10"/>
  <c r="C1336" i="11"/>
  <c r="C1337" i="10"/>
  <c r="B1337" i="11"/>
  <c r="B1338" i="10"/>
  <c r="N10" i="7"/>
  <c r="B8" i="6"/>
  <c r="C26" i="14" s="1"/>
  <c r="M10" i="7"/>
  <c r="E1336" i="11"/>
  <c r="E1337" i="10"/>
  <c r="F1084" i="9"/>
  <c r="G1084" i="9" s="1"/>
  <c r="E1337" i="11" l="1"/>
  <c r="E1338" i="10"/>
  <c r="F1085" i="9"/>
  <c r="G1085" i="9" s="1"/>
  <c r="M49" i="7"/>
  <c r="N49" i="7"/>
  <c r="E8" i="6"/>
  <c r="C29" i="14" s="1"/>
  <c r="B1338" i="11"/>
  <c r="B1339" i="10"/>
  <c r="C1337" i="11"/>
  <c r="C1338" i="10"/>
  <c r="C8" i="6"/>
  <c r="C27" i="14" s="1"/>
  <c r="N23" i="7"/>
  <c r="M23" i="7"/>
  <c r="D1337" i="11"/>
  <c r="D1338" i="10"/>
  <c r="D8" i="6"/>
  <c r="C28" i="14" s="1"/>
  <c r="N36" i="7"/>
  <c r="M36" i="7"/>
  <c r="B1339" i="11" l="1"/>
  <c r="B1340" i="10"/>
  <c r="D1338" i="11"/>
  <c r="D1339" i="10"/>
  <c r="C1338" i="11"/>
  <c r="C1339" i="10"/>
  <c r="E1338" i="11"/>
  <c r="E1339" i="10"/>
  <c r="F1086" i="9"/>
  <c r="G1086" i="9" s="1"/>
  <c r="E1339" i="11" l="1"/>
  <c r="E1340" i="10"/>
  <c r="F1087" i="9"/>
  <c r="G1087" i="9" s="1"/>
  <c r="C1339" i="11"/>
  <c r="C1340" i="10"/>
  <c r="D1339" i="11"/>
  <c r="D1340" i="10"/>
  <c r="B1340" i="11"/>
  <c r="B1341" i="10"/>
  <c r="B1341" i="11" l="1"/>
  <c r="B1342" i="10"/>
  <c r="D1340" i="11"/>
  <c r="D1341" i="10"/>
  <c r="C1340" i="11"/>
  <c r="C1341" i="10"/>
  <c r="E1340" i="11"/>
  <c r="E1341" i="10"/>
  <c r="F1088" i="9"/>
  <c r="G1088" i="9" s="1"/>
  <c r="E1341" i="11" l="1"/>
  <c r="E1342" i="10"/>
  <c r="F1089" i="9"/>
  <c r="G1089" i="9" s="1"/>
  <c r="C1341" i="11"/>
  <c r="C1342" i="10"/>
  <c r="D1341" i="11"/>
  <c r="D1342" i="10"/>
  <c r="B1342" i="11"/>
  <c r="B1343" i="10"/>
  <c r="B1343" i="11" l="1"/>
  <c r="B1344" i="10"/>
  <c r="D1342" i="11"/>
  <c r="D1343" i="10"/>
  <c r="C1342" i="11"/>
  <c r="C1343" i="10"/>
  <c r="E1342" i="11"/>
  <c r="E1343" i="10"/>
  <c r="F1090" i="9"/>
  <c r="G1090" i="9" s="1"/>
  <c r="E1343" i="11" l="1"/>
  <c r="E1344" i="10"/>
  <c r="F1091" i="9"/>
  <c r="G1091" i="9" s="1"/>
  <c r="C1343" i="11"/>
  <c r="C1344" i="10"/>
  <c r="D1343" i="11"/>
  <c r="D1344" i="10"/>
  <c r="B1344" i="11"/>
  <c r="B1345" i="10"/>
  <c r="B1345" i="11" l="1"/>
  <c r="B1346" i="10"/>
  <c r="D1344" i="11"/>
  <c r="D1345" i="10"/>
  <c r="C1344" i="11"/>
  <c r="C1345" i="10"/>
  <c r="E1344" i="11"/>
  <c r="E1345" i="10"/>
  <c r="F1092" i="9"/>
  <c r="G1092" i="9" s="1"/>
  <c r="C1345" i="11" l="1"/>
  <c r="C1346" i="10"/>
  <c r="E1345" i="11"/>
  <c r="E1346" i="10"/>
  <c r="F1093" i="9"/>
  <c r="G1093" i="9" s="1"/>
  <c r="D1345" i="11"/>
  <c r="D1346" i="10"/>
  <c r="B1346" i="11"/>
  <c r="B1347" i="10"/>
  <c r="D1346" i="11" l="1"/>
  <c r="D1347" i="10"/>
  <c r="B1347" i="11"/>
  <c r="B1348" i="10"/>
  <c r="E1346" i="11"/>
  <c r="E1347" i="10"/>
  <c r="F1094" i="9"/>
  <c r="G1094" i="9" s="1"/>
  <c r="C1346" i="11"/>
  <c r="C1347" i="10"/>
  <c r="C1347" i="11" l="1"/>
  <c r="C1348" i="10"/>
  <c r="E1347" i="11"/>
  <c r="E1348" i="10"/>
  <c r="F1095" i="9"/>
  <c r="G1095" i="9" s="1"/>
  <c r="B1348" i="11"/>
  <c r="B1349" i="10"/>
  <c r="D1347" i="11"/>
  <c r="D1348" i="10"/>
  <c r="D1348" i="11" l="1"/>
  <c r="D1349" i="10"/>
  <c r="B1349" i="11"/>
  <c r="B1350" i="10"/>
  <c r="E1348" i="11"/>
  <c r="E1349" i="10"/>
  <c r="F1096" i="9"/>
  <c r="G1096" i="9" s="1"/>
  <c r="C1348" i="11"/>
  <c r="C1349" i="10"/>
  <c r="C1349" i="11" l="1"/>
  <c r="C1350" i="10"/>
  <c r="E1349" i="11"/>
  <c r="E1350" i="10"/>
  <c r="F1097" i="9"/>
  <c r="G1097" i="9" s="1"/>
  <c r="B1350" i="11"/>
  <c r="B1351" i="10"/>
  <c r="D1349" i="11"/>
  <c r="D1350" i="10"/>
  <c r="D1350" i="11" l="1"/>
  <c r="D1351" i="10"/>
  <c r="B1351" i="11"/>
  <c r="B1352" i="10"/>
  <c r="E1350" i="11"/>
  <c r="E1351" i="10"/>
  <c r="F1098" i="9"/>
  <c r="G1098" i="9" s="1"/>
  <c r="C1350" i="11"/>
  <c r="C1351" i="10"/>
  <c r="C1351" i="11" l="1"/>
  <c r="C1352" i="10"/>
  <c r="E1351" i="11"/>
  <c r="E1352" i="10"/>
  <c r="F1099" i="9"/>
  <c r="G1099" i="9" s="1"/>
  <c r="B1352" i="11"/>
  <c r="B1353" i="10"/>
  <c r="D1351" i="11"/>
  <c r="D1352" i="10"/>
  <c r="D1352" i="11" l="1"/>
  <c r="D1353" i="10"/>
  <c r="B1353" i="11"/>
  <c r="B1354" i="10"/>
  <c r="E1352" i="11"/>
  <c r="E1353" i="10"/>
  <c r="F1100" i="9"/>
  <c r="G1100" i="9" s="1"/>
  <c r="C1352" i="11"/>
  <c r="C1353" i="10"/>
  <c r="C1353" i="11" l="1"/>
  <c r="C1354" i="10"/>
  <c r="E1353" i="11"/>
  <c r="E1354" i="10"/>
  <c r="F1101" i="9"/>
  <c r="G1101" i="9" s="1"/>
  <c r="B1354" i="11"/>
  <c r="B1355" i="10"/>
  <c r="D1353" i="11"/>
  <c r="D1354" i="10"/>
  <c r="D1354" i="11" l="1"/>
  <c r="D1355" i="10"/>
  <c r="B1355" i="11"/>
  <c r="B1356" i="10"/>
  <c r="B11" i="7"/>
  <c r="E1354" i="11"/>
  <c r="E1355" i="10"/>
  <c r="F1102" i="9"/>
  <c r="G1102" i="9" s="1"/>
  <c r="C1354" i="11"/>
  <c r="C1355" i="10"/>
  <c r="E1355" i="11" l="1"/>
  <c r="E1356" i="10"/>
  <c r="F1103" i="9"/>
  <c r="G1103" i="9" s="1"/>
  <c r="B50" i="7"/>
  <c r="B1356" i="11"/>
  <c r="B1357" i="10"/>
  <c r="C1355" i="11"/>
  <c r="C1356" i="10"/>
  <c r="B24" i="7"/>
  <c r="D1355" i="11"/>
  <c r="D1356" i="10"/>
  <c r="B37" i="7"/>
  <c r="C1356" i="11" l="1"/>
  <c r="C1357" i="10"/>
  <c r="B1357" i="11"/>
  <c r="B1358" i="10"/>
  <c r="D1356" i="11"/>
  <c r="D1357" i="10"/>
  <c r="E1356" i="11"/>
  <c r="E1357" i="10"/>
  <c r="F1104" i="9"/>
  <c r="G1104" i="9" s="1"/>
  <c r="E1357" i="11" l="1"/>
  <c r="E1358" i="10"/>
  <c r="F1105" i="9"/>
  <c r="G1105" i="9" s="1"/>
  <c r="D1357" i="11"/>
  <c r="D1358" i="10"/>
  <c r="B1358" i="11"/>
  <c r="B1359" i="10"/>
  <c r="C1357" i="11"/>
  <c r="C1358" i="10"/>
  <c r="C1358" i="11" l="1"/>
  <c r="C1359" i="10"/>
  <c r="B1359" i="11"/>
  <c r="B1360" i="10"/>
  <c r="D1358" i="11"/>
  <c r="D1359" i="10"/>
  <c r="E1358" i="11"/>
  <c r="E1359" i="10"/>
  <c r="F1106" i="9"/>
  <c r="G1106" i="9" s="1"/>
  <c r="E1359" i="11" l="1"/>
  <c r="E1360" i="10"/>
  <c r="F1107" i="9"/>
  <c r="G1107" i="9" s="1"/>
  <c r="D1359" i="11"/>
  <c r="D1360" i="10"/>
  <c r="B1360" i="11"/>
  <c r="B1361" i="10"/>
  <c r="C1359" i="11"/>
  <c r="C1360" i="10"/>
  <c r="B1361" i="11" l="1"/>
  <c r="B1362" i="10"/>
  <c r="D1360" i="11"/>
  <c r="D1361" i="10"/>
  <c r="C1360" i="11"/>
  <c r="C1361" i="10"/>
  <c r="E1360" i="11"/>
  <c r="E1361" i="10"/>
  <c r="F1108" i="9"/>
  <c r="G1108" i="9" s="1"/>
  <c r="E1361" i="11" l="1"/>
  <c r="E1362" i="10"/>
  <c r="F1109" i="9"/>
  <c r="G1109" i="9" s="1"/>
  <c r="C1361" i="11"/>
  <c r="C1362" i="10"/>
  <c r="D1361" i="11"/>
  <c r="D1362" i="10"/>
  <c r="B1362" i="11"/>
  <c r="B1363" i="10"/>
  <c r="B1363" i="11" l="1"/>
  <c r="B1364" i="10"/>
  <c r="D1362" i="11"/>
  <c r="D1363" i="10"/>
  <c r="C1362" i="11"/>
  <c r="C1363" i="10"/>
  <c r="E1362" i="11"/>
  <c r="E1363" i="10"/>
  <c r="F1110" i="9"/>
  <c r="G1110" i="9" s="1"/>
  <c r="E1363" i="11" l="1"/>
  <c r="E1364" i="10"/>
  <c r="F1111" i="9"/>
  <c r="G1111" i="9" s="1"/>
  <c r="C1363" i="11"/>
  <c r="C1364" i="10"/>
  <c r="D1363" i="11"/>
  <c r="D1364" i="10"/>
  <c r="B1364" i="11"/>
  <c r="B1365" i="10"/>
  <c r="D1364" i="11" l="1"/>
  <c r="D1365" i="10"/>
  <c r="C1364" i="11"/>
  <c r="C1365" i="10"/>
  <c r="B1365" i="11"/>
  <c r="B1366" i="10"/>
  <c r="E1364" i="11"/>
  <c r="E1365" i="10"/>
  <c r="F1112" i="9"/>
  <c r="G1112" i="9" s="1"/>
  <c r="E1365" i="11" l="1"/>
  <c r="E1366" i="10"/>
  <c r="F1113" i="9"/>
  <c r="G1113" i="9" s="1"/>
  <c r="B1366" i="11"/>
  <c r="B1367" i="10"/>
  <c r="C1365" i="11"/>
  <c r="C1366" i="10"/>
  <c r="D1365" i="11"/>
  <c r="D1366" i="10"/>
  <c r="D1366" i="11" l="1"/>
  <c r="D1367" i="10"/>
  <c r="C1366" i="11"/>
  <c r="C1367" i="10"/>
  <c r="B1367" i="11"/>
  <c r="B1368" i="10"/>
  <c r="E1366" i="11"/>
  <c r="E1367" i="10"/>
  <c r="F1114" i="9"/>
  <c r="G1114" i="9" s="1"/>
  <c r="E1367" i="11" l="1"/>
  <c r="E1368" i="10"/>
  <c r="F1115" i="9"/>
  <c r="G1115" i="9" s="1"/>
  <c r="B1368" i="11"/>
  <c r="B1369" i="10"/>
  <c r="C1367" i="11"/>
  <c r="C1368" i="10"/>
  <c r="D1367" i="11"/>
  <c r="D1368" i="10"/>
  <c r="D1368" i="11" l="1"/>
  <c r="D1369" i="10"/>
  <c r="C1368" i="11"/>
  <c r="C1369" i="10"/>
  <c r="B1369" i="11"/>
  <c r="B1370" i="10"/>
  <c r="E1368" i="11"/>
  <c r="E1369" i="10"/>
  <c r="F1116" i="9"/>
  <c r="G1116" i="9" s="1"/>
  <c r="E1369" i="11" l="1"/>
  <c r="E1370" i="10"/>
  <c r="F1117" i="9"/>
  <c r="G1117" i="9" s="1"/>
  <c r="B1370" i="11"/>
  <c r="B1371" i="10"/>
  <c r="C1369" i="11"/>
  <c r="C1370" i="10"/>
  <c r="D1369" i="11"/>
  <c r="D1370" i="10"/>
  <c r="C1370" i="11" l="1"/>
  <c r="C1371" i="10"/>
  <c r="B1371" i="11"/>
  <c r="B1372" i="10"/>
  <c r="C11" i="7"/>
  <c r="D1370" i="11"/>
  <c r="D1371" i="10"/>
  <c r="E1370" i="11"/>
  <c r="E1371" i="10"/>
  <c r="F1118" i="9"/>
  <c r="G1118" i="9" s="1"/>
  <c r="E1371" i="11" l="1"/>
  <c r="E1372" i="10"/>
  <c r="F1119" i="9"/>
  <c r="G1119" i="9" s="1"/>
  <c r="C50" i="7"/>
  <c r="D1371" i="11"/>
  <c r="D1372" i="10"/>
  <c r="C37" i="7"/>
  <c r="B1372" i="11"/>
  <c r="B1373" i="10"/>
  <c r="C1371" i="11"/>
  <c r="C1372" i="10"/>
  <c r="C24" i="7"/>
  <c r="B1373" i="11" l="1"/>
  <c r="B1374" i="10"/>
  <c r="D1372" i="11"/>
  <c r="D1373" i="10"/>
  <c r="C1372" i="11"/>
  <c r="C1373" i="10"/>
  <c r="E1372" i="11"/>
  <c r="E1373" i="10"/>
  <c r="F1120" i="9"/>
  <c r="G1120" i="9" s="1"/>
  <c r="E1373" i="11" l="1"/>
  <c r="E1374" i="10"/>
  <c r="F1121" i="9"/>
  <c r="G1121" i="9" s="1"/>
  <c r="D1373" i="11"/>
  <c r="D1374" i="10"/>
  <c r="C1373" i="11"/>
  <c r="C1374" i="10"/>
  <c r="B1374" i="11"/>
  <c r="B1375" i="10"/>
  <c r="B1375" i="11" l="1"/>
  <c r="B1376" i="10"/>
  <c r="C1374" i="11"/>
  <c r="C1375" i="10"/>
  <c r="D1374" i="11"/>
  <c r="D1375" i="10"/>
  <c r="E1374" i="11"/>
  <c r="E1375" i="10"/>
  <c r="F1122" i="9"/>
  <c r="G1122" i="9" s="1"/>
  <c r="E1375" i="11" l="1"/>
  <c r="E1376" i="10"/>
  <c r="F1123" i="9"/>
  <c r="G1123" i="9" s="1"/>
  <c r="D1375" i="11"/>
  <c r="D1376" i="10"/>
  <c r="C1375" i="11"/>
  <c r="C1376" i="10"/>
  <c r="B1376" i="11"/>
  <c r="B1377" i="10"/>
  <c r="B1377" i="11" l="1"/>
  <c r="B1378" i="10"/>
  <c r="C1376" i="11"/>
  <c r="C1377" i="10"/>
  <c r="D1376" i="11"/>
  <c r="D1377" i="10"/>
  <c r="E1376" i="11"/>
  <c r="E1377" i="10"/>
  <c r="F1124" i="9"/>
  <c r="G1124" i="9" s="1"/>
  <c r="E1377" i="11" l="1"/>
  <c r="E1378" i="10"/>
  <c r="F1125" i="9"/>
  <c r="G1125" i="9" s="1"/>
  <c r="D1377" i="11"/>
  <c r="D1378" i="10"/>
  <c r="C1377" i="11"/>
  <c r="C1378" i="10"/>
  <c r="B1378" i="11"/>
  <c r="B1379" i="10"/>
  <c r="C1378" i="11" l="1"/>
  <c r="C1379" i="10"/>
  <c r="D1378" i="11"/>
  <c r="D1379" i="10"/>
  <c r="B1379" i="11"/>
  <c r="B1380" i="10"/>
  <c r="E1378" i="11"/>
  <c r="E1379" i="10"/>
  <c r="F1126" i="9"/>
  <c r="G1126" i="9" s="1"/>
  <c r="E1379" i="11" l="1"/>
  <c r="E1380" i="10"/>
  <c r="F1127" i="9"/>
  <c r="G1127" i="9" s="1"/>
  <c r="B1380" i="11"/>
  <c r="B1381" i="10"/>
  <c r="D1379" i="11"/>
  <c r="D1380" i="10"/>
  <c r="C1379" i="11"/>
  <c r="C1380" i="10"/>
  <c r="C1380" i="11" l="1"/>
  <c r="C1381" i="10"/>
  <c r="D1380" i="11"/>
  <c r="D1381" i="10"/>
  <c r="B1381" i="11"/>
  <c r="B1382" i="10"/>
  <c r="E1380" i="11"/>
  <c r="E1381" i="10"/>
  <c r="F1128" i="9"/>
  <c r="G1128" i="9" s="1"/>
  <c r="E1381" i="11" l="1"/>
  <c r="E1382" i="10"/>
  <c r="F1129" i="9"/>
  <c r="G1129" i="9" s="1"/>
  <c r="B1382" i="11"/>
  <c r="B1383" i="10"/>
  <c r="D1381" i="11"/>
  <c r="D1382" i="10"/>
  <c r="C1381" i="11"/>
  <c r="C1382" i="10"/>
  <c r="C1382" i="11" l="1"/>
  <c r="C1383" i="10"/>
  <c r="D1382" i="11"/>
  <c r="D1383" i="10"/>
  <c r="B1383" i="11"/>
  <c r="B1384" i="10"/>
  <c r="E1382" i="11"/>
  <c r="E1383" i="10"/>
  <c r="F1130" i="9"/>
  <c r="G1130" i="9" s="1"/>
  <c r="E1383" i="11" l="1"/>
  <c r="E1384" i="10"/>
  <c r="F1131" i="9"/>
  <c r="G1131" i="9" s="1"/>
  <c r="B1384" i="11"/>
  <c r="B1385" i="10"/>
  <c r="D1383" i="11"/>
  <c r="D1384" i="10"/>
  <c r="C1383" i="11"/>
  <c r="C1384" i="10"/>
  <c r="C1384" i="11" l="1"/>
  <c r="C1385" i="10"/>
  <c r="D1384" i="11"/>
  <c r="D1385" i="10"/>
  <c r="B1385" i="11"/>
  <c r="B1386" i="10"/>
  <c r="E1384" i="11"/>
  <c r="E1385" i="10"/>
  <c r="F1132" i="9"/>
  <c r="G1132" i="9" s="1"/>
  <c r="E1385" i="11" l="1"/>
  <c r="E1386" i="10"/>
  <c r="F1133" i="9"/>
  <c r="G1133" i="9" s="1"/>
  <c r="B1386" i="11"/>
  <c r="B1387" i="10"/>
  <c r="D1385" i="11"/>
  <c r="D1386" i="10"/>
  <c r="C1385" i="11"/>
  <c r="C1386" i="10"/>
  <c r="C1386" i="11" l="1"/>
  <c r="C1387" i="10"/>
  <c r="D1386" i="11"/>
  <c r="D1387" i="10"/>
  <c r="B1387" i="11"/>
  <c r="B1388" i="10"/>
  <c r="E1386" i="11"/>
  <c r="E1387" i="10"/>
  <c r="F1134" i="9"/>
  <c r="G1134" i="9" s="1"/>
  <c r="E1387" i="11" l="1"/>
  <c r="E1388" i="10"/>
  <c r="F1135" i="9"/>
  <c r="G1135" i="9" s="1"/>
  <c r="B1388" i="11"/>
  <c r="B1389" i="10"/>
  <c r="D1387" i="11"/>
  <c r="D1388" i="10"/>
  <c r="C1387" i="11"/>
  <c r="C1388" i="10"/>
  <c r="C1388" i="11" l="1"/>
  <c r="C1389" i="10"/>
  <c r="D1388" i="11"/>
  <c r="D1389" i="10"/>
  <c r="B1389" i="11"/>
  <c r="B1390" i="10"/>
  <c r="D11" i="7"/>
  <c r="E1388" i="11"/>
  <c r="E1389" i="10"/>
  <c r="F1136" i="9"/>
  <c r="G1136" i="9" s="1"/>
  <c r="E1389" i="11" l="1"/>
  <c r="E1390" i="10"/>
  <c r="F1137" i="9"/>
  <c r="G1137" i="9" s="1"/>
  <c r="D50" i="7"/>
  <c r="D1389" i="11"/>
  <c r="D1390" i="10"/>
  <c r="D37" i="7"/>
  <c r="B1390" i="11"/>
  <c r="B1391" i="10"/>
  <c r="C1389" i="11"/>
  <c r="C1390" i="10"/>
  <c r="D24" i="7"/>
  <c r="B1391" i="11" l="1"/>
  <c r="B1392" i="10"/>
  <c r="D1390" i="11"/>
  <c r="D1391" i="10"/>
  <c r="C1390" i="11"/>
  <c r="C1391" i="10"/>
  <c r="E1390" i="11"/>
  <c r="E1391" i="10"/>
  <c r="F1138" i="9"/>
  <c r="G1138" i="9" s="1"/>
  <c r="E1391" i="11" l="1"/>
  <c r="E1392" i="10"/>
  <c r="F1139" i="9"/>
  <c r="G1139" i="9" s="1"/>
  <c r="C1391" i="11"/>
  <c r="C1392" i="10"/>
  <c r="D1391" i="11"/>
  <c r="D1392" i="10"/>
  <c r="B1392" i="11"/>
  <c r="B1393" i="10"/>
  <c r="B1393" i="11" l="1"/>
  <c r="B1394" i="10"/>
  <c r="C1392" i="11"/>
  <c r="C1393" i="10"/>
  <c r="D1392" i="11"/>
  <c r="D1393" i="10"/>
  <c r="E1392" i="11"/>
  <c r="E1393" i="10"/>
  <c r="F1140" i="9"/>
  <c r="G1140" i="9" s="1"/>
  <c r="E1393" i="11" l="1"/>
  <c r="E1394" i="10"/>
  <c r="F1141" i="9"/>
  <c r="G1141" i="9" s="1"/>
  <c r="D1393" i="11"/>
  <c r="D1394" i="10"/>
  <c r="C1393" i="11"/>
  <c r="C1394" i="10"/>
  <c r="B1394" i="11"/>
  <c r="B1395" i="10"/>
  <c r="B1395" i="11" l="1"/>
  <c r="B1396" i="10"/>
  <c r="C1394" i="11"/>
  <c r="C1395" i="10"/>
  <c r="D1394" i="11"/>
  <c r="D1395" i="10"/>
  <c r="E1394" i="11"/>
  <c r="E1395" i="10"/>
  <c r="F1142" i="9"/>
  <c r="G1142" i="9" s="1"/>
  <c r="E1395" i="11" l="1"/>
  <c r="E1396" i="10"/>
  <c r="F1143" i="9"/>
  <c r="G1143" i="9" s="1"/>
  <c r="D1395" i="11"/>
  <c r="D1396" i="10"/>
  <c r="C1395" i="11"/>
  <c r="C1396" i="10"/>
  <c r="B1396" i="11"/>
  <c r="B1397" i="10"/>
  <c r="B1397" i="11" l="1"/>
  <c r="B1398" i="10"/>
  <c r="C1396" i="11"/>
  <c r="C1397" i="10"/>
  <c r="D1396" i="11"/>
  <c r="D1397" i="10"/>
  <c r="E1396" i="11"/>
  <c r="E1397" i="10"/>
  <c r="F1144" i="9"/>
  <c r="G1144" i="9" s="1"/>
  <c r="E1397" i="11" l="1"/>
  <c r="E1398" i="10"/>
  <c r="F1145" i="9"/>
  <c r="G1145" i="9" s="1"/>
  <c r="D1397" i="11"/>
  <c r="D1398" i="10"/>
  <c r="C1397" i="11"/>
  <c r="C1398" i="10"/>
  <c r="B1398" i="11"/>
  <c r="B1399" i="10"/>
  <c r="B1399" i="11" l="1"/>
  <c r="B1400" i="10"/>
  <c r="C1398" i="11"/>
  <c r="C1399" i="10"/>
  <c r="D1398" i="11"/>
  <c r="D1399" i="10"/>
  <c r="E1398" i="11"/>
  <c r="E1399" i="10"/>
  <c r="F1146" i="9"/>
  <c r="G1146" i="9" s="1"/>
  <c r="E1399" i="11" l="1"/>
  <c r="E1400" i="10"/>
  <c r="F1147" i="9"/>
  <c r="G1147" i="9" s="1"/>
  <c r="D1399" i="11"/>
  <c r="D1400" i="10"/>
  <c r="C1399" i="11"/>
  <c r="C1400" i="10"/>
  <c r="B1400" i="11"/>
  <c r="B1401" i="10"/>
  <c r="C1400" i="11" l="1"/>
  <c r="C1401" i="10"/>
  <c r="D1400" i="11"/>
  <c r="D1401" i="10"/>
  <c r="B1401" i="11"/>
  <c r="B1402" i="10"/>
  <c r="E1400" i="11"/>
  <c r="E1401" i="10"/>
  <c r="F1148" i="9"/>
  <c r="G1148" i="9" s="1"/>
  <c r="E1401" i="11" l="1"/>
  <c r="E1402" i="10"/>
  <c r="F1149" i="9"/>
  <c r="G1149" i="9" s="1"/>
  <c r="B1402" i="11"/>
  <c r="B1403" i="10"/>
  <c r="D1401" i="11"/>
  <c r="D1402" i="10"/>
  <c r="C1401" i="11"/>
  <c r="C1402" i="10"/>
  <c r="C1402" i="11" l="1"/>
  <c r="C1403" i="10"/>
  <c r="D1402" i="11"/>
  <c r="D1403" i="10"/>
  <c r="B1403" i="11"/>
  <c r="B1404" i="10"/>
  <c r="E1402" i="11"/>
  <c r="E1403" i="10"/>
  <c r="F1150" i="9"/>
  <c r="G1150" i="9" s="1"/>
  <c r="E1403" i="11" l="1"/>
  <c r="E1404" i="10"/>
  <c r="F1151" i="9"/>
  <c r="G1151" i="9" s="1"/>
  <c r="B1404" i="11"/>
  <c r="B1405" i="10"/>
  <c r="D1403" i="11"/>
  <c r="D1404" i="10"/>
  <c r="C1403" i="11"/>
  <c r="C1404" i="10"/>
  <c r="C1404" i="11" l="1"/>
  <c r="C1405" i="10"/>
  <c r="D1404" i="11"/>
  <c r="D1405" i="10"/>
  <c r="B1405" i="11"/>
  <c r="B1406" i="10"/>
  <c r="E11" i="7"/>
  <c r="E1404" i="11"/>
  <c r="E1405" i="10"/>
  <c r="F1152" i="9"/>
  <c r="G1152" i="9" s="1"/>
  <c r="D1405" i="11" l="1"/>
  <c r="D1406" i="10"/>
  <c r="E37" i="7"/>
  <c r="E1405" i="11"/>
  <c r="E1406" i="10"/>
  <c r="F1153" i="9"/>
  <c r="G1153" i="9" s="1"/>
  <c r="E50" i="7"/>
  <c r="B1406" i="11"/>
  <c r="B1407" i="10"/>
  <c r="C1405" i="11"/>
  <c r="C1406" i="10"/>
  <c r="E24" i="7"/>
  <c r="B1407" i="11" l="1"/>
  <c r="B1408" i="10"/>
  <c r="C1406" i="11"/>
  <c r="C1407" i="10"/>
  <c r="E1406" i="11"/>
  <c r="E1407" i="10"/>
  <c r="F1154" i="9"/>
  <c r="G1154" i="9" s="1"/>
  <c r="D1406" i="11"/>
  <c r="D1407" i="10"/>
  <c r="E1407" i="11" l="1"/>
  <c r="E1408" i="10"/>
  <c r="F1155" i="9"/>
  <c r="G1155" i="9" s="1"/>
  <c r="D1407" i="11"/>
  <c r="D1408" i="10"/>
  <c r="C1407" i="11"/>
  <c r="C1408" i="10"/>
  <c r="B1408" i="11"/>
  <c r="B1409" i="10"/>
  <c r="C1408" i="11" l="1"/>
  <c r="C1409" i="10"/>
  <c r="B1409" i="11"/>
  <c r="B1410" i="10"/>
  <c r="D1408" i="11"/>
  <c r="D1409" i="10"/>
  <c r="E1408" i="11"/>
  <c r="E1409" i="10"/>
  <c r="F1156" i="9"/>
  <c r="G1156" i="9" s="1"/>
  <c r="E1409" i="11" l="1"/>
  <c r="E1410" i="10"/>
  <c r="F1157" i="9"/>
  <c r="G1157" i="9" s="1"/>
  <c r="D1409" i="11"/>
  <c r="D1410" i="10"/>
  <c r="B1410" i="11"/>
  <c r="B1411" i="10"/>
  <c r="C1409" i="11"/>
  <c r="C1410" i="10"/>
  <c r="C1410" i="11" l="1"/>
  <c r="C1411" i="10"/>
  <c r="B1411" i="11"/>
  <c r="B1412" i="10"/>
  <c r="D1410" i="11"/>
  <c r="D1411" i="10"/>
  <c r="E1410" i="11"/>
  <c r="E1411" i="10"/>
  <c r="F1158" i="9"/>
  <c r="G1158" i="9" s="1"/>
  <c r="E1411" i="11" l="1"/>
  <c r="E1412" i="10"/>
  <c r="F1159" i="9"/>
  <c r="G1159" i="9" s="1"/>
  <c r="D1411" i="11"/>
  <c r="D1412" i="10"/>
  <c r="B1412" i="11"/>
  <c r="B1413" i="10"/>
  <c r="C1411" i="11"/>
  <c r="C1412" i="10"/>
  <c r="C1412" i="11" l="1"/>
  <c r="C1413" i="10"/>
  <c r="B1413" i="11"/>
  <c r="B1414" i="10"/>
  <c r="D1412" i="11"/>
  <c r="D1413" i="10"/>
  <c r="E1412" i="11"/>
  <c r="E1413" i="10"/>
  <c r="F1160" i="9"/>
  <c r="G1160" i="9" s="1"/>
  <c r="E1413" i="11" l="1"/>
  <c r="E1414" i="10"/>
  <c r="F1161" i="9"/>
  <c r="G1161" i="9" s="1"/>
  <c r="D1413" i="11"/>
  <c r="D1414" i="10"/>
  <c r="B1414" i="11"/>
  <c r="B1415" i="10"/>
  <c r="C1413" i="11"/>
  <c r="C1414" i="10"/>
  <c r="C1414" i="11" l="1"/>
  <c r="C1415" i="10"/>
  <c r="B1415" i="11"/>
  <c r="B1416" i="10"/>
  <c r="D1414" i="11"/>
  <c r="D1415" i="10"/>
  <c r="E1414" i="11"/>
  <c r="E1415" i="10"/>
  <c r="F1162" i="9"/>
  <c r="G1162" i="9" s="1"/>
  <c r="E1415" i="11" l="1"/>
  <c r="E1416" i="10"/>
  <c r="F1163" i="9"/>
  <c r="G1163" i="9" s="1"/>
  <c r="D1415" i="11"/>
  <c r="D1416" i="10"/>
  <c r="B1416" i="11"/>
  <c r="B1417" i="10"/>
  <c r="C1415" i="11"/>
  <c r="C1416" i="10"/>
  <c r="B1417" i="11" l="1"/>
  <c r="B1418" i="10"/>
  <c r="D1416" i="11"/>
  <c r="D1417" i="10"/>
  <c r="C1416" i="11"/>
  <c r="C1417" i="10"/>
  <c r="E1416" i="11"/>
  <c r="E1417" i="10"/>
  <c r="F1164" i="9"/>
  <c r="G1164" i="9" s="1"/>
  <c r="E1417" i="11" l="1"/>
  <c r="E1418" i="10"/>
  <c r="F1165" i="9"/>
  <c r="G1165" i="9" s="1"/>
  <c r="C1417" i="11"/>
  <c r="C1418" i="10"/>
  <c r="D1417" i="11"/>
  <c r="D1418" i="10"/>
  <c r="B1418" i="11"/>
  <c r="B1419" i="10"/>
  <c r="B1419" i="11" l="1"/>
  <c r="B1420" i="10"/>
  <c r="D1418" i="11"/>
  <c r="D1419" i="10"/>
  <c r="C1418" i="11"/>
  <c r="C1419" i="10"/>
  <c r="E1418" i="11"/>
  <c r="E1419" i="10"/>
  <c r="F1166" i="9"/>
  <c r="G1166" i="9" s="1"/>
  <c r="E1419" i="11" l="1"/>
  <c r="E1420" i="10"/>
  <c r="F1167" i="9"/>
  <c r="G1167" i="9" s="1"/>
  <c r="C1419" i="11"/>
  <c r="C1420" i="10"/>
  <c r="D1419" i="11"/>
  <c r="D1420" i="10"/>
  <c r="B1420" i="11"/>
  <c r="B1421" i="10"/>
  <c r="B1421" i="11" l="1"/>
  <c r="B1422" i="10"/>
  <c r="D1420" i="11"/>
  <c r="D1421" i="10"/>
  <c r="C1420" i="11"/>
  <c r="C1421" i="10"/>
  <c r="E1420" i="11"/>
  <c r="E1421" i="10"/>
  <c r="F1168" i="9"/>
  <c r="G1168" i="9" s="1"/>
  <c r="E1421" i="11" l="1"/>
  <c r="E1422" i="10"/>
  <c r="F1169" i="9"/>
  <c r="G1169" i="9" s="1"/>
  <c r="C1421" i="11"/>
  <c r="C1422" i="10"/>
  <c r="D1421" i="11"/>
  <c r="D1422" i="10"/>
  <c r="B1422" i="11"/>
  <c r="B1423" i="10"/>
  <c r="F11" i="7"/>
  <c r="D1422" i="11" l="1"/>
  <c r="D1423" i="10"/>
  <c r="F37" i="7"/>
  <c r="B1423" i="11"/>
  <c r="B1424" i="10"/>
  <c r="C1422" i="11"/>
  <c r="C1423" i="10"/>
  <c r="F24" i="7"/>
  <c r="E1422" i="11"/>
  <c r="E1423" i="10"/>
  <c r="F1170" i="9"/>
  <c r="G1170" i="9" s="1"/>
  <c r="F50" i="7"/>
  <c r="C1423" i="11" l="1"/>
  <c r="C1424" i="10"/>
  <c r="B1424" i="11"/>
  <c r="B1425" i="10"/>
  <c r="E1423" i="11"/>
  <c r="E1424" i="10"/>
  <c r="F1171" i="9"/>
  <c r="G1171" i="9" s="1"/>
  <c r="D1423" i="11"/>
  <c r="D1424" i="10"/>
  <c r="D1424" i="11" l="1"/>
  <c r="D1425" i="10"/>
  <c r="E1424" i="11"/>
  <c r="E1425" i="10"/>
  <c r="F1172" i="9"/>
  <c r="G1172" i="9" s="1"/>
  <c r="B1425" i="11"/>
  <c r="B1426" i="10"/>
  <c r="C1424" i="11"/>
  <c r="C1425" i="10"/>
  <c r="C1425" i="11" l="1"/>
  <c r="C1426" i="10"/>
  <c r="B1426" i="11"/>
  <c r="B1427" i="10"/>
  <c r="E1425" i="11"/>
  <c r="E1426" i="10"/>
  <c r="F1173" i="9"/>
  <c r="G1173" i="9" s="1"/>
  <c r="D1425" i="11"/>
  <c r="D1426" i="10"/>
  <c r="D1426" i="11" l="1"/>
  <c r="D1427" i="10"/>
  <c r="E1426" i="11"/>
  <c r="E1427" i="10"/>
  <c r="F1174" i="9"/>
  <c r="G1174" i="9" s="1"/>
  <c r="B1427" i="11"/>
  <c r="B1428" i="10"/>
  <c r="C1426" i="11"/>
  <c r="C1427" i="10"/>
  <c r="C1427" i="11" l="1"/>
  <c r="C1428" i="10"/>
  <c r="B1428" i="11"/>
  <c r="B1429" i="10"/>
  <c r="E1427" i="11"/>
  <c r="E1428" i="10"/>
  <c r="F1175" i="9"/>
  <c r="G1175" i="9" s="1"/>
  <c r="D1427" i="11"/>
  <c r="D1428" i="10"/>
  <c r="D1428" i="11" l="1"/>
  <c r="D1429" i="10"/>
  <c r="E1428" i="11"/>
  <c r="E1429" i="10"/>
  <c r="F1176" i="9"/>
  <c r="G1176" i="9" s="1"/>
  <c r="B1429" i="11"/>
  <c r="B1430" i="10"/>
  <c r="C1428" i="11"/>
  <c r="C1429" i="10"/>
  <c r="C1429" i="11" l="1"/>
  <c r="C1430" i="10"/>
  <c r="B1430" i="11"/>
  <c r="B1431" i="10"/>
  <c r="E1429" i="11"/>
  <c r="E1430" i="10"/>
  <c r="F1177" i="9"/>
  <c r="G1177" i="9" s="1"/>
  <c r="D1429" i="11"/>
  <c r="D1430" i="10"/>
  <c r="D1430" i="11" l="1"/>
  <c r="D1431" i="10"/>
  <c r="E1430" i="11"/>
  <c r="E1431" i="10"/>
  <c r="F1178" i="9"/>
  <c r="G1178" i="9" s="1"/>
  <c r="B1431" i="11"/>
  <c r="B1432" i="10"/>
  <c r="C1430" i="11"/>
  <c r="C1431" i="10"/>
  <c r="C1431" i="11" l="1"/>
  <c r="C1432" i="10"/>
  <c r="B1432" i="11"/>
  <c r="B1433" i="10"/>
  <c r="E1431" i="11"/>
  <c r="E1432" i="10"/>
  <c r="F1179" i="9"/>
  <c r="G1179" i="9" s="1"/>
  <c r="D1431" i="11"/>
  <c r="D1432" i="10"/>
  <c r="D1432" i="11" l="1"/>
  <c r="D1433" i="10"/>
  <c r="E1432" i="11"/>
  <c r="E1433" i="10"/>
  <c r="F1180" i="9"/>
  <c r="G1180" i="9" s="1"/>
  <c r="B1433" i="11"/>
  <c r="B1434" i="10"/>
  <c r="C1432" i="11"/>
  <c r="C1433" i="10"/>
  <c r="C1433" i="11" l="1"/>
  <c r="C1434" i="10"/>
  <c r="B1434" i="11"/>
  <c r="B1435" i="10"/>
  <c r="E1433" i="11"/>
  <c r="E1434" i="10"/>
  <c r="F1181" i="9"/>
  <c r="G1181" i="9" s="1"/>
  <c r="D1433" i="11"/>
  <c r="D1434" i="10"/>
  <c r="D1434" i="11" l="1"/>
  <c r="D1435" i="10"/>
  <c r="E1434" i="11"/>
  <c r="E1435" i="10"/>
  <c r="F1182" i="9"/>
  <c r="G1182" i="9" s="1"/>
  <c r="B1435" i="11"/>
  <c r="B1436" i="10"/>
  <c r="C1434" i="11"/>
  <c r="C1435" i="10"/>
  <c r="C1435" i="11" l="1"/>
  <c r="C1436" i="10"/>
  <c r="B1436" i="11"/>
  <c r="B1437" i="10"/>
  <c r="E1435" i="11"/>
  <c r="E1436" i="10"/>
  <c r="F1183" i="9"/>
  <c r="G1183" i="9" s="1"/>
  <c r="D1435" i="11"/>
  <c r="D1436" i="10"/>
  <c r="D1436" i="11" l="1"/>
  <c r="D1437" i="10"/>
  <c r="E1436" i="11"/>
  <c r="E1437" i="10"/>
  <c r="F1184" i="9"/>
  <c r="G1184" i="9" s="1"/>
  <c r="B1437" i="11"/>
  <c r="B1438" i="10"/>
  <c r="C1436" i="11"/>
  <c r="C1437" i="10"/>
  <c r="B1438" i="11" l="1"/>
  <c r="B1439" i="10"/>
  <c r="C1437" i="11"/>
  <c r="C1438" i="10"/>
  <c r="E1437" i="11"/>
  <c r="E1438" i="10"/>
  <c r="F1185" i="9"/>
  <c r="G1185" i="9" s="1"/>
  <c r="D1437" i="11"/>
  <c r="D1438" i="10"/>
  <c r="D1438" i="11" l="1"/>
  <c r="D1439" i="10"/>
  <c r="E1438" i="11"/>
  <c r="E1439" i="10"/>
  <c r="F1186" i="9"/>
  <c r="G1186" i="9" s="1"/>
  <c r="C1438" i="11"/>
  <c r="C1439" i="10"/>
  <c r="B1439" i="11"/>
  <c r="B1440" i="10"/>
  <c r="B1440" i="11" l="1"/>
  <c r="B1441" i="10"/>
  <c r="C1439" i="11"/>
  <c r="C1440" i="10"/>
  <c r="E1439" i="11"/>
  <c r="E1440" i="10"/>
  <c r="F1187" i="9"/>
  <c r="G1187" i="9" s="1"/>
  <c r="D1439" i="11"/>
  <c r="D1440" i="10"/>
  <c r="D1440" i="11" l="1"/>
  <c r="D1441" i="10"/>
  <c r="E1440" i="11"/>
  <c r="E1441" i="10"/>
  <c r="F1188" i="9"/>
  <c r="G1188" i="9" s="1"/>
  <c r="C1440" i="11"/>
  <c r="C1441" i="10"/>
  <c r="B1441" i="11"/>
  <c r="B1442" i="10"/>
  <c r="G11" i="7"/>
  <c r="B1442" i="11" l="1"/>
  <c r="B1443" i="10"/>
  <c r="C1441" i="11"/>
  <c r="C1442" i="10"/>
  <c r="G24" i="7"/>
  <c r="E1441" i="11"/>
  <c r="E1442" i="10"/>
  <c r="F1189" i="9"/>
  <c r="G1189" i="9" s="1"/>
  <c r="G50" i="7"/>
  <c r="D1441" i="11"/>
  <c r="D1442" i="10"/>
  <c r="G37" i="7"/>
  <c r="D1442" i="11" l="1"/>
  <c r="D1443" i="10"/>
  <c r="E1442" i="11"/>
  <c r="E1443" i="10"/>
  <c r="F1190" i="9"/>
  <c r="G1190" i="9" s="1"/>
  <c r="C1442" i="11"/>
  <c r="C1443" i="10"/>
  <c r="B1443" i="11"/>
  <c r="B1444" i="10"/>
  <c r="B1444" i="11" l="1"/>
  <c r="B1445" i="10"/>
  <c r="E1443" i="11"/>
  <c r="E1444" i="10"/>
  <c r="F1191" i="9"/>
  <c r="G1191" i="9" s="1"/>
  <c r="C1443" i="11"/>
  <c r="C1444" i="10"/>
  <c r="D1443" i="11"/>
  <c r="D1444" i="10"/>
  <c r="D1444" i="11" l="1"/>
  <c r="D1445" i="10"/>
  <c r="C1444" i="11"/>
  <c r="C1445" i="10"/>
  <c r="E1444" i="11"/>
  <c r="E1445" i="10"/>
  <c r="F1192" i="9"/>
  <c r="G1192" i="9" s="1"/>
  <c r="B1445" i="11"/>
  <c r="B1446" i="10"/>
  <c r="B1446" i="11" l="1"/>
  <c r="B1447" i="10"/>
  <c r="E1445" i="11"/>
  <c r="E1446" i="10"/>
  <c r="F1193" i="9"/>
  <c r="G1193" i="9" s="1"/>
  <c r="C1445" i="11"/>
  <c r="C1446" i="10"/>
  <c r="D1445" i="11"/>
  <c r="D1446" i="10"/>
  <c r="C1446" i="11" l="1"/>
  <c r="C1447" i="10"/>
  <c r="E1446" i="11"/>
  <c r="E1447" i="10"/>
  <c r="F1194" i="9"/>
  <c r="G1194" i="9" s="1"/>
  <c r="D1446" i="11"/>
  <c r="D1447" i="10"/>
  <c r="B1447" i="11"/>
  <c r="B1448" i="10"/>
  <c r="D1447" i="11" l="1"/>
  <c r="D1448" i="10"/>
  <c r="B1448" i="11"/>
  <c r="B1449" i="10"/>
  <c r="E1447" i="11"/>
  <c r="E1448" i="10"/>
  <c r="F1195" i="9"/>
  <c r="G1195" i="9" s="1"/>
  <c r="C1447" i="11"/>
  <c r="C1448" i="10"/>
  <c r="C1448" i="11" l="1"/>
  <c r="C1449" i="10"/>
  <c r="E1448" i="11"/>
  <c r="E1449" i="10"/>
  <c r="F1196" i="9"/>
  <c r="G1196" i="9" s="1"/>
  <c r="B1449" i="11"/>
  <c r="B1450" i="10"/>
  <c r="D1448" i="11"/>
  <c r="D1449" i="10"/>
  <c r="D1449" i="11" l="1"/>
  <c r="D1450" i="10"/>
  <c r="B1450" i="11"/>
  <c r="B1451" i="10"/>
  <c r="E1449" i="11"/>
  <c r="E1450" i="10"/>
  <c r="F1197" i="9"/>
  <c r="G1197" i="9" s="1"/>
  <c r="C1449" i="11"/>
  <c r="C1450" i="10"/>
  <c r="C1450" i="11" l="1"/>
  <c r="C1451" i="10"/>
  <c r="E1450" i="11"/>
  <c r="E1451" i="10"/>
  <c r="F1198" i="9"/>
  <c r="G1198" i="9" s="1"/>
  <c r="B1451" i="11"/>
  <c r="B1452" i="10"/>
  <c r="D1450" i="11"/>
  <c r="D1451" i="10"/>
  <c r="B1452" i="11" l="1"/>
  <c r="B1453" i="10"/>
  <c r="D1451" i="11"/>
  <c r="D1452" i="10"/>
  <c r="E1451" i="11"/>
  <c r="E1452" i="10"/>
  <c r="F1199" i="9"/>
  <c r="G1199" i="9" s="1"/>
  <c r="C1451" i="11"/>
  <c r="C1452" i="10"/>
  <c r="C1452" i="11" l="1"/>
  <c r="C1453" i="10"/>
  <c r="E1452" i="11"/>
  <c r="E1453" i="10"/>
  <c r="F1200" i="9"/>
  <c r="G1200" i="9" s="1"/>
  <c r="D1452" i="11"/>
  <c r="D1453" i="10"/>
  <c r="B1453" i="11"/>
  <c r="B1454" i="10"/>
  <c r="B1454" i="11" l="1"/>
  <c r="B1455" i="10"/>
  <c r="D1453" i="11"/>
  <c r="D1454" i="10"/>
  <c r="E1453" i="11"/>
  <c r="E1454" i="10"/>
  <c r="F1201" i="9"/>
  <c r="G1201" i="9" s="1"/>
  <c r="C1453" i="11"/>
  <c r="C1454" i="10"/>
  <c r="C1454" i="11" l="1"/>
  <c r="C1455" i="10"/>
  <c r="E1454" i="11"/>
  <c r="E1455" i="10"/>
  <c r="F1202" i="9"/>
  <c r="G1202" i="9" s="1"/>
  <c r="D1454" i="11"/>
  <c r="D1455" i="10"/>
  <c r="B1455" i="11"/>
  <c r="B1456" i="10"/>
  <c r="B1456" i="11" l="1"/>
  <c r="B1457" i="10"/>
  <c r="D1455" i="11"/>
  <c r="D1456" i="10"/>
  <c r="E1455" i="11"/>
  <c r="E1456" i="10"/>
  <c r="F1203" i="9"/>
  <c r="G1203" i="9" s="1"/>
  <c r="C1455" i="11"/>
  <c r="C1456" i="10"/>
  <c r="C1456" i="11" l="1"/>
  <c r="C1457" i="10"/>
  <c r="E1456" i="11"/>
  <c r="E1457" i="10"/>
  <c r="F1204" i="9"/>
  <c r="G1204" i="9" s="1"/>
  <c r="D1456" i="11"/>
  <c r="D1457" i="10"/>
  <c r="B1457" i="11"/>
  <c r="B1458" i="10"/>
  <c r="B1458" i="11" l="1"/>
  <c r="B1459" i="10"/>
  <c r="D1457" i="11"/>
  <c r="D1458" i="10"/>
  <c r="E1457" i="11"/>
  <c r="E1458" i="10"/>
  <c r="F1205" i="9"/>
  <c r="G1205" i="9" s="1"/>
  <c r="C1457" i="11"/>
  <c r="C1458" i="10"/>
  <c r="C1458" i="11" l="1"/>
  <c r="C1459" i="10"/>
  <c r="E1458" i="11"/>
  <c r="E1459" i="10"/>
  <c r="F1206" i="9"/>
  <c r="G1206" i="9" s="1"/>
  <c r="D1458" i="11"/>
  <c r="D1459" i="10"/>
  <c r="B1459" i="11"/>
  <c r="B1460" i="10"/>
  <c r="B1460" i="11" l="1"/>
  <c r="B1461" i="10"/>
  <c r="H11" i="7"/>
  <c r="D1459" i="11"/>
  <c r="D1460" i="10"/>
  <c r="E1459" i="11"/>
  <c r="E1460" i="10"/>
  <c r="F1207" i="9"/>
  <c r="G1207" i="9" s="1"/>
  <c r="C1459" i="11"/>
  <c r="C1460" i="10"/>
  <c r="E1460" i="11" l="1"/>
  <c r="E1461" i="10"/>
  <c r="F1208" i="9"/>
  <c r="G1208" i="9" s="1"/>
  <c r="H50" i="7"/>
  <c r="D1460" i="11"/>
  <c r="D1461" i="10"/>
  <c r="H37" i="7"/>
  <c r="C1460" i="11"/>
  <c r="C1461" i="10"/>
  <c r="H24" i="7"/>
  <c r="B1461" i="11"/>
  <c r="B1462" i="10"/>
  <c r="B1462" i="11" l="1"/>
  <c r="B1463" i="10"/>
  <c r="C1461" i="11"/>
  <c r="C1462" i="10"/>
  <c r="D1461" i="11"/>
  <c r="D1462" i="10"/>
  <c r="E1461" i="11"/>
  <c r="E1462" i="10"/>
  <c r="F1209" i="9"/>
  <c r="G1209" i="9" s="1"/>
  <c r="E1462" i="11" l="1"/>
  <c r="E1463" i="10"/>
  <c r="F1210" i="9"/>
  <c r="G1210" i="9" s="1"/>
  <c r="C1462" i="11"/>
  <c r="C1463" i="10"/>
  <c r="D1462" i="11"/>
  <c r="D1463" i="10"/>
  <c r="B1463" i="11"/>
  <c r="B1464" i="10"/>
  <c r="B1464" i="11" l="1"/>
  <c r="B1465" i="10"/>
  <c r="D1463" i="11"/>
  <c r="D1464" i="10"/>
  <c r="C1463" i="11"/>
  <c r="C1464" i="10"/>
  <c r="E1463" i="11"/>
  <c r="E1464" i="10"/>
  <c r="F1211" i="9"/>
  <c r="G1211" i="9" s="1"/>
  <c r="E1464" i="11" l="1"/>
  <c r="E1465" i="10"/>
  <c r="F1212" i="9"/>
  <c r="G1212" i="9" s="1"/>
  <c r="C1464" i="11"/>
  <c r="C1465" i="10"/>
  <c r="D1464" i="11"/>
  <c r="D1465" i="10"/>
  <c r="B1465" i="11"/>
  <c r="B1466" i="10"/>
  <c r="B1466" i="11" l="1"/>
  <c r="B1467" i="10"/>
  <c r="D1465" i="11"/>
  <c r="D1466" i="10"/>
  <c r="C1465" i="11"/>
  <c r="C1466" i="10"/>
  <c r="E1465" i="11"/>
  <c r="E1466" i="10"/>
  <c r="F1213" i="9"/>
  <c r="G1213" i="9" s="1"/>
  <c r="E1466" i="11" l="1"/>
  <c r="E1467" i="10"/>
  <c r="F1214" i="9"/>
  <c r="G1214" i="9" s="1"/>
  <c r="C1466" i="11"/>
  <c r="C1467" i="10"/>
  <c r="D1466" i="11"/>
  <c r="D1467" i="10"/>
  <c r="B1467" i="11"/>
  <c r="B1468" i="10"/>
  <c r="B1468" i="11" l="1"/>
  <c r="B1469" i="10"/>
  <c r="D1467" i="11"/>
  <c r="D1468" i="10"/>
  <c r="C1467" i="11"/>
  <c r="C1468" i="10"/>
  <c r="E1467" i="11"/>
  <c r="E1468" i="10"/>
  <c r="F1215" i="9"/>
  <c r="G1215" i="9" s="1"/>
  <c r="E1468" i="11" l="1"/>
  <c r="E1469" i="10"/>
  <c r="F1216" i="9"/>
  <c r="G1216" i="9" s="1"/>
  <c r="C1468" i="11"/>
  <c r="C1469" i="10"/>
  <c r="D1468" i="11"/>
  <c r="D1469" i="10"/>
  <c r="B1469" i="11"/>
  <c r="B1470" i="10"/>
  <c r="D1469" i="11" l="1"/>
  <c r="D1470" i="10"/>
  <c r="C1469" i="11"/>
  <c r="C1470" i="10"/>
  <c r="B1470" i="11"/>
  <c r="B1471" i="10"/>
  <c r="E1469" i="11"/>
  <c r="E1470" i="10"/>
  <c r="F1217" i="9"/>
  <c r="G1217" i="9" s="1"/>
  <c r="E1470" i="11" l="1"/>
  <c r="E1471" i="10"/>
  <c r="F1218" i="9"/>
  <c r="G1218" i="9" s="1"/>
  <c r="B1471" i="11"/>
  <c r="B1472" i="10"/>
  <c r="C1470" i="11"/>
  <c r="C1471" i="10"/>
  <c r="D1470" i="11"/>
  <c r="D1471" i="10"/>
  <c r="D1471" i="11" l="1"/>
  <c r="D1472" i="10"/>
  <c r="C1471" i="11"/>
  <c r="C1472" i="10"/>
  <c r="B1472" i="11"/>
  <c r="B1473" i="10"/>
  <c r="E1471" i="11"/>
  <c r="E1472" i="10"/>
  <c r="F1219" i="9"/>
  <c r="G1219" i="9" s="1"/>
  <c r="E1472" i="11" l="1"/>
  <c r="E1473" i="10"/>
  <c r="F1220" i="9"/>
  <c r="G1220" i="9" s="1"/>
  <c r="B1473" i="11"/>
  <c r="B1474" i="10"/>
  <c r="C1472" i="11"/>
  <c r="C1473" i="10"/>
  <c r="D1472" i="11"/>
  <c r="D1473" i="10"/>
  <c r="D1473" i="11" l="1"/>
  <c r="D1474" i="10"/>
  <c r="C1473" i="11"/>
  <c r="C1474" i="10"/>
  <c r="B1474" i="11"/>
  <c r="B1475" i="10"/>
  <c r="E1473" i="11"/>
  <c r="E1474" i="10"/>
  <c r="F1221" i="9"/>
  <c r="G1221" i="9" s="1"/>
  <c r="E1474" i="11" l="1"/>
  <c r="E1475" i="10"/>
  <c r="F1222" i="9"/>
  <c r="G1222" i="9" s="1"/>
  <c r="B1475" i="11"/>
  <c r="B1476" i="10"/>
  <c r="C1474" i="11"/>
  <c r="C1475" i="10"/>
  <c r="D1474" i="11"/>
  <c r="D1475" i="10"/>
  <c r="D1475" i="11" l="1"/>
  <c r="D1476" i="10"/>
  <c r="C1475" i="11"/>
  <c r="C1476" i="10"/>
  <c r="B1476" i="11"/>
  <c r="B1477" i="10"/>
  <c r="E1475" i="11"/>
  <c r="E1476" i="10"/>
  <c r="F1223" i="9"/>
  <c r="G1223" i="9" s="1"/>
  <c r="E1476" i="11" l="1"/>
  <c r="E1477" i="10"/>
  <c r="F1224" i="9"/>
  <c r="G1224" i="9" s="1"/>
  <c r="B1477" i="11"/>
  <c r="B1478" i="10"/>
  <c r="C1476" i="11"/>
  <c r="C1477" i="10"/>
  <c r="D1476" i="11"/>
  <c r="D1477" i="10"/>
  <c r="D1477" i="11" l="1"/>
  <c r="D1478" i="10"/>
  <c r="C1477" i="11"/>
  <c r="C1478" i="10"/>
  <c r="B1478" i="11"/>
  <c r="B1479" i="10"/>
  <c r="E1477" i="11"/>
  <c r="E1478" i="10"/>
  <c r="F1225" i="9"/>
  <c r="G1225" i="9" s="1"/>
  <c r="E1478" i="11" l="1"/>
  <c r="E1479" i="10"/>
  <c r="F1226" i="9"/>
  <c r="G1226" i="9" s="1"/>
  <c r="B1479" i="11"/>
  <c r="B1480" i="10"/>
  <c r="C1478" i="11"/>
  <c r="C1479" i="10"/>
  <c r="D1478" i="11"/>
  <c r="D1479" i="10"/>
  <c r="C1479" i="11" l="1"/>
  <c r="C1480" i="10"/>
  <c r="B1480" i="11"/>
  <c r="B1481" i="10"/>
  <c r="I11" i="7"/>
  <c r="D1479" i="11"/>
  <c r="D1480" i="10"/>
  <c r="E1479" i="11"/>
  <c r="E1480" i="10"/>
  <c r="F1227" i="9"/>
  <c r="G1227" i="9" s="1"/>
  <c r="E1480" i="11" l="1"/>
  <c r="E1481" i="10"/>
  <c r="F1228" i="9"/>
  <c r="G1228" i="9" s="1"/>
  <c r="I50" i="7"/>
  <c r="D1480" i="11"/>
  <c r="D1481" i="10"/>
  <c r="I37" i="7"/>
  <c r="B1481" i="11"/>
  <c r="B1482" i="10"/>
  <c r="C1480" i="11"/>
  <c r="C1481" i="10"/>
  <c r="I24" i="7"/>
  <c r="B1482" i="11" l="1"/>
  <c r="B1483" i="10"/>
  <c r="D1481" i="11"/>
  <c r="D1482" i="10"/>
  <c r="C1481" i="11"/>
  <c r="C1482" i="10"/>
  <c r="E1481" i="11"/>
  <c r="E1482" i="10"/>
  <c r="F1229" i="9"/>
  <c r="G1229" i="9" s="1"/>
  <c r="E1482" i="11" l="1"/>
  <c r="E1483" i="10"/>
  <c r="F1230" i="9"/>
  <c r="G1230" i="9" s="1"/>
  <c r="C1482" i="11"/>
  <c r="C1483" i="10"/>
  <c r="D1482" i="11"/>
  <c r="D1483" i="10"/>
  <c r="B1483" i="11"/>
  <c r="B1484" i="10"/>
  <c r="B1484" i="11" l="1"/>
  <c r="B1485" i="10"/>
  <c r="D1483" i="11"/>
  <c r="D1484" i="10"/>
  <c r="C1483" i="11"/>
  <c r="C1484" i="10"/>
  <c r="E1483" i="11"/>
  <c r="E1484" i="10"/>
  <c r="F1231" i="9"/>
  <c r="G1231" i="9" s="1"/>
  <c r="E1484" i="11" l="1"/>
  <c r="E1485" i="10"/>
  <c r="F1232" i="9"/>
  <c r="G1232" i="9" s="1"/>
  <c r="C1484" i="11"/>
  <c r="C1485" i="10"/>
  <c r="D1484" i="11"/>
  <c r="D1485" i="10"/>
  <c r="B1485" i="11"/>
  <c r="B1486" i="10"/>
  <c r="B1486" i="11" l="1"/>
  <c r="B1487" i="10"/>
  <c r="D1485" i="11"/>
  <c r="D1486" i="10"/>
  <c r="C1485" i="11"/>
  <c r="C1486" i="10"/>
  <c r="E1485" i="11"/>
  <c r="E1486" i="10"/>
  <c r="F1233" i="9"/>
  <c r="G1233" i="9" s="1"/>
  <c r="E1486" i="11" l="1"/>
  <c r="E1487" i="10"/>
  <c r="F1234" i="9"/>
  <c r="G1234" i="9" s="1"/>
  <c r="C1486" i="11"/>
  <c r="C1487" i="10"/>
  <c r="D1486" i="11"/>
  <c r="D1487" i="10"/>
  <c r="B1487" i="11"/>
  <c r="B1488" i="10"/>
  <c r="B1488" i="11" l="1"/>
  <c r="B1489" i="10"/>
  <c r="D1487" i="11"/>
  <c r="D1488" i="10"/>
  <c r="C1487" i="11"/>
  <c r="C1488" i="10"/>
  <c r="E1487" i="11"/>
  <c r="E1488" i="10"/>
  <c r="F1235" i="9"/>
  <c r="G1235" i="9" s="1"/>
  <c r="E1488" i="11" l="1"/>
  <c r="E1489" i="10"/>
  <c r="F1236" i="9"/>
  <c r="G1236" i="9" s="1"/>
  <c r="C1488" i="11"/>
  <c r="C1489" i="10"/>
  <c r="D1488" i="11"/>
  <c r="D1489" i="10"/>
  <c r="B1489" i="11"/>
  <c r="B1490" i="10"/>
  <c r="B1490" i="11" l="1"/>
  <c r="B1491" i="10"/>
  <c r="D1489" i="11"/>
  <c r="D1490" i="10"/>
  <c r="C1489" i="11"/>
  <c r="C1490" i="10"/>
  <c r="E1489" i="11"/>
  <c r="E1490" i="10"/>
  <c r="F1237" i="9"/>
  <c r="G1237" i="9" s="1"/>
  <c r="E1490" i="11" l="1"/>
  <c r="E1491" i="10"/>
  <c r="F1238" i="9"/>
  <c r="G1238" i="9" s="1"/>
  <c r="C1490" i="11"/>
  <c r="C1491" i="10"/>
  <c r="D1490" i="11"/>
  <c r="D1491" i="10"/>
  <c r="B1491" i="11"/>
  <c r="B1492" i="10"/>
  <c r="B1492" i="11" l="1"/>
  <c r="B1493" i="10"/>
  <c r="D1491" i="11"/>
  <c r="D1492" i="10"/>
  <c r="C1491" i="11"/>
  <c r="C1492" i="10"/>
  <c r="E1491" i="11"/>
  <c r="E1492" i="10"/>
  <c r="F1239" i="9"/>
  <c r="G1239" i="9" s="1"/>
  <c r="E1492" i="11" l="1"/>
  <c r="E1493" i="10"/>
  <c r="F1240" i="9"/>
  <c r="G1240" i="9" s="1"/>
  <c r="C1492" i="11"/>
  <c r="C1493" i="10"/>
  <c r="D1492" i="11"/>
  <c r="D1493" i="10"/>
  <c r="B1493" i="11"/>
  <c r="B1494" i="10"/>
  <c r="B1494" i="11" l="1"/>
  <c r="B1495" i="10"/>
  <c r="D1493" i="11"/>
  <c r="D1494" i="10"/>
  <c r="C1493" i="11"/>
  <c r="C1494" i="10"/>
  <c r="E1493" i="11"/>
  <c r="E1494" i="10"/>
  <c r="F1241" i="9"/>
  <c r="G1241" i="9" s="1"/>
  <c r="E1494" i="11" l="1"/>
  <c r="E1495" i="10"/>
  <c r="F1242" i="9"/>
  <c r="G1242" i="9" s="1"/>
  <c r="C1494" i="11"/>
  <c r="C1495" i="10"/>
  <c r="D1494" i="11"/>
  <c r="D1495" i="10"/>
  <c r="B1495" i="11"/>
  <c r="B1496" i="10"/>
  <c r="B1496" i="11" l="1"/>
  <c r="B1497" i="10"/>
  <c r="D1495" i="11"/>
  <c r="D1496" i="10"/>
  <c r="C1495" i="11"/>
  <c r="C1496" i="10"/>
  <c r="E1495" i="11"/>
  <c r="E1496" i="10"/>
  <c r="F1243" i="9"/>
  <c r="G1243" i="9" s="1"/>
  <c r="E1496" i="11" l="1"/>
  <c r="E1497" i="10"/>
  <c r="F1244" i="9"/>
  <c r="G1244" i="9" s="1"/>
  <c r="C1496" i="11"/>
  <c r="C1497" i="10"/>
  <c r="D1496" i="11"/>
  <c r="D1497" i="10"/>
  <c r="B1497" i="11"/>
  <c r="B1498" i="10"/>
  <c r="D1497" i="11" l="1"/>
  <c r="D1498" i="10"/>
  <c r="C1497" i="11"/>
  <c r="C1498" i="10"/>
  <c r="B1498" i="11"/>
  <c r="B1499" i="10"/>
  <c r="E1497" i="11"/>
  <c r="E1498" i="10"/>
  <c r="F1245" i="9"/>
  <c r="G1245" i="9" s="1"/>
  <c r="E1498" i="11" l="1"/>
  <c r="E1499" i="10"/>
  <c r="F1246" i="9"/>
  <c r="G1246" i="9" s="1"/>
  <c r="B1499" i="11"/>
  <c r="B1500" i="10"/>
  <c r="C1498" i="11"/>
  <c r="C1499" i="10"/>
  <c r="D1498" i="11"/>
  <c r="D1499" i="10"/>
  <c r="D1499" i="11" l="1"/>
  <c r="D1500" i="10"/>
  <c r="C1499" i="11"/>
  <c r="C1500" i="10"/>
  <c r="B1500" i="11"/>
  <c r="B1501" i="10"/>
  <c r="J11" i="7"/>
  <c r="E1499" i="11"/>
  <c r="E1500" i="10"/>
  <c r="F1247" i="9"/>
  <c r="G1247" i="9" s="1"/>
  <c r="E1500" i="11" l="1"/>
  <c r="E1501" i="10"/>
  <c r="F1248" i="9"/>
  <c r="G1248" i="9" s="1"/>
  <c r="J50" i="7"/>
  <c r="C1500" i="11"/>
  <c r="C1501" i="10"/>
  <c r="J24" i="7"/>
  <c r="B1501" i="11"/>
  <c r="B1502" i="10"/>
  <c r="D1500" i="11"/>
  <c r="D1501" i="10"/>
  <c r="J37" i="7"/>
  <c r="B1502" i="11" l="1"/>
  <c r="B1503" i="10"/>
  <c r="C1501" i="11"/>
  <c r="C1502" i="10"/>
  <c r="D1501" i="11"/>
  <c r="D1502" i="10"/>
  <c r="E1501" i="11"/>
  <c r="E1502" i="10"/>
  <c r="F1249" i="9"/>
  <c r="G1249" i="9" s="1"/>
  <c r="E1502" i="11" l="1"/>
  <c r="E1503" i="10"/>
  <c r="F1250" i="9"/>
  <c r="G1250" i="9" s="1"/>
  <c r="C1502" i="11"/>
  <c r="C1503" i="10"/>
  <c r="D1502" i="11"/>
  <c r="D1503" i="10"/>
  <c r="B1503" i="11"/>
  <c r="B1504" i="10"/>
  <c r="B1504" i="11" l="1"/>
  <c r="B1505" i="10"/>
  <c r="D1503" i="11"/>
  <c r="D1504" i="10"/>
  <c r="C1503" i="11"/>
  <c r="C1504" i="10"/>
  <c r="E1503" i="11"/>
  <c r="E1504" i="10"/>
  <c r="F1251" i="9"/>
  <c r="G1251" i="9" s="1"/>
  <c r="E1504" i="11" l="1"/>
  <c r="E1505" i="10"/>
  <c r="F1252" i="9"/>
  <c r="G1252" i="9" s="1"/>
  <c r="C1504" i="11"/>
  <c r="C1505" i="10"/>
  <c r="D1504" i="11"/>
  <c r="D1505" i="10"/>
  <c r="B1505" i="11"/>
  <c r="B1506" i="10"/>
  <c r="B1506" i="11" l="1"/>
  <c r="B1507" i="10"/>
  <c r="D1505" i="11"/>
  <c r="D1506" i="10"/>
  <c r="C1505" i="11"/>
  <c r="C1506" i="10"/>
  <c r="E1505" i="11"/>
  <c r="E1506" i="10"/>
  <c r="F1253" i="9"/>
  <c r="G1253" i="9" s="1"/>
  <c r="E1506" i="11" l="1"/>
  <c r="E1507" i="10"/>
  <c r="F1254" i="9"/>
  <c r="G1254" i="9" s="1"/>
  <c r="C1506" i="11"/>
  <c r="C1507" i="10"/>
  <c r="D1506" i="11"/>
  <c r="D1507" i="10"/>
  <c r="B1507" i="11"/>
  <c r="B1508" i="10"/>
  <c r="D1507" i="11" l="1"/>
  <c r="D1508" i="10"/>
  <c r="C1507" i="11"/>
  <c r="C1508" i="10"/>
  <c r="B1508" i="11"/>
  <c r="B1509" i="10"/>
  <c r="E1507" i="11"/>
  <c r="E1508" i="10"/>
  <c r="F1255" i="9"/>
  <c r="G1255" i="9" s="1"/>
  <c r="E1508" i="11" l="1"/>
  <c r="E1509" i="10"/>
  <c r="F1256" i="9"/>
  <c r="G1256" i="9" s="1"/>
  <c r="B1509" i="11"/>
  <c r="B1510" i="10"/>
  <c r="C1508" i="11"/>
  <c r="C1509" i="10"/>
  <c r="D1508" i="11"/>
  <c r="D1509" i="10"/>
  <c r="C1509" i="11" l="1"/>
  <c r="C1510" i="10"/>
  <c r="D1509" i="11"/>
  <c r="D1510" i="10"/>
  <c r="B1510" i="11"/>
  <c r="B1511" i="10"/>
  <c r="E1509" i="11"/>
  <c r="E1510" i="10"/>
  <c r="F1257" i="9"/>
  <c r="G1257" i="9" s="1"/>
  <c r="E1510" i="11" l="1"/>
  <c r="E1511" i="10"/>
  <c r="F1258" i="9"/>
  <c r="G1258" i="9" s="1"/>
  <c r="B1511" i="11"/>
  <c r="B1512" i="10"/>
  <c r="D1510" i="11"/>
  <c r="D1511" i="10"/>
  <c r="C1510" i="11"/>
  <c r="C1511" i="10"/>
  <c r="C1511" i="11" l="1"/>
  <c r="C1512" i="10"/>
  <c r="D1511" i="11"/>
  <c r="D1512" i="10"/>
  <c r="B1512" i="11"/>
  <c r="B1513" i="10"/>
  <c r="E1511" i="11"/>
  <c r="E1512" i="10"/>
  <c r="F1259" i="9"/>
  <c r="G1259" i="9" s="1"/>
  <c r="E1512" i="11" l="1"/>
  <c r="E1513" i="10"/>
  <c r="F1260" i="9"/>
  <c r="G1260" i="9" s="1"/>
  <c r="B1513" i="11"/>
  <c r="B1514" i="10"/>
  <c r="D1512" i="11"/>
  <c r="D1513" i="10"/>
  <c r="C1512" i="11"/>
  <c r="C1513" i="10"/>
  <c r="C1513" i="11" l="1"/>
  <c r="C1514" i="10"/>
  <c r="D1513" i="11"/>
  <c r="D1514" i="10"/>
  <c r="B1514" i="11"/>
  <c r="B1515" i="10"/>
  <c r="E1513" i="11"/>
  <c r="E1514" i="10"/>
  <c r="F1261" i="9"/>
  <c r="G1261" i="9" s="1"/>
  <c r="E1514" i="11" l="1"/>
  <c r="E1515" i="10"/>
  <c r="F1262" i="9"/>
  <c r="G1262" i="9" s="1"/>
  <c r="B1515" i="11"/>
  <c r="B1516" i="10"/>
  <c r="D1514" i="11"/>
  <c r="D1515" i="10"/>
  <c r="C1514" i="11"/>
  <c r="C1515" i="10"/>
  <c r="C1515" i="11" l="1"/>
  <c r="C1516" i="10"/>
  <c r="D1515" i="11"/>
  <c r="D1516" i="10"/>
  <c r="B1516" i="11"/>
  <c r="B1517" i="10"/>
  <c r="E1515" i="11"/>
  <c r="E1516" i="10"/>
  <c r="F1263" i="9"/>
  <c r="G1263" i="9" s="1"/>
  <c r="E1516" i="11" l="1"/>
  <c r="E1517" i="10"/>
  <c r="F1264" i="9"/>
  <c r="G1264" i="9" s="1"/>
  <c r="B1517" i="11"/>
  <c r="B1518" i="10"/>
  <c r="K11" i="7"/>
  <c r="D1516" i="11"/>
  <c r="D1517" i="10"/>
  <c r="C1516" i="11"/>
  <c r="C1517" i="10"/>
  <c r="D1517" i="11" l="1"/>
  <c r="D1518" i="10"/>
  <c r="K37" i="7"/>
  <c r="B1518" i="11"/>
  <c r="B1519" i="10"/>
  <c r="C1517" i="11"/>
  <c r="C1518" i="10"/>
  <c r="K24" i="7"/>
  <c r="E1517" i="11"/>
  <c r="E1518" i="10"/>
  <c r="F1265" i="9"/>
  <c r="G1265" i="9" s="1"/>
  <c r="K50" i="7"/>
  <c r="C1518" i="11" l="1"/>
  <c r="C1519" i="10"/>
  <c r="B1519" i="11"/>
  <c r="B1520" i="10"/>
  <c r="E1518" i="11"/>
  <c r="E1519" i="10"/>
  <c r="F1266" i="9"/>
  <c r="G1266" i="9" s="1"/>
  <c r="D1518" i="11"/>
  <c r="D1519" i="10"/>
  <c r="D1519" i="11" l="1"/>
  <c r="D1520" i="10"/>
  <c r="E1519" i="11"/>
  <c r="E1520" i="10"/>
  <c r="F1267" i="9"/>
  <c r="G1267" i="9" s="1"/>
  <c r="B1520" i="11"/>
  <c r="B1521" i="10"/>
  <c r="C1519" i="11"/>
  <c r="C1520" i="10"/>
  <c r="C1520" i="11" l="1"/>
  <c r="C1521" i="10"/>
  <c r="B1521" i="11"/>
  <c r="B1522" i="10"/>
  <c r="E1520" i="11"/>
  <c r="E1521" i="10"/>
  <c r="F1268" i="9"/>
  <c r="G1268" i="9" s="1"/>
  <c r="D1520" i="11"/>
  <c r="D1521" i="10"/>
  <c r="D1521" i="11" l="1"/>
  <c r="D1522" i="10"/>
  <c r="E1521" i="11"/>
  <c r="E1522" i="10"/>
  <c r="F1269" i="9"/>
  <c r="G1269" i="9" s="1"/>
  <c r="B1522" i="11"/>
  <c r="B1523" i="10"/>
  <c r="C1521" i="11"/>
  <c r="C1522" i="10"/>
  <c r="C1522" i="11" l="1"/>
  <c r="C1523" i="10"/>
  <c r="B1523" i="11"/>
  <c r="B1524" i="10"/>
  <c r="E1522" i="11"/>
  <c r="E1523" i="10"/>
  <c r="F1270" i="9"/>
  <c r="G1270" i="9" s="1"/>
  <c r="D1522" i="11"/>
  <c r="D1523" i="10"/>
  <c r="D1523" i="11" l="1"/>
  <c r="D1524" i="10"/>
  <c r="E1523" i="11"/>
  <c r="E1524" i="10"/>
  <c r="F1271" i="9"/>
  <c r="G1271" i="9" s="1"/>
  <c r="B1524" i="11"/>
  <c r="B1525" i="10"/>
  <c r="C1523" i="11"/>
  <c r="C1524" i="10"/>
  <c r="C1524" i="11" l="1"/>
  <c r="C1525" i="10"/>
  <c r="B1525" i="11"/>
  <c r="B1526" i="10"/>
  <c r="E1524" i="11"/>
  <c r="E1525" i="10"/>
  <c r="F1272" i="9"/>
  <c r="G1272" i="9" s="1"/>
  <c r="D1524" i="11"/>
  <c r="D1525" i="10"/>
  <c r="D1525" i="11" l="1"/>
  <c r="D1526" i="10"/>
  <c r="E1525" i="11"/>
  <c r="E1526" i="10"/>
  <c r="F1273" i="9"/>
  <c r="G1273" i="9" s="1"/>
  <c r="B1526" i="11"/>
  <c r="B1527" i="10"/>
  <c r="C1525" i="11"/>
  <c r="C1526" i="10"/>
  <c r="B1527" i="11" l="1"/>
  <c r="B1528" i="10"/>
  <c r="C1526" i="11"/>
  <c r="C1527" i="10"/>
  <c r="E1526" i="11"/>
  <c r="E1527" i="10"/>
  <c r="F1274" i="9"/>
  <c r="G1274" i="9" s="1"/>
  <c r="D1526" i="11"/>
  <c r="D1527" i="10"/>
  <c r="D1527" i="11" l="1"/>
  <c r="D1528" i="10"/>
  <c r="E1527" i="11"/>
  <c r="E1528" i="10"/>
  <c r="F1275" i="9"/>
  <c r="G1275" i="9" s="1"/>
  <c r="C1527" i="11"/>
  <c r="C1528" i="10"/>
  <c r="B1528" i="11"/>
  <c r="B1529" i="10"/>
  <c r="B1529" i="11" l="1"/>
  <c r="B1530" i="10"/>
  <c r="C1528" i="11"/>
  <c r="C1529" i="10"/>
  <c r="E1528" i="11"/>
  <c r="E1529" i="10"/>
  <c r="F1276" i="9"/>
  <c r="G1276" i="9" s="1"/>
  <c r="D1528" i="11"/>
  <c r="D1529" i="10"/>
  <c r="D1529" i="11" l="1"/>
  <c r="D1530" i="10"/>
  <c r="E1529" i="11"/>
  <c r="E1530" i="10"/>
  <c r="F1277" i="9"/>
  <c r="G1277" i="9" s="1"/>
  <c r="C1529" i="11"/>
  <c r="C1530" i="10"/>
  <c r="B1530" i="11"/>
  <c r="B1531" i="10"/>
  <c r="B1531" i="11" l="1"/>
  <c r="B1532" i="10"/>
  <c r="C1530" i="11"/>
  <c r="C1531" i="10"/>
  <c r="E1530" i="11"/>
  <c r="E1531" i="10"/>
  <c r="F1278" i="9"/>
  <c r="G1278" i="9" s="1"/>
  <c r="D1530" i="11"/>
  <c r="D1531" i="10"/>
  <c r="D1531" i="11" l="1"/>
  <c r="D1532" i="10"/>
  <c r="E1531" i="11"/>
  <c r="E1532" i="10"/>
  <c r="F1279" i="9"/>
  <c r="G1279" i="9" s="1"/>
  <c r="C1531" i="11"/>
  <c r="C1532" i="10"/>
  <c r="B1532" i="11"/>
  <c r="B1533" i="10"/>
  <c r="B1533" i="11" l="1"/>
  <c r="B1534" i="10"/>
  <c r="L11" i="7"/>
  <c r="C1532" i="11"/>
  <c r="C1533" i="10"/>
  <c r="E1532" i="11"/>
  <c r="E1533" i="10"/>
  <c r="F1280" i="9"/>
  <c r="G1280" i="9" s="1"/>
  <c r="D1532" i="11"/>
  <c r="D1533" i="10"/>
  <c r="E1533" i="11" l="1"/>
  <c r="E1534" i="10"/>
  <c r="F1281" i="9"/>
  <c r="G1281" i="9" s="1"/>
  <c r="L50" i="7"/>
  <c r="C1533" i="11"/>
  <c r="C1534" i="10"/>
  <c r="L24" i="7"/>
  <c r="D1533" i="11"/>
  <c r="D1534" i="10"/>
  <c r="L37" i="7"/>
  <c r="B1534" i="11"/>
  <c r="B1535" i="10"/>
  <c r="B1535" i="11" l="1"/>
  <c r="B1536" i="10"/>
  <c r="D1534" i="11"/>
  <c r="D1535" i="10"/>
  <c r="C1534" i="11"/>
  <c r="C1535" i="10"/>
  <c r="E1534" i="11"/>
  <c r="E1535" i="10"/>
  <c r="F1282" i="9"/>
  <c r="G1282" i="9" s="1"/>
  <c r="E1535" i="11" l="1"/>
  <c r="E1536" i="10"/>
  <c r="F1283" i="9"/>
  <c r="G1283" i="9" s="1"/>
  <c r="D1535" i="11"/>
  <c r="D1536" i="10"/>
  <c r="C1535" i="11"/>
  <c r="C1536" i="10"/>
  <c r="B1536" i="11"/>
  <c r="B1537" i="10"/>
  <c r="B1537" i="11" l="1"/>
  <c r="B1538" i="10"/>
  <c r="C1536" i="11"/>
  <c r="C1537" i="10"/>
  <c r="D1536" i="11"/>
  <c r="D1537" i="10"/>
  <c r="E1536" i="11"/>
  <c r="E1537" i="10"/>
  <c r="F1284" i="9"/>
  <c r="G1284" i="9" s="1"/>
  <c r="E1537" i="11" l="1"/>
  <c r="E1538" i="10"/>
  <c r="F1285" i="9"/>
  <c r="G1285" i="9" s="1"/>
  <c r="D1537" i="11"/>
  <c r="D1538" i="10"/>
  <c r="C1537" i="11"/>
  <c r="C1538" i="10"/>
  <c r="B1538" i="11"/>
  <c r="B1539" i="10"/>
  <c r="C1538" i="11" l="1"/>
  <c r="C1539" i="10"/>
  <c r="D1538" i="11"/>
  <c r="D1539" i="10"/>
  <c r="B1539" i="11"/>
  <c r="B1540" i="10"/>
  <c r="E1538" i="11"/>
  <c r="E1539" i="10"/>
  <c r="F1286" i="9"/>
  <c r="G1286" i="9" s="1"/>
  <c r="E1539" i="11" l="1"/>
  <c r="E1540" i="10"/>
  <c r="F1287" i="9"/>
  <c r="G1287" i="9" s="1"/>
  <c r="B1540" i="11"/>
  <c r="B1541" i="10"/>
  <c r="D1539" i="11"/>
  <c r="D1540" i="10"/>
  <c r="C1539" i="11"/>
  <c r="C1540" i="10"/>
  <c r="C1540" i="11" l="1"/>
  <c r="C1541" i="10"/>
  <c r="D1540" i="11"/>
  <c r="D1541" i="10"/>
  <c r="B1541" i="11"/>
  <c r="B1542" i="10"/>
  <c r="E1540" i="11"/>
  <c r="E1541" i="10"/>
  <c r="F1288" i="9"/>
  <c r="G1288" i="9" s="1"/>
  <c r="E1541" i="11" l="1"/>
  <c r="E1542" i="10"/>
  <c r="F1289" i="9"/>
  <c r="G1289" i="9" s="1"/>
  <c r="B1542" i="11"/>
  <c r="B1543" i="10"/>
  <c r="D1541" i="11"/>
  <c r="D1542" i="10"/>
  <c r="C1541" i="11"/>
  <c r="C1542" i="10"/>
  <c r="D1542" i="11" l="1"/>
  <c r="D1543" i="10"/>
  <c r="B1543" i="11"/>
  <c r="B1544" i="10"/>
  <c r="C1542" i="11"/>
  <c r="C1543" i="10"/>
  <c r="E1542" i="11"/>
  <c r="E1543" i="10"/>
  <c r="F1290" i="9"/>
  <c r="G1290" i="9" s="1"/>
  <c r="E1543" i="11" l="1"/>
  <c r="E1544" i="10"/>
  <c r="F1291" i="9"/>
  <c r="G1291" i="9" s="1"/>
  <c r="C1543" i="11"/>
  <c r="C1544" i="10"/>
  <c r="B1544" i="11"/>
  <c r="B1545" i="10"/>
  <c r="D1543" i="11"/>
  <c r="D1544" i="10"/>
  <c r="B1545" i="11" l="1"/>
  <c r="B1546" i="10"/>
  <c r="C1544" i="11"/>
  <c r="C1545" i="10"/>
  <c r="D1544" i="11"/>
  <c r="D1545" i="10"/>
  <c r="E1544" i="11"/>
  <c r="E1545" i="10"/>
  <c r="F1292" i="9"/>
  <c r="G1292" i="9" s="1"/>
  <c r="E1545" i="11" l="1"/>
  <c r="E1546" i="10"/>
  <c r="F1293" i="9"/>
  <c r="G1293" i="9" s="1"/>
  <c r="D1545" i="11"/>
  <c r="D1546" i="10"/>
  <c r="C1545" i="11"/>
  <c r="C1546" i="10"/>
  <c r="B1546" i="11"/>
  <c r="B1547" i="10"/>
  <c r="C1546" i="11" l="1"/>
  <c r="C1547" i="10"/>
  <c r="D1546" i="11"/>
  <c r="D1547" i="10"/>
  <c r="B1547" i="11"/>
  <c r="B1548" i="10"/>
  <c r="E1546" i="11"/>
  <c r="E1547" i="10"/>
  <c r="F1294" i="9"/>
  <c r="G1294" i="9" s="1"/>
  <c r="E1547" i="11" l="1"/>
  <c r="E1548" i="10"/>
  <c r="F1295" i="9"/>
  <c r="G1295" i="9" s="1"/>
  <c r="B1548" i="11"/>
  <c r="B1549" i="10"/>
  <c r="D1547" i="11"/>
  <c r="D1548" i="10"/>
  <c r="C1547" i="11"/>
  <c r="C1548" i="10"/>
  <c r="D1548" i="11" l="1"/>
  <c r="D1549" i="10"/>
  <c r="C1548" i="11"/>
  <c r="C1549" i="10"/>
  <c r="B1549" i="11"/>
  <c r="B1550" i="10"/>
  <c r="E1548" i="11"/>
  <c r="E1549" i="10"/>
  <c r="F1296" i="9"/>
  <c r="G1296" i="9" s="1"/>
  <c r="E1549" i="11" l="1"/>
  <c r="E1550" i="10"/>
  <c r="F1297" i="9"/>
  <c r="G1297" i="9" s="1"/>
  <c r="B1550" i="11"/>
  <c r="B1551" i="10"/>
  <c r="C1549" i="11"/>
  <c r="C1550" i="10"/>
  <c r="D1549" i="11"/>
  <c r="D1550" i="10"/>
  <c r="D1550" i="11" l="1"/>
  <c r="D1551" i="10"/>
  <c r="C1550" i="11"/>
  <c r="C1551" i="10"/>
  <c r="B1551" i="11"/>
  <c r="B1552" i="10"/>
  <c r="E1550" i="11"/>
  <c r="E1551" i="10"/>
  <c r="F1298" i="9"/>
  <c r="G1298" i="9" s="1"/>
  <c r="E1551" i="11" l="1"/>
  <c r="E1552" i="10"/>
  <c r="F1299" i="9"/>
  <c r="G1299" i="9" s="1"/>
  <c r="B1552" i="11"/>
  <c r="B1553" i="10"/>
  <c r="C1551" i="11"/>
  <c r="C1552" i="10"/>
  <c r="D1551" i="11"/>
  <c r="D1552" i="10"/>
  <c r="D1552" i="11" l="1"/>
  <c r="D1553" i="10"/>
  <c r="C1552" i="11"/>
  <c r="C1553" i="10"/>
  <c r="B1553" i="11"/>
  <c r="B1554" i="10"/>
  <c r="E1552" i="11"/>
  <c r="E1553" i="10"/>
  <c r="F1300" i="9"/>
  <c r="G1300" i="9" s="1"/>
  <c r="E1553" i="11" l="1"/>
  <c r="E1554" i="10"/>
  <c r="F1301" i="9"/>
  <c r="G1301" i="9" s="1"/>
  <c r="B1554" i="11"/>
  <c r="B1555" i="10"/>
  <c r="N11" i="7"/>
  <c r="M11" i="7"/>
  <c r="B9" i="6"/>
  <c r="C30" i="14" s="1"/>
  <c r="C1553" i="11"/>
  <c r="C1554" i="10"/>
  <c r="D1553" i="11"/>
  <c r="D1554" i="10"/>
  <c r="B1555" i="11" l="1"/>
  <c r="B1556" i="10"/>
  <c r="D1554" i="11"/>
  <c r="D1555" i="10"/>
  <c r="D9" i="6"/>
  <c r="C32" i="14" s="1"/>
  <c r="N37" i="7"/>
  <c r="M37" i="7"/>
  <c r="C1554" i="11"/>
  <c r="C1555" i="10"/>
  <c r="N24" i="7"/>
  <c r="M24" i="7"/>
  <c r="C9" i="6"/>
  <c r="C31" i="14" s="1"/>
  <c r="E1554" i="11"/>
  <c r="E1555" i="10"/>
  <c r="F1302" i="9"/>
  <c r="G1302" i="9" s="1"/>
  <c r="M50" i="7"/>
  <c r="N50" i="7"/>
  <c r="E9" i="6"/>
  <c r="C33" i="14" s="1"/>
  <c r="D1555" i="11" l="1"/>
  <c r="D1556" i="10"/>
  <c r="E1555" i="11"/>
  <c r="E1556" i="10"/>
  <c r="F1303" i="9"/>
  <c r="G1303" i="9" s="1"/>
  <c r="B1556" i="11"/>
  <c r="B1557" i="10"/>
  <c r="C1555" i="11"/>
  <c r="C1556" i="10"/>
  <c r="B1557" i="11" l="1"/>
  <c r="B1558" i="10"/>
  <c r="C1556" i="11"/>
  <c r="C1557" i="10"/>
  <c r="E1556" i="11"/>
  <c r="E1557" i="10"/>
  <c r="F1304" i="9"/>
  <c r="G1304" i="9" s="1"/>
  <c r="D1556" i="11"/>
  <c r="D1557" i="10"/>
  <c r="D1557" i="11" l="1"/>
  <c r="D1558" i="10"/>
  <c r="E1557" i="11"/>
  <c r="E1558" i="10"/>
  <c r="F1305" i="9"/>
  <c r="G1305" i="9" s="1"/>
  <c r="C1557" i="11"/>
  <c r="C1558" i="10"/>
  <c r="B1558" i="11"/>
  <c r="B1559" i="10"/>
  <c r="C1558" i="11" l="1"/>
  <c r="C1559" i="10"/>
  <c r="E1558" i="11"/>
  <c r="E1559" i="10"/>
  <c r="F1306" i="9"/>
  <c r="G1306" i="9" s="1"/>
  <c r="B1559" i="11"/>
  <c r="B1560" i="10"/>
  <c r="D1558" i="11"/>
  <c r="D1559" i="10"/>
  <c r="D1559" i="11" l="1"/>
  <c r="D1560" i="10"/>
  <c r="B1560" i="11"/>
  <c r="B1561" i="10"/>
  <c r="E1559" i="11"/>
  <c r="E1560" i="10"/>
  <c r="F1307" i="9"/>
  <c r="G1307" i="9" s="1"/>
  <c r="C1559" i="11"/>
  <c r="C1560" i="10"/>
  <c r="C1560" i="11" l="1"/>
  <c r="C1561" i="10"/>
  <c r="E1560" i="11"/>
  <c r="E1561" i="10"/>
  <c r="F1308" i="9"/>
  <c r="G1308" i="9" s="1"/>
  <c r="B1561" i="11"/>
  <c r="B1562" i="10"/>
  <c r="D1560" i="11"/>
  <c r="D1561" i="10"/>
  <c r="D1561" i="11" l="1"/>
  <c r="D1562" i="10"/>
  <c r="B1562" i="11"/>
  <c r="B1563" i="10"/>
  <c r="E1561" i="11"/>
  <c r="E1562" i="10"/>
  <c r="F1309" i="9"/>
  <c r="G1309" i="9" s="1"/>
  <c r="C1561" i="11"/>
  <c r="C1562" i="10"/>
  <c r="C1562" i="11" l="1"/>
  <c r="C1563" i="10"/>
  <c r="B1563" i="11"/>
  <c r="B1564" i="10"/>
  <c r="E1562" i="11"/>
  <c r="E1563" i="10"/>
  <c r="F1310" i="9"/>
  <c r="G1310" i="9" s="1"/>
  <c r="D1562" i="11"/>
  <c r="D1563" i="10"/>
  <c r="D1563" i="11" l="1"/>
  <c r="D1564" i="10"/>
  <c r="E1563" i="11"/>
  <c r="E1564" i="10"/>
  <c r="F1311" i="9"/>
  <c r="G1311" i="9" s="1"/>
  <c r="B1564" i="11"/>
  <c r="B1565" i="10"/>
  <c r="C1563" i="11"/>
  <c r="C1564" i="10"/>
  <c r="C1564" i="11" l="1"/>
  <c r="C1565" i="10"/>
  <c r="B1565" i="11"/>
  <c r="B1566" i="10"/>
  <c r="E1564" i="11"/>
  <c r="E1565" i="10"/>
  <c r="F1312" i="9"/>
  <c r="G1312" i="9" s="1"/>
  <c r="D1564" i="11"/>
  <c r="D1565" i="10"/>
  <c r="D1565" i="11" l="1"/>
  <c r="D1566" i="10"/>
  <c r="E1565" i="11"/>
  <c r="E1566" i="10"/>
  <c r="F1313" i="9"/>
  <c r="G1313" i="9" s="1"/>
  <c r="B1566" i="11"/>
  <c r="B1567" i="10"/>
  <c r="C1565" i="11"/>
  <c r="C1566" i="10"/>
  <c r="B1567" i="11" l="1"/>
  <c r="B1568" i="10"/>
  <c r="E1566" i="11"/>
  <c r="E1567" i="10"/>
  <c r="F1314" i="9"/>
  <c r="G1314" i="9" s="1"/>
  <c r="C1566" i="11"/>
  <c r="C1567" i="10"/>
  <c r="D1566" i="11"/>
  <c r="D1567" i="10"/>
  <c r="D1567" i="11" l="1"/>
  <c r="D1568" i="10"/>
  <c r="C1567" i="11"/>
  <c r="C1568" i="10"/>
  <c r="E1567" i="11"/>
  <c r="E1568" i="10"/>
  <c r="F1315" i="9"/>
  <c r="G1315" i="9" s="1"/>
  <c r="B1568" i="11"/>
  <c r="B1569" i="10"/>
  <c r="B1569" i="11" l="1"/>
  <c r="B1570" i="10"/>
  <c r="E1568" i="11"/>
  <c r="E1569" i="10"/>
  <c r="F1316" i="9"/>
  <c r="G1316" i="9" s="1"/>
  <c r="C1568" i="11"/>
  <c r="C1569" i="10"/>
  <c r="D1568" i="11"/>
  <c r="D1569" i="10"/>
  <c r="C1569" i="11" l="1"/>
  <c r="C1570" i="10"/>
  <c r="D1569" i="11"/>
  <c r="D1570" i="10"/>
  <c r="E1569" i="11"/>
  <c r="E1570" i="10"/>
  <c r="F1317" i="9"/>
  <c r="G1317" i="9" s="1"/>
  <c r="B1570" i="11"/>
  <c r="B1571" i="10"/>
  <c r="B1571" i="11" l="1"/>
  <c r="B1572" i="10"/>
  <c r="B12" i="7"/>
  <c r="E1570" i="11"/>
  <c r="E1571" i="10"/>
  <c r="F1318" i="9"/>
  <c r="G1318" i="9" s="1"/>
  <c r="D1570" i="11"/>
  <c r="D1571" i="10"/>
  <c r="C1570" i="11"/>
  <c r="C1571" i="10"/>
  <c r="D1571" i="11" l="1"/>
  <c r="D1572" i="10"/>
  <c r="B38" i="7"/>
  <c r="E1571" i="11"/>
  <c r="E1572" i="10"/>
  <c r="F1319" i="9"/>
  <c r="G1319" i="9" s="1"/>
  <c r="B51" i="7"/>
  <c r="C1571" i="11"/>
  <c r="C1572" i="10"/>
  <c r="B25" i="7"/>
  <c r="B1572" i="11"/>
  <c r="B1573" i="10"/>
  <c r="B1573" i="11" l="1"/>
  <c r="B1574" i="10"/>
  <c r="C1572" i="11"/>
  <c r="C1573" i="10"/>
  <c r="E1572" i="11"/>
  <c r="E1573" i="10"/>
  <c r="F1320" i="9"/>
  <c r="G1320" i="9" s="1"/>
  <c r="D1572" i="11"/>
  <c r="D1573" i="10"/>
  <c r="D1573" i="11" l="1"/>
  <c r="D1574" i="10"/>
  <c r="E1573" i="11"/>
  <c r="E1574" i="10"/>
  <c r="F1321" i="9"/>
  <c r="G1321" i="9" s="1"/>
  <c r="C1573" i="11"/>
  <c r="C1574" i="10"/>
  <c r="B1574" i="11"/>
  <c r="B1575" i="10"/>
  <c r="C1574" i="11" l="1"/>
  <c r="C1575" i="10"/>
  <c r="E1574" i="11"/>
  <c r="E1575" i="10"/>
  <c r="F1322" i="9"/>
  <c r="G1322" i="9" s="1"/>
  <c r="B1575" i="11"/>
  <c r="B1576" i="10"/>
  <c r="D1574" i="11"/>
  <c r="D1575" i="10"/>
  <c r="D1575" i="11" l="1"/>
  <c r="D1576" i="10"/>
  <c r="B1576" i="11"/>
  <c r="B1577" i="10"/>
  <c r="E1575" i="11"/>
  <c r="E1576" i="10"/>
  <c r="F1323" i="9"/>
  <c r="G1323" i="9" s="1"/>
  <c r="C1575" i="11"/>
  <c r="C1576" i="10"/>
  <c r="C1576" i="11" l="1"/>
  <c r="C1577" i="10"/>
  <c r="E1576" i="11"/>
  <c r="E1577" i="10"/>
  <c r="F1324" i="9"/>
  <c r="G1324" i="9" s="1"/>
  <c r="B1577" i="11"/>
  <c r="B1578" i="10"/>
  <c r="D1576" i="11"/>
  <c r="D1577" i="10"/>
  <c r="D1577" i="11" l="1"/>
  <c r="D1578" i="10"/>
  <c r="B1578" i="11"/>
  <c r="B1579" i="10"/>
  <c r="E1577" i="11"/>
  <c r="E1578" i="10"/>
  <c r="F1325" i="9"/>
  <c r="G1325" i="9" s="1"/>
  <c r="C1577" i="11"/>
  <c r="C1578" i="10"/>
  <c r="C1578" i="11" l="1"/>
  <c r="C1579" i="10"/>
  <c r="B1579" i="11"/>
  <c r="B1580" i="10"/>
  <c r="E1578" i="11"/>
  <c r="E1579" i="10"/>
  <c r="F1326" i="9"/>
  <c r="G1326" i="9" s="1"/>
  <c r="D1578" i="11"/>
  <c r="D1579" i="10"/>
  <c r="D1579" i="11" l="1"/>
  <c r="D1580" i="10"/>
  <c r="E1579" i="11"/>
  <c r="E1580" i="10"/>
  <c r="F1327" i="9"/>
  <c r="G1327" i="9" s="1"/>
  <c r="B1580" i="11"/>
  <c r="B1581" i="10"/>
  <c r="C1579" i="11"/>
  <c r="C1580" i="10"/>
  <c r="C1580" i="11" l="1"/>
  <c r="C1581" i="10"/>
  <c r="B1581" i="11"/>
  <c r="B1582" i="10"/>
  <c r="E1580" i="11"/>
  <c r="E1581" i="10"/>
  <c r="F1328" i="9"/>
  <c r="G1328" i="9" s="1"/>
  <c r="D1580" i="11"/>
  <c r="D1581" i="10"/>
  <c r="D1581" i="11" l="1"/>
  <c r="D1582" i="10"/>
  <c r="B1582" i="11"/>
  <c r="B1583" i="10"/>
  <c r="E1581" i="11"/>
  <c r="E1582" i="10"/>
  <c r="F1329" i="9"/>
  <c r="G1329" i="9" s="1"/>
  <c r="C1581" i="11"/>
  <c r="C1582" i="10"/>
  <c r="C1582" i="11" l="1"/>
  <c r="C1583" i="10"/>
  <c r="B1583" i="11"/>
  <c r="B1584" i="10"/>
  <c r="E1582" i="11"/>
  <c r="E1583" i="10"/>
  <c r="F1330" i="9"/>
  <c r="G1330" i="9" s="1"/>
  <c r="D1582" i="11"/>
  <c r="D1583" i="10"/>
  <c r="D1583" i="11" l="1"/>
  <c r="D1584" i="10"/>
  <c r="E1583" i="11"/>
  <c r="E1584" i="10"/>
  <c r="F1331" i="9"/>
  <c r="G1331" i="9" s="1"/>
  <c r="B1584" i="11"/>
  <c r="B1585" i="10"/>
  <c r="C1583" i="11"/>
  <c r="C1584" i="10"/>
  <c r="B1585" i="11" l="1"/>
  <c r="B1586" i="10"/>
  <c r="E1584" i="11"/>
  <c r="E1585" i="10"/>
  <c r="F1332" i="9"/>
  <c r="G1332" i="9" s="1"/>
  <c r="C1584" i="11"/>
  <c r="C1585" i="10"/>
  <c r="D1584" i="11"/>
  <c r="D1585" i="10"/>
  <c r="D1585" i="11" l="1"/>
  <c r="D1586" i="10"/>
  <c r="C1585" i="11"/>
  <c r="C1586" i="10"/>
  <c r="E1585" i="11"/>
  <c r="E1586" i="10"/>
  <c r="F1333" i="9"/>
  <c r="G1333" i="9" s="1"/>
  <c r="B1586" i="11"/>
  <c r="B1587" i="10"/>
  <c r="B1587" i="11" l="1"/>
  <c r="B1588" i="10"/>
  <c r="C12" i="7"/>
  <c r="E1586" i="11"/>
  <c r="E1587" i="10"/>
  <c r="F1334" i="9"/>
  <c r="G1334" i="9" s="1"/>
  <c r="C1586" i="11"/>
  <c r="C1587" i="10"/>
  <c r="D1586" i="11"/>
  <c r="D1587" i="10"/>
  <c r="C1587" i="11" l="1"/>
  <c r="C1588" i="10"/>
  <c r="C25" i="7"/>
  <c r="E1587" i="11"/>
  <c r="E1588" i="10"/>
  <c r="F1335" i="9"/>
  <c r="G1335" i="9" s="1"/>
  <c r="C51" i="7"/>
  <c r="D1587" i="11"/>
  <c r="D1588" i="10"/>
  <c r="C38" i="7"/>
  <c r="B1588" i="11"/>
  <c r="B1589" i="10"/>
  <c r="B1589" i="11" l="1"/>
  <c r="B1590" i="10"/>
  <c r="D1588" i="11"/>
  <c r="D1589" i="10"/>
  <c r="E1588" i="11"/>
  <c r="E1589" i="10"/>
  <c r="F1336" i="9"/>
  <c r="G1336" i="9" s="1"/>
  <c r="C1588" i="11"/>
  <c r="C1589" i="10"/>
  <c r="C1589" i="11" l="1"/>
  <c r="C1590" i="10"/>
  <c r="E1589" i="11"/>
  <c r="E1590" i="10"/>
  <c r="F1337" i="9"/>
  <c r="G1337" i="9" s="1"/>
  <c r="D1589" i="11"/>
  <c r="D1590" i="10"/>
  <c r="B1590" i="11"/>
  <c r="B1591" i="10"/>
  <c r="B1591" i="11" l="1"/>
  <c r="B1592" i="10"/>
  <c r="E1590" i="11"/>
  <c r="E1591" i="10"/>
  <c r="F1338" i="9"/>
  <c r="G1338" i="9" s="1"/>
  <c r="D1590" i="11"/>
  <c r="D1591" i="10"/>
  <c r="C1590" i="11"/>
  <c r="C1591" i="10"/>
  <c r="C1591" i="11" l="1"/>
  <c r="C1592" i="10"/>
  <c r="D1591" i="11"/>
  <c r="D1592" i="10"/>
  <c r="E1591" i="11"/>
  <c r="E1592" i="10"/>
  <c r="F1339" i="9"/>
  <c r="G1339" i="9" s="1"/>
  <c r="B1592" i="11"/>
  <c r="B1593" i="10"/>
  <c r="B1593" i="11" l="1"/>
  <c r="B1594" i="10"/>
  <c r="E1592" i="11"/>
  <c r="E1593" i="10"/>
  <c r="F1340" i="9"/>
  <c r="G1340" i="9" s="1"/>
  <c r="D1592" i="11"/>
  <c r="D1593" i="10"/>
  <c r="C1592" i="11"/>
  <c r="C1593" i="10"/>
  <c r="C1593" i="11" l="1"/>
  <c r="C1594" i="10"/>
  <c r="D1593" i="11"/>
  <c r="D1594" i="10"/>
  <c r="E1593" i="11"/>
  <c r="E1594" i="10"/>
  <c r="F1341" i="9"/>
  <c r="G1341" i="9" s="1"/>
  <c r="B1594" i="11"/>
  <c r="B1595" i="10"/>
  <c r="D1594" i="11" l="1"/>
  <c r="D1595" i="10"/>
  <c r="B1595" i="11"/>
  <c r="B1596" i="10"/>
  <c r="E1594" i="11"/>
  <c r="E1595" i="10"/>
  <c r="F1342" i="9"/>
  <c r="G1342" i="9" s="1"/>
  <c r="C1594" i="11"/>
  <c r="C1595" i="10"/>
  <c r="C1595" i="11" l="1"/>
  <c r="C1596" i="10"/>
  <c r="E1595" i="11"/>
  <c r="E1596" i="10"/>
  <c r="F1343" i="9"/>
  <c r="G1343" i="9" s="1"/>
  <c r="B1596" i="11"/>
  <c r="B1597" i="10"/>
  <c r="D1595" i="11"/>
  <c r="D1596" i="10"/>
  <c r="D1596" i="11" l="1"/>
  <c r="D1597" i="10"/>
  <c r="B1597" i="11"/>
  <c r="B1598" i="10"/>
  <c r="E1596" i="11"/>
  <c r="E1597" i="10"/>
  <c r="F1344" i="9"/>
  <c r="G1344" i="9" s="1"/>
  <c r="C1596" i="11"/>
  <c r="C1597" i="10"/>
  <c r="C1597" i="11" l="1"/>
  <c r="C1598" i="10"/>
  <c r="E1597" i="11"/>
  <c r="E1598" i="10"/>
  <c r="F1345" i="9"/>
  <c r="G1345" i="9" s="1"/>
  <c r="B1598" i="11"/>
  <c r="B1599" i="10"/>
  <c r="D1597" i="11"/>
  <c r="D1598" i="10"/>
  <c r="D1598" i="11" l="1"/>
  <c r="D1599" i="10"/>
  <c r="B1599" i="11"/>
  <c r="B1600" i="10"/>
  <c r="E1598" i="11"/>
  <c r="E1599" i="10"/>
  <c r="F1346" i="9"/>
  <c r="G1346" i="9" s="1"/>
  <c r="C1598" i="11"/>
  <c r="C1599" i="10"/>
  <c r="C1599" i="11" l="1"/>
  <c r="C1600" i="10"/>
  <c r="E1599" i="11"/>
  <c r="E1600" i="10"/>
  <c r="F1347" i="9"/>
  <c r="G1347" i="9" s="1"/>
  <c r="B1600" i="11"/>
  <c r="B1601" i="10"/>
  <c r="D1599" i="11"/>
  <c r="D1600" i="10"/>
  <c r="D1600" i="11" l="1"/>
  <c r="D1601" i="10"/>
  <c r="B1601" i="11"/>
  <c r="B1602" i="10"/>
  <c r="E1600" i="11"/>
  <c r="E1601" i="10"/>
  <c r="F1348" i="9"/>
  <c r="G1348" i="9" s="1"/>
  <c r="C1600" i="11"/>
  <c r="C1601" i="10"/>
  <c r="C1601" i="11" l="1"/>
  <c r="C1602" i="10"/>
  <c r="E1601" i="11"/>
  <c r="E1602" i="10"/>
  <c r="F1349" i="9"/>
  <c r="G1349" i="9" s="1"/>
  <c r="B1602" i="11"/>
  <c r="B1603" i="10"/>
  <c r="D1601" i="11"/>
  <c r="D1602" i="10"/>
  <c r="D1602" i="11" l="1"/>
  <c r="D1603" i="10"/>
  <c r="B1603" i="11"/>
  <c r="B1604" i="10"/>
  <c r="E1602" i="11"/>
  <c r="E1603" i="10"/>
  <c r="F1350" i="9"/>
  <c r="G1350" i="9" s="1"/>
  <c r="C1602" i="11"/>
  <c r="C1603" i="10"/>
  <c r="C1603" i="11" l="1"/>
  <c r="C1604" i="10"/>
  <c r="E1603" i="11"/>
  <c r="E1604" i="10"/>
  <c r="F1351" i="9"/>
  <c r="G1351" i="9" s="1"/>
  <c r="B1604" i="11"/>
  <c r="B1605" i="10"/>
  <c r="D1603" i="11"/>
  <c r="D1604" i="10"/>
  <c r="D1604" i="11" l="1"/>
  <c r="D1605" i="10"/>
  <c r="B1605" i="11"/>
  <c r="B1606" i="10"/>
  <c r="D12" i="7"/>
  <c r="E1604" i="11"/>
  <c r="E1605" i="10"/>
  <c r="F1352" i="9"/>
  <c r="G1352" i="9" s="1"/>
  <c r="C1604" i="11"/>
  <c r="C1605" i="10"/>
  <c r="E1605" i="11" l="1"/>
  <c r="E1606" i="10"/>
  <c r="F1353" i="9"/>
  <c r="G1353" i="9" s="1"/>
  <c r="D51" i="7"/>
  <c r="B1606" i="11"/>
  <c r="B1607" i="10"/>
  <c r="C1605" i="11"/>
  <c r="C1606" i="10"/>
  <c r="D25" i="7"/>
  <c r="D1605" i="11"/>
  <c r="D1606" i="10"/>
  <c r="D38" i="7"/>
  <c r="C1606" i="11" l="1"/>
  <c r="C1607" i="10"/>
  <c r="B1607" i="11"/>
  <c r="B1608" i="10"/>
  <c r="D1606" i="11"/>
  <c r="D1607" i="10"/>
  <c r="E1606" i="11"/>
  <c r="E1607" i="10"/>
  <c r="F1354" i="9"/>
  <c r="G1354" i="9" s="1"/>
  <c r="E1607" i="11" l="1"/>
  <c r="E1608" i="10"/>
  <c r="F1355" i="9"/>
  <c r="G1355" i="9" s="1"/>
  <c r="D1607" i="11"/>
  <c r="D1608" i="10"/>
  <c r="B1608" i="11"/>
  <c r="B1609" i="10"/>
  <c r="C1607" i="11"/>
  <c r="C1608" i="10"/>
  <c r="C1608" i="11" l="1"/>
  <c r="C1609" i="10"/>
  <c r="B1609" i="11"/>
  <c r="B1610" i="10"/>
  <c r="D1608" i="11"/>
  <c r="D1609" i="10"/>
  <c r="E1608" i="11"/>
  <c r="E1609" i="10"/>
  <c r="F1356" i="9"/>
  <c r="G1356" i="9" s="1"/>
  <c r="E1609" i="11" l="1"/>
  <c r="E1610" i="10"/>
  <c r="F1357" i="9"/>
  <c r="G1357" i="9" s="1"/>
  <c r="D1609" i="11"/>
  <c r="D1610" i="10"/>
  <c r="B1610" i="11"/>
  <c r="B1611" i="10"/>
  <c r="C1609" i="11"/>
  <c r="C1610" i="10"/>
  <c r="B1611" i="11" l="1"/>
  <c r="B1612" i="10"/>
  <c r="D1610" i="11"/>
  <c r="D1611" i="10"/>
  <c r="C1610" i="11"/>
  <c r="C1611" i="10"/>
  <c r="E1610" i="11"/>
  <c r="E1611" i="10"/>
  <c r="F1358" i="9"/>
  <c r="G1358" i="9" s="1"/>
  <c r="E1611" i="11" l="1"/>
  <c r="E1612" i="10"/>
  <c r="F1359" i="9"/>
  <c r="G1359" i="9" s="1"/>
  <c r="C1611" i="11"/>
  <c r="C1612" i="10"/>
  <c r="D1611" i="11"/>
  <c r="D1612" i="10"/>
  <c r="B1612" i="11"/>
  <c r="B1613" i="10"/>
  <c r="D1612" i="11" l="1"/>
  <c r="D1613" i="10"/>
  <c r="C1612" i="11"/>
  <c r="C1613" i="10"/>
  <c r="B1613" i="11"/>
  <c r="B1614" i="10"/>
  <c r="E1612" i="11"/>
  <c r="E1613" i="10"/>
  <c r="F1360" i="9"/>
  <c r="G1360" i="9" s="1"/>
  <c r="E1613" i="11" l="1"/>
  <c r="E1614" i="10"/>
  <c r="F1361" i="9"/>
  <c r="G1361" i="9" s="1"/>
  <c r="B1614" i="11"/>
  <c r="B1615" i="10"/>
  <c r="C1613" i="11"/>
  <c r="C1614" i="10"/>
  <c r="D1613" i="11"/>
  <c r="D1614" i="10"/>
  <c r="D1614" i="11" l="1"/>
  <c r="D1615" i="10"/>
  <c r="C1614" i="11"/>
  <c r="C1615" i="10"/>
  <c r="B1615" i="11"/>
  <c r="B1616" i="10"/>
  <c r="E1614" i="11"/>
  <c r="E1615" i="10"/>
  <c r="F1362" i="9"/>
  <c r="G1362" i="9" s="1"/>
  <c r="E1615" i="11" l="1"/>
  <c r="E1616" i="10"/>
  <c r="F1363" i="9"/>
  <c r="G1363" i="9" s="1"/>
  <c r="B1616" i="11"/>
  <c r="B1617" i="10"/>
  <c r="C1615" i="11"/>
  <c r="C1616" i="10"/>
  <c r="D1615" i="11"/>
  <c r="D1616" i="10"/>
  <c r="C1616" i="11" l="1"/>
  <c r="C1617" i="10"/>
  <c r="B1617" i="11"/>
  <c r="B1618" i="10"/>
  <c r="D1616" i="11"/>
  <c r="D1617" i="10"/>
  <c r="E1616" i="11"/>
  <c r="E1617" i="10"/>
  <c r="F1364" i="9"/>
  <c r="G1364" i="9" s="1"/>
  <c r="E1617" i="11" l="1"/>
  <c r="E1618" i="10"/>
  <c r="F1365" i="9"/>
  <c r="G1365" i="9" s="1"/>
  <c r="D1617" i="11"/>
  <c r="D1618" i="10"/>
  <c r="B1618" i="11"/>
  <c r="B1619" i="10"/>
  <c r="C1617" i="11"/>
  <c r="C1618" i="10"/>
  <c r="C1618" i="11" l="1"/>
  <c r="C1619" i="10"/>
  <c r="B1619" i="11"/>
  <c r="B1620" i="10"/>
  <c r="D1618" i="11"/>
  <c r="D1619" i="10"/>
  <c r="E1618" i="11"/>
  <c r="E1619" i="10"/>
  <c r="F1366" i="9"/>
  <c r="G1366" i="9" s="1"/>
  <c r="E1619" i="11" l="1"/>
  <c r="E1620" i="10"/>
  <c r="F1367" i="9"/>
  <c r="G1367" i="9" s="1"/>
  <c r="D1619" i="11"/>
  <c r="D1620" i="10"/>
  <c r="B1620" i="11"/>
  <c r="B1621" i="10"/>
  <c r="C1619" i="11"/>
  <c r="C1620" i="10"/>
  <c r="C1620" i="11" l="1"/>
  <c r="C1621" i="10"/>
  <c r="B1621" i="11"/>
  <c r="B1622" i="10"/>
  <c r="D1620" i="11"/>
  <c r="D1621" i="10"/>
  <c r="E1620" i="11"/>
  <c r="E1621" i="10"/>
  <c r="F1368" i="9"/>
  <c r="G1368" i="9" s="1"/>
  <c r="E1621" i="11" l="1"/>
  <c r="E1622" i="10"/>
  <c r="F1369" i="9"/>
  <c r="G1369" i="9" s="1"/>
  <c r="D1621" i="11"/>
  <c r="D1622" i="10"/>
  <c r="B1622" i="11"/>
  <c r="B1623" i="10"/>
  <c r="E12" i="7"/>
  <c r="C1621" i="11"/>
  <c r="C1622" i="10"/>
  <c r="B1623" i="11" l="1"/>
  <c r="B1624" i="10"/>
  <c r="D1622" i="11"/>
  <c r="D1623" i="10"/>
  <c r="E38" i="7"/>
  <c r="C1622" i="11"/>
  <c r="C1623" i="10"/>
  <c r="E25" i="7"/>
  <c r="E1622" i="11"/>
  <c r="E1623" i="10"/>
  <c r="F1370" i="9"/>
  <c r="G1370" i="9" s="1"/>
  <c r="E51" i="7"/>
  <c r="C1623" i="11" l="1"/>
  <c r="C1624" i="10"/>
  <c r="D1623" i="11"/>
  <c r="D1624" i="10"/>
  <c r="E1623" i="11"/>
  <c r="E1624" i="10"/>
  <c r="F1371" i="9"/>
  <c r="G1371" i="9" s="1"/>
  <c r="B1624" i="11"/>
  <c r="B1625" i="10"/>
  <c r="B1625" i="11" l="1"/>
  <c r="B1626" i="10"/>
  <c r="D1624" i="11"/>
  <c r="D1625" i="10"/>
  <c r="E1624" i="11"/>
  <c r="E1625" i="10"/>
  <c r="F1372" i="9"/>
  <c r="G1372" i="9" s="1"/>
  <c r="C1624" i="11"/>
  <c r="C1625" i="10"/>
  <c r="C1625" i="11" l="1"/>
  <c r="C1626" i="10"/>
  <c r="E1625" i="11"/>
  <c r="E1626" i="10"/>
  <c r="F1373" i="9"/>
  <c r="G1373" i="9" s="1"/>
  <c r="D1625" i="11"/>
  <c r="D1626" i="10"/>
  <c r="B1626" i="11"/>
  <c r="B1627" i="10"/>
  <c r="B1627" i="11" l="1"/>
  <c r="B1628" i="10"/>
  <c r="D1626" i="11"/>
  <c r="D1627" i="10"/>
  <c r="E1626" i="11"/>
  <c r="E1627" i="10"/>
  <c r="F1374" i="9"/>
  <c r="G1374" i="9" s="1"/>
  <c r="C1626" i="11"/>
  <c r="C1627" i="10"/>
  <c r="C1627" i="11" l="1"/>
  <c r="C1628" i="10"/>
  <c r="E1627" i="11"/>
  <c r="E1628" i="10"/>
  <c r="F1375" i="9"/>
  <c r="G1375" i="9" s="1"/>
  <c r="D1627" i="11"/>
  <c r="D1628" i="10"/>
  <c r="B1628" i="11"/>
  <c r="B1629" i="10"/>
  <c r="B1629" i="11" l="1"/>
  <c r="B1630" i="10"/>
  <c r="D1628" i="11"/>
  <c r="D1629" i="10"/>
  <c r="E1628" i="11"/>
  <c r="E1629" i="10"/>
  <c r="F1376" i="9"/>
  <c r="G1376" i="9" s="1"/>
  <c r="C1628" i="11"/>
  <c r="C1629" i="10"/>
  <c r="C1629" i="11" l="1"/>
  <c r="C1630" i="10"/>
  <c r="E1629" i="11"/>
  <c r="E1630" i="10"/>
  <c r="F1377" i="9"/>
  <c r="G1377" i="9" s="1"/>
  <c r="D1629" i="11"/>
  <c r="D1630" i="10"/>
  <c r="B1630" i="11"/>
  <c r="B1631" i="10"/>
  <c r="B1631" i="11" l="1"/>
  <c r="B1632" i="10"/>
  <c r="D1630" i="11"/>
  <c r="D1631" i="10"/>
  <c r="E1630" i="11"/>
  <c r="E1631" i="10"/>
  <c r="F1378" i="9"/>
  <c r="G1378" i="9" s="1"/>
  <c r="C1630" i="11"/>
  <c r="C1631" i="10"/>
  <c r="C1631" i="11" l="1"/>
  <c r="C1632" i="10"/>
  <c r="E1631" i="11"/>
  <c r="E1632" i="10"/>
  <c r="F1379" i="9"/>
  <c r="G1379" i="9" s="1"/>
  <c r="D1631" i="11"/>
  <c r="D1632" i="10"/>
  <c r="B1632" i="11"/>
  <c r="B1633" i="10"/>
  <c r="B1633" i="11" l="1"/>
  <c r="B1634" i="10"/>
  <c r="D1632" i="11"/>
  <c r="D1633" i="10"/>
  <c r="E1632" i="11"/>
  <c r="E1633" i="10"/>
  <c r="F1380" i="9"/>
  <c r="G1380" i="9" s="1"/>
  <c r="C1632" i="11"/>
  <c r="C1633" i="10"/>
  <c r="C1633" i="11" l="1"/>
  <c r="C1634" i="10"/>
  <c r="E1633" i="11"/>
  <c r="E1634" i="10"/>
  <c r="F1381" i="9"/>
  <c r="G1381" i="9" s="1"/>
  <c r="D1633" i="11"/>
  <c r="D1634" i="10"/>
  <c r="B1634" i="11"/>
  <c r="B1635" i="10"/>
  <c r="B1635" i="11" l="1"/>
  <c r="B1636" i="10"/>
  <c r="D1634" i="11"/>
  <c r="D1635" i="10"/>
  <c r="E1634" i="11"/>
  <c r="E1635" i="10"/>
  <c r="F1382" i="9"/>
  <c r="G1382" i="9" s="1"/>
  <c r="C1634" i="11"/>
  <c r="C1635" i="10"/>
  <c r="C1635" i="11" l="1"/>
  <c r="C1636" i="10"/>
  <c r="E1635" i="11"/>
  <c r="E1636" i="10"/>
  <c r="F1383" i="9"/>
  <c r="G1383" i="9" s="1"/>
  <c r="D1635" i="11"/>
  <c r="D1636" i="10"/>
  <c r="B1636" i="11"/>
  <c r="B1637" i="10"/>
  <c r="D1636" i="11" l="1"/>
  <c r="D1637" i="10"/>
  <c r="B1637" i="11"/>
  <c r="B1638" i="10"/>
  <c r="E1636" i="11"/>
  <c r="E1637" i="10"/>
  <c r="F1384" i="9"/>
  <c r="G1384" i="9" s="1"/>
  <c r="C1636" i="11"/>
  <c r="C1637" i="10"/>
  <c r="C1637" i="11" l="1"/>
  <c r="C1638" i="10"/>
  <c r="E1637" i="11"/>
  <c r="E1638" i="10"/>
  <c r="F1385" i="9"/>
  <c r="G1385" i="9" s="1"/>
  <c r="B1638" i="11"/>
  <c r="B1639" i="10"/>
  <c r="D1637" i="11"/>
  <c r="D1638" i="10"/>
  <c r="D1638" i="11" l="1"/>
  <c r="D1639" i="10"/>
  <c r="B1639" i="11"/>
  <c r="B1640" i="10"/>
  <c r="F12" i="7"/>
  <c r="E1638" i="11"/>
  <c r="E1639" i="10"/>
  <c r="F1386" i="9"/>
  <c r="G1386" i="9" s="1"/>
  <c r="C1638" i="11"/>
  <c r="C1639" i="10"/>
  <c r="B1640" i="11" l="1"/>
  <c r="B1641" i="10"/>
  <c r="E1639" i="11"/>
  <c r="E1640" i="10"/>
  <c r="F1387" i="9"/>
  <c r="G1387" i="9" s="1"/>
  <c r="F51" i="7"/>
  <c r="C1639" i="11"/>
  <c r="C1640" i="10"/>
  <c r="F25" i="7"/>
  <c r="D1639" i="11"/>
  <c r="D1640" i="10"/>
  <c r="F38" i="7"/>
  <c r="D1640" i="11" l="1"/>
  <c r="D1641" i="10"/>
  <c r="C1640" i="11"/>
  <c r="C1641" i="10"/>
  <c r="E1640" i="11"/>
  <c r="E1641" i="10"/>
  <c r="F1388" i="9"/>
  <c r="G1388" i="9" s="1"/>
  <c r="B1641" i="11"/>
  <c r="B1642" i="10"/>
  <c r="B1642" i="11" l="1"/>
  <c r="B1643" i="10"/>
  <c r="E1641" i="11"/>
  <c r="E1642" i="10"/>
  <c r="F1389" i="9"/>
  <c r="G1389" i="9" s="1"/>
  <c r="C1641" i="11"/>
  <c r="C1642" i="10"/>
  <c r="D1641" i="11"/>
  <c r="D1642" i="10"/>
  <c r="C1642" i="11" l="1"/>
  <c r="C1643" i="10"/>
  <c r="E1642" i="11"/>
  <c r="E1643" i="10"/>
  <c r="F1390" i="9"/>
  <c r="G1390" i="9" s="1"/>
  <c r="D1642" i="11"/>
  <c r="D1643" i="10"/>
  <c r="B1643" i="11"/>
  <c r="B1644" i="10"/>
  <c r="D1643" i="11" l="1"/>
  <c r="D1644" i="10"/>
  <c r="B1644" i="11"/>
  <c r="B1645" i="10"/>
  <c r="E1643" i="11"/>
  <c r="E1644" i="10"/>
  <c r="F1391" i="9"/>
  <c r="G1391" i="9" s="1"/>
  <c r="C1643" i="11"/>
  <c r="C1644" i="10"/>
  <c r="C1644" i="11" l="1"/>
  <c r="C1645" i="10"/>
  <c r="E1644" i="11"/>
  <c r="E1645" i="10"/>
  <c r="F1392" i="9"/>
  <c r="G1392" i="9" s="1"/>
  <c r="B1645" i="11"/>
  <c r="B1646" i="10"/>
  <c r="D1644" i="11"/>
  <c r="D1645" i="10"/>
  <c r="D1645" i="11" l="1"/>
  <c r="D1646" i="10"/>
  <c r="B1646" i="11"/>
  <c r="B1647" i="10"/>
  <c r="E1645" i="11"/>
  <c r="E1646" i="10"/>
  <c r="F1393" i="9"/>
  <c r="G1393" i="9" s="1"/>
  <c r="C1645" i="11"/>
  <c r="C1646" i="10"/>
  <c r="C1646" i="11" l="1"/>
  <c r="C1647" i="10"/>
  <c r="E1646" i="11"/>
  <c r="E1647" i="10"/>
  <c r="F1394" i="9"/>
  <c r="G1394" i="9" s="1"/>
  <c r="B1647" i="11"/>
  <c r="B1648" i="10"/>
  <c r="D1646" i="11"/>
  <c r="D1647" i="10"/>
  <c r="D1647" i="11" l="1"/>
  <c r="D1648" i="10"/>
  <c r="B1648" i="11"/>
  <c r="B1649" i="10"/>
  <c r="E1647" i="11"/>
  <c r="E1648" i="10"/>
  <c r="F1395" i="9"/>
  <c r="G1395" i="9" s="1"/>
  <c r="C1647" i="11"/>
  <c r="C1648" i="10"/>
  <c r="C1648" i="11" l="1"/>
  <c r="C1649" i="10"/>
  <c r="E1648" i="11"/>
  <c r="E1649" i="10"/>
  <c r="F1396" i="9"/>
  <c r="G1396" i="9" s="1"/>
  <c r="B1649" i="11"/>
  <c r="B1650" i="10"/>
  <c r="D1648" i="11"/>
  <c r="D1649" i="10"/>
  <c r="D1649" i="11" l="1"/>
  <c r="D1650" i="10"/>
  <c r="B1650" i="11"/>
  <c r="B1651" i="10"/>
  <c r="E1649" i="11"/>
  <c r="E1650" i="10"/>
  <c r="F1397" i="9"/>
  <c r="G1397" i="9" s="1"/>
  <c r="C1649" i="11"/>
  <c r="C1650" i="10"/>
  <c r="C1650" i="11" l="1"/>
  <c r="C1651" i="10"/>
  <c r="E1650" i="11"/>
  <c r="E1651" i="10"/>
  <c r="F1398" i="9"/>
  <c r="G1398" i="9" s="1"/>
  <c r="B1651" i="11"/>
  <c r="B1652" i="10"/>
  <c r="D1650" i="11"/>
  <c r="D1651" i="10"/>
  <c r="D1651" i="11" l="1"/>
  <c r="D1652" i="10"/>
  <c r="B1652" i="11"/>
  <c r="B1653" i="10"/>
  <c r="E1651" i="11"/>
  <c r="E1652" i="10"/>
  <c r="F1399" i="9"/>
  <c r="G1399" i="9" s="1"/>
  <c r="C1651" i="11"/>
  <c r="C1652" i="10"/>
  <c r="C1652" i="11" l="1"/>
  <c r="C1653" i="10"/>
  <c r="E1652" i="11"/>
  <c r="E1653" i="10"/>
  <c r="F1400" i="9"/>
  <c r="G1400" i="9" s="1"/>
  <c r="B1653" i="11"/>
  <c r="B1654" i="10"/>
  <c r="D1652" i="11"/>
  <c r="D1653" i="10"/>
  <c r="D1653" i="11" l="1"/>
  <c r="D1654" i="10"/>
  <c r="B1654" i="11"/>
  <c r="B1655" i="10"/>
  <c r="E1653" i="11"/>
  <c r="E1654" i="10"/>
  <c r="F1401" i="9"/>
  <c r="G1401" i="9" s="1"/>
  <c r="C1653" i="11"/>
  <c r="C1654" i="10"/>
  <c r="C1654" i="11" l="1"/>
  <c r="C1655" i="10"/>
  <c r="E1654" i="11"/>
  <c r="E1655" i="10"/>
  <c r="F1402" i="9"/>
  <c r="G1402" i="9" s="1"/>
  <c r="B1655" i="11"/>
  <c r="B1656" i="10"/>
  <c r="D1654" i="11"/>
  <c r="D1655" i="10"/>
  <c r="D1655" i="11" l="1"/>
  <c r="D1656" i="10"/>
  <c r="B1656" i="11"/>
  <c r="B1657" i="10"/>
  <c r="E1655" i="11"/>
  <c r="E1656" i="10"/>
  <c r="F1403" i="9"/>
  <c r="G1403" i="9" s="1"/>
  <c r="C1655" i="11"/>
  <c r="C1656" i="10"/>
  <c r="C1656" i="11" l="1"/>
  <c r="C1657" i="10"/>
  <c r="E1656" i="11"/>
  <c r="E1657" i="10"/>
  <c r="F1404" i="9"/>
  <c r="G1404" i="9" s="1"/>
  <c r="B1657" i="11"/>
  <c r="B1658" i="10"/>
  <c r="D1656" i="11"/>
  <c r="D1657" i="10"/>
  <c r="D1657" i="11" l="1"/>
  <c r="D1658" i="10"/>
  <c r="B1658" i="11"/>
  <c r="B1659" i="10"/>
  <c r="G12" i="7"/>
  <c r="E1657" i="11"/>
  <c r="E1658" i="10"/>
  <c r="F1405" i="9"/>
  <c r="G1405" i="9" s="1"/>
  <c r="C1657" i="11"/>
  <c r="C1658" i="10"/>
  <c r="E1658" i="11" l="1"/>
  <c r="E1659" i="10"/>
  <c r="F1406" i="9"/>
  <c r="G1406" i="9" s="1"/>
  <c r="G51" i="7"/>
  <c r="B1659" i="11"/>
  <c r="B1660" i="10"/>
  <c r="C1658" i="11"/>
  <c r="C1659" i="10"/>
  <c r="G25" i="7"/>
  <c r="D1658" i="11"/>
  <c r="D1659" i="10"/>
  <c r="G38" i="7"/>
  <c r="C1659" i="11" l="1"/>
  <c r="C1660" i="10"/>
  <c r="B1660" i="11"/>
  <c r="B1661" i="10"/>
  <c r="D1659" i="11"/>
  <c r="D1660" i="10"/>
  <c r="E1659" i="11"/>
  <c r="E1660" i="10"/>
  <c r="F1407" i="9"/>
  <c r="G1407" i="9" s="1"/>
  <c r="E1660" i="11" l="1"/>
  <c r="E1661" i="10"/>
  <c r="F1408" i="9"/>
  <c r="G1408" i="9" s="1"/>
  <c r="D1660" i="11"/>
  <c r="D1661" i="10"/>
  <c r="B1661" i="11"/>
  <c r="B1662" i="10"/>
  <c r="C1660" i="11"/>
  <c r="C1661" i="10"/>
  <c r="C1661" i="11" l="1"/>
  <c r="C1662" i="10"/>
  <c r="B1662" i="11"/>
  <c r="B1663" i="10"/>
  <c r="D1661" i="11"/>
  <c r="D1662" i="10"/>
  <c r="E1661" i="11"/>
  <c r="E1662" i="10"/>
  <c r="F1409" i="9"/>
  <c r="G1409" i="9" s="1"/>
  <c r="E1662" i="11" l="1"/>
  <c r="E1663" i="10"/>
  <c r="F1410" i="9"/>
  <c r="G1410" i="9" s="1"/>
  <c r="D1662" i="11"/>
  <c r="D1663" i="10"/>
  <c r="B1663" i="11"/>
  <c r="B1664" i="10"/>
  <c r="C1662" i="11"/>
  <c r="C1663" i="10"/>
  <c r="C1663" i="11" l="1"/>
  <c r="C1664" i="10"/>
  <c r="B1664" i="11"/>
  <c r="B1665" i="10"/>
  <c r="D1663" i="11"/>
  <c r="D1664" i="10"/>
  <c r="E1663" i="11"/>
  <c r="E1664" i="10"/>
  <c r="F1411" i="9"/>
  <c r="G1411" i="9" s="1"/>
  <c r="E1664" i="11" l="1"/>
  <c r="E1665" i="10"/>
  <c r="F1412" i="9"/>
  <c r="G1412" i="9" s="1"/>
  <c r="D1664" i="11"/>
  <c r="D1665" i="10"/>
  <c r="B1665" i="11"/>
  <c r="B1666" i="10"/>
  <c r="C1664" i="11"/>
  <c r="C1665" i="10"/>
  <c r="C1665" i="11" l="1"/>
  <c r="C1666" i="10"/>
  <c r="B1666" i="11"/>
  <c r="B1667" i="10"/>
  <c r="D1665" i="11"/>
  <c r="D1666" i="10"/>
  <c r="E1665" i="11"/>
  <c r="E1666" i="10"/>
  <c r="F1413" i="9"/>
  <c r="G1413" i="9" s="1"/>
  <c r="E1666" i="11" l="1"/>
  <c r="E1667" i="10"/>
  <c r="F1414" i="9"/>
  <c r="G1414" i="9" s="1"/>
  <c r="D1666" i="11"/>
  <c r="D1667" i="10"/>
  <c r="B1667" i="11"/>
  <c r="B1668" i="10"/>
  <c r="C1666" i="11"/>
  <c r="C1667" i="10"/>
  <c r="B1668" i="11" l="1"/>
  <c r="B1669" i="10"/>
  <c r="D1667" i="11"/>
  <c r="D1668" i="10"/>
  <c r="C1667" i="11"/>
  <c r="C1668" i="10"/>
  <c r="E1667" i="11"/>
  <c r="E1668" i="10"/>
  <c r="F1415" i="9"/>
  <c r="G1415" i="9" s="1"/>
  <c r="E1668" i="11" l="1"/>
  <c r="E1669" i="10"/>
  <c r="F1416" i="9"/>
  <c r="G1416" i="9" s="1"/>
  <c r="C1668" i="11"/>
  <c r="C1669" i="10"/>
  <c r="D1668" i="11"/>
  <c r="D1669" i="10"/>
  <c r="B1669" i="11"/>
  <c r="B1670" i="10"/>
  <c r="B1670" i="11" l="1"/>
  <c r="B1671" i="10"/>
  <c r="D1669" i="11"/>
  <c r="D1670" i="10"/>
  <c r="C1669" i="11"/>
  <c r="C1670" i="10"/>
  <c r="E1669" i="11"/>
  <c r="E1670" i="10"/>
  <c r="F1417" i="9"/>
  <c r="G1417" i="9" s="1"/>
  <c r="E1670" i="11" l="1"/>
  <c r="E1671" i="10"/>
  <c r="F1418" i="9"/>
  <c r="G1418" i="9" s="1"/>
  <c r="C1670" i="11"/>
  <c r="C1671" i="10"/>
  <c r="D1670" i="11"/>
  <c r="D1671" i="10"/>
  <c r="B1671" i="11"/>
  <c r="B1672" i="10"/>
  <c r="B1672" i="11" l="1"/>
  <c r="B1673" i="10"/>
  <c r="D1671" i="11"/>
  <c r="D1672" i="10"/>
  <c r="C1671" i="11"/>
  <c r="C1672" i="10"/>
  <c r="E1671" i="11"/>
  <c r="E1672" i="10"/>
  <c r="F1419" i="9"/>
  <c r="G1419" i="9" s="1"/>
  <c r="E1672" i="11" l="1"/>
  <c r="E1673" i="10"/>
  <c r="F1420" i="9"/>
  <c r="G1420" i="9" s="1"/>
  <c r="C1672" i="11"/>
  <c r="C1673" i="10"/>
  <c r="D1672" i="11"/>
  <c r="D1673" i="10"/>
  <c r="B1673" i="11"/>
  <c r="B1674" i="10"/>
  <c r="D1673" i="11" l="1"/>
  <c r="D1674" i="10"/>
  <c r="C1673" i="11"/>
  <c r="C1674" i="10"/>
  <c r="B1674" i="11"/>
  <c r="B1675" i="10"/>
  <c r="E1673" i="11"/>
  <c r="E1674" i="10"/>
  <c r="F1421" i="9"/>
  <c r="G1421" i="9" s="1"/>
  <c r="E1674" i="11" l="1"/>
  <c r="E1675" i="10"/>
  <c r="F1422" i="9"/>
  <c r="G1422" i="9" s="1"/>
  <c r="B1675" i="11"/>
  <c r="B1676" i="10"/>
  <c r="C1674" i="11"/>
  <c r="C1675" i="10"/>
  <c r="D1674" i="11"/>
  <c r="D1675" i="10"/>
  <c r="D1675" i="11" l="1"/>
  <c r="D1676" i="10"/>
  <c r="C1675" i="11"/>
  <c r="C1676" i="10"/>
  <c r="B1676" i="11"/>
  <c r="B1677" i="10"/>
  <c r="E1675" i="11"/>
  <c r="E1676" i="10"/>
  <c r="F1423" i="9"/>
  <c r="G1423" i="9" s="1"/>
  <c r="E1676" i="11" l="1"/>
  <c r="E1677" i="10"/>
  <c r="F1424" i="9"/>
  <c r="G1424" i="9" s="1"/>
  <c r="B1677" i="11"/>
  <c r="B1678" i="10"/>
  <c r="H12" i="7"/>
  <c r="C1676" i="11"/>
  <c r="C1677" i="10"/>
  <c r="D1676" i="11"/>
  <c r="D1677" i="10"/>
  <c r="C1677" i="11" l="1"/>
  <c r="C1678" i="10"/>
  <c r="H25" i="7"/>
  <c r="B1678" i="11"/>
  <c r="B1679" i="10"/>
  <c r="D1677" i="11"/>
  <c r="D1678" i="10"/>
  <c r="H38" i="7"/>
  <c r="E1677" i="11"/>
  <c r="E1678" i="10"/>
  <c r="F1425" i="9"/>
  <c r="G1425" i="9" s="1"/>
  <c r="H51" i="7"/>
  <c r="D1678" i="11" l="1"/>
  <c r="D1679" i="10"/>
  <c r="B1679" i="11"/>
  <c r="B1680" i="10"/>
  <c r="E1678" i="11"/>
  <c r="E1679" i="10"/>
  <c r="F1426" i="9"/>
  <c r="G1426" i="9" s="1"/>
  <c r="C1678" i="11"/>
  <c r="C1679" i="10"/>
  <c r="E1679" i="11" l="1"/>
  <c r="E1680" i="10"/>
  <c r="F1427" i="9"/>
  <c r="G1427" i="9" s="1"/>
  <c r="C1679" i="11"/>
  <c r="C1680" i="10"/>
  <c r="B1680" i="11"/>
  <c r="B1681" i="10"/>
  <c r="D1679" i="11"/>
  <c r="D1680" i="10"/>
  <c r="B1681" i="11" l="1"/>
  <c r="B1682" i="10"/>
  <c r="C1680" i="11"/>
  <c r="C1681" i="10"/>
  <c r="D1680" i="11"/>
  <c r="D1681" i="10"/>
  <c r="E1680" i="11"/>
  <c r="E1681" i="10"/>
  <c r="F1428" i="9"/>
  <c r="G1428" i="9" s="1"/>
  <c r="E1681" i="11" l="1"/>
  <c r="E1682" i="10"/>
  <c r="F1429" i="9"/>
  <c r="G1429" i="9" s="1"/>
  <c r="D1681" i="11"/>
  <c r="D1682" i="10"/>
  <c r="C1681" i="11"/>
  <c r="C1682" i="10"/>
  <c r="B1682" i="11"/>
  <c r="B1683" i="10"/>
  <c r="C1682" i="11" l="1"/>
  <c r="C1683" i="10"/>
  <c r="D1682" i="11"/>
  <c r="D1683" i="10"/>
  <c r="B1683" i="11"/>
  <c r="B1684" i="10"/>
  <c r="E1682" i="11"/>
  <c r="E1683" i="10"/>
  <c r="F1430" i="9"/>
  <c r="G1430" i="9" s="1"/>
  <c r="E1683" i="11" l="1"/>
  <c r="E1684" i="10"/>
  <c r="F1431" i="9"/>
  <c r="G1431" i="9" s="1"/>
  <c r="B1684" i="11"/>
  <c r="B1685" i="10"/>
  <c r="D1683" i="11"/>
  <c r="D1684" i="10"/>
  <c r="C1683" i="11"/>
  <c r="C1684" i="10"/>
  <c r="C1684" i="11" l="1"/>
  <c r="C1685" i="10"/>
  <c r="D1684" i="11"/>
  <c r="D1685" i="10"/>
  <c r="B1685" i="11"/>
  <c r="B1686" i="10"/>
  <c r="E1684" i="11"/>
  <c r="E1685" i="10"/>
  <c r="F1432" i="9"/>
  <c r="G1432" i="9" s="1"/>
  <c r="E1685" i="11" l="1"/>
  <c r="E1686" i="10"/>
  <c r="F1433" i="9"/>
  <c r="G1433" i="9" s="1"/>
  <c r="B1686" i="11"/>
  <c r="B1687" i="10"/>
  <c r="D1685" i="11"/>
  <c r="D1686" i="10"/>
  <c r="C1685" i="11"/>
  <c r="C1686" i="10"/>
  <c r="C1686" i="11" l="1"/>
  <c r="C1687" i="10"/>
  <c r="D1686" i="11"/>
  <c r="D1687" i="10"/>
  <c r="B1687" i="11"/>
  <c r="B1688" i="10"/>
  <c r="E1686" i="11"/>
  <c r="E1687" i="10"/>
  <c r="F1434" i="9"/>
  <c r="G1434" i="9" s="1"/>
  <c r="E1687" i="11" l="1"/>
  <c r="E1688" i="10"/>
  <c r="F1435" i="9"/>
  <c r="G1435" i="9" s="1"/>
  <c r="B1688" i="11"/>
  <c r="B1689" i="10"/>
  <c r="D1687" i="11"/>
  <c r="D1688" i="10"/>
  <c r="C1687" i="11"/>
  <c r="C1688" i="10"/>
  <c r="C1688" i="11" l="1"/>
  <c r="C1689" i="10"/>
  <c r="D1688" i="11"/>
  <c r="D1689" i="10"/>
  <c r="B1689" i="11"/>
  <c r="B1690" i="10"/>
  <c r="E1688" i="11"/>
  <c r="E1689" i="10"/>
  <c r="F1436" i="9"/>
  <c r="G1436" i="9" s="1"/>
  <c r="E1689" i="11" l="1"/>
  <c r="E1690" i="10"/>
  <c r="F1437" i="9"/>
  <c r="G1437" i="9" s="1"/>
  <c r="B1690" i="11"/>
  <c r="B1691" i="10"/>
  <c r="D1689" i="11"/>
  <c r="D1690" i="10"/>
  <c r="C1689" i="11"/>
  <c r="C1690" i="10"/>
  <c r="C1690" i="11" l="1"/>
  <c r="C1691" i="10"/>
  <c r="D1690" i="11"/>
  <c r="D1691" i="10"/>
  <c r="B1691" i="11"/>
  <c r="B1692" i="10"/>
  <c r="E1690" i="11"/>
  <c r="E1691" i="10"/>
  <c r="F1438" i="9"/>
  <c r="G1438" i="9" s="1"/>
  <c r="E1691" i="11" l="1"/>
  <c r="E1692" i="10"/>
  <c r="F1439" i="9"/>
  <c r="G1439" i="9" s="1"/>
  <c r="B1692" i="11"/>
  <c r="B1693" i="10"/>
  <c r="D1691" i="11"/>
  <c r="D1692" i="10"/>
  <c r="C1691" i="11"/>
  <c r="C1692" i="10"/>
  <c r="D1692" i="11" l="1"/>
  <c r="D1693" i="10"/>
  <c r="B1693" i="11"/>
  <c r="B1694" i="10"/>
  <c r="I12" i="7"/>
  <c r="C1692" i="11"/>
  <c r="C1693" i="10"/>
  <c r="E1692" i="11"/>
  <c r="E1693" i="10"/>
  <c r="F1440" i="9"/>
  <c r="G1440" i="9" s="1"/>
  <c r="E1693" i="11" l="1"/>
  <c r="E1694" i="10"/>
  <c r="F1441" i="9"/>
  <c r="G1441" i="9" s="1"/>
  <c r="I51" i="7"/>
  <c r="C1693" i="11"/>
  <c r="C1694" i="10"/>
  <c r="I25" i="7"/>
  <c r="B1694" i="11"/>
  <c r="B1695" i="10"/>
  <c r="D1693" i="11"/>
  <c r="D1694" i="10"/>
  <c r="I38" i="7"/>
  <c r="B1695" i="11" l="1"/>
  <c r="B1696" i="10"/>
  <c r="C1694" i="11"/>
  <c r="C1695" i="10"/>
  <c r="D1694" i="11"/>
  <c r="D1695" i="10"/>
  <c r="E1694" i="11"/>
  <c r="E1695" i="10"/>
  <c r="F1442" i="9"/>
  <c r="G1442" i="9" s="1"/>
  <c r="E1695" i="11" l="1"/>
  <c r="E1696" i="10"/>
  <c r="F1443" i="9"/>
  <c r="G1443" i="9" s="1"/>
  <c r="D1695" i="11"/>
  <c r="D1696" i="10"/>
  <c r="C1695" i="11"/>
  <c r="C1696" i="10"/>
  <c r="B1696" i="11"/>
  <c r="B1697" i="10"/>
  <c r="B1697" i="11" l="1"/>
  <c r="B1698" i="10"/>
  <c r="C1696" i="11"/>
  <c r="C1697" i="10"/>
  <c r="D1696" i="11"/>
  <c r="D1697" i="10"/>
  <c r="E1696" i="11"/>
  <c r="E1697" i="10"/>
  <c r="F1444" i="9"/>
  <c r="G1444" i="9" s="1"/>
  <c r="E1697" i="11" l="1"/>
  <c r="E1698" i="10"/>
  <c r="F1445" i="9"/>
  <c r="G1445" i="9" s="1"/>
  <c r="D1697" i="11"/>
  <c r="D1698" i="10"/>
  <c r="C1697" i="11"/>
  <c r="C1698" i="10"/>
  <c r="B1698" i="11"/>
  <c r="B1699" i="10"/>
  <c r="B1699" i="11" l="1"/>
  <c r="B1700" i="10"/>
  <c r="C1698" i="11"/>
  <c r="C1699" i="10"/>
  <c r="D1698" i="11"/>
  <c r="D1699" i="10"/>
  <c r="E1698" i="11"/>
  <c r="E1699" i="10"/>
  <c r="F1446" i="9"/>
  <c r="G1446" i="9" s="1"/>
  <c r="E1699" i="11" l="1"/>
  <c r="E1700" i="10"/>
  <c r="F1447" i="9"/>
  <c r="G1447" i="9" s="1"/>
  <c r="D1699" i="11"/>
  <c r="D1700" i="10"/>
  <c r="C1699" i="11"/>
  <c r="C1700" i="10"/>
  <c r="B1700" i="11"/>
  <c r="B1701" i="10"/>
  <c r="B1701" i="11" l="1"/>
  <c r="B1702" i="10"/>
  <c r="C1700" i="11"/>
  <c r="C1701" i="10"/>
  <c r="D1700" i="11"/>
  <c r="D1701" i="10"/>
  <c r="E1700" i="11"/>
  <c r="E1701" i="10"/>
  <c r="F1448" i="9"/>
  <c r="G1448" i="9" s="1"/>
  <c r="E1701" i="11" l="1"/>
  <c r="E1702" i="10"/>
  <c r="F1449" i="9"/>
  <c r="G1449" i="9" s="1"/>
  <c r="D1701" i="11"/>
  <c r="D1702" i="10"/>
  <c r="C1701" i="11"/>
  <c r="C1702" i="10"/>
  <c r="B1702" i="11"/>
  <c r="B1703" i="10"/>
  <c r="B1703" i="11" l="1"/>
  <c r="B1704" i="10"/>
  <c r="C1702" i="11"/>
  <c r="C1703" i="10"/>
  <c r="D1702" i="11"/>
  <c r="D1703" i="10"/>
  <c r="E1702" i="11"/>
  <c r="E1703" i="10"/>
  <c r="F1450" i="9"/>
  <c r="G1450" i="9" s="1"/>
  <c r="E1703" i="11" l="1"/>
  <c r="E1704" i="10"/>
  <c r="F1451" i="9"/>
  <c r="G1451" i="9" s="1"/>
  <c r="D1703" i="11"/>
  <c r="D1704" i="10"/>
  <c r="C1703" i="11"/>
  <c r="C1704" i="10"/>
  <c r="B1704" i="11"/>
  <c r="B1705" i="10"/>
  <c r="B1705" i="11" l="1"/>
  <c r="B1706" i="10"/>
  <c r="C1704" i="11"/>
  <c r="C1705" i="10"/>
  <c r="D1704" i="11"/>
  <c r="D1705" i="10"/>
  <c r="E1704" i="11"/>
  <c r="E1705" i="10"/>
  <c r="F1452" i="9"/>
  <c r="G1452" i="9" s="1"/>
  <c r="D1705" i="11" l="1"/>
  <c r="D1706" i="10"/>
  <c r="E1705" i="11"/>
  <c r="E1706" i="10"/>
  <c r="F1453" i="9"/>
  <c r="G1453" i="9" s="1"/>
  <c r="C1705" i="11"/>
  <c r="C1706" i="10"/>
  <c r="B1706" i="11"/>
  <c r="B1707" i="10"/>
  <c r="C1706" i="11" l="1"/>
  <c r="C1707" i="10"/>
  <c r="B1707" i="11"/>
  <c r="B1708" i="10"/>
  <c r="E1706" i="11"/>
  <c r="E1707" i="10"/>
  <c r="F1454" i="9"/>
  <c r="G1454" i="9" s="1"/>
  <c r="D1706" i="11"/>
  <c r="D1707" i="10"/>
  <c r="D1707" i="11" l="1"/>
  <c r="D1708" i="10"/>
  <c r="E1707" i="11"/>
  <c r="E1708" i="10"/>
  <c r="F1455" i="9"/>
  <c r="G1455" i="9" s="1"/>
  <c r="B1708" i="11"/>
  <c r="B1709" i="10"/>
  <c r="C1707" i="11"/>
  <c r="C1708" i="10"/>
  <c r="C1708" i="11" l="1"/>
  <c r="C1709" i="10"/>
  <c r="B1709" i="11"/>
  <c r="B1710" i="10"/>
  <c r="E1708" i="11"/>
  <c r="E1709" i="10"/>
  <c r="F1456" i="9"/>
  <c r="G1456" i="9" s="1"/>
  <c r="D1708" i="11"/>
  <c r="D1709" i="10"/>
  <c r="D1709" i="11" l="1"/>
  <c r="D1710" i="10"/>
  <c r="E1709" i="11"/>
  <c r="E1710" i="10"/>
  <c r="F1457" i="9"/>
  <c r="G1457" i="9" s="1"/>
  <c r="B1710" i="11"/>
  <c r="B1711" i="10"/>
  <c r="C1709" i="11"/>
  <c r="C1710" i="10"/>
  <c r="C1710" i="11" l="1"/>
  <c r="C1711" i="10"/>
  <c r="B1711" i="11"/>
  <c r="B1712" i="10"/>
  <c r="E1710" i="11"/>
  <c r="E1711" i="10"/>
  <c r="F1458" i="9"/>
  <c r="G1458" i="9" s="1"/>
  <c r="D1710" i="11"/>
  <c r="D1711" i="10"/>
  <c r="D1711" i="11" l="1"/>
  <c r="D1712" i="10"/>
  <c r="E1711" i="11"/>
  <c r="E1712" i="10"/>
  <c r="F1459" i="9"/>
  <c r="G1459" i="9" s="1"/>
  <c r="B1712" i="11"/>
  <c r="B1713" i="10"/>
  <c r="J12" i="7"/>
  <c r="C1711" i="11"/>
  <c r="C1712" i="10"/>
  <c r="E1712" i="11" l="1"/>
  <c r="E1713" i="10"/>
  <c r="F1460" i="9"/>
  <c r="G1460" i="9" s="1"/>
  <c r="J51" i="7"/>
  <c r="B1713" i="11"/>
  <c r="B1714" i="10"/>
  <c r="C1712" i="11"/>
  <c r="C1713" i="10"/>
  <c r="J25" i="7"/>
  <c r="D1712" i="11"/>
  <c r="D1713" i="10"/>
  <c r="J38" i="7"/>
  <c r="C1713" i="11" l="1"/>
  <c r="C1714" i="10"/>
  <c r="B1714" i="11"/>
  <c r="B1715" i="10"/>
  <c r="D1713" i="11"/>
  <c r="D1714" i="10"/>
  <c r="E1713" i="11"/>
  <c r="E1714" i="10"/>
  <c r="F1461" i="9"/>
  <c r="G1461" i="9" s="1"/>
  <c r="E1714" i="11" l="1"/>
  <c r="E1715" i="10"/>
  <c r="F1462" i="9"/>
  <c r="G1462" i="9" s="1"/>
  <c r="D1714" i="11"/>
  <c r="D1715" i="10"/>
  <c r="B1715" i="11"/>
  <c r="B1716" i="10"/>
  <c r="C1714" i="11"/>
  <c r="C1715" i="10"/>
  <c r="C1715" i="11" l="1"/>
  <c r="C1716" i="10"/>
  <c r="B1716" i="11"/>
  <c r="B1717" i="10"/>
  <c r="D1715" i="11"/>
  <c r="D1716" i="10"/>
  <c r="E1715" i="11"/>
  <c r="E1716" i="10"/>
  <c r="F1463" i="9"/>
  <c r="G1463" i="9" s="1"/>
  <c r="E1716" i="11" l="1"/>
  <c r="E1717" i="10"/>
  <c r="F1464" i="9"/>
  <c r="G1464" i="9" s="1"/>
  <c r="D1716" i="11"/>
  <c r="D1717" i="10"/>
  <c r="B1717" i="11"/>
  <c r="B1718" i="10"/>
  <c r="C1716" i="11"/>
  <c r="C1717" i="10"/>
  <c r="C1717" i="11" l="1"/>
  <c r="C1718" i="10"/>
  <c r="B1718" i="11"/>
  <c r="B1719" i="10"/>
  <c r="D1717" i="11"/>
  <c r="D1718" i="10"/>
  <c r="E1717" i="11"/>
  <c r="E1718" i="10"/>
  <c r="F1465" i="9"/>
  <c r="G1465" i="9" s="1"/>
  <c r="E1718" i="11" l="1"/>
  <c r="E1719" i="10"/>
  <c r="F1466" i="9"/>
  <c r="G1466" i="9" s="1"/>
  <c r="D1718" i="11"/>
  <c r="D1719" i="10"/>
  <c r="B1719" i="11"/>
  <c r="B1720" i="10"/>
  <c r="C1718" i="11"/>
  <c r="C1719" i="10"/>
  <c r="C1719" i="11" l="1"/>
  <c r="C1720" i="10"/>
  <c r="B1720" i="11"/>
  <c r="B1721" i="10"/>
  <c r="D1719" i="11"/>
  <c r="D1720" i="10"/>
  <c r="E1719" i="11"/>
  <c r="E1720" i="10"/>
  <c r="F1467" i="9"/>
  <c r="G1467" i="9" s="1"/>
  <c r="E1720" i="11" l="1"/>
  <c r="E1721" i="10"/>
  <c r="F1468" i="9"/>
  <c r="G1468" i="9" s="1"/>
  <c r="D1720" i="11"/>
  <c r="D1721" i="10"/>
  <c r="B1721" i="11"/>
  <c r="B1722" i="10"/>
  <c r="C1720" i="11"/>
  <c r="C1721" i="10"/>
  <c r="B1722" i="11" l="1"/>
  <c r="B1723" i="10"/>
  <c r="D1721" i="11"/>
  <c r="D1722" i="10"/>
  <c r="C1721" i="11"/>
  <c r="C1722" i="10"/>
  <c r="E1721" i="11"/>
  <c r="E1722" i="10"/>
  <c r="F1469" i="9"/>
  <c r="G1469" i="9" s="1"/>
  <c r="E1722" i="11" l="1"/>
  <c r="E1723" i="10"/>
  <c r="F1470" i="9"/>
  <c r="G1470" i="9" s="1"/>
  <c r="C1722" i="11"/>
  <c r="C1723" i="10"/>
  <c r="D1722" i="11"/>
  <c r="D1723" i="10"/>
  <c r="B1723" i="11"/>
  <c r="B1724" i="10"/>
  <c r="B1724" i="11" l="1"/>
  <c r="B1725" i="10"/>
  <c r="D1723" i="11"/>
  <c r="D1724" i="10"/>
  <c r="C1723" i="11"/>
  <c r="C1724" i="10"/>
  <c r="E1723" i="11"/>
  <c r="E1724" i="10"/>
  <c r="F1471" i="9"/>
  <c r="G1471" i="9" s="1"/>
  <c r="E1724" i="11" l="1"/>
  <c r="E1725" i="10"/>
  <c r="F1472" i="9"/>
  <c r="G1472" i="9" s="1"/>
  <c r="C1724" i="11"/>
  <c r="C1725" i="10"/>
  <c r="D1724" i="11"/>
  <c r="D1725" i="10"/>
  <c r="B1725" i="11"/>
  <c r="B1726" i="10"/>
  <c r="B1726" i="11" l="1"/>
  <c r="B1727" i="10"/>
  <c r="D1725" i="11"/>
  <c r="D1726" i="10"/>
  <c r="C1725" i="11"/>
  <c r="C1726" i="10"/>
  <c r="E1725" i="11"/>
  <c r="E1726" i="10"/>
  <c r="F1473" i="9"/>
  <c r="G1473" i="9" s="1"/>
  <c r="E1726" i="11" l="1"/>
  <c r="E1727" i="10"/>
  <c r="F1474" i="9"/>
  <c r="G1474" i="9" s="1"/>
  <c r="D1726" i="11"/>
  <c r="D1727" i="10"/>
  <c r="C1726" i="11"/>
  <c r="C1727" i="10"/>
  <c r="B1727" i="11"/>
  <c r="B1728" i="10"/>
  <c r="K12" i="7"/>
  <c r="B1728" i="11" l="1"/>
  <c r="B1729" i="10"/>
  <c r="D1727" i="11"/>
  <c r="D1728" i="10"/>
  <c r="K38" i="7"/>
  <c r="C1727" i="11"/>
  <c r="C1728" i="10"/>
  <c r="K25" i="7"/>
  <c r="E1727" i="11"/>
  <c r="E1728" i="10"/>
  <c r="F1475" i="9"/>
  <c r="G1475" i="9" s="1"/>
  <c r="K51" i="7"/>
  <c r="D1728" i="11" l="1"/>
  <c r="D1729" i="10"/>
  <c r="C1728" i="11"/>
  <c r="C1729" i="10"/>
  <c r="E1728" i="11"/>
  <c r="E1729" i="10"/>
  <c r="F1476" i="9"/>
  <c r="G1476" i="9" s="1"/>
  <c r="B1729" i="11"/>
  <c r="B1730" i="10"/>
  <c r="B1730" i="11" l="1"/>
  <c r="B1731" i="10"/>
  <c r="E1729" i="11"/>
  <c r="E1730" i="10"/>
  <c r="F1477" i="9"/>
  <c r="G1477" i="9" s="1"/>
  <c r="C1729" i="11"/>
  <c r="C1730" i="10"/>
  <c r="D1729" i="11"/>
  <c r="D1730" i="10"/>
  <c r="D1730" i="11" l="1"/>
  <c r="D1731" i="10"/>
  <c r="E1730" i="11"/>
  <c r="E1731" i="10"/>
  <c r="F1478" i="9"/>
  <c r="G1478" i="9" s="1"/>
  <c r="C1730" i="11"/>
  <c r="C1731" i="10"/>
  <c r="B1731" i="11"/>
  <c r="B1732" i="10"/>
  <c r="B1732" i="11" l="1"/>
  <c r="B1733" i="10"/>
  <c r="C1731" i="11"/>
  <c r="C1732" i="10"/>
  <c r="E1731" i="11"/>
  <c r="E1732" i="10"/>
  <c r="F1479" i="9"/>
  <c r="G1479" i="9" s="1"/>
  <c r="D1731" i="11"/>
  <c r="D1732" i="10"/>
  <c r="D1732" i="11" l="1"/>
  <c r="D1733" i="10"/>
  <c r="E1732" i="11"/>
  <c r="E1733" i="10"/>
  <c r="F1480" i="9"/>
  <c r="G1480" i="9" s="1"/>
  <c r="C1732" i="11"/>
  <c r="C1733" i="10"/>
  <c r="B1733" i="11"/>
  <c r="B1734" i="10"/>
  <c r="B1734" i="11" l="1"/>
  <c r="B1735" i="10"/>
  <c r="C1733" i="11"/>
  <c r="C1734" i="10"/>
  <c r="E1733" i="11"/>
  <c r="E1734" i="10"/>
  <c r="F1481" i="9"/>
  <c r="G1481" i="9" s="1"/>
  <c r="D1733" i="11"/>
  <c r="D1734" i="10"/>
  <c r="D1734" i="11" l="1"/>
  <c r="D1735" i="10"/>
  <c r="E1734" i="11"/>
  <c r="E1735" i="10"/>
  <c r="F1482" i="9"/>
  <c r="G1482" i="9" s="1"/>
  <c r="C1734" i="11"/>
  <c r="C1735" i="10"/>
  <c r="B1735" i="11"/>
  <c r="B1736" i="10"/>
  <c r="C1735" i="11" l="1"/>
  <c r="C1736" i="10"/>
  <c r="B1736" i="11"/>
  <c r="B1737" i="10"/>
  <c r="E1735" i="11"/>
  <c r="E1736" i="10"/>
  <c r="F1483" i="9"/>
  <c r="G1483" i="9" s="1"/>
  <c r="D1735" i="11"/>
  <c r="D1736" i="10"/>
  <c r="D1736" i="11" l="1"/>
  <c r="D1737" i="10"/>
  <c r="E1736" i="11"/>
  <c r="E1737" i="10"/>
  <c r="F1484" i="9"/>
  <c r="G1484" i="9" s="1"/>
  <c r="B1737" i="11"/>
  <c r="B1738" i="10"/>
  <c r="C1736" i="11"/>
  <c r="C1737" i="10"/>
  <c r="C1737" i="11" l="1"/>
  <c r="C1738" i="10"/>
  <c r="B1738" i="11"/>
  <c r="B1739" i="10"/>
  <c r="E1737" i="11"/>
  <c r="E1738" i="10"/>
  <c r="F1485" i="9"/>
  <c r="G1485" i="9" s="1"/>
  <c r="D1737" i="11"/>
  <c r="D1738" i="10"/>
  <c r="D1738" i="11" l="1"/>
  <c r="D1739" i="10"/>
  <c r="E1738" i="11"/>
  <c r="E1739" i="10"/>
  <c r="F1486" i="9"/>
  <c r="G1486" i="9" s="1"/>
  <c r="B1739" i="11"/>
  <c r="B1740" i="10"/>
  <c r="C1738" i="11"/>
  <c r="C1739" i="10"/>
  <c r="C1739" i="11" l="1"/>
  <c r="C1740" i="10"/>
  <c r="B1740" i="11"/>
  <c r="B1741" i="10"/>
  <c r="E1739" i="11"/>
  <c r="E1740" i="10"/>
  <c r="F1487" i="9"/>
  <c r="G1487" i="9" s="1"/>
  <c r="D1739" i="11"/>
  <c r="D1740" i="10"/>
  <c r="D1740" i="11" l="1"/>
  <c r="D1741" i="10"/>
  <c r="E1740" i="11"/>
  <c r="E1741" i="10"/>
  <c r="F1488" i="9"/>
  <c r="G1488" i="9" s="1"/>
  <c r="B1741" i="11"/>
  <c r="B1742" i="10"/>
  <c r="C1740" i="11"/>
  <c r="C1741" i="10"/>
  <c r="C1741" i="11" l="1"/>
  <c r="C1742" i="10"/>
  <c r="B1742" i="11"/>
  <c r="B1743" i="10"/>
  <c r="E1741" i="11"/>
  <c r="E1742" i="10"/>
  <c r="F1489" i="9"/>
  <c r="G1489" i="9" s="1"/>
  <c r="D1741" i="11"/>
  <c r="D1742" i="10"/>
  <c r="D1742" i="11" l="1"/>
  <c r="D1743" i="10"/>
  <c r="E1742" i="11"/>
  <c r="E1743" i="10"/>
  <c r="F1490" i="9"/>
  <c r="G1490" i="9" s="1"/>
  <c r="B1743" i="11"/>
  <c r="B1744" i="10"/>
  <c r="C1742" i="11"/>
  <c r="C1743" i="10"/>
  <c r="C1743" i="11" l="1"/>
  <c r="C1744" i="10"/>
  <c r="B1744" i="11"/>
  <c r="B1745" i="10"/>
  <c r="E1743" i="11"/>
  <c r="E1744" i="10"/>
  <c r="F1491" i="9"/>
  <c r="G1491" i="9" s="1"/>
  <c r="D1743" i="11"/>
  <c r="D1744" i="10"/>
  <c r="D1744" i="11" l="1"/>
  <c r="D1745" i="10"/>
  <c r="E1744" i="11"/>
  <c r="E1745" i="10"/>
  <c r="F1492" i="9"/>
  <c r="G1492" i="9" s="1"/>
  <c r="B1745" i="11"/>
  <c r="B1746" i="10"/>
  <c r="C1744" i="11"/>
  <c r="C1745" i="10"/>
  <c r="C1745" i="11" l="1"/>
  <c r="C1746" i="10"/>
  <c r="B1746" i="11"/>
  <c r="B1747" i="10"/>
  <c r="E1745" i="11"/>
  <c r="E1746" i="10"/>
  <c r="F1493" i="9"/>
  <c r="G1493" i="9" s="1"/>
  <c r="D1745" i="11"/>
  <c r="D1746" i="10"/>
  <c r="D1746" i="11" l="1"/>
  <c r="D1747" i="10"/>
  <c r="E1746" i="11"/>
  <c r="E1747" i="10"/>
  <c r="F1494" i="9"/>
  <c r="G1494" i="9" s="1"/>
  <c r="B1747" i="11"/>
  <c r="B1748" i="10"/>
  <c r="L12" i="7"/>
  <c r="C1746" i="11"/>
  <c r="C1747" i="10"/>
  <c r="B1748" i="11" l="1"/>
  <c r="B1749" i="10"/>
  <c r="E1747" i="11"/>
  <c r="E1748" i="10"/>
  <c r="F1495" i="9"/>
  <c r="G1495" i="9" s="1"/>
  <c r="L51" i="7"/>
  <c r="C1747" i="11"/>
  <c r="C1748" i="10"/>
  <c r="L25" i="7"/>
  <c r="D1747" i="11"/>
  <c r="D1748" i="10"/>
  <c r="L38" i="7"/>
  <c r="D1748" i="11" l="1"/>
  <c r="D1749" i="10"/>
  <c r="C1748" i="11"/>
  <c r="C1749" i="10"/>
  <c r="E1748" i="11"/>
  <c r="E1749" i="10"/>
  <c r="F1496" i="9"/>
  <c r="G1496" i="9" s="1"/>
  <c r="B1749" i="11"/>
  <c r="B1750" i="10"/>
  <c r="B1750" i="11" l="1"/>
  <c r="B1751" i="10"/>
  <c r="E1749" i="11"/>
  <c r="E1750" i="10"/>
  <c r="F1497" i="9"/>
  <c r="G1497" i="9" s="1"/>
  <c r="C1749" i="11"/>
  <c r="C1750" i="10"/>
  <c r="D1749" i="11"/>
  <c r="D1750" i="10"/>
  <c r="D1750" i="11" l="1"/>
  <c r="D1751" i="10"/>
  <c r="C1750" i="11"/>
  <c r="C1751" i="10"/>
  <c r="E1750" i="11"/>
  <c r="E1751" i="10"/>
  <c r="F1498" i="9"/>
  <c r="G1498" i="9" s="1"/>
  <c r="B1751" i="11"/>
  <c r="B1752" i="10"/>
  <c r="B1752" i="11" l="1"/>
  <c r="B1753" i="10"/>
  <c r="E1751" i="11"/>
  <c r="E1752" i="10"/>
  <c r="F1499" i="9"/>
  <c r="G1499" i="9" s="1"/>
  <c r="C1751" i="11"/>
  <c r="C1752" i="10"/>
  <c r="D1751" i="11"/>
  <c r="D1752" i="10"/>
  <c r="D1752" i="11" l="1"/>
  <c r="D1753" i="10"/>
  <c r="C1752" i="11"/>
  <c r="C1753" i="10"/>
  <c r="E1752" i="11"/>
  <c r="E1753" i="10"/>
  <c r="F1500" i="9"/>
  <c r="G1500" i="9" s="1"/>
  <c r="B1753" i="11"/>
  <c r="B1754" i="10"/>
  <c r="B1754" i="11" l="1"/>
  <c r="B1755" i="10"/>
  <c r="E1753" i="11"/>
  <c r="E1754" i="10"/>
  <c r="F1501" i="9"/>
  <c r="G1501" i="9" s="1"/>
  <c r="C1753" i="11"/>
  <c r="C1754" i="10"/>
  <c r="D1753" i="11"/>
  <c r="D1754" i="10"/>
  <c r="D1754" i="11" l="1"/>
  <c r="D1755" i="10"/>
  <c r="C1754" i="11"/>
  <c r="C1755" i="10"/>
  <c r="E1754" i="11"/>
  <c r="E1755" i="10"/>
  <c r="F1502" i="9"/>
  <c r="G1502" i="9" s="1"/>
  <c r="B1755" i="11"/>
  <c r="B1756" i="10"/>
  <c r="B1756" i="11" l="1"/>
  <c r="B1757" i="10"/>
  <c r="E1755" i="11"/>
  <c r="E1756" i="10"/>
  <c r="F1503" i="9"/>
  <c r="G1503" i="9" s="1"/>
  <c r="C1755" i="11"/>
  <c r="C1756" i="10"/>
  <c r="D1755" i="11"/>
  <c r="D1756" i="10"/>
  <c r="D1756" i="11" l="1"/>
  <c r="D1757" i="10"/>
  <c r="E1756" i="11"/>
  <c r="E1757" i="10"/>
  <c r="F1504" i="9"/>
  <c r="G1504" i="9" s="1"/>
  <c r="C1756" i="11"/>
  <c r="C1757" i="10"/>
  <c r="B1757" i="11"/>
  <c r="B1758" i="10"/>
  <c r="B1758" i="11" l="1"/>
  <c r="B1759" i="10"/>
  <c r="C1757" i="11"/>
  <c r="C1758" i="10"/>
  <c r="E1757" i="11"/>
  <c r="E1758" i="10"/>
  <c r="F1505" i="9"/>
  <c r="G1505" i="9" s="1"/>
  <c r="D1757" i="11"/>
  <c r="D1758" i="10"/>
  <c r="D1758" i="11" l="1"/>
  <c r="D1759" i="10"/>
  <c r="E1758" i="11"/>
  <c r="E1759" i="10"/>
  <c r="F1506" i="9"/>
  <c r="G1506" i="9" s="1"/>
  <c r="C1758" i="11"/>
  <c r="C1759" i="10"/>
  <c r="B1759" i="11"/>
  <c r="B1760" i="10"/>
  <c r="C1759" i="11" l="1"/>
  <c r="C1760" i="10"/>
  <c r="B1760" i="11"/>
  <c r="B1761" i="10"/>
  <c r="E1759" i="11"/>
  <c r="E1760" i="10"/>
  <c r="F1507" i="9"/>
  <c r="G1507" i="9" s="1"/>
  <c r="D1759" i="11"/>
  <c r="D1760" i="10"/>
  <c r="D1760" i="11" l="1"/>
  <c r="D1761" i="10"/>
  <c r="E1760" i="11"/>
  <c r="E1761" i="10"/>
  <c r="F1508" i="9"/>
  <c r="G1508" i="9" s="1"/>
  <c r="B1761" i="11"/>
  <c r="B1762" i="10"/>
  <c r="C1760" i="11"/>
  <c r="C1761" i="10"/>
  <c r="C1761" i="11" l="1"/>
  <c r="C1762" i="10"/>
  <c r="B1762" i="11"/>
  <c r="B1763" i="10"/>
  <c r="E1761" i="11"/>
  <c r="E1762" i="10"/>
  <c r="F1509" i="9"/>
  <c r="G1509" i="9" s="1"/>
  <c r="D1761" i="11"/>
  <c r="D1762" i="10"/>
  <c r="D1762" i="11" l="1"/>
  <c r="D1763" i="10"/>
  <c r="E1762" i="11"/>
  <c r="E1763" i="10"/>
  <c r="F1510" i="9"/>
  <c r="G1510" i="9" s="1"/>
  <c r="B1763" i="11"/>
  <c r="B1764" i="10"/>
  <c r="C1762" i="11"/>
  <c r="C1763" i="10"/>
  <c r="C1763" i="11" l="1"/>
  <c r="C1764" i="10"/>
  <c r="B1764" i="11"/>
  <c r="B1765" i="10"/>
  <c r="E1763" i="11"/>
  <c r="E1764" i="10"/>
  <c r="F1511" i="9"/>
  <c r="G1511" i="9" s="1"/>
  <c r="D1763" i="11"/>
  <c r="D1764" i="10"/>
  <c r="D1764" i="11" l="1"/>
  <c r="D1765" i="10"/>
  <c r="E1764" i="11"/>
  <c r="E1765" i="10"/>
  <c r="F1512" i="9"/>
  <c r="G1512" i="9" s="1"/>
  <c r="B1765" i="11"/>
  <c r="B1766" i="10"/>
  <c r="C1764" i="11"/>
  <c r="C1765" i="10"/>
  <c r="C1765" i="11" l="1"/>
  <c r="C1766" i="10"/>
  <c r="B1766" i="11"/>
  <c r="B1767" i="10"/>
  <c r="E1765" i="11"/>
  <c r="E1766" i="10"/>
  <c r="F1513" i="9"/>
  <c r="G1513" i="9" s="1"/>
  <c r="D1765" i="11"/>
  <c r="D1766" i="10"/>
  <c r="D1766" i="11" l="1"/>
  <c r="D1767" i="10"/>
  <c r="E1766" i="11"/>
  <c r="E1767" i="10"/>
  <c r="F1514" i="9"/>
  <c r="G1514" i="9" s="1"/>
  <c r="B1767" i="11"/>
  <c r="B1768" i="10"/>
  <c r="N12" i="7"/>
  <c r="M12" i="7"/>
  <c r="B10" i="6"/>
  <c r="C34" i="14" s="1"/>
  <c r="C1766" i="11"/>
  <c r="C1767" i="10"/>
  <c r="B1768" i="11" l="1"/>
  <c r="B1769" i="10"/>
  <c r="C1767" i="11"/>
  <c r="C1768" i="10"/>
  <c r="N25" i="7"/>
  <c r="C10" i="6"/>
  <c r="C35" i="14" s="1"/>
  <c r="M25" i="7"/>
  <c r="E1767" i="11"/>
  <c r="E1768" i="10"/>
  <c r="F1515" i="9"/>
  <c r="G1515" i="9" s="1"/>
  <c r="N51" i="7"/>
  <c r="M51" i="7"/>
  <c r="E10" i="6"/>
  <c r="C37" i="14" s="1"/>
  <c r="D1767" i="11"/>
  <c r="D1768" i="10"/>
  <c r="M38" i="7"/>
  <c r="D10" i="6"/>
  <c r="C36" i="14" s="1"/>
  <c r="N38" i="7"/>
  <c r="D1768" i="11" l="1"/>
  <c r="D1769" i="10"/>
  <c r="C1768" i="11"/>
  <c r="C1769" i="10"/>
  <c r="B1769" i="11"/>
  <c r="B1770" i="10"/>
  <c r="E1768" i="11"/>
  <c r="E1769" i="10"/>
  <c r="F1516" i="9"/>
  <c r="G1516" i="9" s="1"/>
  <c r="E1769" i="11" l="1"/>
  <c r="E1770" i="10"/>
  <c r="F1517" i="9"/>
  <c r="G1517" i="9" s="1"/>
  <c r="B1770" i="11"/>
  <c r="B1771" i="10"/>
  <c r="C1769" i="11"/>
  <c r="C1770" i="10"/>
  <c r="D1769" i="11"/>
  <c r="D1770" i="10"/>
  <c r="D1770" i="11" l="1"/>
  <c r="D1771" i="10"/>
  <c r="C1770" i="11"/>
  <c r="C1771" i="10"/>
  <c r="B1771" i="11"/>
  <c r="B1772" i="10"/>
  <c r="E1770" i="11"/>
  <c r="E1771" i="10"/>
  <c r="F1518" i="9"/>
  <c r="G1518" i="9" s="1"/>
  <c r="E1771" i="11" l="1"/>
  <c r="E1772" i="10"/>
  <c r="F1519" i="9"/>
  <c r="G1519" i="9" s="1"/>
  <c r="B1772" i="11"/>
  <c r="B1773" i="10"/>
  <c r="C1771" i="11"/>
  <c r="C1772" i="10"/>
  <c r="D1771" i="11"/>
  <c r="D1772" i="10"/>
  <c r="C1772" i="11" l="1"/>
  <c r="C1773" i="10"/>
  <c r="B1773" i="11"/>
  <c r="B1774" i="10"/>
  <c r="D1772" i="11"/>
  <c r="D1773" i="10"/>
  <c r="E1772" i="11"/>
  <c r="E1773" i="10"/>
  <c r="F1520" i="9"/>
  <c r="G1520" i="9" s="1"/>
  <c r="E1773" i="11" l="1"/>
  <c r="E1774" i="10"/>
  <c r="F1521" i="9"/>
  <c r="G1521" i="9" s="1"/>
  <c r="D1773" i="11"/>
  <c r="D1774" i="10"/>
  <c r="B1774" i="11"/>
  <c r="B1775" i="10"/>
  <c r="C1773" i="11"/>
  <c r="C1774" i="10"/>
  <c r="B1775" i="11" l="1"/>
  <c r="B1776" i="10"/>
  <c r="C1774" i="11"/>
  <c r="C1775" i="10"/>
  <c r="D1774" i="11"/>
  <c r="D1775" i="10"/>
  <c r="E1774" i="11"/>
  <c r="E1775" i="10"/>
  <c r="F1522" i="9"/>
  <c r="G1522" i="9" s="1"/>
  <c r="E1775" i="11" l="1"/>
  <c r="E1776" i="10"/>
  <c r="F1523" i="9"/>
  <c r="G1523" i="9" s="1"/>
  <c r="D1775" i="11"/>
  <c r="D1776" i="10"/>
  <c r="C1775" i="11"/>
  <c r="C1776" i="10"/>
  <c r="B1776" i="11"/>
  <c r="B1777" i="10"/>
  <c r="C1776" i="11" l="1"/>
  <c r="C1777" i="10"/>
  <c r="B1777" i="11"/>
  <c r="B1778" i="10"/>
  <c r="D1776" i="11"/>
  <c r="D1777" i="10"/>
  <c r="E1776" i="11"/>
  <c r="E1777" i="10"/>
  <c r="F1524" i="9"/>
  <c r="G1524" i="9" s="1"/>
  <c r="E1777" i="11" l="1"/>
  <c r="E1778" i="10"/>
  <c r="F1525" i="9"/>
  <c r="G1525" i="9" s="1"/>
  <c r="D1777" i="11"/>
  <c r="D1778" i="10"/>
  <c r="B1778" i="11"/>
  <c r="B1779" i="10"/>
  <c r="C1777" i="11"/>
  <c r="C1778" i="10"/>
  <c r="C1778" i="11" l="1"/>
  <c r="C1779" i="10"/>
  <c r="B1779" i="11"/>
  <c r="B1780" i="10"/>
  <c r="D1778" i="11"/>
  <c r="D1779" i="10"/>
  <c r="E1778" i="11"/>
  <c r="E1779" i="10"/>
  <c r="F1526" i="9"/>
  <c r="G1526" i="9" s="1"/>
  <c r="E1779" i="11" l="1"/>
  <c r="E1780" i="10"/>
  <c r="F1527" i="9"/>
  <c r="G1527" i="9" s="1"/>
  <c r="D1779" i="11"/>
  <c r="D1780" i="10"/>
  <c r="B1780" i="11"/>
  <c r="B1781" i="10"/>
  <c r="C1779" i="11"/>
  <c r="C1780" i="10"/>
  <c r="C1780" i="11" l="1"/>
  <c r="C1781" i="10"/>
  <c r="B1781" i="11"/>
  <c r="B1782" i="10"/>
  <c r="D1780" i="11"/>
  <c r="D1781" i="10"/>
  <c r="E1780" i="11"/>
  <c r="E1781" i="10"/>
  <c r="F1528" i="9"/>
  <c r="G1528" i="9" s="1"/>
  <c r="E1781" i="11" l="1"/>
  <c r="E1782" i="10"/>
  <c r="F1529" i="9"/>
  <c r="G1529" i="9" s="1"/>
  <c r="D1781" i="11"/>
  <c r="D1782" i="10"/>
  <c r="B1782" i="11"/>
  <c r="B1783" i="10"/>
  <c r="C1781" i="11"/>
  <c r="C1782" i="10"/>
  <c r="B1783" i="11" l="1"/>
  <c r="B1784" i="10"/>
  <c r="D1782" i="11"/>
  <c r="D1783" i="10"/>
  <c r="C1782" i="11"/>
  <c r="C1783" i="10"/>
  <c r="E1782" i="11"/>
  <c r="E1783" i="10"/>
  <c r="F1530" i="9"/>
  <c r="G1530" i="9" s="1"/>
  <c r="E1783" i="11" l="1"/>
  <c r="E1784" i="10"/>
  <c r="F1531" i="9"/>
  <c r="G1531" i="9" s="1"/>
  <c r="C1783" i="11"/>
  <c r="C1784" i="10"/>
  <c r="D1783" i="11"/>
  <c r="D1784" i="10"/>
  <c r="B1784" i="11"/>
  <c r="B1785" i="10"/>
  <c r="B1785" i="11" l="1"/>
  <c r="B1786" i="10"/>
  <c r="B13" i="7"/>
  <c r="D1784" i="11"/>
  <c r="D1785" i="10"/>
  <c r="C1784" i="11"/>
  <c r="C1785" i="10"/>
  <c r="E1784" i="11"/>
  <c r="E1785" i="10"/>
  <c r="F1532" i="9"/>
  <c r="G1532" i="9" s="1"/>
  <c r="C1785" i="11" l="1"/>
  <c r="C1786" i="10"/>
  <c r="B26" i="7"/>
  <c r="E1785" i="11"/>
  <c r="E1786" i="10"/>
  <c r="F1533" i="9"/>
  <c r="G1533" i="9" s="1"/>
  <c r="B52" i="7"/>
  <c r="D1785" i="11"/>
  <c r="D1786" i="10"/>
  <c r="B39" i="7"/>
  <c r="B1786" i="11"/>
  <c r="B1787" i="10"/>
  <c r="B1787" i="11" l="1"/>
  <c r="B1788" i="10"/>
  <c r="D1786" i="11"/>
  <c r="D1787" i="10"/>
  <c r="E1786" i="11"/>
  <c r="E1787" i="10"/>
  <c r="F1534" i="9"/>
  <c r="G1534" i="9" s="1"/>
  <c r="C1786" i="11"/>
  <c r="C1787" i="10"/>
  <c r="C1787" i="11" l="1"/>
  <c r="C1788" i="10"/>
  <c r="E1787" i="11"/>
  <c r="E1788" i="10"/>
  <c r="F1535" i="9"/>
  <c r="G1535" i="9" s="1"/>
  <c r="D1787" i="11"/>
  <c r="D1788" i="10"/>
  <c r="B1788" i="11"/>
  <c r="B1789" i="10"/>
  <c r="D1788" i="11" l="1"/>
  <c r="D1789" i="10"/>
  <c r="E1788" i="11"/>
  <c r="E1789" i="10"/>
  <c r="F1536" i="9"/>
  <c r="G1536" i="9" s="1"/>
  <c r="B1789" i="11"/>
  <c r="B1790" i="10"/>
  <c r="C1788" i="11"/>
  <c r="C1789" i="10"/>
  <c r="C1789" i="11" l="1"/>
  <c r="C1790" i="10"/>
  <c r="B1790" i="11"/>
  <c r="B1791" i="10"/>
  <c r="E1789" i="11"/>
  <c r="E1790" i="10"/>
  <c r="F1537" i="9"/>
  <c r="G1537" i="9" s="1"/>
  <c r="D1789" i="11"/>
  <c r="D1790" i="10"/>
  <c r="D1790" i="11" l="1"/>
  <c r="D1791" i="10"/>
  <c r="E1790" i="11"/>
  <c r="E1791" i="10"/>
  <c r="F1538" i="9"/>
  <c r="G1538" i="9" s="1"/>
  <c r="B1791" i="11"/>
  <c r="B1792" i="10"/>
  <c r="C1790" i="11"/>
  <c r="C1791" i="10"/>
  <c r="C1791" i="11" l="1"/>
  <c r="C1792" i="10"/>
  <c r="B1792" i="11"/>
  <c r="B1793" i="10"/>
  <c r="E1791" i="11"/>
  <c r="E1792" i="10"/>
  <c r="F1539" i="9"/>
  <c r="G1539" i="9" s="1"/>
  <c r="D1791" i="11"/>
  <c r="D1792" i="10"/>
  <c r="D1792" i="11" l="1"/>
  <c r="D1793" i="10"/>
  <c r="E1792" i="11"/>
  <c r="E1793" i="10"/>
  <c r="F1540" i="9"/>
  <c r="G1540" i="9" s="1"/>
  <c r="B1793" i="11"/>
  <c r="B1794" i="10"/>
  <c r="C1792" i="11"/>
  <c r="C1793" i="10"/>
  <c r="C1793" i="11" l="1"/>
  <c r="C1794" i="10"/>
  <c r="B1794" i="11"/>
  <c r="B1795" i="10"/>
  <c r="E1793" i="11"/>
  <c r="E1794" i="10"/>
  <c r="F1541" i="9"/>
  <c r="G1541" i="9" s="1"/>
  <c r="D1793" i="11"/>
  <c r="D1794" i="10"/>
  <c r="D1794" i="11" l="1"/>
  <c r="D1795" i="10"/>
  <c r="E1794" i="11"/>
  <c r="E1795" i="10"/>
  <c r="F1542" i="9"/>
  <c r="G1542" i="9" s="1"/>
  <c r="B1795" i="11"/>
  <c r="B1796" i="10"/>
  <c r="C1794" i="11"/>
  <c r="C1795" i="10"/>
  <c r="C1795" i="11" l="1"/>
  <c r="C1796" i="10"/>
  <c r="B1796" i="11"/>
  <c r="B1797" i="10"/>
  <c r="E1795" i="11"/>
  <c r="E1796" i="10"/>
  <c r="F1543" i="9"/>
  <c r="G1543" i="9" s="1"/>
  <c r="D1795" i="11"/>
  <c r="D1796" i="10"/>
  <c r="D1796" i="11" l="1"/>
  <c r="D1797" i="10"/>
  <c r="E1796" i="11"/>
  <c r="E1797" i="10"/>
  <c r="F1544" i="9"/>
  <c r="G1544" i="9" s="1"/>
  <c r="B1797" i="11"/>
  <c r="B1798" i="10"/>
  <c r="C1796" i="11"/>
  <c r="C1797" i="10"/>
  <c r="C1797" i="11" l="1"/>
  <c r="C1798" i="10"/>
  <c r="B1798" i="11"/>
  <c r="B1799" i="10"/>
  <c r="E1797" i="11"/>
  <c r="E1798" i="10"/>
  <c r="F1545" i="9"/>
  <c r="G1545" i="9" s="1"/>
  <c r="D1797" i="11"/>
  <c r="D1798" i="10"/>
  <c r="D1798" i="11" l="1"/>
  <c r="D1799" i="10"/>
  <c r="E1798" i="11"/>
  <c r="E1799" i="10"/>
  <c r="F1546" i="9"/>
  <c r="G1546" i="9" s="1"/>
  <c r="B1799" i="11"/>
  <c r="B1800" i="10"/>
  <c r="C1798" i="11"/>
  <c r="C1799" i="10"/>
  <c r="C1799" i="11" l="1"/>
  <c r="C1800" i="10"/>
  <c r="B1800" i="11"/>
  <c r="B1801" i="10"/>
  <c r="E1799" i="11"/>
  <c r="E1800" i="10"/>
  <c r="F1547" i="9"/>
  <c r="G1547" i="9" s="1"/>
  <c r="D1799" i="11"/>
  <c r="D1800" i="10"/>
  <c r="D1800" i="11" l="1"/>
  <c r="D1801" i="10"/>
  <c r="E1800" i="11"/>
  <c r="E1801" i="10"/>
  <c r="F1548" i="9"/>
  <c r="G1548" i="9" s="1"/>
  <c r="B1801" i="11"/>
  <c r="B1802" i="10"/>
  <c r="C1800" i="11"/>
  <c r="C1801" i="10"/>
  <c r="C1801" i="11" l="1"/>
  <c r="C1802" i="10"/>
  <c r="B1802" i="11"/>
  <c r="B1803" i="10"/>
  <c r="C13" i="7"/>
  <c r="E1801" i="11"/>
  <c r="E1802" i="10"/>
  <c r="F1549" i="9"/>
  <c r="G1549" i="9" s="1"/>
  <c r="D1801" i="11"/>
  <c r="D1802" i="10"/>
  <c r="E1802" i="11" l="1"/>
  <c r="E1803" i="10"/>
  <c r="F1550" i="9"/>
  <c r="G1550" i="9" s="1"/>
  <c r="C52" i="7"/>
  <c r="B1803" i="11"/>
  <c r="B1804" i="10"/>
  <c r="D1802" i="11"/>
  <c r="D1803" i="10"/>
  <c r="C39" i="7"/>
  <c r="C1802" i="11"/>
  <c r="C1803" i="10"/>
  <c r="C26" i="7"/>
  <c r="D1803" i="11" l="1"/>
  <c r="D1804" i="10"/>
  <c r="B1804" i="11"/>
  <c r="B1805" i="10"/>
  <c r="C1803" i="11"/>
  <c r="C1804" i="10"/>
  <c r="E1803" i="11"/>
  <c r="E1804" i="10"/>
  <c r="F1551" i="9"/>
  <c r="G1551" i="9" s="1"/>
  <c r="E1804" i="11" l="1"/>
  <c r="E1805" i="10"/>
  <c r="F1552" i="9"/>
  <c r="G1552" i="9" s="1"/>
  <c r="C1804" i="11"/>
  <c r="C1805" i="10"/>
  <c r="B1805" i="11"/>
  <c r="B1806" i="10"/>
  <c r="D1804" i="11"/>
  <c r="D1805" i="10"/>
  <c r="D1805" i="11" l="1"/>
  <c r="D1806" i="10"/>
  <c r="B1806" i="11"/>
  <c r="B1807" i="10"/>
  <c r="C1805" i="11"/>
  <c r="C1806" i="10"/>
  <c r="E1805" i="11"/>
  <c r="E1806" i="10"/>
  <c r="F1553" i="9"/>
  <c r="G1553" i="9" s="1"/>
  <c r="E1806" i="11" l="1"/>
  <c r="E1807" i="10"/>
  <c r="F1554" i="9"/>
  <c r="G1554" i="9" s="1"/>
  <c r="C1806" i="11"/>
  <c r="C1807" i="10"/>
  <c r="B1807" i="11"/>
  <c r="B1808" i="10"/>
  <c r="D1806" i="11"/>
  <c r="D1807" i="10"/>
  <c r="D1807" i="11" l="1"/>
  <c r="D1808" i="10"/>
  <c r="B1808" i="11"/>
  <c r="B1809" i="10"/>
  <c r="C1807" i="11"/>
  <c r="C1808" i="10"/>
  <c r="E1807" i="11"/>
  <c r="E1808" i="10"/>
  <c r="F1555" i="9"/>
  <c r="G1555" i="9" s="1"/>
  <c r="E1808" i="11" l="1"/>
  <c r="E1809" i="10"/>
  <c r="F1556" i="9"/>
  <c r="G1556" i="9" s="1"/>
  <c r="C1808" i="11"/>
  <c r="C1809" i="10"/>
  <c r="B1809" i="11"/>
  <c r="B1810" i="10"/>
  <c r="D1808" i="11"/>
  <c r="D1809" i="10"/>
  <c r="D1809" i="11" l="1"/>
  <c r="D1810" i="10"/>
  <c r="B1810" i="11"/>
  <c r="B1811" i="10"/>
  <c r="C1809" i="11"/>
  <c r="C1810" i="10"/>
  <c r="E1809" i="11"/>
  <c r="E1810" i="10"/>
  <c r="F1557" i="9"/>
  <c r="G1557" i="9" s="1"/>
  <c r="E1810" i="11" l="1"/>
  <c r="E1811" i="10"/>
  <c r="F1558" i="9"/>
  <c r="G1558" i="9" s="1"/>
  <c r="C1810" i="11"/>
  <c r="C1811" i="10"/>
  <c r="B1811" i="11"/>
  <c r="B1812" i="10"/>
  <c r="D1810" i="11"/>
  <c r="D1811" i="10"/>
  <c r="D1811" i="11" l="1"/>
  <c r="D1812" i="10"/>
  <c r="B1812" i="11"/>
  <c r="B1813" i="10"/>
  <c r="C1811" i="11"/>
  <c r="C1812" i="10"/>
  <c r="E1811" i="11"/>
  <c r="E1812" i="10"/>
  <c r="F1559" i="9"/>
  <c r="G1559" i="9" s="1"/>
  <c r="E1812" i="11" l="1"/>
  <c r="E1813" i="10"/>
  <c r="F1560" i="9"/>
  <c r="G1560" i="9" s="1"/>
  <c r="C1812" i="11"/>
  <c r="C1813" i="10"/>
  <c r="B1813" i="11"/>
  <c r="B1814" i="10"/>
  <c r="D1812" i="11"/>
  <c r="D1813" i="10"/>
  <c r="D1813" i="11" l="1"/>
  <c r="D1814" i="10"/>
  <c r="B1814" i="11"/>
  <c r="B1815" i="10"/>
  <c r="C1813" i="11"/>
  <c r="C1814" i="10"/>
  <c r="E1813" i="11"/>
  <c r="E1814" i="10"/>
  <c r="F1561" i="9"/>
  <c r="G1561" i="9" s="1"/>
  <c r="E1814" i="11" l="1"/>
  <c r="E1815" i="10"/>
  <c r="F1562" i="9"/>
  <c r="G1562" i="9" s="1"/>
  <c r="C1814" i="11"/>
  <c r="C1815" i="10"/>
  <c r="B1815" i="11"/>
  <c r="B1816" i="10"/>
  <c r="D1814" i="11"/>
  <c r="D1815" i="10"/>
  <c r="D1815" i="11" l="1"/>
  <c r="D1816" i="10"/>
  <c r="B1816" i="11"/>
  <c r="B1817" i="10"/>
  <c r="C1815" i="11"/>
  <c r="C1816" i="10"/>
  <c r="E1815" i="11"/>
  <c r="E1816" i="10"/>
  <c r="F1563" i="9"/>
  <c r="G1563" i="9" s="1"/>
  <c r="E1816" i="11" l="1"/>
  <c r="E1817" i="10"/>
  <c r="F1564" i="9"/>
  <c r="G1564" i="9" s="1"/>
  <c r="C1816" i="11"/>
  <c r="C1817" i="10"/>
  <c r="B1817" i="11"/>
  <c r="B1818" i="10"/>
  <c r="D1816" i="11"/>
  <c r="D1817" i="10"/>
  <c r="B1818" i="11" l="1"/>
  <c r="B1819" i="10"/>
  <c r="C1817" i="11"/>
  <c r="C1818" i="10"/>
  <c r="D1817" i="11"/>
  <c r="D1818" i="10"/>
  <c r="E1817" i="11"/>
  <c r="E1818" i="10"/>
  <c r="F1565" i="9"/>
  <c r="G1565" i="9" s="1"/>
  <c r="E1818" i="11" l="1"/>
  <c r="E1819" i="10"/>
  <c r="F1566" i="9"/>
  <c r="G1566" i="9" s="1"/>
  <c r="D1818" i="11"/>
  <c r="D1819" i="10"/>
  <c r="C1818" i="11"/>
  <c r="C1819" i="10"/>
  <c r="B1819" i="11"/>
  <c r="B1820" i="10"/>
  <c r="B1820" i="11" l="1"/>
  <c r="B1821" i="10"/>
  <c r="C1819" i="11"/>
  <c r="C1820" i="10"/>
  <c r="D1819" i="11"/>
  <c r="D1820" i="10"/>
  <c r="E1819" i="11"/>
  <c r="E1820" i="10"/>
  <c r="F1567" i="9"/>
  <c r="G1567" i="9" s="1"/>
  <c r="E1820" i="11" l="1"/>
  <c r="E1821" i="10"/>
  <c r="F1568" i="9"/>
  <c r="G1568" i="9" s="1"/>
  <c r="D1820" i="11"/>
  <c r="D1821" i="10"/>
  <c r="C1820" i="11"/>
  <c r="C1821" i="10"/>
  <c r="B1821" i="11"/>
  <c r="B1822" i="10"/>
  <c r="D13" i="7"/>
  <c r="B1822" i="11" l="1"/>
  <c r="B1823" i="10"/>
  <c r="C1821" i="11"/>
  <c r="C1822" i="10"/>
  <c r="D26" i="7"/>
  <c r="D1821" i="11"/>
  <c r="D1822" i="10"/>
  <c r="D39" i="7"/>
  <c r="E1821" i="11"/>
  <c r="E1822" i="10"/>
  <c r="F1569" i="9"/>
  <c r="G1569" i="9" s="1"/>
  <c r="D52" i="7"/>
  <c r="D1822" i="11" l="1"/>
  <c r="D1823" i="10"/>
  <c r="C1822" i="11"/>
  <c r="C1823" i="10"/>
  <c r="E1822" i="11"/>
  <c r="E1823" i="10"/>
  <c r="F1570" i="9"/>
  <c r="G1570" i="9" s="1"/>
  <c r="B1823" i="11"/>
  <c r="B1824" i="10"/>
  <c r="B1824" i="11" l="1"/>
  <c r="B1825" i="10"/>
  <c r="E1823" i="11"/>
  <c r="E1824" i="10"/>
  <c r="F1571" i="9"/>
  <c r="G1571" i="9" s="1"/>
  <c r="C1823" i="11"/>
  <c r="C1824" i="10"/>
  <c r="D1823" i="11"/>
  <c r="D1824" i="10"/>
  <c r="D1824" i="11" l="1"/>
  <c r="D1825" i="10"/>
  <c r="C1824" i="11"/>
  <c r="C1825" i="10"/>
  <c r="E1824" i="11"/>
  <c r="E1825" i="10"/>
  <c r="F1572" i="9"/>
  <c r="G1572" i="9" s="1"/>
  <c r="B1825" i="11"/>
  <c r="B1826" i="10"/>
  <c r="B1826" i="11" l="1"/>
  <c r="B1827" i="10"/>
  <c r="E1825" i="11"/>
  <c r="E1826" i="10"/>
  <c r="F1573" i="9"/>
  <c r="G1573" i="9" s="1"/>
  <c r="C1825" i="11"/>
  <c r="C1826" i="10"/>
  <c r="D1825" i="11"/>
  <c r="D1826" i="10"/>
  <c r="C1826" i="11" l="1"/>
  <c r="C1827" i="10"/>
  <c r="E1826" i="11"/>
  <c r="E1827" i="10"/>
  <c r="F1574" i="9"/>
  <c r="G1574" i="9" s="1"/>
  <c r="D1826" i="11"/>
  <c r="D1827" i="10"/>
  <c r="B1827" i="11"/>
  <c r="B1828" i="10"/>
  <c r="B1828" i="11" l="1"/>
  <c r="B1829" i="10"/>
  <c r="D1827" i="11"/>
  <c r="D1828" i="10"/>
  <c r="E1827" i="11"/>
  <c r="E1828" i="10"/>
  <c r="F1575" i="9"/>
  <c r="G1575" i="9" s="1"/>
  <c r="C1827" i="11"/>
  <c r="C1828" i="10"/>
  <c r="C1828" i="11" l="1"/>
  <c r="C1829" i="10"/>
  <c r="E1828" i="11"/>
  <c r="E1829" i="10"/>
  <c r="F1576" i="9"/>
  <c r="G1576" i="9" s="1"/>
  <c r="D1828" i="11"/>
  <c r="D1829" i="10"/>
  <c r="B1829" i="11"/>
  <c r="B1830" i="10"/>
  <c r="D1829" i="11" l="1"/>
  <c r="D1830" i="10"/>
  <c r="E1829" i="11"/>
  <c r="E1830" i="10"/>
  <c r="F1577" i="9"/>
  <c r="G1577" i="9" s="1"/>
  <c r="B1830" i="11"/>
  <c r="B1831" i="10"/>
  <c r="C1829" i="11"/>
  <c r="C1830" i="10"/>
  <c r="B1831" i="11" l="1"/>
  <c r="B1832" i="10"/>
  <c r="C1830" i="11"/>
  <c r="C1831" i="10"/>
  <c r="E1830" i="11"/>
  <c r="E1831" i="10"/>
  <c r="F1578" i="9"/>
  <c r="G1578" i="9" s="1"/>
  <c r="D1830" i="11"/>
  <c r="D1831" i="10"/>
  <c r="D1831" i="11" l="1"/>
  <c r="D1832" i="10"/>
  <c r="E1831" i="11"/>
  <c r="E1832" i="10"/>
  <c r="F1579" i="9"/>
  <c r="G1579" i="9" s="1"/>
  <c r="C1831" i="11"/>
  <c r="C1832" i="10"/>
  <c r="B1832" i="11"/>
  <c r="B1833" i="10"/>
  <c r="B1833" i="11" l="1"/>
  <c r="B1834" i="10"/>
  <c r="C1832" i="11"/>
  <c r="C1833" i="10"/>
  <c r="E1832" i="11"/>
  <c r="E1833" i="10"/>
  <c r="F1580" i="9"/>
  <c r="G1580" i="9" s="1"/>
  <c r="D1832" i="11"/>
  <c r="D1833" i="10"/>
  <c r="D1833" i="11" l="1"/>
  <c r="D1834" i="10"/>
  <c r="E1833" i="11"/>
  <c r="E1834" i="10"/>
  <c r="F1581" i="9"/>
  <c r="G1581" i="9" s="1"/>
  <c r="C1833" i="11"/>
  <c r="C1834" i="10"/>
  <c r="B1834" i="11"/>
  <c r="B1835" i="10"/>
  <c r="B1835" i="11" l="1"/>
  <c r="B1836" i="10"/>
  <c r="E13" i="7"/>
  <c r="C1834" i="11"/>
  <c r="C1835" i="10"/>
  <c r="E1834" i="11"/>
  <c r="E1835" i="10"/>
  <c r="F1582" i="9"/>
  <c r="G1582" i="9" s="1"/>
  <c r="D1834" i="11"/>
  <c r="D1835" i="10"/>
  <c r="E1835" i="11" l="1"/>
  <c r="E1836" i="10"/>
  <c r="F1583" i="9"/>
  <c r="G1583" i="9" s="1"/>
  <c r="E52" i="7"/>
  <c r="C1835" i="11"/>
  <c r="C1836" i="10"/>
  <c r="E26" i="7"/>
  <c r="D1835" i="11"/>
  <c r="D1836" i="10"/>
  <c r="E39" i="7"/>
  <c r="B1836" i="11"/>
  <c r="B1837" i="10"/>
  <c r="C1836" i="11" l="1"/>
  <c r="C1837" i="10"/>
  <c r="B1837" i="11"/>
  <c r="B1838" i="10"/>
  <c r="E1836" i="11"/>
  <c r="E1837" i="10"/>
  <c r="F1584" i="9"/>
  <c r="G1584" i="9" s="1"/>
  <c r="D1836" i="11"/>
  <c r="D1837" i="10"/>
  <c r="D1837" i="11" l="1"/>
  <c r="D1838" i="10"/>
  <c r="E1837" i="11"/>
  <c r="E1838" i="10"/>
  <c r="F1585" i="9"/>
  <c r="G1585" i="9" s="1"/>
  <c r="B1838" i="11"/>
  <c r="B1839" i="10"/>
  <c r="C1837" i="11"/>
  <c r="C1838" i="10"/>
  <c r="C1838" i="11" l="1"/>
  <c r="C1839" i="10"/>
  <c r="B1839" i="11"/>
  <c r="B1840" i="10"/>
  <c r="E1838" i="11"/>
  <c r="E1839" i="10"/>
  <c r="F1586" i="9"/>
  <c r="G1586" i="9" s="1"/>
  <c r="D1838" i="11"/>
  <c r="D1839" i="10"/>
  <c r="D1839" i="11" l="1"/>
  <c r="D1840" i="10"/>
  <c r="E1839" i="11"/>
  <c r="E1840" i="10"/>
  <c r="F1587" i="9"/>
  <c r="G1587" i="9" s="1"/>
  <c r="B1840" i="11"/>
  <c r="B1841" i="10"/>
  <c r="C1839" i="11"/>
  <c r="C1840" i="10"/>
  <c r="C1840" i="11" l="1"/>
  <c r="C1841" i="10"/>
  <c r="E1840" i="11"/>
  <c r="E1841" i="10"/>
  <c r="F1588" i="9"/>
  <c r="G1588" i="9" s="1"/>
  <c r="B1841" i="11"/>
  <c r="B1842" i="10"/>
  <c r="D1840" i="11"/>
  <c r="D1841" i="10"/>
  <c r="D1841" i="11" l="1"/>
  <c r="D1842" i="10"/>
  <c r="B1842" i="11"/>
  <c r="B1843" i="10"/>
  <c r="E1841" i="11"/>
  <c r="E1842" i="10"/>
  <c r="F1589" i="9"/>
  <c r="G1589" i="9" s="1"/>
  <c r="C1841" i="11"/>
  <c r="C1842" i="10"/>
  <c r="C1842" i="11" l="1"/>
  <c r="C1843" i="10"/>
  <c r="E1842" i="11"/>
  <c r="E1843" i="10"/>
  <c r="F1590" i="9"/>
  <c r="G1590" i="9" s="1"/>
  <c r="B1843" i="11"/>
  <c r="B1844" i="10"/>
  <c r="D1842" i="11"/>
  <c r="D1843" i="10"/>
  <c r="D1843" i="11" l="1"/>
  <c r="D1844" i="10"/>
  <c r="B1844" i="11"/>
  <c r="B1845" i="10"/>
  <c r="E1843" i="11"/>
  <c r="E1844" i="10"/>
  <c r="F1591" i="9"/>
  <c r="G1591" i="9" s="1"/>
  <c r="C1843" i="11"/>
  <c r="C1844" i="10"/>
  <c r="C1844" i="11" l="1"/>
  <c r="C1845" i="10"/>
  <c r="E1844" i="11"/>
  <c r="E1845" i="10"/>
  <c r="F1592" i="9"/>
  <c r="G1592" i="9" s="1"/>
  <c r="B1845" i="11"/>
  <c r="B1846" i="10"/>
  <c r="D1844" i="11"/>
  <c r="D1845" i="10"/>
  <c r="B1846" i="11" l="1"/>
  <c r="B1847" i="10"/>
  <c r="E1845" i="11"/>
  <c r="E1846" i="10"/>
  <c r="F1593" i="9"/>
  <c r="G1593" i="9" s="1"/>
  <c r="D1845" i="11"/>
  <c r="D1846" i="10"/>
  <c r="C1845" i="11"/>
  <c r="C1846" i="10"/>
  <c r="C1846" i="11" l="1"/>
  <c r="C1847" i="10"/>
  <c r="D1846" i="11"/>
  <c r="D1847" i="10"/>
  <c r="E1846" i="11"/>
  <c r="E1847" i="10"/>
  <c r="F1594" i="9"/>
  <c r="G1594" i="9" s="1"/>
  <c r="B1847" i="11"/>
  <c r="B1848" i="10"/>
  <c r="B1848" i="11" l="1"/>
  <c r="B1849" i="10"/>
  <c r="E1847" i="11"/>
  <c r="E1848" i="10"/>
  <c r="F1595" i="9"/>
  <c r="G1595" i="9" s="1"/>
  <c r="D1847" i="11"/>
  <c r="D1848" i="10"/>
  <c r="C1847" i="11"/>
  <c r="C1848" i="10"/>
  <c r="C1848" i="11" l="1"/>
  <c r="C1849" i="10"/>
  <c r="D1848" i="11"/>
  <c r="D1849" i="10"/>
  <c r="E1848" i="11"/>
  <c r="E1849" i="10"/>
  <c r="F1596" i="9"/>
  <c r="G1596" i="9" s="1"/>
  <c r="B1849" i="11"/>
  <c r="B1850" i="10"/>
  <c r="B1850" i="11" l="1"/>
  <c r="B1851" i="10"/>
  <c r="E1849" i="11"/>
  <c r="E1850" i="10"/>
  <c r="F1597" i="9"/>
  <c r="G1597" i="9" s="1"/>
  <c r="D1849" i="11"/>
  <c r="D1850" i="10"/>
  <c r="C1849" i="11"/>
  <c r="C1850" i="10"/>
  <c r="C1850" i="11" l="1"/>
  <c r="C1851" i="10"/>
  <c r="D1850" i="11"/>
  <c r="D1851" i="10"/>
  <c r="E1850" i="11"/>
  <c r="E1851" i="10"/>
  <c r="F1598" i="9"/>
  <c r="G1598" i="9" s="1"/>
  <c r="B1851" i="11"/>
  <c r="B1852" i="10"/>
  <c r="B1852" i="11" l="1"/>
  <c r="B1853" i="10"/>
  <c r="E1851" i="11"/>
  <c r="E1852" i="10"/>
  <c r="F1599" i="9"/>
  <c r="G1599" i="9" s="1"/>
  <c r="D1851" i="11"/>
  <c r="D1852" i="10"/>
  <c r="C1851" i="11"/>
  <c r="C1852" i="10"/>
  <c r="C1852" i="11" l="1"/>
  <c r="C1853" i="10"/>
  <c r="D1852" i="11"/>
  <c r="D1853" i="10"/>
  <c r="E1852" i="11"/>
  <c r="E1853" i="10"/>
  <c r="F1600" i="9"/>
  <c r="G1600" i="9" s="1"/>
  <c r="B1853" i="11"/>
  <c r="B1854" i="10"/>
  <c r="F13" i="7"/>
  <c r="B1854" i="11" l="1"/>
  <c r="B1855" i="10"/>
  <c r="E1853" i="11"/>
  <c r="E1854" i="10"/>
  <c r="F1601" i="9"/>
  <c r="G1601" i="9" s="1"/>
  <c r="F52" i="7"/>
  <c r="D1853" i="11"/>
  <c r="D1854" i="10"/>
  <c r="F39" i="7"/>
  <c r="C1853" i="11"/>
  <c r="C1854" i="10"/>
  <c r="F26" i="7"/>
  <c r="D1854" i="11" l="1"/>
  <c r="D1855" i="10"/>
  <c r="C1854" i="11"/>
  <c r="C1855" i="10"/>
  <c r="E1854" i="11"/>
  <c r="E1855" i="10"/>
  <c r="F1602" i="9"/>
  <c r="G1602" i="9" s="1"/>
  <c r="B1855" i="11"/>
  <c r="B1856" i="10"/>
  <c r="B1856" i="11" l="1"/>
  <c r="B1857" i="10"/>
  <c r="E1855" i="11"/>
  <c r="E1856" i="10"/>
  <c r="F1603" i="9"/>
  <c r="G1603" i="9" s="1"/>
  <c r="C1855" i="11"/>
  <c r="C1856" i="10"/>
  <c r="D1855" i="11"/>
  <c r="D1856" i="10"/>
  <c r="D1856" i="11" l="1"/>
  <c r="D1857" i="10"/>
  <c r="C1856" i="11"/>
  <c r="C1857" i="10"/>
  <c r="E1856" i="11"/>
  <c r="E1857" i="10"/>
  <c r="F1604" i="9"/>
  <c r="G1604" i="9" s="1"/>
  <c r="B1857" i="11"/>
  <c r="B1858" i="10"/>
  <c r="B1858" i="11" l="1"/>
  <c r="B1859" i="10"/>
  <c r="E1857" i="11"/>
  <c r="E1858" i="10"/>
  <c r="F1605" i="9"/>
  <c r="G1605" i="9" s="1"/>
  <c r="C1857" i="11"/>
  <c r="C1858" i="10"/>
  <c r="D1857" i="11"/>
  <c r="D1858" i="10"/>
  <c r="D1858" i="11" l="1"/>
  <c r="D1859" i="10"/>
  <c r="C1858" i="11"/>
  <c r="C1859" i="10"/>
  <c r="E1858" i="11"/>
  <c r="E1859" i="10"/>
  <c r="F1606" i="9"/>
  <c r="G1606" i="9" s="1"/>
  <c r="B1859" i="11"/>
  <c r="B1860" i="10"/>
  <c r="B1860" i="11" l="1"/>
  <c r="B1861" i="10"/>
  <c r="E1859" i="11"/>
  <c r="E1860" i="10"/>
  <c r="F1607" i="9"/>
  <c r="G1607" i="9" s="1"/>
  <c r="C1859" i="11"/>
  <c r="C1860" i="10"/>
  <c r="D1859" i="11"/>
  <c r="D1860" i="10"/>
  <c r="C1860" i="11" l="1"/>
  <c r="C1861" i="10"/>
  <c r="E1860" i="11"/>
  <c r="E1861" i="10"/>
  <c r="F1608" i="9"/>
  <c r="G1608" i="9" s="1"/>
  <c r="D1860" i="11"/>
  <c r="D1861" i="10"/>
  <c r="B1861" i="11"/>
  <c r="B1862" i="10"/>
  <c r="B1862" i="11" l="1"/>
  <c r="B1863" i="10"/>
  <c r="D1861" i="11"/>
  <c r="D1862" i="10"/>
  <c r="E1861" i="11"/>
  <c r="E1862" i="10"/>
  <c r="F1609" i="9"/>
  <c r="G1609" i="9" s="1"/>
  <c r="C1861" i="11"/>
  <c r="C1862" i="10"/>
  <c r="C1862" i="11" l="1"/>
  <c r="C1863" i="10"/>
  <c r="E1862" i="11"/>
  <c r="E1863" i="10"/>
  <c r="F1610" i="9"/>
  <c r="G1610" i="9" s="1"/>
  <c r="D1862" i="11"/>
  <c r="D1863" i="10"/>
  <c r="B1863" i="11"/>
  <c r="B1864" i="10"/>
  <c r="B1864" i="11" l="1"/>
  <c r="B1865" i="10"/>
  <c r="D1863" i="11"/>
  <c r="D1864" i="10"/>
  <c r="E1863" i="11"/>
  <c r="E1864" i="10"/>
  <c r="F1611" i="9"/>
  <c r="G1611" i="9" s="1"/>
  <c r="C1863" i="11"/>
  <c r="C1864" i="10"/>
  <c r="C1864" i="11" l="1"/>
  <c r="C1865" i="10"/>
  <c r="E1864" i="11"/>
  <c r="E1865" i="10"/>
  <c r="F1612" i="9"/>
  <c r="G1612" i="9" s="1"/>
  <c r="D1864" i="11"/>
  <c r="D1865" i="10"/>
  <c r="B1865" i="11"/>
  <c r="B1866" i="10"/>
  <c r="B1866" i="11" l="1"/>
  <c r="B1867" i="10"/>
  <c r="D1865" i="11"/>
  <c r="D1866" i="10"/>
  <c r="E1865" i="11"/>
  <c r="E1866" i="10"/>
  <c r="F1613" i="9"/>
  <c r="G1613" i="9" s="1"/>
  <c r="C1865" i="11"/>
  <c r="C1866" i="10"/>
  <c r="C1866" i="11" l="1"/>
  <c r="C1867" i="10"/>
  <c r="E1866" i="11"/>
  <c r="E1867" i="10"/>
  <c r="F1614" i="9"/>
  <c r="G1614" i="9" s="1"/>
  <c r="D1866" i="11"/>
  <c r="D1867" i="10"/>
  <c r="B1867" i="11"/>
  <c r="B1868" i="10"/>
  <c r="D1867" i="11" l="1"/>
  <c r="D1868" i="10"/>
  <c r="B1868" i="11"/>
  <c r="B1869" i="10"/>
  <c r="E1867" i="11"/>
  <c r="E1868" i="10"/>
  <c r="F1615" i="9"/>
  <c r="G1615" i="9" s="1"/>
  <c r="C1867" i="11"/>
  <c r="C1868" i="10"/>
  <c r="C1868" i="11" l="1"/>
  <c r="C1869" i="10"/>
  <c r="E1868" i="11"/>
  <c r="E1869" i="10"/>
  <c r="F1616" i="9"/>
  <c r="G1616" i="9" s="1"/>
  <c r="B1869" i="11"/>
  <c r="B1870" i="10"/>
  <c r="D1868" i="11"/>
  <c r="D1869" i="10"/>
  <c r="D1869" i="11" l="1"/>
  <c r="D1870" i="10"/>
  <c r="B1870" i="11"/>
  <c r="B1871" i="10"/>
  <c r="E1869" i="11"/>
  <c r="E1870" i="10"/>
  <c r="F1617" i="9"/>
  <c r="G1617" i="9" s="1"/>
  <c r="C1869" i="11"/>
  <c r="C1870" i="10"/>
  <c r="C1870" i="11" l="1"/>
  <c r="C1871" i="10"/>
  <c r="E1870" i="11"/>
  <c r="E1871" i="10"/>
  <c r="F1618" i="9"/>
  <c r="G1618" i="9" s="1"/>
  <c r="B1871" i="11"/>
  <c r="B1872" i="10"/>
  <c r="D1870" i="11"/>
  <c r="D1871" i="10"/>
  <c r="D1871" i="11" l="1"/>
  <c r="D1872" i="10"/>
  <c r="B1872" i="11"/>
  <c r="B1873" i="10"/>
  <c r="G13" i="7"/>
  <c r="E1871" i="11"/>
  <c r="E1872" i="10"/>
  <c r="F1619" i="9"/>
  <c r="G1619" i="9" s="1"/>
  <c r="C1871" i="11"/>
  <c r="C1872" i="10"/>
  <c r="E1872" i="11" l="1"/>
  <c r="E1873" i="10"/>
  <c r="F1620" i="9"/>
  <c r="G1620" i="9" s="1"/>
  <c r="G52" i="7"/>
  <c r="B1873" i="11"/>
  <c r="B1874" i="10"/>
  <c r="C1872" i="11"/>
  <c r="C1873" i="10"/>
  <c r="G26" i="7"/>
  <c r="D1872" i="11"/>
  <c r="D1873" i="10"/>
  <c r="G39" i="7"/>
  <c r="C1873" i="11" l="1"/>
  <c r="C1874" i="10"/>
  <c r="B1874" i="11"/>
  <c r="B1875" i="10"/>
  <c r="D1873" i="11"/>
  <c r="D1874" i="10"/>
  <c r="E1873" i="11"/>
  <c r="E1874" i="10"/>
  <c r="F1621" i="9"/>
  <c r="G1621" i="9" s="1"/>
  <c r="E1874" i="11" l="1"/>
  <c r="E1875" i="10"/>
  <c r="F1622" i="9"/>
  <c r="G1622" i="9" s="1"/>
  <c r="D1874" i="11"/>
  <c r="D1875" i="10"/>
  <c r="B1875" i="11"/>
  <c r="B1876" i="10"/>
  <c r="C1874" i="11"/>
  <c r="C1875" i="10"/>
  <c r="C1875" i="11" l="1"/>
  <c r="C1876" i="10"/>
  <c r="B1876" i="11"/>
  <c r="B1877" i="10"/>
  <c r="D1875" i="11"/>
  <c r="D1876" i="10"/>
  <c r="E1875" i="11"/>
  <c r="E1876" i="10"/>
  <c r="F1623" i="9"/>
  <c r="G1623" i="9" s="1"/>
  <c r="E1876" i="11" l="1"/>
  <c r="E1877" i="10"/>
  <c r="F1624" i="9"/>
  <c r="G1624" i="9" s="1"/>
  <c r="D1876" i="11"/>
  <c r="D1877" i="10"/>
  <c r="B1877" i="11"/>
  <c r="B1878" i="10"/>
  <c r="C1876" i="11"/>
  <c r="C1877" i="10"/>
  <c r="B1878" i="11" l="1"/>
  <c r="B1879" i="10"/>
  <c r="D1877" i="11"/>
  <c r="D1878" i="10"/>
  <c r="C1877" i="11"/>
  <c r="C1878" i="10"/>
  <c r="E1877" i="11"/>
  <c r="E1878" i="10"/>
  <c r="F1625" i="9"/>
  <c r="G1625" i="9" s="1"/>
  <c r="E1878" i="11" l="1"/>
  <c r="E1879" i="10"/>
  <c r="F1626" i="9"/>
  <c r="G1626" i="9" s="1"/>
  <c r="C1878" i="11"/>
  <c r="C1879" i="10"/>
  <c r="D1878" i="11"/>
  <c r="D1879" i="10"/>
  <c r="B1879" i="11"/>
  <c r="B1880" i="10"/>
  <c r="D1879" i="11" l="1"/>
  <c r="D1880" i="10"/>
  <c r="C1879" i="11"/>
  <c r="C1880" i="10"/>
  <c r="B1880" i="11"/>
  <c r="B1881" i="10"/>
  <c r="E1879" i="11"/>
  <c r="E1880" i="10"/>
  <c r="F1627" i="9"/>
  <c r="G1627" i="9" s="1"/>
  <c r="E1880" i="11" l="1"/>
  <c r="E1881" i="10"/>
  <c r="F1628" i="9"/>
  <c r="G1628" i="9" s="1"/>
  <c r="B1881" i="11"/>
  <c r="B1882" i="10"/>
  <c r="C1880" i="11"/>
  <c r="C1881" i="10"/>
  <c r="D1880" i="11"/>
  <c r="D1881" i="10"/>
  <c r="D1881" i="11" l="1"/>
  <c r="D1882" i="10"/>
  <c r="C1881" i="11"/>
  <c r="C1882" i="10"/>
  <c r="B1882" i="11"/>
  <c r="B1883" i="10"/>
  <c r="E1881" i="11"/>
  <c r="E1882" i="10"/>
  <c r="F1629" i="9"/>
  <c r="G1629" i="9" s="1"/>
  <c r="E1882" i="11" l="1"/>
  <c r="E1883" i="10"/>
  <c r="F1630" i="9"/>
  <c r="G1630" i="9" s="1"/>
  <c r="B1883" i="11"/>
  <c r="B1884" i="10"/>
  <c r="C1882" i="11"/>
  <c r="C1883" i="10"/>
  <c r="D1882" i="11"/>
  <c r="D1883" i="10"/>
  <c r="D1883" i="11" l="1"/>
  <c r="D1884" i="10"/>
  <c r="C1883" i="11"/>
  <c r="C1884" i="10"/>
  <c r="B1884" i="11"/>
  <c r="B1885" i="10"/>
  <c r="E1883" i="11"/>
  <c r="E1884" i="10"/>
  <c r="F1631" i="9"/>
  <c r="G1631" i="9" s="1"/>
  <c r="E1884" i="11" l="1"/>
  <c r="E1885" i="10"/>
  <c r="F1632" i="9"/>
  <c r="G1632" i="9" s="1"/>
  <c r="B1885" i="11"/>
  <c r="B1886" i="10"/>
  <c r="C1884" i="11"/>
  <c r="C1885" i="10"/>
  <c r="D1884" i="11"/>
  <c r="D1885" i="10"/>
  <c r="D1885" i="11" l="1"/>
  <c r="D1886" i="10"/>
  <c r="C1885" i="11"/>
  <c r="C1886" i="10"/>
  <c r="B1886" i="11"/>
  <c r="B1887" i="10"/>
  <c r="E1885" i="11"/>
  <c r="E1886" i="10"/>
  <c r="F1633" i="9"/>
  <c r="G1633" i="9" s="1"/>
  <c r="E1886" i="11" l="1"/>
  <c r="E1887" i="10"/>
  <c r="F1634" i="9"/>
  <c r="G1634" i="9" s="1"/>
  <c r="B1887" i="11"/>
  <c r="B1888" i="10"/>
  <c r="C1886" i="11"/>
  <c r="C1887" i="10"/>
  <c r="D1886" i="11"/>
  <c r="D1887" i="10"/>
  <c r="D1887" i="11" l="1"/>
  <c r="D1888" i="10"/>
  <c r="C1887" i="11"/>
  <c r="C1888" i="10"/>
  <c r="B1888" i="11"/>
  <c r="B1889" i="10"/>
  <c r="E1887" i="11"/>
  <c r="E1888" i="10"/>
  <c r="F1635" i="9"/>
  <c r="G1635" i="9" s="1"/>
  <c r="E1888" i="11" l="1"/>
  <c r="E1889" i="10"/>
  <c r="F1636" i="9"/>
  <c r="G1636" i="9" s="1"/>
  <c r="B1889" i="11"/>
  <c r="B1890" i="10"/>
  <c r="H13" i="7"/>
  <c r="C1888" i="11"/>
  <c r="C1889" i="10"/>
  <c r="D1888" i="11"/>
  <c r="D1889" i="10"/>
  <c r="C1889" i="11" l="1"/>
  <c r="C1890" i="10"/>
  <c r="H26" i="7"/>
  <c r="B1890" i="11"/>
  <c r="B1891" i="10"/>
  <c r="D1889" i="11"/>
  <c r="D1890" i="10"/>
  <c r="H39" i="7"/>
  <c r="E1889" i="11"/>
  <c r="E1890" i="10"/>
  <c r="F1637" i="9"/>
  <c r="G1637" i="9" s="1"/>
  <c r="H52" i="7"/>
  <c r="D1890" i="11" l="1"/>
  <c r="D1891" i="10"/>
  <c r="B1891" i="11"/>
  <c r="B1892" i="10"/>
  <c r="E1890" i="11"/>
  <c r="E1891" i="10"/>
  <c r="F1638" i="9"/>
  <c r="G1638" i="9" s="1"/>
  <c r="C1890" i="11"/>
  <c r="C1891" i="10"/>
  <c r="C1891" i="11" l="1"/>
  <c r="C1892" i="10"/>
  <c r="E1891" i="11"/>
  <c r="E1892" i="10"/>
  <c r="F1639" i="9"/>
  <c r="G1639" i="9" s="1"/>
  <c r="B1892" i="11"/>
  <c r="B1893" i="10"/>
  <c r="D1891" i="11"/>
  <c r="D1892" i="10"/>
  <c r="D1892" i="11" l="1"/>
  <c r="D1893" i="10"/>
  <c r="B1893" i="11"/>
  <c r="B1894" i="10"/>
  <c r="E1892" i="11"/>
  <c r="E1893" i="10"/>
  <c r="F1640" i="9"/>
  <c r="G1640" i="9" s="1"/>
  <c r="C1892" i="11"/>
  <c r="C1893" i="10"/>
  <c r="C1893" i="11" l="1"/>
  <c r="C1894" i="10"/>
  <c r="E1893" i="11"/>
  <c r="E1894" i="10"/>
  <c r="F1641" i="9"/>
  <c r="G1641" i="9" s="1"/>
  <c r="B1894" i="11"/>
  <c r="B1895" i="10"/>
  <c r="D1893" i="11"/>
  <c r="D1894" i="10"/>
  <c r="D1894" i="11" l="1"/>
  <c r="D1895" i="10"/>
  <c r="B1895" i="11"/>
  <c r="B1896" i="10"/>
  <c r="E1894" i="11"/>
  <c r="E1895" i="10"/>
  <c r="F1642" i="9"/>
  <c r="G1642" i="9" s="1"/>
  <c r="C1894" i="11"/>
  <c r="C1895" i="10"/>
  <c r="C1895" i="11" l="1"/>
  <c r="C1896" i="10"/>
  <c r="E1895" i="11"/>
  <c r="E1896" i="10"/>
  <c r="F1643" i="9"/>
  <c r="G1643" i="9" s="1"/>
  <c r="B1896" i="11"/>
  <c r="B1897" i="10"/>
  <c r="D1895" i="11"/>
  <c r="D1896" i="10"/>
  <c r="D1896" i="11" l="1"/>
  <c r="D1897" i="10"/>
  <c r="B1897" i="11"/>
  <c r="B1898" i="10"/>
  <c r="E1896" i="11"/>
  <c r="E1897" i="10"/>
  <c r="F1644" i="9"/>
  <c r="G1644" i="9" s="1"/>
  <c r="C1896" i="11"/>
  <c r="C1897" i="10"/>
  <c r="C1897" i="11" l="1"/>
  <c r="C1898" i="10"/>
  <c r="E1897" i="11"/>
  <c r="E1898" i="10"/>
  <c r="F1645" i="9"/>
  <c r="G1645" i="9" s="1"/>
  <c r="B1898" i="11"/>
  <c r="B1899" i="10"/>
  <c r="D1897" i="11"/>
  <c r="D1898" i="10"/>
  <c r="D1898" i="11" l="1"/>
  <c r="D1899" i="10"/>
  <c r="B1899" i="11"/>
  <c r="B1900" i="10"/>
  <c r="E1898" i="11"/>
  <c r="E1899" i="10"/>
  <c r="F1646" i="9"/>
  <c r="G1646" i="9" s="1"/>
  <c r="C1898" i="11"/>
  <c r="C1899" i="10"/>
  <c r="C1899" i="11" l="1"/>
  <c r="C1900" i="10"/>
  <c r="E1899" i="11"/>
  <c r="E1900" i="10"/>
  <c r="F1647" i="9"/>
  <c r="G1647" i="9" s="1"/>
  <c r="B1900" i="11"/>
  <c r="B1901" i="10"/>
  <c r="D1899" i="11"/>
  <c r="D1900" i="10"/>
  <c r="D1900" i="11" l="1"/>
  <c r="D1901" i="10"/>
  <c r="B1901" i="11"/>
  <c r="B1902" i="10"/>
  <c r="E1900" i="11"/>
  <c r="E1901" i="10"/>
  <c r="F1648" i="9"/>
  <c r="G1648" i="9" s="1"/>
  <c r="C1900" i="11"/>
  <c r="C1901" i="10"/>
  <c r="C1901" i="11" l="1"/>
  <c r="C1902" i="10"/>
  <c r="E1901" i="11"/>
  <c r="E1902" i="10"/>
  <c r="F1649" i="9"/>
  <c r="G1649" i="9" s="1"/>
  <c r="B1902" i="11"/>
  <c r="B1903" i="10"/>
  <c r="D1901" i="11"/>
  <c r="D1902" i="10"/>
  <c r="D1902" i="11" l="1"/>
  <c r="D1903" i="10"/>
  <c r="B1903" i="11"/>
  <c r="B1904" i="10"/>
  <c r="E1902" i="11"/>
  <c r="E1903" i="10"/>
  <c r="F1650" i="9"/>
  <c r="G1650" i="9" s="1"/>
  <c r="C1902" i="11"/>
  <c r="C1903" i="10"/>
  <c r="C1903" i="11" l="1"/>
  <c r="C1904" i="10"/>
  <c r="E1903" i="11"/>
  <c r="E1904" i="10"/>
  <c r="F1651" i="9"/>
  <c r="G1651" i="9" s="1"/>
  <c r="B1904" i="11"/>
  <c r="B1905" i="10"/>
  <c r="D1903" i="11"/>
  <c r="D1904" i="10"/>
  <c r="D1904" i="11" l="1"/>
  <c r="D1905" i="10"/>
  <c r="B1905" i="11"/>
  <c r="B1906" i="10"/>
  <c r="E1904" i="11"/>
  <c r="E1905" i="10"/>
  <c r="F1652" i="9"/>
  <c r="G1652" i="9" s="1"/>
  <c r="C1904" i="11"/>
  <c r="C1905" i="10"/>
  <c r="C1905" i="11" l="1"/>
  <c r="C1906" i="10"/>
  <c r="E1905" i="11"/>
  <c r="E1906" i="10"/>
  <c r="F1653" i="9"/>
  <c r="G1653" i="9" s="1"/>
  <c r="B1906" i="11"/>
  <c r="B1907" i="10"/>
  <c r="D1905" i="11"/>
  <c r="D1906" i="10"/>
  <c r="D1906" i="11" l="1"/>
  <c r="D1907" i="10"/>
  <c r="B1907" i="11"/>
  <c r="B1908" i="10"/>
  <c r="I13" i="7"/>
  <c r="E1906" i="11"/>
  <c r="E1907" i="10"/>
  <c r="F1654" i="9"/>
  <c r="G1654" i="9" s="1"/>
  <c r="C1906" i="11"/>
  <c r="C1907" i="10"/>
  <c r="E1907" i="11" l="1"/>
  <c r="E1908" i="10"/>
  <c r="F1655" i="9"/>
  <c r="G1655" i="9" s="1"/>
  <c r="I52" i="7"/>
  <c r="B1908" i="11"/>
  <c r="B1909" i="10"/>
  <c r="C1907" i="11"/>
  <c r="C1908" i="10"/>
  <c r="I26" i="7"/>
  <c r="D1907" i="11"/>
  <c r="D1908" i="10"/>
  <c r="I39" i="7"/>
  <c r="C1908" i="11" l="1"/>
  <c r="C1909" i="10"/>
  <c r="B1909" i="11"/>
  <c r="B1910" i="10"/>
  <c r="D1908" i="11"/>
  <c r="D1909" i="10"/>
  <c r="E1908" i="11"/>
  <c r="E1909" i="10"/>
  <c r="F1656" i="9"/>
  <c r="G1656" i="9" s="1"/>
  <c r="E1909" i="11" l="1"/>
  <c r="E1910" i="10"/>
  <c r="F1657" i="9"/>
  <c r="G1657" i="9" s="1"/>
  <c r="D1909" i="11"/>
  <c r="D1910" i="10"/>
  <c r="B1910" i="11"/>
  <c r="B1911" i="10"/>
  <c r="C1909" i="11"/>
  <c r="C1910" i="10"/>
  <c r="B1911" i="11" l="1"/>
  <c r="B1912" i="10"/>
  <c r="C1910" i="11"/>
  <c r="C1911" i="10"/>
  <c r="D1910" i="11"/>
  <c r="D1911" i="10"/>
  <c r="E1910" i="11"/>
  <c r="E1911" i="10"/>
  <c r="F1658" i="9"/>
  <c r="G1658" i="9" s="1"/>
  <c r="E1911" i="11" l="1"/>
  <c r="E1912" i="10"/>
  <c r="F1659" i="9"/>
  <c r="G1659" i="9" s="1"/>
  <c r="D1911" i="11"/>
  <c r="D1912" i="10"/>
  <c r="C1911" i="11"/>
  <c r="C1912" i="10"/>
  <c r="B1912" i="11"/>
  <c r="B1913" i="10"/>
  <c r="B1913" i="11" l="1"/>
  <c r="B1914" i="10"/>
  <c r="C1912" i="11"/>
  <c r="C1913" i="10"/>
  <c r="D1912" i="11"/>
  <c r="D1913" i="10"/>
  <c r="E1912" i="11"/>
  <c r="E1913" i="10"/>
  <c r="F1660" i="9"/>
  <c r="G1660" i="9" s="1"/>
  <c r="E1913" i="11" l="1"/>
  <c r="E1914" i="10"/>
  <c r="F1661" i="9"/>
  <c r="G1661" i="9" s="1"/>
  <c r="D1913" i="11"/>
  <c r="D1914" i="10"/>
  <c r="C1913" i="11"/>
  <c r="C1914" i="10"/>
  <c r="B1914" i="11"/>
  <c r="B1915" i="10"/>
  <c r="C1914" i="11" l="1"/>
  <c r="C1915" i="10"/>
  <c r="D1914" i="11"/>
  <c r="D1915" i="10"/>
  <c r="B1915" i="11"/>
  <c r="B1916" i="10"/>
  <c r="E1914" i="11"/>
  <c r="E1915" i="10"/>
  <c r="F1662" i="9"/>
  <c r="G1662" i="9" s="1"/>
  <c r="E1915" i="11" l="1"/>
  <c r="E1916" i="10"/>
  <c r="F1663" i="9"/>
  <c r="G1663" i="9" s="1"/>
  <c r="B1916" i="11"/>
  <c r="B1917" i="10"/>
  <c r="D1915" i="11"/>
  <c r="D1916" i="10"/>
  <c r="C1915" i="11"/>
  <c r="C1916" i="10"/>
  <c r="C1916" i="11" l="1"/>
  <c r="C1917" i="10"/>
  <c r="D1916" i="11"/>
  <c r="D1917" i="10"/>
  <c r="B1917" i="11"/>
  <c r="B1918" i="10"/>
  <c r="E1916" i="11"/>
  <c r="E1917" i="10"/>
  <c r="F1664" i="9"/>
  <c r="G1664" i="9" s="1"/>
  <c r="E1917" i="11" l="1"/>
  <c r="E1918" i="10"/>
  <c r="F1665" i="9"/>
  <c r="G1665" i="9" s="1"/>
  <c r="B1918" i="11"/>
  <c r="B1919" i="10"/>
  <c r="D1917" i="11"/>
  <c r="D1918" i="10"/>
  <c r="C1917" i="11"/>
  <c r="C1918" i="10"/>
  <c r="D1918" i="11" l="1"/>
  <c r="D1919" i="10"/>
  <c r="B1919" i="11"/>
  <c r="B1920" i="10"/>
  <c r="C1918" i="11"/>
  <c r="C1919" i="10"/>
  <c r="E1918" i="11"/>
  <c r="E1919" i="10"/>
  <c r="F1666" i="9"/>
  <c r="G1666" i="9" s="1"/>
  <c r="E1919" i="11" l="1"/>
  <c r="E1920" i="10"/>
  <c r="F1667" i="9"/>
  <c r="G1667" i="9" s="1"/>
  <c r="C1919" i="11"/>
  <c r="C1920" i="10"/>
  <c r="B1920" i="11"/>
  <c r="B1921" i="10"/>
  <c r="D1919" i="11"/>
  <c r="D1920" i="10"/>
  <c r="B1921" i="11" l="1"/>
  <c r="B1922" i="10"/>
  <c r="C1920" i="11"/>
  <c r="C1921" i="10"/>
  <c r="D1920" i="11"/>
  <c r="D1921" i="10"/>
  <c r="E1920" i="11"/>
  <c r="E1921" i="10"/>
  <c r="F1668" i="9"/>
  <c r="G1668" i="9" s="1"/>
  <c r="E1921" i="11" l="1"/>
  <c r="E1922" i="10"/>
  <c r="F1669" i="9"/>
  <c r="G1669" i="9" s="1"/>
  <c r="D1921" i="11"/>
  <c r="D1922" i="10"/>
  <c r="C1921" i="11"/>
  <c r="C1922" i="10"/>
  <c r="B1922" i="11"/>
  <c r="B1923" i="10"/>
  <c r="B1923" i="11" l="1"/>
  <c r="B1924" i="10"/>
  <c r="J13" i="7"/>
  <c r="C1922" i="11"/>
  <c r="C1923" i="10"/>
  <c r="D1922" i="11"/>
  <c r="D1923" i="10"/>
  <c r="E1922" i="11"/>
  <c r="E1923" i="10"/>
  <c r="F1670" i="9"/>
  <c r="G1670" i="9" s="1"/>
  <c r="E1923" i="11" l="1"/>
  <c r="E1924" i="10"/>
  <c r="F1671" i="9"/>
  <c r="G1671" i="9" s="1"/>
  <c r="J52" i="7"/>
  <c r="C1923" i="11"/>
  <c r="C1924" i="10"/>
  <c r="J26" i="7"/>
  <c r="D1923" i="11"/>
  <c r="D1924" i="10"/>
  <c r="J39" i="7"/>
  <c r="B1924" i="11"/>
  <c r="B1925" i="10"/>
  <c r="B1925" i="11" l="1"/>
  <c r="B1926" i="10"/>
  <c r="D1924" i="11"/>
  <c r="D1925" i="10"/>
  <c r="C1924" i="11"/>
  <c r="C1925" i="10"/>
  <c r="E1924" i="11"/>
  <c r="E1925" i="10"/>
  <c r="F1672" i="9"/>
  <c r="G1672" i="9" s="1"/>
  <c r="E1925" i="11" l="1"/>
  <c r="E1926" i="10"/>
  <c r="F1673" i="9"/>
  <c r="G1673" i="9" s="1"/>
  <c r="C1925" i="11"/>
  <c r="C1926" i="10"/>
  <c r="D1925" i="11"/>
  <c r="D1926" i="10"/>
  <c r="B1926" i="11"/>
  <c r="B1927" i="10"/>
  <c r="B1927" i="11" l="1"/>
  <c r="B1928" i="10"/>
  <c r="D1926" i="11"/>
  <c r="D1927" i="10"/>
  <c r="C1926" i="11"/>
  <c r="C1927" i="10"/>
  <c r="E1926" i="11"/>
  <c r="E1927" i="10"/>
  <c r="F1674" i="9"/>
  <c r="G1674" i="9" s="1"/>
  <c r="E1927" i="11" l="1"/>
  <c r="E1928" i="10"/>
  <c r="F1675" i="9"/>
  <c r="G1675" i="9" s="1"/>
  <c r="C1927" i="11"/>
  <c r="C1928" i="10"/>
  <c r="D1927" i="11"/>
  <c r="D1928" i="10"/>
  <c r="B1928" i="11"/>
  <c r="B1929" i="10"/>
  <c r="D1928" i="11" l="1"/>
  <c r="D1929" i="10"/>
  <c r="C1928" i="11"/>
  <c r="C1929" i="10"/>
  <c r="B1929" i="11"/>
  <c r="B1930" i="10"/>
  <c r="E1928" i="11"/>
  <c r="E1929" i="10"/>
  <c r="F1676" i="9"/>
  <c r="G1676" i="9" s="1"/>
  <c r="E1929" i="11" l="1"/>
  <c r="E1930" i="10"/>
  <c r="F1677" i="9"/>
  <c r="G1677" i="9" s="1"/>
  <c r="B1930" i="11"/>
  <c r="B1931" i="10"/>
  <c r="C1929" i="11"/>
  <c r="C1930" i="10"/>
  <c r="D1929" i="11"/>
  <c r="D1930" i="10"/>
  <c r="D1930" i="11" l="1"/>
  <c r="D1931" i="10"/>
  <c r="C1930" i="11"/>
  <c r="C1931" i="10"/>
  <c r="B1931" i="11"/>
  <c r="B1932" i="10"/>
  <c r="E1930" i="11"/>
  <c r="E1931" i="10"/>
  <c r="F1678" i="9"/>
  <c r="G1678" i="9" s="1"/>
  <c r="B1932" i="11" l="1"/>
  <c r="B1933" i="10"/>
  <c r="E1931" i="11"/>
  <c r="E1932" i="10"/>
  <c r="F1679" i="9"/>
  <c r="G1679" i="9" s="1"/>
  <c r="C1931" i="11"/>
  <c r="C1932" i="10"/>
  <c r="D1931" i="11"/>
  <c r="D1932" i="10"/>
  <c r="D1932" i="11" l="1"/>
  <c r="D1933" i="10"/>
  <c r="C1932" i="11"/>
  <c r="C1933" i="10"/>
  <c r="E1932" i="11"/>
  <c r="E1933" i="10"/>
  <c r="F1680" i="9"/>
  <c r="G1680" i="9" s="1"/>
  <c r="B1933" i="11"/>
  <c r="B1934" i="10"/>
  <c r="B1934" i="11" l="1"/>
  <c r="B1935" i="10"/>
  <c r="E1933" i="11"/>
  <c r="E1934" i="10"/>
  <c r="F1681" i="9"/>
  <c r="G1681" i="9" s="1"/>
  <c r="C1933" i="11"/>
  <c r="C1934" i="10"/>
  <c r="D1933" i="11"/>
  <c r="D1934" i="10"/>
  <c r="D1934" i="11" l="1"/>
  <c r="D1935" i="10"/>
  <c r="C1934" i="11"/>
  <c r="C1935" i="10"/>
  <c r="E1934" i="11"/>
  <c r="E1935" i="10"/>
  <c r="F1682" i="9"/>
  <c r="G1682" i="9" s="1"/>
  <c r="B1935" i="11"/>
  <c r="B1936" i="10"/>
  <c r="B1936" i="11" l="1"/>
  <c r="B1937" i="10"/>
  <c r="E1935" i="11"/>
  <c r="E1936" i="10"/>
  <c r="F1683" i="9"/>
  <c r="G1683" i="9" s="1"/>
  <c r="C1935" i="11"/>
  <c r="C1936" i="10"/>
  <c r="D1935" i="11"/>
  <c r="D1936" i="10"/>
  <c r="D1936" i="11" l="1"/>
  <c r="D1937" i="10"/>
  <c r="C1936" i="11"/>
  <c r="C1937" i="10"/>
  <c r="E1936" i="11"/>
  <c r="E1937" i="10"/>
  <c r="F1684" i="9"/>
  <c r="G1684" i="9" s="1"/>
  <c r="B1937" i="11"/>
  <c r="B1938" i="10"/>
  <c r="B1938" i="11" l="1"/>
  <c r="B1939" i="10"/>
  <c r="E1937" i="11"/>
  <c r="E1938" i="10"/>
  <c r="F1685" i="9"/>
  <c r="G1685" i="9" s="1"/>
  <c r="C1937" i="11"/>
  <c r="C1938" i="10"/>
  <c r="D1937" i="11"/>
  <c r="D1938" i="10"/>
  <c r="D1938" i="11" l="1"/>
  <c r="D1939" i="10"/>
  <c r="C1938" i="11"/>
  <c r="C1939" i="10"/>
  <c r="E1938" i="11"/>
  <c r="E1939" i="10"/>
  <c r="F1686" i="9"/>
  <c r="G1686" i="9" s="1"/>
  <c r="B1939" i="11"/>
  <c r="B1940" i="10"/>
  <c r="B1940" i="11" l="1"/>
  <c r="B1941" i="10"/>
  <c r="K13" i="7"/>
  <c r="E1939" i="11"/>
  <c r="E1940" i="10"/>
  <c r="F1687" i="9"/>
  <c r="G1687" i="9" s="1"/>
  <c r="C1939" i="11"/>
  <c r="C1940" i="10"/>
  <c r="D1939" i="11"/>
  <c r="D1940" i="10"/>
  <c r="C1940" i="11" l="1"/>
  <c r="C1941" i="10"/>
  <c r="K26" i="7"/>
  <c r="E1940" i="11"/>
  <c r="E1941" i="10"/>
  <c r="F1688" i="9"/>
  <c r="G1688" i="9" s="1"/>
  <c r="K52" i="7"/>
  <c r="D1940" i="11"/>
  <c r="D1941" i="10"/>
  <c r="K39" i="7"/>
  <c r="B1941" i="11"/>
  <c r="B1942" i="10"/>
  <c r="B1942" i="11" l="1"/>
  <c r="B1943" i="10"/>
  <c r="D1941" i="11"/>
  <c r="D1942" i="10"/>
  <c r="E1941" i="11"/>
  <c r="E1942" i="10"/>
  <c r="F1689" i="9"/>
  <c r="G1689" i="9" s="1"/>
  <c r="C1941" i="11"/>
  <c r="C1942" i="10"/>
  <c r="C1942" i="11" l="1"/>
  <c r="C1943" i="10"/>
  <c r="E1942" i="11"/>
  <c r="E1943" i="10"/>
  <c r="F1690" i="9"/>
  <c r="G1690" i="9" s="1"/>
  <c r="D1942" i="11"/>
  <c r="D1943" i="10"/>
  <c r="B1943" i="11"/>
  <c r="B1944" i="10"/>
  <c r="E1943" i="11" l="1"/>
  <c r="E1944" i="10"/>
  <c r="F1691" i="9"/>
  <c r="G1691" i="9" s="1"/>
  <c r="B1944" i="11"/>
  <c r="B1945" i="10"/>
  <c r="D1943" i="11"/>
  <c r="D1944" i="10"/>
  <c r="C1943" i="11"/>
  <c r="C1944" i="10"/>
  <c r="C1944" i="11" l="1"/>
  <c r="C1945" i="10"/>
  <c r="D1944" i="11"/>
  <c r="D1945" i="10"/>
  <c r="B1945" i="11"/>
  <c r="B1946" i="10"/>
  <c r="E1944" i="11"/>
  <c r="E1945" i="10"/>
  <c r="F1692" i="9"/>
  <c r="G1692" i="9" s="1"/>
  <c r="E1945" i="11" l="1"/>
  <c r="E1946" i="10"/>
  <c r="F1693" i="9"/>
  <c r="G1693" i="9" s="1"/>
  <c r="B1946" i="11"/>
  <c r="B1947" i="10"/>
  <c r="D1945" i="11"/>
  <c r="D1946" i="10"/>
  <c r="C1945" i="11"/>
  <c r="C1946" i="10"/>
  <c r="C1946" i="11" l="1"/>
  <c r="C1947" i="10"/>
  <c r="D1946" i="11"/>
  <c r="D1947" i="10"/>
  <c r="B1947" i="11"/>
  <c r="B1948" i="10"/>
  <c r="E1946" i="11"/>
  <c r="E1947" i="10"/>
  <c r="F1694" i="9"/>
  <c r="G1694" i="9" s="1"/>
  <c r="E1947" i="11" l="1"/>
  <c r="E1948" i="10"/>
  <c r="F1695" i="9"/>
  <c r="G1695" i="9" s="1"/>
  <c r="B1948" i="11"/>
  <c r="B1949" i="10"/>
  <c r="D1947" i="11"/>
  <c r="D1948" i="10"/>
  <c r="C1947" i="11"/>
  <c r="C1948" i="10"/>
  <c r="C1948" i="11" l="1"/>
  <c r="C1949" i="10"/>
  <c r="D1948" i="11"/>
  <c r="D1949" i="10"/>
  <c r="B1949" i="11"/>
  <c r="B1950" i="10"/>
  <c r="E1948" i="11"/>
  <c r="E1949" i="10"/>
  <c r="F1696" i="9"/>
  <c r="G1696" i="9" s="1"/>
  <c r="E1949" i="11" l="1"/>
  <c r="E1950" i="10"/>
  <c r="F1697" i="9"/>
  <c r="G1697" i="9" s="1"/>
  <c r="B1950" i="11"/>
  <c r="B1951" i="10"/>
  <c r="D1949" i="11"/>
  <c r="D1950" i="10"/>
  <c r="C1949" i="11"/>
  <c r="C1950" i="10"/>
  <c r="C1950" i="11" l="1"/>
  <c r="C1951" i="10"/>
  <c r="D1950" i="11"/>
  <c r="D1951" i="10"/>
  <c r="B1951" i="11"/>
  <c r="B1952" i="10"/>
  <c r="E1950" i="11"/>
  <c r="E1951" i="10"/>
  <c r="F1698" i="9"/>
  <c r="G1698" i="9" s="1"/>
  <c r="E1951" i="11" l="1"/>
  <c r="E1952" i="10"/>
  <c r="F1699" i="9"/>
  <c r="G1699" i="9" s="1"/>
  <c r="B1952" i="11"/>
  <c r="B1953" i="10"/>
  <c r="D1951" i="11"/>
  <c r="D1952" i="10"/>
  <c r="C1951" i="11"/>
  <c r="C1952" i="10"/>
  <c r="D1952" i="11" l="1"/>
  <c r="D1953" i="10"/>
  <c r="B1953" i="11"/>
  <c r="B1954" i="10"/>
  <c r="C1952" i="11"/>
  <c r="C1953" i="10"/>
  <c r="E1952" i="11"/>
  <c r="E1953" i="10"/>
  <c r="F1700" i="9"/>
  <c r="G1700" i="9" s="1"/>
  <c r="E1953" i="11" l="1"/>
  <c r="E1954" i="10"/>
  <c r="F1701" i="9"/>
  <c r="G1701" i="9" s="1"/>
  <c r="C1953" i="11"/>
  <c r="C1954" i="10"/>
  <c r="B1954" i="11"/>
  <c r="B1955" i="10"/>
  <c r="D1953" i="11"/>
  <c r="D1954" i="10"/>
  <c r="D1954" i="11" l="1"/>
  <c r="D1955" i="10"/>
  <c r="B1955" i="11"/>
  <c r="B1956" i="10"/>
  <c r="C1954" i="11"/>
  <c r="C1955" i="10"/>
  <c r="E1954" i="11"/>
  <c r="E1955" i="10"/>
  <c r="F1702" i="9"/>
  <c r="G1702" i="9" s="1"/>
  <c r="E1955" i="11" l="1"/>
  <c r="E1956" i="10"/>
  <c r="F1703" i="9"/>
  <c r="G1703" i="9" s="1"/>
  <c r="C1955" i="11"/>
  <c r="C1956" i="10"/>
  <c r="B1956" i="11"/>
  <c r="B1957" i="10"/>
  <c r="D1955" i="11"/>
  <c r="D1956" i="10"/>
  <c r="D1956" i="11" l="1"/>
  <c r="D1957" i="10"/>
  <c r="B1957" i="11"/>
  <c r="B1958" i="10"/>
  <c r="L13" i="7"/>
  <c r="C1956" i="11"/>
  <c r="C1957" i="10"/>
  <c r="E1956" i="11"/>
  <c r="E1957" i="10"/>
  <c r="F1704" i="9"/>
  <c r="G1704" i="9" s="1"/>
  <c r="E1957" i="11" l="1"/>
  <c r="E1958" i="10"/>
  <c r="F1705" i="9"/>
  <c r="G1705" i="9" s="1"/>
  <c r="L52" i="7"/>
  <c r="C1957" i="11"/>
  <c r="C1958" i="10"/>
  <c r="L26" i="7"/>
  <c r="B1958" i="11"/>
  <c r="B1959" i="10"/>
  <c r="D1957" i="11"/>
  <c r="D1958" i="10"/>
  <c r="L39" i="7"/>
  <c r="B1959" i="11" l="1"/>
  <c r="B1960" i="10"/>
  <c r="C1958" i="11"/>
  <c r="C1959" i="10"/>
  <c r="D1958" i="11"/>
  <c r="D1959" i="10"/>
  <c r="E1958" i="11"/>
  <c r="E1959" i="10"/>
  <c r="F1706" i="9"/>
  <c r="G1706" i="9" s="1"/>
  <c r="E1959" i="11" l="1"/>
  <c r="E1960" i="10"/>
  <c r="F1707" i="9"/>
  <c r="G1707" i="9" s="1"/>
  <c r="D1959" i="11"/>
  <c r="D1960" i="10"/>
  <c r="C1959" i="11"/>
  <c r="C1960" i="10"/>
  <c r="B1960" i="11"/>
  <c r="B1961" i="10"/>
  <c r="B1961" i="11" l="1"/>
  <c r="B1962" i="10"/>
  <c r="C1960" i="11"/>
  <c r="C1961" i="10"/>
  <c r="D1960" i="11"/>
  <c r="D1961" i="10"/>
  <c r="E1960" i="11"/>
  <c r="E1961" i="10"/>
  <c r="F1708" i="9"/>
  <c r="G1708" i="9" s="1"/>
  <c r="E1961" i="11" l="1"/>
  <c r="E1962" i="10"/>
  <c r="F1709" i="9"/>
  <c r="G1709" i="9" s="1"/>
  <c r="D1961" i="11"/>
  <c r="D1962" i="10"/>
  <c r="C1961" i="11"/>
  <c r="C1962" i="10"/>
  <c r="B1962" i="11"/>
  <c r="B1963" i="10"/>
  <c r="C1962" i="11" l="1"/>
  <c r="C1963" i="10"/>
  <c r="D1962" i="11"/>
  <c r="D1963" i="10"/>
  <c r="B1963" i="11"/>
  <c r="B1964" i="10"/>
  <c r="E1962" i="11"/>
  <c r="E1963" i="10"/>
  <c r="F1710" i="9"/>
  <c r="G1710" i="9" s="1"/>
  <c r="E1963" i="11" l="1"/>
  <c r="E1964" i="10"/>
  <c r="F1711" i="9"/>
  <c r="G1711" i="9" s="1"/>
  <c r="B1964" i="11"/>
  <c r="B1965" i="10"/>
  <c r="D1963" i="11"/>
  <c r="D1964" i="10"/>
  <c r="C1963" i="11"/>
  <c r="C1964" i="10"/>
  <c r="C1964" i="11" l="1"/>
  <c r="C1965" i="10"/>
  <c r="D1964" i="11"/>
  <c r="D1965" i="10"/>
  <c r="B1965" i="11"/>
  <c r="B1966" i="10"/>
  <c r="E1964" i="11"/>
  <c r="E1965" i="10"/>
  <c r="F1712" i="9"/>
  <c r="G1712" i="9" s="1"/>
  <c r="E1965" i="11" l="1"/>
  <c r="E1966" i="10"/>
  <c r="F1713" i="9"/>
  <c r="G1713" i="9" s="1"/>
  <c r="B1966" i="11"/>
  <c r="B1967" i="10"/>
  <c r="D1965" i="11"/>
  <c r="D1966" i="10"/>
  <c r="C1965" i="11"/>
  <c r="C1966" i="10"/>
  <c r="D1966" i="11" l="1"/>
  <c r="D1967" i="10"/>
  <c r="B1967" i="11"/>
  <c r="B1968" i="10"/>
  <c r="C1966" i="11"/>
  <c r="C1967" i="10"/>
  <c r="E1966" i="11"/>
  <c r="E1967" i="10"/>
  <c r="F1714" i="9"/>
  <c r="G1714" i="9" s="1"/>
  <c r="E1967" i="11" l="1"/>
  <c r="E1968" i="10"/>
  <c r="F1715" i="9"/>
  <c r="G1715" i="9" s="1"/>
  <c r="C1967" i="11"/>
  <c r="C1968" i="10"/>
  <c r="B1968" i="11"/>
  <c r="B1969" i="10"/>
  <c r="D1967" i="11"/>
  <c r="D1968" i="10"/>
  <c r="B1969" i="11" l="1"/>
  <c r="B1970" i="10"/>
  <c r="C1968" i="11"/>
  <c r="C1969" i="10"/>
  <c r="D1968" i="11"/>
  <c r="D1969" i="10"/>
  <c r="E1968" i="11"/>
  <c r="E1969" i="10"/>
  <c r="F1716" i="9"/>
  <c r="G1716" i="9" s="1"/>
  <c r="E1969" i="11" l="1"/>
  <c r="E1970" i="10"/>
  <c r="F1717" i="9"/>
  <c r="G1717" i="9" s="1"/>
  <c r="D1969" i="11"/>
  <c r="D1970" i="10"/>
  <c r="C1969" i="11"/>
  <c r="C1970" i="10"/>
  <c r="B1970" i="11"/>
  <c r="B1971" i="10"/>
  <c r="C1970" i="11" l="1"/>
  <c r="C1971" i="10"/>
  <c r="D1970" i="11"/>
  <c r="D1971" i="10"/>
  <c r="B1971" i="11"/>
  <c r="B1972" i="10"/>
  <c r="E1970" i="11"/>
  <c r="E1971" i="10"/>
  <c r="F1718" i="9"/>
  <c r="G1718" i="9" s="1"/>
  <c r="E1971" i="11" l="1"/>
  <c r="E1972" i="10"/>
  <c r="F1719" i="9"/>
  <c r="G1719" i="9" s="1"/>
  <c r="B1972" i="11"/>
  <c r="B1973" i="10"/>
  <c r="D1971" i="11"/>
  <c r="D1972" i="10"/>
  <c r="C1971" i="11"/>
  <c r="C1972" i="10"/>
  <c r="C1972" i="11" l="1"/>
  <c r="C1973" i="10"/>
  <c r="D1972" i="11"/>
  <c r="D1973" i="10"/>
  <c r="B1973" i="11"/>
  <c r="B1974" i="10"/>
  <c r="E1972" i="11"/>
  <c r="E1973" i="10"/>
  <c r="F1720" i="9"/>
  <c r="G1720" i="9" s="1"/>
  <c r="E1973" i="11" l="1"/>
  <c r="E1974" i="10"/>
  <c r="F1721" i="9"/>
  <c r="G1721" i="9" s="1"/>
  <c r="B1974" i="11"/>
  <c r="B1975" i="10"/>
  <c r="D1973" i="11"/>
  <c r="D1974" i="10"/>
  <c r="C1973" i="11"/>
  <c r="C1974" i="10"/>
  <c r="C1974" i="11" l="1"/>
  <c r="C1975" i="10"/>
  <c r="D1974" i="11"/>
  <c r="D1975" i="10"/>
  <c r="B1975" i="11"/>
  <c r="B1976" i="10"/>
  <c r="N13" i="7"/>
  <c r="B11" i="6"/>
  <c r="C38" i="14" s="1"/>
  <c r="M13" i="7"/>
  <c r="E1974" i="11"/>
  <c r="E1975" i="10"/>
  <c r="F1722" i="9"/>
  <c r="G1722" i="9" s="1"/>
  <c r="B1976" i="11" l="1"/>
  <c r="B1977" i="10"/>
  <c r="E1975" i="11"/>
  <c r="E1976" i="10"/>
  <c r="F1723" i="9"/>
  <c r="G1723" i="9" s="1"/>
  <c r="N52" i="7"/>
  <c r="M52" i="7"/>
  <c r="E11" i="6"/>
  <c r="C41" i="14" s="1"/>
  <c r="D1975" i="11"/>
  <c r="D1976" i="10"/>
  <c r="N39" i="7"/>
  <c r="D11" i="6"/>
  <c r="C40" i="14" s="1"/>
  <c r="M39" i="7"/>
  <c r="C1975" i="11"/>
  <c r="C1976" i="10"/>
  <c r="N26" i="7"/>
  <c r="C11" i="6"/>
  <c r="C39" i="14" s="1"/>
  <c r="M26" i="7"/>
  <c r="C1976" i="11" l="1"/>
  <c r="C1977" i="10"/>
  <c r="E1976" i="11"/>
  <c r="E1977" i="10"/>
  <c r="F1724" i="9"/>
  <c r="G1724" i="9" s="1"/>
  <c r="D1976" i="11"/>
  <c r="D1977" i="10"/>
  <c r="B1977" i="11"/>
  <c r="B1978" i="10"/>
  <c r="B1978" i="11" l="1"/>
  <c r="B1979" i="10"/>
  <c r="D1977" i="11"/>
  <c r="D1978" i="10"/>
  <c r="E1977" i="11"/>
  <c r="E1978" i="10"/>
  <c r="F1725" i="9"/>
  <c r="G1725" i="9" s="1"/>
  <c r="C1977" i="11"/>
  <c r="C1978" i="10"/>
  <c r="C1978" i="11" l="1"/>
  <c r="C1979" i="10"/>
  <c r="E1978" i="11"/>
  <c r="E1979" i="10"/>
  <c r="F1726" i="9"/>
  <c r="G1726" i="9" s="1"/>
  <c r="D1978" i="11"/>
  <c r="D1979" i="10"/>
  <c r="B1979" i="11"/>
  <c r="B1980" i="10"/>
  <c r="B1980" i="11" l="1"/>
  <c r="B1981" i="10"/>
  <c r="D1979" i="11"/>
  <c r="D1980" i="10"/>
  <c r="E1979" i="11"/>
  <c r="E1980" i="10"/>
  <c r="F1727" i="9"/>
  <c r="G1727" i="9" s="1"/>
  <c r="C1979" i="11"/>
  <c r="C1980" i="10"/>
  <c r="C1980" i="11" l="1"/>
  <c r="C1981" i="10"/>
  <c r="E1980" i="11"/>
  <c r="E1981" i="10"/>
  <c r="F1728" i="9"/>
  <c r="G1728" i="9" s="1"/>
  <c r="D1980" i="11"/>
  <c r="D1981" i="10"/>
  <c r="B1981" i="11"/>
  <c r="B1982" i="10"/>
  <c r="B1982" i="11" l="1"/>
  <c r="B1983" i="10"/>
  <c r="D1981" i="11"/>
  <c r="D1982" i="10"/>
  <c r="E1981" i="11"/>
  <c r="E1982" i="10"/>
  <c r="F1729" i="9"/>
  <c r="G1729" i="9" s="1"/>
  <c r="C1981" i="11"/>
  <c r="C1982" i="10"/>
  <c r="C1982" i="11" l="1"/>
  <c r="C1983" i="10"/>
  <c r="E1982" i="11"/>
  <c r="E1983" i="10"/>
  <c r="F1730" i="9"/>
  <c r="G1730" i="9" s="1"/>
  <c r="D1982" i="11"/>
  <c r="D1983" i="10"/>
  <c r="B1983" i="11"/>
  <c r="B1984" i="10"/>
  <c r="B1984" i="11" l="1"/>
  <c r="B1985" i="10"/>
  <c r="D1983" i="11"/>
  <c r="D1984" i="10"/>
  <c r="E1983" i="11"/>
  <c r="E1984" i="10"/>
  <c r="F1731" i="9"/>
  <c r="G1731" i="9" s="1"/>
  <c r="C1983" i="11"/>
  <c r="C1984" i="10"/>
  <c r="C1984" i="11" l="1"/>
  <c r="C1985" i="10"/>
  <c r="E1984" i="11"/>
  <c r="E1985" i="10"/>
  <c r="F1732" i="9"/>
  <c r="G1732" i="9" s="1"/>
  <c r="D1984" i="11"/>
  <c r="D1985" i="10"/>
  <c r="B1985" i="11"/>
  <c r="B1986" i="10"/>
  <c r="B1986" i="11" l="1"/>
  <c r="B1987" i="10"/>
  <c r="D1985" i="11"/>
  <c r="D1986" i="10"/>
  <c r="E1985" i="11"/>
  <c r="E1986" i="10"/>
  <c r="F1733" i="9"/>
  <c r="G1733" i="9" s="1"/>
  <c r="C1985" i="11"/>
  <c r="C1986" i="10"/>
  <c r="C1986" i="11" l="1"/>
  <c r="C1987" i="10"/>
  <c r="E1986" i="11"/>
  <c r="E1987" i="10"/>
  <c r="F1734" i="9"/>
  <c r="G1734" i="9" s="1"/>
  <c r="D1986" i="11"/>
  <c r="D1987" i="10"/>
  <c r="B1987" i="11"/>
  <c r="B1988" i="10"/>
  <c r="B1988" i="11" l="1"/>
  <c r="B1989" i="10"/>
  <c r="D1987" i="11"/>
  <c r="D1988" i="10"/>
  <c r="E1987" i="11"/>
  <c r="E1988" i="10"/>
  <c r="F1735" i="9"/>
  <c r="G1735" i="9" s="1"/>
  <c r="C1987" i="11"/>
  <c r="C1988" i="10"/>
  <c r="C1988" i="11" l="1"/>
  <c r="C1989" i="10"/>
  <c r="E1988" i="11"/>
  <c r="E1989" i="10"/>
  <c r="F1736" i="9"/>
  <c r="G1736" i="9" s="1"/>
  <c r="D1988" i="11"/>
  <c r="D1989" i="10"/>
  <c r="B1989" i="11"/>
  <c r="B1990" i="10"/>
  <c r="B1990" i="11" l="1"/>
  <c r="B1991" i="10"/>
  <c r="D1989" i="11"/>
  <c r="D1990" i="10"/>
  <c r="E1989" i="11"/>
  <c r="E1990" i="10"/>
  <c r="F1737" i="9"/>
  <c r="G1737" i="9" s="1"/>
  <c r="C1989" i="11"/>
  <c r="C1990" i="10"/>
  <c r="C1990" i="11" l="1"/>
  <c r="C1991" i="10"/>
  <c r="E1990" i="11"/>
  <c r="E1991" i="10"/>
  <c r="F1738" i="9"/>
  <c r="G1738" i="9" s="1"/>
  <c r="D1990" i="11"/>
  <c r="D1991" i="10"/>
  <c r="B1991" i="11"/>
  <c r="B1992" i="10"/>
  <c r="B1992" i="11" l="1"/>
  <c r="B1993" i="10"/>
  <c r="B14" i="7"/>
  <c r="D1991" i="11"/>
  <c r="D1992" i="10"/>
  <c r="E1991" i="11"/>
  <c r="E1992" i="10"/>
  <c r="F1739" i="9"/>
  <c r="G1739" i="9" s="1"/>
  <c r="C1991" i="11"/>
  <c r="C1992" i="10"/>
  <c r="E1992" i="11" l="1"/>
  <c r="E1993" i="10"/>
  <c r="F1740" i="9"/>
  <c r="G1740" i="9" s="1"/>
  <c r="B53" i="7"/>
  <c r="D1992" i="11"/>
  <c r="D1993" i="10"/>
  <c r="B40" i="7"/>
  <c r="C1992" i="11"/>
  <c r="C1993" i="10"/>
  <c r="B27" i="7"/>
  <c r="B1993" i="11"/>
  <c r="B1994" i="10"/>
  <c r="B1994" i="11" l="1"/>
  <c r="B1995" i="10"/>
  <c r="C1993" i="11"/>
  <c r="C1994" i="10"/>
  <c r="D1993" i="11"/>
  <c r="D1994" i="10"/>
  <c r="E1993" i="11"/>
  <c r="E1994" i="10"/>
  <c r="F1741" i="9"/>
  <c r="G1741" i="9" s="1"/>
  <c r="E1994" i="11" l="1"/>
  <c r="E1995" i="10"/>
  <c r="F1742" i="9"/>
  <c r="G1742" i="9" s="1"/>
  <c r="D1994" i="11"/>
  <c r="D1995" i="10"/>
  <c r="C1994" i="11"/>
  <c r="C1995" i="10"/>
  <c r="B1995" i="11"/>
  <c r="B1996" i="10"/>
  <c r="B1996" i="11" l="1"/>
  <c r="B1997" i="10"/>
  <c r="C1995" i="11"/>
  <c r="C1996" i="10"/>
  <c r="D1995" i="11"/>
  <c r="D1996" i="10"/>
  <c r="E1995" i="11"/>
  <c r="E1996" i="10"/>
  <c r="F1743" i="9"/>
  <c r="G1743" i="9" s="1"/>
  <c r="E1996" i="11" l="1"/>
  <c r="E1997" i="10"/>
  <c r="F1744" i="9"/>
  <c r="G1744" i="9" s="1"/>
  <c r="D1996" i="11"/>
  <c r="D1997" i="10"/>
  <c r="C1996" i="11"/>
  <c r="C1997" i="10"/>
  <c r="B1997" i="11"/>
  <c r="B1998" i="10"/>
  <c r="B1998" i="11" l="1"/>
  <c r="B1999" i="10"/>
  <c r="C1997" i="11"/>
  <c r="C1998" i="10"/>
  <c r="D1997" i="11"/>
  <c r="D1998" i="10"/>
  <c r="E1997" i="11"/>
  <c r="E1998" i="10"/>
  <c r="F1745" i="9"/>
  <c r="G1745" i="9" s="1"/>
  <c r="E1998" i="11" l="1"/>
  <c r="E1999" i="10"/>
  <c r="F1746" i="9"/>
  <c r="G1746" i="9" s="1"/>
  <c r="D1998" i="11"/>
  <c r="D1999" i="10"/>
  <c r="C1998" i="11"/>
  <c r="C1999" i="10"/>
  <c r="B1999" i="11"/>
  <c r="B2000" i="10"/>
  <c r="C1999" i="11" l="1"/>
  <c r="C2000" i="10"/>
  <c r="D1999" i="11"/>
  <c r="D2000" i="10"/>
  <c r="B2000" i="11"/>
  <c r="B2001" i="10"/>
  <c r="E1999" i="11"/>
  <c r="E2000" i="10"/>
  <c r="F1747" i="9"/>
  <c r="G1747" i="9" s="1"/>
  <c r="E2000" i="11" l="1"/>
  <c r="E2001" i="10"/>
  <c r="F1748" i="9"/>
  <c r="G1748" i="9" s="1"/>
  <c r="B2001" i="11"/>
  <c r="B2002" i="10"/>
  <c r="D2000" i="11"/>
  <c r="D2001" i="10"/>
  <c r="C2000" i="11"/>
  <c r="C2001" i="10"/>
  <c r="C2001" i="11" l="1"/>
  <c r="C2002" i="10"/>
  <c r="D2001" i="11"/>
  <c r="D2002" i="10"/>
  <c r="B2002" i="11"/>
  <c r="B2003" i="10"/>
  <c r="E2001" i="11"/>
  <c r="E2002" i="10"/>
  <c r="F1749" i="9"/>
  <c r="G1749" i="9" s="1"/>
  <c r="E2002" i="11" l="1"/>
  <c r="E2003" i="10"/>
  <c r="F1750" i="9"/>
  <c r="G1750" i="9" s="1"/>
  <c r="B2003" i="11"/>
  <c r="B2004" i="10"/>
  <c r="D2002" i="11"/>
  <c r="D2003" i="10"/>
  <c r="C2002" i="11"/>
  <c r="C2003" i="10"/>
  <c r="C2003" i="11" l="1"/>
  <c r="C2004" i="10"/>
  <c r="D2003" i="11"/>
  <c r="D2004" i="10"/>
  <c r="B2004" i="11"/>
  <c r="B2005" i="10"/>
  <c r="E2003" i="11"/>
  <c r="E2004" i="10"/>
  <c r="F1751" i="9"/>
  <c r="G1751" i="9" s="1"/>
  <c r="E2004" i="11" l="1"/>
  <c r="E2005" i="10"/>
  <c r="F1752" i="9"/>
  <c r="G1752" i="9" s="1"/>
  <c r="B2005" i="11"/>
  <c r="B2006" i="10"/>
  <c r="D2004" i="11"/>
  <c r="D2005" i="10"/>
  <c r="C2004" i="11"/>
  <c r="C2005" i="10"/>
  <c r="C2005" i="11" l="1"/>
  <c r="C2006" i="10"/>
  <c r="D2005" i="11"/>
  <c r="D2006" i="10"/>
  <c r="B2006" i="11"/>
  <c r="B2007" i="10"/>
  <c r="E2005" i="11"/>
  <c r="E2006" i="10"/>
  <c r="F1753" i="9"/>
  <c r="G1753" i="9" s="1"/>
  <c r="E2006" i="11" l="1"/>
  <c r="E2007" i="10"/>
  <c r="F1754" i="9"/>
  <c r="G1754" i="9" s="1"/>
  <c r="B2007" i="11"/>
  <c r="B2008" i="10"/>
  <c r="D2006" i="11"/>
  <c r="D2007" i="10"/>
  <c r="C2006" i="11"/>
  <c r="C2007" i="10"/>
  <c r="C2007" i="11" l="1"/>
  <c r="C2008" i="10"/>
  <c r="D2007" i="11"/>
  <c r="D2008" i="10"/>
  <c r="B2008" i="11"/>
  <c r="B2009" i="10"/>
  <c r="E2007" i="11"/>
  <c r="E2008" i="10"/>
  <c r="F1755" i="9"/>
  <c r="G1755" i="9" s="1"/>
  <c r="E2008" i="11" l="1"/>
  <c r="E2009" i="10"/>
  <c r="F1756" i="9"/>
  <c r="G1756" i="9" s="1"/>
  <c r="B2009" i="11"/>
  <c r="B2010" i="10"/>
  <c r="D2008" i="11"/>
  <c r="D2009" i="10"/>
  <c r="C2008" i="11"/>
  <c r="C2009" i="10"/>
  <c r="D2009" i="11" l="1"/>
  <c r="D2010" i="10"/>
  <c r="B2010" i="11"/>
  <c r="B2011" i="10"/>
  <c r="C2009" i="11"/>
  <c r="C2010" i="10"/>
  <c r="E2009" i="11"/>
  <c r="E2010" i="10"/>
  <c r="F1757" i="9"/>
  <c r="G1757" i="9" s="1"/>
  <c r="E2010" i="11" l="1"/>
  <c r="E2011" i="10"/>
  <c r="F1758" i="9"/>
  <c r="G1758" i="9" s="1"/>
  <c r="C2010" i="11"/>
  <c r="C2011" i="10"/>
  <c r="B2011" i="11"/>
  <c r="B2012" i="10"/>
  <c r="C14" i="7"/>
  <c r="D2010" i="11"/>
  <c r="D2011" i="10"/>
  <c r="B2012" i="11" l="1"/>
  <c r="B2013" i="10"/>
  <c r="C2011" i="11"/>
  <c r="C2012" i="10"/>
  <c r="C27" i="7"/>
  <c r="D2011" i="11"/>
  <c r="D2012" i="10"/>
  <c r="C40" i="7"/>
  <c r="E2011" i="11"/>
  <c r="E2012" i="10"/>
  <c r="F1759" i="9"/>
  <c r="G1759" i="9" s="1"/>
  <c r="C53" i="7"/>
  <c r="C2012" i="11" l="1"/>
  <c r="C2013" i="10"/>
  <c r="D2012" i="11"/>
  <c r="D2013" i="10"/>
  <c r="E2012" i="11"/>
  <c r="E2013" i="10"/>
  <c r="F1760" i="9"/>
  <c r="G1760" i="9" s="1"/>
  <c r="B2013" i="11"/>
  <c r="B2014" i="10"/>
  <c r="B2014" i="11" l="1"/>
  <c r="B2015" i="10"/>
  <c r="E2013" i="11"/>
  <c r="E2014" i="10"/>
  <c r="F1761" i="9"/>
  <c r="G1761" i="9" s="1"/>
  <c r="D2013" i="11"/>
  <c r="D2014" i="10"/>
  <c r="C2013" i="11"/>
  <c r="C2014" i="10"/>
  <c r="C2014" i="11" l="1"/>
  <c r="C2015" i="10"/>
  <c r="D2014" i="11"/>
  <c r="D2015" i="10"/>
  <c r="E2014" i="11"/>
  <c r="E2015" i="10"/>
  <c r="F1762" i="9"/>
  <c r="G1762" i="9" s="1"/>
  <c r="B2015" i="11"/>
  <c r="B2016" i="10"/>
  <c r="B2016" i="11" l="1"/>
  <c r="B2017" i="10"/>
  <c r="E2015" i="11"/>
  <c r="E2016" i="10"/>
  <c r="F1763" i="9"/>
  <c r="G1763" i="9" s="1"/>
  <c r="D2015" i="11"/>
  <c r="D2016" i="10"/>
  <c r="C2015" i="11"/>
  <c r="C2016" i="10"/>
  <c r="C2016" i="11" l="1"/>
  <c r="C2017" i="10"/>
  <c r="E2016" i="11"/>
  <c r="E2017" i="10"/>
  <c r="F1764" i="9"/>
  <c r="G1764" i="9" s="1"/>
  <c r="D2016" i="11"/>
  <c r="D2017" i="10"/>
  <c r="B2017" i="11"/>
  <c r="B2018" i="10"/>
  <c r="B2018" i="11" l="1"/>
  <c r="B2019" i="10"/>
  <c r="D2017" i="11"/>
  <c r="D2018" i="10"/>
  <c r="E2017" i="11"/>
  <c r="E2018" i="10"/>
  <c r="F1765" i="9"/>
  <c r="G1765" i="9" s="1"/>
  <c r="C2017" i="11"/>
  <c r="C2018" i="10"/>
  <c r="C2018" i="11" l="1"/>
  <c r="C2019" i="10"/>
  <c r="E2018" i="11"/>
  <c r="E2019" i="10"/>
  <c r="F1766" i="9"/>
  <c r="G1766" i="9" s="1"/>
  <c r="D2018" i="11"/>
  <c r="D2019" i="10"/>
  <c r="B2019" i="11"/>
  <c r="B2020" i="10"/>
  <c r="B2020" i="11" l="1"/>
  <c r="B2021" i="10"/>
  <c r="D2019" i="11"/>
  <c r="D2020" i="10"/>
  <c r="E2019" i="11"/>
  <c r="E2020" i="10"/>
  <c r="F1767" i="9"/>
  <c r="G1767" i="9" s="1"/>
  <c r="C2019" i="11"/>
  <c r="C2020" i="10"/>
  <c r="C2020" i="11" l="1"/>
  <c r="C2021" i="10"/>
  <c r="E2020" i="11"/>
  <c r="E2021" i="10"/>
  <c r="F1768" i="9"/>
  <c r="G1768" i="9" s="1"/>
  <c r="D2020" i="11"/>
  <c r="D2021" i="10"/>
  <c r="B2021" i="11"/>
  <c r="B2022" i="10"/>
  <c r="B2022" i="11" l="1"/>
  <c r="B2023" i="10"/>
  <c r="D2021" i="11"/>
  <c r="D2022" i="10"/>
  <c r="E2021" i="11"/>
  <c r="E2022" i="10"/>
  <c r="F1769" i="9"/>
  <c r="G1769" i="9" s="1"/>
  <c r="C2021" i="11"/>
  <c r="C2022" i="10"/>
  <c r="C2022" i="11" l="1"/>
  <c r="C2023" i="10"/>
  <c r="E2022" i="11"/>
  <c r="E2023" i="10"/>
  <c r="F1770" i="9"/>
  <c r="G1770" i="9" s="1"/>
  <c r="D2022" i="11"/>
  <c r="D2023" i="10"/>
  <c r="B2023" i="11"/>
  <c r="B2024" i="10"/>
  <c r="B2024" i="11" l="1"/>
  <c r="B2025" i="10"/>
  <c r="D2023" i="11"/>
  <c r="D2024" i="10"/>
  <c r="E2023" i="11"/>
  <c r="E2024" i="10"/>
  <c r="F1771" i="9"/>
  <c r="G1771" i="9" s="1"/>
  <c r="C2023" i="11"/>
  <c r="C2024" i="10"/>
  <c r="C2024" i="11" l="1"/>
  <c r="C2025" i="10"/>
  <c r="E2024" i="11"/>
  <c r="E2025" i="10"/>
  <c r="F1772" i="9"/>
  <c r="G1772" i="9" s="1"/>
  <c r="D2024" i="11"/>
  <c r="D2025" i="10"/>
  <c r="B2025" i="11"/>
  <c r="B2026" i="10"/>
  <c r="B2026" i="11" l="1"/>
  <c r="B2027" i="10"/>
  <c r="D2025" i="11"/>
  <c r="D2026" i="10"/>
  <c r="E2025" i="11"/>
  <c r="E2026" i="10"/>
  <c r="F1773" i="9"/>
  <c r="G1773" i="9" s="1"/>
  <c r="C2025" i="11"/>
  <c r="C2026" i="10"/>
  <c r="C2026" i="11" l="1"/>
  <c r="C2027" i="10"/>
  <c r="E2026" i="11"/>
  <c r="E2027" i="10"/>
  <c r="F1774" i="9"/>
  <c r="G1774" i="9" s="1"/>
  <c r="D2026" i="11"/>
  <c r="D2027" i="10"/>
  <c r="B2027" i="11"/>
  <c r="B2028" i="10"/>
  <c r="D14" i="7"/>
  <c r="B2028" i="11" l="1"/>
  <c r="B2029" i="10"/>
  <c r="D2027" i="11"/>
  <c r="D2028" i="10"/>
  <c r="D40" i="7"/>
  <c r="E2027" i="11"/>
  <c r="E2028" i="10"/>
  <c r="F1775" i="9"/>
  <c r="G1775" i="9" s="1"/>
  <c r="D53" i="7"/>
  <c r="C2027" i="11"/>
  <c r="C2028" i="10"/>
  <c r="D27" i="7"/>
  <c r="C2028" i="11" l="1"/>
  <c r="C2029" i="10"/>
  <c r="E2028" i="11"/>
  <c r="E2029" i="10"/>
  <c r="F1776" i="9"/>
  <c r="G1776" i="9" s="1"/>
  <c r="D2028" i="11"/>
  <c r="D2029" i="10"/>
  <c r="B2029" i="11"/>
  <c r="B2030" i="10"/>
  <c r="B2030" i="11" l="1"/>
  <c r="B2031" i="10"/>
  <c r="D2029" i="11"/>
  <c r="D2030" i="10"/>
  <c r="E2029" i="11"/>
  <c r="E2030" i="10"/>
  <c r="F1777" i="9"/>
  <c r="G1777" i="9" s="1"/>
  <c r="C2029" i="11"/>
  <c r="C2030" i="10"/>
  <c r="C2030" i="11" l="1"/>
  <c r="C2031" i="10"/>
  <c r="E2030" i="11"/>
  <c r="E2031" i="10"/>
  <c r="F1778" i="9"/>
  <c r="G1778" i="9" s="1"/>
  <c r="D2030" i="11"/>
  <c r="D2031" i="10"/>
  <c r="B2031" i="11"/>
  <c r="B2032" i="10"/>
  <c r="B2032" i="11" l="1"/>
  <c r="B2033" i="10"/>
  <c r="D2031" i="11"/>
  <c r="D2032" i="10"/>
  <c r="E2031" i="11"/>
  <c r="E2032" i="10"/>
  <c r="F1779" i="9"/>
  <c r="G1779" i="9" s="1"/>
  <c r="C2031" i="11"/>
  <c r="C2032" i="10"/>
  <c r="C2032" i="11" l="1"/>
  <c r="C2033" i="10"/>
  <c r="E2032" i="11"/>
  <c r="E2033" i="10"/>
  <c r="F1780" i="9"/>
  <c r="G1780" i="9" s="1"/>
  <c r="D2032" i="11"/>
  <c r="D2033" i="10"/>
  <c r="B2033" i="11"/>
  <c r="B2034" i="10"/>
  <c r="B2034" i="11" l="1"/>
  <c r="B2035" i="10"/>
  <c r="D2033" i="11"/>
  <c r="D2034" i="10"/>
  <c r="E2033" i="11"/>
  <c r="E2034" i="10"/>
  <c r="F1781" i="9"/>
  <c r="G1781" i="9" s="1"/>
  <c r="C2033" i="11"/>
  <c r="C2034" i="10"/>
  <c r="C2034" i="11" l="1"/>
  <c r="C2035" i="10"/>
  <c r="E2034" i="11"/>
  <c r="E2035" i="10"/>
  <c r="F1782" i="9"/>
  <c r="G1782" i="9" s="1"/>
  <c r="D2034" i="11"/>
  <c r="D2035" i="10"/>
  <c r="B2035" i="11"/>
  <c r="B2036" i="10"/>
  <c r="B2036" i="11" l="1"/>
  <c r="B2037" i="10"/>
  <c r="D2035" i="11"/>
  <c r="D2036" i="10"/>
  <c r="E2035" i="11"/>
  <c r="E2036" i="10"/>
  <c r="F1783" i="9"/>
  <c r="G1783" i="9" s="1"/>
  <c r="C2035" i="11"/>
  <c r="C2036" i="10"/>
  <c r="C2036" i="11" l="1"/>
  <c r="C2037" i="10"/>
  <c r="E2036" i="11"/>
  <c r="E2037" i="10"/>
  <c r="F1784" i="9"/>
  <c r="G1784" i="9" s="1"/>
  <c r="D2036" i="11"/>
  <c r="D2037" i="10"/>
  <c r="B2037" i="11"/>
  <c r="B2038" i="10"/>
  <c r="B2038" i="11" l="1"/>
  <c r="B2039" i="10"/>
  <c r="D2037" i="11"/>
  <c r="D2038" i="10"/>
  <c r="E2037" i="11"/>
  <c r="E2038" i="10"/>
  <c r="F1785" i="9"/>
  <c r="G1785" i="9" s="1"/>
  <c r="C2037" i="11"/>
  <c r="C2038" i="10"/>
  <c r="C2038" i="11" l="1"/>
  <c r="C2039" i="10"/>
  <c r="E2038" i="11"/>
  <c r="E2039" i="10"/>
  <c r="F1786" i="9"/>
  <c r="G1786" i="9" s="1"/>
  <c r="D2038" i="11"/>
  <c r="D2039" i="10"/>
  <c r="B2039" i="11"/>
  <c r="B2040" i="10"/>
  <c r="B2040" i="11" l="1"/>
  <c r="B2041" i="10"/>
  <c r="D2039" i="11"/>
  <c r="D2040" i="10"/>
  <c r="E2039" i="11"/>
  <c r="E2040" i="10"/>
  <c r="F1787" i="9"/>
  <c r="G1787" i="9" s="1"/>
  <c r="C2039" i="11"/>
  <c r="C2040" i="10"/>
  <c r="C2040" i="11" l="1"/>
  <c r="C2041" i="10"/>
  <c r="E2040" i="11"/>
  <c r="E2041" i="10"/>
  <c r="F1788" i="9"/>
  <c r="G1788" i="9" s="1"/>
  <c r="D2040" i="11"/>
  <c r="D2041" i="10"/>
  <c r="B2041" i="11"/>
  <c r="B2042" i="10"/>
  <c r="B2042" i="11" l="1"/>
  <c r="B2043" i="10"/>
  <c r="D2041" i="11"/>
  <c r="D2042" i="10"/>
  <c r="E2041" i="11"/>
  <c r="E2042" i="10"/>
  <c r="F1789" i="9"/>
  <c r="G1789" i="9" s="1"/>
  <c r="C2041" i="11"/>
  <c r="C2042" i="10"/>
  <c r="C2042" i="11" l="1"/>
  <c r="C2043" i="10"/>
  <c r="E2042" i="11"/>
  <c r="E2043" i="10"/>
  <c r="F1790" i="9"/>
  <c r="G1790" i="9" s="1"/>
  <c r="D2042" i="11"/>
  <c r="D2043" i="10"/>
  <c r="B2043" i="11"/>
  <c r="B2044" i="10"/>
  <c r="B2044" i="11" l="1"/>
  <c r="B2045" i="10"/>
  <c r="E14" i="7"/>
  <c r="D2043" i="11"/>
  <c r="D2044" i="10"/>
  <c r="E2043" i="11"/>
  <c r="E2044" i="10"/>
  <c r="F1791" i="9"/>
  <c r="G1791" i="9" s="1"/>
  <c r="C2043" i="11"/>
  <c r="C2044" i="10"/>
  <c r="E2044" i="11" l="1"/>
  <c r="E2045" i="10"/>
  <c r="F1792" i="9"/>
  <c r="G1792" i="9" s="1"/>
  <c r="E53" i="7"/>
  <c r="D2044" i="11"/>
  <c r="D2045" i="10"/>
  <c r="E40" i="7"/>
  <c r="C2044" i="11"/>
  <c r="C2045" i="10"/>
  <c r="E27" i="7"/>
  <c r="B2045" i="11"/>
  <c r="B2046" i="10"/>
  <c r="B2046" i="11" l="1"/>
  <c r="B2047" i="10"/>
  <c r="C2045" i="11"/>
  <c r="C2046" i="10"/>
  <c r="D2045" i="11"/>
  <c r="D2046" i="10"/>
  <c r="E2045" i="11"/>
  <c r="E2046" i="10"/>
  <c r="F1793" i="9"/>
  <c r="G1793" i="9" s="1"/>
  <c r="E2046" i="11" l="1"/>
  <c r="E2047" i="10"/>
  <c r="F1794" i="9"/>
  <c r="G1794" i="9" s="1"/>
  <c r="D2046" i="11"/>
  <c r="D2047" i="10"/>
  <c r="C2046" i="11"/>
  <c r="C2047" i="10"/>
  <c r="B2047" i="11"/>
  <c r="B2048" i="10"/>
  <c r="B2048" i="11" l="1"/>
  <c r="B2049" i="10"/>
  <c r="C2047" i="11"/>
  <c r="C2048" i="10"/>
  <c r="D2047" i="11"/>
  <c r="D2048" i="10"/>
  <c r="E2047" i="11"/>
  <c r="E2048" i="10"/>
  <c r="F1795" i="9"/>
  <c r="G1795" i="9" s="1"/>
  <c r="E2048" i="11" l="1"/>
  <c r="E2049" i="10"/>
  <c r="F1796" i="9"/>
  <c r="G1796" i="9" s="1"/>
  <c r="D2048" i="11"/>
  <c r="D2049" i="10"/>
  <c r="C2048" i="11"/>
  <c r="C2049" i="10"/>
  <c r="B2049" i="11"/>
  <c r="B2050" i="10"/>
  <c r="B2050" i="11" l="1"/>
  <c r="B2051" i="10"/>
  <c r="C2049" i="11"/>
  <c r="C2050" i="10"/>
  <c r="D2049" i="11"/>
  <c r="D2050" i="10"/>
  <c r="E2049" i="11"/>
  <c r="E2050" i="10"/>
  <c r="F1797" i="9"/>
  <c r="G1797" i="9" s="1"/>
  <c r="E2050" i="11" l="1"/>
  <c r="E2051" i="10"/>
  <c r="F1798" i="9"/>
  <c r="G1798" i="9" s="1"/>
  <c r="D2050" i="11"/>
  <c r="D2051" i="10"/>
  <c r="C2050" i="11"/>
  <c r="C2051" i="10"/>
  <c r="B2051" i="11"/>
  <c r="B2052" i="10"/>
  <c r="C2051" i="11" l="1"/>
  <c r="C2052" i="10"/>
  <c r="D2051" i="11"/>
  <c r="D2052" i="10"/>
  <c r="B2052" i="11"/>
  <c r="B2053" i="10"/>
  <c r="E2051" i="11"/>
  <c r="E2052" i="10"/>
  <c r="F1799" i="9"/>
  <c r="G1799" i="9" s="1"/>
  <c r="E2052" i="11" l="1"/>
  <c r="E2053" i="10"/>
  <c r="F1800" i="9"/>
  <c r="G1800" i="9" s="1"/>
  <c r="B2053" i="11"/>
  <c r="B2054" i="10"/>
  <c r="D2052" i="11"/>
  <c r="D2053" i="10"/>
  <c r="C2052" i="11"/>
  <c r="C2053" i="10"/>
  <c r="C2053" i="11" l="1"/>
  <c r="C2054" i="10"/>
  <c r="D2053" i="11"/>
  <c r="D2054" i="10"/>
  <c r="B2054" i="11"/>
  <c r="B2055" i="10"/>
  <c r="E2053" i="11"/>
  <c r="E2054" i="10"/>
  <c r="F1801" i="9"/>
  <c r="G1801" i="9" s="1"/>
  <c r="E2054" i="11" l="1"/>
  <c r="E2055" i="10"/>
  <c r="F1802" i="9"/>
  <c r="G1802" i="9" s="1"/>
  <c r="B2055" i="11"/>
  <c r="B2056" i="10"/>
  <c r="D2054" i="11"/>
  <c r="D2055" i="10"/>
  <c r="C2054" i="11"/>
  <c r="C2055" i="10"/>
  <c r="C2055" i="11" l="1"/>
  <c r="C2056" i="10"/>
  <c r="D2055" i="11"/>
  <c r="D2056" i="10"/>
  <c r="B2056" i="11"/>
  <c r="B2057" i="10"/>
  <c r="E2055" i="11"/>
  <c r="E2056" i="10"/>
  <c r="F1803" i="9"/>
  <c r="G1803" i="9" s="1"/>
  <c r="E2056" i="11" l="1"/>
  <c r="E2057" i="10"/>
  <c r="F1804" i="9"/>
  <c r="G1804" i="9" s="1"/>
  <c r="B2057" i="11"/>
  <c r="B2058" i="10"/>
  <c r="D2056" i="11"/>
  <c r="D2057" i="10"/>
  <c r="C2056" i="11"/>
  <c r="C2057" i="10"/>
  <c r="C2057" i="11" l="1"/>
  <c r="C2058" i="10"/>
  <c r="D2057" i="11"/>
  <c r="D2058" i="10"/>
  <c r="B2058" i="11"/>
  <c r="B2059" i="10"/>
  <c r="E2057" i="11"/>
  <c r="E2058" i="10"/>
  <c r="F1805" i="9"/>
  <c r="G1805" i="9" s="1"/>
  <c r="E2058" i="11" l="1"/>
  <c r="E2059" i="10"/>
  <c r="F1806" i="9"/>
  <c r="G1806" i="9" s="1"/>
  <c r="B2059" i="11"/>
  <c r="B2060" i="10"/>
  <c r="D2058" i="11"/>
  <c r="D2059" i="10"/>
  <c r="C2058" i="11"/>
  <c r="C2059" i="10"/>
  <c r="D2059" i="11" l="1"/>
  <c r="D2060" i="10"/>
  <c r="B2060" i="11"/>
  <c r="B2061" i="10"/>
  <c r="C2059" i="11"/>
  <c r="C2060" i="10"/>
  <c r="E2059" i="11"/>
  <c r="E2060" i="10"/>
  <c r="F1807" i="9"/>
  <c r="G1807" i="9" s="1"/>
  <c r="E2060" i="11" l="1"/>
  <c r="E2061" i="10"/>
  <c r="F1808" i="9"/>
  <c r="G1808" i="9" s="1"/>
  <c r="C2060" i="11"/>
  <c r="C2061" i="10"/>
  <c r="B2061" i="11"/>
  <c r="B2062" i="10"/>
  <c r="D2060" i="11"/>
  <c r="D2061" i="10"/>
  <c r="B2062" i="11" l="1"/>
  <c r="B2063" i="10"/>
  <c r="C2061" i="11"/>
  <c r="C2062" i="10"/>
  <c r="D2061" i="11"/>
  <c r="D2062" i="10"/>
  <c r="E2061" i="11"/>
  <c r="E2062" i="10"/>
  <c r="F1809" i="9"/>
  <c r="G1809" i="9" s="1"/>
  <c r="E2062" i="11" l="1"/>
  <c r="E2063" i="10"/>
  <c r="F1810" i="9"/>
  <c r="G1810" i="9" s="1"/>
  <c r="D2062" i="11"/>
  <c r="D2063" i="10"/>
  <c r="C2062" i="11"/>
  <c r="C2063" i="10"/>
  <c r="B2063" i="11"/>
  <c r="B2064" i="10"/>
  <c r="C2063" i="11" l="1"/>
  <c r="C2064" i="10"/>
  <c r="D2063" i="11"/>
  <c r="D2064" i="10"/>
  <c r="B2064" i="11"/>
  <c r="B2065" i="10"/>
  <c r="F14" i="7"/>
  <c r="E2063" i="11"/>
  <c r="E2064" i="10"/>
  <c r="F1811" i="9"/>
  <c r="G1811" i="9" s="1"/>
  <c r="E2064" i="11" l="1"/>
  <c r="E2065" i="10"/>
  <c r="F1812" i="9"/>
  <c r="G1812" i="9" s="1"/>
  <c r="F53" i="7"/>
  <c r="D2064" i="11"/>
  <c r="D2065" i="10"/>
  <c r="F40" i="7"/>
  <c r="B2065" i="11"/>
  <c r="B2066" i="10"/>
  <c r="C2064" i="11"/>
  <c r="C2065" i="10"/>
  <c r="F27" i="7"/>
  <c r="B2066" i="11" l="1"/>
  <c r="B2067" i="10"/>
  <c r="D2065" i="11"/>
  <c r="D2066" i="10"/>
  <c r="C2065" i="11"/>
  <c r="C2066" i="10"/>
  <c r="E2065" i="11"/>
  <c r="E2066" i="10"/>
  <c r="F1813" i="9"/>
  <c r="G1813" i="9" s="1"/>
  <c r="E2066" i="11" l="1"/>
  <c r="E2067" i="10"/>
  <c r="F1814" i="9"/>
  <c r="G1814" i="9" s="1"/>
  <c r="C2066" i="11"/>
  <c r="C2067" i="10"/>
  <c r="D2066" i="11"/>
  <c r="D2067" i="10"/>
  <c r="B2067" i="11"/>
  <c r="B2068" i="10"/>
  <c r="B2068" i="11" l="1"/>
  <c r="B2069" i="10"/>
  <c r="D2067" i="11"/>
  <c r="D2068" i="10"/>
  <c r="C2067" i="11"/>
  <c r="C2068" i="10"/>
  <c r="E2067" i="11"/>
  <c r="E2068" i="10"/>
  <c r="F1815" i="9"/>
  <c r="G1815" i="9" s="1"/>
  <c r="E2068" i="11" l="1"/>
  <c r="E2069" i="10"/>
  <c r="F1816" i="9"/>
  <c r="G1816" i="9" s="1"/>
  <c r="C2068" i="11"/>
  <c r="C2069" i="10"/>
  <c r="D2068" i="11"/>
  <c r="D2069" i="10"/>
  <c r="B2069" i="11"/>
  <c r="B2070" i="10"/>
  <c r="D2069" i="11" l="1"/>
  <c r="D2070" i="10"/>
  <c r="C2069" i="11"/>
  <c r="C2070" i="10"/>
  <c r="B2070" i="11"/>
  <c r="B2071" i="10"/>
  <c r="E2069" i="11"/>
  <c r="E2070" i="10"/>
  <c r="F1817" i="9"/>
  <c r="G1817" i="9" s="1"/>
  <c r="E2070" i="11" l="1"/>
  <c r="E2071" i="10"/>
  <c r="F1818" i="9"/>
  <c r="G1818" i="9" s="1"/>
  <c r="B2071" i="11"/>
  <c r="B2072" i="10"/>
  <c r="C2070" i="11"/>
  <c r="C2071" i="10"/>
  <c r="D2070" i="11"/>
  <c r="D2071" i="10"/>
  <c r="D2071" i="11" l="1"/>
  <c r="D2072" i="10"/>
  <c r="C2071" i="11"/>
  <c r="C2072" i="10"/>
  <c r="B2072" i="11"/>
  <c r="B2073" i="10"/>
  <c r="E2071" i="11"/>
  <c r="E2072" i="10"/>
  <c r="F1819" i="9"/>
  <c r="G1819" i="9" s="1"/>
  <c r="E2072" i="11" l="1"/>
  <c r="E2073" i="10"/>
  <c r="F1820" i="9"/>
  <c r="G1820" i="9" s="1"/>
  <c r="B2073" i="11"/>
  <c r="B2074" i="10"/>
  <c r="C2072" i="11"/>
  <c r="C2073" i="10"/>
  <c r="D2072" i="11"/>
  <c r="D2073" i="10"/>
  <c r="C2073" i="11" l="1"/>
  <c r="C2074" i="10"/>
  <c r="B2074" i="11"/>
  <c r="B2075" i="10"/>
  <c r="D2073" i="11"/>
  <c r="D2074" i="10"/>
  <c r="E2073" i="11"/>
  <c r="E2074" i="10"/>
  <c r="F1821" i="9"/>
  <c r="G1821" i="9" s="1"/>
  <c r="E2074" i="11" l="1"/>
  <c r="E2075" i="10"/>
  <c r="F1822" i="9"/>
  <c r="G1822" i="9" s="1"/>
  <c r="D2074" i="11"/>
  <c r="D2075" i="10"/>
  <c r="B2075" i="11"/>
  <c r="B2076" i="10"/>
  <c r="C2074" i="11"/>
  <c r="C2075" i="10"/>
  <c r="C2075" i="11" l="1"/>
  <c r="C2076" i="10"/>
  <c r="B2076" i="11"/>
  <c r="B2077" i="10"/>
  <c r="D2075" i="11"/>
  <c r="D2076" i="10"/>
  <c r="E2075" i="11"/>
  <c r="E2076" i="10"/>
  <c r="F1823" i="9"/>
  <c r="G1823" i="9" s="1"/>
  <c r="E2076" i="11" l="1"/>
  <c r="E2077" i="10"/>
  <c r="F1824" i="9"/>
  <c r="G1824" i="9" s="1"/>
  <c r="D2076" i="11"/>
  <c r="D2077" i="10"/>
  <c r="B2077" i="11"/>
  <c r="B2078" i="10"/>
  <c r="C2076" i="11"/>
  <c r="C2077" i="10"/>
  <c r="C2077" i="11" l="1"/>
  <c r="C2078" i="10"/>
  <c r="B2078" i="11"/>
  <c r="B2079" i="10"/>
  <c r="D2077" i="11"/>
  <c r="D2078" i="10"/>
  <c r="E2077" i="11"/>
  <c r="E2078" i="10"/>
  <c r="F1825" i="9"/>
  <c r="G1825" i="9" s="1"/>
  <c r="E2078" i="11" l="1"/>
  <c r="E2079" i="10"/>
  <c r="F1826" i="9"/>
  <c r="G1826" i="9" s="1"/>
  <c r="D2078" i="11"/>
  <c r="D2079" i="10"/>
  <c r="B2079" i="11"/>
  <c r="B2080" i="10"/>
  <c r="C2078" i="11"/>
  <c r="C2079" i="10"/>
  <c r="C2079" i="11" l="1"/>
  <c r="C2080" i="10"/>
  <c r="B2080" i="11"/>
  <c r="B2081" i="10"/>
  <c r="G14" i="7"/>
  <c r="D2079" i="11"/>
  <c r="D2080" i="10"/>
  <c r="E2079" i="11"/>
  <c r="E2080" i="10"/>
  <c r="F1827" i="9"/>
  <c r="G1827" i="9" s="1"/>
  <c r="E2080" i="11" l="1"/>
  <c r="E2081" i="10"/>
  <c r="F1828" i="9"/>
  <c r="G1828" i="9" s="1"/>
  <c r="G53" i="7"/>
  <c r="D2080" i="11"/>
  <c r="D2081" i="10"/>
  <c r="G40" i="7"/>
  <c r="B2081" i="11"/>
  <c r="B2082" i="10"/>
  <c r="C2080" i="11"/>
  <c r="C2081" i="10"/>
  <c r="G27" i="7"/>
  <c r="B2082" i="11" l="1"/>
  <c r="B2083" i="10"/>
  <c r="D2081" i="11"/>
  <c r="D2082" i="10"/>
  <c r="C2081" i="11"/>
  <c r="C2082" i="10"/>
  <c r="E2081" i="11"/>
  <c r="E2082" i="10"/>
  <c r="F1829" i="9"/>
  <c r="G1829" i="9" s="1"/>
  <c r="E2082" i="11" l="1"/>
  <c r="E2083" i="10"/>
  <c r="F1830" i="9"/>
  <c r="G1830" i="9" s="1"/>
  <c r="C2082" i="11"/>
  <c r="C2083" i="10"/>
  <c r="D2082" i="11"/>
  <c r="D2083" i="10"/>
  <c r="B2083" i="11"/>
  <c r="B2084" i="10"/>
  <c r="B2084" i="11" l="1"/>
  <c r="B2085" i="10"/>
  <c r="D2083" i="11"/>
  <c r="D2084" i="10"/>
  <c r="C2083" i="11"/>
  <c r="C2084" i="10"/>
  <c r="E2083" i="11"/>
  <c r="E2084" i="10"/>
  <c r="F1831" i="9"/>
  <c r="G1831" i="9" s="1"/>
  <c r="E2084" i="11" l="1"/>
  <c r="E2085" i="10"/>
  <c r="F1832" i="9"/>
  <c r="G1832" i="9" s="1"/>
  <c r="C2084" i="11"/>
  <c r="C2085" i="10"/>
  <c r="D2084" i="11"/>
  <c r="D2085" i="10"/>
  <c r="B2085" i="11"/>
  <c r="B2086" i="10"/>
  <c r="B2086" i="11" l="1"/>
  <c r="B2087" i="10"/>
  <c r="D2085" i="11"/>
  <c r="D2086" i="10"/>
  <c r="C2085" i="11"/>
  <c r="C2086" i="10"/>
  <c r="E2085" i="11"/>
  <c r="E2086" i="10"/>
  <c r="F1833" i="9"/>
  <c r="G1833" i="9" s="1"/>
  <c r="E2086" i="11" l="1"/>
  <c r="E2087" i="10"/>
  <c r="F1834" i="9"/>
  <c r="G1834" i="9" s="1"/>
  <c r="C2086" i="11"/>
  <c r="C2087" i="10"/>
  <c r="D2086" i="11"/>
  <c r="D2087" i="10"/>
  <c r="B2087" i="11"/>
  <c r="B2088" i="10"/>
  <c r="B2088" i="11" l="1"/>
  <c r="B2089" i="10"/>
  <c r="D2087" i="11"/>
  <c r="D2088" i="10"/>
  <c r="C2087" i="11"/>
  <c r="C2088" i="10"/>
  <c r="E2087" i="11"/>
  <c r="E2088" i="10"/>
  <c r="F1835" i="9"/>
  <c r="G1835" i="9" s="1"/>
  <c r="E2088" i="11" l="1"/>
  <c r="E2089" i="10"/>
  <c r="F1836" i="9"/>
  <c r="G1836" i="9" s="1"/>
  <c r="C2088" i="11"/>
  <c r="C2089" i="10"/>
  <c r="D2088" i="11"/>
  <c r="D2089" i="10"/>
  <c r="B2089" i="11"/>
  <c r="B2090" i="10"/>
  <c r="B2090" i="11" l="1"/>
  <c r="B2091" i="10"/>
  <c r="D2089" i="11"/>
  <c r="D2090" i="10"/>
  <c r="C2089" i="11"/>
  <c r="C2090" i="10"/>
  <c r="E2089" i="11"/>
  <c r="E2090" i="10"/>
  <c r="F1837" i="9"/>
  <c r="G1837" i="9" s="1"/>
  <c r="E2090" i="11" l="1"/>
  <c r="E2091" i="10"/>
  <c r="F1838" i="9"/>
  <c r="G1838" i="9" s="1"/>
  <c r="C2090" i="11"/>
  <c r="C2091" i="10"/>
  <c r="D2090" i="11"/>
  <c r="D2091" i="10"/>
  <c r="B2091" i="11"/>
  <c r="B2092" i="10"/>
  <c r="D2091" i="11" l="1"/>
  <c r="D2092" i="10"/>
  <c r="C2091" i="11"/>
  <c r="C2092" i="10"/>
  <c r="B2092" i="11"/>
  <c r="B2093" i="10"/>
  <c r="E2091" i="11"/>
  <c r="E2092" i="10"/>
  <c r="F1839" i="9"/>
  <c r="G1839" i="9" s="1"/>
  <c r="E2092" i="11" l="1"/>
  <c r="E2093" i="10"/>
  <c r="F1840" i="9"/>
  <c r="G1840" i="9" s="1"/>
  <c r="B2093" i="11"/>
  <c r="B2094" i="10"/>
  <c r="C2092" i="11"/>
  <c r="C2093" i="10"/>
  <c r="D2092" i="11"/>
  <c r="D2093" i="10"/>
  <c r="D2093" i="11" l="1"/>
  <c r="D2094" i="10"/>
  <c r="C2093" i="11"/>
  <c r="C2094" i="10"/>
  <c r="B2094" i="11"/>
  <c r="B2095" i="10"/>
  <c r="E2093" i="11"/>
  <c r="E2094" i="10"/>
  <c r="F1841" i="9"/>
  <c r="G1841" i="9" s="1"/>
  <c r="E2094" i="11" l="1"/>
  <c r="E2095" i="10"/>
  <c r="F1842" i="9"/>
  <c r="G1842" i="9" s="1"/>
  <c r="B2095" i="11"/>
  <c r="B2096" i="10"/>
  <c r="C2094" i="11"/>
  <c r="C2095" i="10"/>
  <c r="D2094" i="11"/>
  <c r="D2095" i="10"/>
  <c r="E2095" i="11" l="1"/>
  <c r="E2096" i="10"/>
  <c r="F1843" i="9"/>
  <c r="G1843" i="9" s="1"/>
  <c r="D2095" i="11"/>
  <c r="D2096" i="10"/>
  <c r="B2096" i="11"/>
  <c r="B2097" i="10"/>
  <c r="C2095" i="11"/>
  <c r="C2096" i="10"/>
  <c r="B2097" i="11" l="1"/>
  <c r="B2098" i="10"/>
  <c r="C2096" i="11"/>
  <c r="C2097" i="10"/>
  <c r="D2096" i="11"/>
  <c r="D2097" i="10"/>
  <c r="E2096" i="11"/>
  <c r="E2097" i="10"/>
  <c r="F1844" i="9"/>
  <c r="G1844" i="9" s="1"/>
  <c r="D2097" i="11" l="1"/>
  <c r="D2098" i="10"/>
  <c r="E2097" i="11"/>
  <c r="E2098" i="10"/>
  <c r="F1845" i="9"/>
  <c r="G1845" i="9" s="1"/>
  <c r="C2097" i="11"/>
  <c r="C2098" i="10"/>
  <c r="B2098" i="11"/>
  <c r="B2099" i="10"/>
  <c r="H14" i="7"/>
  <c r="B2099" i="11" l="1"/>
  <c r="B2100" i="10"/>
  <c r="C2098" i="11"/>
  <c r="C2099" i="10"/>
  <c r="H27" i="7"/>
  <c r="E2098" i="11"/>
  <c r="E2099" i="10"/>
  <c r="F1846" i="9"/>
  <c r="G1846" i="9" s="1"/>
  <c r="H53" i="7"/>
  <c r="D2098" i="11"/>
  <c r="D2099" i="10"/>
  <c r="H40" i="7"/>
  <c r="C2099" i="11" l="1"/>
  <c r="C2100" i="10"/>
  <c r="D2099" i="11"/>
  <c r="D2100" i="10"/>
  <c r="B2100" i="11"/>
  <c r="B2101" i="10"/>
  <c r="E2099" i="11"/>
  <c r="E2100" i="10"/>
  <c r="F1847" i="9"/>
  <c r="G1847" i="9" s="1"/>
  <c r="E2100" i="11" l="1"/>
  <c r="E2101" i="10"/>
  <c r="F1848" i="9"/>
  <c r="G1848" i="9" s="1"/>
  <c r="B2101" i="11"/>
  <c r="B2102" i="10"/>
  <c r="D2100" i="11"/>
  <c r="D2101" i="10"/>
  <c r="C2100" i="11"/>
  <c r="C2101" i="10"/>
  <c r="C2101" i="11" l="1"/>
  <c r="C2102" i="10"/>
  <c r="D2101" i="11"/>
  <c r="D2102" i="10"/>
  <c r="B2102" i="11"/>
  <c r="B2103" i="10"/>
  <c r="E2101" i="11"/>
  <c r="E2102" i="10"/>
  <c r="F1849" i="9"/>
  <c r="G1849" i="9" s="1"/>
  <c r="E2102" i="11" l="1"/>
  <c r="E2103" i="10"/>
  <c r="F1850" i="9"/>
  <c r="G1850" i="9" s="1"/>
  <c r="B2103" i="11"/>
  <c r="B2104" i="10"/>
  <c r="D2102" i="11"/>
  <c r="D2103" i="10"/>
  <c r="C2102" i="11"/>
  <c r="C2103" i="10"/>
  <c r="C2103" i="11" l="1"/>
  <c r="C2104" i="10"/>
  <c r="D2103" i="11"/>
  <c r="D2104" i="10"/>
  <c r="B2104" i="11"/>
  <c r="B2105" i="10"/>
  <c r="E2103" i="11"/>
  <c r="E2104" i="10"/>
  <c r="F1851" i="9"/>
  <c r="G1851" i="9" s="1"/>
  <c r="D2104" i="11" l="1"/>
  <c r="D2105" i="10"/>
  <c r="E2104" i="11"/>
  <c r="E2105" i="10"/>
  <c r="F1852" i="9"/>
  <c r="G1852" i="9" s="1"/>
  <c r="B2105" i="11"/>
  <c r="B2106" i="10"/>
  <c r="C2104" i="11"/>
  <c r="C2105" i="10"/>
  <c r="C2105" i="11" l="1"/>
  <c r="C2106" i="10"/>
  <c r="B2106" i="11"/>
  <c r="B2107" i="10"/>
  <c r="E2105" i="11"/>
  <c r="E2106" i="10"/>
  <c r="F1853" i="9"/>
  <c r="G1853" i="9" s="1"/>
  <c r="D2105" i="11"/>
  <c r="D2106" i="10"/>
  <c r="D2106" i="11" l="1"/>
  <c r="D2107" i="10"/>
  <c r="E2106" i="11"/>
  <c r="E2107" i="10"/>
  <c r="F1854" i="9"/>
  <c r="G1854" i="9" s="1"/>
  <c r="B2107" i="11"/>
  <c r="B2108" i="10"/>
  <c r="C2106" i="11"/>
  <c r="C2107" i="10"/>
  <c r="C2107" i="11" l="1"/>
  <c r="C2108" i="10"/>
  <c r="E2107" i="11"/>
  <c r="E2108" i="10"/>
  <c r="F1855" i="9"/>
  <c r="G1855" i="9" s="1"/>
  <c r="B2108" i="11"/>
  <c r="B2109" i="10"/>
  <c r="D2107" i="11"/>
  <c r="D2108" i="10"/>
  <c r="D2108" i="11" l="1"/>
  <c r="D2109" i="10"/>
  <c r="B2109" i="11"/>
  <c r="B2110" i="10"/>
  <c r="E2108" i="11"/>
  <c r="E2109" i="10"/>
  <c r="F1856" i="9"/>
  <c r="G1856" i="9" s="1"/>
  <c r="C2108" i="11"/>
  <c r="C2109" i="10"/>
  <c r="C2109" i="11" l="1"/>
  <c r="C2110" i="10"/>
  <c r="E2109" i="11"/>
  <c r="E2110" i="10"/>
  <c r="F1857" i="9"/>
  <c r="G1857" i="9" s="1"/>
  <c r="B2110" i="11"/>
  <c r="B2111" i="10"/>
  <c r="D2109" i="11"/>
  <c r="D2110" i="10"/>
  <c r="D2110" i="11" l="1"/>
  <c r="D2111" i="10"/>
  <c r="B2111" i="11"/>
  <c r="B2112" i="10"/>
  <c r="E2110" i="11"/>
  <c r="E2111" i="10"/>
  <c r="F1858" i="9"/>
  <c r="G1858" i="9" s="1"/>
  <c r="C2110" i="11"/>
  <c r="C2111" i="10"/>
  <c r="C2111" i="11" l="1"/>
  <c r="C2112" i="10"/>
  <c r="E2111" i="11"/>
  <c r="E2112" i="10"/>
  <c r="F1859" i="9"/>
  <c r="G1859" i="9" s="1"/>
  <c r="B2112" i="11"/>
  <c r="B2113" i="10"/>
  <c r="D2111" i="11"/>
  <c r="D2112" i="10"/>
  <c r="B2113" i="11" l="1"/>
  <c r="B2114" i="10"/>
  <c r="E2112" i="11"/>
  <c r="E2113" i="10"/>
  <c r="F1860" i="9"/>
  <c r="G1860" i="9" s="1"/>
  <c r="D2112" i="11"/>
  <c r="D2113" i="10"/>
  <c r="C2112" i="11"/>
  <c r="C2113" i="10"/>
  <c r="C2113" i="11" l="1"/>
  <c r="C2114" i="10"/>
  <c r="D2113" i="11"/>
  <c r="D2114" i="10"/>
  <c r="E2113" i="11"/>
  <c r="E2114" i="10"/>
  <c r="F1861" i="9"/>
  <c r="G1861" i="9" s="1"/>
  <c r="B2114" i="11"/>
  <c r="B2115" i="10"/>
  <c r="B2115" i="11" l="1"/>
  <c r="B2116" i="10"/>
  <c r="E2114" i="11"/>
  <c r="E2115" i="10"/>
  <c r="F1862" i="9"/>
  <c r="G1862" i="9" s="1"/>
  <c r="D2114" i="11"/>
  <c r="D2115" i="10"/>
  <c r="C2114" i="11"/>
  <c r="C2115" i="10"/>
  <c r="C2115" i="11" l="1"/>
  <c r="C2116" i="10"/>
  <c r="D2115" i="11"/>
  <c r="D2116" i="10"/>
  <c r="E2115" i="11"/>
  <c r="E2116" i="10"/>
  <c r="F1863" i="9"/>
  <c r="G1863" i="9" s="1"/>
  <c r="B2116" i="11"/>
  <c r="B2117" i="10"/>
  <c r="I14" i="7"/>
  <c r="B2117" i="11" l="1"/>
  <c r="B2118" i="10"/>
  <c r="E2116" i="11"/>
  <c r="E2117" i="10"/>
  <c r="F1864" i="9"/>
  <c r="G1864" i="9" s="1"/>
  <c r="I53" i="7"/>
  <c r="D2116" i="11"/>
  <c r="D2117" i="10"/>
  <c r="I40" i="7"/>
  <c r="C2116" i="11"/>
  <c r="C2117" i="10"/>
  <c r="I27" i="7"/>
  <c r="D2117" i="11" l="1"/>
  <c r="D2118" i="10"/>
  <c r="C2117" i="11"/>
  <c r="C2118" i="10"/>
  <c r="E2117" i="11"/>
  <c r="E2118" i="10"/>
  <c r="F1865" i="9"/>
  <c r="G1865" i="9" s="1"/>
  <c r="B2118" i="11"/>
  <c r="B2119" i="10"/>
  <c r="B2119" i="11" l="1"/>
  <c r="B2120" i="10"/>
  <c r="C2118" i="11"/>
  <c r="C2119" i="10"/>
  <c r="E2118" i="11"/>
  <c r="E2119" i="10"/>
  <c r="F1866" i="9"/>
  <c r="G1866" i="9" s="1"/>
  <c r="D2118" i="11"/>
  <c r="D2119" i="10"/>
  <c r="D2119" i="11" l="1"/>
  <c r="D2120" i="10"/>
  <c r="E2119" i="11"/>
  <c r="E2120" i="10"/>
  <c r="F1867" i="9"/>
  <c r="G1867" i="9" s="1"/>
  <c r="C2119" i="11"/>
  <c r="C2120" i="10"/>
  <c r="B2120" i="11"/>
  <c r="B2121" i="10"/>
  <c r="C2120" i="11" l="1"/>
  <c r="C2121" i="10"/>
  <c r="E2120" i="11"/>
  <c r="E2121" i="10"/>
  <c r="F1868" i="9"/>
  <c r="G1868" i="9" s="1"/>
  <c r="B2121" i="11"/>
  <c r="B2122" i="10"/>
  <c r="D2120" i="11"/>
  <c r="D2121" i="10"/>
  <c r="B2122" i="11" l="1"/>
  <c r="B2123" i="10"/>
  <c r="D2121" i="11"/>
  <c r="D2122" i="10"/>
  <c r="E2121" i="11"/>
  <c r="E2122" i="10"/>
  <c r="F1869" i="9"/>
  <c r="G1869" i="9" s="1"/>
  <c r="C2121" i="11"/>
  <c r="C2122" i="10"/>
  <c r="C2122" i="11" l="1"/>
  <c r="C2123" i="10"/>
  <c r="E2122" i="11"/>
  <c r="E2123" i="10"/>
  <c r="F1870" i="9"/>
  <c r="G1870" i="9" s="1"/>
  <c r="D2122" i="11"/>
  <c r="D2123" i="10"/>
  <c r="B2123" i="11"/>
  <c r="B2124" i="10"/>
  <c r="D2123" i="11" l="1"/>
  <c r="D2124" i="10"/>
  <c r="E2123" i="11"/>
  <c r="E2124" i="10"/>
  <c r="F1871" i="9"/>
  <c r="G1871" i="9" s="1"/>
  <c r="B2124" i="11"/>
  <c r="B2125" i="10"/>
  <c r="C2123" i="11"/>
  <c r="C2124" i="10"/>
  <c r="C2124" i="11" l="1"/>
  <c r="C2125" i="10"/>
  <c r="B2125" i="11"/>
  <c r="B2126" i="10"/>
  <c r="E2124" i="11"/>
  <c r="E2125" i="10"/>
  <c r="F1872" i="9"/>
  <c r="G1872" i="9" s="1"/>
  <c r="D2124" i="11"/>
  <c r="D2125" i="10"/>
  <c r="D2125" i="11" l="1"/>
  <c r="D2126" i="10"/>
  <c r="E2125" i="11"/>
  <c r="E2126" i="10"/>
  <c r="F1873" i="9"/>
  <c r="G1873" i="9" s="1"/>
  <c r="B2126" i="11"/>
  <c r="B2127" i="10"/>
  <c r="C2125" i="11"/>
  <c r="C2126" i="10"/>
  <c r="B2127" i="11" l="1"/>
  <c r="B2128" i="10"/>
  <c r="E2126" i="11"/>
  <c r="E2127" i="10"/>
  <c r="F1874" i="9"/>
  <c r="G1874" i="9" s="1"/>
  <c r="C2126" i="11"/>
  <c r="C2127" i="10"/>
  <c r="D2126" i="11"/>
  <c r="D2127" i="10"/>
  <c r="D2127" i="11" l="1"/>
  <c r="D2128" i="10"/>
  <c r="C2127" i="11"/>
  <c r="C2128" i="10"/>
  <c r="E2127" i="11"/>
  <c r="E2128" i="10"/>
  <c r="F1875" i="9"/>
  <c r="G1875" i="9" s="1"/>
  <c r="B2128" i="11"/>
  <c r="B2129" i="10"/>
  <c r="E2128" i="11" l="1"/>
  <c r="E2129" i="10"/>
  <c r="F1876" i="9"/>
  <c r="G1876" i="9" s="1"/>
  <c r="C2128" i="11"/>
  <c r="C2129" i="10"/>
  <c r="B2129" i="11"/>
  <c r="B2130" i="10"/>
  <c r="D2128" i="11"/>
  <c r="D2129" i="10"/>
  <c r="D2129" i="11" l="1"/>
  <c r="D2130" i="10"/>
  <c r="B2130" i="11"/>
  <c r="B2131" i="10"/>
  <c r="C2129" i="11"/>
  <c r="C2130" i="10"/>
  <c r="E2129" i="11"/>
  <c r="E2130" i="10"/>
  <c r="F1877" i="9"/>
  <c r="G1877" i="9" s="1"/>
  <c r="E2130" i="11" l="1"/>
  <c r="E2131" i="10"/>
  <c r="F1878" i="9"/>
  <c r="G1878" i="9" s="1"/>
  <c r="C2130" i="11"/>
  <c r="C2131" i="10"/>
  <c r="B2131" i="11"/>
  <c r="B2132" i="10"/>
  <c r="D2130" i="11"/>
  <c r="D2131" i="10"/>
  <c r="D2131" i="11" l="1"/>
  <c r="D2132" i="10"/>
  <c r="B2132" i="11"/>
  <c r="B2133" i="10"/>
  <c r="C2131" i="11"/>
  <c r="C2132" i="10"/>
  <c r="E2131" i="11"/>
  <c r="E2132" i="10"/>
  <c r="F1879" i="9"/>
  <c r="G1879" i="9" s="1"/>
  <c r="E2132" i="11" l="1"/>
  <c r="E2133" i="10"/>
  <c r="F1880" i="9"/>
  <c r="G1880" i="9" s="1"/>
  <c r="C2132" i="11"/>
  <c r="C2133" i="10"/>
  <c r="B2133" i="11"/>
  <c r="B2134" i="10"/>
  <c r="D2132" i="11"/>
  <c r="D2133" i="10"/>
  <c r="D2133" i="11" l="1"/>
  <c r="D2134" i="10"/>
  <c r="C2133" i="11"/>
  <c r="C2134" i="10"/>
  <c r="B2134" i="11"/>
  <c r="B2135" i="10"/>
  <c r="J14" i="7"/>
  <c r="E2133" i="11"/>
  <c r="E2134" i="10"/>
  <c r="F1881" i="9"/>
  <c r="G1881" i="9" s="1"/>
  <c r="E2134" i="11" l="1"/>
  <c r="E2135" i="10"/>
  <c r="F1882" i="9"/>
  <c r="G1882" i="9" s="1"/>
  <c r="J53" i="7"/>
  <c r="B2135" i="11"/>
  <c r="B2136" i="10"/>
  <c r="C2134" i="11"/>
  <c r="C2135" i="10"/>
  <c r="J27" i="7"/>
  <c r="D2134" i="11"/>
  <c r="D2135" i="10"/>
  <c r="J40" i="7"/>
  <c r="C2135" i="11" l="1"/>
  <c r="C2136" i="10"/>
  <c r="B2136" i="11"/>
  <c r="B2137" i="10"/>
  <c r="D2135" i="11"/>
  <c r="D2136" i="10"/>
  <c r="E2135" i="11"/>
  <c r="E2136" i="10"/>
  <c r="F1883" i="9"/>
  <c r="G1883" i="9" s="1"/>
  <c r="E2136" i="11" l="1"/>
  <c r="E2137" i="10"/>
  <c r="F1884" i="9"/>
  <c r="G1884" i="9" s="1"/>
  <c r="D2136" i="11"/>
  <c r="D2137" i="10"/>
  <c r="B2137" i="11"/>
  <c r="B2138" i="10"/>
  <c r="C2136" i="11"/>
  <c r="C2137" i="10"/>
  <c r="B2138" i="11" l="1"/>
  <c r="B2139" i="10"/>
  <c r="D2137" i="11"/>
  <c r="D2138" i="10"/>
  <c r="C2137" i="11"/>
  <c r="C2138" i="10"/>
  <c r="E2137" i="11"/>
  <c r="E2138" i="10"/>
  <c r="F1885" i="9"/>
  <c r="G1885" i="9" s="1"/>
  <c r="E2138" i="11" l="1"/>
  <c r="E2139" i="10"/>
  <c r="F1886" i="9"/>
  <c r="G1886" i="9" s="1"/>
  <c r="C2138" i="11"/>
  <c r="C2139" i="10"/>
  <c r="D2138" i="11"/>
  <c r="D2139" i="10"/>
  <c r="B2139" i="11"/>
  <c r="B2140" i="10"/>
  <c r="B2140" i="11" l="1"/>
  <c r="B2141" i="10"/>
  <c r="D2139" i="11"/>
  <c r="D2140" i="10"/>
  <c r="C2139" i="11"/>
  <c r="C2140" i="10"/>
  <c r="E2139" i="11"/>
  <c r="E2140" i="10"/>
  <c r="F1887" i="9"/>
  <c r="G1887" i="9" s="1"/>
  <c r="E2140" i="11" l="1"/>
  <c r="E2141" i="10"/>
  <c r="F1888" i="9"/>
  <c r="G1888" i="9" s="1"/>
  <c r="C2140" i="11"/>
  <c r="C2141" i="10"/>
  <c r="D2140" i="11"/>
  <c r="D2141" i="10"/>
  <c r="B2141" i="11"/>
  <c r="B2142" i="10"/>
  <c r="B2142" i="11" l="1"/>
  <c r="B2143" i="10"/>
  <c r="D2141" i="11"/>
  <c r="D2142" i="10"/>
  <c r="C2141" i="11"/>
  <c r="C2142" i="10"/>
  <c r="E2141" i="11"/>
  <c r="E2142" i="10"/>
  <c r="F1889" i="9"/>
  <c r="G1889" i="9" s="1"/>
  <c r="E2142" i="11" l="1"/>
  <c r="E2143" i="10"/>
  <c r="F1890" i="9"/>
  <c r="G1890" i="9" s="1"/>
  <c r="C2142" i="11"/>
  <c r="C2143" i="10"/>
  <c r="D2142" i="11"/>
  <c r="D2143" i="10"/>
  <c r="B2143" i="11"/>
  <c r="B2144" i="10"/>
  <c r="B2144" i="11" l="1"/>
  <c r="B2145" i="10"/>
  <c r="D2143" i="11"/>
  <c r="D2144" i="10"/>
  <c r="C2143" i="11"/>
  <c r="C2144" i="10"/>
  <c r="E2143" i="11"/>
  <c r="E2144" i="10"/>
  <c r="F1891" i="9"/>
  <c r="G1891" i="9" s="1"/>
  <c r="E2144" i="11" l="1"/>
  <c r="E2145" i="10"/>
  <c r="F1892" i="9"/>
  <c r="G1892" i="9" s="1"/>
  <c r="C2144" i="11"/>
  <c r="C2145" i="10"/>
  <c r="D2144" i="11"/>
  <c r="D2145" i="10"/>
  <c r="B2145" i="11"/>
  <c r="B2146" i="10"/>
  <c r="D2145" i="11" l="1"/>
  <c r="D2146" i="10"/>
  <c r="B2146" i="11"/>
  <c r="B2147" i="10"/>
  <c r="C2145" i="11"/>
  <c r="C2146" i="10"/>
  <c r="E2145" i="11"/>
  <c r="E2146" i="10"/>
  <c r="F1893" i="9"/>
  <c r="G1893" i="9" s="1"/>
  <c r="E2146" i="11" l="1"/>
  <c r="E2147" i="10"/>
  <c r="F1894" i="9"/>
  <c r="G1894" i="9" s="1"/>
  <c r="C2146" i="11"/>
  <c r="C2147" i="10"/>
  <c r="B2147" i="11"/>
  <c r="B2148" i="10"/>
  <c r="D2146" i="11"/>
  <c r="D2147" i="10"/>
  <c r="B2148" i="11" l="1"/>
  <c r="B2149" i="10"/>
  <c r="D2147" i="11"/>
  <c r="D2148" i="10"/>
  <c r="C2147" i="11"/>
  <c r="C2148" i="10"/>
  <c r="E2147" i="11"/>
  <c r="E2148" i="10"/>
  <c r="F1895" i="9"/>
  <c r="G1895" i="9" s="1"/>
  <c r="E2148" i="11" l="1"/>
  <c r="E2149" i="10"/>
  <c r="F1896" i="9"/>
  <c r="G1896" i="9" s="1"/>
  <c r="C2148" i="11"/>
  <c r="C2149" i="10"/>
  <c r="D2148" i="11"/>
  <c r="D2149" i="10"/>
  <c r="B2149" i="11"/>
  <c r="B2150" i="10"/>
  <c r="D2149" i="11" l="1"/>
  <c r="D2150" i="10"/>
  <c r="C2149" i="11"/>
  <c r="C2150" i="10"/>
  <c r="B2150" i="11"/>
  <c r="B2151" i="10"/>
  <c r="E2149" i="11"/>
  <c r="E2150" i="10"/>
  <c r="F1897" i="9"/>
  <c r="G1897" i="9" s="1"/>
  <c r="E2150" i="11" l="1"/>
  <c r="E2151" i="10"/>
  <c r="F1898" i="9"/>
  <c r="G1898" i="9" s="1"/>
  <c r="B2151" i="11"/>
  <c r="B2152" i="10"/>
  <c r="C2150" i="11"/>
  <c r="C2151" i="10"/>
  <c r="D2150" i="11"/>
  <c r="D2151" i="10"/>
  <c r="D2151" i="11" l="1"/>
  <c r="D2152" i="10"/>
  <c r="C2151" i="11"/>
  <c r="C2152" i="10"/>
  <c r="B2152" i="11"/>
  <c r="B2153" i="10"/>
  <c r="E2151" i="11"/>
  <c r="E2152" i="10"/>
  <c r="F1899" i="9"/>
  <c r="G1899" i="9" s="1"/>
  <c r="E2152" i="11" l="1"/>
  <c r="E2153" i="10"/>
  <c r="F1900" i="9"/>
  <c r="G1900" i="9" s="1"/>
  <c r="B2153" i="11"/>
  <c r="B2154" i="10"/>
  <c r="K14" i="7"/>
  <c r="C2152" i="11"/>
  <c r="C2153" i="10"/>
  <c r="D2152" i="11"/>
  <c r="D2153" i="10"/>
  <c r="C2153" i="11" l="1"/>
  <c r="C2154" i="10"/>
  <c r="K27" i="7"/>
  <c r="B2154" i="11"/>
  <c r="B2155" i="10"/>
  <c r="D2153" i="11"/>
  <c r="D2154" i="10"/>
  <c r="K40" i="7"/>
  <c r="E2153" i="11"/>
  <c r="E2154" i="10"/>
  <c r="F1901" i="9"/>
  <c r="G1901" i="9" s="1"/>
  <c r="K53" i="7"/>
  <c r="D2154" i="11" l="1"/>
  <c r="D2155" i="10"/>
  <c r="B2155" i="11"/>
  <c r="B2156" i="10"/>
  <c r="E2154" i="11"/>
  <c r="E2155" i="10"/>
  <c r="F1902" i="9"/>
  <c r="G1902" i="9" s="1"/>
  <c r="C2154" i="11"/>
  <c r="C2155" i="10"/>
  <c r="E2155" i="11" l="1"/>
  <c r="E2156" i="10"/>
  <c r="F1903" i="9"/>
  <c r="G1903" i="9" s="1"/>
  <c r="C2155" i="11"/>
  <c r="C2156" i="10"/>
  <c r="B2156" i="11"/>
  <c r="B2157" i="10"/>
  <c r="D2155" i="11"/>
  <c r="D2156" i="10"/>
  <c r="D2156" i="11" l="1"/>
  <c r="D2157" i="10"/>
  <c r="B2157" i="11"/>
  <c r="B2158" i="10"/>
  <c r="C2156" i="11"/>
  <c r="C2157" i="10"/>
  <c r="E2156" i="11"/>
  <c r="E2157" i="10"/>
  <c r="F1904" i="9"/>
  <c r="G1904" i="9" s="1"/>
  <c r="E2157" i="11" l="1"/>
  <c r="E2158" i="10"/>
  <c r="F1905" i="9"/>
  <c r="G1905" i="9" s="1"/>
  <c r="C2157" i="11"/>
  <c r="C2158" i="10"/>
  <c r="B2158" i="11"/>
  <c r="B2159" i="10"/>
  <c r="D2157" i="11"/>
  <c r="D2158" i="10"/>
  <c r="B2159" i="11" l="1"/>
  <c r="B2160" i="10"/>
  <c r="D2158" i="11"/>
  <c r="D2159" i="10"/>
  <c r="C2158" i="11"/>
  <c r="C2159" i="10"/>
  <c r="E2158" i="11"/>
  <c r="E2159" i="10"/>
  <c r="F1906" i="9"/>
  <c r="G1906" i="9" s="1"/>
  <c r="E2159" i="11" l="1"/>
  <c r="E2160" i="10"/>
  <c r="F1907" i="9"/>
  <c r="G1907" i="9" s="1"/>
  <c r="C2159" i="11"/>
  <c r="C2160" i="10"/>
  <c r="D2159" i="11"/>
  <c r="D2160" i="10"/>
  <c r="B2160" i="11"/>
  <c r="B2161" i="10"/>
  <c r="B2161" i="11" l="1"/>
  <c r="B2162" i="10"/>
  <c r="D2160" i="11"/>
  <c r="D2161" i="10"/>
  <c r="C2160" i="11"/>
  <c r="C2161" i="10"/>
  <c r="E2160" i="11"/>
  <c r="E2161" i="10"/>
  <c r="F1908" i="9"/>
  <c r="G1908" i="9" s="1"/>
  <c r="E2161" i="11" l="1"/>
  <c r="E2162" i="10"/>
  <c r="F1909" i="9"/>
  <c r="G1909" i="9" s="1"/>
  <c r="C2161" i="11"/>
  <c r="C2162" i="10"/>
  <c r="D2161" i="11"/>
  <c r="D2162" i="10"/>
  <c r="B2162" i="11"/>
  <c r="B2163" i="10"/>
  <c r="D2162" i="11" l="1"/>
  <c r="D2163" i="10"/>
  <c r="C2162" i="11"/>
  <c r="C2163" i="10"/>
  <c r="B2163" i="11"/>
  <c r="B2164" i="10"/>
  <c r="E2162" i="11"/>
  <c r="E2163" i="10"/>
  <c r="F1910" i="9"/>
  <c r="G1910" i="9" s="1"/>
  <c r="E2163" i="11" l="1"/>
  <c r="E2164" i="10"/>
  <c r="F1911" i="9"/>
  <c r="G1911" i="9" s="1"/>
  <c r="B2164" i="11"/>
  <c r="B2165" i="10"/>
  <c r="C2163" i="11"/>
  <c r="C2164" i="10"/>
  <c r="D2163" i="11"/>
  <c r="D2164" i="10"/>
  <c r="D2164" i="11" l="1"/>
  <c r="D2165" i="10"/>
  <c r="C2164" i="11"/>
  <c r="C2165" i="10"/>
  <c r="B2165" i="11"/>
  <c r="B2166" i="10"/>
  <c r="E2164" i="11"/>
  <c r="E2165" i="10"/>
  <c r="F1912" i="9"/>
  <c r="G1912" i="9" s="1"/>
  <c r="E2165" i="11" l="1"/>
  <c r="E2166" i="10"/>
  <c r="F1913" i="9"/>
  <c r="G1913" i="9" s="1"/>
  <c r="B2166" i="11"/>
  <c r="B2167" i="10"/>
  <c r="C2165" i="11"/>
  <c r="C2166" i="10"/>
  <c r="D2165" i="11"/>
  <c r="D2166" i="10"/>
  <c r="D2166" i="11" l="1"/>
  <c r="D2167" i="10"/>
  <c r="C2166" i="11"/>
  <c r="C2167" i="10"/>
  <c r="B2167" i="11"/>
  <c r="B2168" i="10"/>
  <c r="E2166" i="11"/>
  <c r="E2167" i="10"/>
  <c r="F1914" i="9"/>
  <c r="G1914" i="9" s="1"/>
  <c r="E2167" i="11" l="1"/>
  <c r="E2168" i="10"/>
  <c r="F1915" i="9"/>
  <c r="G1915" i="9" s="1"/>
  <c r="B2168" i="11"/>
  <c r="B2169" i="10"/>
  <c r="C2167" i="11"/>
  <c r="C2168" i="10"/>
  <c r="D2167" i="11"/>
  <c r="D2168" i="10"/>
  <c r="D2168" i="11" l="1"/>
  <c r="D2169" i="10"/>
  <c r="C2168" i="11"/>
  <c r="C2169" i="10"/>
  <c r="B2169" i="11"/>
  <c r="B2170" i="10"/>
  <c r="L14" i="7"/>
  <c r="E2168" i="11"/>
  <c r="E2169" i="10"/>
  <c r="F1916" i="9"/>
  <c r="G1916" i="9" s="1"/>
  <c r="E2169" i="11" l="1"/>
  <c r="E2170" i="10"/>
  <c r="F1917" i="9"/>
  <c r="G1917" i="9" s="1"/>
  <c r="L53" i="7"/>
  <c r="C2169" i="11"/>
  <c r="C2170" i="10"/>
  <c r="L27" i="7"/>
  <c r="B2170" i="11"/>
  <c r="B2171" i="10"/>
  <c r="D2169" i="11"/>
  <c r="D2170" i="10"/>
  <c r="L40" i="7"/>
  <c r="B2171" i="11" l="1"/>
  <c r="B2172" i="10"/>
  <c r="C2170" i="11"/>
  <c r="C2171" i="10"/>
  <c r="D2170" i="11"/>
  <c r="D2171" i="10"/>
  <c r="E2170" i="11"/>
  <c r="E2171" i="10"/>
  <c r="F1918" i="9"/>
  <c r="G1918" i="9" s="1"/>
  <c r="E2171" i="11" l="1"/>
  <c r="E2172" i="10"/>
  <c r="F1919" i="9"/>
  <c r="G1919" i="9" s="1"/>
  <c r="D2171" i="11"/>
  <c r="D2172" i="10"/>
  <c r="C2171" i="11"/>
  <c r="C2172" i="10"/>
  <c r="B2172" i="11"/>
  <c r="B2173" i="10"/>
  <c r="C2172" i="11" l="1"/>
  <c r="C2173" i="10"/>
  <c r="B2173" i="11"/>
  <c r="B2174" i="10"/>
  <c r="D2172" i="11"/>
  <c r="D2173" i="10"/>
  <c r="E2172" i="11"/>
  <c r="E2173" i="10"/>
  <c r="F1920" i="9"/>
  <c r="G1920" i="9" s="1"/>
  <c r="E2173" i="11" l="1"/>
  <c r="E2174" i="10"/>
  <c r="F1921" i="9"/>
  <c r="G1921" i="9" s="1"/>
  <c r="D2173" i="11"/>
  <c r="D2174" i="10"/>
  <c r="B2174" i="11"/>
  <c r="B2175" i="10"/>
  <c r="C2173" i="11"/>
  <c r="C2174" i="10"/>
  <c r="C2174" i="11" l="1"/>
  <c r="C2175" i="10"/>
  <c r="B2175" i="11"/>
  <c r="B2176" i="10"/>
  <c r="D2174" i="11"/>
  <c r="D2175" i="10"/>
  <c r="E2174" i="11"/>
  <c r="E2175" i="10"/>
  <c r="F1922" i="9"/>
  <c r="G1922" i="9" s="1"/>
  <c r="E2175" i="11" l="1"/>
  <c r="E2176" i="10"/>
  <c r="F1923" i="9"/>
  <c r="G1923" i="9" s="1"/>
  <c r="D2175" i="11"/>
  <c r="D2176" i="10"/>
  <c r="B2176" i="11"/>
  <c r="B2177" i="10"/>
  <c r="C2175" i="11"/>
  <c r="C2176" i="10"/>
  <c r="B2177" i="11" l="1"/>
  <c r="B2178" i="10"/>
  <c r="D2176" i="11"/>
  <c r="D2177" i="10"/>
  <c r="C2176" i="11"/>
  <c r="C2177" i="10"/>
  <c r="E2176" i="11"/>
  <c r="E2177" i="10"/>
  <c r="F1924" i="9"/>
  <c r="G1924" i="9" s="1"/>
  <c r="E2177" i="11" l="1"/>
  <c r="E2178" i="10"/>
  <c r="F1925" i="9"/>
  <c r="G1925" i="9" s="1"/>
  <c r="C2177" i="11"/>
  <c r="C2178" i="10"/>
  <c r="D2177" i="11"/>
  <c r="D2178" i="10"/>
  <c r="B2178" i="11"/>
  <c r="B2179" i="10"/>
  <c r="D2178" i="11" l="1"/>
  <c r="D2179" i="10"/>
  <c r="C2178" i="11"/>
  <c r="C2179" i="10"/>
  <c r="B2179" i="11"/>
  <c r="B2180" i="10"/>
  <c r="E2178" i="11"/>
  <c r="E2179" i="10"/>
  <c r="F1926" i="9"/>
  <c r="G1926" i="9" s="1"/>
  <c r="E2179" i="11" l="1"/>
  <c r="E2180" i="10"/>
  <c r="F1927" i="9"/>
  <c r="G1927" i="9" s="1"/>
  <c r="B2180" i="11"/>
  <c r="B2181" i="10"/>
  <c r="C2179" i="11"/>
  <c r="C2180" i="10"/>
  <c r="D2179" i="11"/>
  <c r="D2180" i="10"/>
  <c r="D2180" i="11" l="1"/>
  <c r="D2181" i="10"/>
  <c r="C2180" i="11"/>
  <c r="C2181" i="10"/>
  <c r="B2181" i="11"/>
  <c r="B2182" i="10"/>
  <c r="E2180" i="11"/>
  <c r="E2181" i="10"/>
  <c r="F1928" i="9"/>
  <c r="G1928" i="9" s="1"/>
  <c r="E2181" i="11" l="1"/>
  <c r="E2182" i="10"/>
  <c r="F1929" i="9"/>
  <c r="G1929" i="9" s="1"/>
  <c r="B2182" i="11"/>
  <c r="B2183" i="10"/>
  <c r="C2181" i="11"/>
  <c r="C2182" i="10"/>
  <c r="D2181" i="11"/>
  <c r="D2182" i="10"/>
  <c r="D2182" i="11" l="1"/>
  <c r="D2183" i="10"/>
  <c r="C2182" i="11"/>
  <c r="C2183" i="10"/>
  <c r="B2183" i="11"/>
  <c r="B2184" i="10"/>
  <c r="E2182" i="11"/>
  <c r="E2183" i="10"/>
  <c r="F1930" i="9"/>
  <c r="G1930" i="9" s="1"/>
  <c r="E2183" i="11" l="1"/>
  <c r="E2184" i="10"/>
  <c r="F1931" i="9"/>
  <c r="G1931" i="9" s="1"/>
  <c r="B2184" i="11"/>
  <c r="B2185" i="10"/>
  <c r="C2183" i="11"/>
  <c r="C2184" i="10"/>
  <c r="D2183" i="11"/>
  <c r="D2184" i="10"/>
  <c r="C2184" i="11" l="1"/>
  <c r="C2185" i="10"/>
  <c r="B2185" i="11"/>
  <c r="B2186" i="10"/>
  <c r="D2184" i="11"/>
  <c r="D2185" i="10"/>
  <c r="E2184" i="11"/>
  <c r="E2185" i="10"/>
  <c r="F1932" i="9"/>
  <c r="G1932" i="9" s="1"/>
  <c r="E2185" i="11" l="1"/>
  <c r="E2186" i="10"/>
  <c r="F1933" i="9"/>
  <c r="G1933" i="9" s="1"/>
  <c r="D2185" i="11"/>
  <c r="D2186" i="10"/>
  <c r="B2186" i="11"/>
  <c r="B2187" i="10"/>
  <c r="C2185" i="11"/>
  <c r="C2186" i="10"/>
  <c r="D2186" i="11" l="1"/>
  <c r="D2187" i="10"/>
  <c r="C2186" i="11"/>
  <c r="C2187" i="10"/>
  <c r="B2187" i="11"/>
  <c r="B2188" i="10"/>
  <c r="E2186" i="11"/>
  <c r="E2187" i="10"/>
  <c r="F1934" i="9"/>
  <c r="G1934" i="9" s="1"/>
  <c r="E2187" i="11" l="1"/>
  <c r="E2188" i="10"/>
  <c r="F1935" i="9"/>
  <c r="G1935" i="9" s="1"/>
  <c r="B2188" i="11"/>
  <c r="B13" i="3" s="1"/>
  <c r="F49" i="14" s="1"/>
  <c r="N14" i="7"/>
  <c r="M14" i="7"/>
  <c r="B12" i="6"/>
  <c r="C42" i="14" s="1"/>
  <c r="B13" i="6"/>
  <c r="B8" i="3"/>
  <c r="B7" i="3"/>
  <c r="B29" i="3" s="1"/>
  <c r="C6" i="8" s="1"/>
  <c r="D6" i="8" s="1"/>
  <c r="C2187" i="11"/>
  <c r="C2188" i="10"/>
  <c r="D2187" i="11"/>
  <c r="D2188" i="10"/>
  <c r="D2188" i="11" l="1"/>
  <c r="D13" i="3" s="1"/>
  <c r="F51" i="14" s="1"/>
  <c r="D12" i="6"/>
  <c r="C44" i="14" s="1"/>
  <c r="D8" i="3"/>
  <c r="D13" i="6"/>
  <c r="M40" i="7"/>
  <c r="D7" i="3"/>
  <c r="D29" i="3" s="1"/>
  <c r="C8" i="8" s="1"/>
  <c r="D8" i="8" s="1"/>
  <c r="N40" i="7"/>
  <c r="B49" i="14"/>
  <c r="C41" i="4"/>
  <c r="B24" i="3"/>
  <c r="G49" i="14" s="1"/>
  <c r="E6" i="8"/>
  <c r="C2188" i="11"/>
  <c r="C13" i="3" s="1"/>
  <c r="F50" i="14" s="1"/>
  <c r="M27" i="7"/>
  <c r="C12" i="6"/>
  <c r="C43" i="14" s="1"/>
  <c r="C8" i="3"/>
  <c r="C13" i="6"/>
  <c r="C7" i="3"/>
  <c r="C29" i="3" s="1"/>
  <c r="C7" i="8" s="1"/>
  <c r="D7" i="8" s="1"/>
  <c r="N27" i="7"/>
  <c r="E2188" i="11"/>
  <c r="E13" i="3" s="1"/>
  <c r="F52" i="14" s="1"/>
  <c r="F1936" i="9"/>
  <c r="G1936" i="9" s="1"/>
  <c r="M53" i="7"/>
  <c r="E13" i="6"/>
  <c r="E8" i="3"/>
  <c r="E7" i="3"/>
  <c r="E29" i="3" s="1"/>
  <c r="C9" i="8" s="1"/>
  <c r="D9" i="8" s="1"/>
  <c r="E12" i="6"/>
  <c r="C45" i="14" s="1"/>
  <c r="N53" i="7"/>
  <c r="B52" i="14" l="1"/>
  <c r="C44" i="4"/>
  <c r="E24" i="3"/>
  <c r="G52" i="14" s="1"/>
  <c r="E9" i="8"/>
  <c r="B50" i="14"/>
  <c r="C24" i="3"/>
  <c r="G50" i="14" s="1"/>
  <c r="C42" i="4"/>
  <c r="E7" i="8"/>
  <c r="B51" i="14"/>
  <c r="C43" i="4"/>
  <c r="D24" i="3"/>
  <c r="G51" i="14" s="1"/>
  <c r="E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7" authorId="0" shapeId="0" xr:uid="{00000000-0006-0000-0200-000001000000}">
      <text>
        <r>
          <rPr>
            <sz val="10"/>
            <rFont val="Arial"/>
            <family val="2"/>
          </rPr>
          <t>Growth of the asset over the whole period.</t>
        </r>
      </text>
    </comment>
    <comment ref="A8" authorId="0" shapeId="0" xr:uid="{00000000-0006-0000-0200-000002000000}">
      <text>
        <r>
          <rPr>
            <sz val="10"/>
            <rFont val="Arial"/>
            <family val="2"/>
          </rPr>
          <t>Geometric annual growth rate — the single best headline return figure.</t>
        </r>
      </text>
    </comment>
    <comment ref="A11" authorId="0" shapeId="0" xr:uid="{00000000-0006-0000-0200-000003000000}">
      <text>
        <r>
          <rPr>
            <sz val="10"/>
            <rFont val="Arial"/>
            <family val="2"/>
          </rPr>
          <t>Annualised standard deviation of daily returns — the classic risk measure.</t>
        </r>
      </text>
    </comment>
    <comment ref="A12" authorId="0" shapeId="0" xr:uid="{00000000-0006-0000-0200-000004000000}">
      <text>
        <r>
          <rPr>
            <sz val="10"/>
            <rFont val="Arial"/>
            <family val="2"/>
          </rPr>
          <t>Volatility of only the negative days — penalises downside, not upside.</t>
        </r>
      </text>
    </comment>
    <comment ref="A13" authorId="0" shapeId="0" xr:uid="{00000000-0006-0000-0200-000005000000}">
      <text>
        <r>
          <rPr>
            <sz val="10"/>
            <rFont val="Arial"/>
            <family val="2"/>
          </rPr>
          <t>Largest peak-to-trough fall. The loss an investor would actually have lived through.</t>
        </r>
      </text>
    </comment>
    <comment ref="A17" authorId="0" shapeId="0" xr:uid="{00000000-0006-0000-0200-000006000000}">
      <text>
        <r>
          <rPr>
            <sz val="10"/>
            <rFont val="Arial"/>
            <family val="2"/>
          </rPr>
          <t>Negative = fatter left tail (crash-prone).</t>
        </r>
      </text>
    </comment>
    <comment ref="A18" authorId="0" shapeId="0" xr:uid="{00000000-0006-0000-0200-000007000000}">
      <text>
        <r>
          <rPr>
            <sz val="10"/>
            <rFont val="Arial"/>
            <family val="2"/>
          </rPr>
          <t>High = fat tails / more extreme moves than a normal distribution.</t>
        </r>
      </text>
    </comment>
    <comment ref="A19" authorId="0" shapeId="0" xr:uid="{00000000-0006-0000-0200-000008000000}">
      <text>
        <r>
          <rPr>
            <sz val="10"/>
            <rFont val="Arial"/>
            <family val="2"/>
          </rPr>
          <t>With the Assumptions confidence, the daily loss you should not exceed on a normal day.</t>
        </r>
      </text>
    </comment>
    <comment ref="A20" authorId="0" shapeId="0" xr:uid="{00000000-0006-0000-0200-000009000000}">
      <text>
        <r>
          <rPr>
            <sz val="10"/>
            <rFont val="Arial"/>
            <family val="2"/>
          </rPr>
          <t>Average loss on the worst tail days (beyond VaR).</t>
        </r>
      </text>
    </comment>
    <comment ref="A22" authorId="0" shapeId="0" xr:uid="{00000000-0006-0000-0200-00000A000000}">
      <text>
        <r>
          <rPr>
            <sz val="10"/>
            <rFont val="Arial"/>
            <family val="2"/>
          </rPr>
          <t>Excess return per unit of total risk. Higher is better.</t>
        </r>
      </text>
    </comment>
    <comment ref="A23" authorId="0" shapeId="0" xr:uid="{00000000-0006-0000-0200-00000B000000}">
      <text>
        <r>
          <rPr>
            <sz val="10"/>
            <rFont val="Arial"/>
            <family val="2"/>
          </rPr>
          <t>Like Sharpe but only penalises downside risk.</t>
        </r>
      </text>
    </comment>
    <comment ref="A24" authorId="0" shapeId="0" xr:uid="{00000000-0006-0000-0200-00000C000000}">
      <text>
        <r>
          <rPr>
            <sz val="10"/>
            <rFont val="Arial"/>
            <family val="2"/>
          </rPr>
          <t>CAGR relative to the worst drawdown.</t>
        </r>
      </text>
    </comment>
    <comment ref="A25" authorId="0" shapeId="0" xr:uid="{00000000-0006-0000-0200-00000D000000}">
      <text>
        <r>
          <rPr>
            <sz val="10"/>
            <rFont val="Arial"/>
            <family val="2"/>
          </rPr>
          <t>Sensitivity to the equity market. Sensex = 1.0 by definition.</t>
        </r>
      </text>
    </comment>
    <comment ref="A27" authorId="0" shapeId="0" xr:uid="{00000000-0006-0000-0200-00000E000000}">
      <text>
        <r>
          <rPr>
            <sz val="10"/>
            <rFont val="Arial"/>
            <family val="2"/>
          </rPr>
          <t>How closely the asset moves with equities. Low = better diversifier.</t>
        </r>
      </text>
    </comment>
    <comment ref="A29" authorId="0" shapeId="0" xr:uid="{00000000-0006-0000-0200-00000F000000}">
      <text>
        <r>
          <rPr>
            <sz val="10"/>
            <rFont val="Arial"/>
            <family val="2"/>
          </rPr>
          <t>Value today of the Assumptions lumpsum invested at the start.</t>
        </r>
      </text>
    </comment>
  </commentList>
</comments>
</file>

<file path=xl/sharedStrings.xml><?xml version="1.0" encoding="utf-8"?>
<sst xmlns="http://schemas.openxmlformats.org/spreadsheetml/2006/main" count="335" uniqueCount="180">
  <si>
    <t>Sensex (Equity Index)  •  Gold  •  HDFC Flexi Cap (Mutual Fund)   |   Jan-2015 to Dec-2024   |   Built on daily returns</t>
  </si>
  <si>
    <t>What this workbook does</t>
  </si>
  <si>
    <t>Purpose</t>
  </si>
  <si>
    <t>Helps an investor compare three very different assets — an equity index, gold, and an actively-managed flexi-cap fund — and shows why blending them (diversification) can improve the risk-adjusted outcome. Everything is derived from DAILY price data, which is far more accurate than annual figures for risk metrics (volatility, drawdown, VaR, correlation).</t>
  </si>
  <si>
    <t>How to use it</t>
  </si>
  <si>
    <t>Change any input on the Assumptions sheet (allocation, risk-free rate, investment amounts). Every metric, chart-feed and table recalculates automatically. Then point Power BI / Excel charts at the 'Dashboard Data' and daily sheets.</t>
  </si>
  <si>
    <t>Sheet map</t>
  </si>
  <si>
    <t>Assumptions</t>
  </si>
  <si>
    <t>All editable inputs in one place — portfolio weights, risk-free rate, lumpsum &amp; SIP amounts, annualisation factor, VaR confidence. Blue = you can change it.</t>
  </si>
  <si>
    <t>Daily Prices</t>
  </si>
  <si>
    <t>Cleaned, date-aligned daily levels for all three assets (only days when all three traded, so cross-asset stats are valid). This is the raw input — blue.</t>
  </si>
  <si>
    <t>Daily Returns</t>
  </si>
  <si>
    <t>Daily % change for each asset + the blended portfolio (constant-weight). The engine behind every risk statistic.</t>
  </si>
  <si>
    <t>Growth Index</t>
  </si>
  <si>
    <t>Growth of ₹100 and of your lumpsum, compounded daily. Feeds the 'growth' line chart.</t>
  </si>
  <si>
    <t>Drawdowns</t>
  </si>
  <si>
    <t>Running peak-to-trough loss for each asset &amp; the portfolio. Feeds the 'underwater' chart — the most intuitive picture of risk.</t>
  </si>
  <si>
    <t>Rolling 1Y</t>
  </si>
  <si>
    <t>252-day rolling annualised return, volatility, Sharpe, and rolling correlations — shows how risk &amp; diversification change over time.</t>
  </si>
  <si>
    <t>Annual Returns</t>
  </si>
  <si>
    <t>Calendar-year returns per asset — source for the year-by-year bar/heatmap.</t>
  </si>
  <si>
    <t>Monthly Returns</t>
  </si>
  <si>
    <t>Month-by-month return matrix per asset — seasonality heatmap source.</t>
  </si>
  <si>
    <t>Correlation</t>
  </si>
  <si>
    <t>Daily-return correlation &amp; covariance matrices — the statistical core of the diversification story.</t>
  </si>
  <si>
    <t>Metrics Summary</t>
  </si>
  <si>
    <t>The master scorecard: CAGR, volatility, Sharpe, Sortino, Calmar, max drawdown, VaR, CVaR, skew, kurtosis, beta, % positive days, best/worst day — per asset and for the blended portfolio.</t>
  </si>
  <si>
    <t>Investment Growth</t>
  </si>
  <si>
    <t>Lumpsum &amp; SIP outcomes, including XIRR (money-weighted return) for a monthly SIP.</t>
  </si>
  <si>
    <t>Dashboard Data</t>
  </si>
  <si>
    <t>Tidy long-format tables (metrics &amp; annual returns) ready to 'Get Data' straight into Power BI.</t>
  </si>
  <si>
    <t>Methodology notes</t>
  </si>
  <si>
    <t>•</t>
  </si>
  <si>
    <t>Alignment: only trading days on which ALL three assets have a real observation are kept (2,186 days). This avoids fake zero-return days and keeps correlations honest.</t>
  </si>
  <si>
    <t>Daily simple returns are used for volatility, VaR, correlation and Sharpe (industry convention); geometric compounding is used for growth and CAGR.</t>
  </si>
  <si>
    <t>The blended portfolio is constant-weight (daily-rebalanced) at the Assumptions weights, so its volatility correctly reflects diversification.</t>
  </si>
  <si>
    <t>Annualisation uses the factor on the Assumptions sheet (252 by default). Sharpe/Sortino use the editable risk-free rate.</t>
  </si>
  <si>
    <t>This is a research/education tool built from historical data. Past performance does not guarantee future results — it is not personalised investment advice.</t>
  </si>
  <si>
    <t>⚠ Data-quality note (read before presenting)</t>
  </si>
  <si>
    <t>Sensex &amp; Gold</t>
  </si>
  <si>
    <t>Daily series are clean — every daily metric (volatility, VaR, drawdown, correlation) is fully reliable.</t>
  </si>
  <si>
    <t>HDFC Flexi Cap</t>
  </si>
  <si>
    <t>The raw daily NAV feed contained 364 isolated bad values (spikes concentrated on month-boundary dates such as the 1st and 13th) that produced impossible single-day moves of 20-30%. These were repaired with a documented trend-median filter that preserves the fund's true trajectory and endpoints (its CAGR is unchanged). HDFC's CAGR, annual returns and growth figures are reliable; treat its day-level volatility / VaR as indicative and, for a publication-grade result, re-source clean daily NAV from AMFI.</t>
  </si>
  <si>
    <t>Why this matters</t>
  </si>
  <si>
    <t>A real equity fund should move closely with the equity index day-to-day. The raw HDFC feed did not — a red flag that the source, not the market, was the problem. Being upfront about this is exactly the kind of rigour that makes an investment-analysis project credible.</t>
  </si>
  <si>
    <t>Tip</t>
  </si>
  <si>
    <t>For a polished dashboard: use Growth Index for the hero line chart, Drawdowns for the underwater area chart, Correlation for a heatmap, Monthly Returns for a seasonality heatmap, and Metrics Summary cards for the KPI tiles.</t>
  </si>
  <si>
    <t>Assumptions &amp; Parameters</t>
  </si>
  <si>
    <t>Change any blue value — the whole workbook recalculates. Yellow = key drivers.</t>
  </si>
  <si>
    <t>Investment &amp; Risk Parameters</t>
  </si>
  <si>
    <t>Parameter</t>
  </si>
  <si>
    <t>Value</t>
  </si>
  <si>
    <t>Notes</t>
  </si>
  <si>
    <t>Lumpsum Investment (₹)</t>
  </si>
  <si>
    <t>One-time investment at the start of the period.</t>
  </si>
  <si>
    <t>SIP Monthly Amount (₹)</t>
  </si>
  <si>
    <t>Fixed amount invested every month across the period.</t>
  </si>
  <si>
    <t>Risk-Free Rate (annual)</t>
  </si>
  <si>
    <t>Approx. 10-yr India G-Sec yield. Used for Sharpe / Sortino / Treynor.</t>
  </si>
  <si>
    <t>Annualisation Factor (days/yr)</t>
  </si>
  <si>
    <t>Trading days per year used to annualise daily stats.</t>
  </si>
  <si>
    <t>VaR / CVaR Confidence</t>
  </si>
  <si>
    <t>e.g. 0.95 = 95% one-day Value-at-Risk.</t>
  </si>
  <si>
    <t>Portfolio Allocation  (constant-weight, daily-rebalanced)</t>
  </si>
  <si>
    <t>Asset Class</t>
  </si>
  <si>
    <t>Weight</t>
  </si>
  <si>
    <t>Gold</t>
  </si>
  <si>
    <t>Weights must sum to 100%.</t>
  </si>
  <si>
    <t>Sensex (Equity)</t>
  </si>
  <si>
    <t>HDFC Flexi Cap (Fund)</t>
  </si>
  <si>
    <t>Total</t>
  </si>
  <si>
    <t>Should equal 100%.</t>
  </si>
  <si>
    <t>Weight check</t>
  </si>
  <si>
    <t>Metrics Summary — master scorecard (daily-data based)</t>
  </si>
  <si>
    <t>Every figure is a live formula. Sharpe / Sortino / Treynor use the risk-free rate on Assumptions.</t>
  </si>
  <si>
    <t>Metric</t>
  </si>
  <si>
    <t>Sensex</t>
  </si>
  <si>
    <t>Portfolio</t>
  </si>
  <si>
    <t>PERFORMANCE</t>
  </si>
  <si>
    <t>Trading days observed</t>
  </si>
  <si>
    <t>Years covered</t>
  </si>
  <si>
    <t>Total return (cumulative)</t>
  </si>
  <si>
    <t>CAGR (annualised)</t>
  </si>
  <si>
    <t>Ann. return (arithmetic mean)</t>
  </si>
  <si>
    <t>RISK</t>
  </si>
  <si>
    <t>Ann. volatility (std dev)</t>
  </si>
  <si>
    <t>Downside deviation (ann.)</t>
  </si>
  <si>
    <t>Maximum drawdown</t>
  </si>
  <si>
    <t>Best single day</t>
  </si>
  <si>
    <t>Worst single day</t>
  </si>
  <si>
    <t>Positive days</t>
  </si>
  <si>
    <t>Skewness (daily)</t>
  </si>
  <si>
    <t>Excess kurtosis (daily)</t>
  </si>
  <si>
    <t>1-day VaR (historical)</t>
  </si>
  <si>
    <t>1-day CVaR / Expected Shortfall</t>
  </si>
  <si>
    <t>RISK-ADJUSTED &amp; MARKET</t>
  </si>
  <si>
    <t>Sharpe ratio</t>
  </si>
  <si>
    <t>Sortino ratio</t>
  </si>
  <si>
    <t>Calmar ratio</t>
  </si>
  <si>
    <t>Beta (vs Sensex)</t>
  </si>
  <si>
    <t>Treynor ratio</t>
  </si>
  <si>
    <t>Correlation to Sensex</t>
  </si>
  <si>
    <t>INVESTMENT OUTCOME</t>
  </si>
  <si>
    <t>Lumpsum final value</t>
  </si>
  <si>
    <t>Charts — starter visuals (build your dashboard from here)</t>
  </si>
  <si>
    <t>Native Excel charts linked to the live data. Duplicate, restyle, or rebuild in Power BI as you like.</t>
  </si>
  <si>
    <t>Asset</t>
  </si>
  <si>
    <t>Volatility</t>
  </si>
  <si>
    <t>CAGR</t>
  </si>
  <si>
    <t>Correlation &amp; Covariance — the diversification engine</t>
  </si>
  <si>
    <t>Computed from daily simple returns. Low / negative correlation is what makes blending assets reduce risk.</t>
  </si>
  <si>
    <t>Correlation Matrix (daily returns)</t>
  </si>
  <si>
    <t>Annualised Covariance Matrix</t>
  </si>
  <si>
    <t>Diversification Benefit</t>
  </si>
  <si>
    <t>Weighted-avg volatility (no diversification)</t>
  </si>
  <si>
    <t>Portfolio volatility (with diversification)</t>
  </si>
  <si>
    <t>Risk removed by diversification</t>
  </si>
  <si>
    <t>Diversification ratio</t>
  </si>
  <si>
    <t>Calendar-Year Returns (from daily-compounded growth)</t>
  </si>
  <si>
    <t>Year</t>
  </si>
  <si>
    <t>Monthly Returns — seasonality heatmap (one block per asset)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</si>
  <si>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</si>
  <si>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</si>
  <si>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</si>
  <si>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</si>
  <si>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</si>
  <si>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</si>
  <si>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</si>
  <si>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</si>
  <si>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</si>
  <si>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</si>
  <si>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</si>
  <si>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</si>
  <si>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Investment Growth — Lumpsum vs SIP (with XIRR)</t>
  </si>
  <si>
    <t>Lumpsum uses the Assumptions amount at the start; SIP invests the monthly amount every month.</t>
  </si>
  <si>
    <t>Lumpsum Outcome</t>
  </si>
  <si>
    <t>Invested (₹)</t>
  </si>
  <si>
    <t>Final Value (₹)</t>
  </si>
  <si>
    <t>Abs. Return</t>
  </si>
  <si>
    <t>SIP Cash-Flow Schedule &amp; XIRR  (monthly investment, priced at each month-start)</t>
  </si>
  <si>
    <t>Contribution Date</t>
  </si>
  <si>
    <t>Sensex CF (₹)</t>
  </si>
  <si>
    <t>Gold CF (₹)</t>
  </si>
  <si>
    <t>HDFC CF (₹)</t>
  </si>
  <si>
    <t>Portfolio CF (₹)</t>
  </si>
  <si>
    <t>SIP Result Summary</t>
  </si>
  <si>
    <t>XIRR (annualised)</t>
  </si>
  <si>
    <t>Rolling 252-Day (1-Year) Window — return, risk &amp; correlations over time</t>
  </si>
  <si>
    <t>Date</t>
  </si>
  <si>
    <t>SX Vol</t>
  </si>
  <si>
    <t>Gold Vol</t>
  </si>
  <si>
    <t>HDFC Vol</t>
  </si>
  <si>
    <t>Port Vol</t>
  </si>
  <si>
    <t>Port 1Y Ret</t>
  </si>
  <si>
    <t>Port Sharpe</t>
  </si>
  <si>
    <t>Corr SX–Gold</t>
  </si>
  <si>
    <t>Corr SX–HDFC</t>
  </si>
  <si>
    <t>Corr Gold–HDFC</t>
  </si>
  <si>
    <t>Growth of ₹100 (rebased) &amp; of your Lumpsum — compounded daily</t>
  </si>
  <si>
    <t>Sensex =100</t>
  </si>
  <si>
    <t>Gold =100</t>
  </si>
  <si>
    <t>HDFC =100</t>
  </si>
  <si>
    <t>Portfolio =100</t>
  </si>
  <si>
    <t>Portfolio Lumpsum (₹)</t>
  </si>
  <si>
    <t>Drawdowns — running peak-to-trough loss (the underwater risk picture)</t>
  </si>
  <si>
    <t>Daily Returns — simple % change  (Portfolio = constant-weight blend from Assumptions)</t>
  </si>
  <si>
    <t>Daily Prices — aligned trading days (Sensex/Gold raw; HDFC NAV de-spiked — see Guide)</t>
  </si>
  <si>
    <t>Sensex (Close)</t>
  </si>
  <si>
    <t>Gold (₹)</t>
  </si>
  <si>
    <t>HDFC Flexi Cap NAV</t>
  </si>
  <si>
    <t>Dashboard Data — tidy tables for Power BI</t>
  </si>
  <si>
    <t>Import these flat tables straight into Power BI (Get Data → Excel). Wide daily sheets can be unpivoted too.</t>
  </si>
  <si>
    <t>Table 1 — Annual Returns (long format)</t>
  </si>
  <si>
    <t>Annual Return</t>
  </si>
  <si>
    <t>Table 2 — Key Metrics (one row per asset)</t>
  </si>
  <si>
    <t>Sharpe</t>
  </si>
  <si>
    <t>Sortino</t>
  </si>
  <si>
    <t>Max Drawdown</t>
  </si>
  <si>
    <t>Calmar</t>
  </si>
  <si>
    <t>A 10-Year Comparative Study on Performance of Sensex, Gold, and HDFC Flexi Cap Fund (2015–2024)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</si>
</sst>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₹#,##0;&quot;(₹&quot;#,##0\);\-"/>
    <numFmt numFmtId="165" formatCode="0.0%"/>
    <numFmt numFmtId="166" formatCode="0.0"/>
    <numFmt numFmtId="167" formatCode="0.0%;\(0.0%\);\-"/>
    <numFmt numFmtId="168" formatCode="0.00%;\(0.00%\);\-"/>
    <numFmt numFmtId="169" formatCode="0.00;\(0.00\);\-"/>
    <numFmt numFmtId="170" formatCode="0.0000"/>
    <numFmt numFmtId="171" formatCode="dd\-mmm\-yyyy"/>
  </numFmts>
  <fonts count="2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6B7785"/>
      <name val="Arial"/>
      <charset val="1"/>
    </font>
    <font>
      <b/>
      <sz val="11"/>
      <color rgb="FF2E5FA3"/>
      <name val="Arial"/>
      <charset val="1"/>
    </font>
    <font>
      <b/>
      <sz val="9"/>
      <color rgb="FF1F2D3D"/>
      <name val="Arial"/>
      <charset val="1"/>
    </font>
    <font>
      <sz val="9"/>
      <color rgb="FF333333"/>
      <name val="Arial"/>
      <charset val="1"/>
    </font>
    <font>
      <b/>
      <sz val="9"/>
      <color rgb="FF3C6E9B"/>
      <name val="Arial"/>
      <charset val="1"/>
    </font>
    <font>
      <b/>
      <sz val="9"/>
      <color rgb="FF2E5FA3"/>
      <name val="Arial"/>
      <charset val="1"/>
    </font>
    <font>
      <b/>
      <sz val="9"/>
      <color rgb="FF1B7A43"/>
      <name val="Arial"/>
      <charset val="1"/>
    </font>
    <font>
      <b/>
      <sz val="9"/>
      <color rgb="FFB8860B"/>
      <name val="Arial"/>
      <charset val="1"/>
    </font>
    <font>
      <b/>
      <sz val="9"/>
      <color rgb="FFFFFFFF"/>
      <name val="Arial"/>
      <charset val="1"/>
    </font>
    <font>
      <b/>
      <sz val="10"/>
      <color rgb="FF2E5FA3"/>
      <name val="Arial"/>
      <charset val="1"/>
    </font>
    <font>
      <sz val="8.5"/>
      <color rgb="FF6B7785"/>
      <name val="Arial"/>
      <charset val="1"/>
    </font>
    <font>
      <b/>
      <sz val="10"/>
      <color rgb="FF1F2D3D"/>
      <name val="Arial"/>
      <charset val="1"/>
    </font>
    <font>
      <b/>
      <sz val="8.5"/>
      <color rgb="FF1B7A43"/>
      <name val="Arial"/>
      <charset val="1"/>
    </font>
    <font>
      <sz val="9"/>
      <color rgb="FF1F2D3D"/>
      <name val="Arial"/>
      <charset val="1"/>
    </font>
    <font>
      <sz val="10"/>
      <name val="Arial"/>
      <family val="2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8.5"/>
      <color rgb="FF1F2D3D"/>
      <name val="Arial"/>
      <charset val="1"/>
    </font>
    <font>
      <b/>
      <sz val="8.5"/>
      <color rgb="FF1F2D3D"/>
      <name val="Arial"/>
      <charset val="1"/>
    </font>
    <font>
      <sz val="9"/>
      <color rgb="FF1B7A43"/>
      <name val="Arial"/>
      <charset val="1"/>
    </font>
    <font>
      <sz val="9"/>
      <color rgb="FFC0392B"/>
      <name val="Arial"/>
      <charset val="1"/>
    </font>
    <font>
      <sz val="9"/>
      <color rgb="FF2E5FA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3D"/>
        <bgColor rgb="FF333333"/>
      </patternFill>
    </fill>
    <fill>
      <patternFill patternType="solid">
        <fgColor rgb="FFF5F8FB"/>
        <bgColor rgb="FFFFFFFF"/>
      </patternFill>
    </fill>
    <fill>
      <patternFill patternType="solid">
        <fgColor rgb="FFFFF3B0"/>
        <bgColor rgb="FFF5F8FB"/>
      </patternFill>
    </fill>
    <fill>
      <patternFill patternType="solid">
        <fgColor rgb="FFFFFFFF"/>
        <bgColor rgb="FFF5F8FB"/>
      </patternFill>
    </fill>
    <fill>
      <patternFill patternType="solid">
        <fgColor rgb="FFD6E2F0"/>
        <bgColor rgb="FFD9D9D9"/>
      </patternFill>
    </fill>
    <fill>
      <patternFill patternType="solid">
        <fgColor rgb="FF3C6E9B"/>
        <bgColor rgb="FF2E5FA3"/>
      </patternFill>
    </fill>
    <fill>
      <patternFill patternType="solid">
        <fgColor rgb="FFEAF0F6"/>
        <bgColor rgb="FFF5F8F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165" fontId="11" fillId="4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6" borderId="1" xfId="0" applyFont="1" applyFill="1" applyBorder="1" applyAlignment="1">
      <alignment horizontal="left" vertical="center" wrapText="1"/>
    </xf>
    <xf numFmtId="165" fontId="13" fillId="6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5" fillId="3" borderId="1" xfId="0" applyFont="1" applyFill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167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169" fontId="15" fillId="0" borderId="1" xfId="0" applyNumberFormat="1" applyFont="1" applyBorder="1" applyAlignment="1">
      <alignment horizontal="right" vertical="center"/>
    </xf>
    <xf numFmtId="169" fontId="4" fillId="8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0" fontId="4" fillId="0" borderId="0" xfId="0" applyFont="1"/>
    <xf numFmtId="165" fontId="15" fillId="0" borderId="0" xfId="0" applyNumberFormat="1" applyFont="1"/>
    <xf numFmtId="169" fontId="15" fillId="0" borderId="1" xfId="0" applyNumberFormat="1" applyFont="1" applyBorder="1" applyAlignment="1">
      <alignment horizontal="center" vertical="center"/>
    </xf>
    <xf numFmtId="170" fontId="15" fillId="0" borderId="1" xfId="0" applyNumberFormat="1" applyFont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9" fontId="13" fillId="6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7" fontId="15" fillId="3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right" vertical="center"/>
    </xf>
    <xf numFmtId="167" fontId="20" fillId="8" borderId="1" xfId="0" applyNumberFormat="1" applyFont="1" applyFill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171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71" fontId="20" fillId="6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71" fontId="1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right" vertical="center"/>
    </xf>
    <xf numFmtId="169" fontId="15" fillId="3" borderId="1" xfId="0" applyNumberFormat="1" applyFont="1" applyFill="1" applyBorder="1" applyAlignment="1">
      <alignment horizontal="right" vertical="center"/>
    </xf>
    <xf numFmtId="171" fontId="15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right" vertical="center"/>
    </xf>
    <xf numFmtId="4" fontId="15" fillId="3" borderId="1" xfId="0" applyNumberFormat="1" applyFont="1" applyFill="1" applyBorder="1" applyAlignment="1">
      <alignment horizontal="right" vertical="center"/>
    </xf>
    <xf numFmtId="164" fontId="15" fillId="3" borderId="1" xfId="0" applyNumberFormat="1" applyFont="1" applyFill="1" applyBorder="1" applyAlignment="1">
      <alignment horizontal="right" vertical="center"/>
    </xf>
    <xf numFmtId="168" fontId="22" fillId="0" borderId="1" xfId="0" applyNumberFormat="1" applyFont="1" applyBorder="1" applyAlignment="1">
      <alignment horizontal="right" vertical="center"/>
    </xf>
    <xf numFmtId="168" fontId="22" fillId="3" borderId="1" xfId="0" applyNumberFormat="1" applyFont="1" applyFill="1" applyBorder="1" applyAlignment="1">
      <alignment horizontal="right" vertical="center"/>
    </xf>
    <xf numFmtId="168" fontId="15" fillId="3" borderId="1" xfId="0" applyNumberFormat="1" applyFont="1" applyFill="1" applyBorder="1" applyAlignment="1">
      <alignment horizontal="right" vertical="center"/>
    </xf>
    <xf numFmtId="4" fontId="23" fillId="0" borderId="1" xfId="0" applyNumberFormat="1" applyFont="1" applyBorder="1" applyAlignment="1">
      <alignment horizontal="right" vertical="center"/>
    </xf>
    <xf numFmtId="4" fontId="23" fillId="3" borderId="1" xfId="0" applyNumberFormat="1" applyFont="1" applyFill="1" applyBorder="1" applyAlignment="1">
      <alignment horizontal="right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B7A43"/>
      <rgbColor rgb="FFD9D9D9"/>
      <rgbColor rgb="FF878787"/>
      <rgbColor rgb="FF8064A2"/>
      <rgbColor rgb="FFBE4B48"/>
      <rgbColor rgb="FFF5F8FB"/>
      <rgbColor rgb="FFEAF0F6"/>
      <rgbColor rgb="FF660066"/>
      <rgbColor rgb="FFFF8080"/>
      <rgbColor rgb="FF2E5FA3"/>
      <rgbColor rgb="FFD0D7DE"/>
      <rgbColor rgb="FF000080"/>
      <rgbColor rgb="FFFF00FF"/>
      <rgbColor rgb="FFFFFF00"/>
      <rgbColor rgb="FF00FFFF"/>
      <rgbColor rgb="FF800080"/>
      <rgbColor rgb="FF800000"/>
      <rgbColor rgb="FF3C6E9B"/>
      <rgbColor rgb="FF0000FF"/>
      <rgbColor rgb="FF00CCFF"/>
      <rgbColor rgb="FFD6E2F0"/>
      <rgbColor rgb="FFCCFFCC"/>
      <rgbColor rgb="FFFFF3B0"/>
      <rgbColor rgb="FF9BBB59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6B7785"/>
      <rgbColor rgb="FF1F2D3D"/>
      <rgbColor rgb="FF4F81BD"/>
      <rgbColor rgb="FF003300"/>
      <rgbColor rgb="FF333300"/>
      <rgbColor rgb="FFC0392B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Growth of ₹100 (daily-compounded)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Index'!$B$2</c:f>
              <c:strCache>
                <c:ptCount val="1"/>
                <c:pt idx="0">
                  <c:v>Sensex =100</c:v>
                </c:pt>
              </c:strCache>
            </c:strRef>
          </c:tx>
          <c:spPr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Index'!$A$3:$A$2188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'Growth Index'!$B$3:$B$2188</c:f>
              <c:numCache>
                <c:formatCode>#,##0.00</c:formatCode>
                <c:ptCount val="2186"/>
                <c:pt idx="0">
                  <c:v>100</c:v>
                </c:pt>
                <c:pt idx="1">
                  <c:v>101.38274814832589</c:v>
                </c:pt>
                <c:pt idx="2">
                  <c:v>101.2170481257139</c:v>
                </c:pt>
                <c:pt idx="3">
                  <c:v>98.109318390521295</c:v>
                </c:pt>
                <c:pt idx="4">
                  <c:v>97.82343313869579</c:v>
                </c:pt>
                <c:pt idx="5">
                  <c:v>99.153577528197729</c:v>
                </c:pt>
                <c:pt idx="6">
                  <c:v>99.821285363940234</c:v>
                </c:pt>
                <c:pt idx="7">
                  <c:v>100.28257706796029</c:v>
                </c:pt>
                <c:pt idx="8">
                  <c:v>99.702590635149505</c:v>
                </c:pt>
                <c:pt idx="9">
                  <c:v>99.415723834265094</c:v>
                </c:pt>
                <c:pt idx="10">
                  <c:v>102.06492474427013</c:v>
                </c:pt>
                <c:pt idx="11">
                  <c:v>102.23338764571461</c:v>
                </c:pt>
                <c:pt idx="12">
                  <c:v>102.74277525362139</c:v>
                </c:pt>
                <c:pt idx="13">
                  <c:v>104.64283610966304</c:v>
                </c:pt>
                <c:pt idx="14">
                  <c:v>105.02160498539676</c:v>
                </c:pt>
                <c:pt idx="15">
                  <c:v>105.44752456962712</c:v>
                </c:pt>
                <c:pt idx="16">
                  <c:v>106.43932536315499</c:v>
                </c:pt>
                <c:pt idx="17">
                  <c:v>107.50157956691149</c:v>
                </c:pt>
                <c:pt idx="18">
                  <c:v>107.45846411565704</c:v>
                </c:pt>
                <c:pt idx="19">
                  <c:v>107.9041237420722</c:v>
                </c:pt>
                <c:pt idx="20">
                  <c:v>106.09073003256565</c:v>
                </c:pt>
                <c:pt idx="21">
                  <c:v>105.87013596999225</c:v>
                </c:pt>
                <c:pt idx="22">
                  <c:v>105.42614861234412</c:v>
                </c:pt>
                <c:pt idx="23">
                  <c:v>105.0007016258088</c:v>
                </c:pt>
                <c:pt idx="24">
                  <c:v>104.88386093412936</c:v>
                </c:pt>
                <c:pt idx="25">
                  <c:v>104.40013901642969</c:v>
                </c:pt>
                <c:pt idx="26">
                  <c:v>102.61691885206749</c:v>
                </c:pt>
                <c:pt idx="27">
                  <c:v>103.08308194771327</c:v>
                </c:pt>
                <c:pt idx="28">
                  <c:v>103.73144963162831</c:v>
                </c:pt>
                <c:pt idx="29">
                  <c:v>104.71710665512076</c:v>
                </c:pt>
                <c:pt idx="30">
                  <c:v>105.77074503936014</c:v>
                </c:pt>
                <c:pt idx="31">
                  <c:v>105.9196133132952</c:v>
                </c:pt>
                <c:pt idx="32">
                  <c:v>106.58990225952594</c:v>
                </c:pt>
                <c:pt idx="33">
                  <c:v>107.1061607108451</c:v>
                </c:pt>
                <c:pt idx="34">
                  <c:v>106.26689991180599</c:v>
                </c:pt>
                <c:pt idx="35">
                  <c:v>105.33515537921602</c:v>
                </c:pt>
                <c:pt idx="36">
                  <c:v>105.44258047066369</c:v>
                </c:pt>
                <c:pt idx="37">
                  <c:v>105.45468624239028</c:v>
                </c:pt>
                <c:pt idx="38">
                  <c:v>104.50461946070061</c:v>
                </c:pt>
                <c:pt idx="39">
                  <c:v>106.22585661967594</c:v>
                </c:pt>
                <c:pt idx="40">
                  <c:v>107.09478201249551</c:v>
                </c:pt>
                <c:pt idx="41">
                  <c:v>107.584066041529</c:v>
                </c:pt>
                <c:pt idx="42">
                  <c:v>106.80973289505351</c:v>
                </c:pt>
                <c:pt idx="43">
                  <c:v>107.05773762393876</c:v>
                </c:pt>
                <c:pt idx="44">
                  <c:v>104.86135801311205</c:v>
                </c:pt>
                <c:pt idx="45">
                  <c:v>104.37091066667541</c:v>
                </c:pt>
                <c:pt idx="46">
                  <c:v>104.18659756561294</c:v>
                </c:pt>
                <c:pt idx="47">
                  <c:v>105.17265447946275</c:v>
                </c:pt>
                <c:pt idx="48">
                  <c:v>103.6199529292696</c:v>
                </c:pt>
                <c:pt idx="49">
                  <c:v>103.38150921529154</c:v>
                </c:pt>
                <c:pt idx="50">
                  <c:v>104.4672842427931</c:v>
                </c:pt>
                <c:pt idx="51">
                  <c:v>104.05190722252883</c:v>
                </c:pt>
                <c:pt idx="52">
                  <c:v>103.4976955409317</c:v>
                </c:pt>
                <c:pt idx="53">
                  <c:v>102.73939436241848</c:v>
                </c:pt>
                <c:pt idx="54">
                  <c:v>102.48833592534994</c:v>
                </c:pt>
                <c:pt idx="55">
                  <c:v>102.37818430873864</c:v>
                </c:pt>
                <c:pt idx="56">
                  <c:v>102.19681585485291</c:v>
                </c:pt>
                <c:pt idx="57">
                  <c:v>99.818377070432348</c:v>
                </c:pt>
                <c:pt idx="58">
                  <c:v>99.822230559330293</c:v>
                </c:pt>
                <c:pt idx="59">
                  <c:v>101.7025150195183</c:v>
                </c:pt>
                <c:pt idx="60">
                  <c:v>101.6357333298434</c:v>
                </c:pt>
                <c:pt idx="61">
                  <c:v>102.7359771175467</c:v>
                </c:pt>
                <c:pt idx="62">
                  <c:v>103.62416995485601</c:v>
                </c:pt>
                <c:pt idx="63">
                  <c:v>103.6682669551694</c:v>
                </c:pt>
                <c:pt idx="64">
                  <c:v>104.36320368887951</c:v>
                </c:pt>
                <c:pt idx="65">
                  <c:v>105.008335896267</c:v>
                </c:pt>
                <c:pt idx="66">
                  <c:v>104.98714170732826</c:v>
                </c:pt>
                <c:pt idx="67">
                  <c:v>105.58719536534346</c:v>
                </c:pt>
                <c:pt idx="68">
                  <c:v>104.69743932027365</c:v>
                </c:pt>
                <c:pt idx="69">
                  <c:v>104.21157253611193</c:v>
                </c:pt>
                <c:pt idx="70">
                  <c:v>103.39746847591607</c:v>
                </c:pt>
                <c:pt idx="71">
                  <c:v>101.37660437829048</c:v>
                </c:pt>
                <c:pt idx="72">
                  <c:v>100.61255932009917</c:v>
                </c:pt>
                <c:pt idx="73">
                  <c:v>101.39085501647914</c:v>
                </c:pt>
                <c:pt idx="74">
                  <c:v>100.82697325896828</c:v>
                </c:pt>
                <c:pt idx="75">
                  <c:v>99.746978464813651</c:v>
                </c:pt>
                <c:pt idx="76">
                  <c:v>98.798329476209091</c:v>
                </c:pt>
                <c:pt idx="77">
                  <c:v>99.595892617078832</c:v>
                </c:pt>
                <c:pt idx="78">
                  <c:v>98.976244331554199</c:v>
                </c:pt>
                <c:pt idx="79">
                  <c:v>98.196021890725248</c:v>
                </c:pt>
                <c:pt idx="80">
                  <c:v>99.938380531301604</c:v>
                </c:pt>
                <c:pt idx="81">
                  <c:v>99.754976271960345</c:v>
                </c:pt>
                <c:pt idx="82">
                  <c:v>97.127442148589083</c:v>
                </c:pt>
                <c:pt idx="83">
                  <c:v>96.697523660785379</c:v>
                </c:pt>
                <c:pt idx="84">
                  <c:v>98.538037207252998</c:v>
                </c:pt>
                <c:pt idx="85">
                  <c:v>99.999127511947648</c:v>
                </c:pt>
                <c:pt idx="86">
                  <c:v>97.709500740524248</c:v>
                </c:pt>
                <c:pt idx="87">
                  <c:v>99.067746516046157</c:v>
                </c:pt>
                <c:pt idx="88">
                  <c:v>98.904009591552011</c:v>
                </c:pt>
                <c:pt idx="89">
                  <c:v>99.332764761952561</c:v>
                </c:pt>
                <c:pt idx="90">
                  <c:v>100.65349355122271</c:v>
                </c:pt>
                <c:pt idx="91">
                  <c:v>100.50164427644205</c:v>
                </c:pt>
                <c:pt idx="92">
                  <c:v>101.19847140093228</c:v>
                </c:pt>
                <c:pt idx="93">
                  <c:v>101.09719007952005</c:v>
                </c:pt>
                <c:pt idx="94">
                  <c:v>101.63576968351227</c:v>
                </c:pt>
                <c:pt idx="95">
                  <c:v>100.49564592108204</c:v>
                </c:pt>
                <c:pt idx="96">
                  <c:v>100.08677620754167</c:v>
                </c:pt>
                <c:pt idx="97">
                  <c:v>100.20765215646331</c:v>
                </c:pt>
                <c:pt idx="98">
                  <c:v>99.996982645485588</c:v>
                </c:pt>
                <c:pt idx="99">
                  <c:v>101.16658923335204</c:v>
                </c:pt>
                <c:pt idx="100">
                  <c:v>101.24129602283595</c:v>
                </c:pt>
                <c:pt idx="101">
                  <c:v>98.839736305027671</c:v>
                </c:pt>
                <c:pt idx="102">
                  <c:v>97.563068162402047</c:v>
                </c:pt>
                <c:pt idx="103">
                  <c:v>97.476619137880036</c:v>
                </c:pt>
                <c:pt idx="104">
                  <c:v>97.313282103743234</c:v>
                </c:pt>
                <c:pt idx="105">
                  <c:v>96.421163070198247</c:v>
                </c:pt>
                <c:pt idx="106">
                  <c:v>96.269059319735646</c:v>
                </c:pt>
                <c:pt idx="107">
                  <c:v>97.575064873122102</c:v>
                </c:pt>
                <c:pt idx="108">
                  <c:v>95.868187413341971</c:v>
                </c:pt>
                <c:pt idx="109">
                  <c:v>96.065660542527638</c:v>
                </c:pt>
                <c:pt idx="110">
                  <c:v>96.651863452711552</c:v>
                </c:pt>
                <c:pt idx="111">
                  <c:v>97.015254726522301</c:v>
                </c:pt>
                <c:pt idx="112">
                  <c:v>97.546563596744789</c:v>
                </c:pt>
                <c:pt idx="113">
                  <c:v>98.57599043753099</c:v>
                </c:pt>
                <c:pt idx="114">
                  <c:v>99.304299839244123</c:v>
                </c:pt>
                <c:pt idx="115">
                  <c:v>100.80948714425213</c:v>
                </c:pt>
                <c:pt idx="116">
                  <c:v>101.07908595243345</c:v>
                </c:pt>
                <c:pt idx="117">
                  <c:v>100.8075240461343</c:v>
                </c:pt>
                <c:pt idx="118">
                  <c:v>101.41208555908676</c:v>
                </c:pt>
                <c:pt idx="119">
                  <c:v>101.10624214306337</c:v>
                </c:pt>
                <c:pt idx="120">
                  <c:v>100.50026283702583</c:v>
                </c:pt>
                <c:pt idx="121">
                  <c:v>100.99350941596381</c:v>
                </c:pt>
                <c:pt idx="122">
                  <c:v>101.86614288300594</c:v>
                </c:pt>
                <c:pt idx="123">
                  <c:v>101.59323589095939</c:v>
                </c:pt>
                <c:pt idx="124">
                  <c:v>102.12759846936518</c:v>
                </c:pt>
                <c:pt idx="125">
                  <c:v>102.54919196700254</c:v>
                </c:pt>
                <c:pt idx="126">
                  <c:v>102.41442891658073</c:v>
                </c:pt>
                <c:pt idx="127">
                  <c:v>100.65502040531437</c:v>
                </c:pt>
                <c:pt idx="128">
                  <c:v>100.24037045842708</c:v>
                </c:pt>
                <c:pt idx="129">
                  <c:v>100.55933754890482</c:v>
                </c:pt>
                <c:pt idx="130">
                  <c:v>101.6491841873174</c:v>
                </c:pt>
                <c:pt idx="131">
                  <c:v>101.54633965814469</c:v>
                </c:pt>
                <c:pt idx="132">
                  <c:v>102.51112967571807</c:v>
                </c:pt>
                <c:pt idx="133">
                  <c:v>103.41208265079327</c:v>
                </c:pt>
                <c:pt idx="134">
                  <c:v>103.47457460754406</c:v>
                </c:pt>
                <c:pt idx="135">
                  <c:v>103.3175631117869</c:v>
                </c:pt>
                <c:pt idx="136">
                  <c:v>102.45241850052759</c:v>
                </c:pt>
                <c:pt idx="137">
                  <c:v>103.62587857729201</c:v>
                </c:pt>
                <c:pt idx="138">
                  <c:v>103.13841223170094</c:v>
                </c:pt>
                <c:pt idx="139">
                  <c:v>102.19856083095773</c:v>
                </c:pt>
                <c:pt idx="140">
                  <c:v>100.19572815308105</c:v>
                </c:pt>
                <c:pt idx="141">
                  <c:v>99.824375425792454</c:v>
                </c:pt>
                <c:pt idx="142">
                  <c:v>100.20318065519503</c:v>
                </c:pt>
                <c:pt idx="143">
                  <c:v>100.71911192349454</c:v>
                </c:pt>
                <c:pt idx="144">
                  <c:v>102.20674040644869</c:v>
                </c:pt>
                <c:pt idx="145">
                  <c:v>102.47030450560113</c:v>
                </c:pt>
                <c:pt idx="146">
                  <c:v>102.05176471614705</c:v>
                </c:pt>
                <c:pt idx="147">
                  <c:v>102.60125042079385</c:v>
                </c:pt>
                <c:pt idx="148">
                  <c:v>102.87408470550268</c:v>
                </c:pt>
                <c:pt idx="149">
                  <c:v>102.64963715403134</c:v>
                </c:pt>
                <c:pt idx="150">
                  <c:v>102.16006229564707</c:v>
                </c:pt>
                <c:pt idx="151">
                  <c:v>101.30346079656718</c:v>
                </c:pt>
                <c:pt idx="152">
                  <c:v>100.01715893169667</c:v>
                </c:pt>
                <c:pt idx="153">
                  <c:v>100.15264905549546</c:v>
                </c:pt>
                <c:pt idx="154">
                  <c:v>102.03496932113899</c:v>
                </c:pt>
                <c:pt idx="155">
                  <c:v>101.34773956522478</c:v>
                </c:pt>
                <c:pt idx="156">
                  <c:v>101.17785887069522</c:v>
                </c:pt>
                <c:pt idx="157">
                  <c:v>101.54175909586984</c:v>
                </c:pt>
                <c:pt idx="158">
                  <c:v>100.36455459121402</c:v>
                </c:pt>
                <c:pt idx="159">
                  <c:v>99.485704646798766</c:v>
                </c:pt>
                <c:pt idx="160">
                  <c:v>93.580014788672585</c:v>
                </c:pt>
                <c:pt idx="161">
                  <c:v>94.637252186127967</c:v>
                </c:pt>
                <c:pt idx="162">
                  <c:v>93.482223419469804</c:v>
                </c:pt>
                <c:pt idx="163">
                  <c:v>95.359999476507255</c:v>
                </c:pt>
                <c:pt idx="164">
                  <c:v>95.945984264678074</c:v>
                </c:pt>
                <c:pt idx="165">
                  <c:v>95.54867501783157</c:v>
                </c:pt>
                <c:pt idx="166">
                  <c:v>93.415987034827637</c:v>
                </c:pt>
                <c:pt idx="167">
                  <c:v>92.533029125832513</c:v>
                </c:pt>
                <c:pt idx="168">
                  <c:v>93.664428007739062</c:v>
                </c:pt>
                <c:pt idx="169">
                  <c:v>91.618152695588293</c:v>
                </c:pt>
                <c:pt idx="170">
                  <c:v>90.498132512031347</c:v>
                </c:pt>
                <c:pt idx="171">
                  <c:v>92.039746193225668</c:v>
                </c:pt>
                <c:pt idx="172">
                  <c:v>93.500109424543353</c:v>
                </c:pt>
                <c:pt idx="173">
                  <c:v>93.145988336288994</c:v>
                </c:pt>
                <c:pt idx="174">
                  <c:v>93.102509348346061</c:v>
                </c:pt>
                <c:pt idx="175">
                  <c:v>93.998590931795547</c:v>
                </c:pt>
                <c:pt idx="176">
                  <c:v>93.450486666564998</c:v>
                </c:pt>
                <c:pt idx="177">
                  <c:v>94.388556737534628</c:v>
                </c:pt>
                <c:pt idx="178">
                  <c:v>95.315357171161182</c:v>
                </c:pt>
                <c:pt idx="179">
                  <c:v>95.221092107836725</c:v>
                </c:pt>
                <c:pt idx="180">
                  <c:v>93.253849671762836</c:v>
                </c:pt>
                <c:pt idx="181">
                  <c:v>93.876042714106859</c:v>
                </c:pt>
                <c:pt idx="182">
                  <c:v>94.02331142661258</c:v>
                </c:pt>
                <c:pt idx="183">
                  <c:v>93.126611830792669</c:v>
                </c:pt>
                <c:pt idx="184">
                  <c:v>93.71488690010095</c:v>
                </c:pt>
                <c:pt idx="185">
                  <c:v>95.082402861179261</c:v>
                </c:pt>
                <c:pt idx="186">
                  <c:v>95.322773319606284</c:v>
                </c:pt>
                <c:pt idx="187">
                  <c:v>97.375301462799015</c:v>
                </c:pt>
                <c:pt idx="188">
                  <c:v>97.910900065945654</c:v>
                </c:pt>
                <c:pt idx="189">
                  <c:v>98.285233794079815</c:v>
                </c:pt>
                <c:pt idx="190">
                  <c:v>97.594368671280776</c:v>
                </c:pt>
                <c:pt idx="191">
                  <c:v>98.443953912272875</c:v>
                </c:pt>
                <c:pt idx="192">
                  <c:v>97.806310560668194</c:v>
                </c:pt>
                <c:pt idx="193">
                  <c:v>97.596986135437859</c:v>
                </c:pt>
                <c:pt idx="194">
                  <c:v>97.353889151847184</c:v>
                </c:pt>
                <c:pt idx="195">
                  <c:v>98.191768511470045</c:v>
                </c:pt>
                <c:pt idx="196">
                  <c:v>98.935055624748813</c:v>
                </c:pt>
                <c:pt idx="197">
                  <c:v>99.481523974881185</c:v>
                </c:pt>
                <c:pt idx="198">
                  <c:v>99.270345512539606</c:v>
                </c:pt>
                <c:pt idx="199">
                  <c:v>99.200655529356808</c:v>
                </c:pt>
                <c:pt idx="200">
                  <c:v>99.86647297431918</c:v>
                </c:pt>
                <c:pt idx="201">
                  <c:v>99.470763288902006</c:v>
                </c:pt>
                <c:pt idx="202">
                  <c:v>99.076253274556848</c:v>
                </c:pt>
                <c:pt idx="203">
                  <c:v>98.299448078599667</c:v>
                </c:pt>
                <c:pt idx="204">
                  <c:v>97.566485407273916</c:v>
                </c:pt>
                <c:pt idx="205">
                  <c:v>96.907357037379711</c:v>
                </c:pt>
                <c:pt idx="206">
                  <c:v>96.552254400066445</c:v>
                </c:pt>
                <c:pt idx="207">
                  <c:v>96.666550334926484</c:v>
                </c:pt>
                <c:pt idx="208">
                  <c:v>96.529606064373752</c:v>
                </c:pt>
                <c:pt idx="209">
                  <c:v>95.625417612771031</c:v>
                </c:pt>
                <c:pt idx="210">
                  <c:v>95.483783718936834</c:v>
                </c:pt>
                <c:pt idx="211">
                  <c:v>94.960872546218368</c:v>
                </c:pt>
                <c:pt idx="212">
                  <c:v>93.586194912376868</c:v>
                </c:pt>
                <c:pt idx="213">
                  <c:v>93.103672665749215</c:v>
                </c:pt>
                <c:pt idx="214">
                  <c:v>93.647414490717935</c:v>
                </c:pt>
                <c:pt idx="215">
                  <c:v>94.026837732490918</c:v>
                </c:pt>
                <c:pt idx="216">
                  <c:v>92.638309350818105</c:v>
                </c:pt>
                <c:pt idx="217">
                  <c:v>93.944860209237277</c:v>
                </c:pt>
                <c:pt idx="218">
                  <c:v>94.041451907368042</c:v>
                </c:pt>
                <c:pt idx="219">
                  <c:v>93.862773624977095</c:v>
                </c:pt>
                <c:pt idx="220">
                  <c:v>93.704271628797144</c:v>
                </c:pt>
                <c:pt idx="221">
                  <c:v>94.369143878369442</c:v>
                </c:pt>
                <c:pt idx="222">
                  <c:v>94.985593041035401</c:v>
                </c:pt>
                <c:pt idx="223">
                  <c:v>95.049102900513915</c:v>
                </c:pt>
                <c:pt idx="224">
                  <c:v>95.135406510360539</c:v>
                </c:pt>
                <c:pt idx="225">
                  <c:v>94.947966993777072</c:v>
                </c:pt>
                <c:pt idx="226">
                  <c:v>94.107361108990574</c:v>
                </c:pt>
                <c:pt idx="227">
                  <c:v>93.203936084433678</c:v>
                </c:pt>
                <c:pt idx="228">
                  <c:v>92.811316460868653</c:v>
                </c:pt>
                <c:pt idx="229">
                  <c:v>92.012335526913816</c:v>
                </c:pt>
                <c:pt idx="230">
                  <c:v>91.015227097734027</c:v>
                </c:pt>
                <c:pt idx="231">
                  <c:v>91.801447893922997</c:v>
                </c:pt>
                <c:pt idx="232">
                  <c:v>91.045691472229166</c:v>
                </c:pt>
                <c:pt idx="233">
                  <c:v>91.430749532673687</c:v>
                </c:pt>
                <c:pt idx="234">
                  <c:v>92.049089086119764</c:v>
                </c:pt>
                <c:pt idx="235">
                  <c:v>92.681388448403709</c:v>
                </c:pt>
                <c:pt idx="236">
                  <c:v>93.80620731624866</c:v>
                </c:pt>
                <c:pt idx="237">
                  <c:v>92.771727315492512</c:v>
                </c:pt>
                <c:pt idx="238">
                  <c:v>93.559438612104273</c:v>
                </c:pt>
                <c:pt idx="239">
                  <c:v>93.031401572078153</c:v>
                </c:pt>
                <c:pt idx="240">
                  <c:v>93.975324583732402</c:v>
                </c:pt>
                <c:pt idx="241">
                  <c:v>93.933190681536857</c:v>
                </c:pt>
                <c:pt idx="242">
                  <c:v>94.643614078176469</c:v>
                </c:pt>
                <c:pt idx="243">
                  <c:v>94.808477966404922</c:v>
                </c:pt>
                <c:pt idx="244">
                  <c:v>94.374233392008222</c:v>
                </c:pt>
                <c:pt idx="245">
                  <c:v>94.94684003004275</c:v>
                </c:pt>
                <c:pt idx="246">
                  <c:v>95.104469538170335</c:v>
                </c:pt>
                <c:pt idx="247">
                  <c:v>93.150278069213087</c:v>
                </c:pt>
                <c:pt idx="248">
                  <c:v>92.361330747860478</c:v>
                </c:pt>
                <c:pt idx="249">
                  <c:v>90.345519810204834</c:v>
                </c:pt>
                <c:pt idx="250">
                  <c:v>90.645437578205886</c:v>
                </c:pt>
                <c:pt idx="251">
                  <c:v>90.248128331359382</c:v>
                </c:pt>
                <c:pt idx="252">
                  <c:v>89.728234513155357</c:v>
                </c:pt>
                <c:pt idx="253">
                  <c:v>90.353808446702317</c:v>
                </c:pt>
                <c:pt idx="254">
                  <c:v>90.058834777664671</c:v>
                </c:pt>
                <c:pt idx="255">
                  <c:v>88.903042583960698</c:v>
                </c:pt>
                <c:pt idx="256">
                  <c:v>87.933599296774702</c:v>
                </c:pt>
                <c:pt idx="257">
                  <c:v>88.993199682705267</c:v>
                </c:pt>
                <c:pt idx="258">
                  <c:v>87.474343398210181</c:v>
                </c:pt>
                <c:pt idx="259">
                  <c:v>87.111424722094469</c:v>
                </c:pt>
                <c:pt idx="260">
                  <c:v>88.832589173732089</c:v>
                </c:pt>
                <c:pt idx="261">
                  <c:v>89.015411774371785</c:v>
                </c:pt>
                <c:pt idx="262">
                  <c:v>89.038823537110275</c:v>
                </c:pt>
                <c:pt idx="263">
                  <c:v>88.955864464797742</c:v>
                </c:pt>
                <c:pt idx="264">
                  <c:v>90.414082829653339</c:v>
                </c:pt>
                <c:pt idx="265">
                  <c:v>89.208267987613667</c:v>
                </c:pt>
                <c:pt idx="266">
                  <c:v>88.060655369400621</c:v>
                </c:pt>
                <c:pt idx="267">
                  <c:v>89.491717543626308</c:v>
                </c:pt>
                <c:pt idx="268">
                  <c:v>88.293682386720221</c:v>
                </c:pt>
                <c:pt idx="269">
                  <c:v>87.325075233917758</c:v>
                </c:pt>
                <c:pt idx="270">
                  <c:v>83.438322728968217</c:v>
                </c:pt>
                <c:pt idx="271">
                  <c:v>83.562979459450105</c:v>
                </c:pt>
                <c:pt idx="272">
                  <c:v>85.627867850051373</c:v>
                </c:pt>
                <c:pt idx="273">
                  <c:v>84.311319732698834</c:v>
                </c:pt>
                <c:pt idx="274">
                  <c:v>85.001675904134018</c:v>
                </c:pt>
                <c:pt idx="275">
                  <c:v>85.973591240801724</c:v>
                </c:pt>
                <c:pt idx="276">
                  <c:v>86.191458778211455</c:v>
                </c:pt>
                <c:pt idx="277">
                  <c:v>86.480979396921811</c:v>
                </c:pt>
                <c:pt idx="278">
                  <c:v>85.10459314064444</c:v>
                </c:pt>
                <c:pt idx="279">
                  <c:v>83.936731528882717</c:v>
                </c:pt>
                <c:pt idx="280">
                  <c:v>83.526189546575324</c:v>
                </c:pt>
                <c:pt idx="281">
                  <c:v>84.174375462146102</c:v>
                </c:pt>
                <c:pt idx="282">
                  <c:v>83.620709085581709</c:v>
                </c:pt>
                <c:pt idx="283">
                  <c:v>88.132126682356997</c:v>
                </c:pt>
                <c:pt idx="284">
                  <c:v>89.455436582115397</c:v>
                </c:pt>
                <c:pt idx="285">
                  <c:v>89.64534814818056</c:v>
                </c:pt>
                <c:pt idx="286">
                  <c:v>89.514874830682885</c:v>
                </c:pt>
                <c:pt idx="287">
                  <c:v>89.858962306335016</c:v>
                </c:pt>
                <c:pt idx="288">
                  <c:v>90.172658114829687</c:v>
                </c:pt>
                <c:pt idx="289">
                  <c:v>89.252510402602425</c:v>
                </c:pt>
                <c:pt idx="290">
                  <c:v>89.729870428253577</c:v>
                </c:pt>
                <c:pt idx="291">
                  <c:v>89.711293703471924</c:v>
                </c:pt>
                <c:pt idx="292">
                  <c:v>90.712364682556213</c:v>
                </c:pt>
                <c:pt idx="293">
                  <c:v>91.921596769467655</c:v>
                </c:pt>
                <c:pt idx="294">
                  <c:v>92.085624523312617</c:v>
                </c:pt>
                <c:pt idx="295">
                  <c:v>92.111326567188598</c:v>
                </c:pt>
                <c:pt idx="296">
                  <c:v>90.762023794203444</c:v>
                </c:pt>
                <c:pt idx="297">
                  <c:v>90.522307701815677</c:v>
                </c:pt>
                <c:pt idx="298">
                  <c:v>92.115034641411157</c:v>
                </c:pt>
                <c:pt idx="299">
                  <c:v>92.126958644793504</c:v>
                </c:pt>
                <c:pt idx="300">
                  <c:v>91.86441244836881</c:v>
                </c:pt>
                <c:pt idx="301">
                  <c:v>92.337046497069636</c:v>
                </c:pt>
                <c:pt idx="302">
                  <c:v>90.46097906246807</c:v>
                </c:pt>
                <c:pt idx="303">
                  <c:v>89.740558406895076</c:v>
                </c:pt>
                <c:pt idx="304">
                  <c:v>89.698460858368378</c:v>
                </c:pt>
                <c:pt idx="305">
                  <c:v>90.964731851703306</c:v>
                </c:pt>
                <c:pt idx="306">
                  <c:v>93.162638316621653</c:v>
                </c:pt>
                <c:pt idx="307">
                  <c:v>93.851940231660222</c:v>
                </c:pt>
                <c:pt idx="308">
                  <c:v>93.953076138397066</c:v>
                </c:pt>
                <c:pt idx="309">
                  <c:v>94.084676419629048</c:v>
                </c:pt>
                <c:pt idx="310">
                  <c:v>93.93111852241249</c:v>
                </c:pt>
                <c:pt idx="311">
                  <c:v>93.352331760673707</c:v>
                </c:pt>
                <c:pt idx="312">
                  <c:v>94.54607718465563</c:v>
                </c:pt>
                <c:pt idx="313">
                  <c:v>94.752638731053452</c:v>
                </c:pt>
                <c:pt idx="314">
                  <c:v>93.07666188979465</c:v>
                </c:pt>
                <c:pt idx="315">
                  <c:v>93.089458381229363</c:v>
                </c:pt>
                <c:pt idx="316">
                  <c:v>92.472718389212631</c:v>
                </c:pt>
                <c:pt idx="317">
                  <c:v>91.253997994731691</c:v>
                </c:pt>
                <c:pt idx="318">
                  <c:v>91.837401672414245</c:v>
                </c:pt>
                <c:pt idx="319">
                  <c:v>93.69260210109671</c:v>
                </c:pt>
                <c:pt idx="320">
                  <c:v>93.756911741289912</c:v>
                </c:pt>
                <c:pt idx="321">
                  <c:v>92.663938687356335</c:v>
                </c:pt>
                <c:pt idx="322">
                  <c:v>93.258902831732755</c:v>
                </c:pt>
                <c:pt idx="323">
                  <c:v>93.696528297332378</c:v>
                </c:pt>
                <c:pt idx="324">
                  <c:v>93.445687982276937</c:v>
                </c:pt>
                <c:pt idx="325">
                  <c:v>92.337300972751549</c:v>
                </c:pt>
                <c:pt idx="326">
                  <c:v>91.981689384074414</c:v>
                </c:pt>
                <c:pt idx="327">
                  <c:v>91.721615237131431</c:v>
                </c:pt>
                <c:pt idx="328">
                  <c:v>91.994667643853361</c:v>
                </c:pt>
                <c:pt idx="329">
                  <c:v>94.087548359468059</c:v>
                </c:pt>
                <c:pt idx="330">
                  <c:v>95.852555335737122</c:v>
                </c:pt>
                <c:pt idx="331">
                  <c:v>96.895614802341555</c:v>
                </c:pt>
                <c:pt idx="332">
                  <c:v>97.157361218051577</c:v>
                </c:pt>
                <c:pt idx="333">
                  <c:v>96.947818670808175</c:v>
                </c:pt>
                <c:pt idx="334">
                  <c:v>97.114936486505243</c:v>
                </c:pt>
                <c:pt idx="335">
                  <c:v>97.345854991031644</c:v>
                </c:pt>
                <c:pt idx="336">
                  <c:v>97.294996208312426</c:v>
                </c:pt>
                <c:pt idx="337">
                  <c:v>96.830723503446777</c:v>
                </c:pt>
                <c:pt idx="338">
                  <c:v>95.961943525302601</c:v>
                </c:pt>
                <c:pt idx="339">
                  <c:v>95.958090036404641</c:v>
                </c:pt>
                <c:pt idx="340">
                  <c:v>97.160051389546368</c:v>
                </c:pt>
                <c:pt idx="341">
                  <c:v>96.429778889715408</c:v>
                </c:pt>
                <c:pt idx="342">
                  <c:v>96.794951493299749</c:v>
                </c:pt>
                <c:pt idx="343">
                  <c:v>97.67111126622018</c:v>
                </c:pt>
                <c:pt idx="344">
                  <c:v>97.474292503073798</c:v>
                </c:pt>
                <c:pt idx="345">
                  <c:v>97.302957661790288</c:v>
                </c:pt>
                <c:pt idx="346">
                  <c:v>98.162976405741929</c:v>
                </c:pt>
                <c:pt idx="347">
                  <c:v>95.965360770174357</c:v>
                </c:pt>
                <c:pt idx="348">
                  <c:v>95.984446446319879</c:v>
                </c:pt>
                <c:pt idx="349">
                  <c:v>96.426470705850178</c:v>
                </c:pt>
                <c:pt idx="350">
                  <c:v>97.211128294278666</c:v>
                </c:pt>
                <c:pt idx="351">
                  <c:v>98.153887988529789</c:v>
                </c:pt>
                <c:pt idx="352">
                  <c:v>98.6817069065428</c:v>
                </c:pt>
                <c:pt idx="353">
                  <c:v>99.168300764081494</c:v>
                </c:pt>
                <c:pt idx="354">
                  <c:v>98.88739596488827</c:v>
                </c:pt>
                <c:pt idx="355">
                  <c:v>100.43315396433134</c:v>
                </c:pt>
                <c:pt idx="356">
                  <c:v>101.09279128558944</c:v>
                </c:pt>
                <c:pt idx="357">
                  <c:v>101.11838426845887</c:v>
                </c:pt>
                <c:pt idx="358">
                  <c:v>101.57982138715433</c:v>
                </c:pt>
                <c:pt idx="359">
                  <c:v>101.19589029044411</c:v>
                </c:pt>
                <c:pt idx="360">
                  <c:v>100.86928892950816</c:v>
                </c:pt>
                <c:pt idx="361">
                  <c:v>101.01819355711208</c:v>
                </c:pt>
                <c:pt idx="362">
                  <c:v>101.48450206743325</c:v>
                </c:pt>
                <c:pt idx="363">
                  <c:v>100.73790677028927</c:v>
                </c:pt>
                <c:pt idx="364">
                  <c:v>101.07497798785363</c:v>
                </c:pt>
                <c:pt idx="365">
                  <c:v>102.13686865492164</c:v>
                </c:pt>
                <c:pt idx="366">
                  <c:v>101.7049143616624</c:v>
                </c:pt>
                <c:pt idx="367">
                  <c:v>101.87872125242764</c:v>
                </c:pt>
                <c:pt idx="368">
                  <c:v>102.54868301563873</c:v>
                </c:pt>
                <c:pt idx="369">
                  <c:v>101.97880290276787</c:v>
                </c:pt>
                <c:pt idx="370">
                  <c:v>101.80161512079971</c:v>
                </c:pt>
                <c:pt idx="371">
                  <c:v>101.72378191579483</c:v>
                </c:pt>
                <c:pt idx="372">
                  <c:v>100.69061064711721</c:v>
                </c:pt>
                <c:pt idx="373">
                  <c:v>100.75190293279597</c:v>
                </c:pt>
                <c:pt idx="374">
                  <c:v>102.45398170828808</c:v>
                </c:pt>
                <c:pt idx="375">
                  <c:v>102.09986062003374</c:v>
                </c:pt>
                <c:pt idx="376">
                  <c:v>101.2798672654844</c:v>
                </c:pt>
                <c:pt idx="377">
                  <c:v>102.34430268937183</c:v>
                </c:pt>
                <c:pt idx="378">
                  <c:v>102.02515383054984</c:v>
                </c:pt>
                <c:pt idx="379">
                  <c:v>101.80979469629064</c:v>
                </c:pt>
                <c:pt idx="380">
                  <c:v>102.23902246438621</c:v>
                </c:pt>
                <c:pt idx="381">
                  <c:v>102.07019602625326</c:v>
                </c:pt>
                <c:pt idx="382">
                  <c:v>101.73770537096384</c:v>
                </c:pt>
                <c:pt idx="383">
                  <c:v>101.75468253431613</c:v>
                </c:pt>
                <c:pt idx="384">
                  <c:v>102.0081766671975</c:v>
                </c:pt>
                <c:pt idx="385">
                  <c:v>101.19374542398201</c:v>
                </c:pt>
                <c:pt idx="386">
                  <c:v>100.99867163694034</c:v>
                </c:pt>
                <c:pt idx="387">
                  <c:v>101.43640616354651</c:v>
                </c:pt>
                <c:pt idx="388">
                  <c:v>103.03723997129522</c:v>
                </c:pt>
                <c:pt idx="389">
                  <c:v>103.43407662044667</c:v>
                </c:pt>
                <c:pt idx="390">
                  <c:v>103.72468784922251</c:v>
                </c:pt>
                <c:pt idx="391">
                  <c:v>105.34573429685105</c:v>
                </c:pt>
                <c:pt idx="392">
                  <c:v>105.59024907352681</c:v>
                </c:pt>
                <c:pt idx="393">
                  <c:v>104.68856902507464</c:v>
                </c:pt>
                <c:pt idx="394">
                  <c:v>103.07552038459279</c:v>
                </c:pt>
                <c:pt idx="395">
                  <c:v>103.14346539167086</c:v>
                </c:pt>
                <c:pt idx="396">
                  <c:v>103.29127940920931</c:v>
                </c:pt>
                <c:pt idx="397">
                  <c:v>103.9679666011574</c:v>
                </c:pt>
                <c:pt idx="398">
                  <c:v>104.09691306456345</c:v>
                </c:pt>
                <c:pt idx="399">
                  <c:v>103.69229673027839</c:v>
                </c:pt>
                <c:pt idx="400">
                  <c:v>103.63493064083526</c:v>
                </c:pt>
                <c:pt idx="401">
                  <c:v>104.6008839758118</c:v>
                </c:pt>
                <c:pt idx="402">
                  <c:v>104.21949763592099</c:v>
                </c:pt>
                <c:pt idx="403">
                  <c:v>102.86008854299591</c:v>
                </c:pt>
                <c:pt idx="404">
                  <c:v>102.60350434826239</c:v>
                </c:pt>
                <c:pt idx="405">
                  <c:v>102.85474455367516</c:v>
                </c:pt>
                <c:pt idx="406">
                  <c:v>101.16328104948684</c:v>
                </c:pt>
                <c:pt idx="407">
                  <c:v>101.30298819887207</c:v>
                </c:pt>
                <c:pt idx="408">
                  <c:v>102.67472118553681</c:v>
                </c:pt>
                <c:pt idx="409">
                  <c:v>102.59361615033555</c:v>
                </c:pt>
                <c:pt idx="410">
                  <c:v>102.17638509296</c:v>
                </c:pt>
                <c:pt idx="411">
                  <c:v>102.08960888541837</c:v>
                </c:pt>
                <c:pt idx="412">
                  <c:v>100.49284668858071</c:v>
                </c:pt>
                <c:pt idx="413">
                  <c:v>100.60368902490013</c:v>
                </c:pt>
                <c:pt idx="414">
                  <c:v>100.08154127922749</c:v>
                </c:pt>
                <c:pt idx="415">
                  <c:v>101.97524024322064</c:v>
                </c:pt>
                <c:pt idx="416">
                  <c:v>101.73345199170851</c:v>
                </c:pt>
                <c:pt idx="417">
                  <c:v>102.2622888124493</c:v>
                </c:pt>
                <c:pt idx="418">
                  <c:v>102.0708503922925</c:v>
                </c:pt>
                <c:pt idx="419">
                  <c:v>102.44129427785987</c:v>
                </c:pt>
                <c:pt idx="420">
                  <c:v>102.1226180167329</c:v>
                </c:pt>
                <c:pt idx="421">
                  <c:v>101.19592664411289</c:v>
                </c:pt>
                <c:pt idx="422">
                  <c:v>101.48453842110204</c:v>
                </c:pt>
                <c:pt idx="423">
                  <c:v>101.57764016702335</c:v>
                </c:pt>
                <c:pt idx="424">
                  <c:v>101.34170485619586</c:v>
                </c:pt>
                <c:pt idx="425">
                  <c:v>100.07154402029414</c:v>
                </c:pt>
                <c:pt idx="426">
                  <c:v>99.719131554475666</c:v>
                </c:pt>
                <c:pt idx="427">
                  <c:v>99.151541722742266</c:v>
                </c:pt>
                <c:pt idx="428">
                  <c:v>99.823502937740045</c:v>
                </c:pt>
                <c:pt idx="429">
                  <c:v>100.30391667157447</c:v>
                </c:pt>
                <c:pt idx="430">
                  <c:v>97.496250119058331</c:v>
                </c:pt>
                <c:pt idx="431">
                  <c:v>95.626980820531458</c:v>
                </c:pt>
                <c:pt idx="432">
                  <c:v>95.605386741235378</c:v>
                </c:pt>
                <c:pt idx="433">
                  <c:v>95.34702121672828</c:v>
                </c:pt>
                <c:pt idx="434">
                  <c:v>95.065716527177713</c:v>
                </c:pt>
                <c:pt idx="435">
                  <c:v>93.665736739817589</c:v>
                </c:pt>
                <c:pt idx="436">
                  <c:v>94.37695991717186</c:v>
                </c:pt>
                <c:pt idx="437">
                  <c:v>94.707887364700795</c:v>
                </c:pt>
                <c:pt idx="438">
                  <c:v>94.011205654885956</c:v>
                </c:pt>
                <c:pt idx="439">
                  <c:v>95.669550966753178</c:v>
                </c:pt>
                <c:pt idx="440">
                  <c:v>95.792535428468028</c:v>
                </c:pt>
                <c:pt idx="441">
                  <c:v>95.951909912700344</c:v>
                </c:pt>
                <c:pt idx="442">
                  <c:v>96.892742862502487</c:v>
                </c:pt>
                <c:pt idx="443">
                  <c:v>96.555053632567692</c:v>
                </c:pt>
                <c:pt idx="444">
                  <c:v>95.358072732058233</c:v>
                </c:pt>
                <c:pt idx="445">
                  <c:v>95.788645585901222</c:v>
                </c:pt>
                <c:pt idx="446">
                  <c:v>95.380648360413218</c:v>
                </c:pt>
                <c:pt idx="447">
                  <c:v>97.043501527217657</c:v>
                </c:pt>
                <c:pt idx="448">
                  <c:v>97.235812435426837</c:v>
                </c:pt>
                <c:pt idx="449">
                  <c:v>96.392625440152088</c:v>
                </c:pt>
                <c:pt idx="450">
                  <c:v>97.056370725990078</c:v>
                </c:pt>
                <c:pt idx="451">
                  <c:v>96.711083579265946</c:v>
                </c:pt>
                <c:pt idx="452">
                  <c:v>96.406548895321109</c:v>
                </c:pt>
                <c:pt idx="453">
                  <c:v>96.299269218548858</c:v>
                </c:pt>
                <c:pt idx="454">
                  <c:v>95.881710978153677</c:v>
                </c:pt>
                <c:pt idx="455">
                  <c:v>95.639159299595718</c:v>
                </c:pt>
                <c:pt idx="456">
                  <c:v>95.400679231948814</c:v>
                </c:pt>
                <c:pt idx="457">
                  <c:v>94.44537752194492</c:v>
                </c:pt>
                <c:pt idx="458">
                  <c:v>94.667498438609954</c:v>
                </c:pt>
                <c:pt idx="459">
                  <c:v>93.818276734306323</c:v>
                </c:pt>
                <c:pt idx="460">
                  <c:v>95.295471714300902</c:v>
                </c:pt>
                <c:pt idx="461">
                  <c:v>95.285438101698688</c:v>
                </c:pt>
                <c:pt idx="462">
                  <c:v>95.8506285912881</c:v>
                </c:pt>
                <c:pt idx="463">
                  <c:v>96.796950945086351</c:v>
                </c:pt>
                <c:pt idx="464">
                  <c:v>96.684218217986796</c:v>
                </c:pt>
                <c:pt idx="465">
                  <c:v>96.857952401414323</c:v>
                </c:pt>
                <c:pt idx="466">
                  <c:v>97.279618606389405</c:v>
                </c:pt>
                <c:pt idx="467">
                  <c:v>97.160814816592122</c:v>
                </c:pt>
                <c:pt idx="468">
                  <c:v>98.665347755560859</c:v>
                </c:pt>
                <c:pt idx="469">
                  <c:v>99.053423170519807</c:v>
                </c:pt>
                <c:pt idx="470">
                  <c:v>99.02034133186757</c:v>
                </c:pt>
                <c:pt idx="471">
                  <c:v>99.202509566467953</c:v>
                </c:pt>
                <c:pt idx="472">
                  <c:v>99.011616451343883</c:v>
                </c:pt>
                <c:pt idx="473">
                  <c:v>99.091521815473129</c:v>
                </c:pt>
                <c:pt idx="474">
                  <c:v>99.27678011192566</c:v>
                </c:pt>
                <c:pt idx="475">
                  <c:v>98.28032604878517</c:v>
                </c:pt>
                <c:pt idx="476">
                  <c:v>98.581479841527084</c:v>
                </c:pt>
                <c:pt idx="477">
                  <c:v>99.520276985873693</c:v>
                </c:pt>
                <c:pt idx="478">
                  <c:v>100.72925459710319</c:v>
                </c:pt>
                <c:pt idx="479">
                  <c:v>101.36297175247223</c:v>
                </c:pt>
                <c:pt idx="480">
                  <c:v>101.24336818196029</c:v>
                </c:pt>
                <c:pt idx="481">
                  <c:v>100.53956115305112</c:v>
                </c:pt>
                <c:pt idx="482">
                  <c:v>102.30518614169061</c:v>
                </c:pt>
                <c:pt idx="483">
                  <c:v>102.61408326589729</c:v>
                </c:pt>
                <c:pt idx="484">
                  <c:v>102.66465121926571</c:v>
                </c:pt>
                <c:pt idx="485">
                  <c:v>103.38721674130073</c:v>
                </c:pt>
                <c:pt idx="486">
                  <c:v>102.84423834337782</c:v>
                </c:pt>
                <c:pt idx="487">
                  <c:v>103.06854048017378</c:v>
                </c:pt>
                <c:pt idx="488">
                  <c:v>103.02378911382114</c:v>
                </c:pt>
                <c:pt idx="489">
                  <c:v>102.35579044872786</c:v>
                </c:pt>
                <c:pt idx="490">
                  <c:v>102.885499757521</c:v>
                </c:pt>
                <c:pt idx="491">
                  <c:v>103.49435100339758</c:v>
                </c:pt>
                <c:pt idx="492">
                  <c:v>104.19535879980542</c:v>
                </c:pt>
                <c:pt idx="493">
                  <c:v>104.55893184196039</c:v>
                </c:pt>
                <c:pt idx="494">
                  <c:v>104.93381087512729</c:v>
                </c:pt>
                <c:pt idx="495">
                  <c:v>105.03654634329348</c:v>
                </c:pt>
                <c:pt idx="496">
                  <c:v>104.74538980948493</c:v>
                </c:pt>
                <c:pt idx="497">
                  <c:v>104.49251368897397</c:v>
                </c:pt>
                <c:pt idx="498">
                  <c:v>105.36925512059599</c:v>
                </c:pt>
                <c:pt idx="499">
                  <c:v>104.84321753235655</c:v>
                </c:pt>
                <c:pt idx="500">
                  <c:v>104.81653393942166</c:v>
                </c:pt>
                <c:pt idx="501">
                  <c:v>105.42404009955085</c:v>
                </c:pt>
                <c:pt idx="502">
                  <c:v>105.06915558425067</c:v>
                </c:pt>
                <c:pt idx="503">
                  <c:v>105.23016598358119</c:v>
                </c:pt>
                <c:pt idx="504">
                  <c:v>107.03476210522638</c:v>
                </c:pt>
                <c:pt idx="505">
                  <c:v>106.87291557151235</c:v>
                </c:pt>
                <c:pt idx="506">
                  <c:v>107.55541935047623</c:v>
                </c:pt>
                <c:pt idx="507">
                  <c:v>107.78495641558638</c:v>
                </c:pt>
                <c:pt idx="508">
                  <c:v>107.31144987883319</c:v>
                </c:pt>
                <c:pt idx="509">
                  <c:v>107.19042851523615</c:v>
                </c:pt>
                <c:pt idx="510">
                  <c:v>106.03521798023374</c:v>
                </c:pt>
                <c:pt idx="511">
                  <c:v>106.63316312545574</c:v>
                </c:pt>
                <c:pt idx="512">
                  <c:v>106.95758326626078</c:v>
                </c:pt>
                <c:pt idx="513">
                  <c:v>106.28776691772508</c:v>
                </c:pt>
                <c:pt idx="514">
                  <c:v>106.91439510766864</c:v>
                </c:pt>
                <c:pt idx="515">
                  <c:v>107.35758268460209</c:v>
                </c:pt>
                <c:pt idx="516">
                  <c:v>107.77924888957716</c:v>
                </c:pt>
                <c:pt idx="517">
                  <c:v>107.6813848130367</c:v>
                </c:pt>
                <c:pt idx="518">
                  <c:v>108.96735949488756</c:v>
                </c:pt>
                <c:pt idx="519">
                  <c:v>107.9944262554921</c:v>
                </c:pt>
                <c:pt idx="520">
                  <c:v>107.51866579127029</c:v>
                </c:pt>
                <c:pt idx="521">
                  <c:v>107.7649255440508</c:v>
                </c:pt>
                <c:pt idx="522">
                  <c:v>107.10317970999948</c:v>
                </c:pt>
                <c:pt idx="523">
                  <c:v>106.92944552657195</c:v>
                </c:pt>
                <c:pt idx="524">
                  <c:v>106.58568523393946</c:v>
                </c:pt>
                <c:pt idx="525">
                  <c:v>106.64919509341799</c:v>
                </c:pt>
                <c:pt idx="526">
                  <c:v>106.96118227947679</c:v>
                </c:pt>
                <c:pt idx="527">
                  <c:v>106.75363918402006</c:v>
                </c:pt>
                <c:pt idx="528">
                  <c:v>107.80985867874769</c:v>
                </c:pt>
                <c:pt idx="529">
                  <c:v>108.85466312145684</c:v>
                </c:pt>
                <c:pt idx="530">
                  <c:v>109.54578271993782</c:v>
                </c:pt>
                <c:pt idx="531">
                  <c:v>109.16912235699733</c:v>
                </c:pt>
                <c:pt idx="532">
                  <c:v>108.76436060803687</c:v>
                </c:pt>
                <c:pt idx="533">
                  <c:v>109.5198262003799</c:v>
                </c:pt>
                <c:pt idx="534">
                  <c:v>108.54769274169911</c:v>
                </c:pt>
                <c:pt idx="535">
                  <c:v>108.81834580627705</c:v>
                </c:pt>
                <c:pt idx="536">
                  <c:v>109.96319554565758</c:v>
                </c:pt>
                <c:pt idx="537">
                  <c:v>109.74500082522822</c:v>
                </c:pt>
                <c:pt idx="538">
                  <c:v>110.23203092679307</c:v>
                </c:pt>
                <c:pt idx="539">
                  <c:v>111.17897129296176</c:v>
                </c:pt>
                <c:pt idx="540">
                  <c:v>111.45587718858167</c:v>
                </c:pt>
                <c:pt idx="541">
                  <c:v>110.64162771371041</c:v>
                </c:pt>
                <c:pt idx="542">
                  <c:v>110.75116131795127</c:v>
                </c:pt>
                <c:pt idx="543">
                  <c:v>111.13669197609083</c:v>
                </c:pt>
                <c:pt idx="544">
                  <c:v>110.38882430053714</c:v>
                </c:pt>
                <c:pt idx="545">
                  <c:v>110.1575786129911</c:v>
                </c:pt>
                <c:pt idx="546">
                  <c:v>111.78764077049408</c:v>
                </c:pt>
                <c:pt idx="547">
                  <c:v>112.7989271305248</c:v>
                </c:pt>
                <c:pt idx="548">
                  <c:v>113.09364632388052</c:v>
                </c:pt>
                <c:pt idx="549">
                  <c:v>113.27585091214978</c:v>
                </c:pt>
                <c:pt idx="550">
                  <c:v>113.22640992251566</c:v>
                </c:pt>
                <c:pt idx="551">
                  <c:v>113.19656356039094</c:v>
                </c:pt>
                <c:pt idx="552">
                  <c:v>113.68988284666663</c:v>
                </c:pt>
                <c:pt idx="553">
                  <c:v>113.38912894428205</c:v>
                </c:pt>
                <c:pt idx="554">
                  <c:v>113.68257575922804</c:v>
                </c:pt>
                <c:pt idx="555">
                  <c:v>113.64905767654963</c:v>
                </c:pt>
                <c:pt idx="556">
                  <c:v>113.04427804158409</c:v>
                </c:pt>
                <c:pt idx="557">
                  <c:v>113.07259754961716</c:v>
                </c:pt>
                <c:pt idx="558">
                  <c:v>113.26316348172159</c:v>
                </c:pt>
                <c:pt idx="559">
                  <c:v>112.97167976489341</c:v>
                </c:pt>
                <c:pt idx="560">
                  <c:v>112.90140812300905</c:v>
                </c:pt>
                <c:pt idx="561">
                  <c:v>113.82904469101912</c:v>
                </c:pt>
                <c:pt idx="562">
                  <c:v>113.77800413995567</c:v>
                </c:pt>
                <c:pt idx="563">
                  <c:v>113.72750889392493</c:v>
                </c:pt>
                <c:pt idx="564">
                  <c:v>113.75331999880747</c:v>
                </c:pt>
                <c:pt idx="565">
                  <c:v>113.19881748785956</c:v>
                </c:pt>
                <c:pt idx="566">
                  <c:v>112.54459686325991</c:v>
                </c:pt>
                <c:pt idx="567">
                  <c:v>112.09406584521903</c:v>
                </c:pt>
                <c:pt idx="568">
                  <c:v>112.17840635694783</c:v>
                </c:pt>
                <c:pt idx="569">
                  <c:v>112.41139702059859</c:v>
                </c:pt>
                <c:pt idx="570">
                  <c:v>113.50204343972584</c:v>
                </c:pt>
                <c:pt idx="571">
                  <c:v>113.45903704947794</c:v>
                </c:pt>
                <c:pt idx="572">
                  <c:v>114.03905983595757</c:v>
                </c:pt>
                <c:pt idx="573">
                  <c:v>114.00739579039043</c:v>
                </c:pt>
                <c:pt idx="574">
                  <c:v>115.41231967671396</c:v>
                </c:pt>
                <c:pt idx="575">
                  <c:v>115.62218940697701</c:v>
                </c:pt>
                <c:pt idx="576">
                  <c:v>116.46763032972038</c:v>
                </c:pt>
                <c:pt idx="577">
                  <c:v>116.40717417842512</c:v>
                </c:pt>
                <c:pt idx="578">
                  <c:v>116.60359305121418</c:v>
                </c:pt>
                <c:pt idx="579">
                  <c:v>115.28108293217046</c:v>
                </c:pt>
                <c:pt idx="580">
                  <c:v>116.1694211841552</c:v>
                </c:pt>
                <c:pt idx="581">
                  <c:v>115.98419924137153</c:v>
                </c:pt>
                <c:pt idx="582">
                  <c:v>116.43676606486791</c:v>
                </c:pt>
                <c:pt idx="583">
                  <c:v>117.22556797154513</c:v>
                </c:pt>
                <c:pt idx="584">
                  <c:v>117.16158551437158</c:v>
                </c:pt>
                <c:pt idx="585">
                  <c:v>117.72212273434835</c:v>
                </c:pt>
                <c:pt idx="586">
                  <c:v>117.72517644253162</c:v>
                </c:pt>
                <c:pt idx="587">
                  <c:v>117.45826780584511</c:v>
                </c:pt>
                <c:pt idx="588">
                  <c:v>118.20373613925477</c:v>
                </c:pt>
                <c:pt idx="589">
                  <c:v>118.06486512425307</c:v>
                </c:pt>
                <c:pt idx="590">
                  <c:v>117.19652139013508</c:v>
                </c:pt>
                <c:pt idx="591">
                  <c:v>116.38332617166043</c:v>
                </c:pt>
                <c:pt idx="592">
                  <c:v>115.59681454612067</c:v>
                </c:pt>
                <c:pt idx="593">
                  <c:v>113.47285144364041</c:v>
                </c:pt>
                <c:pt idx="594">
                  <c:v>114.32876222301218</c:v>
                </c:pt>
                <c:pt idx="595">
                  <c:v>115.49884140857367</c:v>
                </c:pt>
                <c:pt idx="596">
                  <c:v>115.58816237293472</c:v>
                </c:pt>
                <c:pt idx="597">
                  <c:v>114.60377772785196</c:v>
                </c:pt>
                <c:pt idx="598">
                  <c:v>113.63738814884925</c:v>
                </c:pt>
                <c:pt idx="599">
                  <c:v>113.75735525604966</c:v>
                </c:pt>
                <c:pt idx="600">
                  <c:v>114.76129817497299</c:v>
                </c:pt>
                <c:pt idx="601">
                  <c:v>114.86327021609337</c:v>
                </c:pt>
                <c:pt idx="602">
                  <c:v>115.4258795951945</c:v>
                </c:pt>
                <c:pt idx="603">
                  <c:v>114.1083135751142</c:v>
                </c:pt>
                <c:pt idx="604">
                  <c:v>115.04649270709037</c:v>
                </c:pt>
                <c:pt idx="605">
                  <c:v>115.35197258642529</c:v>
                </c:pt>
                <c:pt idx="606">
                  <c:v>115.93995682638277</c:v>
                </c:pt>
                <c:pt idx="607">
                  <c:v>115.63938469234243</c:v>
                </c:pt>
                <c:pt idx="608">
                  <c:v>115.10287724747459</c:v>
                </c:pt>
                <c:pt idx="609">
                  <c:v>115.19576087138282</c:v>
                </c:pt>
                <c:pt idx="610">
                  <c:v>115.90334868185224</c:v>
                </c:pt>
                <c:pt idx="611">
                  <c:v>117.0094090565713</c:v>
                </c:pt>
                <c:pt idx="612">
                  <c:v>117.21124462601881</c:v>
                </c:pt>
                <c:pt idx="613">
                  <c:v>117.32277768204636</c:v>
                </c:pt>
                <c:pt idx="614">
                  <c:v>117.87226338669315</c:v>
                </c:pt>
                <c:pt idx="615">
                  <c:v>117.79450288902596</c:v>
                </c:pt>
                <c:pt idx="616">
                  <c:v>117.78774110662012</c:v>
                </c:pt>
                <c:pt idx="617">
                  <c:v>117.67697147763839</c:v>
                </c:pt>
                <c:pt idx="618">
                  <c:v>116.04978125997442</c:v>
                </c:pt>
                <c:pt idx="619">
                  <c:v>114.97440338176358</c:v>
                </c:pt>
                <c:pt idx="620">
                  <c:v>114.87672107356735</c:v>
                </c:pt>
                <c:pt idx="621">
                  <c:v>113.2773414125726</c:v>
                </c:pt>
                <c:pt idx="622">
                  <c:v>113.72329186833853</c:v>
                </c:pt>
                <c:pt idx="623">
                  <c:v>113.72779972327577</c:v>
                </c:pt>
                <c:pt idx="624">
                  <c:v>114.50453221189524</c:v>
                </c:pt>
                <c:pt idx="625">
                  <c:v>115.1382857209331</c:v>
                </c:pt>
                <c:pt idx="626">
                  <c:v>114.84861968754734</c:v>
                </c:pt>
                <c:pt idx="627">
                  <c:v>116.05694293273757</c:v>
                </c:pt>
                <c:pt idx="628">
                  <c:v>115.7282330590084</c:v>
                </c:pt>
                <c:pt idx="629">
                  <c:v>117.9047272129749</c:v>
                </c:pt>
                <c:pt idx="630">
                  <c:v>118.63525418848781</c:v>
                </c:pt>
                <c:pt idx="631">
                  <c:v>118.54626040714641</c:v>
                </c:pt>
                <c:pt idx="632">
                  <c:v>118.45606695473299</c:v>
                </c:pt>
                <c:pt idx="633">
                  <c:v>118.17385342346121</c:v>
                </c:pt>
                <c:pt idx="634">
                  <c:v>118.53964403941595</c:v>
                </c:pt>
                <c:pt idx="635">
                  <c:v>120.12161029303222</c:v>
                </c:pt>
                <c:pt idx="636">
                  <c:v>120.50197873019526</c:v>
                </c:pt>
                <c:pt idx="637">
                  <c:v>120.53865958206353</c:v>
                </c:pt>
                <c:pt idx="638">
                  <c:v>120.93469645050034</c:v>
                </c:pt>
                <c:pt idx="639">
                  <c:v>120.74191294459612</c:v>
                </c:pt>
                <c:pt idx="640">
                  <c:v>122.14930888040135</c:v>
                </c:pt>
                <c:pt idx="641">
                  <c:v>121.31495582665684</c:v>
                </c:pt>
                <c:pt idx="642">
                  <c:v>120.76256182850214</c:v>
                </c:pt>
                <c:pt idx="643">
                  <c:v>120.87932981284389</c:v>
                </c:pt>
                <c:pt idx="644">
                  <c:v>121.11064820772761</c:v>
                </c:pt>
                <c:pt idx="645">
                  <c:v>120.08911011308156</c:v>
                </c:pt>
                <c:pt idx="646">
                  <c:v>119.75578332340864</c:v>
                </c:pt>
                <c:pt idx="647">
                  <c:v>119.09621870948823</c:v>
                </c:pt>
                <c:pt idx="648">
                  <c:v>120.35543709106651</c:v>
                </c:pt>
                <c:pt idx="649">
                  <c:v>121.2133109685561</c:v>
                </c:pt>
                <c:pt idx="650">
                  <c:v>121.27547574228721</c:v>
                </c:pt>
                <c:pt idx="651">
                  <c:v>121.70608494979903</c:v>
                </c:pt>
                <c:pt idx="652">
                  <c:v>122.00854747461952</c:v>
                </c:pt>
                <c:pt idx="653">
                  <c:v>122.10499375807488</c:v>
                </c:pt>
                <c:pt idx="654">
                  <c:v>122.43639380329883</c:v>
                </c:pt>
                <c:pt idx="655">
                  <c:v>122.60071238649456</c:v>
                </c:pt>
                <c:pt idx="656">
                  <c:v>122.21590880173197</c:v>
                </c:pt>
                <c:pt idx="657">
                  <c:v>122.15836094394463</c:v>
                </c:pt>
                <c:pt idx="658">
                  <c:v>120.51004924467962</c:v>
                </c:pt>
                <c:pt idx="659">
                  <c:v>119.35978280864065</c:v>
                </c:pt>
                <c:pt idx="660">
                  <c:v>119.49349160266584</c:v>
                </c:pt>
                <c:pt idx="661">
                  <c:v>119.24890411865236</c:v>
                </c:pt>
                <c:pt idx="662">
                  <c:v>118.50270871186571</c:v>
                </c:pt>
                <c:pt idx="663">
                  <c:v>119.78246691634345</c:v>
                </c:pt>
                <c:pt idx="664">
                  <c:v>120.7959344965051</c:v>
                </c:pt>
                <c:pt idx="665">
                  <c:v>120.15992705999861</c:v>
                </c:pt>
                <c:pt idx="666">
                  <c:v>120.86395221092086</c:v>
                </c:pt>
                <c:pt idx="667">
                  <c:v>121.65017300710983</c:v>
                </c:pt>
                <c:pt idx="668">
                  <c:v>122.15443474770896</c:v>
                </c:pt>
                <c:pt idx="669">
                  <c:v>123.00896408766447</c:v>
                </c:pt>
                <c:pt idx="670">
                  <c:v>122.79316870937909</c:v>
                </c:pt>
                <c:pt idx="671">
                  <c:v>122.71646246810852</c:v>
                </c:pt>
                <c:pt idx="672">
                  <c:v>123.38544268226073</c:v>
                </c:pt>
                <c:pt idx="673">
                  <c:v>123.64104532793533</c:v>
                </c:pt>
                <c:pt idx="674">
                  <c:v>123.28187107971102</c:v>
                </c:pt>
                <c:pt idx="675">
                  <c:v>123.05000737979456</c:v>
                </c:pt>
                <c:pt idx="676">
                  <c:v>123.80907198535363</c:v>
                </c:pt>
                <c:pt idx="677">
                  <c:v>122.92175163609666</c:v>
                </c:pt>
                <c:pt idx="678">
                  <c:v>122.91997030632308</c:v>
                </c:pt>
                <c:pt idx="679">
                  <c:v>122.85133457953688</c:v>
                </c:pt>
                <c:pt idx="680">
                  <c:v>124.8849951685972</c:v>
                </c:pt>
                <c:pt idx="681">
                  <c:v>125.17684242211386</c:v>
                </c:pt>
                <c:pt idx="682">
                  <c:v>125.43284495814581</c:v>
                </c:pt>
                <c:pt idx="683">
                  <c:v>126.6689424063364</c:v>
                </c:pt>
                <c:pt idx="684">
                  <c:v>126.40552372185934</c:v>
                </c:pt>
                <c:pt idx="685">
                  <c:v>127.5352866886677</c:v>
                </c:pt>
                <c:pt idx="686">
                  <c:v>128.1840906166089</c:v>
                </c:pt>
                <c:pt idx="687">
                  <c:v>129.09762196110572</c:v>
                </c:pt>
                <c:pt idx="688">
                  <c:v>130.13890009793656</c:v>
                </c:pt>
                <c:pt idx="689">
                  <c:v>131.38208651155261</c:v>
                </c:pt>
                <c:pt idx="690">
                  <c:v>131.46082855827871</c:v>
                </c:pt>
                <c:pt idx="691">
                  <c:v>131.05657576068214</c:v>
                </c:pt>
                <c:pt idx="692">
                  <c:v>131.90292552514669</c:v>
                </c:pt>
                <c:pt idx="693">
                  <c:v>130.99582878003608</c:v>
                </c:pt>
                <c:pt idx="694">
                  <c:v>130.74604272137722</c:v>
                </c:pt>
                <c:pt idx="695">
                  <c:v>130.53388270997672</c:v>
                </c:pt>
                <c:pt idx="696">
                  <c:v>127.48050170971278</c:v>
                </c:pt>
                <c:pt idx="697">
                  <c:v>126.35502847582856</c:v>
                </c:pt>
                <c:pt idx="698">
                  <c:v>123.90315528033379</c:v>
                </c:pt>
                <c:pt idx="699">
                  <c:v>125.10446226743625</c:v>
                </c:pt>
                <c:pt idx="700">
                  <c:v>124.16940955098103</c:v>
                </c:pt>
                <c:pt idx="701">
                  <c:v>124.68388667252664</c:v>
                </c:pt>
                <c:pt idx="702">
                  <c:v>123.64159063296803</c:v>
                </c:pt>
                <c:pt idx="703">
                  <c:v>122.78328051145228</c:v>
                </c:pt>
                <c:pt idx="704">
                  <c:v>122.52491498694515</c:v>
                </c:pt>
                <c:pt idx="705">
                  <c:v>123.03848326676953</c:v>
                </c:pt>
                <c:pt idx="706">
                  <c:v>122.94629036256944</c:v>
                </c:pt>
                <c:pt idx="707">
                  <c:v>124.11924148796997</c:v>
                </c:pt>
                <c:pt idx="708">
                  <c:v>125.22293887421388</c:v>
                </c:pt>
                <c:pt idx="709">
                  <c:v>124.86172882053405</c:v>
                </c:pt>
                <c:pt idx="710">
                  <c:v>124.27152700677681</c:v>
                </c:pt>
                <c:pt idx="711">
                  <c:v>123.77311820686232</c:v>
                </c:pt>
                <c:pt idx="712">
                  <c:v>122.68192648270232</c:v>
                </c:pt>
                <c:pt idx="713">
                  <c:v>120.0874014906456</c:v>
                </c:pt>
                <c:pt idx="714">
                  <c:v>121.24519313613628</c:v>
                </c:pt>
                <c:pt idx="715">
                  <c:v>121.08367378544189</c:v>
                </c:pt>
                <c:pt idx="716">
                  <c:v>123.30415587871522</c:v>
                </c:pt>
                <c:pt idx="717">
                  <c:v>123.08181684003709</c:v>
                </c:pt>
                <c:pt idx="718">
                  <c:v>123.0053287207796</c:v>
                </c:pt>
                <c:pt idx="719">
                  <c:v>122.45929661467343</c:v>
                </c:pt>
                <c:pt idx="720">
                  <c:v>120.60693177216118</c:v>
                </c:pt>
                <c:pt idx="721">
                  <c:v>119.68762019431745</c:v>
                </c:pt>
                <c:pt idx="722">
                  <c:v>119.95532861171864</c:v>
                </c:pt>
                <c:pt idx="723">
                  <c:v>120.46217146280601</c:v>
                </c:pt>
                <c:pt idx="724">
                  <c:v>119.98990095079365</c:v>
                </c:pt>
                <c:pt idx="725">
                  <c:v>118.50038207705941</c:v>
                </c:pt>
                <c:pt idx="726">
                  <c:v>120.20853191524925</c:v>
                </c:pt>
                <c:pt idx="727">
                  <c:v>120.60107883147657</c:v>
                </c:pt>
                <c:pt idx="728">
                  <c:v>119.85324750959174</c:v>
                </c:pt>
                <c:pt idx="729">
                  <c:v>120.03643364691989</c:v>
                </c:pt>
                <c:pt idx="730">
                  <c:v>122.13669415731086</c:v>
                </c:pt>
                <c:pt idx="731">
                  <c:v>122.24637317622712</c:v>
                </c:pt>
                <c:pt idx="732">
                  <c:v>122.83373940381418</c:v>
                </c:pt>
                <c:pt idx="733">
                  <c:v>123.16713890082482</c:v>
                </c:pt>
                <c:pt idx="734">
                  <c:v>123.97011873835299</c:v>
                </c:pt>
                <c:pt idx="735">
                  <c:v>124.30282751565551</c:v>
                </c:pt>
                <c:pt idx="736">
                  <c:v>124.71282419293019</c:v>
                </c:pt>
                <c:pt idx="737">
                  <c:v>125.03866212682031</c:v>
                </c:pt>
                <c:pt idx="738">
                  <c:v>124.80825257365781</c:v>
                </c:pt>
                <c:pt idx="739">
                  <c:v>125.1558300015194</c:v>
                </c:pt>
                <c:pt idx="740">
                  <c:v>125.11325985529768</c:v>
                </c:pt>
                <c:pt idx="741">
                  <c:v>125.24118841597594</c:v>
                </c:pt>
                <c:pt idx="742">
                  <c:v>125.8441867211679</c:v>
                </c:pt>
                <c:pt idx="743">
                  <c:v>125.42477444366143</c:v>
                </c:pt>
                <c:pt idx="744">
                  <c:v>126.19667189432407</c:v>
                </c:pt>
                <c:pt idx="745">
                  <c:v>127.12768935353706</c:v>
                </c:pt>
                <c:pt idx="746">
                  <c:v>127.82080840380475</c:v>
                </c:pt>
                <c:pt idx="747">
                  <c:v>127.87919239597562</c:v>
                </c:pt>
                <c:pt idx="748">
                  <c:v>127.61279271065298</c:v>
                </c:pt>
                <c:pt idx="749">
                  <c:v>126.9302162243514</c:v>
                </c:pt>
                <c:pt idx="750">
                  <c:v>127.99450623356341</c:v>
                </c:pt>
                <c:pt idx="751">
                  <c:v>128.39879538482884</c:v>
                </c:pt>
                <c:pt idx="752">
                  <c:v>128.13312277288315</c:v>
                </c:pt>
                <c:pt idx="753">
                  <c:v>129.18563419338824</c:v>
                </c:pt>
                <c:pt idx="754">
                  <c:v>129.26168606861955</c:v>
                </c:pt>
                <c:pt idx="755">
                  <c:v>129.21526243349987</c:v>
                </c:pt>
                <c:pt idx="756">
                  <c:v>128.64792707744837</c:v>
                </c:pt>
                <c:pt idx="757">
                  <c:v>127.77994688001888</c:v>
                </c:pt>
                <c:pt idx="758">
                  <c:v>126.68635581371488</c:v>
                </c:pt>
                <c:pt idx="759">
                  <c:v>125.84233268405659</c:v>
                </c:pt>
                <c:pt idx="760">
                  <c:v>125.96997041538407</c:v>
                </c:pt>
                <c:pt idx="761">
                  <c:v>124.8563484775445</c:v>
                </c:pt>
                <c:pt idx="762">
                  <c:v>126.01312222030737</c:v>
                </c:pt>
                <c:pt idx="763">
                  <c:v>126.9647158560887</c:v>
                </c:pt>
                <c:pt idx="764">
                  <c:v>127.8394214822552</c:v>
                </c:pt>
                <c:pt idx="765">
                  <c:v>127.05330974707276</c:v>
                </c:pt>
                <c:pt idx="766">
                  <c:v>126.89651637332871</c:v>
                </c:pt>
                <c:pt idx="767">
                  <c:v>128.40981054648995</c:v>
                </c:pt>
                <c:pt idx="768">
                  <c:v>127.28106548240935</c:v>
                </c:pt>
                <c:pt idx="769">
                  <c:v>127.88813539851233</c:v>
                </c:pt>
                <c:pt idx="770">
                  <c:v>128.92130666718995</c:v>
                </c:pt>
                <c:pt idx="771">
                  <c:v>128.85074419595477</c:v>
                </c:pt>
                <c:pt idx="772">
                  <c:v>128.99543179797226</c:v>
                </c:pt>
                <c:pt idx="773">
                  <c:v>129.75540524525252</c:v>
                </c:pt>
                <c:pt idx="774">
                  <c:v>129.92495875676249</c:v>
                </c:pt>
                <c:pt idx="775">
                  <c:v>129.41840673502588</c:v>
                </c:pt>
                <c:pt idx="776">
                  <c:v>129.49954812389601</c:v>
                </c:pt>
                <c:pt idx="777">
                  <c:v>129.23096721844246</c:v>
                </c:pt>
                <c:pt idx="778">
                  <c:v>128.2802460707135</c:v>
                </c:pt>
                <c:pt idx="779">
                  <c:v>129.22758632723955</c:v>
                </c:pt>
                <c:pt idx="780">
                  <c:v>128.80973725749357</c:v>
                </c:pt>
                <c:pt idx="781">
                  <c:v>129.74478997394874</c:v>
                </c:pt>
                <c:pt idx="782">
                  <c:v>128.94773578444287</c:v>
                </c:pt>
                <c:pt idx="783">
                  <c:v>129.01931615840579</c:v>
                </c:pt>
                <c:pt idx="784">
                  <c:v>128.02711547452057</c:v>
                </c:pt>
                <c:pt idx="785">
                  <c:v>127.3746761796945</c:v>
                </c:pt>
                <c:pt idx="786">
                  <c:v>128.77734613854943</c:v>
                </c:pt>
                <c:pt idx="787">
                  <c:v>128.19906832817455</c:v>
                </c:pt>
                <c:pt idx="788">
                  <c:v>128.61419087275684</c:v>
                </c:pt>
                <c:pt idx="789">
                  <c:v>129.32654101384543</c:v>
                </c:pt>
                <c:pt idx="790">
                  <c:v>129.62940342902323</c:v>
                </c:pt>
                <c:pt idx="791">
                  <c:v>130.63589110476596</c:v>
                </c:pt>
                <c:pt idx="792">
                  <c:v>132.86687940833656</c:v>
                </c:pt>
                <c:pt idx="793">
                  <c:v>132.84223162085718</c:v>
                </c:pt>
                <c:pt idx="794">
                  <c:v>132.05023059132128</c:v>
                </c:pt>
                <c:pt idx="795">
                  <c:v>132.76345322046222</c:v>
                </c:pt>
                <c:pt idx="796">
                  <c:v>132.23079926449233</c:v>
                </c:pt>
                <c:pt idx="797">
                  <c:v>132.15005776597957</c:v>
                </c:pt>
                <c:pt idx="798">
                  <c:v>132.67769491564835</c:v>
                </c:pt>
                <c:pt idx="799">
                  <c:v>133.48558249847108</c:v>
                </c:pt>
                <c:pt idx="800">
                  <c:v>133.87274907170882</c:v>
                </c:pt>
                <c:pt idx="801">
                  <c:v>133.99318877660431</c:v>
                </c:pt>
                <c:pt idx="802">
                  <c:v>134.45273550451961</c:v>
                </c:pt>
                <c:pt idx="803">
                  <c:v>135.73314807503664</c:v>
                </c:pt>
                <c:pt idx="804">
                  <c:v>136.30590012774655</c:v>
                </c:pt>
                <c:pt idx="805">
                  <c:v>136.71371558489031</c:v>
                </c:pt>
                <c:pt idx="806">
                  <c:v>136.40485481435249</c:v>
                </c:pt>
                <c:pt idx="807">
                  <c:v>135.10899193457479</c:v>
                </c:pt>
                <c:pt idx="808">
                  <c:v>136.53042038655559</c:v>
                </c:pt>
                <c:pt idx="809">
                  <c:v>137.02384873383781</c:v>
                </c:pt>
                <c:pt idx="810">
                  <c:v>137.73518097219863</c:v>
                </c:pt>
                <c:pt idx="811">
                  <c:v>137.66854469719914</c:v>
                </c:pt>
                <c:pt idx="812">
                  <c:v>136.85302284391818</c:v>
                </c:pt>
                <c:pt idx="813">
                  <c:v>137.60590732577296</c:v>
                </c:pt>
                <c:pt idx="814">
                  <c:v>136.92085878998967</c:v>
                </c:pt>
                <c:pt idx="815">
                  <c:v>137.95446630269348</c:v>
                </c:pt>
                <c:pt idx="816">
                  <c:v>139.15730014388757</c:v>
                </c:pt>
                <c:pt idx="817">
                  <c:v>139.18274771208161</c:v>
                </c:pt>
                <c:pt idx="818">
                  <c:v>139.36818777687841</c:v>
                </c:pt>
                <c:pt idx="819">
                  <c:v>139.0593270063406</c:v>
                </c:pt>
                <c:pt idx="820">
                  <c:v>140.66728613318361</c:v>
                </c:pt>
                <c:pt idx="821">
                  <c:v>141.40352063470573</c:v>
                </c:pt>
                <c:pt idx="822">
                  <c:v>140.77205740680532</c:v>
                </c:pt>
                <c:pt idx="823">
                  <c:v>140.65270831197532</c:v>
                </c:pt>
                <c:pt idx="824">
                  <c:v>140.48900774115</c:v>
                </c:pt>
                <c:pt idx="825">
                  <c:v>139.28006648358934</c:v>
                </c:pt>
                <c:pt idx="826">
                  <c:v>138.71803876318978</c:v>
                </c:pt>
                <c:pt idx="827">
                  <c:v>138.21050519239429</c:v>
                </c:pt>
                <c:pt idx="828">
                  <c:v>139.56108034378914</c:v>
                </c:pt>
                <c:pt idx="829">
                  <c:v>137.86100102008371</c:v>
                </c:pt>
                <c:pt idx="830">
                  <c:v>136.01045386101387</c:v>
                </c:pt>
                <c:pt idx="831">
                  <c:v>138.47345127917632</c:v>
                </c:pt>
                <c:pt idx="832">
                  <c:v>136.63711840462628</c:v>
                </c:pt>
                <c:pt idx="833">
                  <c:v>135.56526683229373</c:v>
                </c:pt>
                <c:pt idx="834">
                  <c:v>134.94925391365399</c:v>
                </c:pt>
                <c:pt idx="835">
                  <c:v>133.93273262530903</c:v>
                </c:pt>
                <c:pt idx="836">
                  <c:v>131.98206746223011</c:v>
                </c:pt>
                <c:pt idx="837">
                  <c:v>133.24368518595239</c:v>
                </c:pt>
                <c:pt idx="838">
                  <c:v>132.84455825566346</c:v>
                </c:pt>
                <c:pt idx="839">
                  <c:v>132.05168473807521</c:v>
                </c:pt>
                <c:pt idx="840">
                  <c:v>131.69894508923713</c:v>
                </c:pt>
                <c:pt idx="841">
                  <c:v>132.78591978781068</c:v>
                </c:pt>
                <c:pt idx="842">
                  <c:v>127.85279963239151</c:v>
                </c:pt>
                <c:pt idx="843">
                  <c:v>124.97297104721085</c:v>
                </c:pt>
                <c:pt idx="844">
                  <c:v>125.3270194281275</c:v>
                </c:pt>
                <c:pt idx="845">
                  <c:v>124.69115740629641</c:v>
                </c:pt>
                <c:pt idx="846">
                  <c:v>126.36858839430913</c:v>
                </c:pt>
                <c:pt idx="847">
                  <c:v>126.26930652468357</c:v>
                </c:pt>
                <c:pt idx="848">
                  <c:v>126.74742997738052</c:v>
                </c:pt>
                <c:pt idx="849">
                  <c:v>127.82851538160061</c:v>
                </c:pt>
                <c:pt idx="850">
                  <c:v>126.43653340138718</c:v>
                </c:pt>
                <c:pt idx="851">
                  <c:v>124.74990493515573</c:v>
                </c:pt>
                <c:pt idx="852">
                  <c:v>124.0909946872746</c:v>
                </c:pt>
                <c:pt idx="853">
                  <c:v>123.04709908628668</c:v>
                </c:pt>
                <c:pt idx="854">
                  <c:v>123.72593114469683</c:v>
                </c:pt>
                <c:pt idx="855">
                  <c:v>122.47583753399954</c:v>
                </c:pt>
                <c:pt idx="856">
                  <c:v>121.23697720697649</c:v>
                </c:pt>
                <c:pt idx="857">
                  <c:v>123.84749781332661</c:v>
                </c:pt>
                <c:pt idx="858">
                  <c:v>123.20669169253208</c:v>
                </c:pt>
                <c:pt idx="859">
                  <c:v>125.20948801673991</c:v>
                </c:pt>
                <c:pt idx="860">
                  <c:v>125.1728435185405</c:v>
                </c:pt>
                <c:pt idx="861">
                  <c:v>127.05941716343931</c:v>
                </c:pt>
                <c:pt idx="862">
                  <c:v>127.20843085204979</c:v>
                </c:pt>
                <c:pt idx="863">
                  <c:v>128.10189497134215</c:v>
                </c:pt>
                <c:pt idx="864">
                  <c:v>127.81422838974308</c:v>
                </c:pt>
                <c:pt idx="865">
                  <c:v>126.55799100901037</c:v>
                </c:pt>
                <c:pt idx="866">
                  <c:v>127.76311513134192</c:v>
                </c:pt>
                <c:pt idx="867">
                  <c:v>127.75402671412976</c:v>
                </c:pt>
                <c:pt idx="868">
                  <c:v>128.18499945833008</c:v>
                </c:pt>
                <c:pt idx="869">
                  <c:v>128.89978529523154</c:v>
                </c:pt>
                <c:pt idx="870">
                  <c:v>130.05481406188969</c:v>
                </c:pt>
                <c:pt idx="871">
                  <c:v>128.96285891068388</c:v>
                </c:pt>
                <c:pt idx="872">
                  <c:v>127.96418727374362</c:v>
                </c:pt>
                <c:pt idx="873">
                  <c:v>127.16884170667363</c:v>
                </c:pt>
                <c:pt idx="874">
                  <c:v>128.52505167674002</c:v>
                </c:pt>
                <c:pt idx="875">
                  <c:v>129.10329313344607</c:v>
                </c:pt>
                <c:pt idx="876">
                  <c:v>129.84421725824967</c:v>
                </c:pt>
                <c:pt idx="877">
                  <c:v>131.49271072585893</c:v>
                </c:pt>
                <c:pt idx="878">
                  <c:v>131.57955964073824</c:v>
                </c:pt>
                <c:pt idx="879">
                  <c:v>131.74933127426127</c:v>
                </c:pt>
                <c:pt idx="880">
                  <c:v>131.36147398131541</c:v>
                </c:pt>
                <c:pt idx="881">
                  <c:v>128.37254803592009</c:v>
                </c:pt>
                <c:pt idx="882">
                  <c:v>129.68535172538125</c:v>
                </c:pt>
                <c:pt idx="883">
                  <c:v>127.09140839202612</c:v>
                </c:pt>
                <c:pt idx="884">
                  <c:v>127.7831823565464</c:v>
                </c:pt>
                <c:pt idx="885">
                  <c:v>130.07004624913731</c:v>
                </c:pt>
                <c:pt idx="886">
                  <c:v>130.61742344099088</c:v>
                </c:pt>
                <c:pt idx="887">
                  <c:v>130.73844480458791</c:v>
                </c:pt>
                <c:pt idx="888">
                  <c:v>131.85501138960424</c:v>
                </c:pt>
                <c:pt idx="889">
                  <c:v>132.13497099340742</c:v>
                </c:pt>
                <c:pt idx="890">
                  <c:v>132.63392509835464</c:v>
                </c:pt>
                <c:pt idx="891">
                  <c:v>132.44248667819784</c:v>
                </c:pt>
                <c:pt idx="892">
                  <c:v>129.93553767439744</c:v>
                </c:pt>
                <c:pt idx="893">
                  <c:v>128.94700871106593</c:v>
                </c:pt>
                <c:pt idx="894">
                  <c:v>129.60061132329517</c:v>
                </c:pt>
                <c:pt idx="895">
                  <c:v>130.17259994895926</c:v>
                </c:pt>
                <c:pt idx="896">
                  <c:v>131.15211320241633</c:v>
                </c:pt>
                <c:pt idx="897">
                  <c:v>131.12161247425234</c:v>
                </c:pt>
                <c:pt idx="898">
                  <c:v>131.79866320288895</c:v>
                </c:pt>
                <c:pt idx="899">
                  <c:v>130.47884325534</c:v>
                </c:pt>
                <c:pt idx="900">
                  <c:v>129.10536529257053</c:v>
                </c:pt>
                <c:pt idx="901">
                  <c:v>129.76478449181553</c:v>
                </c:pt>
                <c:pt idx="902">
                  <c:v>130.32848448098215</c:v>
                </c:pt>
                <c:pt idx="903">
                  <c:v>130.80388140851545</c:v>
                </c:pt>
                <c:pt idx="904">
                  <c:v>131.2603744282475</c:v>
                </c:pt>
                <c:pt idx="905">
                  <c:v>130.90897986515679</c:v>
                </c:pt>
                <c:pt idx="906">
                  <c:v>130.34084472839066</c:v>
                </c:pt>
                <c:pt idx="907">
                  <c:v>132.03045419546768</c:v>
                </c:pt>
                <c:pt idx="908">
                  <c:v>132.04121488144685</c:v>
                </c:pt>
                <c:pt idx="909">
                  <c:v>132.2331258992987</c:v>
                </c:pt>
                <c:pt idx="910">
                  <c:v>132.278677046366</c:v>
                </c:pt>
                <c:pt idx="911">
                  <c:v>132.97793986666906</c:v>
                </c:pt>
                <c:pt idx="912">
                  <c:v>132.48963738669448</c:v>
                </c:pt>
                <c:pt idx="913">
                  <c:v>131.26753610101065</c:v>
                </c:pt>
                <c:pt idx="914">
                  <c:v>131.58246793424618</c:v>
                </c:pt>
                <c:pt idx="915">
                  <c:v>130.96605512524908</c:v>
                </c:pt>
                <c:pt idx="916">
                  <c:v>129.6251864034368</c:v>
                </c:pt>
                <c:pt idx="917">
                  <c:v>129.39179584942869</c:v>
                </c:pt>
                <c:pt idx="918">
                  <c:v>129.3872516408226</c:v>
                </c:pt>
                <c:pt idx="919">
                  <c:v>131.80637018068478</c:v>
                </c:pt>
                <c:pt idx="920">
                  <c:v>132.57975813177018</c:v>
                </c:pt>
                <c:pt idx="921">
                  <c:v>132.99168155349381</c:v>
                </c:pt>
                <c:pt idx="922">
                  <c:v>133.11553850326104</c:v>
                </c:pt>
                <c:pt idx="923">
                  <c:v>134.40347628322971</c:v>
                </c:pt>
                <c:pt idx="924">
                  <c:v>132.85986315024874</c:v>
                </c:pt>
                <c:pt idx="925">
                  <c:v>131.43167291586209</c:v>
                </c:pt>
                <c:pt idx="926">
                  <c:v>130.99721021945231</c:v>
                </c:pt>
                <c:pt idx="927">
                  <c:v>130.42322214200155</c:v>
                </c:pt>
                <c:pt idx="928">
                  <c:v>130.17867101165692</c:v>
                </c:pt>
                <c:pt idx="929">
                  <c:v>129.04985324023863</c:v>
                </c:pt>
                <c:pt idx="930">
                  <c:v>128.5197076874193</c:v>
                </c:pt>
                <c:pt idx="931">
                  <c:v>129.98712353049362</c:v>
                </c:pt>
                <c:pt idx="932">
                  <c:v>130.50367281116357</c:v>
                </c:pt>
                <c:pt idx="933">
                  <c:v>130.40599050296737</c:v>
                </c:pt>
                <c:pt idx="934">
                  <c:v>131.64892244090146</c:v>
                </c:pt>
                <c:pt idx="935">
                  <c:v>130.77763405960673</c:v>
                </c:pt>
                <c:pt idx="936">
                  <c:v>130.52941120870838</c:v>
                </c:pt>
                <c:pt idx="937">
                  <c:v>130.3913036207525</c:v>
                </c:pt>
                <c:pt idx="938">
                  <c:v>131.10518061593268</c:v>
                </c:pt>
                <c:pt idx="939">
                  <c:v>132.48200311623626</c:v>
                </c:pt>
                <c:pt idx="940">
                  <c:v>133.18566473047002</c:v>
                </c:pt>
                <c:pt idx="941">
                  <c:v>133.51037570062584</c:v>
                </c:pt>
                <c:pt idx="942">
                  <c:v>136.45589536541593</c:v>
                </c:pt>
                <c:pt idx="943">
                  <c:v>137.24298864965726</c:v>
                </c:pt>
                <c:pt idx="944">
                  <c:v>137.25287684758408</c:v>
                </c:pt>
                <c:pt idx="945">
                  <c:v>138.23235374737229</c:v>
                </c:pt>
                <c:pt idx="946">
                  <c:v>138.48955595447623</c:v>
                </c:pt>
                <c:pt idx="947">
                  <c:v>139.46528842637301</c:v>
                </c:pt>
                <c:pt idx="948">
                  <c:v>139.54991976745259</c:v>
                </c:pt>
                <c:pt idx="949">
                  <c:v>138.74235936764947</c:v>
                </c:pt>
                <c:pt idx="950">
                  <c:v>137.4492593667043</c:v>
                </c:pt>
                <c:pt idx="951">
                  <c:v>138.99247260932796</c:v>
                </c:pt>
                <c:pt idx="952">
                  <c:v>138.62700917639282</c:v>
                </c:pt>
                <c:pt idx="953">
                  <c:v>140.12783404113898</c:v>
                </c:pt>
                <c:pt idx="954">
                  <c:v>140.59021635522453</c:v>
                </c:pt>
                <c:pt idx="955">
                  <c:v>141.31350895063653</c:v>
                </c:pt>
                <c:pt idx="956">
                  <c:v>141.98525204362122</c:v>
                </c:pt>
                <c:pt idx="957">
                  <c:v>140.63315003813472</c:v>
                </c:pt>
                <c:pt idx="958">
                  <c:v>141.55835091033194</c:v>
                </c:pt>
                <c:pt idx="959">
                  <c:v>140.27190363078603</c:v>
                </c:pt>
                <c:pt idx="960">
                  <c:v>140.35064567751215</c:v>
                </c:pt>
                <c:pt idx="961">
                  <c:v>140.93266791577847</c:v>
                </c:pt>
                <c:pt idx="962">
                  <c:v>141.43700236371529</c:v>
                </c:pt>
                <c:pt idx="963">
                  <c:v>142.78136103773704</c:v>
                </c:pt>
                <c:pt idx="964">
                  <c:v>142.2892777762022</c:v>
                </c:pt>
                <c:pt idx="965">
                  <c:v>140.48940763150733</c:v>
                </c:pt>
                <c:pt idx="966">
                  <c:v>140.19748767065295</c:v>
                </c:pt>
                <c:pt idx="967">
                  <c:v>141.97809037085807</c:v>
                </c:pt>
                <c:pt idx="968">
                  <c:v>140.80088586620226</c:v>
                </c:pt>
                <c:pt idx="969">
                  <c:v>142.02407776195156</c:v>
                </c:pt>
                <c:pt idx="970">
                  <c:v>141.89400433481123</c:v>
                </c:pt>
                <c:pt idx="971">
                  <c:v>141.71179974654197</c:v>
                </c:pt>
                <c:pt idx="972">
                  <c:v>141.64574513024405</c:v>
                </c:pt>
                <c:pt idx="973">
                  <c:v>139.14959316609165</c:v>
                </c:pt>
                <c:pt idx="974">
                  <c:v>137.37735180972172</c:v>
                </c:pt>
                <c:pt idx="975">
                  <c:v>136.54041764548896</c:v>
                </c:pt>
                <c:pt idx="976">
                  <c:v>134.83873876035418</c:v>
                </c:pt>
                <c:pt idx="977">
                  <c:v>135.66654815370595</c:v>
                </c:pt>
                <c:pt idx="978">
                  <c:v>134.92620568760393</c:v>
                </c:pt>
                <c:pt idx="979">
                  <c:v>135.93901890172634</c:v>
                </c:pt>
                <c:pt idx="980">
                  <c:v>137.89226517529349</c:v>
                </c:pt>
                <c:pt idx="981">
                  <c:v>143.06139334887789</c:v>
                </c:pt>
                <c:pt idx="982">
                  <c:v>141.66952042967102</c:v>
                </c:pt>
                <c:pt idx="983">
                  <c:v>142.17996229397437</c:v>
                </c:pt>
                <c:pt idx="984">
                  <c:v>141.09364196144008</c:v>
                </c:pt>
                <c:pt idx="985">
                  <c:v>143.35967520178073</c:v>
                </c:pt>
                <c:pt idx="986">
                  <c:v>144.26331834835071</c:v>
                </c:pt>
                <c:pt idx="987">
                  <c:v>144.5048521241809</c:v>
                </c:pt>
                <c:pt idx="988">
                  <c:v>143.60444445413845</c:v>
                </c:pt>
                <c:pt idx="989">
                  <c:v>144.80382469679191</c:v>
                </c:pt>
                <c:pt idx="990">
                  <c:v>144.37568753876178</c:v>
                </c:pt>
                <c:pt idx="991">
                  <c:v>146.38757228018179</c:v>
                </c:pt>
                <c:pt idx="992">
                  <c:v>143.70503505584256</c:v>
                </c:pt>
                <c:pt idx="993">
                  <c:v>145.23457931897914</c:v>
                </c:pt>
                <c:pt idx="994">
                  <c:v>144.53059052172574</c:v>
                </c:pt>
                <c:pt idx="995">
                  <c:v>144.47442410335464</c:v>
                </c:pt>
                <c:pt idx="996">
                  <c:v>143.42274881723307</c:v>
                </c:pt>
                <c:pt idx="997">
                  <c:v>141.63676577403837</c:v>
                </c:pt>
                <c:pt idx="998">
                  <c:v>141.94777141103825</c:v>
                </c:pt>
                <c:pt idx="999">
                  <c:v>142.18915977219302</c:v>
                </c:pt>
                <c:pt idx="1000">
                  <c:v>143.9664542885329</c:v>
                </c:pt>
                <c:pt idx="1001">
                  <c:v>142.48635101503044</c:v>
                </c:pt>
                <c:pt idx="1002">
                  <c:v>142.2263132217563</c:v>
                </c:pt>
                <c:pt idx="1003">
                  <c:v>143.36047498249536</c:v>
                </c:pt>
                <c:pt idx="1004">
                  <c:v>143.93173653478249</c:v>
                </c:pt>
                <c:pt idx="1005">
                  <c:v>143.91112400454531</c:v>
                </c:pt>
                <c:pt idx="1006">
                  <c:v>143.21396969703542</c:v>
                </c:pt>
                <c:pt idx="1007">
                  <c:v>144.27498787605109</c:v>
                </c:pt>
                <c:pt idx="1008">
                  <c:v>144.74751286374538</c:v>
                </c:pt>
                <c:pt idx="1009">
                  <c:v>144.83029016771368</c:v>
                </c:pt>
                <c:pt idx="1010">
                  <c:v>143.64566951461276</c:v>
                </c:pt>
                <c:pt idx="1011">
                  <c:v>140.76347794095696</c:v>
                </c:pt>
                <c:pt idx="1012">
                  <c:v>140.16898639427558</c:v>
                </c:pt>
                <c:pt idx="1013">
                  <c:v>141.13624846133064</c:v>
                </c:pt>
                <c:pt idx="1014">
                  <c:v>141.40381146405642</c:v>
                </c:pt>
                <c:pt idx="1015">
                  <c:v>142.25568698618599</c:v>
                </c:pt>
                <c:pt idx="1016">
                  <c:v>142.56323902464524</c:v>
                </c:pt>
                <c:pt idx="1017">
                  <c:v>141.40653798922003</c:v>
                </c:pt>
                <c:pt idx="1018">
                  <c:v>139.36909661859949</c:v>
                </c:pt>
                <c:pt idx="1019">
                  <c:v>138.25711059585808</c:v>
                </c:pt>
                <c:pt idx="1020">
                  <c:v>138.08119519229965</c:v>
                </c:pt>
                <c:pt idx="1021">
                  <c:v>137.59009347982374</c:v>
                </c:pt>
                <c:pt idx="1022">
                  <c:v>137.52949191385309</c:v>
                </c:pt>
                <c:pt idx="1023">
                  <c:v>137.71784027215773</c:v>
                </c:pt>
                <c:pt idx="1024">
                  <c:v>137.00378150863327</c:v>
                </c:pt>
                <c:pt idx="1025">
                  <c:v>135.95268788121328</c:v>
                </c:pt>
                <c:pt idx="1026">
                  <c:v>136.25762245551547</c:v>
                </c:pt>
                <c:pt idx="1027">
                  <c:v>134.5751746612016</c:v>
                </c:pt>
                <c:pt idx="1028">
                  <c:v>134.93834781299927</c:v>
                </c:pt>
                <c:pt idx="1029">
                  <c:v>133.41738301571095</c:v>
                </c:pt>
                <c:pt idx="1030">
                  <c:v>133.38342868900637</c:v>
                </c:pt>
                <c:pt idx="1031">
                  <c:v>135.69864844329919</c:v>
                </c:pt>
                <c:pt idx="1032">
                  <c:v>134.35647098940836</c:v>
                </c:pt>
                <c:pt idx="1033">
                  <c:v>135.64110058551179</c:v>
                </c:pt>
                <c:pt idx="1034">
                  <c:v>135.78215282064443</c:v>
                </c:pt>
                <c:pt idx="1035">
                  <c:v>135.9717735573588</c:v>
                </c:pt>
                <c:pt idx="1036">
                  <c:v>135.70101143177436</c:v>
                </c:pt>
                <c:pt idx="1037">
                  <c:v>134.72804183871006</c:v>
                </c:pt>
                <c:pt idx="1038">
                  <c:v>132.59248191586707</c:v>
                </c:pt>
                <c:pt idx="1039">
                  <c:v>133.42218169999902</c:v>
                </c:pt>
                <c:pt idx="1040">
                  <c:v>136.3048822250187</c:v>
                </c:pt>
                <c:pt idx="1041">
                  <c:v>136.83982646212604</c:v>
                </c:pt>
                <c:pt idx="1042">
                  <c:v>136.15117891312676</c:v>
                </c:pt>
                <c:pt idx="1043">
                  <c:v>134.75916057924451</c:v>
                </c:pt>
                <c:pt idx="1044">
                  <c:v>135.71838848548404</c:v>
                </c:pt>
                <c:pt idx="1045">
                  <c:v>133.50790365114406</c:v>
                </c:pt>
                <c:pt idx="1046">
                  <c:v>133.21591098295201</c:v>
                </c:pt>
                <c:pt idx="1047">
                  <c:v>135.03733885327409</c:v>
                </c:pt>
                <c:pt idx="1048">
                  <c:v>134.88767079862436</c:v>
                </c:pt>
                <c:pt idx="1049">
                  <c:v>135.90815463687377</c:v>
                </c:pt>
                <c:pt idx="1050">
                  <c:v>134.95685183044324</c:v>
                </c:pt>
                <c:pt idx="1051">
                  <c:v>132.62214650964756</c:v>
                </c:pt>
                <c:pt idx="1052">
                  <c:v>132.92311853404524</c:v>
                </c:pt>
                <c:pt idx="1053">
                  <c:v>131.21300559773761</c:v>
                </c:pt>
                <c:pt idx="1054">
                  <c:v>138.19709068858904</c:v>
                </c:pt>
                <c:pt idx="1055">
                  <c:v>142.1066005902378</c:v>
                </c:pt>
                <c:pt idx="1056">
                  <c:v>142.13244804878917</c:v>
                </c:pt>
                <c:pt idx="1057">
                  <c:v>140.30160457823527</c:v>
                </c:pt>
                <c:pt idx="1058">
                  <c:v>141.74200964535504</c:v>
                </c:pt>
                <c:pt idx="1059">
                  <c:v>141.13428536321277</c:v>
                </c:pt>
                <c:pt idx="1060">
                  <c:v>140.5699310080069</c:v>
                </c:pt>
                <c:pt idx="1061">
                  <c:v>139.25421902503788</c:v>
                </c:pt>
                <c:pt idx="1062">
                  <c:v>136.95630361711699</c:v>
                </c:pt>
                <c:pt idx="1063">
                  <c:v>136.44251721527954</c:v>
                </c:pt>
                <c:pt idx="1064">
                  <c:v>137.70915174530293</c:v>
                </c:pt>
                <c:pt idx="1065">
                  <c:v>138.92361876052857</c:v>
                </c:pt>
                <c:pt idx="1066">
                  <c:v>139.98376445149182</c:v>
                </c:pt>
                <c:pt idx="1067">
                  <c:v>140.32149003509542</c:v>
                </c:pt>
                <c:pt idx="1068">
                  <c:v>141.96856570961955</c:v>
                </c:pt>
                <c:pt idx="1069">
                  <c:v>142.86402928069859</c:v>
                </c:pt>
                <c:pt idx="1070">
                  <c:v>141.64785364303705</c:v>
                </c:pt>
                <c:pt idx="1071">
                  <c:v>141.99317714343007</c:v>
                </c:pt>
                <c:pt idx="1072">
                  <c:v>141.85343364037598</c:v>
                </c:pt>
                <c:pt idx="1073">
                  <c:v>141.99037791092869</c:v>
                </c:pt>
                <c:pt idx="1074">
                  <c:v>144.80335209909671</c:v>
                </c:pt>
                <c:pt idx="1075">
                  <c:v>145.60324187477278</c:v>
                </c:pt>
                <c:pt idx="1076">
                  <c:v>145.88381949094639</c:v>
                </c:pt>
                <c:pt idx="1077">
                  <c:v>146.01461999146369</c:v>
                </c:pt>
                <c:pt idx="1078">
                  <c:v>146.51241077900775</c:v>
                </c:pt>
                <c:pt idx="1079">
                  <c:v>147.12249804962519</c:v>
                </c:pt>
                <c:pt idx="1080">
                  <c:v>147.7912601417643</c:v>
                </c:pt>
                <c:pt idx="1081">
                  <c:v>146.669167799083</c:v>
                </c:pt>
                <c:pt idx="1082">
                  <c:v>145.83659607511203</c:v>
                </c:pt>
                <c:pt idx="1083">
                  <c:v>146.45613529963012</c:v>
                </c:pt>
                <c:pt idx="1084">
                  <c:v>146.71137440861622</c:v>
                </c:pt>
                <c:pt idx="1085">
                  <c:v>146.44781030946379</c:v>
                </c:pt>
                <c:pt idx="1086">
                  <c:v>147.12220722027439</c:v>
                </c:pt>
                <c:pt idx="1087">
                  <c:v>147.78362587130607</c:v>
                </c:pt>
                <c:pt idx="1088">
                  <c:v>147.50562936562071</c:v>
                </c:pt>
                <c:pt idx="1089">
                  <c:v>146.72126260654304</c:v>
                </c:pt>
                <c:pt idx="1090">
                  <c:v>148.6473526894803</c:v>
                </c:pt>
                <c:pt idx="1091">
                  <c:v>148.40040221699167</c:v>
                </c:pt>
                <c:pt idx="1092">
                  <c:v>149.12496719081338</c:v>
                </c:pt>
                <c:pt idx="1093">
                  <c:v>149.52325798671879</c:v>
                </c:pt>
                <c:pt idx="1094">
                  <c:v>148.30046598132682</c:v>
                </c:pt>
                <c:pt idx="1095">
                  <c:v>148.33085764848428</c:v>
                </c:pt>
                <c:pt idx="1096">
                  <c:v>147.87018395683464</c:v>
                </c:pt>
                <c:pt idx="1097">
                  <c:v>148.50579150298381</c:v>
                </c:pt>
                <c:pt idx="1098">
                  <c:v>147.03295896325108</c:v>
                </c:pt>
                <c:pt idx="1099">
                  <c:v>147.18666227514302</c:v>
                </c:pt>
                <c:pt idx="1100">
                  <c:v>147.52940466504776</c:v>
                </c:pt>
                <c:pt idx="1101">
                  <c:v>149.08534169176841</c:v>
                </c:pt>
                <c:pt idx="1102">
                  <c:v>148.82726699661211</c:v>
                </c:pt>
                <c:pt idx="1103">
                  <c:v>150.33030943515803</c:v>
                </c:pt>
                <c:pt idx="1104">
                  <c:v>151.08064916019342</c:v>
                </c:pt>
                <c:pt idx="1105">
                  <c:v>151.49998873036219</c:v>
                </c:pt>
                <c:pt idx="1106">
                  <c:v>151.52769022602484</c:v>
                </c:pt>
                <c:pt idx="1107">
                  <c:v>151.38634716154144</c:v>
                </c:pt>
                <c:pt idx="1108">
                  <c:v>150.72689160862757</c:v>
                </c:pt>
                <c:pt idx="1109">
                  <c:v>149.64536996038132</c:v>
                </c:pt>
                <c:pt idx="1110">
                  <c:v>151.14088718947559</c:v>
                </c:pt>
                <c:pt idx="1111">
                  <c:v>151.07857700106908</c:v>
                </c:pt>
                <c:pt idx="1112">
                  <c:v>149.97248027268114</c:v>
                </c:pt>
                <c:pt idx="1113">
                  <c:v>150.1625372534217</c:v>
                </c:pt>
                <c:pt idx="1114">
                  <c:v>147.87447368975879</c:v>
                </c:pt>
                <c:pt idx="1115">
                  <c:v>148.57551783983547</c:v>
                </c:pt>
                <c:pt idx="1116">
                  <c:v>150.69450048968346</c:v>
                </c:pt>
                <c:pt idx="1117">
                  <c:v>151.23024450750552</c:v>
                </c:pt>
                <c:pt idx="1118">
                  <c:v>152.17533083656292</c:v>
                </c:pt>
                <c:pt idx="1119">
                  <c:v>152.51320183484191</c:v>
                </c:pt>
                <c:pt idx="1120">
                  <c:v>152.22273602074151</c:v>
                </c:pt>
                <c:pt idx="1121">
                  <c:v>152.44024002146276</c:v>
                </c:pt>
                <c:pt idx="1122">
                  <c:v>152.48680907125785</c:v>
                </c:pt>
                <c:pt idx="1123">
                  <c:v>150.97282417838849</c:v>
                </c:pt>
                <c:pt idx="1124">
                  <c:v>150.22721043030342</c:v>
                </c:pt>
                <c:pt idx="1125">
                  <c:v>149.46949091049174</c:v>
                </c:pt>
                <c:pt idx="1126">
                  <c:v>150.45474804362689</c:v>
                </c:pt>
                <c:pt idx="1127">
                  <c:v>151.27921289944459</c:v>
                </c:pt>
                <c:pt idx="1128">
                  <c:v>149.61396039049615</c:v>
                </c:pt>
                <c:pt idx="1129">
                  <c:v>148.92956622075212</c:v>
                </c:pt>
                <c:pt idx="1130">
                  <c:v>149.77224426466299</c:v>
                </c:pt>
                <c:pt idx="1131">
                  <c:v>148.73674636117906</c:v>
                </c:pt>
                <c:pt idx="1132">
                  <c:v>148.04482698198339</c:v>
                </c:pt>
                <c:pt idx="1133">
                  <c:v>144.95047539692709</c:v>
                </c:pt>
                <c:pt idx="1134">
                  <c:v>150.16257360709054</c:v>
                </c:pt>
                <c:pt idx="1135">
                  <c:v>149.56571907193398</c:v>
                </c:pt>
                <c:pt idx="1136">
                  <c:v>149.83579047781035</c:v>
                </c:pt>
                <c:pt idx="1137">
                  <c:v>151.10729639945947</c:v>
                </c:pt>
                <c:pt idx="1138">
                  <c:v>150.72154761930682</c:v>
                </c:pt>
                <c:pt idx="1139">
                  <c:v>149.98702174022057</c:v>
                </c:pt>
                <c:pt idx="1140">
                  <c:v>149.25249586113435</c:v>
                </c:pt>
                <c:pt idx="1141">
                  <c:v>148.66607482893735</c:v>
                </c:pt>
                <c:pt idx="1142">
                  <c:v>150.22426578312664</c:v>
                </c:pt>
                <c:pt idx="1143">
                  <c:v>149.66849089376905</c:v>
                </c:pt>
                <c:pt idx="1144">
                  <c:v>146.73514970804325</c:v>
                </c:pt>
                <c:pt idx="1145">
                  <c:v>146.43694056247804</c:v>
                </c:pt>
                <c:pt idx="1146">
                  <c:v>145.01100425556001</c:v>
                </c:pt>
                <c:pt idx="1147">
                  <c:v>144.49005618095939</c:v>
                </c:pt>
                <c:pt idx="1148">
                  <c:v>139.22469984593269</c:v>
                </c:pt>
                <c:pt idx="1149">
                  <c:v>138.66750716348997</c:v>
                </c:pt>
                <c:pt idx="1150">
                  <c:v>140.41131995082029</c:v>
                </c:pt>
                <c:pt idx="1151">
                  <c:v>139.63255165674531</c:v>
                </c:pt>
                <c:pt idx="1152">
                  <c:v>136.60479999301967</c:v>
                </c:pt>
                <c:pt idx="1153">
                  <c:v>129.54611717369085</c:v>
                </c:pt>
                <c:pt idx="1154">
                  <c:v>129.77314583565047</c:v>
                </c:pt>
                <c:pt idx="1155">
                  <c:v>119.16056470335005</c:v>
                </c:pt>
                <c:pt idx="1156">
                  <c:v>123.97866185053222</c:v>
                </c:pt>
                <c:pt idx="1157">
                  <c:v>114.11442099148051</c:v>
                </c:pt>
                <c:pt idx="1158">
                  <c:v>111.16621115519564</c:v>
                </c:pt>
                <c:pt idx="1159">
                  <c:v>104.95126063617433</c:v>
                </c:pt>
                <c:pt idx="1160">
                  <c:v>102.8380945733421</c:v>
                </c:pt>
                <c:pt idx="1161">
                  <c:v>108.75549031283751</c:v>
                </c:pt>
                <c:pt idx="1162">
                  <c:v>94.451339523635767</c:v>
                </c:pt>
                <c:pt idx="1163">
                  <c:v>96.969885347798865</c:v>
                </c:pt>
                <c:pt idx="1164">
                  <c:v>103.73802964568952</c:v>
                </c:pt>
                <c:pt idx="1165">
                  <c:v>108.86749596656009</c:v>
                </c:pt>
                <c:pt idx="1166">
                  <c:v>108.39060853860397</c:v>
                </c:pt>
                <c:pt idx="1167">
                  <c:v>103.39099752286067</c:v>
                </c:pt>
                <c:pt idx="1168">
                  <c:v>107.12877269286859</c:v>
                </c:pt>
                <c:pt idx="1169">
                  <c:v>100.30322595186595</c:v>
                </c:pt>
                <c:pt idx="1170">
                  <c:v>108.67551224137055</c:v>
                </c:pt>
                <c:pt idx="1171">
                  <c:v>113.27665069286421</c:v>
                </c:pt>
                <c:pt idx="1172">
                  <c:v>111.56948240373332</c:v>
                </c:pt>
                <c:pt idx="1173">
                  <c:v>110.44175524238048</c:v>
                </c:pt>
                <c:pt idx="1174">
                  <c:v>111.25171498432759</c:v>
                </c:pt>
                <c:pt idx="1175">
                  <c:v>114.83658662315825</c:v>
                </c:pt>
                <c:pt idx="1176">
                  <c:v>115.05209117209283</c:v>
                </c:pt>
                <c:pt idx="1177">
                  <c:v>111.37568099510136</c:v>
                </c:pt>
                <c:pt idx="1178">
                  <c:v>114.07617693185178</c:v>
                </c:pt>
                <c:pt idx="1179">
                  <c:v>115.8339858816888</c:v>
                </c:pt>
                <c:pt idx="1180">
                  <c:v>113.88593818276698</c:v>
                </c:pt>
                <c:pt idx="1181">
                  <c:v>115.39774185550544</c:v>
                </c:pt>
                <c:pt idx="1182">
                  <c:v>116.74806253121834</c:v>
                </c:pt>
                <c:pt idx="1183">
                  <c:v>118.94978613136578</c:v>
                </c:pt>
                <c:pt idx="1184">
                  <c:v>122.57591918433963</c:v>
                </c:pt>
                <c:pt idx="1185">
                  <c:v>114.34504866665613</c:v>
                </c:pt>
                <c:pt idx="1186">
                  <c:v>115.18932627199634</c:v>
                </c:pt>
                <c:pt idx="1187">
                  <c:v>115.03282372760306</c:v>
                </c:pt>
                <c:pt idx="1188">
                  <c:v>114.73661403382455</c:v>
                </c:pt>
                <c:pt idx="1189">
                  <c:v>116.36304082444269</c:v>
                </c:pt>
                <c:pt idx="1190">
                  <c:v>113.14312366718326</c:v>
                </c:pt>
                <c:pt idx="1191">
                  <c:v>113.05165783636015</c:v>
                </c:pt>
                <c:pt idx="1192">
                  <c:v>109.16635947816457</c:v>
                </c:pt>
                <c:pt idx="1193">
                  <c:v>109.77415646764454</c:v>
                </c:pt>
                <c:pt idx="1194">
                  <c:v>112.03695423145766</c:v>
                </c:pt>
                <c:pt idx="1195">
                  <c:v>112.45244031272846</c:v>
                </c:pt>
                <c:pt idx="1196">
                  <c:v>111.50611795893018</c:v>
                </c:pt>
                <c:pt idx="1197">
                  <c:v>111.27603558878729</c:v>
                </c:pt>
                <c:pt idx="1198">
                  <c:v>114.89657017675843</c:v>
                </c:pt>
                <c:pt idx="1199">
                  <c:v>117.06095855899835</c:v>
                </c:pt>
                <c:pt idx="1200">
                  <c:v>117.87349941143373</c:v>
                </c:pt>
                <c:pt idx="1201">
                  <c:v>121.07051375731851</c:v>
                </c:pt>
                <c:pt idx="1202">
                  <c:v>122.968211624885</c:v>
                </c:pt>
                <c:pt idx="1203">
                  <c:v>124.0006921738545</c:v>
                </c:pt>
                <c:pt idx="1204">
                  <c:v>124.64669686929437</c:v>
                </c:pt>
                <c:pt idx="1205">
                  <c:v>124.94966834547873</c:v>
                </c:pt>
                <c:pt idx="1206">
                  <c:v>124.50059147419181</c:v>
                </c:pt>
                <c:pt idx="1207">
                  <c:v>121.92427967022826</c:v>
                </c:pt>
                <c:pt idx="1208">
                  <c:v>120.79887914368172</c:v>
                </c:pt>
                <c:pt idx="1209">
                  <c:v>122.16730394648123</c:v>
                </c:pt>
                <c:pt idx="1210">
                  <c:v>121.8135827485842</c:v>
                </c:pt>
                <c:pt idx="1211">
                  <c:v>124.3588121656822</c:v>
                </c:pt>
                <c:pt idx="1212">
                  <c:v>126.26258109594639</c:v>
                </c:pt>
                <c:pt idx="1213">
                  <c:v>126.91545663479862</c:v>
                </c:pt>
                <c:pt idx="1214">
                  <c:v>128.80261193839902</c:v>
                </c:pt>
                <c:pt idx="1215">
                  <c:v>126.76153520089362</c:v>
                </c:pt>
                <c:pt idx="1216">
                  <c:v>126.66381653902853</c:v>
                </c:pt>
                <c:pt idx="1217">
                  <c:v>127.86047025651834</c:v>
                </c:pt>
                <c:pt idx="1218">
                  <c:v>127.09795205241868</c:v>
                </c:pt>
                <c:pt idx="1219">
                  <c:v>126.93174307844284</c:v>
                </c:pt>
                <c:pt idx="1220">
                  <c:v>128.74451877557894</c:v>
                </c:pt>
                <c:pt idx="1221">
                  <c:v>130.3050000109057</c:v>
                </c:pt>
                <c:pt idx="1222">
                  <c:v>133.32533552618622</c:v>
                </c:pt>
                <c:pt idx="1223">
                  <c:v>132.06927991379777</c:v>
                </c:pt>
                <c:pt idx="1224">
                  <c:v>133.55498165230293</c:v>
                </c:pt>
                <c:pt idx="1225">
                  <c:v>133.03381545568919</c:v>
                </c:pt>
                <c:pt idx="1226">
                  <c:v>133.39502550936902</c:v>
                </c:pt>
                <c:pt idx="1227">
                  <c:v>130.99339308422304</c:v>
                </c:pt>
                <c:pt idx="1228">
                  <c:v>131.06155621331422</c:v>
                </c:pt>
                <c:pt idx="1229">
                  <c:v>132.58793770726098</c:v>
                </c:pt>
                <c:pt idx="1230">
                  <c:v>134.58179102893203</c:v>
                </c:pt>
                <c:pt idx="1231">
                  <c:v>136.03175711095898</c:v>
                </c:pt>
                <c:pt idx="1232">
                  <c:v>137.890665613864</c:v>
                </c:pt>
                <c:pt idx="1233">
                  <c:v>137.6768696873653</c:v>
                </c:pt>
                <c:pt idx="1234">
                  <c:v>138.6546016110488</c:v>
                </c:pt>
                <c:pt idx="1235">
                  <c:v>138.61254041619097</c:v>
                </c:pt>
                <c:pt idx="1236">
                  <c:v>137.90666122815745</c:v>
                </c:pt>
                <c:pt idx="1237">
                  <c:v>139.93599573062474</c:v>
                </c:pt>
                <c:pt idx="1238">
                  <c:v>138.4025252712525</c:v>
                </c:pt>
                <c:pt idx="1239">
                  <c:v>137.18445924281087</c:v>
                </c:pt>
                <c:pt idx="1240">
                  <c:v>136.71484254862449</c:v>
                </c:pt>
                <c:pt idx="1241">
                  <c:v>137.00937997363596</c:v>
                </c:pt>
                <c:pt idx="1242">
                  <c:v>136.92002265560606</c:v>
                </c:pt>
                <c:pt idx="1243">
                  <c:v>138.23646171195205</c:v>
                </c:pt>
                <c:pt idx="1244">
                  <c:v>138.29142845925116</c:v>
                </c:pt>
                <c:pt idx="1245">
                  <c:v>138.80586922712791</c:v>
                </c:pt>
                <c:pt idx="1246">
                  <c:v>139.48768228638363</c:v>
                </c:pt>
                <c:pt idx="1247">
                  <c:v>139.27268668881294</c:v>
                </c:pt>
                <c:pt idx="1248">
                  <c:v>137.69802752263521</c:v>
                </c:pt>
                <c:pt idx="1249">
                  <c:v>138.32854555514558</c:v>
                </c:pt>
                <c:pt idx="1250">
                  <c:v>140.06457865734228</c:v>
                </c:pt>
                <c:pt idx="1251">
                  <c:v>140.37892883187624</c:v>
                </c:pt>
                <c:pt idx="1252">
                  <c:v>138.9451401324869</c:v>
                </c:pt>
                <c:pt idx="1253">
                  <c:v>139.72430831691926</c:v>
                </c:pt>
                <c:pt idx="1254">
                  <c:v>141.04889059508736</c:v>
                </c:pt>
                <c:pt idx="1255">
                  <c:v>141.21175503152912</c:v>
                </c:pt>
                <c:pt idx="1256">
                  <c:v>142.04803482972261</c:v>
                </c:pt>
                <c:pt idx="1257">
                  <c:v>142.19181359001891</c:v>
                </c:pt>
                <c:pt idx="1258">
                  <c:v>143.47815180855824</c:v>
                </c:pt>
                <c:pt idx="1259">
                  <c:v>140.42800628482186</c:v>
                </c:pt>
                <c:pt idx="1260">
                  <c:v>141.41868011461546</c:v>
                </c:pt>
                <c:pt idx="1261">
                  <c:v>141.74637208561685</c:v>
                </c:pt>
                <c:pt idx="1262">
                  <c:v>139.44242196866711</c:v>
                </c:pt>
                <c:pt idx="1263">
                  <c:v>139.66072575010304</c:v>
                </c:pt>
                <c:pt idx="1264">
                  <c:v>138.84891197104463</c:v>
                </c:pt>
                <c:pt idx="1265">
                  <c:v>141.19881312541904</c:v>
                </c:pt>
                <c:pt idx="1266">
                  <c:v>141.25054439619063</c:v>
                </c:pt>
                <c:pt idx="1267">
                  <c:v>140.89456927082497</c:v>
                </c:pt>
                <c:pt idx="1268">
                  <c:v>141.94053703093729</c:v>
                </c:pt>
                <c:pt idx="1269">
                  <c:v>142.88027937067395</c:v>
                </c:pt>
                <c:pt idx="1270">
                  <c:v>141.70605586686372</c:v>
                </c:pt>
                <c:pt idx="1271">
                  <c:v>141.21880764328577</c:v>
                </c:pt>
                <c:pt idx="1272">
                  <c:v>138.26805305018149</c:v>
                </c:pt>
                <c:pt idx="1273">
                  <c:v>137.17722486271001</c:v>
                </c:pt>
                <c:pt idx="1274">
                  <c:v>136.93852667305001</c:v>
                </c:pt>
                <c:pt idx="1275">
                  <c:v>132.88574696246886</c:v>
                </c:pt>
                <c:pt idx="1276">
                  <c:v>135.92149643334122</c:v>
                </c:pt>
                <c:pt idx="1277">
                  <c:v>138.07715993505747</c:v>
                </c:pt>
                <c:pt idx="1278">
                  <c:v>138.04658649955579</c:v>
                </c:pt>
                <c:pt idx="1279">
                  <c:v>138.39089209722101</c:v>
                </c:pt>
                <c:pt idx="1280">
                  <c:v>140.67797411182502</c:v>
                </c:pt>
                <c:pt idx="1281">
                  <c:v>143.86808126062857</c:v>
                </c:pt>
                <c:pt idx="1282">
                  <c:v>144.97461423304267</c:v>
                </c:pt>
                <c:pt idx="1283">
                  <c:v>146.07874786331277</c:v>
                </c:pt>
                <c:pt idx="1284">
                  <c:v>147.26685846862318</c:v>
                </c:pt>
                <c:pt idx="1285">
                  <c:v>147.57335625068586</c:v>
                </c:pt>
                <c:pt idx="1286">
                  <c:v>147.68863373460479</c:v>
                </c:pt>
                <c:pt idx="1287">
                  <c:v>148.30384687252987</c:v>
                </c:pt>
                <c:pt idx="1288">
                  <c:v>144.42734610219566</c:v>
                </c:pt>
                <c:pt idx="1289">
                  <c:v>145.35280145007479</c:v>
                </c:pt>
                <c:pt idx="1290">
                  <c:v>146.98369974196129</c:v>
                </c:pt>
                <c:pt idx="1291">
                  <c:v>147.3936600655671</c:v>
                </c:pt>
                <c:pt idx="1292">
                  <c:v>147.9860067457864</c:v>
                </c:pt>
                <c:pt idx="1293">
                  <c:v>147.44499144598132</c:v>
                </c:pt>
                <c:pt idx="1294">
                  <c:v>147.90671939402756</c:v>
                </c:pt>
                <c:pt idx="1295">
                  <c:v>145.94362127620241</c:v>
                </c:pt>
                <c:pt idx="1296">
                  <c:v>147.31270044504117</c:v>
                </c:pt>
                <c:pt idx="1297">
                  <c:v>145.1327890462029</c:v>
                </c:pt>
                <c:pt idx="1298">
                  <c:v>144.50528836820698</c:v>
                </c:pt>
                <c:pt idx="1299">
                  <c:v>144.01167825258051</c:v>
                </c:pt>
                <c:pt idx="1300">
                  <c:v>144.53338975422696</c:v>
                </c:pt>
                <c:pt idx="1301">
                  <c:v>146.36397874909889</c:v>
                </c:pt>
                <c:pt idx="1302">
                  <c:v>150.28664867887088</c:v>
                </c:pt>
                <c:pt idx="1303">
                  <c:v>152.2966430295107</c:v>
                </c:pt>
                <c:pt idx="1304">
                  <c:v>154.85728640220051</c:v>
                </c:pt>
                <c:pt idx="1305">
                  <c:v>158.47898430757482</c:v>
                </c:pt>
                <c:pt idx="1306">
                  <c:v>157.61929274664283</c:v>
                </c:pt>
                <c:pt idx="1307">
                  <c:v>157.93124357903275</c:v>
                </c:pt>
                <c:pt idx="1308">
                  <c:v>159.78422643391542</c:v>
                </c:pt>
                <c:pt idx="1309">
                  <c:v>160.61069074151985</c:v>
                </c:pt>
                <c:pt idx="1310">
                  <c:v>158.50185076528061</c:v>
                </c:pt>
                <c:pt idx="1311">
                  <c:v>159.52807848320813</c:v>
                </c:pt>
                <c:pt idx="1312">
                  <c:v>160.23661148906763</c:v>
                </c:pt>
                <c:pt idx="1313">
                  <c:v>161.85751252202078</c:v>
                </c:pt>
                <c:pt idx="1314">
                  <c:v>159.33122336639292</c:v>
                </c:pt>
                <c:pt idx="1315">
                  <c:v>160.90039312857448</c:v>
                </c:pt>
                <c:pt idx="1316">
                  <c:v>160.50043006390203</c:v>
                </c:pt>
                <c:pt idx="1317">
                  <c:v>162.2029450834203</c:v>
                </c:pt>
                <c:pt idx="1318">
                  <c:v>162.25605779360814</c:v>
                </c:pt>
                <c:pt idx="1319">
                  <c:v>165.80366692186897</c:v>
                </c:pt>
                <c:pt idx="1320">
                  <c:v>167.08102578420269</c:v>
                </c:pt>
                <c:pt idx="1321">
                  <c:v>167.58681437889348</c:v>
                </c:pt>
                <c:pt idx="1322">
                  <c:v>168.14829679426032</c:v>
                </c:pt>
                <c:pt idx="1323">
                  <c:v>168.18359620671234</c:v>
                </c:pt>
                <c:pt idx="1324">
                  <c:v>169.64970331770809</c:v>
                </c:pt>
                <c:pt idx="1325">
                  <c:v>170.46358925589087</c:v>
                </c:pt>
                <c:pt idx="1326">
                  <c:v>170.71933731624091</c:v>
                </c:pt>
                <c:pt idx="1327">
                  <c:v>165.60535765829985</c:v>
                </c:pt>
                <c:pt idx="1328">
                  <c:v>167.25119730808316</c:v>
                </c:pt>
                <c:pt idx="1329">
                  <c:v>168.84163396654117</c:v>
                </c:pt>
                <c:pt idx="1330">
                  <c:v>170.76605178071139</c:v>
                </c:pt>
                <c:pt idx="1331">
                  <c:v>172.14825462400455</c:v>
                </c:pt>
                <c:pt idx="1332">
                  <c:v>173.09101431825567</c:v>
                </c:pt>
                <c:pt idx="1333">
                  <c:v>173.5750270653061</c:v>
                </c:pt>
                <c:pt idx="1334">
                  <c:v>173.59360379008774</c:v>
                </c:pt>
                <c:pt idx="1335">
                  <c:v>174.02130470409168</c:v>
                </c:pt>
                <c:pt idx="1336">
                  <c:v>175.14034333858973</c:v>
                </c:pt>
                <c:pt idx="1337">
                  <c:v>175.1303824333252</c:v>
                </c:pt>
                <c:pt idx="1338">
                  <c:v>174.83686291104149</c:v>
                </c:pt>
                <c:pt idx="1339">
                  <c:v>179.11205436763848</c:v>
                </c:pt>
                <c:pt idx="1340">
                  <c:v>180.01286192803829</c:v>
                </c:pt>
                <c:pt idx="1341">
                  <c:v>179.9227411829626</c:v>
                </c:pt>
                <c:pt idx="1342">
                  <c:v>180.25661327766829</c:v>
                </c:pt>
                <c:pt idx="1343">
                  <c:v>178.25901552810578</c:v>
                </c:pt>
                <c:pt idx="1344">
                  <c:v>176.54893894546697</c:v>
                </c:pt>
                <c:pt idx="1345">
                  <c:v>179.58090763477907</c:v>
                </c:pt>
                <c:pt idx="1346">
                  <c:v>181.01262417504401</c:v>
                </c:pt>
                <c:pt idx="1347">
                  <c:v>180.40420917319361</c:v>
                </c:pt>
                <c:pt idx="1348">
                  <c:v>177.69142569637233</c:v>
                </c:pt>
                <c:pt idx="1349">
                  <c:v>175.76122764885517</c:v>
                </c:pt>
                <c:pt idx="1350">
                  <c:v>172.35248953559605</c:v>
                </c:pt>
                <c:pt idx="1351">
                  <c:v>170.40549609307084</c:v>
                </c:pt>
                <c:pt idx="1352">
                  <c:v>168.26575549831026</c:v>
                </c:pt>
                <c:pt idx="1353">
                  <c:v>181.03298222959921</c:v>
                </c:pt>
                <c:pt idx="1354">
                  <c:v>182.69808932387227</c:v>
                </c:pt>
                <c:pt idx="1355">
                  <c:v>186.67161803636344</c:v>
                </c:pt>
                <c:pt idx="1356">
                  <c:v>186.60003766240055</c:v>
                </c:pt>
                <c:pt idx="1357">
                  <c:v>187.33598133457184</c:v>
                </c:pt>
                <c:pt idx="1358">
                  <c:v>187.38244132336041</c:v>
                </c:pt>
                <c:pt idx="1359">
                  <c:v>189.5993971107554</c:v>
                </c:pt>
                <c:pt idx="1360">
                  <c:v>189.41777418118775</c:v>
                </c:pt>
                <c:pt idx="1361">
                  <c:v>187.96239140250236</c:v>
                </c:pt>
                <c:pt idx="1362">
                  <c:v>186.58407840177603</c:v>
                </c:pt>
                <c:pt idx="1363">
                  <c:v>185.00294828254329</c:v>
                </c:pt>
                <c:pt idx="1364">
                  <c:v>180.83885363794766</c:v>
                </c:pt>
                <c:pt idx="1365">
                  <c:v>180.86462838916134</c:v>
                </c:pt>
                <c:pt idx="1366">
                  <c:v>184.61007418329632</c:v>
                </c:pt>
                <c:pt idx="1367">
                  <c:v>185.54661740017428</c:v>
                </c:pt>
                <c:pt idx="1368">
                  <c:v>178.49647769302493</c:v>
                </c:pt>
                <c:pt idx="1369">
                  <c:v>182.84764831751551</c:v>
                </c:pt>
                <c:pt idx="1370">
                  <c:v>187.02017701328401</c:v>
                </c:pt>
                <c:pt idx="1371">
                  <c:v>183.24183114884104</c:v>
                </c:pt>
                <c:pt idx="1372">
                  <c:v>183.37179551497485</c:v>
                </c:pt>
                <c:pt idx="1373">
                  <c:v>185.4963402761567</c:v>
                </c:pt>
                <c:pt idx="1374">
                  <c:v>184.64784564523003</c:v>
                </c:pt>
                <c:pt idx="1375">
                  <c:v>183.20460499194007</c:v>
                </c:pt>
                <c:pt idx="1376">
                  <c:v>183.09147237448317</c:v>
                </c:pt>
                <c:pt idx="1377">
                  <c:v>181.04716016045026</c:v>
                </c:pt>
                <c:pt idx="1378">
                  <c:v>178.92010699611782</c:v>
                </c:pt>
                <c:pt idx="1379">
                  <c:v>181.25299463347108</c:v>
                </c:pt>
                <c:pt idx="1380">
                  <c:v>180.93689948283239</c:v>
                </c:pt>
                <c:pt idx="1381">
                  <c:v>181.9553475156263</c:v>
                </c:pt>
                <c:pt idx="1382">
                  <c:v>178.78847036121701</c:v>
                </c:pt>
                <c:pt idx="1383">
                  <c:v>176.09760814671148</c:v>
                </c:pt>
                <c:pt idx="1384">
                  <c:v>178.163877976729</c:v>
                </c:pt>
                <c:pt idx="1385">
                  <c:v>182.26486265220342</c:v>
                </c:pt>
                <c:pt idx="1386">
                  <c:v>179.98392440763485</c:v>
                </c:pt>
                <c:pt idx="1387">
                  <c:v>181.87678723724446</c:v>
                </c:pt>
                <c:pt idx="1388">
                  <c:v>178.71216401030378</c:v>
                </c:pt>
                <c:pt idx="1389">
                  <c:v>178.8651038951499</c:v>
                </c:pt>
                <c:pt idx="1390">
                  <c:v>180.84572448136007</c:v>
                </c:pt>
                <c:pt idx="1391">
                  <c:v>176.47546818072394</c:v>
                </c:pt>
                <c:pt idx="1392">
                  <c:v>177.41928213137166</c:v>
                </c:pt>
                <c:pt idx="1393">
                  <c:v>177.5223447825575</c:v>
                </c:pt>
                <c:pt idx="1394">
                  <c:v>174.31373361631</c:v>
                </c:pt>
                <c:pt idx="1395">
                  <c:v>173.42808553582009</c:v>
                </c:pt>
                <c:pt idx="1396">
                  <c:v>174.79087551994806</c:v>
                </c:pt>
                <c:pt idx="1397">
                  <c:v>174.05573162849137</c:v>
                </c:pt>
                <c:pt idx="1398">
                  <c:v>175.90271612801408</c:v>
                </c:pt>
                <c:pt idx="1399">
                  <c:v>177.92990576401934</c:v>
                </c:pt>
                <c:pt idx="1400">
                  <c:v>180.80075499299437</c:v>
                </c:pt>
                <c:pt idx="1401">
                  <c:v>180.91745026999843</c:v>
                </c:pt>
                <c:pt idx="1402">
                  <c:v>177.34177610938647</c:v>
                </c:pt>
                <c:pt idx="1403">
                  <c:v>177.1096942874569</c:v>
                </c:pt>
                <c:pt idx="1404">
                  <c:v>175.41921233232753</c:v>
                </c:pt>
                <c:pt idx="1405">
                  <c:v>176.96075330618413</c:v>
                </c:pt>
                <c:pt idx="1406">
                  <c:v>178.88357155892498</c:v>
                </c:pt>
                <c:pt idx="1407">
                  <c:v>179.95942203483088</c:v>
                </c:pt>
                <c:pt idx="1408">
                  <c:v>177.16069848485151</c:v>
                </c:pt>
                <c:pt idx="1409">
                  <c:v>180.24414396925323</c:v>
                </c:pt>
                <c:pt idx="1410">
                  <c:v>182.47116972291929</c:v>
                </c:pt>
                <c:pt idx="1411">
                  <c:v>181.41440492315894</c:v>
                </c:pt>
                <c:pt idx="1412">
                  <c:v>180.18645069679047</c:v>
                </c:pt>
                <c:pt idx="1413">
                  <c:v>183.73318733699892</c:v>
                </c:pt>
                <c:pt idx="1414">
                  <c:v>184.13823991531015</c:v>
                </c:pt>
                <c:pt idx="1415">
                  <c:v>184.08599969317467</c:v>
                </c:pt>
                <c:pt idx="1416">
                  <c:v>185.46740275575314</c:v>
                </c:pt>
                <c:pt idx="1417">
                  <c:v>185.82257810040412</c:v>
                </c:pt>
                <c:pt idx="1418">
                  <c:v>186.94103507620054</c:v>
                </c:pt>
                <c:pt idx="1419">
                  <c:v>188.8116494604748</c:v>
                </c:pt>
                <c:pt idx="1420">
                  <c:v>188.80234292124953</c:v>
                </c:pt>
                <c:pt idx="1421">
                  <c:v>189.40279646962207</c:v>
                </c:pt>
                <c:pt idx="1422">
                  <c:v>190.23333238813748</c:v>
                </c:pt>
                <c:pt idx="1423">
                  <c:v>190.04087606525292</c:v>
                </c:pt>
                <c:pt idx="1424">
                  <c:v>188.82691800139116</c:v>
                </c:pt>
                <c:pt idx="1425">
                  <c:v>190.13139670068597</c:v>
                </c:pt>
                <c:pt idx="1426">
                  <c:v>191.04409191079927</c:v>
                </c:pt>
                <c:pt idx="1427">
                  <c:v>191.8493983831338</c:v>
                </c:pt>
                <c:pt idx="1428">
                  <c:v>190.86395948165443</c:v>
                </c:pt>
                <c:pt idx="1429">
                  <c:v>190.21450118767393</c:v>
                </c:pt>
                <c:pt idx="1430">
                  <c:v>190.29128013628221</c:v>
                </c:pt>
                <c:pt idx="1431">
                  <c:v>191.1274508734692</c:v>
                </c:pt>
                <c:pt idx="1432">
                  <c:v>191.17925485157849</c:v>
                </c:pt>
                <c:pt idx="1433">
                  <c:v>190.15179110891012</c:v>
                </c:pt>
                <c:pt idx="1434">
                  <c:v>191.58019946530985</c:v>
                </c:pt>
                <c:pt idx="1435">
                  <c:v>192.40193779596393</c:v>
                </c:pt>
                <c:pt idx="1436">
                  <c:v>191.71321753962692</c:v>
                </c:pt>
                <c:pt idx="1437">
                  <c:v>191.03729377472467</c:v>
                </c:pt>
                <c:pt idx="1438">
                  <c:v>190.7939059617832</c:v>
                </c:pt>
                <c:pt idx="1439">
                  <c:v>190.19730590230861</c:v>
                </c:pt>
                <c:pt idx="1440">
                  <c:v>192.23820087146981</c:v>
                </c:pt>
                <c:pt idx="1441">
                  <c:v>192.16978326669673</c:v>
                </c:pt>
                <c:pt idx="1442">
                  <c:v>192.87351758826819</c:v>
                </c:pt>
                <c:pt idx="1443">
                  <c:v>190.44302035005643</c:v>
                </c:pt>
                <c:pt idx="1444">
                  <c:v>190.3939428971108</c:v>
                </c:pt>
                <c:pt idx="1445">
                  <c:v>191.83732896507618</c:v>
                </c:pt>
                <c:pt idx="1446">
                  <c:v>192.32563144505076</c:v>
                </c:pt>
                <c:pt idx="1447">
                  <c:v>193.25192292731344</c:v>
                </c:pt>
                <c:pt idx="1448">
                  <c:v>193.18361438354688</c:v>
                </c:pt>
                <c:pt idx="1449">
                  <c:v>191.05089004687412</c:v>
                </c:pt>
                <c:pt idx="1450">
                  <c:v>189.76073469310566</c:v>
                </c:pt>
                <c:pt idx="1451">
                  <c:v>192.08264352246658</c:v>
                </c:pt>
                <c:pt idx="1452">
                  <c:v>192.58646901903953</c:v>
                </c:pt>
                <c:pt idx="1453">
                  <c:v>192.13739214775256</c:v>
                </c:pt>
                <c:pt idx="1454">
                  <c:v>191.14308295107415</c:v>
                </c:pt>
                <c:pt idx="1455">
                  <c:v>190.6521266532736</c:v>
                </c:pt>
                <c:pt idx="1456">
                  <c:v>191.41322706428818</c:v>
                </c:pt>
                <c:pt idx="1457">
                  <c:v>191.17245671550381</c:v>
                </c:pt>
                <c:pt idx="1458">
                  <c:v>192.49496683454754</c:v>
                </c:pt>
                <c:pt idx="1459">
                  <c:v>195.6676605759726</c:v>
                </c:pt>
                <c:pt idx="1460">
                  <c:v>197.65406139552968</c:v>
                </c:pt>
                <c:pt idx="1461">
                  <c:v>197.31942587377821</c:v>
                </c:pt>
                <c:pt idx="1462">
                  <c:v>197.77431933208089</c:v>
                </c:pt>
                <c:pt idx="1463">
                  <c:v>198.32620437887172</c:v>
                </c:pt>
                <c:pt idx="1464">
                  <c:v>198.22176028826965</c:v>
                </c:pt>
                <c:pt idx="1465">
                  <c:v>199.37798872599984</c:v>
                </c:pt>
                <c:pt idx="1466">
                  <c:v>201.53488825245691</c:v>
                </c:pt>
                <c:pt idx="1467">
                  <c:v>202.06307070715843</c:v>
                </c:pt>
                <c:pt idx="1468">
                  <c:v>202.825370789245</c:v>
                </c:pt>
                <c:pt idx="1469">
                  <c:v>202.23360576772728</c:v>
                </c:pt>
                <c:pt idx="1470">
                  <c:v>201.14237768989844</c:v>
                </c:pt>
                <c:pt idx="1471">
                  <c:v>201.96567922831298</c:v>
                </c:pt>
                <c:pt idx="1472">
                  <c:v>203.43142280262023</c:v>
                </c:pt>
                <c:pt idx="1473">
                  <c:v>203.37772843373079</c:v>
                </c:pt>
                <c:pt idx="1474">
                  <c:v>203.39550537779775</c:v>
                </c:pt>
                <c:pt idx="1475">
                  <c:v>204.03394851011711</c:v>
                </c:pt>
                <c:pt idx="1476">
                  <c:v>206.81514959171145</c:v>
                </c:pt>
                <c:pt idx="1477">
                  <c:v>209.22405275062712</c:v>
                </c:pt>
                <c:pt idx="1478">
                  <c:v>210.3152081211183</c:v>
                </c:pt>
                <c:pt idx="1479">
                  <c:v>211.32369524864768</c:v>
                </c:pt>
                <c:pt idx="1480">
                  <c:v>211.93065610374416</c:v>
                </c:pt>
                <c:pt idx="1481">
                  <c:v>211.86729165894101</c:v>
                </c:pt>
                <c:pt idx="1482">
                  <c:v>211.76106623856535</c:v>
                </c:pt>
                <c:pt idx="1483">
                  <c:v>211.96032069752459</c:v>
                </c:pt>
                <c:pt idx="1484">
                  <c:v>211.49750213941289</c:v>
                </c:pt>
                <c:pt idx="1485">
                  <c:v>211.7495421255403</c:v>
                </c:pt>
                <c:pt idx="1486">
                  <c:v>213.48037665309167</c:v>
                </c:pt>
                <c:pt idx="1487">
                  <c:v>214.99981459628836</c:v>
                </c:pt>
                <c:pt idx="1488">
                  <c:v>214.54441218662174</c:v>
                </c:pt>
                <c:pt idx="1489">
                  <c:v>212.63598998674493</c:v>
                </c:pt>
                <c:pt idx="1490">
                  <c:v>214.50580459030454</c:v>
                </c:pt>
                <c:pt idx="1491">
                  <c:v>214.22246409529848</c:v>
                </c:pt>
                <c:pt idx="1492">
                  <c:v>217.70525463200221</c:v>
                </c:pt>
                <c:pt idx="1493">
                  <c:v>218.29821932459197</c:v>
                </c:pt>
                <c:pt idx="1494">
                  <c:v>218.40513546467571</c:v>
                </c:pt>
                <c:pt idx="1495">
                  <c:v>216.91361713915478</c:v>
                </c:pt>
                <c:pt idx="1496">
                  <c:v>215.989034279328</c:v>
                </c:pt>
                <c:pt idx="1497">
                  <c:v>214.94601116639242</c:v>
                </c:pt>
                <c:pt idx="1498">
                  <c:v>217.19455829201686</c:v>
                </c:pt>
                <c:pt idx="1499">
                  <c:v>215.17638436588609</c:v>
                </c:pt>
                <c:pt idx="1500">
                  <c:v>218.33671785990262</c:v>
                </c:pt>
                <c:pt idx="1501">
                  <c:v>218.61562320730917</c:v>
                </c:pt>
                <c:pt idx="1502">
                  <c:v>219.15558425071765</c:v>
                </c:pt>
                <c:pt idx="1503">
                  <c:v>220.8014602541698</c:v>
                </c:pt>
                <c:pt idx="1504">
                  <c:v>222.86962047496741</c:v>
                </c:pt>
                <c:pt idx="1505">
                  <c:v>224.54058050992509</c:v>
                </c:pt>
                <c:pt idx="1506">
                  <c:v>224.36048443444909</c:v>
                </c:pt>
                <c:pt idx="1507">
                  <c:v>222.70242995193263</c:v>
                </c:pt>
                <c:pt idx="1508">
                  <c:v>221.4792744098522</c:v>
                </c:pt>
                <c:pt idx="1509">
                  <c:v>221.10890323162252</c:v>
                </c:pt>
                <c:pt idx="1510">
                  <c:v>221.6375946376879</c:v>
                </c:pt>
                <c:pt idx="1511">
                  <c:v>223.03070358163563</c:v>
                </c:pt>
                <c:pt idx="1512">
                  <c:v>222.27843711215127</c:v>
                </c:pt>
                <c:pt idx="1513">
                  <c:v>218.06639197834431</c:v>
                </c:pt>
                <c:pt idx="1514">
                  <c:v>215.60244936479182</c:v>
                </c:pt>
                <c:pt idx="1515">
                  <c:v>218.62536599056062</c:v>
                </c:pt>
                <c:pt idx="1516">
                  <c:v>218.22765685335679</c:v>
                </c:pt>
                <c:pt idx="1517">
                  <c:v>220.10550561773195</c:v>
                </c:pt>
                <c:pt idx="1518">
                  <c:v>219.40464323599952</c:v>
                </c:pt>
                <c:pt idx="1519">
                  <c:v>217.83005677715951</c:v>
                </c:pt>
                <c:pt idx="1520">
                  <c:v>220.73478762550147</c:v>
                </c:pt>
                <c:pt idx="1521">
                  <c:v>219.29394631435554</c:v>
                </c:pt>
                <c:pt idx="1522">
                  <c:v>218.15229569783367</c:v>
                </c:pt>
                <c:pt idx="1523">
                  <c:v>216.79877589926207</c:v>
                </c:pt>
                <c:pt idx="1524">
                  <c:v>212.54496039994805</c:v>
                </c:pt>
                <c:pt idx="1525">
                  <c:v>213.26636260457997</c:v>
                </c:pt>
                <c:pt idx="1526">
                  <c:v>212.09090307602887</c:v>
                </c:pt>
                <c:pt idx="1527">
                  <c:v>213.74172317844443</c:v>
                </c:pt>
                <c:pt idx="1528">
                  <c:v>207.60544199881153</c:v>
                </c:pt>
                <c:pt idx="1529">
                  <c:v>208.1632163399558</c:v>
                </c:pt>
                <c:pt idx="1530">
                  <c:v>207.45173868691958</c:v>
                </c:pt>
                <c:pt idx="1531">
                  <c:v>209.70537532618286</c:v>
                </c:pt>
                <c:pt idx="1532">
                  <c:v>212.52823771227773</c:v>
                </c:pt>
                <c:pt idx="1533">
                  <c:v>209.74780005772919</c:v>
                </c:pt>
                <c:pt idx="1534">
                  <c:v>209.51946266369106</c:v>
                </c:pt>
                <c:pt idx="1535">
                  <c:v>213.21310447971675</c:v>
                </c:pt>
                <c:pt idx="1536">
                  <c:v>213.71111338927389</c:v>
                </c:pt>
                <c:pt idx="1537">
                  <c:v>211.88161500446739</c:v>
                </c:pt>
                <c:pt idx="1538">
                  <c:v>211.27694443050839</c:v>
                </c:pt>
                <c:pt idx="1539">
                  <c:v>210.08069060337593</c:v>
                </c:pt>
                <c:pt idx="1540">
                  <c:v>210.49188695172259</c:v>
                </c:pt>
                <c:pt idx="1541">
                  <c:v>207.25859164432688</c:v>
                </c:pt>
                <c:pt idx="1542">
                  <c:v>202.93348660040078</c:v>
                </c:pt>
                <c:pt idx="1543">
                  <c:v>204.74026394217688</c:v>
                </c:pt>
                <c:pt idx="1544">
                  <c:v>206.96347256061381</c:v>
                </c:pt>
                <c:pt idx="1545">
                  <c:v>208.36207090855768</c:v>
                </c:pt>
                <c:pt idx="1546">
                  <c:v>207.66782489455571</c:v>
                </c:pt>
                <c:pt idx="1547">
                  <c:v>208.74363901679271</c:v>
                </c:pt>
                <c:pt idx="1548">
                  <c:v>210.47858150892401</c:v>
                </c:pt>
                <c:pt idx="1549">
                  <c:v>210.14779947607045</c:v>
                </c:pt>
                <c:pt idx="1550">
                  <c:v>210.10355706108169</c:v>
                </c:pt>
                <c:pt idx="1551">
                  <c:v>211.77400814467546</c:v>
                </c:pt>
                <c:pt idx="1552">
                  <c:v>217.59826578458072</c:v>
                </c:pt>
                <c:pt idx="1553">
                  <c:v>216.67455541280628</c:v>
                </c:pt>
                <c:pt idx="1554">
                  <c:v>217.19372215763337</c:v>
                </c:pt>
                <c:pt idx="1555">
                  <c:v>220.36463456928487</c:v>
                </c:pt>
                <c:pt idx="1556">
                  <c:v>222.30283042394871</c:v>
                </c:pt>
                <c:pt idx="1557">
                  <c:v>222.61278180455199</c:v>
                </c:pt>
                <c:pt idx="1558">
                  <c:v>222.56817585287473</c:v>
                </c:pt>
                <c:pt idx="1559">
                  <c:v>222.88038116094665</c:v>
                </c:pt>
                <c:pt idx="1560">
                  <c:v>220.8662061383892</c:v>
                </c:pt>
                <c:pt idx="1561">
                  <c:v>218.48126004724472</c:v>
                </c:pt>
                <c:pt idx="1562">
                  <c:v>216.17571036886565</c:v>
                </c:pt>
                <c:pt idx="1563">
                  <c:v>214.62180914760049</c:v>
                </c:pt>
                <c:pt idx="1564">
                  <c:v>209.0027316146768</c:v>
                </c:pt>
                <c:pt idx="1565">
                  <c:v>210.33560252934237</c:v>
                </c:pt>
                <c:pt idx="1566">
                  <c:v>208.22269094219209</c:v>
                </c:pt>
                <c:pt idx="1567">
                  <c:v>207.94382194845437</c:v>
                </c:pt>
                <c:pt idx="1568">
                  <c:v>210.90279247071842</c:v>
                </c:pt>
                <c:pt idx="1569">
                  <c:v>216.51638059964597</c:v>
                </c:pt>
                <c:pt idx="1570">
                  <c:v>213.71602113456839</c:v>
                </c:pt>
                <c:pt idx="1571">
                  <c:v>210.15539739285978</c:v>
                </c:pt>
                <c:pt idx="1572">
                  <c:v>212.5452512292988</c:v>
                </c:pt>
                <c:pt idx="1573">
                  <c:v>211.40719962599292</c:v>
                </c:pt>
                <c:pt idx="1574">
                  <c:v>205.05592284878929</c:v>
                </c:pt>
                <c:pt idx="1575">
                  <c:v>211.36768318795447</c:v>
                </c:pt>
                <c:pt idx="1576">
                  <c:v>210.83920990390217</c:v>
                </c:pt>
                <c:pt idx="1577">
                  <c:v>210.45869605206374</c:v>
                </c:pt>
                <c:pt idx="1578">
                  <c:v>210.24406399118152</c:v>
                </c:pt>
                <c:pt idx="1579">
                  <c:v>209.7010128859209</c:v>
                </c:pt>
                <c:pt idx="1580">
                  <c:v>208.30899455203866</c:v>
                </c:pt>
                <c:pt idx="1581">
                  <c:v>208.05953567639943</c:v>
                </c:pt>
                <c:pt idx="1582">
                  <c:v>198.23622904847127</c:v>
                </c:pt>
                <c:pt idx="1583">
                  <c:v>203.06621384536692</c:v>
                </c:pt>
                <c:pt idx="1584">
                  <c:v>204.47949907552567</c:v>
                </c:pt>
                <c:pt idx="1585">
                  <c:v>201.64980219968729</c:v>
                </c:pt>
                <c:pt idx="1586">
                  <c:v>200.31845813911335</c:v>
                </c:pt>
                <c:pt idx="1587">
                  <c:v>194.21616763985386</c:v>
                </c:pt>
                <c:pt idx="1588">
                  <c:v>201.63340669503654</c:v>
                </c:pt>
                <c:pt idx="1589">
                  <c:v>201.94572106411499</c:v>
                </c:pt>
                <c:pt idx="1590">
                  <c:v>205.34740656561746</c:v>
                </c:pt>
                <c:pt idx="1591">
                  <c:v>202.76931343188033</c:v>
                </c:pt>
                <c:pt idx="1592">
                  <c:v>206.5493679187592</c:v>
                </c:pt>
                <c:pt idx="1593">
                  <c:v>210.35661494993681</c:v>
                </c:pt>
                <c:pt idx="1594">
                  <c:v>208.27922089725161</c:v>
                </c:pt>
                <c:pt idx="1595">
                  <c:v>210.81238089629187</c:v>
                </c:pt>
                <c:pt idx="1596">
                  <c:v>209.70548438718924</c:v>
                </c:pt>
                <c:pt idx="1597">
                  <c:v>209.38142778307272</c:v>
                </c:pt>
                <c:pt idx="1598">
                  <c:v>208.53264232279528</c:v>
                </c:pt>
                <c:pt idx="1599">
                  <c:v>209.37346632959486</c:v>
                </c:pt>
                <c:pt idx="1600">
                  <c:v>210.64642639799794</c:v>
                </c:pt>
                <c:pt idx="1601">
                  <c:v>213.33783391753619</c:v>
                </c:pt>
                <c:pt idx="1602">
                  <c:v>212.91802174967242</c:v>
                </c:pt>
                <c:pt idx="1603">
                  <c:v>215.49251587019356</c:v>
                </c:pt>
                <c:pt idx="1604">
                  <c:v>220.34591242982771</c:v>
                </c:pt>
                <c:pt idx="1605">
                  <c:v>218.76365534686065</c:v>
                </c:pt>
                <c:pt idx="1606">
                  <c:v>214.61370227944715</c:v>
                </c:pt>
                <c:pt idx="1607">
                  <c:v>216.11230957039356</c:v>
                </c:pt>
                <c:pt idx="1608">
                  <c:v>214.35784515809061</c:v>
                </c:pt>
                <c:pt idx="1609">
                  <c:v>212.08341422024594</c:v>
                </c:pt>
                <c:pt idx="1610">
                  <c:v>207.82207351148028</c:v>
                </c:pt>
                <c:pt idx="1611">
                  <c:v>205.26426572496069</c:v>
                </c:pt>
                <c:pt idx="1612">
                  <c:v>207.35223869528082</c:v>
                </c:pt>
                <c:pt idx="1613">
                  <c:v>210.53020371868894</c:v>
                </c:pt>
                <c:pt idx="1614">
                  <c:v>207.93262501844893</c:v>
                </c:pt>
                <c:pt idx="1615">
                  <c:v>205.68865845509939</c:v>
                </c:pt>
                <c:pt idx="1616">
                  <c:v>208.51232062190891</c:v>
                </c:pt>
                <c:pt idx="1617">
                  <c:v>206.55932882402368</c:v>
                </c:pt>
                <c:pt idx="1618">
                  <c:v>209.11015670612434</c:v>
                </c:pt>
                <c:pt idx="1619">
                  <c:v>207.43719721938001</c:v>
                </c:pt>
                <c:pt idx="1620">
                  <c:v>202.37734817435452</c:v>
                </c:pt>
                <c:pt idx="1621">
                  <c:v>202.49804235493195</c:v>
                </c:pt>
                <c:pt idx="1622">
                  <c:v>198.02086991421206</c:v>
                </c:pt>
                <c:pt idx="1623">
                  <c:v>192.42109617944698</c:v>
                </c:pt>
                <c:pt idx="1624">
                  <c:v>191.92417787995529</c:v>
                </c:pt>
                <c:pt idx="1625">
                  <c:v>192.57934369994499</c:v>
                </c:pt>
                <c:pt idx="1626">
                  <c:v>197.46756707433616</c:v>
                </c:pt>
                <c:pt idx="1627">
                  <c:v>197.06789483901449</c:v>
                </c:pt>
                <c:pt idx="1628">
                  <c:v>191.91912471998532</c:v>
                </c:pt>
                <c:pt idx="1629">
                  <c:v>197.49635918006425</c:v>
                </c:pt>
                <c:pt idx="1630">
                  <c:v>197.35901501915419</c:v>
                </c:pt>
                <c:pt idx="1631">
                  <c:v>196.5010684343269</c:v>
                </c:pt>
                <c:pt idx="1632">
                  <c:v>195.3982798898042</c:v>
                </c:pt>
                <c:pt idx="1633">
                  <c:v>197.22785098194836</c:v>
                </c:pt>
                <c:pt idx="1634">
                  <c:v>199.52587545087579</c:v>
                </c:pt>
                <c:pt idx="1635">
                  <c:v>203.31058320736727</c:v>
                </c:pt>
                <c:pt idx="1636">
                  <c:v>202.00428682463007</c:v>
                </c:pt>
                <c:pt idx="1637">
                  <c:v>201.33087146287832</c:v>
                </c:pt>
                <c:pt idx="1638">
                  <c:v>202.40021463206028</c:v>
                </c:pt>
                <c:pt idx="1639">
                  <c:v>200.33539894879672</c:v>
                </c:pt>
                <c:pt idx="1640">
                  <c:v>201.10951397325908</c:v>
                </c:pt>
                <c:pt idx="1641">
                  <c:v>197.41292751005665</c:v>
                </c:pt>
                <c:pt idx="1642">
                  <c:v>192.11714315420366</c:v>
                </c:pt>
                <c:pt idx="1643">
                  <c:v>191.56045942312485</c:v>
                </c:pt>
                <c:pt idx="1644">
                  <c:v>191.00722929058665</c:v>
                </c:pt>
                <c:pt idx="1645">
                  <c:v>187.20608967577562</c:v>
                </c:pt>
                <c:pt idx="1646">
                  <c:v>186.71397006057194</c:v>
                </c:pt>
                <c:pt idx="1647">
                  <c:v>187.57707886637573</c:v>
                </c:pt>
                <c:pt idx="1648">
                  <c:v>190.97334767121981</c:v>
                </c:pt>
                <c:pt idx="1649">
                  <c:v>188.39390945173525</c:v>
                </c:pt>
                <c:pt idx="1650">
                  <c:v>190.00506770143699</c:v>
                </c:pt>
                <c:pt idx="1651">
                  <c:v>191.68555239763299</c:v>
                </c:pt>
                <c:pt idx="1652">
                  <c:v>193.2607568688434</c:v>
                </c:pt>
                <c:pt idx="1653">
                  <c:v>193.31954075137159</c:v>
                </c:pt>
                <c:pt idx="1654">
                  <c:v>192.77249074253766</c:v>
                </c:pt>
                <c:pt idx="1655">
                  <c:v>192.74329874645224</c:v>
                </c:pt>
                <c:pt idx="1656">
                  <c:v>192.33973666856377</c:v>
                </c:pt>
                <c:pt idx="1657">
                  <c:v>193.52791998121185</c:v>
                </c:pt>
                <c:pt idx="1658">
                  <c:v>195.40449636717733</c:v>
                </c:pt>
                <c:pt idx="1659">
                  <c:v>196.95857935678671</c:v>
                </c:pt>
                <c:pt idx="1660">
                  <c:v>197.74661783641812</c:v>
                </c:pt>
                <c:pt idx="1661">
                  <c:v>195.89759753143991</c:v>
                </c:pt>
                <c:pt idx="1662">
                  <c:v>194.54356878150446</c:v>
                </c:pt>
                <c:pt idx="1663">
                  <c:v>194.18730282678806</c:v>
                </c:pt>
                <c:pt idx="1664">
                  <c:v>195.44015931631782</c:v>
                </c:pt>
                <c:pt idx="1665">
                  <c:v>198.20438323455988</c:v>
                </c:pt>
                <c:pt idx="1666">
                  <c:v>199.10039211067169</c:v>
                </c:pt>
                <c:pt idx="1667">
                  <c:v>201.3903460651147</c:v>
                </c:pt>
                <c:pt idx="1668">
                  <c:v>202.42431711450698</c:v>
                </c:pt>
                <c:pt idx="1669">
                  <c:v>203.84312810233067</c:v>
                </c:pt>
                <c:pt idx="1670">
                  <c:v>202.73066948189424</c:v>
                </c:pt>
                <c:pt idx="1671">
                  <c:v>200.92123832229217</c:v>
                </c:pt>
                <c:pt idx="1672">
                  <c:v>202.91280136282577</c:v>
                </c:pt>
                <c:pt idx="1673">
                  <c:v>206.69892691240233</c:v>
                </c:pt>
                <c:pt idx="1674">
                  <c:v>209.28898040319066</c:v>
                </c:pt>
                <c:pt idx="1675">
                  <c:v>211.34699795037955</c:v>
                </c:pt>
                <c:pt idx="1676">
                  <c:v>212.1255844761103</c:v>
                </c:pt>
                <c:pt idx="1677">
                  <c:v>211.93752694715644</c:v>
                </c:pt>
                <c:pt idx="1678">
                  <c:v>213.95250175042855</c:v>
                </c:pt>
                <c:pt idx="1679">
                  <c:v>216.16902129379736</c:v>
                </c:pt>
                <c:pt idx="1680">
                  <c:v>217.54838855092032</c:v>
                </c:pt>
                <c:pt idx="1681">
                  <c:v>219.0676810794416</c:v>
                </c:pt>
                <c:pt idx="1682">
                  <c:v>219.20535242337132</c:v>
                </c:pt>
                <c:pt idx="1683">
                  <c:v>216.83563851947446</c:v>
                </c:pt>
                <c:pt idx="1684">
                  <c:v>213.66458069314757</c:v>
                </c:pt>
                <c:pt idx="1685">
                  <c:v>214.60043319031743</c:v>
                </c:pt>
                <c:pt idx="1686">
                  <c:v>214.79721559979498</c:v>
                </c:pt>
                <c:pt idx="1687">
                  <c:v>213.6676707549997</c:v>
                </c:pt>
                <c:pt idx="1688">
                  <c:v>213.88270270623923</c:v>
                </c:pt>
                <c:pt idx="1689">
                  <c:v>210.75174297665237</c:v>
                </c:pt>
                <c:pt idx="1690">
                  <c:v>216.43909269967375</c:v>
                </c:pt>
                <c:pt idx="1691">
                  <c:v>213.77167860157556</c:v>
                </c:pt>
                <c:pt idx="1692">
                  <c:v>215.38087375315948</c:v>
                </c:pt>
                <c:pt idx="1693">
                  <c:v>215.20277712947009</c:v>
                </c:pt>
                <c:pt idx="1694">
                  <c:v>217.37000109788019</c:v>
                </c:pt>
                <c:pt idx="1695">
                  <c:v>218.5405528811367</c:v>
                </c:pt>
                <c:pt idx="1696">
                  <c:v>220.19809841228926</c:v>
                </c:pt>
                <c:pt idx="1697">
                  <c:v>219.38337633972299</c:v>
                </c:pt>
                <c:pt idx="1698">
                  <c:v>217.88211523095063</c:v>
                </c:pt>
                <c:pt idx="1699">
                  <c:v>213.90785944508249</c:v>
                </c:pt>
                <c:pt idx="1700">
                  <c:v>215.00006907197027</c:v>
                </c:pt>
                <c:pt idx="1701">
                  <c:v>217.1031651685314</c:v>
                </c:pt>
                <c:pt idx="1702">
                  <c:v>216.14720909248828</c:v>
                </c:pt>
                <c:pt idx="1703">
                  <c:v>214.9218723302769</c:v>
                </c:pt>
                <c:pt idx="1704">
                  <c:v>211.21088981421039</c:v>
                </c:pt>
                <c:pt idx="1705">
                  <c:v>207.7438404161181</c:v>
                </c:pt>
                <c:pt idx="1706">
                  <c:v>207.60678708455882</c:v>
                </c:pt>
                <c:pt idx="1707">
                  <c:v>205.75551285211202</c:v>
                </c:pt>
                <c:pt idx="1708">
                  <c:v>205.07090056035491</c:v>
                </c:pt>
                <c:pt idx="1709">
                  <c:v>208.76792326758354</c:v>
                </c:pt>
                <c:pt idx="1710">
                  <c:v>206.44815930468465</c:v>
                </c:pt>
                <c:pt idx="1711">
                  <c:v>211.65869430708761</c:v>
                </c:pt>
                <c:pt idx="1712">
                  <c:v>210.8189609103535</c:v>
                </c:pt>
                <c:pt idx="1713">
                  <c:v>207.75147468657633</c:v>
                </c:pt>
                <c:pt idx="1714">
                  <c:v>208.07142332611301</c:v>
                </c:pt>
                <c:pt idx="1715">
                  <c:v>210.56034091016448</c:v>
                </c:pt>
                <c:pt idx="1716">
                  <c:v>212.34534240430028</c:v>
                </c:pt>
                <c:pt idx="1717">
                  <c:v>214.34341275155779</c:v>
                </c:pt>
                <c:pt idx="1718">
                  <c:v>214.87632118320963</c:v>
                </c:pt>
                <c:pt idx="1719">
                  <c:v>215.22426214775967</c:v>
                </c:pt>
                <c:pt idx="1720">
                  <c:v>215.60324914550645</c:v>
                </c:pt>
                <c:pt idx="1721">
                  <c:v>216.46414037751049</c:v>
                </c:pt>
                <c:pt idx="1722">
                  <c:v>217.2380372799598</c:v>
                </c:pt>
                <c:pt idx="1723">
                  <c:v>217.97605311125548</c:v>
                </c:pt>
                <c:pt idx="1724">
                  <c:v>220.83614165425129</c:v>
                </c:pt>
                <c:pt idx="1725">
                  <c:v>222.19853174802196</c:v>
                </c:pt>
                <c:pt idx="1726">
                  <c:v>221.41598267238669</c:v>
                </c:pt>
                <c:pt idx="1727">
                  <c:v>221.16267030784957</c:v>
                </c:pt>
                <c:pt idx="1728">
                  <c:v>221.5769203643795</c:v>
                </c:pt>
                <c:pt idx="1729">
                  <c:v>222.43046815527609</c:v>
                </c:pt>
                <c:pt idx="1730">
                  <c:v>220.35303774892205</c:v>
                </c:pt>
                <c:pt idx="1731">
                  <c:v>224.64764206468422</c:v>
                </c:pt>
                <c:pt idx="1732">
                  <c:v>224.02639421773026</c:v>
                </c:pt>
                <c:pt idx="1733">
                  <c:v>224.93101891335917</c:v>
                </c:pt>
                <c:pt idx="1734">
                  <c:v>225.32265698786529</c:v>
                </c:pt>
                <c:pt idx="1735">
                  <c:v>224.48608636032097</c:v>
                </c:pt>
                <c:pt idx="1736">
                  <c:v>224.16937319731184</c:v>
                </c:pt>
                <c:pt idx="1737">
                  <c:v>222.28392651614732</c:v>
                </c:pt>
                <c:pt idx="1738">
                  <c:v>223.28045328662552</c:v>
                </c:pt>
                <c:pt idx="1739">
                  <c:v>223.61352560061655</c:v>
                </c:pt>
                <c:pt idx="1740">
                  <c:v>226.38403870356939</c:v>
                </c:pt>
                <c:pt idx="1741">
                  <c:v>226.46023599347609</c:v>
                </c:pt>
                <c:pt idx="1742">
                  <c:v>227.22788006488344</c:v>
                </c:pt>
                <c:pt idx="1743">
                  <c:v>227.8714854181793</c:v>
                </c:pt>
                <c:pt idx="1744">
                  <c:v>229.39037805634325</c:v>
                </c:pt>
                <c:pt idx="1745">
                  <c:v>230.06124866127556</c:v>
                </c:pt>
                <c:pt idx="1746">
                  <c:v>228.42682406351071</c:v>
                </c:pt>
                <c:pt idx="1747">
                  <c:v>226.88571933368027</c:v>
                </c:pt>
                <c:pt idx="1748">
                  <c:v>227.46737803525809</c:v>
                </c:pt>
                <c:pt idx="1749">
                  <c:v>226.05318396337816</c:v>
                </c:pt>
                <c:pt idx="1750">
                  <c:v>225.86741671556175</c:v>
                </c:pt>
                <c:pt idx="1751">
                  <c:v>227.33148802110196</c:v>
                </c:pt>
                <c:pt idx="1752">
                  <c:v>227.85719842632176</c:v>
                </c:pt>
                <c:pt idx="1753">
                  <c:v>224.66214717855479</c:v>
                </c:pt>
                <c:pt idx="1754">
                  <c:v>222.98544326391902</c:v>
                </c:pt>
                <c:pt idx="1755">
                  <c:v>224.68817640545041</c:v>
                </c:pt>
                <c:pt idx="1756">
                  <c:v>224.31046178611331</c:v>
                </c:pt>
                <c:pt idx="1757">
                  <c:v>222.00182204588208</c:v>
                </c:pt>
                <c:pt idx="1758">
                  <c:v>221.12562591929279</c:v>
                </c:pt>
                <c:pt idx="1759">
                  <c:v>217.5595854809257</c:v>
                </c:pt>
                <c:pt idx="1760">
                  <c:v>220.18115760260579</c:v>
                </c:pt>
                <c:pt idx="1761">
                  <c:v>221.49356140170963</c:v>
                </c:pt>
                <c:pt idx="1762">
                  <c:v>221.43121485963425</c:v>
                </c:pt>
                <c:pt idx="1763">
                  <c:v>222.24408289508926</c:v>
                </c:pt>
                <c:pt idx="1764">
                  <c:v>221.17841144646101</c:v>
                </c:pt>
                <c:pt idx="1765">
                  <c:v>222.36735818615495</c:v>
                </c:pt>
                <c:pt idx="1766">
                  <c:v>222.82690491407027</c:v>
                </c:pt>
                <c:pt idx="1767">
                  <c:v>217.75982148894397</c:v>
                </c:pt>
                <c:pt idx="1768">
                  <c:v>220.83875911840843</c:v>
                </c:pt>
                <c:pt idx="1769">
                  <c:v>218.50554429803557</c:v>
                </c:pt>
                <c:pt idx="1770">
                  <c:v>217.96943674352508</c:v>
                </c:pt>
                <c:pt idx="1771">
                  <c:v>219.07149821467078</c:v>
                </c:pt>
                <c:pt idx="1772">
                  <c:v>218.45999315096824</c:v>
                </c:pt>
                <c:pt idx="1773">
                  <c:v>220.50579586542401</c:v>
                </c:pt>
                <c:pt idx="1774">
                  <c:v>221.92366165785762</c:v>
                </c:pt>
                <c:pt idx="1775">
                  <c:v>221.24272108665426</c:v>
                </c:pt>
                <c:pt idx="1776">
                  <c:v>220.38237515968294</c:v>
                </c:pt>
                <c:pt idx="1777">
                  <c:v>221.54532902615011</c:v>
                </c:pt>
                <c:pt idx="1778">
                  <c:v>221.68012843024079</c:v>
                </c:pt>
                <c:pt idx="1779">
                  <c:v>218.86748142509239</c:v>
                </c:pt>
                <c:pt idx="1780">
                  <c:v>215.68958910902199</c:v>
                </c:pt>
                <c:pt idx="1781">
                  <c:v>216.30582014967487</c:v>
                </c:pt>
                <c:pt idx="1782">
                  <c:v>216.48573445680668</c:v>
                </c:pt>
                <c:pt idx="1783">
                  <c:v>217.06077679065405</c:v>
                </c:pt>
                <c:pt idx="1784">
                  <c:v>217.87568063156456</c:v>
                </c:pt>
                <c:pt idx="1785">
                  <c:v>221.18255576470989</c:v>
                </c:pt>
                <c:pt idx="1786">
                  <c:v>219.96478056561904</c:v>
                </c:pt>
                <c:pt idx="1787">
                  <c:v>220.53513327618495</c:v>
                </c:pt>
                <c:pt idx="1788">
                  <c:v>219.69190992724134</c:v>
                </c:pt>
                <c:pt idx="1789">
                  <c:v>221.87465691224986</c:v>
                </c:pt>
                <c:pt idx="1790">
                  <c:v>222.75743305290072</c:v>
                </c:pt>
                <c:pt idx="1791">
                  <c:v>222.91891604992631</c:v>
                </c:pt>
                <c:pt idx="1792">
                  <c:v>221.76672286943833</c:v>
                </c:pt>
                <c:pt idx="1793">
                  <c:v>220.63601470723989</c:v>
                </c:pt>
                <c:pt idx="1794">
                  <c:v>220.56759710246681</c:v>
                </c:pt>
                <c:pt idx="1795">
                  <c:v>217.1949218287055</c:v>
                </c:pt>
                <c:pt idx="1796">
                  <c:v>216.6889514656705</c:v>
                </c:pt>
                <c:pt idx="1797">
                  <c:v>216.17320196571521</c:v>
                </c:pt>
                <c:pt idx="1798">
                  <c:v>215.53490424807123</c:v>
                </c:pt>
                <c:pt idx="1799">
                  <c:v>214.34893850922293</c:v>
                </c:pt>
                <c:pt idx="1800">
                  <c:v>215.9810728258503</c:v>
                </c:pt>
                <c:pt idx="1801">
                  <c:v>214.1571001987088</c:v>
                </c:pt>
                <c:pt idx="1802">
                  <c:v>217.42754895566782</c:v>
                </c:pt>
                <c:pt idx="1803">
                  <c:v>219.38744795063425</c:v>
                </c:pt>
                <c:pt idx="1804">
                  <c:v>214.97789333397279</c:v>
                </c:pt>
                <c:pt idx="1805">
                  <c:v>211.71595133552438</c:v>
                </c:pt>
                <c:pt idx="1806">
                  <c:v>210.4884333531821</c:v>
                </c:pt>
                <c:pt idx="1807">
                  <c:v>209.23681288839319</c:v>
                </c:pt>
                <c:pt idx="1808">
                  <c:v>209.52378875028413</c:v>
                </c:pt>
                <c:pt idx="1809">
                  <c:v>210.81456211642302</c:v>
                </c:pt>
                <c:pt idx="1810">
                  <c:v>209.50237643933229</c:v>
                </c:pt>
                <c:pt idx="1811">
                  <c:v>211.12276852092157</c:v>
                </c:pt>
                <c:pt idx="1812">
                  <c:v>211.63139270178252</c:v>
                </c:pt>
                <c:pt idx="1813">
                  <c:v>210.57964470832329</c:v>
                </c:pt>
                <c:pt idx="1814">
                  <c:v>209.13211432210917</c:v>
                </c:pt>
                <c:pt idx="1815">
                  <c:v>209.59293342843421</c:v>
                </c:pt>
                <c:pt idx="1816">
                  <c:v>209.44700980167588</c:v>
                </c:pt>
                <c:pt idx="1817">
                  <c:v>210.70619182958532</c:v>
                </c:pt>
                <c:pt idx="1818">
                  <c:v>214.45581829563793</c:v>
                </c:pt>
                <c:pt idx="1819">
                  <c:v>216.99254095422535</c:v>
                </c:pt>
                <c:pt idx="1820">
                  <c:v>217.56402062852558</c:v>
                </c:pt>
                <c:pt idx="1821">
                  <c:v>219.54987614304994</c:v>
                </c:pt>
                <c:pt idx="1822">
                  <c:v>219.68885621905821</c:v>
                </c:pt>
                <c:pt idx="1823">
                  <c:v>217.79755659720905</c:v>
                </c:pt>
                <c:pt idx="1824">
                  <c:v>217.12959428578463</c:v>
                </c:pt>
                <c:pt idx="1825">
                  <c:v>216.55080752404587</c:v>
                </c:pt>
                <c:pt idx="1826">
                  <c:v>216.78547045646366</c:v>
                </c:pt>
                <c:pt idx="1827">
                  <c:v>216.86802963841885</c:v>
                </c:pt>
                <c:pt idx="1828">
                  <c:v>218.32595717392368</c:v>
                </c:pt>
                <c:pt idx="1829">
                  <c:v>218.5971918972032</c:v>
                </c:pt>
                <c:pt idx="1830">
                  <c:v>219.21473166993459</c:v>
                </c:pt>
                <c:pt idx="1831">
                  <c:v>220.48274763937425</c:v>
                </c:pt>
                <c:pt idx="1832">
                  <c:v>222.16614062907817</c:v>
                </c:pt>
                <c:pt idx="1833">
                  <c:v>224.48117861502672</c:v>
                </c:pt>
                <c:pt idx="1834">
                  <c:v>221.95474404472344</c:v>
                </c:pt>
                <c:pt idx="1835">
                  <c:v>224.52509384699584</c:v>
                </c:pt>
                <c:pt idx="1836">
                  <c:v>225.17535192169095</c:v>
                </c:pt>
                <c:pt idx="1837">
                  <c:v>225.49417359749333</c:v>
                </c:pt>
                <c:pt idx="1838">
                  <c:v>226.64952954717111</c:v>
                </c:pt>
                <c:pt idx="1839">
                  <c:v>225.14725053567099</c:v>
                </c:pt>
                <c:pt idx="1840">
                  <c:v>223.79551206687299</c:v>
                </c:pt>
                <c:pt idx="1841">
                  <c:v>223.32691327541434</c:v>
                </c:pt>
                <c:pt idx="1842">
                  <c:v>224.41003448508994</c:v>
                </c:pt>
                <c:pt idx="1843">
                  <c:v>225.26071033614753</c:v>
                </c:pt>
                <c:pt idx="1844">
                  <c:v>225.32654683043236</c:v>
                </c:pt>
                <c:pt idx="1845">
                  <c:v>224.57035416471234</c:v>
                </c:pt>
                <c:pt idx="1846">
                  <c:v>224.92967382761202</c:v>
                </c:pt>
                <c:pt idx="1847">
                  <c:v>227.21657407387178</c:v>
                </c:pt>
                <c:pt idx="1848">
                  <c:v>228.46964868541463</c:v>
                </c:pt>
                <c:pt idx="1849">
                  <c:v>228.91588997053134</c:v>
                </c:pt>
                <c:pt idx="1850">
                  <c:v>227.65481755184177</c:v>
                </c:pt>
                <c:pt idx="1851">
                  <c:v>226.95064698624415</c:v>
                </c:pt>
                <c:pt idx="1852">
                  <c:v>227.38169243778219</c:v>
                </c:pt>
                <c:pt idx="1853">
                  <c:v>228.27515655707458</c:v>
                </c:pt>
                <c:pt idx="1854">
                  <c:v>229.54782579612689</c:v>
                </c:pt>
                <c:pt idx="1855">
                  <c:v>227.66714144558154</c:v>
                </c:pt>
                <c:pt idx="1856">
                  <c:v>228.02733359653359</c:v>
                </c:pt>
                <c:pt idx="1857">
                  <c:v>229.54855286950385</c:v>
                </c:pt>
                <c:pt idx="1858">
                  <c:v>229.85883143312677</c:v>
                </c:pt>
                <c:pt idx="1859">
                  <c:v>228.72866857596102</c:v>
                </c:pt>
                <c:pt idx="1860">
                  <c:v>230.42620314284704</c:v>
                </c:pt>
                <c:pt idx="1861">
                  <c:v>229.63994599298923</c:v>
                </c:pt>
                <c:pt idx="1862">
                  <c:v>230.2194234744361</c:v>
                </c:pt>
                <c:pt idx="1863">
                  <c:v>230.92995593208224</c:v>
                </c:pt>
                <c:pt idx="1864">
                  <c:v>229.89656654139154</c:v>
                </c:pt>
                <c:pt idx="1865">
                  <c:v>228.95311612743231</c:v>
                </c:pt>
                <c:pt idx="1866">
                  <c:v>228.91905273972117</c:v>
                </c:pt>
                <c:pt idx="1867">
                  <c:v>230.54053543137587</c:v>
                </c:pt>
                <c:pt idx="1868">
                  <c:v>232.3560013000068</c:v>
                </c:pt>
                <c:pt idx="1869">
                  <c:v>235.27570985991434</c:v>
                </c:pt>
                <c:pt idx="1870">
                  <c:v>239.15493715541223</c:v>
                </c:pt>
                <c:pt idx="1871">
                  <c:v>237.31838615884911</c:v>
                </c:pt>
                <c:pt idx="1872">
                  <c:v>238.54492259213251</c:v>
                </c:pt>
                <c:pt idx="1873">
                  <c:v>237.73081853193665</c:v>
                </c:pt>
                <c:pt idx="1874">
                  <c:v>238.33061771426992</c:v>
                </c:pt>
                <c:pt idx="1875">
                  <c:v>240.15560824413913</c:v>
                </c:pt>
                <c:pt idx="1876">
                  <c:v>242.07882638723737</c:v>
                </c:pt>
                <c:pt idx="1877">
                  <c:v>242.8248400256798</c:v>
                </c:pt>
                <c:pt idx="1878">
                  <c:v>243.9238114349734</c:v>
                </c:pt>
                <c:pt idx="1879">
                  <c:v>245.64864760716469</c:v>
                </c:pt>
                <c:pt idx="1880">
                  <c:v>242.42175054548633</c:v>
                </c:pt>
                <c:pt idx="1881">
                  <c:v>241.33303087080807</c:v>
                </c:pt>
                <c:pt idx="1882">
                  <c:v>241.22735075546518</c:v>
                </c:pt>
                <c:pt idx="1883">
                  <c:v>242.50514586182507</c:v>
                </c:pt>
                <c:pt idx="1884">
                  <c:v>240.90420299306984</c:v>
                </c:pt>
                <c:pt idx="1885">
                  <c:v>240.51660017580588</c:v>
                </c:pt>
                <c:pt idx="1886">
                  <c:v>241.85248844498588</c:v>
                </c:pt>
                <c:pt idx="1887">
                  <c:v>239.1445400061215</c:v>
                </c:pt>
                <c:pt idx="1888">
                  <c:v>237.17380761783815</c:v>
                </c:pt>
                <c:pt idx="1889">
                  <c:v>239.37618558402485</c:v>
                </c:pt>
                <c:pt idx="1890">
                  <c:v>239.9189822136035</c:v>
                </c:pt>
                <c:pt idx="1891">
                  <c:v>237.47179864139022</c:v>
                </c:pt>
                <c:pt idx="1892">
                  <c:v>237.75997417435318</c:v>
                </c:pt>
                <c:pt idx="1893">
                  <c:v>238.2598371210216</c:v>
                </c:pt>
                <c:pt idx="1894">
                  <c:v>236.84786062294143</c:v>
                </c:pt>
                <c:pt idx="1895">
                  <c:v>236.11220778012091</c:v>
                </c:pt>
                <c:pt idx="1896">
                  <c:v>237.08441394613936</c:v>
                </c:pt>
                <c:pt idx="1897">
                  <c:v>237.09873729166571</c:v>
                </c:pt>
                <c:pt idx="1898">
                  <c:v>237.87405198720015</c:v>
                </c:pt>
                <c:pt idx="1899">
                  <c:v>237.21619599571559</c:v>
                </c:pt>
                <c:pt idx="1900">
                  <c:v>235.88626972822678</c:v>
                </c:pt>
                <c:pt idx="1901">
                  <c:v>236.28648726858114</c:v>
                </c:pt>
                <c:pt idx="1902">
                  <c:v>236.57448103319985</c:v>
                </c:pt>
                <c:pt idx="1903">
                  <c:v>236.6160332766938</c:v>
                </c:pt>
                <c:pt idx="1904">
                  <c:v>235.68596101287088</c:v>
                </c:pt>
                <c:pt idx="1905">
                  <c:v>237.7063161591326</c:v>
                </c:pt>
                <c:pt idx="1906">
                  <c:v>239.13537888157157</c:v>
                </c:pt>
                <c:pt idx="1907">
                  <c:v>239.49986076544783</c:v>
                </c:pt>
                <c:pt idx="1908">
                  <c:v>242.11147198186342</c:v>
                </c:pt>
                <c:pt idx="1909">
                  <c:v>244.03156370944063</c:v>
                </c:pt>
                <c:pt idx="1910">
                  <c:v>245.26726126727388</c:v>
                </c:pt>
                <c:pt idx="1911">
                  <c:v>245.45633669895551</c:v>
                </c:pt>
                <c:pt idx="1912">
                  <c:v>246.61830901636375</c:v>
                </c:pt>
                <c:pt idx="1913">
                  <c:v>245.7393136572731</c:v>
                </c:pt>
                <c:pt idx="1914">
                  <c:v>242.84556161692345</c:v>
                </c:pt>
                <c:pt idx="1915">
                  <c:v>240.7712212724216</c:v>
                </c:pt>
                <c:pt idx="1916">
                  <c:v>239.96747800784755</c:v>
                </c:pt>
                <c:pt idx="1917">
                  <c:v>240.02033624235347</c:v>
                </c:pt>
                <c:pt idx="1918">
                  <c:v>239.73597784461958</c:v>
                </c:pt>
                <c:pt idx="1919">
                  <c:v>240.36569609641529</c:v>
                </c:pt>
                <c:pt idx="1920">
                  <c:v>239.31042179707774</c:v>
                </c:pt>
                <c:pt idx="1921">
                  <c:v>238.1605188977272</c:v>
                </c:pt>
                <c:pt idx="1922">
                  <c:v>237.12058584664376</c:v>
                </c:pt>
                <c:pt idx="1923">
                  <c:v>238.59483617946162</c:v>
                </c:pt>
                <c:pt idx="1924">
                  <c:v>240.22271711683368</c:v>
                </c:pt>
                <c:pt idx="1925">
                  <c:v>241.65392470573474</c:v>
                </c:pt>
                <c:pt idx="1926">
                  <c:v>240.96207803387679</c:v>
                </c:pt>
                <c:pt idx="1927">
                  <c:v>240.54106619494095</c:v>
                </c:pt>
                <c:pt idx="1928">
                  <c:v>241.49047861059134</c:v>
                </c:pt>
                <c:pt idx="1929">
                  <c:v>239.4871369813508</c:v>
                </c:pt>
                <c:pt idx="1930">
                  <c:v>238.58636577461988</c:v>
                </c:pt>
                <c:pt idx="1931">
                  <c:v>237.74434209674828</c:v>
                </c:pt>
                <c:pt idx="1932">
                  <c:v>234.74247424524282</c:v>
                </c:pt>
                <c:pt idx="1933">
                  <c:v>232.84183173049959</c:v>
                </c:pt>
                <c:pt idx="1934">
                  <c:v>229.56669335025916</c:v>
                </c:pt>
                <c:pt idx="1935">
                  <c:v>231.87387894373643</c:v>
                </c:pt>
                <c:pt idx="1936">
                  <c:v>233.07300471070798</c:v>
                </c:pt>
                <c:pt idx="1937">
                  <c:v>232.20880529483873</c:v>
                </c:pt>
                <c:pt idx="1938">
                  <c:v>231.17781524629203</c:v>
                </c:pt>
                <c:pt idx="1939">
                  <c:v>236.08945038342168</c:v>
                </c:pt>
                <c:pt idx="1940">
                  <c:v>236.21018091766791</c:v>
                </c:pt>
                <c:pt idx="1941">
                  <c:v>235.68883295270993</c:v>
                </c:pt>
                <c:pt idx="1942">
                  <c:v>235.95232434452467</c:v>
                </c:pt>
                <c:pt idx="1943">
                  <c:v>236.05844070389381</c:v>
                </c:pt>
                <c:pt idx="1944">
                  <c:v>238.75610105447402</c:v>
                </c:pt>
                <c:pt idx="1945">
                  <c:v>239.87052277302826</c:v>
                </c:pt>
                <c:pt idx="1946">
                  <c:v>239.18798264039555</c:v>
                </c:pt>
                <c:pt idx="1947">
                  <c:v>238.68055813060658</c:v>
                </c:pt>
                <c:pt idx="1948">
                  <c:v>239.68253795141209</c:v>
                </c:pt>
                <c:pt idx="1949">
                  <c:v>240.01870032725523</c:v>
                </c:pt>
                <c:pt idx="1950">
                  <c:v>239.99896028507041</c:v>
                </c:pt>
                <c:pt idx="1951">
                  <c:v>239.82529880898056</c:v>
                </c:pt>
                <c:pt idx="1952">
                  <c:v>240.56749531219384</c:v>
                </c:pt>
                <c:pt idx="1953">
                  <c:v>243.21298814797635</c:v>
                </c:pt>
                <c:pt idx="1954">
                  <c:v>243.52755644452338</c:v>
                </c:pt>
                <c:pt idx="1955">
                  <c:v>245.31888347703881</c:v>
                </c:pt>
                <c:pt idx="1956">
                  <c:v>250.34997677000499</c:v>
                </c:pt>
                <c:pt idx="1957">
                  <c:v>251.91689260471796</c:v>
                </c:pt>
                <c:pt idx="1958">
                  <c:v>253.21686344907556</c:v>
                </c:pt>
                <c:pt idx="1959">
                  <c:v>252.73684960559848</c:v>
                </c:pt>
                <c:pt idx="1960">
                  <c:v>252.84351127000028</c:v>
                </c:pt>
                <c:pt idx="1961">
                  <c:v>252.96555053632511</c:v>
                </c:pt>
                <c:pt idx="1962">
                  <c:v>256.3449875924922</c:v>
                </c:pt>
                <c:pt idx="1963">
                  <c:v>259.86965755570952</c:v>
                </c:pt>
                <c:pt idx="1964">
                  <c:v>259.25651657690878</c:v>
                </c:pt>
                <c:pt idx="1965">
                  <c:v>259.70039487355041</c:v>
                </c:pt>
                <c:pt idx="1966">
                  <c:v>256.31630454777064</c:v>
                </c:pt>
                <c:pt idx="1967">
                  <c:v>257.62063783239006</c:v>
                </c:pt>
                <c:pt idx="1968">
                  <c:v>258.49988766716262</c:v>
                </c:pt>
                <c:pt idx="1969">
                  <c:v>259.3354403919792</c:v>
                </c:pt>
                <c:pt idx="1970">
                  <c:v>261.88612285940445</c:v>
                </c:pt>
                <c:pt idx="1971">
                  <c:v>263.2382975722287</c:v>
                </c:pt>
                <c:pt idx="1972">
                  <c:v>262.61984895777607</c:v>
                </c:pt>
                <c:pt idx="1973">
                  <c:v>262.73501738068853</c:v>
                </c:pt>
                <c:pt idx="1974">
                  <c:v>261.35554106255898</c:v>
                </c:pt>
                <c:pt idx="1975">
                  <c:v>259.40742065629951</c:v>
                </c:pt>
                <c:pt idx="1976">
                  <c:v>261.19227673575989</c:v>
                </c:pt>
                <c:pt idx="1977">
                  <c:v>259.40240384999839</c:v>
                </c:pt>
                <c:pt idx="1978">
                  <c:v>260.50206597900012</c:v>
                </c:pt>
                <c:pt idx="1979">
                  <c:v>266.57396481110209</c:v>
                </c:pt>
                <c:pt idx="1980">
                  <c:v>265.84990878864426</c:v>
                </c:pt>
                <c:pt idx="1981">
                  <c:v>259.93149514642107</c:v>
                </c:pt>
                <c:pt idx="1982">
                  <c:v>258.79035348126308</c:v>
                </c:pt>
                <c:pt idx="1983">
                  <c:v>260.5948405419017</c:v>
                </c:pt>
                <c:pt idx="1984">
                  <c:v>255.8227671394819</c:v>
                </c:pt>
                <c:pt idx="1985">
                  <c:v>258.33029780198387</c:v>
                </c:pt>
                <c:pt idx="1986">
                  <c:v>257.02287445551229</c:v>
                </c:pt>
                <c:pt idx="1987">
                  <c:v>261.53400122293681</c:v>
                </c:pt>
                <c:pt idx="1988">
                  <c:v>258.61963665234993</c:v>
                </c:pt>
                <c:pt idx="1989">
                  <c:v>260.84524461293091</c:v>
                </c:pt>
                <c:pt idx="1990">
                  <c:v>260.4569510759589</c:v>
                </c:pt>
                <c:pt idx="1991">
                  <c:v>262.05771217636993</c:v>
                </c:pt>
                <c:pt idx="1992">
                  <c:v>260.77002887208317</c:v>
                </c:pt>
                <c:pt idx="1993">
                  <c:v>262.29899147651821</c:v>
                </c:pt>
                <c:pt idx="1994">
                  <c:v>259.66854905963902</c:v>
                </c:pt>
                <c:pt idx="1995">
                  <c:v>260.27587345142399</c:v>
                </c:pt>
                <c:pt idx="1996">
                  <c:v>258.37457657064152</c:v>
                </c:pt>
                <c:pt idx="1997">
                  <c:v>260.12936816596414</c:v>
                </c:pt>
                <c:pt idx="1998">
                  <c:v>261.10233775902844</c:v>
                </c:pt>
                <c:pt idx="1999">
                  <c:v>261.92956549367869</c:v>
                </c:pt>
                <c:pt idx="2000">
                  <c:v>264.32083712320281</c:v>
                </c:pt>
                <c:pt idx="2001">
                  <c:v>265.59045265407178</c:v>
                </c:pt>
                <c:pt idx="2002">
                  <c:v>264.01157646230763</c:v>
                </c:pt>
                <c:pt idx="2003">
                  <c:v>265.95704305074122</c:v>
                </c:pt>
                <c:pt idx="2004">
                  <c:v>265.90091298603892</c:v>
                </c:pt>
                <c:pt idx="2005">
                  <c:v>264.61882814675488</c:v>
                </c:pt>
                <c:pt idx="2006">
                  <c:v>265.72794222965723</c:v>
                </c:pt>
                <c:pt idx="2007">
                  <c:v>262.85476636587589</c:v>
                </c:pt>
                <c:pt idx="2008">
                  <c:v>263.56518976251544</c:v>
                </c:pt>
                <c:pt idx="2009">
                  <c:v>268.09140330251211</c:v>
                </c:pt>
                <c:pt idx="2010">
                  <c:v>268.55287677487638</c:v>
                </c:pt>
                <c:pt idx="2011">
                  <c:v>267.84339857362687</c:v>
                </c:pt>
                <c:pt idx="2012">
                  <c:v>269.3297546781713</c:v>
                </c:pt>
                <c:pt idx="2013">
                  <c:v>269.45117593212569</c:v>
                </c:pt>
                <c:pt idx="2014">
                  <c:v>267.81006225929275</c:v>
                </c:pt>
                <c:pt idx="2015">
                  <c:v>264.5161653859264</c:v>
                </c:pt>
                <c:pt idx="2016">
                  <c:v>265.73543108544004</c:v>
                </c:pt>
                <c:pt idx="2017">
                  <c:v>264.08551982474569</c:v>
                </c:pt>
                <c:pt idx="2018">
                  <c:v>264.46719699398733</c:v>
                </c:pt>
                <c:pt idx="2019">
                  <c:v>261.79022188098196</c:v>
                </c:pt>
                <c:pt idx="2020">
                  <c:v>262.11609616854093</c:v>
                </c:pt>
                <c:pt idx="2021">
                  <c:v>264.07737660292366</c:v>
                </c:pt>
                <c:pt idx="2022">
                  <c:v>263.4561287559697</c:v>
                </c:pt>
                <c:pt idx="2023">
                  <c:v>265.36836809107558</c:v>
                </c:pt>
                <c:pt idx="2024">
                  <c:v>267.74967881533519</c:v>
                </c:pt>
                <c:pt idx="2025">
                  <c:v>269.0700440679168</c:v>
                </c:pt>
                <c:pt idx="2026">
                  <c:v>268.56934498686485</c:v>
                </c:pt>
                <c:pt idx="2027">
                  <c:v>269.84466804374307</c:v>
                </c:pt>
                <c:pt idx="2028">
                  <c:v>271.50264981892173</c:v>
                </c:pt>
                <c:pt idx="2029">
                  <c:v>272.79120561126081</c:v>
                </c:pt>
                <c:pt idx="2030">
                  <c:v>269.90745082984449</c:v>
                </c:pt>
                <c:pt idx="2031">
                  <c:v>266.83512956811046</c:v>
                </c:pt>
                <c:pt idx="2032">
                  <c:v>265.17703873192517</c:v>
                </c:pt>
                <c:pt idx="2033">
                  <c:v>263.52407376304757</c:v>
                </c:pt>
                <c:pt idx="2034">
                  <c:v>265.70289455182035</c:v>
                </c:pt>
                <c:pt idx="2035">
                  <c:v>267.73975426373926</c:v>
                </c:pt>
                <c:pt idx="2036">
                  <c:v>268.06631927100636</c:v>
                </c:pt>
                <c:pt idx="2037">
                  <c:v>268.4825324256542</c:v>
                </c:pt>
                <c:pt idx="2038">
                  <c:v>270.25113841513922</c:v>
                </c:pt>
                <c:pt idx="2039">
                  <c:v>268.03618207953087</c:v>
                </c:pt>
                <c:pt idx="2040">
                  <c:v>271.45749856221164</c:v>
                </c:pt>
                <c:pt idx="2041">
                  <c:v>270.77223190441526</c:v>
                </c:pt>
                <c:pt idx="2042">
                  <c:v>271.23875853674951</c:v>
                </c:pt>
                <c:pt idx="2043">
                  <c:v>268.57418002482149</c:v>
                </c:pt>
                <c:pt idx="2044">
                  <c:v>268.63739905494924</c:v>
                </c:pt>
                <c:pt idx="2045">
                  <c:v>267.24254513489683</c:v>
                </c:pt>
                <c:pt idx="2046">
                  <c:v>267.077281356311</c:v>
                </c:pt>
                <c:pt idx="2047">
                  <c:v>263.21572194387358</c:v>
                </c:pt>
                <c:pt idx="2048">
                  <c:v>264.56793301036663</c:v>
                </c:pt>
                <c:pt idx="2049">
                  <c:v>265.7620783247059</c:v>
                </c:pt>
                <c:pt idx="2050">
                  <c:v>265.33463188638393</c:v>
                </c:pt>
                <c:pt idx="2051">
                  <c:v>267.7946483037008</c:v>
                </c:pt>
                <c:pt idx="2052">
                  <c:v>268.71552308930501</c:v>
                </c:pt>
                <c:pt idx="2053">
                  <c:v>268.84741419988779</c:v>
                </c:pt>
                <c:pt idx="2054">
                  <c:v>269.8207836833094</c:v>
                </c:pt>
                <c:pt idx="2055">
                  <c:v>274.17224513715075</c:v>
                </c:pt>
                <c:pt idx="2056">
                  <c:v>274.14443458048157</c:v>
                </c:pt>
                <c:pt idx="2057">
                  <c:v>274.07212713314169</c:v>
                </c:pt>
                <c:pt idx="2058">
                  <c:v>273.27216465012793</c:v>
                </c:pt>
                <c:pt idx="2059">
                  <c:v>270.84537548613872</c:v>
                </c:pt>
                <c:pt idx="2060">
                  <c:v>268.60126350811385</c:v>
                </c:pt>
                <c:pt idx="2061">
                  <c:v>268.87649713496666</c:v>
                </c:pt>
                <c:pt idx="2062">
                  <c:v>277.99207053775001</c:v>
                </c:pt>
                <c:pt idx="2063">
                  <c:v>270.40673211781137</c:v>
                </c:pt>
                <c:pt idx="2064">
                  <c:v>272.92338755119431</c:v>
                </c:pt>
                <c:pt idx="2065">
                  <c:v>277.94775541542356</c:v>
                </c:pt>
                <c:pt idx="2066">
                  <c:v>278.49298774081512</c:v>
                </c:pt>
                <c:pt idx="2067">
                  <c:v>279.23580225639876</c:v>
                </c:pt>
                <c:pt idx="2068">
                  <c:v>279.89696643174852</c:v>
                </c:pt>
                <c:pt idx="2069">
                  <c:v>281.01800451803319</c:v>
                </c:pt>
                <c:pt idx="2070">
                  <c:v>281.15051364098639</c:v>
                </c:pt>
                <c:pt idx="2071">
                  <c:v>281.66433639649267</c:v>
                </c:pt>
                <c:pt idx="2072">
                  <c:v>280.68631364345845</c:v>
                </c:pt>
                <c:pt idx="2073">
                  <c:v>281.16320107141456</c:v>
                </c:pt>
                <c:pt idx="2074">
                  <c:v>283.75318185486526</c:v>
                </c:pt>
                <c:pt idx="2075">
                  <c:v>286.00976314130526</c:v>
                </c:pt>
                <c:pt idx="2076">
                  <c:v>288.07803242310939</c:v>
                </c:pt>
                <c:pt idx="2077">
                  <c:v>287.31296946219032</c:v>
                </c:pt>
                <c:pt idx="2078">
                  <c:v>288.79881661537087</c:v>
                </c:pt>
                <c:pt idx="2079">
                  <c:v>290.78136394603001</c:v>
                </c:pt>
                <c:pt idx="2080">
                  <c:v>290.8169905415017</c:v>
                </c:pt>
                <c:pt idx="2081">
                  <c:v>290.68531755293202</c:v>
                </c:pt>
                <c:pt idx="2082">
                  <c:v>290.55586213816213</c:v>
                </c:pt>
                <c:pt idx="2083">
                  <c:v>290.45614402451037</c:v>
                </c:pt>
                <c:pt idx="2084">
                  <c:v>293.24636081597919</c:v>
                </c:pt>
                <c:pt idx="2085">
                  <c:v>293.43427293025769</c:v>
                </c:pt>
                <c:pt idx="2086">
                  <c:v>295.71332078404618</c:v>
                </c:pt>
                <c:pt idx="2087">
                  <c:v>293.02747537584168</c:v>
                </c:pt>
                <c:pt idx="2088">
                  <c:v>292.65459579446144</c:v>
                </c:pt>
                <c:pt idx="2089">
                  <c:v>292.38906859719111</c:v>
                </c:pt>
                <c:pt idx="2090">
                  <c:v>291.3705842107284</c:v>
                </c:pt>
                <c:pt idx="2091">
                  <c:v>290.97403839092772</c:v>
                </c:pt>
                <c:pt idx="2092">
                  <c:v>295.67427694370269</c:v>
                </c:pt>
                <c:pt idx="2093">
                  <c:v>295.75832662608065</c:v>
                </c:pt>
                <c:pt idx="2094">
                  <c:v>296.12026375313741</c:v>
                </c:pt>
                <c:pt idx="2095">
                  <c:v>297.15976056019463</c:v>
                </c:pt>
                <c:pt idx="2096">
                  <c:v>297.61858021473302</c:v>
                </c:pt>
                <c:pt idx="2097">
                  <c:v>294.39909930149975</c:v>
                </c:pt>
                <c:pt idx="2098">
                  <c:v>286.31931463155109</c:v>
                </c:pt>
                <c:pt idx="2099">
                  <c:v>288.89537195983269</c:v>
                </c:pt>
                <c:pt idx="2100">
                  <c:v>286.78035185988921</c:v>
                </c:pt>
                <c:pt idx="2101">
                  <c:v>287.03413682212135</c:v>
                </c:pt>
                <c:pt idx="2102">
                  <c:v>287.5788965498179</c:v>
                </c:pt>
                <c:pt idx="2103">
                  <c:v>292.41742445889298</c:v>
                </c:pt>
                <c:pt idx="2104">
                  <c:v>292.37321839757305</c:v>
                </c:pt>
                <c:pt idx="2105">
                  <c:v>293.74804144608999</c:v>
                </c:pt>
                <c:pt idx="2106">
                  <c:v>294.12044842977519</c:v>
                </c:pt>
                <c:pt idx="2107">
                  <c:v>294.65808283837731</c:v>
                </c:pt>
                <c:pt idx="2108">
                  <c:v>294.77812265291544</c:v>
                </c:pt>
                <c:pt idx="2109">
                  <c:v>297.00260364976208</c:v>
                </c:pt>
                <c:pt idx="2110">
                  <c:v>297.05222640774042</c:v>
                </c:pt>
                <c:pt idx="2111">
                  <c:v>297.32051648384316</c:v>
                </c:pt>
                <c:pt idx="2112">
                  <c:v>298.58944129500401</c:v>
                </c:pt>
                <c:pt idx="2113">
                  <c:v>299.42979270410854</c:v>
                </c:pt>
                <c:pt idx="2114">
                  <c:v>300.13530835545356</c:v>
                </c:pt>
                <c:pt idx="2115">
                  <c:v>299.38206033691029</c:v>
                </c:pt>
                <c:pt idx="2116">
                  <c:v>298.8313749611915</c:v>
                </c:pt>
                <c:pt idx="2117">
                  <c:v>296.49885086052672</c:v>
                </c:pt>
                <c:pt idx="2118">
                  <c:v>297.81394483112535</c:v>
                </c:pt>
                <c:pt idx="2119">
                  <c:v>301.59988861235774</c:v>
                </c:pt>
                <c:pt idx="2120">
                  <c:v>301.33897833103123</c:v>
                </c:pt>
                <c:pt idx="2121">
                  <c:v>301.69466262704606</c:v>
                </c:pt>
                <c:pt idx="2122">
                  <c:v>302.02504476954232</c:v>
                </c:pt>
                <c:pt idx="2123">
                  <c:v>301.54724849986496</c:v>
                </c:pt>
                <c:pt idx="2124">
                  <c:v>302.40726724381665</c:v>
                </c:pt>
                <c:pt idx="2125">
                  <c:v>307.3495848774545</c:v>
                </c:pt>
                <c:pt idx="2126">
                  <c:v>308.74665637130676</c:v>
                </c:pt>
                <c:pt idx="2127">
                  <c:v>308.69368907579428</c:v>
                </c:pt>
                <c:pt idx="2128">
                  <c:v>309.6237249859484</c:v>
                </c:pt>
                <c:pt idx="2129">
                  <c:v>312.04578817298733</c:v>
                </c:pt>
                <c:pt idx="2130">
                  <c:v>311.08506976632509</c:v>
                </c:pt>
                <c:pt idx="2131">
                  <c:v>306.46062861309946</c:v>
                </c:pt>
                <c:pt idx="2132">
                  <c:v>306.33888017612543</c:v>
                </c:pt>
                <c:pt idx="2133">
                  <c:v>296.96748600565439</c:v>
                </c:pt>
                <c:pt idx="2134">
                  <c:v>294.64648601801463</c:v>
                </c:pt>
                <c:pt idx="2135">
                  <c:v>296.1627975456903</c:v>
                </c:pt>
                <c:pt idx="2136">
                  <c:v>296.68741734084466</c:v>
                </c:pt>
                <c:pt idx="2137">
                  <c:v>298.00211142108594</c:v>
                </c:pt>
                <c:pt idx="2138">
                  <c:v>297.44615476338407</c:v>
                </c:pt>
                <c:pt idx="2139">
                  <c:v>296.28734521516571</c:v>
                </c:pt>
                <c:pt idx="2140">
                  <c:v>294.48874744888053</c:v>
                </c:pt>
                <c:pt idx="2141">
                  <c:v>295.28176638114422</c:v>
                </c:pt>
                <c:pt idx="2142">
                  <c:v>295.01463962244463</c:v>
                </c:pt>
                <c:pt idx="2143">
                  <c:v>291.63174896773688</c:v>
                </c:pt>
                <c:pt idx="2144">
                  <c:v>291.12737816613122</c:v>
                </c:pt>
                <c:pt idx="2145">
                  <c:v>291.06623129512786</c:v>
                </c:pt>
                <c:pt idx="2146">
                  <c:v>288.65645564815975</c:v>
                </c:pt>
                <c:pt idx="2147">
                  <c:v>290.84767303800993</c:v>
                </c:pt>
                <c:pt idx="2148">
                  <c:v>292.17091023043065</c:v>
                </c:pt>
                <c:pt idx="2149">
                  <c:v>290.61915387562755</c:v>
                </c:pt>
                <c:pt idx="2150">
                  <c:v>288.608359744273</c:v>
                </c:pt>
                <c:pt idx="2151">
                  <c:v>289.82642577271463</c:v>
                </c:pt>
                <c:pt idx="2152">
                  <c:v>292.2039920690828</c:v>
                </c:pt>
                <c:pt idx="2153">
                  <c:v>289.16358932859782</c:v>
                </c:pt>
                <c:pt idx="2154">
                  <c:v>288.99767118397278</c:v>
                </c:pt>
                <c:pt idx="2155">
                  <c:v>286.01314403250814</c:v>
                </c:pt>
                <c:pt idx="2156">
                  <c:v>282.43510688342104</c:v>
                </c:pt>
                <c:pt idx="2157">
                  <c:v>282.03288989127998</c:v>
                </c:pt>
                <c:pt idx="2158">
                  <c:v>281.15567586196289</c:v>
                </c:pt>
                <c:pt idx="2159">
                  <c:v>282.02587363319219</c:v>
                </c:pt>
                <c:pt idx="2160">
                  <c:v>280.48960394131859</c:v>
                </c:pt>
                <c:pt idx="2161">
                  <c:v>287.61972171993494</c:v>
                </c:pt>
                <c:pt idx="2162">
                  <c:v>291.22869584121224</c:v>
                </c:pt>
                <c:pt idx="2163">
                  <c:v>290.84411037846274</c:v>
                </c:pt>
                <c:pt idx="2164">
                  <c:v>291.6803174693186</c:v>
                </c:pt>
                <c:pt idx="2165">
                  <c:v>287.35299485159271</c:v>
                </c:pt>
                <c:pt idx="2166">
                  <c:v>290.11242008554666</c:v>
                </c:pt>
                <c:pt idx="2167">
                  <c:v>291.73121260570662</c:v>
                </c:pt>
                <c:pt idx="2168">
                  <c:v>293.90396233178171</c:v>
                </c:pt>
                <c:pt idx="2169">
                  <c:v>294.30596120190967</c:v>
                </c:pt>
                <c:pt idx="2170">
                  <c:v>296.31893655339513</c:v>
                </c:pt>
                <c:pt idx="2171">
                  <c:v>296.31315632004822</c:v>
                </c:pt>
                <c:pt idx="2172">
                  <c:v>296.37742960657255</c:v>
                </c:pt>
                <c:pt idx="2173">
                  <c:v>295.51882865570599</c:v>
                </c:pt>
                <c:pt idx="2174">
                  <c:v>298.58402459834565</c:v>
                </c:pt>
                <c:pt idx="2175">
                  <c:v>297.18604426277221</c:v>
                </c:pt>
                <c:pt idx="2176">
                  <c:v>293.31757765325352</c:v>
                </c:pt>
                <c:pt idx="2177">
                  <c:v>291.4917146353319</c:v>
                </c:pt>
                <c:pt idx="2178">
                  <c:v>287.98667565329282</c:v>
                </c:pt>
                <c:pt idx="2179">
                  <c:v>283.7098119279288</c:v>
                </c:pt>
                <c:pt idx="2180">
                  <c:v>285.52233314938303</c:v>
                </c:pt>
                <c:pt idx="2181">
                  <c:v>285.27767295803187</c:v>
                </c:pt>
                <c:pt idx="2182">
                  <c:v>285.27625516494675</c:v>
                </c:pt>
                <c:pt idx="2183">
                  <c:v>286.09999294738753</c:v>
                </c:pt>
                <c:pt idx="2184">
                  <c:v>284.46066060432815</c:v>
                </c:pt>
                <c:pt idx="2185">
                  <c:v>284.06396936985203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60-4520-9914-8D8FCB7B64F1}"/>
            </c:ext>
          </c:extLst>
        </c:ser>
        <c:ser>
          <c:idx val="1"/>
          <c:order val="1"/>
          <c:tx>
            <c:strRef>
              <c:f>'Growth Index'!$C$2</c:f>
              <c:strCache>
                <c:ptCount val="1"/>
                <c:pt idx="0">
                  <c:v>Gold =100</c:v>
                </c:pt>
              </c:strCache>
            </c:strRef>
          </c:tx>
          <c:spPr>
            <a:ln w="180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Index'!$A$3:$A$2188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'Growth Index'!$C$3:$C$2188</c:f>
              <c:numCache>
                <c:formatCode>#,##0.00</c:formatCode>
                <c:ptCount val="2186"/>
                <c:pt idx="0">
                  <c:v>100</c:v>
                </c:pt>
                <c:pt idx="1">
                  <c:v>97.135467745678369</c:v>
                </c:pt>
                <c:pt idx="2">
                  <c:v>99.763488003610306</c:v>
                </c:pt>
                <c:pt idx="3">
                  <c:v>100.47053453073839</c:v>
                </c:pt>
                <c:pt idx="4">
                  <c:v>100.29224974125972</c:v>
                </c:pt>
                <c:pt idx="5">
                  <c:v>99.512851585741387</c:v>
                </c:pt>
                <c:pt idx="6">
                  <c:v>99.107501653199336</c:v>
                </c:pt>
                <c:pt idx="7">
                  <c:v>99.753739794352015</c:v>
                </c:pt>
                <c:pt idx="8">
                  <c:v>99.992584023602362</c:v>
                </c:pt>
                <c:pt idx="9">
                  <c:v>100.56804282818081</c:v>
                </c:pt>
                <c:pt idx="10">
                  <c:v>102.02504634657704</c:v>
                </c:pt>
                <c:pt idx="11">
                  <c:v>103.05806827441387</c:v>
                </c:pt>
                <c:pt idx="12">
                  <c:v>102.92243190043838</c:v>
                </c:pt>
                <c:pt idx="13">
                  <c:v>104.25183083555137</c:v>
                </c:pt>
                <c:pt idx="14">
                  <c:v>104.32338321560144</c:v>
                </c:pt>
                <c:pt idx="15">
                  <c:v>104.12710878726405</c:v>
                </c:pt>
                <c:pt idx="16">
                  <c:v>104.20791148416376</c:v>
                </c:pt>
                <c:pt idx="17">
                  <c:v>103.65591913493549</c:v>
                </c:pt>
                <c:pt idx="18">
                  <c:v>103.49165394748111</c:v>
                </c:pt>
                <c:pt idx="19">
                  <c:v>102.96975788409361</c:v>
                </c:pt>
                <c:pt idx="20">
                  <c:v>102.50810680211428</c:v>
                </c:pt>
                <c:pt idx="21">
                  <c:v>102.80525685286669</c:v>
                </c:pt>
                <c:pt idx="22">
                  <c:v>102.13409788643392</c:v>
                </c:pt>
                <c:pt idx="23">
                  <c:v>102.7350671257236</c:v>
                </c:pt>
                <c:pt idx="24">
                  <c:v>101.7800046670865</c:v>
                </c:pt>
                <c:pt idx="25">
                  <c:v>100.85174978390816</c:v>
                </c:pt>
                <c:pt idx="26">
                  <c:v>100.74205622489349</c:v>
                </c:pt>
                <c:pt idx="27">
                  <c:v>100.78968356447986</c:v>
                </c:pt>
                <c:pt idx="28">
                  <c:v>100.17785240922946</c:v>
                </c:pt>
                <c:pt idx="29">
                  <c:v>99.437866368560165</c:v>
                </c:pt>
                <c:pt idx="30">
                  <c:v>100.29017955703554</c:v>
                </c:pt>
                <c:pt idx="31">
                  <c:v>100.01960123797022</c:v>
                </c:pt>
                <c:pt idx="32">
                  <c:v>98.329308921406451</c:v>
                </c:pt>
                <c:pt idx="33">
                  <c:v>98.586457247879054</c:v>
                </c:pt>
                <c:pt idx="34">
                  <c:v>98.524312413859775</c:v>
                </c:pt>
                <c:pt idx="35">
                  <c:v>98.198009452356374</c:v>
                </c:pt>
                <c:pt idx="36">
                  <c:v>97.210321938541554</c:v>
                </c:pt>
                <c:pt idx="37">
                  <c:v>97.649332018373613</c:v>
                </c:pt>
                <c:pt idx="38">
                  <c:v>97.760781303249345</c:v>
                </c:pt>
                <c:pt idx="39">
                  <c:v>98.11006593012668</c:v>
                </c:pt>
                <c:pt idx="40">
                  <c:v>98.296565944342674</c:v>
                </c:pt>
                <c:pt idx="41">
                  <c:v>98.16778214219795</c:v>
                </c:pt>
                <c:pt idx="42">
                  <c:v>97.86535181143077</c:v>
                </c:pt>
                <c:pt idx="43">
                  <c:v>98.260350822852672</c:v>
                </c:pt>
                <c:pt idx="44">
                  <c:v>96.037772214485344</c:v>
                </c:pt>
                <c:pt idx="45">
                  <c:v>95.721256769535273</c:v>
                </c:pt>
                <c:pt idx="46">
                  <c:v>94.564141710137378</c:v>
                </c:pt>
                <c:pt idx="47">
                  <c:v>94.337902020277255</c:v>
                </c:pt>
                <c:pt idx="48">
                  <c:v>95.313338760360836</c:v>
                </c:pt>
                <c:pt idx="49">
                  <c:v>94.69667280777638</c:v>
                </c:pt>
                <c:pt idx="50">
                  <c:v>94.562333574549257</c:v>
                </c:pt>
                <c:pt idx="51">
                  <c:v>94.189045292617251</c:v>
                </c:pt>
                <c:pt idx="52">
                  <c:v>95.470987219756964</c:v>
                </c:pt>
                <c:pt idx="53">
                  <c:v>96.532415219732499</c:v>
                </c:pt>
                <c:pt idx="54">
                  <c:v>96.650324003484926</c:v>
                </c:pt>
                <c:pt idx="55">
                  <c:v>97.437138135400843</c:v>
                </c:pt>
                <c:pt idx="56">
                  <c:v>97.826463793853861</c:v>
                </c:pt>
                <c:pt idx="57">
                  <c:v>99.140991468875768</c:v>
                </c:pt>
                <c:pt idx="58">
                  <c:v>98.072959843273964</c:v>
                </c:pt>
                <c:pt idx="59">
                  <c:v>97.092950354492828</c:v>
                </c:pt>
                <c:pt idx="60">
                  <c:v>96.90645034027682</c:v>
                </c:pt>
                <c:pt idx="61">
                  <c:v>97.724579284190483</c:v>
                </c:pt>
                <c:pt idx="62">
                  <c:v>97.847047714208912</c:v>
                </c:pt>
                <c:pt idx="63">
                  <c:v>98.784251558304931</c:v>
                </c:pt>
                <c:pt idx="64">
                  <c:v>98.464119842178604</c:v>
                </c:pt>
                <c:pt idx="65">
                  <c:v>97.467941952558419</c:v>
                </c:pt>
                <c:pt idx="66">
                  <c:v>98.444911677162494</c:v>
                </c:pt>
                <c:pt idx="67">
                  <c:v>98.035840653989681</c:v>
                </c:pt>
                <c:pt idx="68">
                  <c:v>97.454407140510796</c:v>
                </c:pt>
                <c:pt idx="69">
                  <c:v>98.339948096026973</c:v>
                </c:pt>
                <c:pt idx="70">
                  <c:v>98.566227093182164</c:v>
                </c:pt>
                <c:pt idx="71">
                  <c:v>98.864084675251789</c:v>
                </c:pt>
                <c:pt idx="72">
                  <c:v>98.526094344584365</c:v>
                </c:pt>
                <c:pt idx="73">
                  <c:v>98.097526902895851</c:v>
                </c:pt>
                <c:pt idx="74">
                  <c:v>98.241666755108284</c:v>
                </c:pt>
                <c:pt idx="75">
                  <c:v>98.691643570355154</c:v>
                </c:pt>
                <c:pt idx="76">
                  <c:v>99.460979058252519</c:v>
                </c:pt>
                <c:pt idx="77">
                  <c:v>99.885366824197149</c:v>
                </c:pt>
                <c:pt idx="78">
                  <c:v>100.43885285065045</c:v>
                </c:pt>
                <c:pt idx="79">
                  <c:v>98.379019547648952</c:v>
                </c:pt>
                <c:pt idx="80">
                  <c:v>97.884704103196867</c:v>
                </c:pt>
                <c:pt idx="81">
                  <c:v>99.386255889706916</c:v>
                </c:pt>
                <c:pt idx="82">
                  <c:v>99.592933648892327</c:v>
                </c:pt>
                <c:pt idx="83">
                  <c:v>99.718048770133734</c:v>
                </c:pt>
                <c:pt idx="84">
                  <c:v>99.016819722723724</c:v>
                </c:pt>
                <c:pt idx="85">
                  <c:v>99.651999411439036</c:v>
                </c:pt>
                <c:pt idx="86">
                  <c:v>100.36351386781058</c:v>
                </c:pt>
                <c:pt idx="87">
                  <c:v>101.42150903065455</c:v>
                </c:pt>
                <c:pt idx="88">
                  <c:v>101.71830531574832</c:v>
                </c:pt>
                <c:pt idx="89">
                  <c:v>101.31906111642435</c:v>
                </c:pt>
                <c:pt idx="90">
                  <c:v>102.07756089322449</c:v>
                </c:pt>
                <c:pt idx="91">
                  <c:v>101.52685258231261</c:v>
                </c:pt>
                <c:pt idx="92">
                  <c:v>101.0202470568334</c:v>
                </c:pt>
                <c:pt idx="93">
                  <c:v>100.28748045608505</c:v>
                </c:pt>
                <c:pt idx="94">
                  <c:v>100.13432613079551</c:v>
                </c:pt>
                <c:pt idx="95">
                  <c:v>100.13432613079551</c:v>
                </c:pt>
                <c:pt idx="96">
                  <c:v>99.26245101164541</c:v>
                </c:pt>
                <c:pt idx="97">
                  <c:v>99.338196169870912</c:v>
                </c:pt>
                <c:pt idx="98">
                  <c:v>99.104894269271398</c:v>
                </c:pt>
                <c:pt idx="99">
                  <c:v>99.420033958882939</c:v>
                </c:pt>
                <c:pt idx="100">
                  <c:v>99.989111879175667</c:v>
                </c:pt>
                <c:pt idx="101">
                  <c:v>99.508737422156884</c:v>
                </c:pt>
                <c:pt idx="102">
                  <c:v>99.959631407629601</c:v>
                </c:pt>
                <c:pt idx="103">
                  <c:v>98.532016643757331</c:v>
                </c:pt>
                <c:pt idx="104">
                  <c:v>97.779963263401896</c:v>
                </c:pt>
                <c:pt idx="105">
                  <c:v>98.45106982010762</c:v>
                </c:pt>
                <c:pt idx="106">
                  <c:v>98.705938323447029</c:v>
                </c:pt>
                <c:pt idx="107">
                  <c:v>99.354312160982943</c:v>
                </c:pt>
                <c:pt idx="108">
                  <c:v>98.811426001854713</c:v>
                </c:pt>
                <c:pt idx="109">
                  <c:v>99.231935447987453</c:v>
                </c:pt>
                <c:pt idx="110">
                  <c:v>99.132291454161773</c:v>
                </c:pt>
                <c:pt idx="111">
                  <c:v>99.095132957582038</c:v>
                </c:pt>
                <c:pt idx="112">
                  <c:v>99.020475301195475</c:v>
                </c:pt>
                <c:pt idx="113">
                  <c:v>100.17648975632247</c:v>
                </c:pt>
                <c:pt idx="114">
                  <c:v>100.02738408245834</c:v>
                </c:pt>
                <c:pt idx="115">
                  <c:v>98.573236894194537</c:v>
                </c:pt>
                <c:pt idx="116">
                  <c:v>98.12264426465299</c:v>
                </c:pt>
                <c:pt idx="117">
                  <c:v>97.703576086018202</c:v>
                </c:pt>
                <c:pt idx="118">
                  <c:v>97.606945651506095</c:v>
                </c:pt>
                <c:pt idx="119">
                  <c:v>97.475986845682669</c:v>
                </c:pt>
                <c:pt idx="120">
                  <c:v>98.213679960787204</c:v>
                </c:pt>
                <c:pt idx="121">
                  <c:v>97.600328923447861</c:v>
                </c:pt>
                <c:pt idx="122">
                  <c:v>97.308957045118845</c:v>
                </c:pt>
                <c:pt idx="123">
                  <c:v>96.732358328973604</c:v>
                </c:pt>
                <c:pt idx="124">
                  <c:v>97.083058018485374</c:v>
                </c:pt>
                <c:pt idx="125">
                  <c:v>96.63023797553808</c:v>
                </c:pt>
                <c:pt idx="126">
                  <c:v>96.2259624424034</c:v>
                </c:pt>
                <c:pt idx="127">
                  <c:v>96.360694748584635</c:v>
                </c:pt>
                <c:pt idx="128">
                  <c:v>96.613951652812972</c:v>
                </c:pt>
                <c:pt idx="129">
                  <c:v>96.191031359229399</c:v>
                </c:pt>
                <c:pt idx="130">
                  <c:v>95.919116592120616</c:v>
                </c:pt>
                <c:pt idx="131">
                  <c:v>96.000024108474449</c:v>
                </c:pt>
                <c:pt idx="132">
                  <c:v>95.441179187416196</c:v>
                </c:pt>
                <c:pt idx="133">
                  <c:v>95.129118569277637</c:v>
                </c:pt>
                <c:pt idx="134">
                  <c:v>94.200038232896006</c:v>
                </c:pt>
                <c:pt idx="135">
                  <c:v>92.090494303652392</c:v>
                </c:pt>
                <c:pt idx="136">
                  <c:v>92.092446565990116</c:v>
                </c:pt>
                <c:pt idx="137">
                  <c:v>90.802643179771636</c:v>
                </c:pt>
                <c:pt idx="138">
                  <c:v>91.789583854974126</c:v>
                </c:pt>
                <c:pt idx="139">
                  <c:v>90.763493113558653</c:v>
                </c:pt>
                <c:pt idx="140">
                  <c:v>92.565549173361305</c:v>
                </c:pt>
                <c:pt idx="141">
                  <c:v>91.600882632215914</c:v>
                </c:pt>
                <c:pt idx="142">
                  <c:v>91.177831314314318</c:v>
                </c:pt>
                <c:pt idx="143">
                  <c:v>91.342541984449838</c:v>
                </c:pt>
                <c:pt idx="144">
                  <c:v>92.075295482766194</c:v>
                </c:pt>
                <c:pt idx="145">
                  <c:v>91.629275601922643</c:v>
                </c:pt>
                <c:pt idx="146">
                  <c:v>91.037936650004355</c:v>
                </c:pt>
                <c:pt idx="147">
                  <c:v>90.612356562765854</c:v>
                </c:pt>
                <c:pt idx="148">
                  <c:v>90.957671152808331</c:v>
                </c:pt>
                <c:pt idx="149">
                  <c:v>91.321682913027132</c:v>
                </c:pt>
                <c:pt idx="150">
                  <c:v>91.630074850262403</c:v>
                </c:pt>
                <c:pt idx="151">
                  <c:v>93.452767240147125</c:v>
                </c:pt>
                <c:pt idx="152">
                  <c:v>95.168137611172554</c:v>
                </c:pt>
                <c:pt idx="153">
                  <c:v>95.606558081573439</c:v>
                </c:pt>
                <c:pt idx="154">
                  <c:v>95.28062198816059</c:v>
                </c:pt>
                <c:pt idx="155">
                  <c:v>95.880713364519934</c:v>
                </c:pt>
                <c:pt idx="156">
                  <c:v>95.253290315429254</c:v>
                </c:pt>
                <c:pt idx="157">
                  <c:v>96.212545552242247</c:v>
                </c:pt>
                <c:pt idx="158">
                  <c:v>98.462088965249919</c:v>
                </c:pt>
                <c:pt idx="159">
                  <c:v>100.33230387526693</c:v>
                </c:pt>
                <c:pt idx="160">
                  <c:v>102.37978158508267</c:v>
                </c:pt>
                <c:pt idx="161">
                  <c:v>98.526723261310593</c:v>
                </c:pt>
                <c:pt idx="162">
                  <c:v>97.108057458356441</c:v>
                </c:pt>
                <c:pt idx="163">
                  <c:v>96.792066110678093</c:v>
                </c:pt>
                <c:pt idx="164">
                  <c:v>98.470055243783179</c:v>
                </c:pt>
                <c:pt idx="165">
                  <c:v>98.470055243783179</c:v>
                </c:pt>
                <c:pt idx="166">
                  <c:v>99.359461416679693</c:v>
                </c:pt>
                <c:pt idx="167">
                  <c:v>98.639168331003148</c:v>
                </c:pt>
                <c:pt idx="168">
                  <c:v>97.693081038147639</c:v>
                </c:pt>
                <c:pt idx="169">
                  <c:v>97.800874744551635</c:v>
                </c:pt>
                <c:pt idx="170">
                  <c:v>98.139166431150613</c:v>
                </c:pt>
                <c:pt idx="171">
                  <c:v>97.504668068889004</c:v>
                </c:pt>
                <c:pt idx="172">
                  <c:v>96.67054105574941</c:v>
                </c:pt>
                <c:pt idx="173">
                  <c:v>96.632203340307768</c:v>
                </c:pt>
                <c:pt idx="174">
                  <c:v>95.671454426270202</c:v>
                </c:pt>
                <c:pt idx="175">
                  <c:v>95.974159908105008</c:v>
                </c:pt>
                <c:pt idx="176">
                  <c:v>96.189262530936801</c:v>
                </c:pt>
                <c:pt idx="177">
                  <c:v>97.011715277343924</c:v>
                </c:pt>
                <c:pt idx="178">
                  <c:v>98.357190896273437</c:v>
                </c:pt>
                <c:pt idx="179">
                  <c:v>97.442025342461577</c:v>
                </c:pt>
                <c:pt idx="180">
                  <c:v>96.942115159631584</c:v>
                </c:pt>
                <c:pt idx="181">
                  <c:v>98.157824294031101</c:v>
                </c:pt>
                <c:pt idx="182">
                  <c:v>100.23897525356837</c:v>
                </c:pt>
                <c:pt idx="183">
                  <c:v>98.138760255764993</c:v>
                </c:pt>
                <c:pt idx="184">
                  <c:v>97.772114906754751</c:v>
                </c:pt>
                <c:pt idx="185">
                  <c:v>95.644659953242979</c:v>
                </c:pt>
                <c:pt idx="186">
                  <c:v>96.233011550710842</c:v>
                </c:pt>
                <c:pt idx="187">
                  <c:v>97.259023677535737</c:v>
                </c:pt>
                <c:pt idx="188">
                  <c:v>98.012675554570265</c:v>
                </c:pt>
                <c:pt idx="189">
                  <c:v>97.311315482842218</c:v>
                </c:pt>
                <c:pt idx="190">
                  <c:v>97.009107893416015</c:v>
                </c:pt>
                <c:pt idx="191">
                  <c:v>97.679035231259832</c:v>
                </c:pt>
                <c:pt idx="192">
                  <c:v>98.844863407803672</c:v>
                </c:pt>
                <c:pt idx="193">
                  <c:v>99.355347253094791</c:v>
                </c:pt>
                <c:pt idx="194">
                  <c:v>99.843098379216087</c:v>
                </c:pt>
                <c:pt idx="195">
                  <c:v>100.51686472957716</c:v>
                </c:pt>
                <c:pt idx="196">
                  <c:v>100.23153307230682</c:v>
                </c:pt>
                <c:pt idx="197">
                  <c:v>99.980687015529313</c:v>
                </c:pt>
                <c:pt idx="198">
                  <c:v>100.2719278695407</c:v>
                </c:pt>
                <c:pt idx="199">
                  <c:v>99.684493442298631</c:v>
                </c:pt>
                <c:pt idx="200">
                  <c:v>98.942922007381796</c:v>
                </c:pt>
                <c:pt idx="201">
                  <c:v>99.048095227426344</c:v>
                </c:pt>
                <c:pt idx="202">
                  <c:v>99.344524644429569</c:v>
                </c:pt>
                <c:pt idx="203">
                  <c:v>100.26932048561281</c:v>
                </c:pt>
                <c:pt idx="204">
                  <c:v>98.257127624630073</c:v>
                </c:pt>
                <c:pt idx="205">
                  <c:v>97.904331546030576</c:v>
                </c:pt>
                <c:pt idx="206">
                  <c:v>97.40666187903831</c:v>
                </c:pt>
                <c:pt idx="207">
                  <c:v>96.419773613562867</c:v>
                </c:pt>
                <c:pt idx="208">
                  <c:v>95.762437712676928</c:v>
                </c:pt>
                <c:pt idx="209">
                  <c:v>95.475232407659831</c:v>
                </c:pt>
                <c:pt idx="210">
                  <c:v>94.304019131647081</c:v>
                </c:pt>
                <c:pt idx="211">
                  <c:v>94.91599441364707</c:v>
                </c:pt>
                <c:pt idx="212">
                  <c:v>94.330014356334544</c:v>
                </c:pt>
                <c:pt idx="213">
                  <c:v>93.645713650807849</c:v>
                </c:pt>
                <c:pt idx="214">
                  <c:v>93.764251351286504</c:v>
                </c:pt>
                <c:pt idx="215">
                  <c:v>93.298656437336248</c:v>
                </c:pt>
                <c:pt idx="216">
                  <c:v>92.542135127737737</c:v>
                </c:pt>
                <c:pt idx="217">
                  <c:v>93.721105043375132</c:v>
                </c:pt>
                <c:pt idx="218">
                  <c:v>93.697127593184391</c:v>
                </c:pt>
                <c:pt idx="219">
                  <c:v>93.060165973744475</c:v>
                </c:pt>
                <c:pt idx="220">
                  <c:v>93.6102846752256</c:v>
                </c:pt>
                <c:pt idx="221">
                  <c:v>93.510300018173297</c:v>
                </c:pt>
                <c:pt idx="222">
                  <c:v>92.641241921859702</c:v>
                </c:pt>
                <c:pt idx="223">
                  <c:v>92.621286918230879</c:v>
                </c:pt>
                <c:pt idx="224">
                  <c:v>92.797029835940648</c:v>
                </c:pt>
                <c:pt idx="225">
                  <c:v>92.041347081976994</c:v>
                </c:pt>
                <c:pt idx="226">
                  <c:v>92.422549232715212</c:v>
                </c:pt>
                <c:pt idx="227">
                  <c:v>94.350952042348169</c:v>
                </c:pt>
                <c:pt idx="228">
                  <c:v>94.116300591273657</c:v>
                </c:pt>
                <c:pt idx="229">
                  <c:v>93.87898934654379</c:v>
                </c:pt>
                <c:pt idx="230">
                  <c:v>94.703079896925956</c:v>
                </c:pt>
                <c:pt idx="231">
                  <c:v>93.627330938994987</c:v>
                </c:pt>
                <c:pt idx="232">
                  <c:v>94.427627473231482</c:v>
                </c:pt>
                <c:pt idx="233">
                  <c:v>93.841529494032471</c:v>
                </c:pt>
                <c:pt idx="234">
                  <c:v>92.988770822875964</c:v>
                </c:pt>
                <c:pt idx="235">
                  <c:v>93.778808153014438</c:v>
                </c:pt>
                <c:pt idx="236">
                  <c:v>91.304282883599129</c:v>
                </c:pt>
                <c:pt idx="237">
                  <c:v>92.252086595019804</c:v>
                </c:pt>
                <c:pt idx="238">
                  <c:v>93.593028772547214</c:v>
                </c:pt>
                <c:pt idx="239">
                  <c:v>93.254645368925708</c:v>
                </c:pt>
                <c:pt idx="240">
                  <c:v>92.427724693275508</c:v>
                </c:pt>
                <c:pt idx="241">
                  <c:v>92.427724693275508</c:v>
                </c:pt>
                <c:pt idx="242">
                  <c:v>92.427724693275508</c:v>
                </c:pt>
                <c:pt idx="243">
                  <c:v>92.929901596806729</c:v>
                </c:pt>
                <c:pt idx="244">
                  <c:v>92.29029328614385</c:v>
                </c:pt>
                <c:pt idx="245">
                  <c:v>92.29029328614385</c:v>
                </c:pt>
                <c:pt idx="246">
                  <c:v>92.29029328614385</c:v>
                </c:pt>
                <c:pt idx="247">
                  <c:v>94.406467045877278</c:v>
                </c:pt>
                <c:pt idx="248">
                  <c:v>95.604042414668058</c:v>
                </c:pt>
                <c:pt idx="249">
                  <c:v>96.683866228888405</c:v>
                </c:pt>
                <c:pt idx="250">
                  <c:v>96.606050886438709</c:v>
                </c:pt>
                <c:pt idx="251">
                  <c:v>96.343176797270559</c:v>
                </c:pt>
                <c:pt idx="252">
                  <c:v>95.082578731530162</c:v>
                </c:pt>
                <c:pt idx="253">
                  <c:v>95.223115414997906</c:v>
                </c:pt>
                <c:pt idx="254">
                  <c:v>96.079529664626165</c:v>
                </c:pt>
                <c:pt idx="255">
                  <c:v>97.294138194754765</c:v>
                </c:pt>
                <c:pt idx="256">
                  <c:v>96.563441778230612</c:v>
                </c:pt>
                <c:pt idx="257">
                  <c:v>96.411073598848859</c:v>
                </c:pt>
                <c:pt idx="258">
                  <c:v>98.345870395199512</c:v>
                </c:pt>
                <c:pt idx="259">
                  <c:v>97.482590471308896</c:v>
                </c:pt>
                <c:pt idx="260">
                  <c:v>97.076428187995106</c:v>
                </c:pt>
                <c:pt idx="261">
                  <c:v>98.194484898202603</c:v>
                </c:pt>
                <c:pt idx="262">
                  <c:v>99.564291732981417</c:v>
                </c:pt>
                <c:pt idx="263">
                  <c:v>99.319656228876511</c:v>
                </c:pt>
                <c:pt idx="264">
                  <c:v>98.87602099061985</c:v>
                </c:pt>
                <c:pt idx="265">
                  <c:v>100.43971761114916</c:v>
                </c:pt>
                <c:pt idx="266">
                  <c:v>100.69560810416851</c:v>
                </c:pt>
                <c:pt idx="267">
                  <c:v>102.21999742930291</c:v>
                </c:pt>
                <c:pt idx="268">
                  <c:v>106.31428462491225</c:v>
                </c:pt>
                <c:pt idx="269">
                  <c:v>106.00162129491098</c:v>
                </c:pt>
                <c:pt idx="270">
                  <c:v>111.34571015245861</c:v>
                </c:pt>
                <c:pt idx="271">
                  <c:v>110.71895532739008</c:v>
                </c:pt>
                <c:pt idx="272">
                  <c:v>107.87756196762354</c:v>
                </c:pt>
                <c:pt idx="273">
                  <c:v>108.47982834766158</c:v>
                </c:pt>
                <c:pt idx="274">
                  <c:v>108.34155838489468</c:v>
                </c:pt>
                <c:pt idx="275">
                  <c:v>108.66809719017066</c:v>
                </c:pt>
                <c:pt idx="276">
                  <c:v>110.54581979360822</c:v>
                </c:pt>
                <c:pt idx="277">
                  <c:v>108.72496174417473</c:v>
                </c:pt>
                <c:pt idx="278">
                  <c:v>109.70844337738254</c:v>
                </c:pt>
                <c:pt idx="279">
                  <c:v>112.29540061405885</c:v>
                </c:pt>
                <c:pt idx="280">
                  <c:v>111.62131980533466</c:v>
                </c:pt>
                <c:pt idx="281">
                  <c:v>110.66455403056352</c:v>
                </c:pt>
                <c:pt idx="282">
                  <c:v>110.37998231433785</c:v>
                </c:pt>
                <c:pt idx="283">
                  <c:v>109.34980361420104</c:v>
                </c:pt>
                <c:pt idx="284">
                  <c:v>110.05787213100987</c:v>
                </c:pt>
                <c:pt idx="285">
                  <c:v>111.7124603209234</c:v>
                </c:pt>
                <c:pt idx="286">
                  <c:v>111.6642302694739</c:v>
                </c:pt>
                <c:pt idx="287">
                  <c:v>110.938722415942</c:v>
                </c:pt>
                <c:pt idx="288">
                  <c:v>109.30630354063109</c:v>
                </c:pt>
                <c:pt idx="289">
                  <c:v>108.74238797846667</c:v>
                </c:pt>
                <c:pt idx="290">
                  <c:v>108.3846915903745</c:v>
                </c:pt>
                <c:pt idx="291">
                  <c:v>110.27114041338959</c:v>
                </c:pt>
                <c:pt idx="292">
                  <c:v>108.93288423438105</c:v>
                </c:pt>
                <c:pt idx="293">
                  <c:v>108.57317007179218</c:v>
                </c:pt>
                <c:pt idx="294">
                  <c:v>109.46410922920921</c:v>
                </c:pt>
                <c:pt idx="295">
                  <c:v>106.65773866963964</c:v>
                </c:pt>
                <c:pt idx="296">
                  <c:v>106.95557004684532</c:v>
                </c:pt>
                <c:pt idx="297">
                  <c:v>106.5903790677646</c:v>
                </c:pt>
                <c:pt idx="298">
                  <c:v>107.27986833628356</c:v>
                </c:pt>
                <c:pt idx="299">
                  <c:v>107.20961309698144</c:v>
                </c:pt>
                <c:pt idx="300">
                  <c:v>105.28904554156369</c:v>
                </c:pt>
                <c:pt idx="301">
                  <c:v>105.57106228358893</c:v>
                </c:pt>
                <c:pt idx="302">
                  <c:v>107.24315532238495</c:v>
                </c:pt>
                <c:pt idx="303">
                  <c:v>108.59570625448539</c:v>
                </c:pt>
                <c:pt idx="304">
                  <c:v>108.50222040360485</c:v>
                </c:pt>
                <c:pt idx="305">
                  <c:v>109.03898772708342</c:v>
                </c:pt>
                <c:pt idx="306">
                  <c:v>108.59131693983289</c:v>
                </c:pt>
                <c:pt idx="307">
                  <c:v>107.52546031790979</c:v>
                </c:pt>
                <c:pt idx="308">
                  <c:v>108.43434980689003</c:v>
                </c:pt>
                <c:pt idx="309">
                  <c:v>108.80425766141791</c:v>
                </c:pt>
                <c:pt idx="310">
                  <c:v>108.6451024223648</c:v>
                </c:pt>
                <c:pt idx="311">
                  <c:v>108.23314886419605</c:v>
                </c:pt>
                <c:pt idx="312">
                  <c:v>108.145546005193</c:v>
                </c:pt>
                <c:pt idx="313">
                  <c:v>108.58200111082419</c:v>
                </c:pt>
                <c:pt idx="314">
                  <c:v>109.22561876561743</c:v>
                </c:pt>
                <c:pt idx="315">
                  <c:v>111.89839693057218</c:v>
                </c:pt>
                <c:pt idx="316">
                  <c:v>111.89839693057218</c:v>
                </c:pt>
                <c:pt idx="317">
                  <c:v>112.0742315653045</c:v>
                </c:pt>
                <c:pt idx="318">
                  <c:v>111.68941314339004</c:v>
                </c:pt>
                <c:pt idx="319">
                  <c:v>110.35022669172371</c:v>
                </c:pt>
                <c:pt idx="320">
                  <c:v>111.78604357790218</c:v>
                </c:pt>
                <c:pt idx="321">
                  <c:v>111.16929901072716</c:v>
                </c:pt>
                <c:pt idx="322">
                  <c:v>112.52874182195345</c:v>
                </c:pt>
                <c:pt idx="323">
                  <c:v>111.74135118303835</c:v>
                </c:pt>
                <c:pt idx="324">
                  <c:v>111.75685135985566</c:v>
                </c:pt>
                <c:pt idx="325">
                  <c:v>110.33327214497687</c:v>
                </c:pt>
                <c:pt idx="326">
                  <c:v>110.74163563683288</c:v>
                </c:pt>
                <c:pt idx="327">
                  <c:v>110.17120816606472</c:v>
                </c:pt>
                <c:pt idx="328">
                  <c:v>109.76019798298574</c:v>
                </c:pt>
                <c:pt idx="329">
                  <c:v>107.59895185786596</c:v>
                </c:pt>
                <c:pt idx="330">
                  <c:v>107.33029959627481</c:v>
                </c:pt>
                <c:pt idx="331">
                  <c:v>106.69772729148778</c:v>
                </c:pt>
                <c:pt idx="332">
                  <c:v>106.69772729148778</c:v>
                </c:pt>
                <c:pt idx="333">
                  <c:v>106.60650816130848</c:v>
                </c:pt>
                <c:pt idx="334">
                  <c:v>107.36069723804674</c:v>
                </c:pt>
                <c:pt idx="335">
                  <c:v>108.93622535448965</c:v>
                </c:pt>
                <c:pt idx="336">
                  <c:v>110.4874222550832</c:v>
                </c:pt>
                <c:pt idx="337">
                  <c:v>111.81265461688429</c:v>
                </c:pt>
                <c:pt idx="338">
                  <c:v>112.75989492373817</c:v>
                </c:pt>
                <c:pt idx="339">
                  <c:v>113.58809963770477</c:v>
                </c:pt>
                <c:pt idx="340">
                  <c:v>112.8747377384496</c:v>
                </c:pt>
                <c:pt idx="341">
                  <c:v>115.67366611675764</c:v>
                </c:pt>
                <c:pt idx="342">
                  <c:v>113.46134671248876</c:v>
                </c:pt>
                <c:pt idx="343">
                  <c:v>113.46278797998632</c:v>
                </c:pt>
                <c:pt idx="344">
                  <c:v>112.94022369257708</c:v>
                </c:pt>
                <c:pt idx="345">
                  <c:v>111.81855071119377</c:v>
                </c:pt>
                <c:pt idx="346">
                  <c:v>111.30716279810837</c:v>
                </c:pt>
                <c:pt idx="347">
                  <c:v>116.9345000262706</c:v>
                </c:pt>
                <c:pt idx="348">
                  <c:v>117.90694941190417</c:v>
                </c:pt>
                <c:pt idx="349">
                  <c:v>116.33554856147768</c:v>
                </c:pt>
                <c:pt idx="350">
                  <c:v>116.75014881086938</c:v>
                </c:pt>
                <c:pt idx="351">
                  <c:v>116.85659296679836</c:v>
                </c:pt>
                <c:pt idx="352">
                  <c:v>118.01778288248522</c:v>
                </c:pt>
                <c:pt idx="353">
                  <c:v>119.06757592302381</c:v>
                </c:pt>
                <c:pt idx="354">
                  <c:v>119.95860679746296</c:v>
                </c:pt>
                <c:pt idx="355">
                  <c:v>119.38283353452141</c:v>
                </c:pt>
                <c:pt idx="356">
                  <c:v>117.82304143866794</c:v>
                </c:pt>
                <c:pt idx="357">
                  <c:v>117.92782158575879</c:v>
                </c:pt>
                <c:pt idx="358">
                  <c:v>115.89737703728088</c:v>
                </c:pt>
                <c:pt idx="359">
                  <c:v>116.69375594440956</c:v>
                </c:pt>
                <c:pt idx="360">
                  <c:v>117.42281455695911</c:v>
                </c:pt>
                <c:pt idx="361">
                  <c:v>117.145527792813</c:v>
                </c:pt>
                <c:pt idx="362">
                  <c:v>115.82539227698122</c:v>
                </c:pt>
                <c:pt idx="363">
                  <c:v>116.26966953439607</c:v>
                </c:pt>
                <c:pt idx="364">
                  <c:v>116.27772752995186</c:v>
                </c:pt>
                <c:pt idx="365">
                  <c:v>116.01692362500792</c:v>
                </c:pt>
                <c:pt idx="366">
                  <c:v>116.79425159630206</c:v>
                </c:pt>
                <c:pt idx="367">
                  <c:v>116.89574303301134</c:v>
                </c:pt>
                <c:pt idx="368">
                  <c:v>117.7633467593954</c:v>
                </c:pt>
                <c:pt idx="369">
                  <c:v>117.45665813829376</c:v>
                </c:pt>
                <c:pt idx="370">
                  <c:v>117.98173809260834</c:v>
                </c:pt>
                <c:pt idx="371">
                  <c:v>119.12014287939833</c:v>
                </c:pt>
                <c:pt idx="372">
                  <c:v>118.9445309860066</c:v>
                </c:pt>
                <c:pt idx="373">
                  <c:v>119.25044656363201</c:v>
                </c:pt>
                <c:pt idx="374">
                  <c:v>117.00713990816003</c:v>
                </c:pt>
                <c:pt idx="375">
                  <c:v>117.30904614165509</c:v>
                </c:pt>
                <c:pt idx="376">
                  <c:v>118.5436882900031</c:v>
                </c:pt>
                <c:pt idx="377">
                  <c:v>118.52922320529767</c:v>
                </c:pt>
                <c:pt idx="378">
                  <c:v>117.70759591209381</c:v>
                </c:pt>
                <c:pt idx="379">
                  <c:v>117.69467691434086</c:v>
                </c:pt>
                <c:pt idx="380">
                  <c:v>118.26858963196723</c:v>
                </c:pt>
                <c:pt idx="381">
                  <c:v>118.41597888726578</c:v>
                </c:pt>
                <c:pt idx="382">
                  <c:v>117.61450313416738</c:v>
                </c:pt>
                <c:pt idx="383">
                  <c:v>117.92719266903218</c:v>
                </c:pt>
                <c:pt idx="384">
                  <c:v>116.7425231955628</c:v>
                </c:pt>
                <c:pt idx="385">
                  <c:v>116.02976400817032</c:v>
                </c:pt>
                <c:pt idx="386">
                  <c:v>115.78286178336414</c:v>
                </c:pt>
                <c:pt idx="387">
                  <c:v>115.78286178336414</c:v>
                </c:pt>
                <c:pt idx="388">
                  <c:v>115.97335803927896</c:v>
                </c:pt>
                <c:pt idx="389">
                  <c:v>114.85100373144154</c:v>
                </c:pt>
                <c:pt idx="390">
                  <c:v>115.56499454742337</c:v>
                </c:pt>
                <c:pt idx="391">
                  <c:v>116.139457567185</c:v>
                </c:pt>
                <c:pt idx="392">
                  <c:v>117.31216452042318</c:v>
                </c:pt>
                <c:pt idx="393">
                  <c:v>116.61556063143779</c:v>
                </c:pt>
                <c:pt idx="394">
                  <c:v>115.90546123770025</c:v>
                </c:pt>
                <c:pt idx="395">
                  <c:v>115.74647633026065</c:v>
                </c:pt>
                <c:pt idx="396">
                  <c:v>114.84356155018043</c:v>
                </c:pt>
                <c:pt idx="397">
                  <c:v>115.03742513106695</c:v>
                </c:pt>
                <c:pt idx="398">
                  <c:v>115.38101020011229</c:v>
                </c:pt>
                <c:pt idx="399">
                  <c:v>115.32673992760414</c:v>
                </c:pt>
                <c:pt idx="400">
                  <c:v>116.35432434624461</c:v>
                </c:pt>
                <c:pt idx="401">
                  <c:v>116.86386481644639</c:v>
                </c:pt>
                <c:pt idx="402">
                  <c:v>116.95209659217569</c:v>
                </c:pt>
                <c:pt idx="403">
                  <c:v>116.95670864816877</c:v>
                </c:pt>
                <c:pt idx="404">
                  <c:v>115.49561717105162</c:v>
                </c:pt>
                <c:pt idx="405">
                  <c:v>115.19996079752424</c:v>
                </c:pt>
                <c:pt idx="406">
                  <c:v>115.34670803366454</c:v>
                </c:pt>
                <c:pt idx="407">
                  <c:v>115.45675535833782</c:v>
                </c:pt>
                <c:pt idx="408">
                  <c:v>114.4655039830738</c:v>
                </c:pt>
                <c:pt idx="409">
                  <c:v>110.85712047070253</c:v>
                </c:pt>
                <c:pt idx="410">
                  <c:v>109.62821718748201</c:v>
                </c:pt>
                <c:pt idx="411">
                  <c:v>109.69962544078247</c:v>
                </c:pt>
                <c:pt idx="412">
                  <c:v>110.43788196045423</c:v>
                </c:pt>
                <c:pt idx="413">
                  <c:v>109.39446980420135</c:v>
                </c:pt>
                <c:pt idx="414">
                  <c:v>109.83182897762642</c:v>
                </c:pt>
                <c:pt idx="415">
                  <c:v>110.00150546941363</c:v>
                </c:pt>
                <c:pt idx="416">
                  <c:v>110.80294191521651</c:v>
                </c:pt>
                <c:pt idx="417">
                  <c:v>111.36252057245591</c:v>
                </c:pt>
                <c:pt idx="418">
                  <c:v>111.0438039189636</c:v>
                </c:pt>
                <c:pt idx="419">
                  <c:v>110.91073562162092</c:v>
                </c:pt>
                <c:pt idx="420">
                  <c:v>111.12672920981457</c:v>
                </c:pt>
                <c:pt idx="421">
                  <c:v>111.31025497201253</c:v>
                </c:pt>
                <c:pt idx="422">
                  <c:v>110.93425448669855</c:v>
                </c:pt>
                <c:pt idx="423">
                  <c:v>111.4160309039198</c:v>
                </c:pt>
                <c:pt idx="424">
                  <c:v>112.65328043619571</c:v>
                </c:pt>
                <c:pt idx="425">
                  <c:v>114.01919584873067</c:v>
                </c:pt>
                <c:pt idx="426">
                  <c:v>113.66874510542301</c:v>
                </c:pt>
                <c:pt idx="427">
                  <c:v>114.04023835419845</c:v>
                </c:pt>
                <c:pt idx="428">
                  <c:v>112.19711927314023</c:v>
                </c:pt>
                <c:pt idx="429">
                  <c:v>111.49037410194329</c:v>
                </c:pt>
                <c:pt idx="430">
                  <c:v>109.61064682644054</c:v>
                </c:pt>
                <c:pt idx="431">
                  <c:v>109.06652903872339</c:v>
                </c:pt>
                <c:pt idx="432">
                  <c:v>109.63825365023951</c:v>
                </c:pt>
                <c:pt idx="433">
                  <c:v>109.18826373256067</c:v>
                </c:pt>
                <c:pt idx="434">
                  <c:v>108.11900047836991</c:v>
                </c:pt>
                <c:pt idx="435">
                  <c:v>108.57525335844839</c:v>
                </c:pt>
                <c:pt idx="436">
                  <c:v>108.61767903261097</c:v>
                </c:pt>
                <c:pt idx="437">
                  <c:v>106.9462411154051</c:v>
                </c:pt>
                <c:pt idx="438">
                  <c:v>106.87808226519071</c:v>
                </c:pt>
                <c:pt idx="439">
                  <c:v>106.76533583956659</c:v>
                </c:pt>
                <c:pt idx="440">
                  <c:v>106.6798555745148</c:v>
                </c:pt>
                <c:pt idx="441">
                  <c:v>106.7137253607134</c:v>
                </c:pt>
                <c:pt idx="442">
                  <c:v>105.82842024897016</c:v>
                </c:pt>
                <c:pt idx="443">
                  <c:v>103.8887100406949</c:v>
                </c:pt>
                <c:pt idx="444">
                  <c:v>104.59215339907912</c:v>
                </c:pt>
                <c:pt idx="445">
                  <c:v>103.55195133861683</c:v>
                </c:pt>
                <c:pt idx="446">
                  <c:v>104.20348286221585</c:v>
                </c:pt>
                <c:pt idx="447">
                  <c:v>103.45070884811162</c:v>
                </c:pt>
                <c:pt idx="448">
                  <c:v>102.94946221723819</c:v>
                </c:pt>
                <c:pt idx="449">
                  <c:v>102.28590266124812</c:v>
                </c:pt>
                <c:pt idx="450">
                  <c:v>102.41067711926287</c:v>
                </c:pt>
                <c:pt idx="451">
                  <c:v>102.7499121809512</c:v>
                </c:pt>
                <c:pt idx="452">
                  <c:v>100.279763123756</c:v>
                </c:pt>
                <c:pt idx="453">
                  <c:v>100.58959632848921</c:v>
                </c:pt>
                <c:pt idx="454">
                  <c:v>101.01813756531421</c:v>
                </c:pt>
                <c:pt idx="455">
                  <c:v>100.2148536766277</c:v>
                </c:pt>
                <c:pt idx="456">
                  <c:v>100.74064116225908</c:v>
                </c:pt>
                <c:pt idx="457">
                  <c:v>100.64076132466128</c:v>
                </c:pt>
                <c:pt idx="458">
                  <c:v>100.64076132466128</c:v>
                </c:pt>
                <c:pt idx="459">
                  <c:v>100.64076132466128</c:v>
                </c:pt>
                <c:pt idx="460">
                  <c:v>100.64076132466128</c:v>
                </c:pt>
                <c:pt idx="461">
                  <c:v>101.40855072560618</c:v>
                </c:pt>
                <c:pt idx="462">
                  <c:v>102.02440432741891</c:v>
                </c:pt>
                <c:pt idx="463">
                  <c:v>102.02440432741891</c:v>
                </c:pt>
                <c:pt idx="464">
                  <c:v>102.02440432741891</c:v>
                </c:pt>
                <c:pt idx="465">
                  <c:v>103.14204175980875</c:v>
                </c:pt>
                <c:pt idx="466">
                  <c:v>105.00696328737943</c:v>
                </c:pt>
                <c:pt idx="467">
                  <c:v>105.24038310986502</c:v>
                </c:pt>
                <c:pt idx="468">
                  <c:v>105.36096478970435</c:v>
                </c:pt>
                <c:pt idx="469">
                  <c:v>107.41314627253529</c:v>
                </c:pt>
                <c:pt idx="470">
                  <c:v>106.2978017657102</c:v>
                </c:pt>
                <c:pt idx="471">
                  <c:v>107.38488432714658</c:v>
                </c:pt>
                <c:pt idx="472">
                  <c:v>108.27446083165624</c:v>
                </c:pt>
                <c:pt idx="473">
                  <c:v>108.49374313023148</c:v>
                </c:pt>
                <c:pt idx="474">
                  <c:v>106.77782245707041</c:v>
                </c:pt>
                <c:pt idx="475">
                  <c:v>107.11475149076202</c:v>
                </c:pt>
                <c:pt idx="476">
                  <c:v>108.23553350678345</c:v>
                </c:pt>
                <c:pt idx="477">
                  <c:v>108.64384458891199</c:v>
                </c:pt>
                <c:pt idx="478">
                  <c:v>106.59562004048395</c:v>
                </c:pt>
                <c:pt idx="479">
                  <c:v>105.75946215041606</c:v>
                </c:pt>
                <c:pt idx="480">
                  <c:v>105.94740343213003</c:v>
                </c:pt>
                <c:pt idx="481">
                  <c:v>107.28780840995336</c:v>
                </c:pt>
                <c:pt idx="482">
                  <c:v>106.28076860437245</c:v>
                </c:pt>
                <c:pt idx="483">
                  <c:v>107.61308938177646</c:v>
                </c:pt>
                <c:pt idx="484">
                  <c:v>106.87501629614979</c:v>
                </c:pt>
                <c:pt idx="485">
                  <c:v>108.0391804638551</c:v>
                </c:pt>
                <c:pt idx="486">
                  <c:v>109.06376442561401</c:v>
                </c:pt>
                <c:pt idx="487">
                  <c:v>107.30080602229729</c:v>
                </c:pt>
                <c:pt idx="488">
                  <c:v>107.87237340463184</c:v>
                </c:pt>
                <c:pt idx="489">
                  <c:v>107.29975782775342</c:v>
                </c:pt>
                <c:pt idx="490">
                  <c:v>109.1535946980228</c:v>
                </c:pt>
                <c:pt idx="491">
                  <c:v>109.16857077756798</c:v>
                </c:pt>
                <c:pt idx="492">
                  <c:v>108.53692874543836</c:v>
                </c:pt>
                <c:pt idx="493">
                  <c:v>108.13283664634916</c:v>
                </c:pt>
                <c:pt idx="494">
                  <c:v>108.54488192154004</c:v>
                </c:pt>
                <c:pt idx="495">
                  <c:v>108.93504613562789</c:v>
                </c:pt>
                <c:pt idx="496">
                  <c:v>109.89875619925198</c:v>
                </c:pt>
                <c:pt idx="497">
                  <c:v>109.72023556600119</c:v>
                </c:pt>
                <c:pt idx="498">
                  <c:v>108.43505733820734</c:v>
                </c:pt>
                <c:pt idx="499">
                  <c:v>108.40108273255426</c:v>
                </c:pt>
                <c:pt idx="500">
                  <c:v>107.30444849833708</c:v>
                </c:pt>
                <c:pt idx="501">
                  <c:v>106.19704406518173</c:v>
                </c:pt>
                <c:pt idx="502">
                  <c:v>105.88992306383091</c:v>
                </c:pt>
                <c:pt idx="503">
                  <c:v>104.87559830617043</c:v>
                </c:pt>
                <c:pt idx="504">
                  <c:v>103.78788682800783</c:v>
                </c:pt>
                <c:pt idx="505">
                  <c:v>102.94495498069973</c:v>
                </c:pt>
                <c:pt idx="506">
                  <c:v>105.32886383179847</c:v>
                </c:pt>
                <c:pt idx="507">
                  <c:v>105.5576322909959</c:v>
                </c:pt>
                <c:pt idx="508">
                  <c:v>105.4508343694083</c:v>
                </c:pt>
                <c:pt idx="509">
                  <c:v>106.57072542006743</c:v>
                </c:pt>
                <c:pt idx="510">
                  <c:v>107.05192533028951</c:v>
                </c:pt>
                <c:pt idx="511">
                  <c:v>106.95177034162408</c:v>
                </c:pt>
                <c:pt idx="512">
                  <c:v>106.90633110814755</c:v>
                </c:pt>
                <c:pt idx="513">
                  <c:v>107.22384233791442</c:v>
                </c:pt>
                <c:pt idx="514">
                  <c:v>107.13549264029866</c:v>
                </c:pt>
                <c:pt idx="515">
                  <c:v>106.31652514074976</c:v>
                </c:pt>
                <c:pt idx="516">
                  <c:v>106.00327220131774</c:v>
                </c:pt>
                <c:pt idx="517">
                  <c:v>105.79683028590448</c:v>
                </c:pt>
                <c:pt idx="518">
                  <c:v>106.1371004397047</c:v>
                </c:pt>
                <c:pt idx="519">
                  <c:v>106.68058931069565</c:v>
                </c:pt>
                <c:pt idx="520">
                  <c:v>105.75739196619192</c:v>
                </c:pt>
                <c:pt idx="521">
                  <c:v>108.12607579154096</c:v>
                </c:pt>
                <c:pt idx="522">
                  <c:v>108.49074267334956</c:v>
                </c:pt>
                <c:pt idx="523">
                  <c:v>108.49074267334956</c:v>
                </c:pt>
                <c:pt idx="524">
                  <c:v>108.25402103805084</c:v>
                </c:pt>
                <c:pt idx="525">
                  <c:v>108.33672358756164</c:v>
                </c:pt>
                <c:pt idx="526">
                  <c:v>108.72911521505526</c:v>
                </c:pt>
                <c:pt idx="527">
                  <c:v>108.59539179612239</c:v>
                </c:pt>
                <c:pt idx="528">
                  <c:v>107.28352391475542</c:v>
                </c:pt>
                <c:pt idx="529">
                  <c:v>106.8635778731899</c:v>
                </c:pt>
                <c:pt idx="530">
                  <c:v>106.04179335080448</c:v>
                </c:pt>
                <c:pt idx="531">
                  <c:v>106.06653074203948</c:v>
                </c:pt>
                <c:pt idx="532">
                  <c:v>106.65503956868933</c:v>
                </c:pt>
                <c:pt idx="533">
                  <c:v>103.38337545110063</c:v>
                </c:pt>
                <c:pt idx="534">
                  <c:v>103.51785881107776</c:v>
                </c:pt>
                <c:pt idx="535">
                  <c:v>103.41507023362053</c:v>
                </c:pt>
                <c:pt idx="536">
                  <c:v>103.63948868546096</c:v>
                </c:pt>
                <c:pt idx="537">
                  <c:v>103.49479853111286</c:v>
                </c:pt>
                <c:pt idx="538">
                  <c:v>103.45963160416632</c:v>
                </c:pt>
                <c:pt idx="539">
                  <c:v>103.5671501595027</c:v>
                </c:pt>
                <c:pt idx="540">
                  <c:v>105.64608680806577</c:v>
                </c:pt>
                <c:pt idx="541">
                  <c:v>106.89391000280283</c:v>
                </c:pt>
                <c:pt idx="542">
                  <c:v>105.90580321117041</c:v>
                </c:pt>
                <c:pt idx="543">
                  <c:v>106.44416903132853</c:v>
                </c:pt>
                <c:pt idx="544">
                  <c:v>107.15901150537675</c:v>
                </c:pt>
                <c:pt idx="545">
                  <c:v>106.30500810319933</c:v>
                </c:pt>
                <c:pt idx="546">
                  <c:v>106.3311081473413</c:v>
                </c:pt>
                <c:pt idx="547">
                  <c:v>107.0345515057251</c:v>
                </c:pt>
                <c:pt idx="548">
                  <c:v>107.0345515057251</c:v>
                </c:pt>
                <c:pt idx="549">
                  <c:v>106.81587191901258</c:v>
                </c:pt>
                <c:pt idx="550">
                  <c:v>107.03066008348124</c:v>
                </c:pt>
                <c:pt idx="551">
                  <c:v>106.71949043070497</c:v>
                </c:pt>
                <c:pt idx="552">
                  <c:v>107.37103505673598</c:v>
                </c:pt>
                <c:pt idx="553">
                  <c:v>109.20897867723392</c:v>
                </c:pt>
                <c:pt idx="554">
                  <c:v>109.01600606170928</c:v>
                </c:pt>
                <c:pt idx="555">
                  <c:v>106.81297628158511</c:v>
                </c:pt>
                <c:pt idx="556">
                  <c:v>107.0060799214278</c:v>
                </c:pt>
                <c:pt idx="557">
                  <c:v>106.44067068203836</c:v>
                </c:pt>
                <c:pt idx="558">
                  <c:v>107.08310911796971</c:v>
                </c:pt>
                <c:pt idx="559">
                  <c:v>106.21010718968478</c:v>
                </c:pt>
                <c:pt idx="560">
                  <c:v>106.02316169278721</c:v>
                </c:pt>
                <c:pt idx="561">
                  <c:v>105.44930138488829</c:v>
                </c:pt>
                <c:pt idx="562">
                  <c:v>105.22656004431794</c:v>
                </c:pt>
                <c:pt idx="563">
                  <c:v>105.14371336805756</c:v>
                </c:pt>
                <c:pt idx="564">
                  <c:v>105.88591371970067</c:v>
                </c:pt>
                <c:pt idx="565">
                  <c:v>106.07876841333922</c:v>
                </c:pt>
                <c:pt idx="566">
                  <c:v>105.55693786211073</c:v>
                </c:pt>
                <c:pt idx="567">
                  <c:v>105.47735369136799</c:v>
                </c:pt>
                <c:pt idx="568">
                  <c:v>105.5757005444457</c:v>
                </c:pt>
                <c:pt idx="569">
                  <c:v>105.17855273420945</c:v>
                </c:pt>
                <c:pt idx="570">
                  <c:v>104.44074169721844</c:v>
                </c:pt>
                <c:pt idx="571">
                  <c:v>103.82722032826598</c:v>
                </c:pt>
                <c:pt idx="572">
                  <c:v>103.87824119768845</c:v>
                </c:pt>
                <c:pt idx="573">
                  <c:v>102.95044489962324</c:v>
                </c:pt>
                <c:pt idx="574">
                  <c:v>102.41552501902828</c:v>
                </c:pt>
                <c:pt idx="575">
                  <c:v>102.86588180479727</c:v>
                </c:pt>
                <c:pt idx="576">
                  <c:v>102.94587215092567</c:v>
                </c:pt>
                <c:pt idx="577">
                  <c:v>103.62772270170605</c:v>
                </c:pt>
                <c:pt idx="578">
                  <c:v>104.05774451332449</c:v>
                </c:pt>
                <c:pt idx="579">
                  <c:v>104.53800104845682</c:v>
                </c:pt>
                <c:pt idx="580">
                  <c:v>104.59263818905555</c:v>
                </c:pt>
                <c:pt idx="581">
                  <c:v>104.44805285416196</c:v>
                </c:pt>
                <c:pt idx="582">
                  <c:v>105.33586053037895</c:v>
                </c:pt>
                <c:pt idx="583">
                  <c:v>105.93482509760385</c:v>
                </c:pt>
                <c:pt idx="584">
                  <c:v>105.91159448602544</c:v>
                </c:pt>
                <c:pt idx="585">
                  <c:v>105.19994900533582</c:v>
                </c:pt>
                <c:pt idx="586">
                  <c:v>106.03115417618443</c:v>
                </c:pt>
                <c:pt idx="587">
                  <c:v>106.25966058674581</c:v>
                </c:pt>
                <c:pt idx="588">
                  <c:v>106.58093221443852</c:v>
                </c:pt>
                <c:pt idx="589">
                  <c:v>105.85585674115579</c:v>
                </c:pt>
                <c:pt idx="590">
                  <c:v>105.84808699909918</c:v>
                </c:pt>
                <c:pt idx="591">
                  <c:v>105.2989116727078</c:v>
                </c:pt>
                <c:pt idx="592">
                  <c:v>106.44305532462572</c:v>
                </c:pt>
                <c:pt idx="593">
                  <c:v>107.96038243902072</c:v>
                </c:pt>
                <c:pt idx="594">
                  <c:v>107.64559651506821</c:v>
                </c:pt>
                <c:pt idx="595">
                  <c:v>107.03567831486002</c:v>
                </c:pt>
                <c:pt idx="596">
                  <c:v>108.00911038287842</c:v>
                </c:pt>
                <c:pt idx="597">
                  <c:v>108.80520103650753</c:v>
                </c:pt>
                <c:pt idx="598">
                  <c:v>108.71331368230651</c:v>
                </c:pt>
                <c:pt idx="599">
                  <c:v>107.8094686295685</c:v>
                </c:pt>
                <c:pt idx="600">
                  <c:v>107.96862386862205</c:v>
                </c:pt>
                <c:pt idx="601">
                  <c:v>108.14724932132731</c:v>
                </c:pt>
                <c:pt idx="602">
                  <c:v>107.82838854108543</c:v>
                </c:pt>
                <c:pt idx="603">
                  <c:v>110.46643215934283</c:v>
                </c:pt>
                <c:pt idx="604">
                  <c:v>109.70786687038364</c:v>
                </c:pt>
                <c:pt idx="605">
                  <c:v>109.96316775397224</c:v>
                </c:pt>
                <c:pt idx="606">
                  <c:v>110.40715675788751</c:v>
                </c:pt>
                <c:pt idx="607">
                  <c:v>112.1770332451936</c:v>
                </c:pt>
                <c:pt idx="608">
                  <c:v>112.30623632515594</c:v>
                </c:pt>
                <c:pt idx="609">
                  <c:v>112.78472403199601</c:v>
                </c:pt>
                <c:pt idx="610">
                  <c:v>111.76034970914613</c:v>
                </c:pt>
                <c:pt idx="611">
                  <c:v>111.5555324952759</c:v>
                </c:pt>
                <c:pt idx="612">
                  <c:v>111.43360126496157</c:v>
                </c:pt>
                <c:pt idx="613">
                  <c:v>111.14672352073914</c:v>
                </c:pt>
                <c:pt idx="614">
                  <c:v>110.31192828357781</c:v>
                </c:pt>
                <c:pt idx="615">
                  <c:v>110.33218464313779</c:v>
                </c:pt>
                <c:pt idx="616">
                  <c:v>110.5527247751659</c:v>
                </c:pt>
                <c:pt idx="617">
                  <c:v>109.90492744462918</c:v>
                </c:pt>
                <c:pt idx="618">
                  <c:v>110.04365599250882</c:v>
                </c:pt>
                <c:pt idx="619">
                  <c:v>110.5778945466505</c:v>
                </c:pt>
                <c:pt idx="620">
                  <c:v>111.46247902464495</c:v>
                </c:pt>
                <c:pt idx="621">
                  <c:v>110.10492296359735</c:v>
                </c:pt>
                <c:pt idx="622">
                  <c:v>110.03320025193416</c:v>
                </c:pt>
                <c:pt idx="623">
                  <c:v>109.86465056928139</c:v>
                </c:pt>
                <c:pt idx="624">
                  <c:v>109.08303810278929</c:v>
                </c:pt>
                <c:pt idx="625">
                  <c:v>108.64774911358801</c:v>
                </c:pt>
                <c:pt idx="626">
                  <c:v>108.76926106608515</c:v>
                </c:pt>
                <c:pt idx="627">
                  <c:v>110.34860199018138</c:v>
                </c:pt>
                <c:pt idx="628">
                  <c:v>110.08718227094275</c:v>
                </c:pt>
                <c:pt idx="629">
                  <c:v>110.17047442988429</c:v>
                </c:pt>
                <c:pt idx="630">
                  <c:v>110.48447420792903</c:v>
                </c:pt>
                <c:pt idx="631">
                  <c:v>109.4670965836591</c:v>
                </c:pt>
                <c:pt idx="632">
                  <c:v>109.14583805839835</c:v>
                </c:pt>
                <c:pt idx="633">
                  <c:v>108.6112981483255</c:v>
                </c:pt>
                <c:pt idx="634">
                  <c:v>109.05123850081493</c:v>
                </c:pt>
                <c:pt idx="635">
                  <c:v>108.47782367559675</c:v>
                </c:pt>
                <c:pt idx="636">
                  <c:v>108.38832096398305</c:v>
                </c:pt>
                <c:pt idx="637">
                  <c:v>107.80928519552343</c:v>
                </c:pt>
                <c:pt idx="638">
                  <c:v>108.13507716218668</c:v>
                </c:pt>
                <c:pt idx="639">
                  <c:v>107.60834630146555</c:v>
                </c:pt>
                <c:pt idx="640">
                  <c:v>107.97188637413969</c:v>
                </c:pt>
                <c:pt idx="641">
                  <c:v>108.9625743448365</c:v>
                </c:pt>
                <c:pt idx="642">
                  <c:v>109.25448342286917</c:v>
                </c:pt>
                <c:pt idx="643">
                  <c:v>109.65670187421162</c:v>
                </c:pt>
                <c:pt idx="644">
                  <c:v>109.98423646430396</c:v>
                </c:pt>
                <c:pt idx="645">
                  <c:v>109.61625466725027</c:v>
                </c:pt>
                <c:pt idx="646">
                  <c:v>109.22953639272556</c:v>
                </c:pt>
                <c:pt idx="647">
                  <c:v>109.82118980300658</c:v>
                </c:pt>
                <c:pt idx="648">
                  <c:v>109.3476548153866</c:v>
                </c:pt>
                <c:pt idx="649">
                  <c:v>109.28594236161693</c:v>
                </c:pt>
                <c:pt idx="650">
                  <c:v>109.68771533027824</c:v>
                </c:pt>
                <c:pt idx="651">
                  <c:v>108.97935855996981</c:v>
                </c:pt>
                <c:pt idx="652">
                  <c:v>109.20213920783524</c:v>
                </c:pt>
                <c:pt idx="653">
                  <c:v>109.16671023225304</c:v>
                </c:pt>
                <c:pt idx="654">
                  <c:v>109.18362547170437</c:v>
                </c:pt>
                <c:pt idx="655">
                  <c:v>109.43373779230112</c:v>
                </c:pt>
                <c:pt idx="656">
                  <c:v>109.05917857448468</c:v>
                </c:pt>
                <c:pt idx="657">
                  <c:v>108.42334376417961</c:v>
                </c:pt>
                <c:pt idx="658">
                  <c:v>108.307989954628</c:v>
                </c:pt>
                <c:pt idx="659">
                  <c:v>107.9020111053597</c:v>
                </c:pt>
                <c:pt idx="660">
                  <c:v>107.44376665564803</c:v>
                </c:pt>
                <c:pt idx="661">
                  <c:v>106.79919252333347</c:v>
                </c:pt>
                <c:pt idx="662">
                  <c:v>106.89135502860255</c:v>
                </c:pt>
                <c:pt idx="663">
                  <c:v>106.07735335070487</c:v>
                </c:pt>
                <c:pt idx="664">
                  <c:v>104.97986745842088</c:v>
                </c:pt>
                <c:pt idx="665">
                  <c:v>104.79414048768072</c:v>
                </c:pt>
                <c:pt idx="666">
                  <c:v>105.37865307263216</c:v>
                </c:pt>
                <c:pt idx="667">
                  <c:v>105.23806397943696</c:v>
                </c:pt>
                <c:pt idx="668">
                  <c:v>105.95607724198028</c:v>
                </c:pt>
                <c:pt idx="669">
                  <c:v>105.78396369787872</c:v>
                </c:pt>
                <c:pt idx="670">
                  <c:v>106.01469752184585</c:v>
                </c:pt>
                <c:pt idx="671">
                  <c:v>106.05612741119202</c:v>
                </c:pt>
                <c:pt idx="672">
                  <c:v>106.05612741119202</c:v>
                </c:pt>
                <c:pt idx="673">
                  <c:v>106.05612741119202</c:v>
                </c:pt>
                <c:pt idx="674">
                  <c:v>107.53206394353631</c:v>
                </c:pt>
                <c:pt idx="675">
                  <c:v>108.3497211999053</c:v>
                </c:pt>
                <c:pt idx="676">
                  <c:v>108.3497211999053</c:v>
                </c:pt>
                <c:pt idx="677">
                  <c:v>108.3497211999053</c:v>
                </c:pt>
                <c:pt idx="678">
                  <c:v>109.06721036517692</c:v>
                </c:pt>
                <c:pt idx="679">
                  <c:v>109.22366650327962</c:v>
                </c:pt>
                <c:pt idx="680">
                  <c:v>109.7538433035639</c:v>
                </c:pt>
                <c:pt idx="681">
                  <c:v>110.30524604336102</c:v>
                </c:pt>
                <c:pt idx="682">
                  <c:v>110.46838442168055</c:v>
                </c:pt>
                <c:pt idx="683">
                  <c:v>111.49638811813865</c:v>
                </c:pt>
                <c:pt idx="684">
                  <c:v>111.88936935506342</c:v>
                </c:pt>
                <c:pt idx="685">
                  <c:v>111.71905084411803</c:v>
                </c:pt>
                <c:pt idx="686">
                  <c:v>111.54865371858205</c:v>
                </c:pt>
                <c:pt idx="687">
                  <c:v>111.61589539857061</c:v>
                </c:pt>
                <c:pt idx="688">
                  <c:v>111.59453843473933</c:v>
                </c:pt>
                <c:pt idx="689">
                  <c:v>111.43651000482066</c:v>
                </c:pt>
                <c:pt idx="690">
                  <c:v>112.82176460668977</c:v>
                </c:pt>
                <c:pt idx="691">
                  <c:v>112.664980907792</c:v>
                </c:pt>
                <c:pt idx="692">
                  <c:v>112.13025756367406</c:v>
                </c:pt>
                <c:pt idx="693">
                  <c:v>112.38527019376309</c:v>
                </c:pt>
                <c:pt idx="694">
                  <c:v>112.2427157357982</c:v>
                </c:pt>
                <c:pt idx="695">
                  <c:v>112.42430233808999</c:v>
                </c:pt>
                <c:pt idx="696">
                  <c:v>111.86414717385179</c:v>
                </c:pt>
                <c:pt idx="697">
                  <c:v>111.90840718846643</c:v>
                </c:pt>
                <c:pt idx="698">
                  <c:v>111.64334499318802</c:v>
                </c:pt>
                <c:pt idx="699">
                  <c:v>111.15234446398063</c:v>
                </c:pt>
                <c:pt idx="700">
                  <c:v>112.09139575096029</c:v>
                </c:pt>
                <c:pt idx="701">
                  <c:v>113.3190149958648</c:v>
                </c:pt>
                <c:pt idx="702">
                  <c:v>114.07734444105145</c:v>
                </c:pt>
                <c:pt idx="703">
                  <c:v>113.61329561405326</c:v>
                </c:pt>
                <c:pt idx="704">
                  <c:v>113.79341474398355</c:v>
                </c:pt>
                <c:pt idx="705">
                  <c:v>112.95573697182672</c:v>
                </c:pt>
                <c:pt idx="706">
                  <c:v>113.11694929267207</c:v>
                </c:pt>
                <c:pt idx="707">
                  <c:v>112.91324578550513</c:v>
                </c:pt>
                <c:pt idx="708">
                  <c:v>113.29167022070193</c:v>
                </c:pt>
                <c:pt idx="709">
                  <c:v>113.0909540679846</c:v>
                </c:pt>
                <c:pt idx="710">
                  <c:v>112.54311518963668</c:v>
                </c:pt>
                <c:pt idx="711">
                  <c:v>111.76539414538844</c:v>
                </c:pt>
                <c:pt idx="712">
                  <c:v>112.51642553606355</c:v>
                </c:pt>
                <c:pt idx="713">
                  <c:v>113.14974467946328</c:v>
                </c:pt>
                <c:pt idx="714">
                  <c:v>112.72332603658953</c:v>
                </c:pt>
                <c:pt idx="715">
                  <c:v>112.40940487313539</c:v>
                </c:pt>
                <c:pt idx="716">
                  <c:v>112.26610357655818</c:v>
                </c:pt>
                <c:pt idx="717">
                  <c:v>112.24318742334286</c:v>
                </c:pt>
                <c:pt idx="718">
                  <c:v>112.5521165602818</c:v>
                </c:pt>
                <c:pt idx="719">
                  <c:v>112.32190683358682</c:v>
                </c:pt>
                <c:pt idx="720">
                  <c:v>111.71905084411803</c:v>
                </c:pt>
                <c:pt idx="721">
                  <c:v>112.27887844756152</c:v>
                </c:pt>
                <c:pt idx="722">
                  <c:v>112.1273226189511</c:v>
                </c:pt>
                <c:pt idx="723">
                  <c:v>112.84546690581287</c:v>
                </c:pt>
                <c:pt idx="724">
                  <c:v>113.39840263013008</c:v>
                </c:pt>
                <c:pt idx="725">
                  <c:v>114.68427528680959</c:v>
                </c:pt>
                <c:pt idx="726">
                  <c:v>114.65178125594994</c:v>
                </c:pt>
                <c:pt idx="727">
                  <c:v>113.98202424971925</c:v>
                </c:pt>
                <c:pt idx="728">
                  <c:v>113.7279549947196</c:v>
                </c:pt>
                <c:pt idx="729">
                  <c:v>113.90099881147897</c:v>
                </c:pt>
                <c:pt idx="730">
                  <c:v>112.79195657434859</c:v>
                </c:pt>
                <c:pt idx="731">
                  <c:v>113.24539243159056</c:v>
                </c:pt>
                <c:pt idx="732">
                  <c:v>113.18354895350284</c:v>
                </c:pt>
                <c:pt idx="733">
                  <c:v>113.96240990931707</c:v>
                </c:pt>
                <c:pt idx="734">
                  <c:v>114.74700973025962</c:v>
                </c:pt>
                <c:pt idx="735">
                  <c:v>114.84222510213729</c:v>
                </c:pt>
                <c:pt idx="736">
                  <c:v>115.74854651448517</c:v>
                </c:pt>
                <c:pt idx="737">
                  <c:v>115.49327183576011</c:v>
                </c:pt>
                <c:pt idx="738">
                  <c:v>116.4174125553532</c:v>
                </c:pt>
                <c:pt idx="739">
                  <c:v>116.91332649648477</c:v>
                </c:pt>
                <c:pt idx="740">
                  <c:v>115.91213037548586</c:v>
                </c:pt>
                <c:pt idx="741">
                  <c:v>115.45392523306968</c:v>
                </c:pt>
                <c:pt idx="742">
                  <c:v>115.6186752105007</c:v>
                </c:pt>
                <c:pt idx="743">
                  <c:v>115.94483404525452</c:v>
                </c:pt>
                <c:pt idx="744">
                  <c:v>115.71959014021081</c:v>
                </c:pt>
                <c:pt idx="745">
                  <c:v>115.3859105096053</c:v>
                </c:pt>
                <c:pt idx="746">
                  <c:v>114.66120190441274</c:v>
                </c:pt>
                <c:pt idx="747">
                  <c:v>114.06931265035919</c:v>
                </c:pt>
                <c:pt idx="748">
                  <c:v>114.90921783592175</c:v>
                </c:pt>
                <c:pt idx="749">
                  <c:v>114.62741073280512</c:v>
                </c:pt>
                <c:pt idx="750">
                  <c:v>114.62741073280512</c:v>
                </c:pt>
                <c:pt idx="751">
                  <c:v>116.00509212909468</c:v>
                </c:pt>
                <c:pt idx="752">
                  <c:v>115.84600240220017</c:v>
                </c:pt>
                <c:pt idx="753">
                  <c:v>116.88497283407351</c:v>
                </c:pt>
                <c:pt idx="754">
                  <c:v>116.87033741775495</c:v>
                </c:pt>
                <c:pt idx="755">
                  <c:v>115.736335048049</c:v>
                </c:pt>
                <c:pt idx="756">
                  <c:v>114.51973494828718</c:v>
                </c:pt>
                <c:pt idx="757">
                  <c:v>114.57741185306298</c:v>
                </c:pt>
                <c:pt idx="758">
                  <c:v>114.77310977440156</c:v>
                </c:pt>
                <c:pt idx="759">
                  <c:v>114.99852401105839</c:v>
                </c:pt>
                <c:pt idx="760">
                  <c:v>115.25015621374367</c:v>
                </c:pt>
                <c:pt idx="761">
                  <c:v>115.47032947768123</c:v>
                </c:pt>
                <c:pt idx="762">
                  <c:v>116.7833372706146</c:v>
                </c:pt>
                <c:pt idx="763">
                  <c:v>115.7957545762539</c:v>
                </c:pt>
                <c:pt idx="764">
                  <c:v>115.7957545762539</c:v>
                </c:pt>
                <c:pt idx="765">
                  <c:v>115.07947083470771</c:v>
                </c:pt>
                <c:pt idx="766">
                  <c:v>114.99330924320263</c:v>
                </c:pt>
                <c:pt idx="767">
                  <c:v>115.3101784538113</c:v>
                </c:pt>
                <c:pt idx="768">
                  <c:v>113.82510952650341</c:v>
                </c:pt>
                <c:pt idx="769">
                  <c:v>113.86470507539795</c:v>
                </c:pt>
                <c:pt idx="770">
                  <c:v>114.66774001787995</c:v>
                </c:pt>
                <c:pt idx="771">
                  <c:v>114.91789164577219</c:v>
                </c:pt>
                <c:pt idx="772">
                  <c:v>114.9469790443642</c:v>
                </c:pt>
                <c:pt idx="773">
                  <c:v>114.8671983371448</c:v>
                </c:pt>
                <c:pt idx="774">
                  <c:v>114.53569371021719</c:v>
                </c:pt>
                <c:pt idx="775">
                  <c:v>115.65402557149271</c:v>
                </c:pt>
                <c:pt idx="776">
                  <c:v>114.83969633279995</c:v>
                </c:pt>
                <c:pt idx="777">
                  <c:v>114.36301676154841</c:v>
                </c:pt>
                <c:pt idx="778">
                  <c:v>113.87945841360256</c:v>
                </c:pt>
                <c:pt idx="779">
                  <c:v>113.63866192201448</c:v>
                </c:pt>
                <c:pt idx="780">
                  <c:v>112.54911610340021</c:v>
                </c:pt>
                <c:pt idx="781">
                  <c:v>112.8648454024425</c:v>
                </c:pt>
                <c:pt idx="782">
                  <c:v>113.21131300648335</c:v>
                </c:pt>
                <c:pt idx="783">
                  <c:v>112.83742201268865</c:v>
                </c:pt>
                <c:pt idx="784">
                  <c:v>113.20571826810544</c:v>
                </c:pt>
                <c:pt idx="785">
                  <c:v>112.86983742895731</c:v>
                </c:pt>
                <c:pt idx="786">
                  <c:v>112.1889957654257</c:v>
                </c:pt>
                <c:pt idx="787">
                  <c:v>112.38449715028723</c:v>
                </c:pt>
                <c:pt idx="788">
                  <c:v>112.48326328118215</c:v>
                </c:pt>
                <c:pt idx="789">
                  <c:v>113.21783801751862</c:v>
                </c:pt>
                <c:pt idx="790">
                  <c:v>113.10298210037523</c:v>
                </c:pt>
                <c:pt idx="791">
                  <c:v>113.52490660914238</c:v>
                </c:pt>
                <c:pt idx="792">
                  <c:v>111.49510407982264</c:v>
                </c:pt>
                <c:pt idx="793">
                  <c:v>111.4054310365954</c:v>
                </c:pt>
                <c:pt idx="794">
                  <c:v>111.4290023114005</c:v>
                </c:pt>
                <c:pt idx="795">
                  <c:v>110.50047227715453</c:v>
                </c:pt>
                <c:pt idx="796">
                  <c:v>109.80464143164538</c:v>
                </c:pt>
                <c:pt idx="797">
                  <c:v>110.12375115809178</c:v>
                </c:pt>
                <c:pt idx="798">
                  <c:v>110.68242574753691</c:v>
                </c:pt>
                <c:pt idx="799">
                  <c:v>110.66594288833474</c:v>
                </c:pt>
                <c:pt idx="800">
                  <c:v>110.84435870213102</c:v>
                </c:pt>
                <c:pt idx="801">
                  <c:v>110.84784394898965</c:v>
                </c:pt>
                <c:pt idx="802">
                  <c:v>110.53664809134946</c:v>
                </c:pt>
                <c:pt idx="803">
                  <c:v>110.0479928974343</c:v>
                </c:pt>
                <c:pt idx="804">
                  <c:v>110.03530974345347</c:v>
                </c:pt>
                <c:pt idx="805">
                  <c:v>109.51157933961431</c:v>
                </c:pt>
                <c:pt idx="806">
                  <c:v>109.11977732155144</c:v>
                </c:pt>
                <c:pt idx="807">
                  <c:v>109.20013453577002</c:v>
                </c:pt>
                <c:pt idx="808">
                  <c:v>109.2361793256469</c:v>
                </c:pt>
                <c:pt idx="809">
                  <c:v>109.08160993772333</c:v>
                </c:pt>
                <c:pt idx="810">
                  <c:v>108.81158192079324</c:v>
                </c:pt>
                <c:pt idx="811">
                  <c:v>109.97298147538913</c:v>
                </c:pt>
                <c:pt idx="812">
                  <c:v>110.32843734764356</c:v>
                </c:pt>
                <c:pt idx="813">
                  <c:v>109.85977646465271</c:v>
                </c:pt>
                <c:pt idx="814">
                  <c:v>108.33237358020439</c:v>
                </c:pt>
                <c:pt idx="815">
                  <c:v>108.11793918139475</c:v>
                </c:pt>
                <c:pt idx="816">
                  <c:v>108.35349470026314</c:v>
                </c:pt>
                <c:pt idx="817">
                  <c:v>108.93031615774896</c:v>
                </c:pt>
                <c:pt idx="818">
                  <c:v>109.62906884554914</c:v>
                </c:pt>
                <c:pt idx="819">
                  <c:v>109.55131901525846</c:v>
                </c:pt>
                <c:pt idx="820">
                  <c:v>109.55131901525846</c:v>
                </c:pt>
                <c:pt idx="821">
                  <c:v>111.34280141259994</c:v>
                </c:pt>
                <c:pt idx="822">
                  <c:v>111.28976276868075</c:v>
                </c:pt>
                <c:pt idx="823">
                  <c:v>111.36193096302507</c:v>
                </c:pt>
                <c:pt idx="824">
                  <c:v>111.64794394674911</c:v>
                </c:pt>
                <c:pt idx="825">
                  <c:v>111.91253445448287</c:v>
                </c:pt>
                <c:pt idx="826">
                  <c:v>111.34947055038525</c:v>
                </c:pt>
                <c:pt idx="827">
                  <c:v>112.18340102704778</c:v>
                </c:pt>
                <c:pt idx="828">
                  <c:v>113.09339112029893</c:v>
                </c:pt>
                <c:pt idx="829">
                  <c:v>113.79361128046058</c:v>
                </c:pt>
                <c:pt idx="830">
                  <c:v>113.16728883564123</c:v>
                </c:pt>
                <c:pt idx="831">
                  <c:v>113.30234870261715</c:v>
                </c:pt>
                <c:pt idx="832">
                  <c:v>114.08739400624046</c:v>
                </c:pt>
                <c:pt idx="833">
                  <c:v>114.36791707104111</c:v>
                </c:pt>
                <c:pt idx="834">
                  <c:v>113.72601583481347</c:v>
                </c:pt>
                <c:pt idx="835">
                  <c:v>113.5457001684061</c:v>
                </c:pt>
                <c:pt idx="836">
                  <c:v>114.80395289885469</c:v>
                </c:pt>
                <c:pt idx="837">
                  <c:v>114.522027873852</c:v>
                </c:pt>
                <c:pt idx="838">
                  <c:v>113.55729582054757</c:v>
                </c:pt>
                <c:pt idx="839">
                  <c:v>112.73628434163797</c:v>
                </c:pt>
                <c:pt idx="840">
                  <c:v>112.85699704579532</c:v>
                </c:pt>
                <c:pt idx="841">
                  <c:v>114.07811748452768</c:v>
                </c:pt>
                <c:pt idx="842">
                  <c:v>116.47122424274863</c:v>
                </c:pt>
                <c:pt idx="843">
                  <c:v>117.00998313586044</c:v>
                </c:pt>
                <c:pt idx="844">
                  <c:v>115.09206227166605</c:v>
                </c:pt>
                <c:pt idx="845">
                  <c:v>115.14271627299794</c:v>
                </c:pt>
                <c:pt idx="846">
                  <c:v>115.5985760801223</c:v>
                </c:pt>
                <c:pt idx="847">
                  <c:v>117.72912320753861</c:v>
                </c:pt>
                <c:pt idx="848">
                  <c:v>118.81918002099341</c:v>
                </c:pt>
                <c:pt idx="849">
                  <c:v>118.13294015556053</c:v>
                </c:pt>
                <c:pt idx="850">
                  <c:v>118.1492788880127</c:v>
                </c:pt>
                <c:pt idx="851">
                  <c:v>118.14010718575405</c:v>
                </c:pt>
                <c:pt idx="852">
                  <c:v>117.97204229307792</c:v>
                </c:pt>
                <c:pt idx="853">
                  <c:v>118.85063895974078</c:v>
                </c:pt>
                <c:pt idx="854">
                  <c:v>118.11854058301415</c:v>
                </c:pt>
                <c:pt idx="855">
                  <c:v>118.11835714896905</c:v>
                </c:pt>
                <c:pt idx="856">
                  <c:v>118.24776986784002</c:v>
                </c:pt>
                <c:pt idx="857">
                  <c:v>118.5860222471435</c:v>
                </c:pt>
                <c:pt idx="858">
                  <c:v>118.25840904246057</c:v>
                </c:pt>
                <c:pt idx="859">
                  <c:v>117.89463312601389</c:v>
                </c:pt>
                <c:pt idx="860">
                  <c:v>117.97466277943778</c:v>
                </c:pt>
                <c:pt idx="861">
                  <c:v>117.81350286831947</c:v>
                </c:pt>
                <c:pt idx="862">
                  <c:v>117.84737265451767</c:v>
                </c:pt>
                <c:pt idx="863">
                  <c:v>116.55416263603155</c:v>
                </c:pt>
                <c:pt idx="864">
                  <c:v>115.28834980243539</c:v>
                </c:pt>
                <c:pt idx="865">
                  <c:v>115.15808542549722</c:v>
                </c:pt>
                <c:pt idx="866">
                  <c:v>114.04179754358277</c:v>
                </c:pt>
                <c:pt idx="867">
                  <c:v>113.79539321118521</c:v>
                </c:pt>
                <c:pt idx="868">
                  <c:v>114.09632986472698</c:v>
                </c:pt>
                <c:pt idx="869">
                  <c:v>114.99912672292113</c:v>
                </c:pt>
                <c:pt idx="870">
                  <c:v>114.26041161813627</c:v>
                </c:pt>
                <c:pt idx="871">
                  <c:v>114.48286470520704</c:v>
                </c:pt>
                <c:pt idx="872">
                  <c:v>114.20531589242485</c:v>
                </c:pt>
                <c:pt idx="873">
                  <c:v>114.14123189849941</c:v>
                </c:pt>
                <c:pt idx="874">
                  <c:v>113.38717384607919</c:v>
                </c:pt>
                <c:pt idx="875">
                  <c:v>113.43688447232175</c:v>
                </c:pt>
                <c:pt idx="876">
                  <c:v>112.02281762292868</c:v>
                </c:pt>
                <c:pt idx="877">
                  <c:v>112.11340783638133</c:v>
                </c:pt>
                <c:pt idx="878">
                  <c:v>111.25449102227968</c:v>
                </c:pt>
                <c:pt idx="879">
                  <c:v>113.64463663091452</c:v>
                </c:pt>
                <c:pt idx="880">
                  <c:v>114.73363214739352</c:v>
                </c:pt>
                <c:pt idx="881">
                  <c:v>114.91538908129843</c:v>
                </c:pt>
                <c:pt idx="882">
                  <c:v>116.11464156135975</c:v>
                </c:pt>
                <c:pt idx="883">
                  <c:v>118.42715526158997</c:v>
                </c:pt>
                <c:pt idx="884">
                  <c:v>118.04386982419602</c:v>
                </c:pt>
                <c:pt idx="885">
                  <c:v>117.1659413815549</c:v>
                </c:pt>
                <c:pt idx="886">
                  <c:v>116.48973797887949</c:v>
                </c:pt>
                <c:pt idx="887">
                  <c:v>116.3698900352213</c:v>
                </c:pt>
                <c:pt idx="888">
                  <c:v>116.49074686612826</c:v>
                </c:pt>
                <c:pt idx="889">
                  <c:v>115.11165040720428</c:v>
                </c:pt>
                <c:pt idx="890">
                  <c:v>115.59405574115219</c:v>
                </c:pt>
                <c:pt idx="891">
                  <c:v>115.453532160116</c:v>
                </c:pt>
                <c:pt idx="892">
                  <c:v>115.57922378835657</c:v>
                </c:pt>
                <c:pt idx="893">
                  <c:v>115.57922378835657</c:v>
                </c:pt>
                <c:pt idx="894">
                  <c:v>115.57922378835657</c:v>
                </c:pt>
                <c:pt idx="895">
                  <c:v>116.5256255395752</c:v>
                </c:pt>
                <c:pt idx="896">
                  <c:v>117.14687734328837</c:v>
                </c:pt>
                <c:pt idx="897">
                  <c:v>117.14687734328837</c:v>
                </c:pt>
                <c:pt idx="898">
                  <c:v>117.14687734328837</c:v>
                </c:pt>
                <c:pt idx="899">
                  <c:v>117.69150612584612</c:v>
                </c:pt>
                <c:pt idx="900">
                  <c:v>118.57180610864259</c:v>
                </c:pt>
                <c:pt idx="901">
                  <c:v>116.63398265054641</c:v>
                </c:pt>
                <c:pt idx="902">
                  <c:v>118.1171648276752</c:v>
                </c:pt>
                <c:pt idx="903">
                  <c:v>118.22955748764072</c:v>
                </c:pt>
                <c:pt idx="904">
                  <c:v>119.17171405095685</c:v>
                </c:pt>
                <c:pt idx="905">
                  <c:v>118.85281396341948</c:v>
                </c:pt>
                <c:pt idx="906">
                  <c:v>119.84685615665644</c:v>
                </c:pt>
                <c:pt idx="907">
                  <c:v>120.62649015594691</c:v>
                </c:pt>
                <c:pt idx="908">
                  <c:v>120.21828389327287</c:v>
                </c:pt>
                <c:pt idx="909">
                  <c:v>120.22976162352828</c:v>
                </c:pt>
                <c:pt idx="910">
                  <c:v>119.85597544918807</c:v>
                </c:pt>
                <c:pt idx="911">
                  <c:v>119.36414946677741</c:v>
                </c:pt>
                <c:pt idx="912">
                  <c:v>119.64235340114934</c:v>
                </c:pt>
                <c:pt idx="913">
                  <c:v>119.44062836118366</c:v>
                </c:pt>
                <c:pt idx="914">
                  <c:v>119.52842775666373</c:v>
                </c:pt>
                <c:pt idx="915">
                  <c:v>120.17386664947666</c:v>
                </c:pt>
                <c:pt idx="916">
                  <c:v>121.25232781079004</c:v>
                </c:pt>
                <c:pt idx="917">
                  <c:v>122.33593822779974</c:v>
                </c:pt>
                <c:pt idx="918">
                  <c:v>122.34385209660594</c:v>
                </c:pt>
                <c:pt idx="919">
                  <c:v>123.03504468125851</c:v>
                </c:pt>
                <c:pt idx="920">
                  <c:v>123.43529776783087</c:v>
                </c:pt>
                <c:pt idx="921">
                  <c:v>123.21331636830521</c:v>
                </c:pt>
                <c:pt idx="922">
                  <c:v>123.19488124676494</c:v>
                </c:pt>
                <c:pt idx="923">
                  <c:v>122.41497209640683</c:v>
                </c:pt>
                <c:pt idx="924">
                  <c:v>122.67781998071106</c:v>
                </c:pt>
                <c:pt idx="925">
                  <c:v>121.14053786268724</c:v>
                </c:pt>
                <c:pt idx="926">
                  <c:v>121.89312844274639</c:v>
                </c:pt>
                <c:pt idx="927">
                  <c:v>122.05782601045034</c:v>
                </c:pt>
                <c:pt idx="928">
                  <c:v>123.12192690651237</c:v>
                </c:pt>
                <c:pt idx="929">
                  <c:v>123.9962521804088</c:v>
                </c:pt>
                <c:pt idx="930">
                  <c:v>124.5309886269587</c:v>
                </c:pt>
                <c:pt idx="931">
                  <c:v>124.95785275251362</c:v>
                </c:pt>
                <c:pt idx="932">
                  <c:v>124.22541371256035</c:v>
                </c:pt>
                <c:pt idx="933">
                  <c:v>123.65530070015531</c:v>
                </c:pt>
                <c:pt idx="934">
                  <c:v>123.55362582940093</c:v>
                </c:pt>
                <c:pt idx="935">
                  <c:v>123.24147349423941</c:v>
                </c:pt>
                <c:pt idx="936">
                  <c:v>123.28730580066964</c:v>
                </c:pt>
                <c:pt idx="937">
                  <c:v>122.42827106468194</c:v>
                </c:pt>
                <c:pt idx="938">
                  <c:v>121.98695495685355</c:v>
                </c:pt>
                <c:pt idx="939">
                  <c:v>118.75288171609419</c:v>
                </c:pt>
                <c:pt idx="940">
                  <c:v>118.09523135684513</c:v>
                </c:pt>
                <c:pt idx="941">
                  <c:v>118.09102547623772</c:v>
                </c:pt>
                <c:pt idx="942">
                  <c:v>118.29741498192394</c:v>
                </c:pt>
                <c:pt idx="943">
                  <c:v>119.12672030016147</c:v>
                </c:pt>
                <c:pt idx="944">
                  <c:v>117.72232304543526</c:v>
                </c:pt>
                <c:pt idx="945">
                  <c:v>117.77333081242575</c:v>
                </c:pt>
                <c:pt idx="946">
                  <c:v>117.44491835940308</c:v>
                </c:pt>
                <c:pt idx="947">
                  <c:v>118.29261949188539</c:v>
                </c:pt>
                <c:pt idx="948">
                  <c:v>117.51109874241581</c:v>
                </c:pt>
                <c:pt idx="949">
                  <c:v>118.92495595290028</c:v>
                </c:pt>
                <c:pt idx="950">
                  <c:v>119.15882125806701</c:v>
                </c:pt>
                <c:pt idx="951">
                  <c:v>118.97622576852683</c:v>
                </c:pt>
                <c:pt idx="952">
                  <c:v>118.54167051550631</c:v>
                </c:pt>
                <c:pt idx="953">
                  <c:v>117.36609412970499</c:v>
                </c:pt>
                <c:pt idx="954">
                  <c:v>117.66167188864141</c:v>
                </c:pt>
                <c:pt idx="955">
                  <c:v>117.29877383512546</c:v>
                </c:pt>
                <c:pt idx="956">
                  <c:v>116.51577251086283</c:v>
                </c:pt>
                <c:pt idx="957">
                  <c:v>115.93064411161713</c:v>
                </c:pt>
                <c:pt idx="958">
                  <c:v>118.2720879812578</c:v>
                </c:pt>
                <c:pt idx="959">
                  <c:v>118.25757048682533</c:v>
                </c:pt>
                <c:pt idx="960">
                  <c:v>117.46286869096673</c:v>
                </c:pt>
                <c:pt idx="961">
                  <c:v>117.38403135883669</c:v>
                </c:pt>
                <c:pt idx="962">
                  <c:v>116.88591620916286</c:v>
                </c:pt>
                <c:pt idx="963">
                  <c:v>116.27451743416165</c:v>
                </c:pt>
                <c:pt idx="964">
                  <c:v>116.04398014667157</c:v>
                </c:pt>
                <c:pt idx="965">
                  <c:v>116.04398014667157</c:v>
                </c:pt>
                <c:pt idx="966">
                  <c:v>116.03222726534854</c:v>
                </c:pt>
                <c:pt idx="967">
                  <c:v>116.64028492024153</c:v>
                </c:pt>
                <c:pt idx="968">
                  <c:v>117.90748661160821</c:v>
                </c:pt>
                <c:pt idx="969">
                  <c:v>117.44900631812399</c:v>
                </c:pt>
                <c:pt idx="970">
                  <c:v>116.92492214862622</c:v>
                </c:pt>
                <c:pt idx="971">
                  <c:v>115.5875831398435</c:v>
                </c:pt>
                <c:pt idx="972">
                  <c:v>115.82948023570292</c:v>
                </c:pt>
                <c:pt idx="973">
                  <c:v>116.82546158884605</c:v>
                </c:pt>
                <c:pt idx="974">
                  <c:v>117.38217081352148</c:v>
                </c:pt>
                <c:pt idx="975">
                  <c:v>118.08701613210775</c:v>
                </c:pt>
                <c:pt idx="976">
                  <c:v>119.76732439564113</c:v>
                </c:pt>
                <c:pt idx="977">
                  <c:v>119.61888694579875</c:v>
                </c:pt>
                <c:pt idx="978">
                  <c:v>119.56320161065615</c:v>
                </c:pt>
                <c:pt idx="979">
                  <c:v>118.80090212863466</c:v>
                </c:pt>
                <c:pt idx="980">
                  <c:v>118.01908002323353</c:v>
                </c:pt>
                <c:pt idx="981">
                  <c:v>116.7458381108078</c:v>
                </c:pt>
                <c:pt idx="982">
                  <c:v>116.00049317553353</c:v>
                </c:pt>
                <c:pt idx="983">
                  <c:v>116.3409598658104</c:v>
                </c:pt>
                <c:pt idx="984">
                  <c:v>117.19939188993582</c:v>
                </c:pt>
                <c:pt idx="985">
                  <c:v>116.5986846992818</c:v>
                </c:pt>
                <c:pt idx="986">
                  <c:v>116.5986846992818</c:v>
                </c:pt>
                <c:pt idx="987">
                  <c:v>116.5836431075776</c:v>
                </c:pt>
                <c:pt idx="988">
                  <c:v>117.33585371711462</c:v>
                </c:pt>
                <c:pt idx="989">
                  <c:v>117.14254043836333</c:v>
                </c:pt>
                <c:pt idx="990">
                  <c:v>118.12598276427563</c:v>
                </c:pt>
                <c:pt idx="991">
                  <c:v>119.38246666643117</c:v>
                </c:pt>
                <c:pt idx="992">
                  <c:v>121.07422645535641</c:v>
                </c:pt>
                <c:pt idx="993">
                  <c:v>120.45446832886785</c:v>
                </c:pt>
                <c:pt idx="994">
                  <c:v>121.10636672055746</c:v>
                </c:pt>
                <c:pt idx="995">
                  <c:v>121.73798254782358</c:v>
                </c:pt>
                <c:pt idx="996">
                  <c:v>123.63784826099982</c:v>
                </c:pt>
                <c:pt idx="997">
                  <c:v>122.76784678959686</c:v>
                </c:pt>
                <c:pt idx="998">
                  <c:v>122.22144917874648</c:v>
                </c:pt>
                <c:pt idx="999">
                  <c:v>122.75364375352748</c:v>
                </c:pt>
                <c:pt idx="1000">
                  <c:v>125.71134740036653</c:v>
                </c:pt>
                <c:pt idx="1001">
                  <c:v>127.35069746209882</c:v>
                </c:pt>
                <c:pt idx="1002">
                  <c:v>127.59830721822179</c:v>
                </c:pt>
                <c:pt idx="1003">
                  <c:v>129.92890227433369</c:v>
                </c:pt>
                <c:pt idx="1004">
                  <c:v>127.27150636431018</c:v>
                </c:pt>
                <c:pt idx="1005">
                  <c:v>126.85522900364839</c:v>
                </c:pt>
                <c:pt idx="1006">
                  <c:v>127.24819713814117</c:v>
                </c:pt>
                <c:pt idx="1007">
                  <c:v>125.50235051075285</c:v>
                </c:pt>
                <c:pt idx="1008">
                  <c:v>125.55439336985563</c:v>
                </c:pt>
                <c:pt idx="1009">
                  <c:v>127.40939635655494</c:v>
                </c:pt>
                <c:pt idx="1010">
                  <c:v>124.73917316580099</c:v>
                </c:pt>
                <c:pt idx="1011">
                  <c:v>125.84199174782681</c:v>
                </c:pt>
                <c:pt idx="1012">
                  <c:v>126.18819730323159</c:v>
                </c:pt>
                <c:pt idx="1013">
                  <c:v>126.77619513504126</c:v>
                </c:pt>
                <c:pt idx="1014">
                  <c:v>126.82538166401208</c:v>
                </c:pt>
                <c:pt idx="1015">
                  <c:v>126.92004673375411</c:v>
                </c:pt>
                <c:pt idx="1016">
                  <c:v>127.22062962163768</c:v>
                </c:pt>
                <c:pt idx="1017">
                  <c:v>127.8731569300535</c:v>
                </c:pt>
                <c:pt idx="1018">
                  <c:v>129.92567907611149</c:v>
                </c:pt>
                <c:pt idx="1019">
                  <c:v>128.89962764199112</c:v>
                </c:pt>
                <c:pt idx="1020">
                  <c:v>128.93915767872664</c:v>
                </c:pt>
                <c:pt idx="1021">
                  <c:v>128.91359483428795</c:v>
                </c:pt>
                <c:pt idx="1022">
                  <c:v>128.10259361327266</c:v>
                </c:pt>
                <c:pt idx="1023">
                  <c:v>128.17278334041575</c:v>
                </c:pt>
                <c:pt idx="1024">
                  <c:v>127.79437200765052</c:v>
                </c:pt>
                <c:pt idx="1025">
                  <c:v>128.7204649895821</c:v>
                </c:pt>
                <c:pt idx="1026">
                  <c:v>128.82358112783402</c:v>
                </c:pt>
                <c:pt idx="1027">
                  <c:v>126.91791103737086</c:v>
                </c:pt>
                <c:pt idx="1028">
                  <c:v>131.50951413431429</c:v>
                </c:pt>
                <c:pt idx="1029">
                  <c:v>136.20740415800475</c:v>
                </c:pt>
                <c:pt idx="1030">
                  <c:v>140.29314856808168</c:v>
                </c:pt>
                <c:pt idx="1031">
                  <c:v>138.05392987133064</c:v>
                </c:pt>
                <c:pt idx="1032">
                  <c:v>139.49611453936285</c:v>
                </c:pt>
                <c:pt idx="1033">
                  <c:v>141.91853143751675</c:v>
                </c:pt>
                <c:pt idx="1034">
                  <c:v>141.44418409912507</c:v>
                </c:pt>
                <c:pt idx="1035">
                  <c:v>140.27172609209143</c:v>
                </c:pt>
                <c:pt idx="1036">
                  <c:v>140.96974504371087</c:v>
                </c:pt>
                <c:pt idx="1037">
                  <c:v>140.67461276745561</c:v>
                </c:pt>
                <c:pt idx="1038">
                  <c:v>141.57704275755921</c:v>
                </c:pt>
                <c:pt idx="1039">
                  <c:v>141.28251319316666</c:v>
                </c:pt>
                <c:pt idx="1040">
                  <c:v>141.28251319316666</c:v>
                </c:pt>
                <c:pt idx="1041">
                  <c:v>143.6646401135412</c:v>
                </c:pt>
                <c:pt idx="1042">
                  <c:v>144.56036165856401</c:v>
                </c:pt>
                <c:pt idx="1043">
                  <c:v>144.611487347441</c:v>
                </c:pt>
                <c:pt idx="1044">
                  <c:v>143.22020562694482</c:v>
                </c:pt>
                <c:pt idx="1045">
                  <c:v>145.84286699027098</c:v>
                </c:pt>
                <c:pt idx="1046">
                  <c:v>143.91690123295274</c:v>
                </c:pt>
                <c:pt idx="1047">
                  <c:v>141.82246440757234</c:v>
                </c:pt>
                <c:pt idx="1048">
                  <c:v>140.91322115293346</c:v>
                </c:pt>
                <c:pt idx="1049">
                  <c:v>139.80603946111867</c:v>
                </c:pt>
                <c:pt idx="1050">
                  <c:v>140.55218364473265</c:v>
                </c:pt>
                <c:pt idx="1051">
                  <c:v>140.76222872889062</c:v>
                </c:pt>
                <c:pt idx="1052">
                  <c:v>140.11865038139288</c:v>
                </c:pt>
                <c:pt idx="1053">
                  <c:v>140.30739091144619</c:v>
                </c:pt>
                <c:pt idx="1054">
                  <c:v>139.78160342581481</c:v>
                </c:pt>
                <c:pt idx="1055">
                  <c:v>141.20252284703824</c:v>
                </c:pt>
                <c:pt idx="1056">
                  <c:v>141.37324753336969</c:v>
                </c:pt>
                <c:pt idx="1057">
                  <c:v>142.27652918154007</c:v>
                </c:pt>
                <c:pt idx="1058">
                  <c:v>140.10962280588376</c:v>
                </c:pt>
                <c:pt idx="1059">
                  <c:v>137.9229579630757</c:v>
                </c:pt>
                <c:pt idx="1060">
                  <c:v>137.52826030758536</c:v>
                </c:pt>
                <c:pt idx="1061">
                  <c:v>137.21581971892465</c:v>
                </c:pt>
                <c:pt idx="1062">
                  <c:v>139.13477567523094</c:v>
                </c:pt>
                <c:pt idx="1063">
                  <c:v>139.76242146566219</c:v>
                </c:pt>
                <c:pt idx="1064">
                  <c:v>138.82604307476905</c:v>
                </c:pt>
                <c:pt idx="1065">
                  <c:v>139.0638915192026</c:v>
                </c:pt>
                <c:pt idx="1066">
                  <c:v>139.3796863304039</c:v>
                </c:pt>
                <c:pt idx="1067">
                  <c:v>138.90491971419456</c:v>
                </c:pt>
                <c:pt idx="1068">
                  <c:v>139.13780233697645</c:v>
                </c:pt>
                <c:pt idx="1069">
                  <c:v>138.78145549935974</c:v>
                </c:pt>
                <c:pt idx="1070">
                  <c:v>137.74502693925527</c:v>
                </c:pt>
                <c:pt idx="1071">
                  <c:v>138.45479877219771</c:v>
                </c:pt>
                <c:pt idx="1072">
                  <c:v>139.1346577533449</c:v>
                </c:pt>
                <c:pt idx="1073">
                  <c:v>140.43715739597613</c:v>
                </c:pt>
                <c:pt idx="1074">
                  <c:v>138.05407399808067</c:v>
                </c:pt>
                <c:pt idx="1075">
                  <c:v>138.7678551751531</c:v>
                </c:pt>
                <c:pt idx="1076">
                  <c:v>140.69020466129547</c:v>
                </c:pt>
                <c:pt idx="1077">
                  <c:v>139.46617548270407</c:v>
                </c:pt>
                <c:pt idx="1078">
                  <c:v>140.05609937198793</c:v>
                </c:pt>
                <c:pt idx="1079">
                  <c:v>138.39114715852187</c:v>
                </c:pt>
                <c:pt idx="1080">
                  <c:v>137.97167280450142</c:v>
                </c:pt>
                <c:pt idx="1081">
                  <c:v>136.78541793678406</c:v>
                </c:pt>
                <c:pt idx="1082">
                  <c:v>138.25648036449965</c:v>
                </c:pt>
                <c:pt idx="1083">
                  <c:v>138.36817859557951</c:v>
                </c:pt>
                <c:pt idx="1084">
                  <c:v>137.66198372651823</c:v>
                </c:pt>
                <c:pt idx="1085">
                  <c:v>138.32080020219723</c:v>
                </c:pt>
                <c:pt idx="1086">
                  <c:v>138.21436914870023</c:v>
                </c:pt>
                <c:pt idx="1087">
                  <c:v>138.47302425482943</c:v>
                </c:pt>
                <c:pt idx="1088">
                  <c:v>137.91845072653678</c:v>
                </c:pt>
                <c:pt idx="1089">
                  <c:v>137.68476885541551</c:v>
                </c:pt>
                <c:pt idx="1090">
                  <c:v>136.98946210717807</c:v>
                </c:pt>
                <c:pt idx="1091">
                  <c:v>136.26498934575807</c:v>
                </c:pt>
                <c:pt idx="1092">
                  <c:v>135.78527001032904</c:v>
                </c:pt>
                <c:pt idx="1093">
                  <c:v>136.32674110682325</c:v>
                </c:pt>
                <c:pt idx="1094">
                  <c:v>137.306894722354</c:v>
                </c:pt>
                <c:pt idx="1095">
                  <c:v>137.1778881788687</c:v>
                </c:pt>
                <c:pt idx="1096">
                  <c:v>138.84992880793729</c:v>
                </c:pt>
                <c:pt idx="1097">
                  <c:v>138.17542872139589</c:v>
                </c:pt>
                <c:pt idx="1098">
                  <c:v>136.33613555042254</c:v>
                </c:pt>
                <c:pt idx="1099">
                  <c:v>135.98370633991362</c:v>
                </c:pt>
                <c:pt idx="1100">
                  <c:v>135.77480116732247</c:v>
                </c:pt>
                <c:pt idx="1101">
                  <c:v>135.88229351779532</c:v>
                </c:pt>
                <c:pt idx="1102">
                  <c:v>137.35719495802772</c:v>
                </c:pt>
                <c:pt idx="1103">
                  <c:v>137.33121283577179</c:v>
                </c:pt>
                <c:pt idx="1104">
                  <c:v>137.1666331899539</c:v>
                </c:pt>
                <c:pt idx="1105">
                  <c:v>137.79612642326876</c:v>
                </c:pt>
                <c:pt idx="1106">
                  <c:v>137.77142833932885</c:v>
                </c:pt>
                <c:pt idx="1107">
                  <c:v>138.33088907468178</c:v>
                </c:pt>
                <c:pt idx="1108">
                  <c:v>138.33088907468178</c:v>
                </c:pt>
                <c:pt idx="1109">
                  <c:v>138.33088907468178</c:v>
                </c:pt>
                <c:pt idx="1110">
                  <c:v>141.59795423870938</c:v>
                </c:pt>
                <c:pt idx="1111">
                  <c:v>141.47373008283026</c:v>
                </c:pt>
                <c:pt idx="1112">
                  <c:v>141.47373008283026</c:v>
                </c:pt>
                <c:pt idx="1113">
                  <c:v>141.47373008283026</c:v>
                </c:pt>
                <c:pt idx="1114">
                  <c:v>148.12037099273664</c:v>
                </c:pt>
                <c:pt idx="1115">
                  <c:v>147.60509165740694</c:v>
                </c:pt>
                <c:pt idx="1116">
                  <c:v>144.65824992652861</c:v>
                </c:pt>
                <c:pt idx="1117">
                  <c:v>144.38262717122103</c:v>
                </c:pt>
                <c:pt idx="1118">
                  <c:v>143.63669262651521</c:v>
                </c:pt>
                <c:pt idx="1119">
                  <c:v>143.43984169117866</c:v>
                </c:pt>
                <c:pt idx="1120">
                  <c:v>143.4974661862274</c:v>
                </c:pt>
                <c:pt idx="1121">
                  <c:v>144.57010986782188</c:v>
                </c:pt>
                <c:pt idx="1122">
                  <c:v>145.03947828213035</c:v>
                </c:pt>
                <c:pt idx="1123">
                  <c:v>145.21826096401719</c:v>
                </c:pt>
                <c:pt idx="1124">
                  <c:v>144.66584933697169</c:v>
                </c:pt>
                <c:pt idx="1125">
                  <c:v>145.00855654308629</c:v>
                </c:pt>
                <c:pt idx="1126">
                  <c:v>146.20630224349063</c:v>
                </c:pt>
                <c:pt idx="1127">
                  <c:v>146.15178302477835</c:v>
                </c:pt>
                <c:pt idx="1128">
                  <c:v>147.8826142653256</c:v>
                </c:pt>
                <c:pt idx="1129">
                  <c:v>146.84047304495715</c:v>
                </c:pt>
                <c:pt idx="1130">
                  <c:v>147.09531534343304</c:v>
                </c:pt>
                <c:pt idx="1131">
                  <c:v>148.07756534805148</c:v>
                </c:pt>
                <c:pt idx="1132">
                  <c:v>148.54655379183779</c:v>
                </c:pt>
                <c:pt idx="1133">
                  <c:v>147.09304862273177</c:v>
                </c:pt>
                <c:pt idx="1134">
                  <c:v>145.81562703456257</c:v>
                </c:pt>
                <c:pt idx="1135">
                  <c:v>147.33887644813055</c:v>
                </c:pt>
                <c:pt idx="1136">
                  <c:v>146.67960138733844</c:v>
                </c:pt>
                <c:pt idx="1137">
                  <c:v>146.08117401981761</c:v>
                </c:pt>
                <c:pt idx="1138">
                  <c:v>147.12416689825287</c:v>
                </c:pt>
                <c:pt idx="1139">
                  <c:v>148.22288441912582</c:v>
                </c:pt>
                <c:pt idx="1140">
                  <c:v>147.76896377190761</c:v>
                </c:pt>
                <c:pt idx="1141">
                  <c:v>149.09384236805008</c:v>
                </c:pt>
                <c:pt idx="1142">
                  <c:v>150.42506254118319</c:v>
                </c:pt>
                <c:pt idx="1143">
                  <c:v>152.62954669123687</c:v>
                </c:pt>
                <c:pt idx="1144">
                  <c:v>157.97856206314111</c:v>
                </c:pt>
                <c:pt idx="1145">
                  <c:v>155.34592974921611</c:v>
                </c:pt>
                <c:pt idx="1146">
                  <c:v>153.49228941542378</c:v>
                </c:pt>
                <c:pt idx="1147">
                  <c:v>154.75139380393918</c:v>
                </c:pt>
                <c:pt idx="1148">
                  <c:v>152.85217010992073</c:v>
                </c:pt>
                <c:pt idx="1149">
                  <c:v>152.2682995441279</c:v>
                </c:pt>
                <c:pt idx="1150">
                  <c:v>154.57397377495928</c:v>
                </c:pt>
                <c:pt idx="1151">
                  <c:v>158.36226677835225</c:v>
                </c:pt>
                <c:pt idx="1152">
                  <c:v>163.66246248937622</c:v>
                </c:pt>
                <c:pt idx="1153">
                  <c:v>163.25356179781696</c:v>
                </c:pt>
                <c:pt idx="1154">
                  <c:v>160.38545257961414</c:v>
                </c:pt>
                <c:pt idx="1155">
                  <c:v>152.78378851836572</c:v>
                </c:pt>
                <c:pt idx="1156">
                  <c:v>151.55564517618947</c:v>
                </c:pt>
                <c:pt idx="1157">
                  <c:v>144.45980049451251</c:v>
                </c:pt>
                <c:pt idx="1158">
                  <c:v>149.08877172694429</c:v>
                </c:pt>
                <c:pt idx="1159">
                  <c:v>147.34030461319654</c:v>
                </c:pt>
                <c:pt idx="1160">
                  <c:v>144.85359408220859</c:v>
                </c:pt>
                <c:pt idx="1161">
                  <c:v>147.88588987327518</c:v>
                </c:pt>
                <c:pt idx="1162">
                  <c:v>152.5445774210252</c:v>
                </c:pt>
                <c:pt idx="1163">
                  <c:v>160.12432111387511</c:v>
                </c:pt>
                <c:pt idx="1164">
                  <c:v>159.60428559580279</c:v>
                </c:pt>
                <c:pt idx="1165">
                  <c:v>160.20659128313633</c:v>
                </c:pt>
                <c:pt idx="1166">
                  <c:v>159.43249961249631</c:v>
                </c:pt>
                <c:pt idx="1167">
                  <c:v>159.78551843243639</c:v>
                </c:pt>
                <c:pt idx="1168">
                  <c:v>158.89647912763044</c:v>
                </c:pt>
                <c:pt idx="1169">
                  <c:v>161.23853881156538</c:v>
                </c:pt>
                <c:pt idx="1170">
                  <c:v>163.99797646043385</c:v>
                </c:pt>
                <c:pt idx="1171">
                  <c:v>167.12205478624696</c:v>
                </c:pt>
                <c:pt idx="1172">
                  <c:v>167.12205478624696</c:v>
                </c:pt>
                <c:pt idx="1173">
                  <c:v>172.27661696783349</c:v>
                </c:pt>
                <c:pt idx="1174">
                  <c:v>174.05197027163103</c:v>
                </c:pt>
                <c:pt idx="1175">
                  <c:v>169.79341788856729</c:v>
                </c:pt>
                <c:pt idx="1176">
                  <c:v>169.17629335087051</c:v>
                </c:pt>
                <c:pt idx="1177">
                  <c:v>169.76819570735563</c:v>
                </c:pt>
                <c:pt idx="1178">
                  <c:v>171.33423766317676</c:v>
                </c:pt>
                <c:pt idx="1179">
                  <c:v>172.60309026095001</c:v>
                </c:pt>
                <c:pt idx="1180">
                  <c:v>171.73341635034171</c:v>
                </c:pt>
                <c:pt idx="1181">
                  <c:v>171.16960560763178</c:v>
                </c:pt>
                <c:pt idx="1182">
                  <c:v>168.54370794365153</c:v>
                </c:pt>
                <c:pt idx="1183">
                  <c:v>168.16857221883589</c:v>
                </c:pt>
                <c:pt idx="1184">
                  <c:v>167.81707328098437</c:v>
                </c:pt>
                <c:pt idx="1185">
                  <c:v>168.5237922473178</c:v>
                </c:pt>
                <c:pt idx="1186">
                  <c:v>168.56000736880821</c:v>
                </c:pt>
                <c:pt idx="1187">
                  <c:v>169.00014425777468</c:v>
                </c:pt>
                <c:pt idx="1188">
                  <c:v>169.30381931956279</c:v>
                </c:pt>
                <c:pt idx="1189">
                  <c:v>168.71929363217939</c:v>
                </c:pt>
                <c:pt idx="1190">
                  <c:v>171.31973327117629</c:v>
                </c:pt>
                <c:pt idx="1191">
                  <c:v>172.41129686428729</c:v>
                </c:pt>
                <c:pt idx="1192">
                  <c:v>172.07966121304244</c:v>
                </c:pt>
                <c:pt idx="1193">
                  <c:v>172.28067872169089</c:v>
                </c:pt>
                <c:pt idx="1194">
                  <c:v>173.07598322941217</c:v>
                </c:pt>
                <c:pt idx="1195">
                  <c:v>170.93800702316628</c:v>
                </c:pt>
                <c:pt idx="1196">
                  <c:v>172.60610382026351</c:v>
                </c:pt>
                <c:pt idx="1197">
                  <c:v>170.08095075437981</c:v>
                </c:pt>
                <c:pt idx="1198">
                  <c:v>168.52254751629724</c:v>
                </c:pt>
                <c:pt idx="1199">
                  <c:v>170.19925261108594</c:v>
                </c:pt>
                <c:pt idx="1200">
                  <c:v>171.19341272620943</c:v>
                </c:pt>
                <c:pt idx="1201">
                  <c:v>171.3532230868523</c:v>
                </c:pt>
                <c:pt idx="1202">
                  <c:v>171.48904289487288</c:v>
                </c:pt>
                <c:pt idx="1203">
                  <c:v>168.32379672834966</c:v>
                </c:pt>
                <c:pt idx="1204">
                  <c:v>166.73105201652382</c:v>
                </c:pt>
                <c:pt idx="1205">
                  <c:v>167.08797536113974</c:v>
                </c:pt>
                <c:pt idx="1206">
                  <c:v>170.76612932283692</c:v>
                </c:pt>
                <c:pt idx="1207">
                  <c:v>173.53983551993335</c:v>
                </c:pt>
                <c:pt idx="1208">
                  <c:v>170.26013961165239</c:v>
                </c:pt>
                <c:pt idx="1209">
                  <c:v>171.76549110338422</c:v>
                </c:pt>
                <c:pt idx="1210">
                  <c:v>172.15776480899177</c:v>
                </c:pt>
                <c:pt idx="1211">
                  <c:v>172.14892066752776</c:v>
                </c:pt>
                <c:pt idx="1212">
                  <c:v>173.34814694272515</c:v>
                </c:pt>
                <c:pt idx="1213">
                  <c:v>174.77289227403386</c:v>
                </c:pt>
                <c:pt idx="1214">
                  <c:v>175.1477659502134</c:v>
                </c:pt>
                <c:pt idx="1215">
                  <c:v>175.07730107200229</c:v>
                </c:pt>
                <c:pt idx="1216">
                  <c:v>173.89271021312348</c:v>
                </c:pt>
                <c:pt idx="1217">
                  <c:v>173.0902648800722</c:v>
                </c:pt>
                <c:pt idx="1218">
                  <c:v>175.26538648046625</c:v>
                </c:pt>
                <c:pt idx="1219">
                  <c:v>175.02802282600933</c:v>
                </c:pt>
                <c:pt idx="1220">
                  <c:v>175.21562344449666</c:v>
                </c:pt>
                <c:pt idx="1221">
                  <c:v>174.15452300531618</c:v>
                </c:pt>
                <c:pt idx="1222">
                  <c:v>175.48663414381119</c:v>
                </c:pt>
                <c:pt idx="1223">
                  <c:v>177.73630858113731</c:v>
                </c:pt>
                <c:pt idx="1224">
                  <c:v>178.42802526306158</c:v>
                </c:pt>
                <c:pt idx="1225">
                  <c:v>177.62759770450705</c:v>
                </c:pt>
                <c:pt idx="1226">
                  <c:v>178.01533796871252</c:v>
                </c:pt>
                <c:pt idx="1227">
                  <c:v>178.02948859505443</c:v>
                </c:pt>
                <c:pt idx="1228">
                  <c:v>177.6474478886814</c:v>
                </c:pt>
                <c:pt idx="1229">
                  <c:v>178.04214554417172</c:v>
                </c:pt>
                <c:pt idx="1230">
                  <c:v>177.45378084427188</c:v>
                </c:pt>
                <c:pt idx="1231">
                  <c:v>177.90806835958026</c:v>
                </c:pt>
                <c:pt idx="1232">
                  <c:v>179.8920516849013</c:v>
                </c:pt>
                <c:pt idx="1233">
                  <c:v>181.01392120276211</c:v>
                </c:pt>
                <c:pt idx="1234">
                  <c:v>184.08379476822611</c:v>
                </c:pt>
                <c:pt idx="1235">
                  <c:v>186.37196415017505</c:v>
                </c:pt>
                <c:pt idx="1236">
                  <c:v>189.77805921801379</c:v>
                </c:pt>
                <c:pt idx="1237">
                  <c:v>190.32829584138059</c:v>
                </c:pt>
                <c:pt idx="1238">
                  <c:v>191.38048662693848</c:v>
                </c:pt>
                <c:pt idx="1239">
                  <c:v>192.00545952128243</c:v>
                </c:pt>
                <c:pt idx="1240">
                  <c:v>192.88568088948836</c:v>
                </c:pt>
                <c:pt idx="1241">
                  <c:v>194.52128365572634</c:v>
                </c:pt>
                <c:pt idx="1242">
                  <c:v>200.86421019654915</c:v>
                </c:pt>
                <c:pt idx="1243">
                  <c:v>202.91851427333174</c:v>
                </c:pt>
                <c:pt idx="1244">
                  <c:v>199.69387478346715</c:v>
                </c:pt>
                <c:pt idx="1245">
                  <c:v>200.66215759578878</c:v>
                </c:pt>
                <c:pt idx="1246">
                  <c:v>189.22602756149055</c:v>
                </c:pt>
                <c:pt idx="1247">
                  <c:v>190.6313288840106</c:v>
                </c:pt>
                <c:pt idx="1248">
                  <c:v>190.64849306966605</c:v>
                </c:pt>
                <c:pt idx="1249">
                  <c:v>193.2532827160199</c:v>
                </c:pt>
                <c:pt idx="1250">
                  <c:v>196.40433894890535</c:v>
                </c:pt>
                <c:pt idx="1251">
                  <c:v>194.24110125415277</c:v>
                </c:pt>
                <c:pt idx="1252">
                  <c:v>189.44707868835843</c:v>
                </c:pt>
                <c:pt idx="1253">
                  <c:v>189.0205421235986</c:v>
                </c:pt>
                <c:pt idx="1254">
                  <c:v>188.91067823297041</c:v>
                </c:pt>
                <c:pt idx="1255">
                  <c:v>185.8959921102408</c:v>
                </c:pt>
                <c:pt idx="1256">
                  <c:v>188.01139282649797</c:v>
                </c:pt>
                <c:pt idx="1257">
                  <c:v>186.1154578428611</c:v>
                </c:pt>
                <c:pt idx="1258">
                  <c:v>187.71878931958003</c:v>
                </c:pt>
                <c:pt idx="1259">
                  <c:v>187.71878931958003</c:v>
                </c:pt>
                <c:pt idx="1260">
                  <c:v>188.83045204306984</c:v>
                </c:pt>
                <c:pt idx="1261">
                  <c:v>186.75522338270554</c:v>
                </c:pt>
                <c:pt idx="1262">
                  <c:v>184.8570478832309</c:v>
                </c:pt>
                <c:pt idx="1263">
                  <c:v>185.57756371024803</c:v>
                </c:pt>
                <c:pt idx="1264">
                  <c:v>187.07574817178593</c:v>
                </c:pt>
                <c:pt idx="1265">
                  <c:v>189.46501591749001</c:v>
                </c:pt>
                <c:pt idx="1266">
                  <c:v>187.37665862046416</c:v>
                </c:pt>
                <c:pt idx="1267">
                  <c:v>188.35383798397686</c:v>
                </c:pt>
                <c:pt idx="1268">
                  <c:v>187.98852908301006</c:v>
                </c:pt>
                <c:pt idx="1269">
                  <c:v>188.80487609619956</c:v>
                </c:pt>
                <c:pt idx="1270">
                  <c:v>186.76224628614941</c:v>
                </c:pt>
                <c:pt idx="1271">
                  <c:v>187.96320208234431</c:v>
                </c:pt>
                <c:pt idx="1272">
                  <c:v>184.07728285962239</c:v>
                </c:pt>
                <c:pt idx="1273">
                  <c:v>183.6344468697055</c:v>
                </c:pt>
                <c:pt idx="1274">
                  <c:v>180.53751678257819</c:v>
                </c:pt>
                <c:pt idx="1275">
                  <c:v>179.8199883100111</c:v>
                </c:pt>
                <c:pt idx="1276">
                  <c:v>179.65025940849685</c:v>
                </c:pt>
                <c:pt idx="1277">
                  <c:v>180.27147190491496</c:v>
                </c:pt>
                <c:pt idx="1278">
                  <c:v>182.07282043340038</c:v>
                </c:pt>
                <c:pt idx="1279">
                  <c:v>181.8867003897065</c:v>
                </c:pt>
                <c:pt idx="1280">
                  <c:v>182.50018245136343</c:v>
                </c:pt>
                <c:pt idx="1281">
                  <c:v>184.15059096553347</c:v>
                </c:pt>
                <c:pt idx="1282">
                  <c:v>181.08276137943017</c:v>
                </c:pt>
                <c:pt idx="1283">
                  <c:v>181.34520308834871</c:v>
                </c:pt>
                <c:pt idx="1284">
                  <c:v>183.91850759109133</c:v>
                </c:pt>
                <c:pt idx="1285">
                  <c:v>185.07923892166548</c:v>
                </c:pt>
                <c:pt idx="1286">
                  <c:v>181.92649247507759</c:v>
                </c:pt>
                <c:pt idx="1287">
                  <c:v>183.37745577241475</c:v>
                </c:pt>
                <c:pt idx="1288">
                  <c:v>182.02808873124135</c:v>
                </c:pt>
                <c:pt idx="1289">
                  <c:v>183.29829087948963</c:v>
                </c:pt>
                <c:pt idx="1290">
                  <c:v>183.147730835696</c:v>
                </c:pt>
                <c:pt idx="1291">
                  <c:v>182.75296766804703</c:v>
                </c:pt>
                <c:pt idx="1292">
                  <c:v>185.51798695286104</c:v>
                </c:pt>
                <c:pt idx="1293">
                  <c:v>183.47791211701175</c:v>
                </c:pt>
                <c:pt idx="1294">
                  <c:v>184.18249538696193</c:v>
                </c:pt>
                <c:pt idx="1295">
                  <c:v>183.98160890263148</c:v>
                </c:pt>
                <c:pt idx="1296">
                  <c:v>184.09618966870721</c:v>
                </c:pt>
                <c:pt idx="1297">
                  <c:v>181.82724155420598</c:v>
                </c:pt>
                <c:pt idx="1298">
                  <c:v>182.30360666709439</c:v>
                </c:pt>
                <c:pt idx="1299">
                  <c:v>183.91022685419449</c:v>
                </c:pt>
                <c:pt idx="1300">
                  <c:v>184.50007212888778</c:v>
                </c:pt>
                <c:pt idx="1301">
                  <c:v>186.70266952876281</c:v>
                </c:pt>
                <c:pt idx="1302">
                  <c:v>187.84917161840406</c:v>
                </c:pt>
                <c:pt idx="1303">
                  <c:v>188.09979493384057</c:v>
                </c:pt>
                <c:pt idx="1304">
                  <c:v>181.19891443732143</c:v>
                </c:pt>
                <c:pt idx="1305">
                  <c:v>181.6075399778131</c:v>
                </c:pt>
                <c:pt idx="1306">
                  <c:v>183.26788013528613</c:v>
                </c:pt>
                <c:pt idx="1307">
                  <c:v>184.65840191473762</c:v>
                </c:pt>
                <c:pt idx="1308">
                  <c:v>184.2153693883437</c:v>
                </c:pt>
                <c:pt idx="1309">
                  <c:v>182.24334858325426</c:v>
                </c:pt>
                <c:pt idx="1310">
                  <c:v>180.37939663563688</c:v>
                </c:pt>
                <c:pt idx="1311">
                  <c:v>182.14919450835239</c:v>
                </c:pt>
                <c:pt idx="1312">
                  <c:v>178.95809724389127</c:v>
                </c:pt>
                <c:pt idx="1313">
                  <c:v>174.60940013005563</c:v>
                </c:pt>
                <c:pt idx="1314">
                  <c:v>174.88958253162883</c:v>
                </c:pt>
                <c:pt idx="1315">
                  <c:v>174.81134791136193</c:v>
                </c:pt>
                <c:pt idx="1316">
                  <c:v>172.50779627448136</c:v>
                </c:pt>
                <c:pt idx="1317">
                  <c:v>176.05582998599033</c:v>
                </c:pt>
                <c:pt idx="1318">
                  <c:v>177.29486144899084</c:v>
                </c:pt>
                <c:pt idx="1319">
                  <c:v>180.38478173510617</c:v>
                </c:pt>
                <c:pt idx="1320">
                  <c:v>178.23241905874548</c:v>
                </c:pt>
                <c:pt idx="1321">
                  <c:v>177.97033111548555</c:v>
                </c:pt>
                <c:pt idx="1322">
                  <c:v>176.75287935765647</c:v>
                </c:pt>
                <c:pt idx="1323">
                  <c:v>178.27141189577728</c:v>
                </c:pt>
                <c:pt idx="1324">
                  <c:v>178.67689285263737</c:v>
                </c:pt>
                <c:pt idx="1325">
                  <c:v>182.15155294607578</c:v>
                </c:pt>
                <c:pt idx="1326">
                  <c:v>181.11646083401516</c:v>
                </c:pt>
                <c:pt idx="1327">
                  <c:v>182.18003763280549</c:v>
                </c:pt>
                <c:pt idx="1328">
                  <c:v>181.69364915959119</c:v>
                </c:pt>
                <c:pt idx="1329">
                  <c:v>181.28033294851545</c:v>
                </c:pt>
                <c:pt idx="1330">
                  <c:v>181.28033294851545</c:v>
                </c:pt>
                <c:pt idx="1331">
                  <c:v>181.28033294851545</c:v>
                </c:pt>
                <c:pt idx="1332">
                  <c:v>180.30401834550153</c:v>
                </c:pt>
                <c:pt idx="1333">
                  <c:v>180.96588768778958</c:v>
                </c:pt>
                <c:pt idx="1334">
                  <c:v>180.96588768778958</c:v>
                </c:pt>
                <c:pt idx="1335">
                  <c:v>180.96588768778958</c:v>
                </c:pt>
                <c:pt idx="1336">
                  <c:v>186.1297919032483</c:v>
                </c:pt>
                <c:pt idx="1337">
                  <c:v>185.16257038790209</c:v>
                </c:pt>
                <c:pt idx="1338">
                  <c:v>184.80724553996569</c:v>
                </c:pt>
                <c:pt idx="1339">
                  <c:v>177.86813214745899</c:v>
                </c:pt>
                <c:pt idx="1340">
                  <c:v>176.74590886394003</c:v>
                </c:pt>
                <c:pt idx="1341">
                  <c:v>177.97651546329419</c:v>
                </c:pt>
                <c:pt idx="1342">
                  <c:v>176.22922756840831</c:v>
                </c:pt>
                <c:pt idx="1343">
                  <c:v>176.21789396490291</c:v>
                </c:pt>
                <c:pt idx="1344">
                  <c:v>175.79232698009596</c:v>
                </c:pt>
                <c:pt idx="1345">
                  <c:v>175.86234637562555</c:v>
                </c:pt>
                <c:pt idx="1346">
                  <c:v>177.40082081494319</c:v>
                </c:pt>
                <c:pt idx="1347">
                  <c:v>178.04542115212126</c:v>
                </c:pt>
                <c:pt idx="1348">
                  <c:v>177.19614772782299</c:v>
                </c:pt>
                <c:pt idx="1349">
                  <c:v>177.59793379891588</c:v>
                </c:pt>
                <c:pt idx="1350">
                  <c:v>176.36259722168262</c:v>
                </c:pt>
                <c:pt idx="1351">
                  <c:v>177.13270575305577</c:v>
                </c:pt>
                <c:pt idx="1352">
                  <c:v>177.98549062907622</c:v>
                </c:pt>
                <c:pt idx="1353">
                  <c:v>175.26007999558792</c:v>
                </c:pt>
                <c:pt idx="1354">
                  <c:v>175.14783146237238</c:v>
                </c:pt>
                <c:pt idx="1355">
                  <c:v>175.3206394353592</c:v>
                </c:pt>
                <c:pt idx="1356">
                  <c:v>175.63856994294372</c:v>
                </c:pt>
                <c:pt idx="1357">
                  <c:v>175.30465446856567</c:v>
                </c:pt>
                <c:pt idx="1358">
                  <c:v>172.73905419572023</c:v>
                </c:pt>
                <c:pt idx="1359">
                  <c:v>172.96107490254181</c:v>
                </c:pt>
                <c:pt idx="1360">
                  <c:v>171.31036503244061</c:v>
                </c:pt>
                <c:pt idx="1361">
                  <c:v>169.85496001072391</c:v>
                </c:pt>
                <c:pt idx="1362">
                  <c:v>168.76190274038751</c:v>
                </c:pt>
                <c:pt idx="1363">
                  <c:v>170.00676478553802</c:v>
                </c:pt>
                <c:pt idx="1364">
                  <c:v>171.59094050696791</c:v>
                </c:pt>
                <c:pt idx="1365">
                  <c:v>170.81907624973363</c:v>
                </c:pt>
                <c:pt idx="1366">
                  <c:v>169.55585769763337</c:v>
                </c:pt>
                <c:pt idx="1367">
                  <c:v>169.76295473463639</c:v>
                </c:pt>
                <c:pt idx="1368">
                  <c:v>168.74118779571438</c:v>
                </c:pt>
                <c:pt idx="1369">
                  <c:v>165.53761701618149</c:v>
                </c:pt>
                <c:pt idx="1370">
                  <c:v>163.61196571722598</c:v>
                </c:pt>
                <c:pt idx="1371">
                  <c:v>162.69632847586945</c:v>
                </c:pt>
                <c:pt idx="1372">
                  <c:v>162.14547603820796</c:v>
                </c:pt>
                <c:pt idx="1373">
                  <c:v>163.88469283510608</c:v>
                </c:pt>
                <c:pt idx="1374">
                  <c:v>162.39620417309899</c:v>
                </c:pt>
                <c:pt idx="1375">
                  <c:v>163.81332388910107</c:v>
                </c:pt>
                <c:pt idx="1376">
                  <c:v>164.81607919948402</c:v>
                </c:pt>
                <c:pt idx="1377">
                  <c:v>164.52043592838859</c:v>
                </c:pt>
                <c:pt idx="1378">
                  <c:v>164.32429252436884</c:v>
                </c:pt>
                <c:pt idx="1379">
                  <c:v>164.71731306858911</c:v>
                </c:pt>
                <c:pt idx="1380">
                  <c:v>164.6157299148573</c:v>
                </c:pt>
                <c:pt idx="1381">
                  <c:v>164.01043687307416</c:v>
                </c:pt>
                <c:pt idx="1382">
                  <c:v>164.62712903052173</c:v>
                </c:pt>
                <c:pt idx="1383">
                  <c:v>165.42152947044877</c:v>
                </c:pt>
                <c:pt idx="1384">
                  <c:v>164.77303771102683</c:v>
                </c:pt>
                <c:pt idx="1385">
                  <c:v>162.04765328240245</c:v>
                </c:pt>
                <c:pt idx="1386">
                  <c:v>162.10295864702292</c:v>
                </c:pt>
                <c:pt idx="1387">
                  <c:v>165.50666907227398</c:v>
                </c:pt>
                <c:pt idx="1388">
                  <c:v>165.50666907227398</c:v>
                </c:pt>
                <c:pt idx="1389">
                  <c:v>168.01481518168379</c:v>
                </c:pt>
                <c:pt idx="1390">
                  <c:v>171.54222566554225</c:v>
                </c:pt>
                <c:pt idx="1391">
                  <c:v>171.78400483951518</c:v>
                </c:pt>
                <c:pt idx="1392">
                  <c:v>172.09560687254063</c:v>
                </c:pt>
                <c:pt idx="1393">
                  <c:v>173.37350014825492</c:v>
                </c:pt>
                <c:pt idx="1394">
                  <c:v>174.05962209180129</c:v>
                </c:pt>
                <c:pt idx="1395">
                  <c:v>175.66241636881651</c:v>
                </c:pt>
                <c:pt idx="1396">
                  <c:v>175.96551492360501</c:v>
                </c:pt>
                <c:pt idx="1397">
                  <c:v>175.0091291193564</c:v>
                </c:pt>
                <c:pt idx="1398">
                  <c:v>173.60293683147364</c:v>
                </c:pt>
                <c:pt idx="1399">
                  <c:v>174.37033315946488</c:v>
                </c:pt>
                <c:pt idx="1400">
                  <c:v>172.94886343610577</c:v>
                </c:pt>
                <c:pt idx="1401">
                  <c:v>171.08915667639087</c:v>
                </c:pt>
                <c:pt idx="1402">
                  <c:v>171.38339798728381</c:v>
                </c:pt>
                <c:pt idx="1403">
                  <c:v>171.38339798728381</c:v>
                </c:pt>
                <c:pt idx="1404">
                  <c:v>173.79391787736512</c:v>
                </c:pt>
                <c:pt idx="1405">
                  <c:v>172.26583366646346</c:v>
                </c:pt>
                <c:pt idx="1406">
                  <c:v>176.33805636692432</c:v>
                </c:pt>
                <c:pt idx="1407">
                  <c:v>177.03420167079662</c:v>
                </c:pt>
                <c:pt idx="1408">
                  <c:v>176.49531175336679</c:v>
                </c:pt>
                <c:pt idx="1409">
                  <c:v>178.19847065795648</c:v>
                </c:pt>
                <c:pt idx="1410">
                  <c:v>178.66417039136124</c:v>
                </c:pt>
                <c:pt idx="1411">
                  <c:v>181.10626714207635</c:v>
                </c:pt>
                <c:pt idx="1412">
                  <c:v>179.75361139052137</c:v>
                </c:pt>
                <c:pt idx="1413">
                  <c:v>179.08986840048621</c:v>
                </c:pt>
                <c:pt idx="1414">
                  <c:v>179.56729481035046</c:v>
                </c:pt>
                <c:pt idx="1415">
                  <c:v>179.94460553884437</c:v>
                </c:pt>
                <c:pt idx="1416">
                  <c:v>181.14552202774382</c:v>
                </c:pt>
                <c:pt idx="1417">
                  <c:v>180.09238786709662</c:v>
                </c:pt>
                <c:pt idx="1418">
                  <c:v>180.30649470511156</c:v>
                </c:pt>
                <c:pt idx="1419">
                  <c:v>180.30649470511156</c:v>
                </c:pt>
                <c:pt idx="1420">
                  <c:v>181.30398283791169</c:v>
                </c:pt>
                <c:pt idx="1421">
                  <c:v>180.53636376857992</c:v>
                </c:pt>
                <c:pt idx="1422">
                  <c:v>180.1572973142253</c:v>
                </c:pt>
                <c:pt idx="1423">
                  <c:v>180.96392232302003</c:v>
                </c:pt>
                <c:pt idx="1424">
                  <c:v>181.18717465843017</c:v>
                </c:pt>
                <c:pt idx="1425">
                  <c:v>180.81315264031781</c:v>
                </c:pt>
                <c:pt idx="1426">
                  <c:v>178.87066471650155</c:v>
                </c:pt>
                <c:pt idx="1427">
                  <c:v>179.26870349210054</c:v>
                </c:pt>
                <c:pt idx="1428">
                  <c:v>178.72990529169323</c:v>
                </c:pt>
                <c:pt idx="1429">
                  <c:v>173.21661162990267</c:v>
                </c:pt>
                <c:pt idx="1430">
                  <c:v>172.22520302545709</c:v>
                </c:pt>
                <c:pt idx="1431">
                  <c:v>172.50880516173032</c:v>
                </c:pt>
                <c:pt idx="1432">
                  <c:v>172.89464557332471</c:v>
                </c:pt>
                <c:pt idx="1433">
                  <c:v>174.13248471503135</c:v>
                </c:pt>
                <c:pt idx="1434">
                  <c:v>173.53138445142366</c:v>
                </c:pt>
                <c:pt idx="1435">
                  <c:v>173.60057839375034</c:v>
                </c:pt>
                <c:pt idx="1436">
                  <c:v>173.28821641968023</c:v>
                </c:pt>
                <c:pt idx="1437">
                  <c:v>170.76268338327395</c:v>
                </c:pt>
                <c:pt idx="1438">
                  <c:v>171.77620889259506</c:v>
                </c:pt>
                <c:pt idx="1439">
                  <c:v>174.04271995478194</c:v>
                </c:pt>
                <c:pt idx="1440">
                  <c:v>174.36870845792183</c:v>
                </c:pt>
                <c:pt idx="1441">
                  <c:v>177.2901838808389</c:v>
                </c:pt>
                <c:pt idx="1442">
                  <c:v>176.87988122907714</c:v>
                </c:pt>
                <c:pt idx="1443">
                  <c:v>176.38133369915414</c:v>
                </c:pt>
                <c:pt idx="1444">
                  <c:v>175.02398727701558</c:v>
                </c:pt>
                <c:pt idx="1445">
                  <c:v>177.19933161875022</c:v>
                </c:pt>
                <c:pt idx="1446">
                  <c:v>178.07166532301301</c:v>
                </c:pt>
                <c:pt idx="1447">
                  <c:v>178.13781950116265</c:v>
                </c:pt>
                <c:pt idx="1448">
                  <c:v>178.29790501287351</c:v>
                </c:pt>
                <c:pt idx="1449">
                  <c:v>178.33514212404387</c:v>
                </c:pt>
                <c:pt idx="1450">
                  <c:v>178.0348081823648</c:v>
                </c:pt>
                <c:pt idx="1451">
                  <c:v>175.53651510166733</c:v>
                </c:pt>
                <c:pt idx="1452">
                  <c:v>175.54761286140018</c:v>
                </c:pt>
                <c:pt idx="1453">
                  <c:v>175.33630994379018</c:v>
                </c:pt>
                <c:pt idx="1454">
                  <c:v>175.7653752778869</c:v>
                </c:pt>
                <c:pt idx="1455">
                  <c:v>175.35053918472309</c:v>
                </c:pt>
                <c:pt idx="1456">
                  <c:v>177.98843867623091</c:v>
                </c:pt>
                <c:pt idx="1457">
                  <c:v>177.86048032728905</c:v>
                </c:pt>
                <c:pt idx="1458">
                  <c:v>176.42491238731512</c:v>
                </c:pt>
                <c:pt idx="1459">
                  <c:v>176.31853374354517</c:v>
                </c:pt>
                <c:pt idx="1460">
                  <c:v>177.80960358461664</c:v>
                </c:pt>
                <c:pt idx="1461">
                  <c:v>171.40123039696144</c:v>
                </c:pt>
                <c:pt idx="1462">
                  <c:v>169.65141373273829</c:v>
                </c:pt>
                <c:pt idx="1463">
                  <c:v>168.0680241572166</c:v>
                </c:pt>
                <c:pt idx="1464">
                  <c:v>169.63166836801847</c:v>
                </c:pt>
                <c:pt idx="1465">
                  <c:v>170.06889651712552</c:v>
                </c:pt>
                <c:pt idx="1466">
                  <c:v>172.36081319456915</c:v>
                </c:pt>
                <c:pt idx="1467">
                  <c:v>173.57540862226583</c:v>
                </c:pt>
                <c:pt idx="1468">
                  <c:v>174.40791093386235</c:v>
                </c:pt>
                <c:pt idx="1469">
                  <c:v>173.58570713365933</c:v>
                </c:pt>
                <c:pt idx="1470">
                  <c:v>173.17143444506269</c:v>
                </c:pt>
                <c:pt idx="1471">
                  <c:v>175.04531803598303</c:v>
                </c:pt>
                <c:pt idx="1472">
                  <c:v>175.67115569082614</c:v>
                </c:pt>
                <c:pt idx="1473">
                  <c:v>173.84124386102044</c:v>
                </c:pt>
                <c:pt idx="1474">
                  <c:v>173.54280977195165</c:v>
                </c:pt>
                <c:pt idx="1475">
                  <c:v>173.08642586755556</c:v>
                </c:pt>
                <c:pt idx="1476">
                  <c:v>173.08642586755556</c:v>
                </c:pt>
                <c:pt idx="1477">
                  <c:v>173.52568489359169</c:v>
                </c:pt>
                <c:pt idx="1478">
                  <c:v>173.41502175462372</c:v>
                </c:pt>
                <c:pt idx="1479">
                  <c:v>174.42085613647924</c:v>
                </c:pt>
                <c:pt idx="1480">
                  <c:v>174.45463420565488</c:v>
                </c:pt>
                <c:pt idx="1481">
                  <c:v>173.37040797435051</c:v>
                </c:pt>
                <c:pt idx="1482">
                  <c:v>172.70598365786202</c:v>
                </c:pt>
                <c:pt idx="1483">
                  <c:v>172.31905574442789</c:v>
                </c:pt>
                <c:pt idx="1484">
                  <c:v>173.01862078299979</c:v>
                </c:pt>
                <c:pt idx="1485">
                  <c:v>172.98640190320776</c:v>
                </c:pt>
                <c:pt idx="1486">
                  <c:v>173.0867665307822</c:v>
                </c:pt>
                <c:pt idx="1487">
                  <c:v>168.5078072805245</c:v>
                </c:pt>
                <c:pt idx="1488">
                  <c:v>169.44997694627219</c:v>
                </c:pt>
                <c:pt idx="1489">
                  <c:v>169.70704665815381</c:v>
                </c:pt>
                <c:pt idx="1490">
                  <c:v>171.42541748606078</c:v>
                </c:pt>
                <c:pt idx="1491">
                  <c:v>171.54031271049968</c:v>
                </c:pt>
                <c:pt idx="1492">
                  <c:v>169.2523005577323</c:v>
                </c:pt>
                <c:pt idx="1493">
                  <c:v>168.90847964491445</c:v>
                </c:pt>
                <c:pt idx="1494">
                  <c:v>169.85389871374821</c:v>
                </c:pt>
                <c:pt idx="1495">
                  <c:v>168.59614387570826</c:v>
                </c:pt>
                <c:pt idx="1496">
                  <c:v>169.26249424967131</c:v>
                </c:pt>
                <c:pt idx="1497">
                  <c:v>169.54698735130637</c:v>
                </c:pt>
                <c:pt idx="1498">
                  <c:v>171.19963638131372</c:v>
                </c:pt>
                <c:pt idx="1499">
                  <c:v>172.54795522794325</c:v>
                </c:pt>
                <c:pt idx="1500">
                  <c:v>174.68467360073663</c:v>
                </c:pt>
                <c:pt idx="1501">
                  <c:v>173.61471591766062</c:v>
                </c:pt>
                <c:pt idx="1502">
                  <c:v>174.78260117599672</c:v>
                </c:pt>
                <c:pt idx="1503">
                  <c:v>176.23799309528147</c:v>
                </c:pt>
                <c:pt idx="1504">
                  <c:v>176.80574766996273</c:v>
                </c:pt>
                <c:pt idx="1505">
                  <c:v>174.44804368246048</c:v>
                </c:pt>
                <c:pt idx="1506">
                  <c:v>175.47713488075755</c:v>
                </c:pt>
                <c:pt idx="1507">
                  <c:v>174.2643213837855</c:v>
                </c:pt>
                <c:pt idx="1508">
                  <c:v>174.44838434568717</c:v>
                </c:pt>
                <c:pt idx="1509">
                  <c:v>177.68761994457526</c:v>
                </c:pt>
                <c:pt idx="1510">
                  <c:v>177.47325105792424</c:v>
                </c:pt>
                <c:pt idx="1511">
                  <c:v>175.37395323034667</c:v>
                </c:pt>
                <c:pt idx="1512">
                  <c:v>176.33373256443139</c:v>
                </c:pt>
                <c:pt idx="1513">
                  <c:v>176.74045825231201</c:v>
                </c:pt>
                <c:pt idx="1514">
                  <c:v>173.80025945435543</c:v>
                </c:pt>
                <c:pt idx="1515">
                  <c:v>175.94687016315629</c:v>
                </c:pt>
                <c:pt idx="1516">
                  <c:v>175.03179632636736</c:v>
                </c:pt>
                <c:pt idx="1517">
                  <c:v>176.39604773006377</c:v>
                </c:pt>
                <c:pt idx="1518">
                  <c:v>180.98265880049161</c:v>
                </c:pt>
                <c:pt idx="1519">
                  <c:v>180.84176835136526</c:v>
                </c:pt>
                <c:pt idx="1520">
                  <c:v>181.29963283055477</c:v>
                </c:pt>
                <c:pt idx="1521">
                  <c:v>181.30082515184822</c:v>
                </c:pt>
                <c:pt idx="1522">
                  <c:v>181.63040372130124</c:v>
                </c:pt>
                <c:pt idx="1523">
                  <c:v>180.84382543315746</c:v>
                </c:pt>
                <c:pt idx="1524">
                  <c:v>177.14895276848597</c:v>
                </c:pt>
                <c:pt idx="1525">
                  <c:v>174.61989517792603</c:v>
                </c:pt>
                <c:pt idx="1526">
                  <c:v>173.97060417016431</c:v>
                </c:pt>
                <c:pt idx="1527">
                  <c:v>174.55626976911373</c:v>
                </c:pt>
                <c:pt idx="1528">
                  <c:v>176.86470861305497</c:v>
                </c:pt>
                <c:pt idx="1529">
                  <c:v>175.78390211644978</c:v>
                </c:pt>
                <c:pt idx="1530">
                  <c:v>177.64856159538439</c:v>
                </c:pt>
                <c:pt idx="1531">
                  <c:v>175.80535079730359</c:v>
                </c:pt>
                <c:pt idx="1532">
                  <c:v>173.36943839439752</c:v>
                </c:pt>
                <c:pt idx="1533">
                  <c:v>174.25818944570392</c:v>
                </c:pt>
                <c:pt idx="1534">
                  <c:v>176.09015835730185</c:v>
                </c:pt>
                <c:pt idx="1535">
                  <c:v>176.25544553443652</c:v>
                </c:pt>
                <c:pt idx="1536">
                  <c:v>176.4601710312842</c:v>
                </c:pt>
                <c:pt idx="1537">
                  <c:v>177.6738754936186</c:v>
                </c:pt>
                <c:pt idx="1538">
                  <c:v>177.06440277609155</c:v>
                </c:pt>
                <c:pt idx="1539">
                  <c:v>177.14838936391834</c:v>
                </c:pt>
                <c:pt idx="1540">
                  <c:v>179.38834179685014</c:v>
                </c:pt>
                <c:pt idx="1541">
                  <c:v>180.00352717464116</c:v>
                </c:pt>
                <c:pt idx="1542">
                  <c:v>178.28089805639928</c:v>
                </c:pt>
                <c:pt idx="1543">
                  <c:v>177.91993916278952</c:v>
                </c:pt>
                <c:pt idx="1544">
                  <c:v>177.28872951090946</c:v>
                </c:pt>
                <c:pt idx="1545">
                  <c:v>177.44751788187241</c:v>
                </c:pt>
                <c:pt idx="1546">
                  <c:v>177.44751788187241</c:v>
                </c:pt>
                <c:pt idx="1547">
                  <c:v>177.44751788187241</c:v>
                </c:pt>
                <c:pt idx="1548">
                  <c:v>177.44751788187241</c:v>
                </c:pt>
                <c:pt idx="1549">
                  <c:v>175.29161754892644</c:v>
                </c:pt>
                <c:pt idx="1550">
                  <c:v>176.20957392071125</c:v>
                </c:pt>
                <c:pt idx="1551">
                  <c:v>176.20957392071125</c:v>
                </c:pt>
                <c:pt idx="1552">
                  <c:v>176.91489092684219</c:v>
                </c:pt>
                <c:pt idx="1553">
                  <c:v>174.4131650090136</c:v>
                </c:pt>
                <c:pt idx="1554">
                  <c:v>174.3929086494532</c:v>
                </c:pt>
                <c:pt idx="1555">
                  <c:v>174.82860381404015</c:v>
                </c:pt>
                <c:pt idx="1556">
                  <c:v>176.04204622773881</c:v>
                </c:pt>
                <c:pt idx="1557">
                  <c:v>176.2398929478922</c:v>
                </c:pt>
                <c:pt idx="1558">
                  <c:v>176.99822239307881</c:v>
                </c:pt>
                <c:pt idx="1559">
                  <c:v>176.92057738224264</c:v>
                </c:pt>
                <c:pt idx="1560">
                  <c:v>177.56768028389408</c:v>
                </c:pt>
                <c:pt idx="1561">
                  <c:v>178.06833730533637</c:v>
                </c:pt>
                <c:pt idx="1562">
                  <c:v>179.70361251077927</c:v>
                </c:pt>
                <c:pt idx="1563">
                  <c:v>178.90652607233335</c:v>
                </c:pt>
                <c:pt idx="1564">
                  <c:v>179.216071023567</c:v>
                </c:pt>
                <c:pt idx="1565">
                  <c:v>180.95727939009831</c:v>
                </c:pt>
                <c:pt idx="1566">
                  <c:v>178.11665907380839</c:v>
                </c:pt>
                <c:pt idx="1567">
                  <c:v>175.76403882984346</c:v>
                </c:pt>
                <c:pt idx="1568">
                  <c:v>175.47164496183413</c:v>
                </c:pt>
                <c:pt idx="1569">
                  <c:v>176.72490566576752</c:v>
                </c:pt>
                <c:pt idx="1570">
                  <c:v>175.50285495437777</c:v>
                </c:pt>
                <c:pt idx="1571">
                  <c:v>178.44220209426751</c:v>
                </c:pt>
                <c:pt idx="1572">
                  <c:v>179.13787571059473</c:v>
                </c:pt>
                <c:pt idx="1573">
                  <c:v>180.79010546278485</c:v>
                </c:pt>
                <c:pt idx="1574">
                  <c:v>184.85889532611455</c:v>
                </c:pt>
                <c:pt idx="1575">
                  <c:v>182.15511680752513</c:v>
                </c:pt>
                <c:pt idx="1576">
                  <c:v>183.09543903038966</c:v>
                </c:pt>
                <c:pt idx="1577">
                  <c:v>186.15654706898019</c:v>
                </c:pt>
                <c:pt idx="1578">
                  <c:v>185.27314180984766</c:v>
                </c:pt>
                <c:pt idx="1579">
                  <c:v>184.95792350564557</c:v>
                </c:pt>
                <c:pt idx="1580">
                  <c:v>185.96886783590236</c:v>
                </c:pt>
                <c:pt idx="1581">
                  <c:v>186.38040211625346</c:v>
                </c:pt>
                <c:pt idx="1582">
                  <c:v>192.02276783368796</c:v>
                </c:pt>
                <c:pt idx="1583">
                  <c:v>185.48886024697376</c:v>
                </c:pt>
                <c:pt idx="1584">
                  <c:v>189.04013025913684</c:v>
                </c:pt>
                <c:pt idx="1585">
                  <c:v>190.96068471212305</c:v>
                </c:pt>
                <c:pt idx="1586">
                  <c:v>192.00252457655992</c:v>
                </c:pt>
                <c:pt idx="1587">
                  <c:v>205.70085497298314</c:v>
                </c:pt>
                <c:pt idx="1588">
                  <c:v>199.83210543893856</c:v>
                </c:pt>
                <c:pt idx="1589">
                  <c:v>198.74548146261489</c:v>
                </c:pt>
                <c:pt idx="1590">
                  <c:v>195.94596347487607</c:v>
                </c:pt>
                <c:pt idx="1591">
                  <c:v>191.58937869709771</c:v>
                </c:pt>
                <c:pt idx="1592">
                  <c:v>191.04046541934241</c:v>
                </c:pt>
                <c:pt idx="1593">
                  <c:v>194.02695510884232</c:v>
                </c:pt>
                <c:pt idx="1594">
                  <c:v>193.33332547187538</c:v>
                </c:pt>
                <c:pt idx="1595">
                  <c:v>190.99247121166545</c:v>
                </c:pt>
                <c:pt idx="1596">
                  <c:v>193.76294110810773</c:v>
                </c:pt>
                <c:pt idx="1597">
                  <c:v>196.4280543504604</c:v>
                </c:pt>
                <c:pt idx="1598">
                  <c:v>195.29882126592906</c:v>
                </c:pt>
                <c:pt idx="1599">
                  <c:v>193.16005891377543</c:v>
                </c:pt>
                <c:pt idx="1600">
                  <c:v>189.10628443728601</c:v>
                </c:pt>
                <c:pt idx="1601">
                  <c:v>192.10894252762495</c:v>
                </c:pt>
                <c:pt idx="1602">
                  <c:v>193.17521842736568</c:v>
                </c:pt>
                <c:pt idx="1603">
                  <c:v>191.99779459868071</c:v>
                </c:pt>
                <c:pt idx="1604">
                  <c:v>190.80329830136247</c:v>
                </c:pt>
                <c:pt idx="1605">
                  <c:v>192.08144052328046</c:v>
                </c:pt>
                <c:pt idx="1606">
                  <c:v>192.23531548231921</c:v>
                </c:pt>
                <c:pt idx="1607">
                  <c:v>193.14411325427693</c:v>
                </c:pt>
                <c:pt idx="1608">
                  <c:v>194.0462549908809</c:v>
                </c:pt>
                <c:pt idx="1609">
                  <c:v>197.021764842534</c:v>
                </c:pt>
                <c:pt idx="1610">
                  <c:v>195.7163564600437</c:v>
                </c:pt>
                <c:pt idx="1611">
                  <c:v>196.5718666418777</c:v>
                </c:pt>
                <c:pt idx="1612">
                  <c:v>194.89264588018366</c:v>
                </c:pt>
                <c:pt idx="1613">
                  <c:v>194.34654962526483</c:v>
                </c:pt>
                <c:pt idx="1614">
                  <c:v>194.66451944014443</c:v>
                </c:pt>
                <c:pt idx="1615">
                  <c:v>190.39257637178304</c:v>
                </c:pt>
                <c:pt idx="1616">
                  <c:v>191.37033224229452</c:v>
                </c:pt>
                <c:pt idx="1617">
                  <c:v>189.21696067868584</c:v>
                </c:pt>
                <c:pt idx="1618">
                  <c:v>189.67717049316721</c:v>
                </c:pt>
                <c:pt idx="1619">
                  <c:v>191.69294031803113</c:v>
                </c:pt>
                <c:pt idx="1620">
                  <c:v>186.20577290524648</c:v>
                </c:pt>
                <c:pt idx="1621">
                  <c:v>189.73948565879962</c:v>
                </c:pt>
                <c:pt idx="1622">
                  <c:v>188.72886888933795</c:v>
                </c:pt>
                <c:pt idx="1623">
                  <c:v>186.22965863841466</c:v>
                </c:pt>
                <c:pt idx="1624">
                  <c:v>183.78108928639134</c:v>
                </c:pt>
                <c:pt idx="1625">
                  <c:v>183.64875472522897</c:v>
                </c:pt>
                <c:pt idx="1626">
                  <c:v>185.30173131603141</c:v>
                </c:pt>
                <c:pt idx="1627">
                  <c:v>184.40483055214671</c:v>
                </c:pt>
                <c:pt idx="1628">
                  <c:v>187.14488970438512</c:v>
                </c:pt>
                <c:pt idx="1629">
                  <c:v>187.13924255628018</c:v>
                </c:pt>
                <c:pt idx="1630">
                  <c:v>188.56911093842214</c:v>
                </c:pt>
                <c:pt idx="1631">
                  <c:v>189.67935859927752</c:v>
                </c:pt>
                <c:pt idx="1632">
                  <c:v>187.6969213609085</c:v>
                </c:pt>
                <c:pt idx="1633">
                  <c:v>188.03682464661858</c:v>
                </c:pt>
                <c:pt idx="1634">
                  <c:v>188.35795214756175</c:v>
                </c:pt>
                <c:pt idx="1635">
                  <c:v>188.45864433593087</c:v>
                </c:pt>
                <c:pt idx="1636">
                  <c:v>187.00884715502403</c:v>
                </c:pt>
                <c:pt idx="1637">
                  <c:v>187.53187002754638</c:v>
                </c:pt>
                <c:pt idx="1638">
                  <c:v>188.25431191203771</c:v>
                </c:pt>
                <c:pt idx="1639">
                  <c:v>188.17513391668061</c:v>
                </c:pt>
                <c:pt idx="1640">
                  <c:v>188.15162815403454</c:v>
                </c:pt>
                <c:pt idx="1641">
                  <c:v>187.25357437615148</c:v>
                </c:pt>
                <c:pt idx="1642">
                  <c:v>187.3148806545355</c:v>
                </c:pt>
                <c:pt idx="1643">
                  <c:v>185.87508062909063</c:v>
                </c:pt>
                <c:pt idx="1644">
                  <c:v>186.7134528301327</c:v>
                </c:pt>
                <c:pt idx="1645">
                  <c:v>186.53000568252571</c:v>
                </c:pt>
                <c:pt idx="1646">
                  <c:v>188.2655537985205</c:v>
                </c:pt>
                <c:pt idx="1647">
                  <c:v>187.51707738204581</c:v>
                </c:pt>
                <c:pt idx="1648">
                  <c:v>188.36171254548753</c:v>
                </c:pt>
                <c:pt idx="1649">
                  <c:v>188.79407969239782</c:v>
                </c:pt>
                <c:pt idx="1650">
                  <c:v>188.60203734953097</c:v>
                </c:pt>
                <c:pt idx="1651">
                  <c:v>187.16852649134921</c:v>
                </c:pt>
                <c:pt idx="1652">
                  <c:v>187.71990302628285</c:v>
                </c:pt>
                <c:pt idx="1653">
                  <c:v>188.2736511013718</c:v>
                </c:pt>
                <c:pt idx="1654">
                  <c:v>188.04359860385793</c:v>
                </c:pt>
                <c:pt idx="1655">
                  <c:v>187.93577869259039</c:v>
                </c:pt>
                <c:pt idx="1656">
                  <c:v>185.88071467476394</c:v>
                </c:pt>
                <c:pt idx="1657">
                  <c:v>187.07469997724201</c:v>
                </c:pt>
                <c:pt idx="1658">
                  <c:v>181.69308575502401</c:v>
                </c:pt>
                <c:pt idx="1659">
                  <c:v>181.23100229279552</c:v>
                </c:pt>
                <c:pt idx="1660">
                  <c:v>181.20695933044578</c:v>
                </c:pt>
                <c:pt idx="1661">
                  <c:v>180.15022200105389</c:v>
                </c:pt>
                <c:pt idx="1662">
                  <c:v>179.95793071198293</c:v>
                </c:pt>
                <c:pt idx="1663">
                  <c:v>178.09040180048478</c:v>
                </c:pt>
                <c:pt idx="1664">
                  <c:v>178.32243276519944</c:v>
                </c:pt>
                <c:pt idx="1665">
                  <c:v>180.24394369570697</c:v>
                </c:pt>
                <c:pt idx="1666">
                  <c:v>179.29498697028748</c:v>
                </c:pt>
                <c:pt idx="1667">
                  <c:v>179.13116726551428</c:v>
                </c:pt>
                <c:pt idx="1668">
                  <c:v>178.42626953720054</c:v>
                </c:pt>
                <c:pt idx="1669">
                  <c:v>181.70065896060319</c:v>
                </c:pt>
                <c:pt idx="1670">
                  <c:v>179.70053343930664</c:v>
                </c:pt>
                <c:pt idx="1671">
                  <c:v>179.91428651166299</c:v>
                </c:pt>
                <c:pt idx="1672">
                  <c:v>179.56202763276761</c:v>
                </c:pt>
                <c:pt idx="1673">
                  <c:v>183.01171449119889</c:v>
                </c:pt>
                <c:pt idx="1674">
                  <c:v>182.42578684361342</c:v>
                </c:pt>
                <c:pt idx="1675">
                  <c:v>183.04593804305566</c:v>
                </c:pt>
                <c:pt idx="1676">
                  <c:v>182.50290775717784</c:v>
                </c:pt>
                <c:pt idx="1677">
                  <c:v>185.03205706475993</c:v>
                </c:pt>
                <c:pt idx="1678">
                  <c:v>186.03073751885347</c:v>
                </c:pt>
                <c:pt idx="1679">
                  <c:v>186.93000982289391</c:v>
                </c:pt>
                <c:pt idx="1680">
                  <c:v>185.17860776442316</c:v>
                </c:pt>
                <c:pt idx="1681">
                  <c:v>183.79672048752661</c:v>
                </c:pt>
                <c:pt idx="1682">
                  <c:v>184.5504378767202</c:v>
                </c:pt>
                <c:pt idx="1683">
                  <c:v>183.34290465976289</c:v>
                </c:pt>
                <c:pt idx="1684">
                  <c:v>181.31382276419197</c:v>
                </c:pt>
                <c:pt idx="1685">
                  <c:v>182.67034373312728</c:v>
                </c:pt>
                <c:pt idx="1686">
                  <c:v>182.70361080746318</c:v>
                </c:pt>
                <c:pt idx="1687">
                  <c:v>183.57800159351859</c:v>
                </c:pt>
                <c:pt idx="1688">
                  <c:v>183.4446057353808</c:v>
                </c:pt>
                <c:pt idx="1689">
                  <c:v>183.4446057353808</c:v>
                </c:pt>
                <c:pt idx="1690">
                  <c:v>180.59964851416547</c:v>
                </c:pt>
                <c:pt idx="1691">
                  <c:v>178.82164851914413</c:v>
                </c:pt>
                <c:pt idx="1692">
                  <c:v>178.85102417123613</c:v>
                </c:pt>
                <c:pt idx="1693">
                  <c:v>178.18206641334521</c:v>
                </c:pt>
                <c:pt idx="1694">
                  <c:v>178.75803621276381</c:v>
                </c:pt>
                <c:pt idx="1695">
                  <c:v>179.42915587190149</c:v>
                </c:pt>
                <c:pt idx="1696">
                  <c:v>177.52782268636335</c:v>
                </c:pt>
                <c:pt idx="1697">
                  <c:v>177.41818153707572</c:v>
                </c:pt>
                <c:pt idx="1698">
                  <c:v>176.63601876844834</c:v>
                </c:pt>
                <c:pt idx="1699">
                  <c:v>173.82138057441395</c:v>
                </c:pt>
                <c:pt idx="1700">
                  <c:v>173.82138057441395</c:v>
                </c:pt>
                <c:pt idx="1701">
                  <c:v>173.86794661702493</c:v>
                </c:pt>
                <c:pt idx="1702">
                  <c:v>175.21878113055976</c:v>
                </c:pt>
                <c:pt idx="1703">
                  <c:v>177.3805775578148</c:v>
                </c:pt>
                <c:pt idx="1704">
                  <c:v>174.72878948860111</c:v>
                </c:pt>
                <c:pt idx="1705">
                  <c:v>175.69713781308175</c:v>
                </c:pt>
                <c:pt idx="1706">
                  <c:v>174.91671766788309</c:v>
                </c:pt>
                <c:pt idx="1707">
                  <c:v>176.56416503246666</c:v>
                </c:pt>
                <c:pt idx="1708">
                  <c:v>176.81440837738106</c:v>
                </c:pt>
                <c:pt idx="1709">
                  <c:v>178.28315167466832</c:v>
                </c:pt>
                <c:pt idx="1710">
                  <c:v>178.31784691407017</c:v>
                </c:pt>
                <c:pt idx="1711">
                  <c:v>184.67665360223282</c:v>
                </c:pt>
                <c:pt idx="1712">
                  <c:v>181.05542970669876</c:v>
                </c:pt>
                <c:pt idx="1713">
                  <c:v>179.28255276251107</c:v>
                </c:pt>
                <c:pt idx="1714">
                  <c:v>177.58268256830257</c:v>
                </c:pt>
                <c:pt idx="1715">
                  <c:v>178.03699628847488</c:v>
                </c:pt>
                <c:pt idx="1716">
                  <c:v>179.11999089119033</c:v>
                </c:pt>
                <c:pt idx="1717">
                  <c:v>178.19837894093376</c:v>
                </c:pt>
                <c:pt idx="1718">
                  <c:v>177.48723135265234</c:v>
                </c:pt>
                <c:pt idx="1719">
                  <c:v>177.2683814343267</c:v>
                </c:pt>
                <c:pt idx="1720">
                  <c:v>177.9060374826515</c:v>
                </c:pt>
                <c:pt idx="1721">
                  <c:v>179.26976478907574</c:v>
                </c:pt>
                <c:pt idx="1722">
                  <c:v>179.1208949589842</c:v>
                </c:pt>
                <c:pt idx="1723">
                  <c:v>177.80704861041596</c:v>
                </c:pt>
                <c:pt idx="1724">
                  <c:v>177.87970159473693</c:v>
                </c:pt>
                <c:pt idx="1725">
                  <c:v>178.08268446815549</c:v>
                </c:pt>
                <c:pt idx="1726">
                  <c:v>178.7828391161577</c:v>
                </c:pt>
                <c:pt idx="1727">
                  <c:v>176.59761554084758</c:v>
                </c:pt>
                <c:pt idx="1728">
                  <c:v>180.00602973911427</c:v>
                </c:pt>
                <c:pt idx="1729">
                  <c:v>180.07764763132334</c:v>
                </c:pt>
                <c:pt idx="1730">
                  <c:v>184.76470194391661</c:v>
                </c:pt>
                <c:pt idx="1731">
                  <c:v>185.61394916335138</c:v>
                </c:pt>
                <c:pt idx="1732">
                  <c:v>187.62156927563655</c:v>
                </c:pt>
                <c:pt idx="1733">
                  <c:v>187.8176078602018</c:v>
                </c:pt>
                <c:pt idx="1734">
                  <c:v>189.20961021444717</c:v>
                </c:pt>
                <c:pt idx="1735">
                  <c:v>188.10515382844633</c:v>
                </c:pt>
                <c:pt idx="1736">
                  <c:v>187.26460662372554</c:v>
                </c:pt>
                <c:pt idx="1737">
                  <c:v>186.32900127630862</c:v>
                </c:pt>
                <c:pt idx="1738">
                  <c:v>186.56614218942494</c:v>
                </c:pt>
                <c:pt idx="1739">
                  <c:v>186.40323965487758</c:v>
                </c:pt>
                <c:pt idx="1740">
                  <c:v>187.90754295206511</c:v>
                </c:pt>
                <c:pt idx="1741">
                  <c:v>187.50595341744889</c:v>
                </c:pt>
                <c:pt idx="1742">
                  <c:v>186.81807574804142</c:v>
                </c:pt>
                <c:pt idx="1743">
                  <c:v>187.42883250388485</c:v>
                </c:pt>
                <c:pt idx="1744">
                  <c:v>187.23913549630981</c:v>
                </c:pt>
                <c:pt idx="1745">
                  <c:v>191.6382769725688</c:v>
                </c:pt>
                <c:pt idx="1746">
                  <c:v>190.51027551662642</c:v>
                </c:pt>
                <c:pt idx="1747">
                  <c:v>192.28158016899854</c:v>
                </c:pt>
                <c:pt idx="1748">
                  <c:v>193.04665736656145</c:v>
                </c:pt>
                <c:pt idx="1749">
                  <c:v>194.00080265497274</c:v>
                </c:pt>
                <c:pt idx="1750">
                  <c:v>193.55686606078493</c:v>
                </c:pt>
                <c:pt idx="1751">
                  <c:v>197.18914840875638</c:v>
                </c:pt>
                <c:pt idx="1752">
                  <c:v>195.46260166340713</c:v>
                </c:pt>
                <c:pt idx="1753">
                  <c:v>193.67746084305583</c:v>
                </c:pt>
                <c:pt idx="1754">
                  <c:v>194.43400835751788</c:v>
                </c:pt>
                <c:pt idx="1755">
                  <c:v>193.85702967085089</c:v>
                </c:pt>
                <c:pt idx="1756">
                  <c:v>196.38140969325835</c:v>
                </c:pt>
                <c:pt idx="1757">
                  <c:v>197.42123178319852</c:v>
                </c:pt>
                <c:pt idx="1758">
                  <c:v>195.73349444083559</c:v>
                </c:pt>
                <c:pt idx="1759">
                  <c:v>195.73349444083559</c:v>
                </c:pt>
                <c:pt idx="1760">
                  <c:v>195.73349444083559</c:v>
                </c:pt>
                <c:pt idx="1761">
                  <c:v>195.73349444083559</c:v>
                </c:pt>
                <c:pt idx="1762">
                  <c:v>195.56504957763732</c:v>
                </c:pt>
                <c:pt idx="1763">
                  <c:v>196.84520957405249</c:v>
                </c:pt>
                <c:pt idx="1764">
                  <c:v>196.84520957405249</c:v>
                </c:pt>
                <c:pt idx="1765">
                  <c:v>196.84520957405249</c:v>
                </c:pt>
                <c:pt idx="1766">
                  <c:v>200.02992595422828</c:v>
                </c:pt>
                <c:pt idx="1767">
                  <c:v>199.69675731846255</c:v>
                </c:pt>
                <c:pt idx="1768">
                  <c:v>202.21187392158879</c:v>
                </c:pt>
                <c:pt idx="1769">
                  <c:v>200.29648182673131</c:v>
                </c:pt>
                <c:pt idx="1770">
                  <c:v>200.2130455410402</c:v>
                </c:pt>
                <c:pt idx="1771">
                  <c:v>203.09368068404228</c:v>
                </c:pt>
                <c:pt idx="1772">
                  <c:v>205.11566106157835</c:v>
                </c:pt>
                <c:pt idx="1773">
                  <c:v>204.53028371612854</c:v>
                </c:pt>
                <c:pt idx="1774">
                  <c:v>205.00219400220544</c:v>
                </c:pt>
                <c:pt idx="1775">
                  <c:v>204.26271895637672</c:v>
                </c:pt>
                <c:pt idx="1776">
                  <c:v>204.37858376076849</c:v>
                </c:pt>
                <c:pt idx="1777">
                  <c:v>204.35397739385112</c:v>
                </c:pt>
                <c:pt idx="1778">
                  <c:v>205.33897890914747</c:v>
                </c:pt>
                <c:pt idx="1779">
                  <c:v>206.12952723412613</c:v>
                </c:pt>
                <c:pt idx="1780">
                  <c:v>205.47853291023077</c:v>
                </c:pt>
                <c:pt idx="1781">
                  <c:v>205.58568459747659</c:v>
                </c:pt>
                <c:pt idx="1782">
                  <c:v>206.09367898072628</c:v>
                </c:pt>
                <c:pt idx="1783">
                  <c:v>206.94507499897583</c:v>
                </c:pt>
                <c:pt idx="1784">
                  <c:v>206.64878970872221</c:v>
                </c:pt>
                <c:pt idx="1785">
                  <c:v>202.26199072321702</c:v>
                </c:pt>
                <c:pt idx="1786">
                  <c:v>203.28552649043209</c:v>
                </c:pt>
                <c:pt idx="1787">
                  <c:v>202.77582879104878</c:v>
                </c:pt>
                <c:pt idx="1788">
                  <c:v>200.95449905407102</c:v>
                </c:pt>
                <c:pt idx="1789">
                  <c:v>202.56050342687644</c:v>
                </c:pt>
                <c:pt idx="1790">
                  <c:v>198.57710211157561</c:v>
                </c:pt>
                <c:pt idx="1791">
                  <c:v>198.16656361604171</c:v>
                </c:pt>
                <c:pt idx="1792">
                  <c:v>198.86185726184675</c:v>
                </c:pt>
                <c:pt idx="1793">
                  <c:v>200.05513503300804</c:v>
                </c:pt>
                <c:pt idx="1794">
                  <c:v>199.43599272081414</c:v>
                </c:pt>
                <c:pt idx="1795">
                  <c:v>199.19750225722237</c:v>
                </c:pt>
                <c:pt idx="1796">
                  <c:v>197.79731088310356</c:v>
                </c:pt>
                <c:pt idx="1797">
                  <c:v>196.91575306685425</c:v>
                </c:pt>
                <c:pt idx="1798">
                  <c:v>197.06603795958026</c:v>
                </c:pt>
                <c:pt idx="1799">
                  <c:v>197.54820744975558</c:v>
                </c:pt>
                <c:pt idx="1800">
                  <c:v>198.73088535359182</c:v>
                </c:pt>
                <c:pt idx="1801">
                  <c:v>198.20748251054729</c:v>
                </c:pt>
                <c:pt idx="1802">
                  <c:v>197.05605390654983</c:v>
                </c:pt>
                <c:pt idx="1803">
                  <c:v>194.99323324909875</c:v>
                </c:pt>
                <c:pt idx="1804">
                  <c:v>199.86138937400756</c:v>
                </c:pt>
                <c:pt idx="1805">
                  <c:v>206.2289615890428</c:v>
                </c:pt>
                <c:pt idx="1806">
                  <c:v>205.71061628467294</c:v>
                </c:pt>
                <c:pt idx="1807">
                  <c:v>208.84601511155995</c:v>
                </c:pt>
                <c:pt idx="1808">
                  <c:v>208.3247348624667</c:v>
                </c:pt>
                <c:pt idx="1809">
                  <c:v>212.2082432377378</c:v>
                </c:pt>
                <c:pt idx="1810">
                  <c:v>212.98126050897045</c:v>
                </c:pt>
                <c:pt idx="1811">
                  <c:v>211.388175133918</c:v>
                </c:pt>
                <c:pt idx="1812">
                  <c:v>211.04714503907306</c:v>
                </c:pt>
                <c:pt idx="1813">
                  <c:v>212.89956684670838</c:v>
                </c:pt>
                <c:pt idx="1814">
                  <c:v>215.2095910848968</c:v>
                </c:pt>
                <c:pt idx="1815">
                  <c:v>209.43648930297908</c:v>
                </c:pt>
                <c:pt idx="1816">
                  <c:v>211.28197992419305</c:v>
                </c:pt>
                <c:pt idx="1817">
                  <c:v>211.77600711514555</c:v>
                </c:pt>
                <c:pt idx="1818">
                  <c:v>213.02178633052233</c:v>
                </c:pt>
                <c:pt idx="1819">
                  <c:v>218.04406636067353</c:v>
                </c:pt>
                <c:pt idx="1820">
                  <c:v>214.67772407091084</c:v>
                </c:pt>
                <c:pt idx="1821">
                  <c:v>215.72010113505181</c:v>
                </c:pt>
                <c:pt idx="1822">
                  <c:v>219.23560150840527</c:v>
                </c:pt>
                <c:pt idx="1823">
                  <c:v>214.47236965733691</c:v>
                </c:pt>
                <c:pt idx="1824">
                  <c:v>215.08420081258768</c:v>
                </c:pt>
                <c:pt idx="1825">
                  <c:v>214.34838134523031</c:v>
                </c:pt>
                <c:pt idx="1826">
                  <c:v>215.85846281484086</c:v>
                </c:pt>
                <c:pt idx="1827">
                  <c:v>212.22080846983209</c:v>
                </c:pt>
                <c:pt idx="1828">
                  <c:v>212.39124490266354</c:v>
                </c:pt>
                <c:pt idx="1829">
                  <c:v>213.60686232004093</c:v>
                </c:pt>
                <c:pt idx="1830">
                  <c:v>214.59622694512581</c:v>
                </c:pt>
                <c:pt idx="1831">
                  <c:v>212.70617495336603</c:v>
                </c:pt>
                <c:pt idx="1832">
                  <c:v>212.31876224995565</c:v>
                </c:pt>
                <c:pt idx="1833">
                  <c:v>218.87658177470198</c:v>
                </c:pt>
                <c:pt idx="1834">
                  <c:v>214.14221458088505</c:v>
                </c:pt>
                <c:pt idx="1835">
                  <c:v>218.2961440460399</c:v>
                </c:pt>
                <c:pt idx="1836">
                  <c:v>218.72154069923329</c:v>
                </c:pt>
                <c:pt idx="1837">
                  <c:v>217.53798493246637</c:v>
                </c:pt>
                <c:pt idx="1838">
                  <c:v>217.61287843262505</c:v>
                </c:pt>
                <c:pt idx="1839">
                  <c:v>216.44571380803814</c:v>
                </c:pt>
                <c:pt idx="1840">
                  <c:v>213.03484945502512</c:v>
                </c:pt>
                <c:pt idx="1841">
                  <c:v>212.56141928685923</c:v>
                </c:pt>
                <c:pt idx="1842">
                  <c:v>212.87843262421748</c:v>
                </c:pt>
                <c:pt idx="1843">
                  <c:v>213.89925618805015</c:v>
                </c:pt>
                <c:pt idx="1844">
                  <c:v>213.80770949707576</c:v>
                </c:pt>
                <c:pt idx="1845">
                  <c:v>213.36364187856989</c:v>
                </c:pt>
                <c:pt idx="1846">
                  <c:v>211.23488978430976</c:v>
                </c:pt>
                <c:pt idx="1847">
                  <c:v>210.80465833378312</c:v>
                </c:pt>
                <c:pt idx="1848">
                  <c:v>210.80465833378312</c:v>
                </c:pt>
                <c:pt idx="1849">
                  <c:v>211.53881379230194</c:v>
                </c:pt>
                <c:pt idx="1850">
                  <c:v>212.85542475397966</c:v>
                </c:pt>
                <c:pt idx="1851">
                  <c:v>212.96142342722746</c:v>
                </c:pt>
                <c:pt idx="1852">
                  <c:v>211.94367893486736</c:v>
                </c:pt>
                <c:pt idx="1853">
                  <c:v>211.63265340884112</c:v>
                </c:pt>
                <c:pt idx="1854">
                  <c:v>212.92503797412397</c:v>
                </c:pt>
                <c:pt idx="1855">
                  <c:v>211.59052909060969</c:v>
                </c:pt>
                <c:pt idx="1856">
                  <c:v>210.92741501730075</c:v>
                </c:pt>
                <c:pt idx="1857">
                  <c:v>210.63821814265006</c:v>
                </c:pt>
                <c:pt idx="1858">
                  <c:v>209.87477874906176</c:v>
                </c:pt>
                <c:pt idx="1859">
                  <c:v>209.57363245661142</c:v>
                </c:pt>
                <c:pt idx="1860">
                  <c:v>210.34486779711901</c:v>
                </c:pt>
                <c:pt idx="1861">
                  <c:v>209.4333185144838</c:v>
                </c:pt>
                <c:pt idx="1862">
                  <c:v>207.40237607359765</c:v>
                </c:pt>
                <c:pt idx="1863">
                  <c:v>206.81981575098433</c:v>
                </c:pt>
                <c:pt idx="1864">
                  <c:v>206.12905554658136</c:v>
                </c:pt>
                <c:pt idx="1865">
                  <c:v>207.4011575474407</c:v>
                </c:pt>
                <c:pt idx="1866">
                  <c:v>206.59374639273776</c:v>
                </c:pt>
                <c:pt idx="1867">
                  <c:v>205.99051043274685</c:v>
                </c:pt>
                <c:pt idx="1868">
                  <c:v>205.13365070043739</c:v>
                </c:pt>
                <c:pt idx="1869">
                  <c:v>205.57103607872597</c:v>
                </c:pt>
                <c:pt idx="1870">
                  <c:v>206.98311135848584</c:v>
                </c:pt>
                <c:pt idx="1871">
                  <c:v>208.07498940996032</c:v>
                </c:pt>
                <c:pt idx="1872">
                  <c:v>208.7861501006733</c:v>
                </c:pt>
                <c:pt idx="1873">
                  <c:v>209.893148358443</c:v>
                </c:pt>
                <c:pt idx="1874">
                  <c:v>210.42793721471998</c:v>
                </c:pt>
                <c:pt idx="1875">
                  <c:v>210.15192138645827</c:v>
                </c:pt>
                <c:pt idx="1876">
                  <c:v>209.56070035642645</c:v>
                </c:pt>
                <c:pt idx="1877">
                  <c:v>212.34733865370782</c:v>
                </c:pt>
                <c:pt idx="1878">
                  <c:v>212.44501728276379</c:v>
                </c:pt>
                <c:pt idx="1879">
                  <c:v>212.46819548461474</c:v>
                </c:pt>
                <c:pt idx="1880">
                  <c:v>210.6724416945068</c:v>
                </c:pt>
                <c:pt idx="1881">
                  <c:v>210.06610045817979</c:v>
                </c:pt>
                <c:pt idx="1882">
                  <c:v>210.15133177702748</c:v>
                </c:pt>
                <c:pt idx="1883">
                  <c:v>211.30939021151477</c:v>
                </c:pt>
                <c:pt idx="1884">
                  <c:v>209.46963845542865</c:v>
                </c:pt>
                <c:pt idx="1885">
                  <c:v>210.51117696393439</c:v>
                </c:pt>
                <c:pt idx="1886">
                  <c:v>212.38390754085634</c:v>
                </c:pt>
                <c:pt idx="1887">
                  <c:v>210.64242402325701</c:v>
                </c:pt>
                <c:pt idx="1888">
                  <c:v>209.86825373802643</c:v>
                </c:pt>
                <c:pt idx="1889">
                  <c:v>209.21618501472332</c:v>
                </c:pt>
                <c:pt idx="1890">
                  <c:v>208.73890273160904</c:v>
                </c:pt>
                <c:pt idx="1891">
                  <c:v>208.1146766758774</c:v>
                </c:pt>
                <c:pt idx="1892">
                  <c:v>207.40731569038576</c:v>
                </c:pt>
                <c:pt idx="1893">
                  <c:v>207.52770083374804</c:v>
                </c:pt>
                <c:pt idx="1894">
                  <c:v>206.5516744842333</c:v>
                </c:pt>
                <c:pt idx="1895">
                  <c:v>206.23796295968816</c:v>
                </c:pt>
                <c:pt idx="1896">
                  <c:v>205.62057637335531</c:v>
                </c:pt>
                <c:pt idx="1897">
                  <c:v>205.96586475853428</c:v>
                </c:pt>
                <c:pt idx="1898">
                  <c:v>207.31977834354174</c:v>
                </c:pt>
                <c:pt idx="1899">
                  <c:v>207.45975162244221</c:v>
                </c:pt>
                <c:pt idx="1900">
                  <c:v>207.25059750364699</c:v>
                </c:pt>
                <c:pt idx="1901">
                  <c:v>207.25059750364699</c:v>
                </c:pt>
                <c:pt idx="1902">
                  <c:v>208.88874214165344</c:v>
                </c:pt>
                <c:pt idx="1903">
                  <c:v>210.80786842957366</c:v>
                </c:pt>
                <c:pt idx="1904">
                  <c:v>210.45031616823152</c:v>
                </c:pt>
                <c:pt idx="1905">
                  <c:v>210.2314531474735</c:v>
                </c:pt>
                <c:pt idx="1906">
                  <c:v>209.59622104903156</c:v>
                </c:pt>
                <c:pt idx="1907">
                  <c:v>209.63399535990555</c:v>
                </c:pt>
                <c:pt idx="1908">
                  <c:v>209.6511333406979</c:v>
                </c:pt>
                <c:pt idx="1909">
                  <c:v>208.96034693143099</c:v>
                </c:pt>
                <c:pt idx="1910">
                  <c:v>207.87534765665035</c:v>
                </c:pt>
                <c:pt idx="1911">
                  <c:v>206.9275439452297</c:v>
                </c:pt>
                <c:pt idx="1912">
                  <c:v>209.9655786014238</c:v>
                </c:pt>
                <c:pt idx="1913">
                  <c:v>209.86901367907069</c:v>
                </c:pt>
                <c:pt idx="1914">
                  <c:v>211.03412122186535</c:v>
                </c:pt>
                <c:pt idx="1915">
                  <c:v>208.59106799362934</c:v>
                </c:pt>
                <c:pt idx="1916">
                  <c:v>209.53098404110776</c:v>
                </c:pt>
                <c:pt idx="1917">
                  <c:v>209.6304314984564</c:v>
                </c:pt>
                <c:pt idx="1918">
                  <c:v>208.14789134048581</c:v>
                </c:pt>
                <c:pt idx="1919">
                  <c:v>205.83917734547691</c:v>
                </c:pt>
                <c:pt idx="1920">
                  <c:v>203.671851692003</c:v>
                </c:pt>
                <c:pt idx="1921">
                  <c:v>198.74360781486752</c:v>
                </c:pt>
                <c:pt idx="1922">
                  <c:v>198.33904402823327</c:v>
                </c:pt>
                <c:pt idx="1923">
                  <c:v>198.41143496391862</c:v>
                </c:pt>
                <c:pt idx="1924">
                  <c:v>202.42915154809918</c:v>
                </c:pt>
                <c:pt idx="1925">
                  <c:v>203.85453889856572</c:v>
                </c:pt>
                <c:pt idx="1926">
                  <c:v>208.20120513547269</c:v>
                </c:pt>
                <c:pt idx="1927">
                  <c:v>209.08940588464375</c:v>
                </c:pt>
                <c:pt idx="1928">
                  <c:v>210.23527905755884</c:v>
                </c:pt>
                <c:pt idx="1929">
                  <c:v>213.40483592414358</c:v>
                </c:pt>
                <c:pt idx="1930">
                  <c:v>212.5769063612446</c:v>
                </c:pt>
                <c:pt idx="1931">
                  <c:v>216.67702413900403</c:v>
                </c:pt>
                <c:pt idx="1932">
                  <c:v>214.73601678998119</c:v>
                </c:pt>
                <c:pt idx="1933">
                  <c:v>216.06286075089332</c:v>
                </c:pt>
                <c:pt idx="1934">
                  <c:v>215.45701740697453</c:v>
                </c:pt>
                <c:pt idx="1935">
                  <c:v>216.44614618828729</c:v>
                </c:pt>
                <c:pt idx="1936">
                  <c:v>217.70133294969531</c:v>
                </c:pt>
                <c:pt idx="1937">
                  <c:v>217.89741084155565</c:v>
                </c:pt>
                <c:pt idx="1938">
                  <c:v>216.73658779395893</c:v>
                </c:pt>
                <c:pt idx="1939">
                  <c:v>213.82762519340915</c:v>
                </c:pt>
                <c:pt idx="1940">
                  <c:v>213.65062444224688</c:v>
                </c:pt>
                <c:pt idx="1941">
                  <c:v>213.61092407389825</c:v>
                </c:pt>
                <c:pt idx="1942">
                  <c:v>211.90121395340935</c:v>
                </c:pt>
                <c:pt idx="1943">
                  <c:v>210.60677230633431</c:v>
                </c:pt>
                <c:pt idx="1944">
                  <c:v>213.38822204062339</c:v>
                </c:pt>
                <c:pt idx="1945">
                  <c:v>215.89066859220122</c:v>
                </c:pt>
                <c:pt idx="1946">
                  <c:v>216.11234863579531</c:v>
                </c:pt>
                <c:pt idx="1947">
                  <c:v>215.00755158656784</c:v>
                </c:pt>
                <c:pt idx="1948">
                  <c:v>218.95164560647373</c:v>
                </c:pt>
                <c:pt idx="1949">
                  <c:v>218.04842947046237</c:v>
                </c:pt>
                <c:pt idx="1950">
                  <c:v>217.45391973004894</c:v>
                </c:pt>
                <c:pt idx="1951">
                  <c:v>218.35307411220288</c:v>
                </c:pt>
                <c:pt idx="1952">
                  <c:v>221.22563815721722</c:v>
                </c:pt>
                <c:pt idx="1953">
                  <c:v>223.51137048685175</c:v>
                </c:pt>
                <c:pt idx="1954">
                  <c:v>222.40767404189558</c:v>
                </c:pt>
                <c:pt idx="1955">
                  <c:v>223.14620571263495</c:v>
                </c:pt>
                <c:pt idx="1956">
                  <c:v>223.77423147358834</c:v>
                </c:pt>
                <c:pt idx="1957">
                  <c:v>220.95165320588416</c:v>
                </c:pt>
                <c:pt idx="1958">
                  <c:v>221.25763429566859</c:v>
                </c:pt>
                <c:pt idx="1959">
                  <c:v>221.33772946125109</c:v>
                </c:pt>
                <c:pt idx="1960">
                  <c:v>216.32619342517449</c:v>
                </c:pt>
                <c:pt idx="1961">
                  <c:v>216.50898545119171</c:v>
                </c:pt>
                <c:pt idx="1962">
                  <c:v>223.28075458477102</c:v>
                </c:pt>
                <c:pt idx="1963">
                  <c:v>221.06626017682339</c:v>
                </c:pt>
                <c:pt idx="1964">
                  <c:v>220.31708933146348</c:v>
                </c:pt>
                <c:pt idx="1965">
                  <c:v>222.2194576091135</c:v>
                </c:pt>
                <c:pt idx="1966">
                  <c:v>221.71315343956624</c:v>
                </c:pt>
                <c:pt idx="1967">
                  <c:v>222.6344771363228</c:v>
                </c:pt>
                <c:pt idx="1968">
                  <c:v>222.6344771363228</c:v>
                </c:pt>
                <c:pt idx="1969">
                  <c:v>222.6344771363228</c:v>
                </c:pt>
                <c:pt idx="1970">
                  <c:v>225.78187779073693</c:v>
                </c:pt>
                <c:pt idx="1971">
                  <c:v>226.50594437677125</c:v>
                </c:pt>
                <c:pt idx="1972">
                  <c:v>226.50594437677125</c:v>
                </c:pt>
                <c:pt idx="1973">
                  <c:v>226.50594437677125</c:v>
                </c:pt>
                <c:pt idx="1974">
                  <c:v>225.44241998770801</c:v>
                </c:pt>
                <c:pt idx="1975">
                  <c:v>222.85736260364274</c:v>
                </c:pt>
                <c:pt idx="1976">
                  <c:v>222.33589892050446</c:v>
                </c:pt>
                <c:pt idx="1977">
                  <c:v>220.31862231598402</c:v>
                </c:pt>
                <c:pt idx="1978">
                  <c:v>220.515525661048</c:v>
                </c:pt>
                <c:pt idx="1979">
                  <c:v>222.45429249423353</c:v>
                </c:pt>
                <c:pt idx="1980">
                  <c:v>221.80941700598783</c:v>
                </c:pt>
                <c:pt idx="1981">
                  <c:v>219.22311489090168</c:v>
                </c:pt>
                <c:pt idx="1982">
                  <c:v>219.38745869294664</c:v>
                </c:pt>
                <c:pt idx="1983">
                  <c:v>220.86432549794912</c:v>
                </c:pt>
                <c:pt idx="1984">
                  <c:v>220.31424610376348</c:v>
                </c:pt>
                <c:pt idx="1985">
                  <c:v>220.52831363448294</c:v>
                </c:pt>
                <c:pt idx="1986">
                  <c:v>220.38148778375202</c:v>
                </c:pt>
                <c:pt idx="1987">
                  <c:v>220.33625818918452</c:v>
                </c:pt>
                <c:pt idx="1988">
                  <c:v>222.39620941407208</c:v>
                </c:pt>
                <c:pt idx="1989">
                  <c:v>223.29131514480062</c:v>
                </c:pt>
                <c:pt idx="1990">
                  <c:v>222.37719778553262</c:v>
                </c:pt>
                <c:pt idx="1991">
                  <c:v>221.25256365456238</c:v>
                </c:pt>
                <c:pt idx="1992">
                  <c:v>219.57950103581348</c:v>
                </c:pt>
                <c:pt idx="1993">
                  <c:v>221.89062587827317</c:v>
                </c:pt>
                <c:pt idx="1994">
                  <c:v>220.4831626545064</c:v>
                </c:pt>
                <c:pt idx="1995">
                  <c:v>219.95657592053524</c:v>
                </c:pt>
                <c:pt idx="1996">
                  <c:v>219.04775194371399</c:v>
                </c:pt>
                <c:pt idx="1997">
                  <c:v>217.32783502885454</c:v>
                </c:pt>
                <c:pt idx="1998">
                  <c:v>215.82797345604615</c:v>
                </c:pt>
                <c:pt idx="1999">
                  <c:v>217.86203427570032</c:v>
                </c:pt>
                <c:pt idx="2000">
                  <c:v>219.27527567189014</c:v>
                </c:pt>
                <c:pt idx="2001">
                  <c:v>220.35659316333545</c:v>
                </c:pt>
                <c:pt idx="2002">
                  <c:v>220.11732965626786</c:v>
                </c:pt>
                <c:pt idx="2003">
                  <c:v>219.65954379166888</c:v>
                </c:pt>
                <c:pt idx="2004">
                  <c:v>220.06053061442242</c:v>
                </c:pt>
                <c:pt idx="2005">
                  <c:v>220.03339547816816</c:v>
                </c:pt>
                <c:pt idx="2006">
                  <c:v>220.96542386170432</c:v>
                </c:pt>
                <c:pt idx="2007">
                  <c:v>220.77127202731779</c:v>
                </c:pt>
                <c:pt idx="2008">
                  <c:v>222.44512079197486</c:v>
                </c:pt>
                <c:pt idx="2009">
                  <c:v>222.52132453531308</c:v>
                </c:pt>
                <c:pt idx="2010">
                  <c:v>227.80595455736071</c:v>
                </c:pt>
                <c:pt idx="2011">
                  <c:v>231.80456779597927</c:v>
                </c:pt>
                <c:pt idx="2012">
                  <c:v>232.48783340939369</c:v>
                </c:pt>
                <c:pt idx="2013">
                  <c:v>233.36898505025738</c:v>
                </c:pt>
                <c:pt idx="2014">
                  <c:v>234.47054579883073</c:v>
                </c:pt>
                <c:pt idx="2015">
                  <c:v>235.37579281177079</c:v>
                </c:pt>
                <c:pt idx="2016">
                  <c:v>234.70428007967939</c:v>
                </c:pt>
                <c:pt idx="2017">
                  <c:v>234.8503852966615</c:v>
                </c:pt>
                <c:pt idx="2018">
                  <c:v>234.49956768526363</c:v>
                </c:pt>
                <c:pt idx="2019">
                  <c:v>234.44458988143828</c:v>
                </c:pt>
                <c:pt idx="2020">
                  <c:v>235.22265158891318</c:v>
                </c:pt>
                <c:pt idx="2021">
                  <c:v>236.62242368521436</c:v>
                </c:pt>
                <c:pt idx="2022">
                  <c:v>237.98757915670467</c:v>
                </c:pt>
                <c:pt idx="2023">
                  <c:v>239.37587352275082</c:v>
                </c:pt>
                <c:pt idx="2024">
                  <c:v>241.8775077235569</c:v>
                </c:pt>
                <c:pt idx="2025">
                  <c:v>241.8775077235569</c:v>
                </c:pt>
                <c:pt idx="2026">
                  <c:v>249.45034643484894</c:v>
                </c:pt>
                <c:pt idx="2027">
                  <c:v>250.52139161976433</c:v>
                </c:pt>
                <c:pt idx="2028">
                  <c:v>257.03635309009803</c:v>
                </c:pt>
                <c:pt idx="2029">
                  <c:v>254.82409919798772</c:v>
                </c:pt>
                <c:pt idx="2030">
                  <c:v>262.89417519602324</c:v>
                </c:pt>
                <c:pt idx="2031">
                  <c:v>256.48020726998976</c:v>
                </c:pt>
                <c:pt idx="2032">
                  <c:v>259.71628518281472</c:v>
                </c:pt>
                <c:pt idx="2033">
                  <c:v>260.8049007287712</c:v>
                </c:pt>
                <c:pt idx="2034">
                  <c:v>260.0113257420474</c:v>
                </c:pt>
                <c:pt idx="2035">
                  <c:v>255.09949921195511</c:v>
                </c:pt>
                <c:pt idx="2036">
                  <c:v>254.07146931063346</c:v>
                </c:pt>
                <c:pt idx="2037">
                  <c:v>253.34179488378965</c:v>
                </c:pt>
                <c:pt idx="2038">
                  <c:v>252.76666364000587</c:v>
                </c:pt>
                <c:pt idx="2039">
                  <c:v>256.01601431624198</c:v>
                </c:pt>
                <c:pt idx="2040">
                  <c:v>255.07649134171723</c:v>
                </c:pt>
                <c:pt idx="2041">
                  <c:v>252.29798965458269</c:v>
                </c:pt>
                <c:pt idx="2042">
                  <c:v>250.1826151431886</c:v>
                </c:pt>
                <c:pt idx="2043">
                  <c:v>250.73940298245503</c:v>
                </c:pt>
                <c:pt idx="2044">
                  <c:v>250.73940298245503</c:v>
                </c:pt>
                <c:pt idx="2045">
                  <c:v>253.66348578929998</c:v>
                </c:pt>
                <c:pt idx="2046">
                  <c:v>252.52551338275916</c:v>
                </c:pt>
                <c:pt idx="2047">
                  <c:v>254.32202711391091</c:v>
                </c:pt>
                <c:pt idx="2048">
                  <c:v>256.44565615733785</c:v>
                </c:pt>
                <c:pt idx="2049">
                  <c:v>257.67319678765142</c:v>
                </c:pt>
                <c:pt idx="2050">
                  <c:v>257.55233995674445</c:v>
                </c:pt>
                <c:pt idx="2051">
                  <c:v>259.88212266208507</c:v>
                </c:pt>
                <c:pt idx="2052">
                  <c:v>262.20272056273461</c:v>
                </c:pt>
                <c:pt idx="2053">
                  <c:v>264.76441631090375</c:v>
                </c:pt>
                <c:pt idx="2054">
                  <c:v>262.62590290495422</c:v>
                </c:pt>
                <c:pt idx="2055">
                  <c:v>257.0417643944308</c:v>
                </c:pt>
                <c:pt idx="2056">
                  <c:v>254.96796389913251</c:v>
                </c:pt>
                <c:pt idx="2057">
                  <c:v>254.96796389913251</c:v>
                </c:pt>
                <c:pt idx="2058">
                  <c:v>256.21941646747774</c:v>
                </c:pt>
                <c:pt idx="2059">
                  <c:v>255.9665657386355</c:v>
                </c:pt>
                <c:pt idx="2060">
                  <c:v>256.18006986478775</c:v>
                </c:pt>
                <c:pt idx="2061">
                  <c:v>256.74917398994398</c:v>
                </c:pt>
                <c:pt idx="2062">
                  <c:v>254.63605309681958</c:v>
                </c:pt>
                <c:pt idx="2063">
                  <c:v>255.52332357333248</c:v>
                </c:pt>
                <c:pt idx="2064">
                  <c:v>258.20803805365534</c:v>
                </c:pt>
                <c:pt idx="2065">
                  <c:v>253.63467354177558</c:v>
                </c:pt>
                <c:pt idx="2066">
                  <c:v>254.34102564001844</c:v>
                </c:pt>
                <c:pt idx="2067">
                  <c:v>252.95275747883619</c:v>
                </c:pt>
                <c:pt idx="2068">
                  <c:v>254.95442908708483</c:v>
                </c:pt>
                <c:pt idx="2069">
                  <c:v>253.85554123459838</c:v>
                </c:pt>
                <c:pt idx="2070">
                  <c:v>253.88177230305843</c:v>
                </c:pt>
                <c:pt idx="2071">
                  <c:v>257.61645015553336</c:v>
                </c:pt>
                <c:pt idx="2072">
                  <c:v>255.54334408912032</c:v>
                </c:pt>
                <c:pt idx="2073">
                  <c:v>254.45844963379423</c:v>
                </c:pt>
                <c:pt idx="2074">
                  <c:v>253.99200306177718</c:v>
                </c:pt>
                <c:pt idx="2075">
                  <c:v>251.62403987017649</c:v>
                </c:pt>
                <c:pt idx="2076">
                  <c:v>254.05890407853866</c:v>
                </c:pt>
                <c:pt idx="2077">
                  <c:v>254.60083376014595</c:v>
                </c:pt>
                <c:pt idx="2078">
                  <c:v>254.89195669227081</c:v>
                </c:pt>
                <c:pt idx="2079">
                  <c:v>258.31111488461215</c:v>
                </c:pt>
                <c:pt idx="2080">
                  <c:v>260.08213128348467</c:v>
                </c:pt>
                <c:pt idx="2081">
                  <c:v>259.91536353155692</c:v>
                </c:pt>
                <c:pt idx="2082">
                  <c:v>260.69278321987366</c:v>
                </c:pt>
                <c:pt idx="2083">
                  <c:v>263.55874363926165</c:v>
                </c:pt>
                <c:pt idx="2084">
                  <c:v>264.98483852104539</c:v>
                </c:pt>
                <c:pt idx="2085">
                  <c:v>267.29904243497765</c:v>
                </c:pt>
                <c:pt idx="2086">
                  <c:v>269.81104065933624</c:v>
                </c:pt>
                <c:pt idx="2087">
                  <c:v>263.49101716929647</c:v>
                </c:pt>
                <c:pt idx="2088">
                  <c:v>262.30075295744911</c:v>
                </c:pt>
                <c:pt idx="2089">
                  <c:v>263.38419304284525</c:v>
                </c:pt>
                <c:pt idx="2090">
                  <c:v>265.49056618359378</c:v>
                </c:pt>
                <c:pt idx="2091">
                  <c:v>259.33750698195917</c:v>
                </c:pt>
                <c:pt idx="2092">
                  <c:v>261.77575161772506</c:v>
                </c:pt>
                <c:pt idx="2093">
                  <c:v>262.28826633994532</c:v>
                </c:pt>
                <c:pt idx="2094">
                  <c:v>262.06975708484589</c:v>
                </c:pt>
                <c:pt idx="2095">
                  <c:v>266.04934559249341</c:v>
                </c:pt>
                <c:pt idx="2096">
                  <c:v>269.24833052089718</c:v>
                </c:pt>
                <c:pt idx="2097">
                  <c:v>271.16577969754695</c:v>
                </c:pt>
                <c:pt idx="2098">
                  <c:v>263.51959357304821</c:v>
                </c:pt>
                <c:pt idx="2099">
                  <c:v>263.97785112519182</c:v>
                </c:pt>
                <c:pt idx="2100">
                  <c:v>265.36003975801992</c:v>
                </c:pt>
                <c:pt idx="2101">
                  <c:v>271.76532077177058</c:v>
                </c:pt>
                <c:pt idx="2102">
                  <c:v>269.98308869127874</c:v>
                </c:pt>
                <c:pt idx="2103">
                  <c:v>273.05112791629108</c:v>
                </c:pt>
                <c:pt idx="2104">
                  <c:v>274.06390658699951</c:v>
                </c:pt>
                <c:pt idx="2105">
                  <c:v>277.63450268606476</c:v>
                </c:pt>
                <c:pt idx="2106">
                  <c:v>274.40177899578083</c:v>
                </c:pt>
                <c:pt idx="2107">
                  <c:v>272.92217378253281</c:v>
                </c:pt>
                <c:pt idx="2108">
                  <c:v>275.79610048045367</c:v>
                </c:pt>
                <c:pt idx="2109">
                  <c:v>275.79610048045367</c:v>
                </c:pt>
                <c:pt idx="2110">
                  <c:v>275.73053591173556</c:v>
                </c:pt>
                <c:pt idx="2111">
                  <c:v>275.32678447587267</c:v>
                </c:pt>
                <c:pt idx="2112">
                  <c:v>276.61526451647967</c:v>
                </c:pt>
                <c:pt idx="2113">
                  <c:v>276.26472205614988</c:v>
                </c:pt>
                <c:pt idx="2114">
                  <c:v>274.69383220056358</c:v>
                </c:pt>
                <c:pt idx="2115">
                  <c:v>273.62924651452448</c:v>
                </c:pt>
                <c:pt idx="2116">
                  <c:v>276.16269341973697</c:v>
                </c:pt>
                <c:pt idx="2117">
                  <c:v>274.97491866993107</c:v>
                </c:pt>
                <c:pt idx="2118">
                  <c:v>275.5800937898282</c:v>
                </c:pt>
                <c:pt idx="2119">
                  <c:v>279.83973367473129</c:v>
                </c:pt>
                <c:pt idx="2120">
                  <c:v>283.01172759363078</c:v>
                </c:pt>
                <c:pt idx="2121">
                  <c:v>283.75286664829804</c:v>
                </c:pt>
                <c:pt idx="2122">
                  <c:v>282.44528326212907</c:v>
                </c:pt>
                <c:pt idx="2123">
                  <c:v>282.13556797928231</c:v>
                </c:pt>
                <c:pt idx="2124">
                  <c:v>282.01239201794704</c:v>
                </c:pt>
                <c:pt idx="2125">
                  <c:v>284.82067553255928</c:v>
                </c:pt>
                <c:pt idx="2126">
                  <c:v>287.72186839105251</c:v>
                </c:pt>
                <c:pt idx="2127">
                  <c:v>288.62867459337701</c:v>
                </c:pt>
                <c:pt idx="2128">
                  <c:v>291.50802569806268</c:v>
                </c:pt>
                <c:pt idx="2129">
                  <c:v>291.90653616120591</c:v>
                </c:pt>
                <c:pt idx="2130">
                  <c:v>291.99478103936718</c:v>
                </c:pt>
                <c:pt idx="2131">
                  <c:v>288.67431036333022</c:v>
                </c:pt>
                <c:pt idx="2132">
                  <c:v>293.35052896482625</c:v>
                </c:pt>
                <c:pt idx="2133">
                  <c:v>291.83576992706367</c:v>
                </c:pt>
                <c:pt idx="2134">
                  <c:v>290.43986304814285</c:v>
                </c:pt>
                <c:pt idx="2135">
                  <c:v>287.0610996530354</c:v>
                </c:pt>
                <c:pt idx="2136">
                  <c:v>289.05746477640611</c:v>
                </c:pt>
                <c:pt idx="2137">
                  <c:v>292.45336615230553</c:v>
                </c:pt>
                <c:pt idx="2138">
                  <c:v>291.77076876291284</c:v>
                </c:pt>
                <c:pt idx="2139">
                  <c:v>294.59514206377315</c:v>
                </c:pt>
                <c:pt idx="2140">
                  <c:v>296.17625181616199</c:v>
                </c:pt>
                <c:pt idx="2141">
                  <c:v>298.78768439543728</c:v>
                </c:pt>
                <c:pt idx="2142">
                  <c:v>301.30070460947582</c:v>
                </c:pt>
                <c:pt idx="2143">
                  <c:v>301.49587843354271</c:v>
                </c:pt>
                <c:pt idx="2144">
                  <c:v>301.28241361468559</c:v>
                </c:pt>
                <c:pt idx="2145">
                  <c:v>300.77457646061782</c:v>
                </c:pt>
                <c:pt idx="2146">
                  <c:v>300.97205631268065</c:v>
                </c:pt>
                <c:pt idx="2147">
                  <c:v>302.02592420950862</c:v>
                </c:pt>
                <c:pt idx="2148">
                  <c:v>305.02200487908482</c:v>
                </c:pt>
                <c:pt idx="2149">
                  <c:v>306.07525696161804</c:v>
                </c:pt>
                <c:pt idx="2150">
                  <c:v>301.23303054923809</c:v>
                </c:pt>
                <c:pt idx="2151">
                  <c:v>302.35381256525955</c:v>
                </c:pt>
                <c:pt idx="2152">
                  <c:v>293.8144598699385</c:v>
                </c:pt>
                <c:pt idx="2153">
                  <c:v>297.3062579441692</c:v>
                </c:pt>
                <c:pt idx="2154">
                  <c:v>290.2842454656751</c:v>
                </c:pt>
                <c:pt idx="2155">
                  <c:v>288.25267410806271</c:v>
                </c:pt>
                <c:pt idx="2156">
                  <c:v>287.46393391867264</c:v>
                </c:pt>
                <c:pt idx="2157">
                  <c:v>284.09539042036772</c:v>
                </c:pt>
                <c:pt idx="2158">
                  <c:v>288.33191761557885</c:v>
                </c:pt>
                <c:pt idx="2159">
                  <c:v>290.04751072794488</c:v>
                </c:pt>
                <c:pt idx="2160">
                  <c:v>295.06116935797309</c:v>
                </c:pt>
                <c:pt idx="2161">
                  <c:v>298.18536560567225</c:v>
                </c:pt>
                <c:pt idx="2162">
                  <c:v>291.01318615633858</c:v>
                </c:pt>
                <c:pt idx="2163">
                  <c:v>289.61222173874353</c:v>
                </c:pt>
                <c:pt idx="2164">
                  <c:v>292.14095176850839</c:v>
                </c:pt>
                <c:pt idx="2165">
                  <c:v>292.36580260059804</c:v>
                </c:pt>
                <c:pt idx="2166">
                  <c:v>293.67570511719538</c:v>
                </c:pt>
                <c:pt idx="2167">
                  <c:v>293.36727387266461</c:v>
                </c:pt>
                <c:pt idx="2168">
                  <c:v>293.08447098473158</c:v>
                </c:pt>
                <c:pt idx="2169">
                  <c:v>294.06748093039431</c:v>
                </c:pt>
                <c:pt idx="2170">
                  <c:v>292.69677002782163</c:v>
                </c:pt>
                <c:pt idx="2171">
                  <c:v>297.05352513721311</c:v>
                </c:pt>
                <c:pt idx="2172">
                  <c:v>300.75053349826817</c:v>
                </c:pt>
                <c:pt idx="2173">
                  <c:v>298.44330007805229</c:v>
                </c:pt>
                <c:pt idx="2174">
                  <c:v>295.49216074954404</c:v>
                </c:pt>
                <c:pt idx="2175">
                  <c:v>295.27974412523116</c:v>
                </c:pt>
                <c:pt idx="2176">
                  <c:v>293.2814922516817</c:v>
                </c:pt>
                <c:pt idx="2177">
                  <c:v>293.23193885462075</c:v>
                </c:pt>
                <c:pt idx="2178">
                  <c:v>289.08397099593395</c:v>
                </c:pt>
                <c:pt idx="2179">
                  <c:v>291.25009122568247</c:v>
                </c:pt>
                <c:pt idx="2180">
                  <c:v>291.4516852413301</c:v>
                </c:pt>
                <c:pt idx="2181">
                  <c:v>291.4516852413301</c:v>
                </c:pt>
                <c:pt idx="2182">
                  <c:v>291.4516852413301</c:v>
                </c:pt>
                <c:pt idx="2183">
                  <c:v>292.79680709460098</c:v>
                </c:pt>
                <c:pt idx="2184">
                  <c:v>292.24923026488909</c:v>
                </c:pt>
                <c:pt idx="2185">
                  <c:v>292.24923026488909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60-4520-9914-8D8FCB7B64F1}"/>
            </c:ext>
          </c:extLst>
        </c:ser>
        <c:ser>
          <c:idx val="2"/>
          <c:order val="2"/>
          <c:tx>
            <c:strRef>
              <c:f>'Growth Index'!$D$2</c:f>
              <c:strCache>
                <c:ptCount val="1"/>
                <c:pt idx="0">
                  <c:v>HDFC =100</c:v>
                </c:pt>
              </c:strCache>
            </c:strRef>
          </c:tx>
          <c:spPr>
            <a:ln w="180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Index'!$A$3:$A$2188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'Growth Index'!$D$3:$D$2188</c:f>
              <c:numCache>
                <c:formatCode>#,##0.00</c:formatCode>
                <c:ptCount val="2186"/>
                <c:pt idx="0">
                  <c:v>100</c:v>
                </c:pt>
                <c:pt idx="1">
                  <c:v>100.99666239845504</c:v>
                </c:pt>
                <c:pt idx="2">
                  <c:v>100.95803858183422</c:v>
                </c:pt>
                <c:pt idx="3">
                  <c:v>97.861625978714912</c:v>
                </c:pt>
                <c:pt idx="4">
                  <c:v>97.824891370515758</c:v>
                </c:pt>
                <c:pt idx="5">
                  <c:v>99.535884464409406</c:v>
                </c:pt>
                <c:pt idx="6">
                  <c:v>99.956128382207851</c:v>
                </c:pt>
                <c:pt idx="7">
                  <c:v>100.5419929049728</c:v>
                </c:pt>
                <c:pt idx="8">
                  <c:v>99.994332374734967</c:v>
                </c:pt>
                <c:pt idx="9">
                  <c:v>99.701505069375926</c:v>
                </c:pt>
                <c:pt idx="10">
                  <c:v>102.02712063645333</c:v>
                </c:pt>
                <c:pt idx="11">
                  <c:v>101.81594911731985</c:v>
                </c:pt>
                <c:pt idx="12">
                  <c:v>102.18560423182687</c:v>
                </c:pt>
                <c:pt idx="13">
                  <c:v>103.14952035097295</c:v>
                </c:pt>
                <c:pt idx="14">
                  <c:v>104.14408362895948</c:v>
                </c:pt>
                <c:pt idx="15">
                  <c:v>104.3141123869099</c:v>
                </c:pt>
                <c:pt idx="16">
                  <c:v>105.07420390856232</c:v>
                </c:pt>
                <c:pt idx="17">
                  <c:v>105.91658095258089</c:v>
                </c:pt>
                <c:pt idx="18">
                  <c:v>106.14916350049332</c:v>
                </c:pt>
                <c:pt idx="19">
                  <c:v>106.40945443859025</c:v>
                </c:pt>
                <c:pt idx="20">
                  <c:v>104.37351749616913</c:v>
                </c:pt>
                <c:pt idx="21">
                  <c:v>104.15793782405173</c:v>
                </c:pt>
                <c:pt idx="22">
                  <c:v>102.84556770713073</c:v>
                </c:pt>
                <c:pt idx="23">
                  <c:v>102.11150527928798</c:v>
                </c:pt>
                <c:pt idx="24">
                  <c:v>101.22672600180523</c:v>
                </c:pt>
                <c:pt idx="25">
                  <c:v>100.57096076743844</c:v>
                </c:pt>
                <c:pt idx="26">
                  <c:v>98.322173009509001</c:v>
                </c:pt>
                <c:pt idx="27">
                  <c:v>99.122147820063404</c:v>
                </c:pt>
                <c:pt idx="28">
                  <c:v>100.472092193371</c:v>
                </c:pt>
                <c:pt idx="29">
                  <c:v>101.25359474380238</c:v>
                </c:pt>
                <c:pt idx="30">
                  <c:v>102.59976070026661</c:v>
                </c:pt>
                <c:pt idx="31">
                  <c:v>102.34261844287246</c:v>
                </c:pt>
                <c:pt idx="32">
                  <c:v>102.68918323222572</c:v>
                </c:pt>
                <c:pt idx="33">
                  <c:v>102.96983563886734</c:v>
                </c:pt>
                <c:pt idx="34">
                  <c:v>102.52671130796199</c:v>
                </c:pt>
                <c:pt idx="35">
                  <c:v>101.56846281408093</c:v>
                </c:pt>
                <c:pt idx="36">
                  <c:v>101.30922143621825</c:v>
                </c:pt>
                <c:pt idx="37">
                  <c:v>101.11190411217703</c:v>
                </c:pt>
                <c:pt idx="38">
                  <c:v>100.02770839018454</c:v>
                </c:pt>
                <c:pt idx="39">
                  <c:v>102.26348160120912</c:v>
                </c:pt>
                <c:pt idx="40">
                  <c:v>104.26121455110311</c:v>
                </c:pt>
                <c:pt idx="41">
                  <c:v>105.05174331954913</c:v>
                </c:pt>
                <c:pt idx="42">
                  <c:v>103.84789773085079</c:v>
                </c:pt>
                <c:pt idx="43">
                  <c:v>103.87308717647308</c:v>
                </c:pt>
                <c:pt idx="44">
                  <c:v>101.90264279266989</c:v>
                </c:pt>
                <c:pt idx="45">
                  <c:v>101.83253216902119</c:v>
                </c:pt>
                <c:pt idx="46">
                  <c:v>101.62052100170031</c:v>
                </c:pt>
                <c:pt idx="47">
                  <c:v>102.83024412771051</c:v>
                </c:pt>
                <c:pt idx="48">
                  <c:v>101.29746636159453</c:v>
                </c:pt>
                <c:pt idx="49">
                  <c:v>101.2565335124583</c:v>
                </c:pt>
                <c:pt idx="50">
                  <c:v>102.15117865614312</c:v>
                </c:pt>
                <c:pt idx="51">
                  <c:v>102.23871197968055</c:v>
                </c:pt>
                <c:pt idx="52">
                  <c:v>101.22336740905564</c:v>
                </c:pt>
                <c:pt idx="53">
                  <c:v>100.05037889124459</c:v>
                </c:pt>
                <c:pt idx="54">
                  <c:v>99.279371943155837</c:v>
                </c:pt>
                <c:pt idx="55">
                  <c:v>99.192678267805803</c:v>
                </c:pt>
                <c:pt idx="56">
                  <c:v>98.879069669808374</c:v>
                </c:pt>
                <c:pt idx="57">
                  <c:v>97.217195994878168</c:v>
                </c:pt>
                <c:pt idx="58">
                  <c:v>97.898570498960964</c:v>
                </c:pt>
                <c:pt idx="59">
                  <c:v>99.841936228720186</c:v>
                </c:pt>
                <c:pt idx="60">
                  <c:v>100.15680429899874</c:v>
                </c:pt>
                <c:pt idx="61">
                  <c:v>101.16438212389011</c:v>
                </c:pt>
                <c:pt idx="62">
                  <c:v>101.85373328575329</c:v>
                </c:pt>
                <c:pt idx="63">
                  <c:v>101.96582631877244</c:v>
                </c:pt>
                <c:pt idx="64">
                  <c:v>102.72255924767524</c:v>
                </c:pt>
                <c:pt idx="65">
                  <c:v>103.20388757110773</c:v>
                </c:pt>
                <c:pt idx="66">
                  <c:v>103.72404962320789</c:v>
                </c:pt>
                <c:pt idx="67">
                  <c:v>104.4507651294108</c:v>
                </c:pt>
                <c:pt idx="68">
                  <c:v>104.0399672537207</c:v>
                </c:pt>
                <c:pt idx="69">
                  <c:v>103.83047503096202</c:v>
                </c:pt>
                <c:pt idx="70">
                  <c:v>102.47780180104536</c:v>
                </c:pt>
                <c:pt idx="71">
                  <c:v>100.90451100988686</c:v>
                </c:pt>
                <c:pt idx="72">
                  <c:v>100.68431327273872</c:v>
                </c:pt>
                <c:pt idx="73">
                  <c:v>100.79724595394529</c:v>
                </c:pt>
                <c:pt idx="74">
                  <c:v>100.32578349671488</c:v>
                </c:pt>
                <c:pt idx="75">
                  <c:v>98.590020781292637</c:v>
                </c:pt>
                <c:pt idx="76">
                  <c:v>97.03562207435084</c:v>
                </c:pt>
                <c:pt idx="77">
                  <c:v>98.92315119964735</c:v>
                </c:pt>
                <c:pt idx="78">
                  <c:v>98.547408635781608</c:v>
                </c:pt>
                <c:pt idx="79">
                  <c:v>98.179852641743096</c:v>
                </c:pt>
                <c:pt idx="80">
                  <c:v>99.638531455320219</c:v>
                </c:pt>
                <c:pt idx="81">
                  <c:v>99.363966498037328</c:v>
                </c:pt>
                <c:pt idx="82">
                  <c:v>96.199332479691009</c:v>
                </c:pt>
                <c:pt idx="83">
                  <c:v>94.981212871806719</c:v>
                </c:pt>
                <c:pt idx="84">
                  <c:v>96.387413673670736</c:v>
                </c:pt>
                <c:pt idx="85">
                  <c:v>98.589181133105228</c:v>
                </c:pt>
                <c:pt idx="86">
                  <c:v>95.849619009634964</c:v>
                </c:pt>
                <c:pt idx="87">
                  <c:v>97.07634501144021</c:v>
                </c:pt>
                <c:pt idx="88">
                  <c:v>97.686559331640055</c:v>
                </c:pt>
                <c:pt idx="89">
                  <c:v>98.135981023950961</c:v>
                </c:pt>
                <c:pt idx="90">
                  <c:v>99.183861961838005</c:v>
                </c:pt>
                <c:pt idx="91">
                  <c:v>99.178824072713553</c:v>
                </c:pt>
                <c:pt idx="92">
                  <c:v>99.685131929721479</c:v>
                </c:pt>
                <c:pt idx="93">
                  <c:v>99.372153067864602</c:v>
                </c:pt>
                <c:pt idx="94">
                  <c:v>99.285879216608279</c:v>
                </c:pt>
                <c:pt idx="95">
                  <c:v>98.526837255190117</c:v>
                </c:pt>
                <c:pt idx="96">
                  <c:v>98.322592833602755</c:v>
                </c:pt>
                <c:pt idx="97">
                  <c:v>98.474359243477025</c:v>
                </c:pt>
                <c:pt idx="98">
                  <c:v>98.461974432712722</c:v>
                </c:pt>
                <c:pt idx="99">
                  <c:v>99.951090493083427</c:v>
                </c:pt>
                <c:pt idx="100">
                  <c:v>100.21599949621113</c:v>
                </c:pt>
                <c:pt idx="101">
                  <c:v>97.976447868343215</c:v>
                </c:pt>
                <c:pt idx="102">
                  <c:v>96.715506202901025</c:v>
                </c:pt>
                <c:pt idx="103">
                  <c:v>96.964461890467931</c:v>
                </c:pt>
                <c:pt idx="104">
                  <c:v>96.70375112827729</c:v>
                </c:pt>
                <c:pt idx="105">
                  <c:v>95.619135582191092</c:v>
                </c:pt>
                <c:pt idx="106">
                  <c:v>95.601922794349207</c:v>
                </c:pt>
                <c:pt idx="107">
                  <c:v>96.753710195428155</c:v>
                </c:pt>
                <c:pt idx="108">
                  <c:v>94.902915678330814</c:v>
                </c:pt>
                <c:pt idx="109">
                  <c:v>95.168034593505354</c:v>
                </c:pt>
                <c:pt idx="110">
                  <c:v>95.249060643590383</c:v>
                </c:pt>
                <c:pt idx="111">
                  <c:v>95.846050504838516</c:v>
                </c:pt>
                <c:pt idx="112">
                  <c:v>96.306387623585749</c:v>
                </c:pt>
                <c:pt idx="113">
                  <c:v>97.320682633976404</c:v>
                </c:pt>
                <c:pt idx="114">
                  <c:v>97.859736770293296</c:v>
                </c:pt>
                <c:pt idx="115">
                  <c:v>99.455907974558698</c:v>
                </c:pt>
                <c:pt idx="116">
                  <c:v>100.05751590083757</c:v>
                </c:pt>
                <c:pt idx="117">
                  <c:v>99.449820525199968</c:v>
                </c:pt>
                <c:pt idx="118">
                  <c:v>99.859988664749508</c:v>
                </c:pt>
                <c:pt idx="119">
                  <c:v>99.662251516614575</c:v>
                </c:pt>
                <c:pt idx="120">
                  <c:v>98.545519427359977</c:v>
                </c:pt>
                <c:pt idx="121">
                  <c:v>99.198345893070837</c:v>
                </c:pt>
                <c:pt idx="122">
                  <c:v>100.6011881021852</c:v>
                </c:pt>
                <c:pt idx="123">
                  <c:v>100.55374797959657</c:v>
                </c:pt>
                <c:pt idx="124">
                  <c:v>100.82222548752074</c:v>
                </c:pt>
                <c:pt idx="125">
                  <c:v>101.47001406410713</c:v>
                </c:pt>
                <c:pt idx="126">
                  <c:v>101.47652133755955</c:v>
                </c:pt>
                <c:pt idx="127">
                  <c:v>99.77287516530572</c:v>
                </c:pt>
                <c:pt idx="128">
                  <c:v>99.464514368479598</c:v>
                </c:pt>
                <c:pt idx="129">
                  <c:v>100.09425050903671</c:v>
                </c:pt>
                <c:pt idx="130">
                  <c:v>101.2766850689561</c:v>
                </c:pt>
                <c:pt idx="131">
                  <c:v>101.11484288083294</c:v>
                </c:pt>
                <c:pt idx="132">
                  <c:v>101.63731396544848</c:v>
                </c:pt>
                <c:pt idx="133">
                  <c:v>102.54980163311572</c:v>
                </c:pt>
                <c:pt idx="134">
                  <c:v>102.83591175297549</c:v>
                </c:pt>
                <c:pt idx="135">
                  <c:v>102.86760847205019</c:v>
                </c:pt>
                <c:pt idx="136">
                  <c:v>102.55274040177164</c:v>
                </c:pt>
                <c:pt idx="137">
                  <c:v>103.57753101450491</c:v>
                </c:pt>
                <c:pt idx="138">
                  <c:v>103.34893679548269</c:v>
                </c:pt>
                <c:pt idx="139">
                  <c:v>102.04517307248261</c:v>
                </c:pt>
                <c:pt idx="140">
                  <c:v>100.12594722811141</c:v>
                </c:pt>
                <c:pt idx="141">
                  <c:v>99.714519616280768</c:v>
                </c:pt>
                <c:pt idx="142">
                  <c:v>100.34824408572807</c:v>
                </c:pt>
                <c:pt idx="143">
                  <c:v>100.98343793950333</c:v>
                </c:pt>
                <c:pt idx="144">
                  <c:v>102.57981905581559</c:v>
                </c:pt>
                <c:pt idx="145">
                  <c:v>103.74168223514343</c:v>
                </c:pt>
                <c:pt idx="146">
                  <c:v>104.26373349566528</c:v>
                </c:pt>
                <c:pt idx="147">
                  <c:v>104.68250802913576</c:v>
                </c:pt>
                <c:pt idx="148">
                  <c:v>105.07000566762522</c:v>
                </c:pt>
                <c:pt idx="149">
                  <c:v>104.72176158189714</c:v>
                </c:pt>
                <c:pt idx="150">
                  <c:v>104.38443292260538</c:v>
                </c:pt>
                <c:pt idx="151">
                  <c:v>102.94632548961981</c:v>
                </c:pt>
                <c:pt idx="152">
                  <c:v>100.71747937614137</c:v>
                </c:pt>
                <c:pt idx="153">
                  <c:v>100.60496651902851</c:v>
                </c:pt>
                <c:pt idx="154">
                  <c:v>102.80463485799447</c:v>
                </c:pt>
                <c:pt idx="155">
                  <c:v>103.64281366107599</c:v>
                </c:pt>
                <c:pt idx="156">
                  <c:v>104.28703373286591</c:v>
                </c:pt>
                <c:pt idx="157">
                  <c:v>104.35126681920275</c:v>
                </c:pt>
                <c:pt idx="158">
                  <c:v>102.11108545519426</c:v>
                </c:pt>
                <c:pt idx="159">
                  <c:v>101.20762400554166</c:v>
                </c:pt>
                <c:pt idx="160">
                  <c:v>93.425764604630658</c:v>
                </c:pt>
                <c:pt idx="161">
                  <c:v>94.815172442746473</c:v>
                </c:pt>
                <c:pt idx="162">
                  <c:v>93.958731291588819</c:v>
                </c:pt>
                <c:pt idx="163">
                  <c:v>96.081571821406826</c:v>
                </c:pt>
                <c:pt idx="164">
                  <c:v>96.447868343164217</c:v>
                </c:pt>
                <c:pt idx="165">
                  <c:v>95.759986565628992</c:v>
                </c:pt>
                <c:pt idx="166">
                  <c:v>93.382732635025917</c:v>
                </c:pt>
                <c:pt idx="167">
                  <c:v>92.287411574550262</c:v>
                </c:pt>
                <c:pt idx="168">
                  <c:v>93.760574319360174</c:v>
                </c:pt>
                <c:pt idx="169">
                  <c:v>91.635424757026783</c:v>
                </c:pt>
                <c:pt idx="170">
                  <c:v>90.197107411994352</c:v>
                </c:pt>
                <c:pt idx="171">
                  <c:v>92.248997669976262</c:v>
                </c:pt>
                <c:pt idx="172">
                  <c:v>93.922836331577059</c:v>
                </c:pt>
                <c:pt idx="173">
                  <c:v>93.687524927055549</c:v>
                </c:pt>
                <c:pt idx="174">
                  <c:v>93.790591742060059</c:v>
                </c:pt>
                <c:pt idx="175">
                  <c:v>95.021096160708638</c:v>
                </c:pt>
                <c:pt idx="176">
                  <c:v>94.00134343709982</c:v>
                </c:pt>
                <c:pt idx="177">
                  <c:v>94.59896303448852</c:v>
                </c:pt>
                <c:pt idx="178">
                  <c:v>95.769012783643618</c:v>
                </c:pt>
                <c:pt idx="179">
                  <c:v>96.19324503033225</c:v>
                </c:pt>
                <c:pt idx="180">
                  <c:v>94.29438065450573</c:v>
                </c:pt>
                <c:pt idx="181">
                  <c:v>94.726799471021607</c:v>
                </c:pt>
                <c:pt idx="182">
                  <c:v>94.846869161821175</c:v>
                </c:pt>
                <c:pt idx="183">
                  <c:v>93.689624047524063</c:v>
                </c:pt>
                <c:pt idx="184">
                  <c:v>94.302987048426701</c:v>
                </c:pt>
                <c:pt idx="185">
                  <c:v>95.222821637733787</c:v>
                </c:pt>
                <c:pt idx="186">
                  <c:v>95.229748735279927</c:v>
                </c:pt>
                <c:pt idx="187">
                  <c:v>97.172064904804884</c:v>
                </c:pt>
                <c:pt idx="188">
                  <c:v>97.241335880266178</c:v>
                </c:pt>
                <c:pt idx="189">
                  <c:v>97.309977119586904</c:v>
                </c:pt>
                <c:pt idx="190">
                  <c:v>97.037091458678816</c:v>
                </c:pt>
                <c:pt idx="191">
                  <c:v>97.885765864102936</c:v>
                </c:pt>
                <c:pt idx="192">
                  <c:v>97.544238963874122</c:v>
                </c:pt>
                <c:pt idx="193">
                  <c:v>97.394781586515236</c:v>
                </c:pt>
                <c:pt idx="194">
                  <c:v>97.163878334977639</c:v>
                </c:pt>
                <c:pt idx="195">
                  <c:v>98.431537185919083</c:v>
                </c:pt>
                <c:pt idx="196">
                  <c:v>99.420852662734291</c:v>
                </c:pt>
                <c:pt idx="197">
                  <c:v>99.605575263964383</c:v>
                </c:pt>
                <c:pt idx="198">
                  <c:v>99.814227838535643</c:v>
                </c:pt>
                <c:pt idx="199">
                  <c:v>99.49033355024244</c:v>
                </c:pt>
                <c:pt idx="200">
                  <c:v>99.701505069375941</c:v>
                </c:pt>
                <c:pt idx="201">
                  <c:v>99.334578811478011</c:v>
                </c:pt>
                <c:pt idx="202">
                  <c:v>99.157832868028308</c:v>
                </c:pt>
                <c:pt idx="203">
                  <c:v>98.208820504208759</c:v>
                </c:pt>
                <c:pt idx="204">
                  <c:v>97.189277692646797</c:v>
                </c:pt>
                <c:pt idx="205">
                  <c:v>96.589558974789568</c:v>
                </c:pt>
                <c:pt idx="206">
                  <c:v>96.605302378303506</c:v>
                </c:pt>
                <c:pt idx="207">
                  <c:v>96.570666890572866</c:v>
                </c:pt>
                <c:pt idx="208">
                  <c:v>96.477465941770404</c:v>
                </c:pt>
                <c:pt idx="209">
                  <c:v>95.254098532714806</c:v>
                </c:pt>
                <c:pt idx="210">
                  <c:v>95.497176682969851</c:v>
                </c:pt>
                <c:pt idx="211">
                  <c:v>95.976405885933815</c:v>
                </c:pt>
                <c:pt idx="212">
                  <c:v>94.830705934213583</c:v>
                </c:pt>
                <c:pt idx="213">
                  <c:v>95.204979113751349</c:v>
                </c:pt>
                <c:pt idx="214">
                  <c:v>95.725351077898367</c:v>
                </c:pt>
                <c:pt idx="215">
                  <c:v>95.584080270366712</c:v>
                </c:pt>
                <c:pt idx="216">
                  <c:v>94.213564516467599</c:v>
                </c:pt>
                <c:pt idx="217">
                  <c:v>95.544826717605318</c:v>
                </c:pt>
                <c:pt idx="218">
                  <c:v>96.112428892294119</c:v>
                </c:pt>
                <c:pt idx="219">
                  <c:v>96.186527844833009</c:v>
                </c:pt>
                <c:pt idx="220">
                  <c:v>95.692604798589372</c:v>
                </c:pt>
                <c:pt idx="221">
                  <c:v>95.996977266525306</c:v>
                </c:pt>
                <c:pt idx="222">
                  <c:v>97.126513990637903</c:v>
                </c:pt>
                <c:pt idx="223">
                  <c:v>97.496169105144915</c:v>
                </c:pt>
                <c:pt idx="224">
                  <c:v>97.334326917021727</c:v>
                </c:pt>
                <c:pt idx="225">
                  <c:v>96.803669262578936</c:v>
                </c:pt>
                <c:pt idx="226">
                  <c:v>95.962971514935205</c:v>
                </c:pt>
                <c:pt idx="227">
                  <c:v>95.227859526858211</c:v>
                </c:pt>
                <c:pt idx="228">
                  <c:v>94.910052687923724</c:v>
                </c:pt>
                <c:pt idx="229">
                  <c:v>94.070194588467402</c:v>
                </c:pt>
                <c:pt idx="230">
                  <c:v>92.708914964629784</c:v>
                </c:pt>
                <c:pt idx="231">
                  <c:v>93.427443901005432</c:v>
                </c:pt>
                <c:pt idx="232">
                  <c:v>92.255714855475517</c:v>
                </c:pt>
                <c:pt idx="233">
                  <c:v>92.517265265853567</c:v>
                </c:pt>
                <c:pt idx="234">
                  <c:v>93.034698461344675</c:v>
                </c:pt>
                <c:pt idx="235">
                  <c:v>93.708306219693924</c:v>
                </c:pt>
                <c:pt idx="236">
                  <c:v>94.713784924116766</c:v>
                </c:pt>
                <c:pt idx="237">
                  <c:v>93.895967589579939</c:v>
                </c:pt>
                <c:pt idx="238">
                  <c:v>94.850647578664507</c:v>
                </c:pt>
                <c:pt idx="239">
                  <c:v>94.434391989756264</c:v>
                </c:pt>
                <c:pt idx="240">
                  <c:v>95.32043073952012</c:v>
                </c:pt>
                <c:pt idx="241">
                  <c:v>95.266903167572764</c:v>
                </c:pt>
                <c:pt idx="242">
                  <c:v>95.755368500598223</c:v>
                </c:pt>
                <c:pt idx="243">
                  <c:v>95.785176011251252</c:v>
                </c:pt>
                <c:pt idx="244">
                  <c:v>95.143684796070417</c:v>
                </c:pt>
                <c:pt idx="245">
                  <c:v>95.399357669136606</c:v>
                </c:pt>
                <c:pt idx="246">
                  <c:v>96.130691240370268</c:v>
                </c:pt>
                <c:pt idx="247">
                  <c:v>95.954203112091747</c:v>
                </c:pt>
                <c:pt idx="248">
                  <c:v>95.778039001658286</c:v>
                </c:pt>
                <c:pt idx="249">
                  <c:v>94.541410373198417</c:v>
                </c:pt>
                <c:pt idx="250">
                  <c:v>93.320748352331265</c:v>
                </c:pt>
                <c:pt idx="251">
                  <c:v>92.115846787790034</c:v>
                </c:pt>
                <c:pt idx="252">
                  <c:v>90.926502190009856</c:v>
                </c:pt>
                <c:pt idx="253">
                  <c:v>89.752513696761042</c:v>
                </c:pt>
                <c:pt idx="254">
                  <c:v>88.953168622347221</c:v>
                </c:pt>
                <c:pt idx="255">
                  <c:v>86.894561178866041</c:v>
                </c:pt>
                <c:pt idx="256">
                  <c:v>85.377316904217125</c:v>
                </c:pt>
                <c:pt idx="257">
                  <c:v>86.520707823421972</c:v>
                </c:pt>
                <c:pt idx="258">
                  <c:v>84.528432586746135</c:v>
                </c:pt>
                <c:pt idx="259">
                  <c:v>84.175780348034152</c:v>
                </c:pt>
                <c:pt idx="260">
                  <c:v>86.364113436470106</c:v>
                </c:pt>
                <c:pt idx="261">
                  <c:v>86.42519784210414</c:v>
                </c:pt>
                <c:pt idx="262">
                  <c:v>86.718654883603762</c:v>
                </c:pt>
                <c:pt idx="263">
                  <c:v>86.181280043661701</c:v>
                </c:pt>
                <c:pt idx="264">
                  <c:v>87.179411826444706</c:v>
                </c:pt>
                <c:pt idx="265">
                  <c:v>84.800268687419958</c:v>
                </c:pt>
                <c:pt idx="266">
                  <c:v>83.03259934087616</c:v>
                </c:pt>
                <c:pt idx="267">
                  <c:v>82.707855376461083</c:v>
                </c:pt>
                <c:pt idx="268">
                  <c:v>82.384381499256065</c:v>
                </c:pt>
                <c:pt idx="269">
                  <c:v>82.062172741896546</c:v>
                </c:pt>
                <c:pt idx="270">
                  <c:v>81.741224156446194</c:v>
                </c:pt>
                <c:pt idx="271">
                  <c:v>81.421530814320207</c:v>
                </c:pt>
                <c:pt idx="272">
                  <c:v>81.103087806209203</c:v>
                </c:pt>
                <c:pt idx="273">
                  <c:v>79.012573731606466</c:v>
                </c:pt>
                <c:pt idx="274">
                  <c:v>79.962215831566581</c:v>
                </c:pt>
                <c:pt idx="275">
                  <c:v>80.527718885786854</c:v>
                </c:pt>
                <c:pt idx="276">
                  <c:v>80.624488339385806</c:v>
                </c:pt>
                <c:pt idx="277">
                  <c:v>80.710762190642129</c:v>
                </c:pt>
                <c:pt idx="278">
                  <c:v>79.444152899934934</c:v>
                </c:pt>
                <c:pt idx="279">
                  <c:v>78.437414723230972</c:v>
                </c:pt>
                <c:pt idx="280">
                  <c:v>78.097460159222905</c:v>
                </c:pt>
                <c:pt idx="281">
                  <c:v>77.758978987804099</c:v>
                </c:pt>
                <c:pt idx="282">
                  <c:v>77.547807468670626</c:v>
                </c:pt>
                <c:pt idx="283">
                  <c:v>82.882302315329881</c:v>
                </c:pt>
                <c:pt idx="284">
                  <c:v>84.427884716303879</c:v>
                </c:pt>
                <c:pt idx="285">
                  <c:v>84.762017589940598</c:v>
                </c:pt>
                <c:pt idx="286">
                  <c:v>85.097472832100792</c:v>
                </c:pt>
                <c:pt idx="287">
                  <c:v>85.434255676206874</c:v>
                </c:pt>
                <c:pt idx="288">
                  <c:v>85.772371376393281</c:v>
                </c:pt>
                <c:pt idx="289">
                  <c:v>85.437351749616894</c:v>
                </c:pt>
                <c:pt idx="290">
                  <c:v>85.812884401435767</c:v>
                </c:pt>
                <c:pt idx="291">
                  <c:v>86.197443271269307</c:v>
                </c:pt>
                <c:pt idx="292">
                  <c:v>87.220554587627745</c:v>
                </c:pt>
                <c:pt idx="293">
                  <c:v>88.531875144314498</c:v>
                </c:pt>
                <c:pt idx="294">
                  <c:v>88.913285333445245</c:v>
                </c:pt>
                <c:pt idx="295">
                  <c:v>89.250613992736987</c:v>
                </c:pt>
                <c:pt idx="296">
                  <c:v>87.269464094544333</c:v>
                </c:pt>
                <c:pt idx="297">
                  <c:v>87.468670627007228</c:v>
                </c:pt>
                <c:pt idx="298">
                  <c:v>89.645038728772576</c:v>
                </c:pt>
                <c:pt idx="299">
                  <c:v>89.582904762904278</c:v>
                </c:pt>
                <c:pt idx="300">
                  <c:v>93.766241944625122</c:v>
                </c:pt>
                <c:pt idx="301">
                  <c:v>90.13938159910991</c:v>
                </c:pt>
                <c:pt idx="302">
                  <c:v>90.130985117235809</c:v>
                </c:pt>
                <c:pt idx="303">
                  <c:v>90.357985630837263</c:v>
                </c:pt>
                <c:pt idx="304">
                  <c:v>90.585557859405441</c:v>
                </c:pt>
                <c:pt idx="305">
                  <c:v>90.813703242840646</c:v>
                </c:pt>
                <c:pt idx="306">
                  <c:v>91.042423224668752</c:v>
                </c:pt>
                <c:pt idx="307">
                  <c:v>91.624299418543529</c:v>
                </c:pt>
                <c:pt idx="308">
                  <c:v>92.295388232330552</c:v>
                </c:pt>
                <c:pt idx="309">
                  <c:v>92.990407019458743</c:v>
                </c:pt>
                <c:pt idx="310">
                  <c:v>93.63483700329553</c:v>
                </c:pt>
                <c:pt idx="311">
                  <c:v>93.068284388840993</c:v>
                </c:pt>
                <c:pt idx="312">
                  <c:v>94.319780012174817</c:v>
                </c:pt>
                <c:pt idx="313">
                  <c:v>93.767921240999954</c:v>
                </c:pt>
                <c:pt idx="314">
                  <c:v>92.433510359159442</c:v>
                </c:pt>
                <c:pt idx="315">
                  <c:v>92.253405822960104</c:v>
                </c:pt>
                <c:pt idx="316">
                  <c:v>91.611020391442651</c:v>
                </c:pt>
                <c:pt idx="317">
                  <c:v>90.973108063535477</c:v>
                </c:pt>
                <c:pt idx="318">
                  <c:v>90.33963769180707</c:v>
                </c:pt>
                <c:pt idx="319">
                  <c:v>90.909653157504707</c:v>
                </c:pt>
                <c:pt idx="320">
                  <c:v>91.483265246339499</c:v>
                </c:pt>
                <c:pt idx="321">
                  <c:v>92.060496651902795</c:v>
                </c:pt>
                <c:pt idx="322">
                  <c:v>91.529629085413148</c:v>
                </c:pt>
                <c:pt idx="323">
                  <c:v>91.890677805999218</c:v>
                </c:pt>
                <c:pt idx="324">
                  <c:v>92.045802808623122</c:v>
                </c:pt>
                <c:pt idx="325">
                  <c:v>90.879321564264501</c:v>
                </c:pt>
                <c:pt idx="326">
                  <c:v>90.186191985557983</c:v>
                </c:pt>
                <c:pt idx="327">
                  <c:v>89.509225634459099</c:v>
                </c:pt>
                <c:pt idx="328">
                  <c:v>89.457167446839705</c:v>
                </c:pt>
                <c:pt idx="329">
                  <c:v>91.561115892440995</c:v>
                </c:pt>
                <c:pt idx="330">
                  <c:v>93.736014609878382</c:v>
                </c:pt>
                <c:pt idx="331">
                  <c:v>95.019836688427475</c:v>
                </c:pt>
                <c:pt idx="332">
                  <c:v>95.537899620059122</c:v>
                </c:pt>
                <c:pt idx="333">
                  <c:v>96.335775310144982</c:v>
                </c:pt>
                <c:pt idx="334">
                  <c:v>93.346207938873548</c:v>
                </c:pt>
                <c:pt idx="335">
                  <c:v>96.502025651252069</c:v>
                </c:pt>
                <c:pt idx="336">
                  <c:v>96.272817485514963</c:v>
                </c:pt>
                <c:pt idx="337">
                  <c:v>96.044153726829222</c:v>
                </c:pt>
                <c:pt idx="338">
                  <c:v>95.816033082138532</c:v>
                </c:pt>
                <c:pt idx="339">
                  <c:v>96.368731501500818</c:v>
                </c:pt>
                <c:pt idx="340">
                  <c:v>98.096937383236366</c:v>
                </c:pt>
                <c:pt idx="341">
                  <c:v>97.623165893490565</c:v>
                </c:pt>
                <c:pt idx="342">
                  <c:v>97.666197863095292</c:v>
                </c:pt>
                <c:pt idx="343">
                  <c:v>98.468901530258748</c:v>
                </c:pt>
                <c:pt idx="344">
                  <c:v>98.22036566678554</c:v>
                </c:pt>
                <c:pt idx="345">
                  <c:v>97.848611431809999</c:v>
                </c:pt>
                <c:pt idx="346">
                  <c:v>98.561682654967498</c:v>
                </c:pt>
                <c:pt idx="347">
                  <c:v>95.838283759104868</c:v>
                </c:pt>
                <c:pt idx="348">
                  <c:v>96.521337559562468</c:v>
                </c:pt>
                <c:pt idx="349">
                  <c:v>96.869581645290552</c:v>
                </c:pt>
                <c:pt idx="350">
                  <c:v>97.871911669010615</c:v>
                </c:pt>
                <c:pt idx="351">
                  <c:v>99.120678435735371</c:v>
                </c:pt>
                <c:pt idx="352">
                  <c:v>99.536794023287385</c:v>
                </c:pt>
                <c:pt idx="353">
                  <c:v>99.954656493376177</c:v>
                </c:pt>
                <c:pt idx="354">
                  <c:v>100.37427317953772</c:v>
                </c:pt>
                <c:pt idx="355">
                  <c:v>102.10663167919388</c:v>
                </c:pt>
                <c:pt idx="356">
                  <c:v>103.86888893553595</c:v>
                </c:pt>
                <c:pt idx="357">
                  <c:v>102.66399378660334</c:v>
                </c:pt>
                <c:pt idx="358">
                  <c:v>103.76015449526641</c:v>
                </c:pt>
                <c:pt idx="359">
                  <c:v>103.32437708600089</c:v>
                </c:pt>
                <c:pt idx="360">
                  <c:v>102.71983039106608</c:v>
                </c:pt>
                <c:pt idx="361">
                  <c:v>103.36447028694971</c:v>
                </c:pt>
                <c:pt idx="362">
                  <c:v>103.88967022817432</c:v>
                </c:pt>
                <c:pt idx="363">
                  <c:v>102.73557379458001</c:v>
                </c:pt>
                <c:pt idx="364">
                  <c:v>103.2278175444488</c:v>
                </c:pt>
                <c:pt idx="365">
                  <c:v>104.57524297319414</c:v>
                </c:pt>
                <c:pt idx="366">
                  <c:v>103.92913369298255</c:v>
                </c:pt>
                <c:pt idx="367">
                  <c:v>104.77738827431297</c:v>
                </c:pt>
                <c:pt idx="368">
                  <c:v>105.10359159512156</c:v>
                </c:pt>
                <c:pt idx="369">
                  <c:v>104.54144713365092</c:v>
                </c:pt>
                <c:pt idx="370">
                  <c:v>104.73227296054843</c:v>
                </c:pt>
                <c:pt idx="371">
                  <c:v>104.92344711337029</c:v>
                </c:pt>
                <c:pt idx="372">
                  <c:v>105.11497022793714</c:v>
                </c:pt>
                <c:pt idx="373">
                  <c:v>105.3068429412296</c:v>
                </c:pt>
                <c:pt idx="374">
                  <c:v>105.49906589139144</c:v>
                </c:pt>
                <c:pt idx="375">
                  <c:v>106.73254027405648</c:v>
                </c:pt>
                <c:pt idx="376">
                  <c:v>107.9804361972333</c:v>
                </c:pt>
                <c:pt idx="377">
                  <c:v>105.57694326077369</c:v>
                </c:pt>
                <c:pt idx="378">
                  <c:v>104.72218140599084</c:v>
                </c:pt>
                <c:pt idx="379">
                  <c:v>104.86366212556932</c:v>
                </c:pt>
                <c:pt idx="380">
                  <c:v>105.7293394067885</c:v>
                </c:pt>
                <c:pt idx="381">
                  <c:v>106.55723251957423</c:v>
                </c:pt>
                <c:pt idx="382">
                  <c:v>105.77740926551768</c:v>
                </c:pt>
                <c:pt idx="383">
                  <c:v>105.74340351392759</c:v>
                </c:pt>
                <c:pt idx="384">
                  <c:v>106.17246373769383</c:v>
                </c:pt>
                <c:pt idx="385">
                  <c:v>105.38886206679393</c:v>
                </c:pt>
                <c:pt idx="386">
                  <c:v>104.91152207225166</c:v>
                </c:pt>
                <c:pt idx="387">
                  <c:v>105.69302462268303</c:v>
                </c:pt>
                <c:pt idx="388">
                  <c:v>107.15086378807274</c:v>
                </c:pt>
                <c:pt idx="389">
                  <c:v>107.66388883057992</c:v>
                </c:pt>
                <c:pt idx="390">
                  <c:v>106.83828731497843</c:v>
                </c:pt>
                <c:pt idx="391">
                  <c:v>106.01901677877952</c:v>
                </c:pt>
                <c:pt idx="392">
                  <c:v>105.20602867398553</c:v>
                </c:pt>
                <c:pt idx="393">
                  <c:v>110.43094943218784</c:v>
                </c:pt>
                <c:pt idx="394">
                  <c:v>106.27364134427668</c:v>
                </c:pt>
                <c:pt idx="395">
                  <c:v>108.77747223913175</c:v>
                </c:pt>
                <c:pt idx="396">
                  <c:v>108.48380528558529</c:v>
                </c:pt>
                <c:pt idx="397">
                  <c:v>108.56860975251364</c:v>
                </c:pt>
                <c:pt idx="398">
                  <c:v>109.08079514683341</c:v>
                </c:pt>
                <c:pt idx="399">
                  <c:v>108.81924473645536</c:v>
                </c:pt>
                <c:pt idx="400">
                  <c:v>108.61374084258688</c:v>
                </c:pt>
                <c:pt idx="401">
                  <c:v>110.37175423497547</c:v>
                </c:pt>
                <c:pt idx="402">
                  <c:v>109.83878754801731</c:v>
                </c:pt>
                <c:pt idx="403">
                  <c:v>108.64984571464549</c:v>
                </c:pt>
                <c:pt idx="404">
                  <c:v>107.97728751653051</c:v>
                </c:pt>
                <c:pt idx="405">
                  <c:v>109.09989714309697</c:v>
                </c:pt>
                <c:pt idx="406">
                  <c:v>106.11746678141851</c:v>
                </c:pt>
                <c:pt idx="407">
                  <c:v>107.62526501395908</c:v>
                </c:pt>
                <c:pt idx="408">
                  <c:v>108.30953213734749</c:v>
                </c:pt>
                <c:pt idx="409">
                  <c:v>108.99814974011517</c:v>
                </c:pt>
                <c:pt idx="410">
                  <c:v>109.69114548203164</c:v>
                </c:pt>
                <c:pt idx="411">
                  <c:v>110.38854719872364</c:v>
                </c:pt>
                <c:pt idx="412">
                  <c:v>108.27095447007696</c:v>
                </c:pt>
                <c:pt idx="413">
                  <c:v>108.86185688196637</c:v>
                </c:pt>
                <c:pt idx="414">
                  <c:v>108.36016708998922</c:v>
                </c:pt>
                <c:pt idx="415">
                  <c:v>110.45571905371642</c:v>
                </c:pt>
                <c:pt idx="416">
                  <c:v>110.3442557568378</c:v>
                </c:pt>
                <c:pt idx="417">
                  <c:v>111.38793845378777</c:v>
                </c:pt>
                <c:pt idx="418">
                  <c:v>111.26660929070711</c:v>
                </c:pt>
                <c:pt idx="419">
                  <c:v>111.94777388274305</c:v>
                </c:pt>
                <c:pt idx="420">
                  <c:v>111.89172736623348</c:v>
                </c:pt>
                <c:pt idx="421">
                  <c:v>110.25378366464446</c:v>
                </c:pt>
                <c:pt idx="422">
                  <c:v>110.07577824891364</c:v>
                </c:pt>
                <c:pt idx="423">
                  <c:v>110.47041289699608</c:v>
                </c:pt>
                <c:pt idx="424">
                  <c:v>108.7122318057702</c:v>
                </c:pt>
                <c:pt idx="425">
                  <c:v>106.98203287436883</c:v>
                </c:pt>
                <c:pt idx="426">
                  <c:v>105.27937075545366</c:v>
                </c:pt>
                <c:pt idx="427">
                  <c:v>103.60380718956961</c:v>
                </c:pt>
                <c:pt idx="428">
                  <c:v>101.95491089233603</c:v>
                </c:pt>
                <c:pt idx="429">
                  <c:v>103.25993408761721</c:v>
                </c:pt>
                <c:pt idx="430">
                  <c:v>107.19431558177116</c:v>
                </c:pt>
                <c:pt idx="431">
                  <c:v>104.60442074770664</c:v>
                </c:pt>
                <c:pt idx="432">
                  <c:v>104.82314910052681</c:v>
                </c:pt>
                <c:pt idx="433">
                  <c:v>104.65291043052953</c:v>
                </c:pt>
                <c:pt idx="434">
                  <c:v>104.54522555049427</c:v>
                </c:pt>
                <c:pt idx="435">
                  <c:v>101.48113940259024</c:v>
                </c:pt>
                <c:pt idx="436">
                  <c:v>102.13480551648851</c:v>
                </c:pt>
                <c:pt idx="437">
                  <c:v>102.56029723545825</c:v>
                </c:pt>
                <c:pt idx="438">
                  <c:v>102.16734188375062</c:v>
                </c:pt>
                <c:pt idx="439">
                  <c:v>103.62853964188996</c:v>
                </c:pt>
                <c:pt idx="440">
                  <c:v>103.27924599592762</c:v>
                </c:pt>
                <c:pt idx="441">
                  <c:v>103.48181112114015</c:v>
                </c:pt>
                <c:pt idx="442">
                  <c:v>105.23142803165464</c:v>
                </c:pt>
                <c:pt idx="443">
                  <c:v>104.6207997419607</c:v>
                </c:pt>
                <c:pt idx="444">
                  <c:v>104.0137147559652</c:v>
                </c:pt>
                <c:pt idx="445">
                  <c:v>103.41015251287698</c:v>
                </c:pt>
                <c:pt idx="446">
                  <c:v>102.81009257121258</c:v>
                </c:pt>
                <c:pt idx="447">
                  <c:v>104.56894561178858</c:v>
                </c:pt>
                <c:pt idx="448">
                  <c:v>107.6718654883603</c:v>
                </c:pt>
                <c:pt idx="449">
                  <c:v>105.2440227544658</c:v>
                </c:pt>
                <c:pt idx="450">
                  <c:v>105.68903629379284</c:v>
                </c:pt>
                <c:pt idx="451">
                  <c:v>104.57629253342843</c:v>
                </c:pt>
                <c:pt idx="452">
                  <c:v>104.58279980688086</c:v>
                </c:pt>
                <c:pt idx="453">
                  <c:v>104.33384411931395</c:v>
                </c:pt>
                <c:pt idx="454">
                  <c:v>103.82123890090047</c:v>
                </c:pt>
                <c:pt idx="455">
                  <c:v>102.83381263250692</c:v>
                </c:pt>
                <c:pt idx="456">
                  <c:v>102.73557379458002</c:v>
                </c:pt>
                <c:pt idx="457">
                  <c:v>101.31572870967059</c:v>
                </c:pt>
                <c:pt idx="458">
                  <c:v>101.61443355234151</c:v>
                </c:pt>
                <c:pt idx="459">
                  <c:v>100.04848968282283</c:v>
                </c:pt>
                <c:pt idx="460">
                  <c:v>101.68538382417761</c:v>
                </c:pt>
                <c:pt idx="461">
                  <c:v>101.55565817922285</c:v>
                </c:pt>
                <c:pt idx="462">
                  <c:v>102.01809441843861</c:v>
                </c:pt>
                <c:pt idx="463">
                  <c:v>103.18520539893778</c:v>
                </c:pt>
                <c:pt idx="464">
                  <c:v>112.17028065240657</c:v>
                </c:pt>
                <c:pt idx="465">
                  <c:v>111.37197980705527</c:v>
                </c:pt>
                <c:pt idx="466">
                  <c:v>110.5793603617678</c:v>
                </c:pt>
                <c:pt idx="467">
                  <c:v>109.79238188278234</c:v>
                </c:pt>
                <c:pt idx="468">
                  <c:v>109.01100422409785</c:v>
                </c:pt>
                <c:pt idx="469">
                  <c:v>108.23518752542722</c:v>
                </c:pt>
                <c:pt idx="470">
                  <c:v>107.46489221016388</c:v>
                </c:pt>
                <c:pt idx="471">
                  <c:v>108.1989546380066</c:v>
                </c:pt>
                <c:pt idx="472">
                  <c:v>108.16515879846338</c:v>
                </c:pt>
                <c:pt idx="473">
                  <c:v>108.65320430739516</c:v>
                </c:pt>
                <c:pt idx="474">
                  <c:v>108.93007829719342</c:v>
                </c:pt>
                <c:pt idx="475">
                  <c:v>106.91597220764494</c:v>
                </c:pt>
                <c:pt idx="476">
                  <c:v>107.35489829761325</c:v>
                </c:pt>
                <c:pt idx="477">
                  <c:v>108.33413799617954</c:v>
                </c:pt>
                <c:pt idx="478">
                  <c:v>109.59948781460562</c:v>
                </c:pt>
                <c:pt idx="479">
                  <c:v>110.87428367514005</c:v>
                </c:pt>
                <c:pt idx="480">
                  <c:v>110.71831902432875</c:v>
                </c:pt>
                <c:pt idx="481">
                  <c:v>109.4193832784063</c:v>
                </c:pt>
                <c:pt idx="482">
                  <c:v>111.02156205924868</c:v>
                </c:pt>
                <c:pt idx="483">
                  <c:v>112.64720082285517</c:v>
                </c:pt>
                <c:pt idx="484">
                  <c:v>113.25216734188371</c:v>
                </c:pt>
                <c:pt idx="485">
                  <c:v>113.138911526922</c:v>
                </c:pt>
                <c:pt idx="486">
                  <c:v>113.02576897142293</c:v>
                </c:pt>
                <c:pt idx="487">
                  <c:v>112.91273956212341</c:v>
                </c:pt>
                <c:pt idx="488">
                  <c:v>112.62285102542029</c:v>
                </c:pt>
                <c:pt idx="489">
                  <c:v>110.71517034362597</c:v>
                </c:pt>
                <c:pt idx="490">
                  <c:v>111.87682361090698</c:v>
                </c:pt>
                <c:pt idx="491">
                  <c:v>112.3165893490627</c:v>
                </c:pt>
                <c:pt idx="492">
                  <c:v>113.44507651294101</c:v>
                </c:pt>
                <c:pt idx="493">
                  <c:v>114.0506727681101</c:v>
                </c:pt>
                <c:pt idx="494">
                  <c:v>113.78912235773205</c:v>
                </c:pt>
                <c:pt idx="495">
                  <c:v>113.86196183798981</c:v>
                </c:pt>
                <c:pt idx="496">
                  <c:v>113.31996893301699</c:v>
                </c:pt>
                <c:pt idx="497">
                  <c:v>113.40036524696143</c:v>
                </c:pt>
                <c:pt idx="498">
                  <c:v>113.27613422319898</c:v>
                </c:pt>
                <c:pt idx="499">
                  <c:v>113.15203929553508</c:v>
                </c:pt>
                <c:pt idx="500">
                  <c:v>113.09851172358772</c:v>
                </c:pt>
                <c:pt idx="501">
                  <c:v>113.61129248163513</c:v>
                </c:pt>
                <c:pt idx="502">
                  <c:v>114.12639815184818</c:v>
                </c:pt>
                <c:pt idx="503">
                  <c:v>114.64383927521644</c:v>
                </c:pt>
                <c:pt idx="504">
                  <c:v>115.16362644052136</c:v>
                </c:pt>
                <c:pt idx="505">
                  <c:v>115.57358466802404</c:v>
                </c:pt>
                <c:pt idx="506">
                  <c:v>117.09250823904779</c:v>
                </c:pt>
                <c:pt idx="507">
                  <c:v>116.48124435861368</c:v>
                </c:pt>
                <c:pt idx="508">
                  <c:v>116.07842314070399</c:v>
                </c:pt>
                <c:pt idx="509">
                  <c:v>115.89957807678577</c:v>
                </c:pt>
                <c:pt idx="510">
                  <c:v>114.51331891937272</c:v>
                </c:pt>
                <c:pt idx="511">
                  <c:v>115.29419173366354</c:v>
                </c:pt>
                <c:pt idx="512">
                  <c:v>116.1842188123176</c:v>
                </c:pt>
                <c:pt idx="513">
                  <c:v>115.76544427884711</c:v>
                </c:pt>
                <c:pt idx="514">
                  <c:v>116.41302294338668</c:v>
                </c:pt>
                <c:pt idx="515">
                  <c:v>117.24595394529688</c:v>
                </c:pt>
                <c:pt idx="516">
                  <c:v>117.65969058964289</c:v>
                </c:pt>
                <c:pt idx="517">
                  <c:v>117.89017401708679</c:v>
                </c:pt>
                <c:pt idx="518">
                  <c:v>123.67052205126048</c:v>
                </c:pt>
                <c:pt idx="519">
                  <c:v>122.47960159600828</c:v>
                </c:pt>
                <c:pt idx="520">
                  <c:v>121.3001494478935</c:v>
                </c:pt>
                <c:pt idx="521">
                  <c:v>120.13205516959189</c:v>
                </c:pt>
                <c:pt idx="522">
                  <c:v>118.97520938726669</c:v>
                </c:pt>
                <c:pt idx="523">
                  <c:v>118.92567014420953</c:v>
                </c:pt>
                <c:pt idx="524">
                  <c:v>118.53859232981378</c:v>
                </c:pt>
                <c:pt idx="525">
                  <c:v>118.65341421944201</c:v>
                </c:pt>
                <c:pt idx="526">
                  <c:v>119.28147106362431</c:v>
                </c:pt>
                <c:pt idx="527">
                  <c:v>118.99766997627991</c:v>
                </c:pt>
                <c:pt idx="528">
                  <c:v>120.12531749197083</c:v>
                </c:pt>
                <c:pt idx="529">
                  <c:v>121.03885471987233</c:v>
                </c:pt>
                <c:pt idx="530">
                  <c:v>121.5140955939461</c:v>
                </c:pt>
                <c:pt idx="531">
                  <c:v>121.3020844266252</c:v>
                </c:pt>
                <c:pt idx="532">
                  <c:v>122.08379688910344</c:v>
                </c:pt>
                <c:pt idx="533">
                  <c:v>120.32305464010577</c:v>
                </c:pt>
                <c:pt idx="534">
                  <c:v>122.65559730472928</c:v>
                </c:pt>
                <c:pt idx="535">
                  <c:v>124.56303542594468</c:v>
                </c:pt>
                <c:pt idx="536">
                  <c:v>126.50013644283042</c:v>
                </c:pt>
                <c:pt idx="537">
                  <c:v>125.60050811291732</c:v>
                </c:pt>
                <c:pt idx="538">
                  <c:v>124.70727765066432</c:v>
                </c:pt>
                <c:pt idx="539">
                  <c:v>125.53517076345008</c:v>
                </c:pt>
                <c:pt idx="540">
                  <c:v>126.19366485442595</c:v>
                </c:pt>
                <c:pt idx="541">
                  <c:v>123.99336677931943</c:v>
                </c:pt>
                <c:pt idx="542">
                  <c:v>123.84957702722555</c:v>
                </c:pt>
                <c:pt idx="543">
                  <c:v>122.75635508721842</c:v>
                </c:pt>
                <c:pt idx="544">
                  <c:v>121.69587942652025</c:v>
                </c:pt>
                <c:pt idx="545">
                  <c:v>120.62679737190115</c:v>
                </c:pt>
                <c:pt idx="546">
                  <c:v>123.12433090535063</c:v>
                </c:pt>
                <c:pt idx="547">
                  <c:v>124.64577342093659</c:v>
                </c:pt>
                <c:pt idx="548">
                  <c:v>123.18478557484411</c:v>
                </c:pt>
                <c:pt idx="549">
                  <c:v>124.29249144608406</c:v>
                </c:pt>
                <c:pt idx="550">
                  <c:v>124.47364554251767</c:v>
                </c:pt>
                <c:pt idx="551">
                  <c:v>124.62746086234259</c:v>
                </c:pt>
                <c:pt idx="552">
                  <c:v>124.78146625575704</c:v>
                </c:pt>
                <c:pt idx="553">
                  <c:v>124.93566195763974</c:v>
                </c:pt>
                <c:pt idx="554">
                  <c:v>126.14916350049329</c:v>
                </c:pt>
                <c:pt idx="555">
                  <c:v>128.23380003778416</c:v>
                </c:pt>
                <c:pt idx="556">
                  <c:v>126.40257151634123</c:v>
                </c:pt>
                <c:pt idx="557">
                  <c:v>124.59749365016057</c:v>
                </c:pt>
                <c:pt idx="558">
                  <c:v>125.12122420705724</c:v>
                </c:pt>
                <c:pt idx="559">
                  <c:v>124.6678141858561</c:v>
                </c:pt>
                <c:pt idx="560">
                  <c:v>124.77360985746969</c:v>
                </c:pt>
                <c:pt idx="561">
                  <c:v>125.82904762904342</c:v>
                </c:pt>
                <c:pt idx="562">
                  <c:v>126.10781082726335</c:v>
                </c:pt>
                <c:pt idx="563">
                  <c:v>126.19219547009801</c:v>
                </c:pt>
                <c:pt idx="564">
                  <c:v>126.01607926278886</c:v>
                </c:pt>
                <c:pt idx="565">
                  <c:v>124.87520728814626</c:v>
                </c:pt>
                <c:pt idx="566">
                  <c:v>123.2483889250404</c:v>
                </c:pt>
                <c:pt idx="567">
                  <c:v>123.28638300552068</c:v>
                </c:pt>
                <c:pt idx="568">
                  <c:v>123.46795692604799</c:v>
                </c:pt>
                <c:pt idx="569">
                  <c:v>123.99126765885096</c:v>
                </c:pt>
                <c:pt idx="570">
                  <c:v>124.5745241747877</c:v>
                </c:pt>
                <c:pt idx="571">
                  <c:v>125.16052433686833</c:v>
                </c:pt>
                <c:pt idx="572">
                  <c:v>125.74928105123955</c:v>
                </c:pt>
                <c:pt idx="573">
                  <c:v>126.04378765297342</c:v>
                </c:pt>
                <c:pt idx="574">
                  <c:v>126.92097864837655</c:v>
                </c:pt>
                <c:pt idx="575">
                  <c:v>127.80427437973489</c:v>
                </c:pt>
                <c:pt idx="576">
                  <c:v>128.6937173324377</c:v>
                </c:pt>
                <c:pt idx="577">
                  <c:v>128.82848086651691</c:v>
                </c:pt>
                <c:pt idx="578">
                  <c:v>129.42631037595245</c:v>
                </c:pt>
                <c:pt idx="579">
                  <c:v>128.91118621297676</c:v>
                </c:pt>
                <c:pt idx="580">
                  <c:v>129.69793656457944</c:v>
                </c:pt>
                <c:pt idx="581">
                  <c:v>129.16266084510588</c:v>
                </c:pt>
                <c:pt idx="582">
                  <c:v>129.34360502949261</c:v>
                </c:pt>
                <c:pt idx="583">
                  <c:v>130.00377841684332</c:v>
                </c:pt>
                <c:pt idx="584">
                  <c:v>130.35349188689935</c:v>
                </c:pt>
                <c:pt idx="585">
                  <c:v>130.86105921618838</c:v>
                </c:pt>
                <c:pt idx="586">
                  <c:v>130.30017422699885</c:v>
                </c:pt>
                <c:pt idx="587">
                  <c:v>130.18430277713634</c:v>
                </c:pt>
                <c:pt idx="588">
                  <c:v>132.20659543651206</c:v>
                </c:pt>
                <c:pt idx="589">
                  <c:v>131.61162003258463</c:v>
                </c:pt>
                <c:pt idx="590">
                  <c:v>131.01932222375109</c:v>
                </c:pt>
                <c:pt idx="591">
                  <c:v>130.42968995990677</c:v>
                </c:pt>
                <c:pt idx="592">
                  <c:v>128.37905917420596</c:v>
                </c:pt>
                <c:pt idx="593">
                  <c:v>127.73986004617954</c:v>
                </c:pt>
                <c:pt idx="594">
                  <c:v>127.10384348957781</c:v>
                </c:pt>
                <c:pt idx="595">
                  <c:v>128.00898423560523</c:v>
                </c:pt>
                <c:pt idx="596">
                  <c:v>128.32112344927469</c:v>
                </c:pt>
                <c:pt idx="597">
                  <c:v>126.9690799554986</c:v>
                </c:pt>
                <c:pt idx="598">
                  <c:v>125.33071642981585</c:v>
                </c:pt>
                <c:pt idx="599">
                  <c:v>124.90417515061183</c:v>
                </c:pt>
                <c:pt idx="600">
                  <c:v>126.86433384411927</c:v>
                </c:pt>
                <c:pt idx="601">
                  <c:v>127.41619261529416</c:v>
                </c:pt>
                <c:pt idx="602">
                  <c:v>128.26360754843716</c:v>
                </c:pt>
                <c:pt idx="603">
                  <c:v>126.88553496085137</c:v>
                </c:pt>
                <c:pt idx="604">
                  <c:v>127.90276873989795</c:v>
                </c:pt>
                <c:pt idx="605">
                  <c:v>128.01864018976048</c:v>
                </c:pt>
                <c:pt idx="606">
                  <c:v>125.78745876075189</c:v>
                </c:pt>
                <c:pt idx="607">
                  <c:v>123.5951636264405</c:v>
                </c:pt>
                <c:pt idx="608">
                  <c:v>126.03014336992797</c:v>
                </c:pt>
                <c:pt idx="609">
                  <c:v>128.86563529880979</c:v>
                </c:pt>
                <c:pt idx="610">
                  <c:v>129.84514072451626</c:v>
                </c:pt>
                <c:pt idx="611">
                  <c:v>130.83209135372277</c:v>
                </c:pt>
                <c:pt idx="612">
                  <c:v>131.42908121497092</c:v>
                </c:pt>
                <c:pt idx="613">
                  <c:v>131.36400848044667</c:v>
                </c:pt>
                <c:pt idx="614">
                  <c:v>132.08631583366568</c:v>
                </c:pt>
                <c:pt idx="615">
                  <c:v>132.15873548982975</c:v>
                </c:pt>
                <c:pt idx="616">
                  <c:v>132.0069690799555</c:v>
                </c:pt>
                <c:pt idx="617">
                  <c:v>131.17991561535715</c:v>
                </c:pt>
                <c:pt idx="618">
                  <c:v>127.88912445685256</c:v>
                </c:pt>
                <c:pt idx="619">
                  <c:v>126.78561682654967</c:v>
                </c:pt>
                <c:pt idx="620">
                  <c:v>127.45103801507167</c:v>
                </c:pt>
                <c:pt idx="621">
                  <c:v>124.81370305841853</c:v>
                </c:pt>
                <c:pt idx="622">
                  <c:v>124.98855979344656</c:v>
                </c:pt>
                <c:pt idx="623">
                  <c:v>125.81267448938897</c:v>
                </c:pt>
                <c:pt idx="624">
                  <c:v>125.27891592561556</c:v>
                </c:pt>
                <c:pt idx="625">
                  <c:v>124.74742182530386</c:v>
                </c:pt>
                <c:pt idx="626">
                  <c:v>124.21818258149837</c:v>
                </c:pt>
                <c:pt idx="627">
                  <c:v>128.48737379038184</c:v>
                </c:pt>
                <c:pt idx="628">
                  <c:v>128.67877597128677</c:v>
                </c:pt>
                <c:pt idx="629">
                  <c:v>128.8704632758874</c:v>
                </c:pt>
                <c:pt idx="630">
                  <c:v>129.23759944583216</c:v>
                </c:pt>
                <c:pt idx="631">
                  <c:v>129.3679548269275</c:v>
                </c:pt>
                <c:pt idx="632">
                  <c:v>128.3270009865866</c:v>
                </c:pt>
                <c:pt idx="633">
                  <c:v>128.06125233527149</c:v>
                </c:pt>
                <c:pt idx="634">
                  <c:v>129.07491760952158</c:v>
                </c:pt>
                <c:pt idx="635">
                  <c:v>129.87432665287386</c:v>
                </c:pt>
                <c:pt idx="636">
                  <c:v>130.67868673420031</c:v>
                </c:pt>
                <c:pt idx="637">
                  <c:v>131.48802851712315</c:v>
                </c:pt>
                <c:pt idx="638">
                  <c:v>132.30238285517621</c:v>
                </c:pt>
                <c:pt idx="639">
                  <c:v>133.12178079298053</c:v>
                </c:pt>
                <c:pt idx="640">
                  <c:v>133.94625356742773</c:v>
                </c:pt>
                <c:pt idx="641">
                  <c:v>134.7758326088717</c:v>
                </c:pt>
                <c:pt idx="642">
                  <c:v>135.61054954232577</c:v>
                </c:pt>
                <c:pt idx="643">
                  <c:v>136.4504361886691</c:v>
                </c:pt>
                <c:pt idx="644">
                  <c:v>137.29552456585921</c:v>
                </c:pt>
                <c:pt idx="645">
                  <c:v>138.14584689015297</c:v>
                </c:pt>
                <c:pt idx="646">
                  <c:v>137.46678141858555</c:v>
                </c:pt>
                <c:pt idx="647">
                  <c:v>136.60152396146009</c:v>
                </c:pt>
                <c:pt idx="648">
                  <c:v>138.33434790822639</c:v>
                </c:pt>
                <c:pt idx="649">
                  <c:v>139.37509183652045</c:v>
                </c:pt>
                <c:pt idx="650">
                  <c:v>139.38075946178546</c:v>
                </c:pt>
                <c:pt idx="651">
                  <c:v>139.83458930708028</c:v>
                </c:pt>
                <c:pt idx="652">
                  <c:v>140.26406935494023</c:v>
                </c:pt>
                <c:pt idx="653">
                  <c:v>140.5652931421734</c:v>
                </c:pt>
                <c:pt idx="654">
                  <c:v>140.78024307815022</c:v>
                </c:pt>
                <c:pt idx="655">
                  <c:v>141.07474967988409</c:v>
                </c:pt>
                <c:pt idx="656">
                  <c:v>140.49224374986878</c:v>
                </c:pt>
                <c:pt idx="657">
                  <c:v>140.14546904846867</c:v>
                </c:pt>
                <c:pt idx="658">
                  <c:v>138.51424253237892</c:v>
                </c:pt>
                <c:pt idx="659">
                  <c:v>138.53907099577131</c:v>
                </c:pt>
                <c:pt idx="660">
                  <c:v>138.56390390962738</c:v>
                </c:pt>
                <c:pt idx="661">
                  <c:v>138.58874127474462</c:v>
                </c:pt>
                <c:pt idx="662">
                  <c:v>138.6135830919211</c:v>
                </c:pt>
                <c:pt idx="663">
                  <c:v>138.63842936195488</c:v>
                </c:pt>
                <c:pt idx="664">
                  <c:v>138.66328008564406</c:v>
                </c:pt>
                <c:pt idx="665">
                  <c:v>137.328239467663</c:v>
                </c:pt>
                <c:pt idx="666">
                  <c:v>137.49092130397358</c:v>
                </c:pt>
                <c:pt idx="667">
                  <c:v>138.3990008186569</c:v>
                </c:pt>
                <c:pt idx="668">
                  <c:v>139.80373223619296</c:v>
                </c:pt>
                <c:pt idx="669">
                  <c:v>141.09616070866298</c:v>
                </c:pt>
                <c:pt idx="670">
                  <c:v>141.15409643359422</c:v>
                </c:pt>
                <c:pt idx="671">
                  <c:v>141.93538907197876</c:v>
                </c:pt>
                <c:pt idx="672">
                  <c:v>142.56155670773938</c:v>
                </c:pt>
                <c:pt idx="673">
                  <c:v>142.7452297487352</c:v>
                </c:pt>
                <c:pt idx="674">
                  <c:v>141.82602489556868</c:v>
                </c:pt>
                <c:pt idx="675">
                  <c:v>141.79033984760378</c:v>
                </c:pt>
                <c:pt idx="676">
                  <c:v>142.44379604945519</c:v>
                </c:pt>
                <c:pt idx="677">
                  <c:v>141.77081802724649</c:v>
                </c:pt>
                <c:pt idx="678">
                  <c:v>146.04777598186351</c:v>
                </c:pt>
                <c:pt idx="679">
                  <c:v>142.32497839122013</c:v>
                </c:pt>
                <c:pt idx="680">
                  <c:v>138.69707592518725</c:v>
                </c:pt>
                <c:pt idx="681">
                  <c:v>136.48040471042623</c:v>
                </c:pt>
                <c:pt idx="682">
                  <c:v>141.12847506802547</c:v>
                </c:pt>
                <c:pt idx="683">
                  <c:v>145.93484330065695</c:v>
                </c:pt>
                <c:pt idx="684">
                  <c:v>144.78935326098355</c:v>
                </c:pt>
                <c:pt idx="685">
                  <c:v>146.95312663993778</c:v>
                </c:pt>
                <c:pt idx="686">
                  <c:v>145.75746762106667</c:v>
                </c:pt>
                <c:pt idx="687">
                  <c:v>147.16744683977402</c:v>
                </c:pt>
                <c:pt idx="688">
                  <c:v>147.8832469195406</c:v>
                </c:pt>
                <c:pt idx="689">
                  <c:v>150.21222107936762</c:v>
                </c:pt>
                <c:pt idx="690">
                  <c:v>150.21432019983615</c:v>
                </c:pt>
                <c:pt idx="691">
                  <c:v>148.87193266021526</c:v>
                </c:pt>
                <c:pt idx="692">
                  <c:v>148.27410315077972</c:v>
                </c:pt>
                <c:pt idx="693">
                  <c:v>147.77850080816125</c:v>
                </c:pt>
                <c:pt idx="694">
                  <c:v>146.85131929721436</c:v>
                </c:pt>
                <c:pt idx="695">
                  <c:v>141.06383425344771</c:v>
                </c:pt>
                <c:pt idx="696">
                  <c:v>141.8822813241251</c:v>
                </c:pt>
                <c:pt idx="697">
                  <c:v>135.21820357270298</c:v>
                </c:pt>
                <c:pt idx="698">
                  <c:v>136.60709069741338</c:v>
                </c:pt>
                <c:pt idx="699">
                  <c:v>138.0102437078863</c:v>
                </c:pt>
                <c:pt idx="700">
                  <c:v>139.83186045047114</c:v>
                </c:pt>
                <c:pt idx="701">
                  <c:v>139.44583219630965</c:v>
                </c:pt>
                <c:pt idx="702">
                  <c:v>137.73840760721248</c:v>
                </c:pt>
                <c:pt idx="703">
                  <c:v>136.13929763429113</c:v>
                </c:pt>
                <c:pt idx="704">
                  <c:v>136.00306471588394</c:v>
                </c:pt>
                <c:pt idx="705">
                  <c:v>136.36369361237632</c:v>
                </c:pt>
                <c:pt idx="706">
                  <c:v>135.8951699238018</c:v>
                </c:pt>
                <c:pt idx="707">
                  <c:v>137.59167908646265</c:v>
                </c:pt>
                <c:pt idx="708">
                  <c:v>138.48359537353835</c:v>
                </c:pt>
                <c:pt idx="709">
                  <c:v>137.45775520057083</c:v>
                </c:pt>
                <c:pt idx="710">
                  <c:v>137.19011734083404</c:v>
                </c:pt>
                <c:pt idx="711">
                  <c:v>141.69713889880126</c:v>
                </c:pt>
                <c:pt idx="712">
                  <c:v>134.73813472155155</c:v>
                </c:pt>
                <c:pt idx="713">
                  <c:v>137.26466811523466</c:v>
                </c:pt>
                <c:pt idx="714">
                  <c:v>139.83857763597041</c:v>
                </c:pt>
                <c:pt idx="715">
                  <c:v>138.22289193442421</c:v>
                </c:pt>
                <c:pt idx="716">
                  <c:v>136.6258737588949</c:v>
                </c:pt>
                <c:pt idx="717">
                  <c:v>133.47908226453103</c:v>
                </c:pt>
                <c:pt idx="718">
                  <c:v>133.80990365037039</c:v>
                </c:pt>
                <c:pt idx="719">
                  <c:v>133.15539788828471</c:v>
                </c:pt>
                <c:pt idx="720">
                  <c:v>131.65683578580564</c:v>
                </c:pt>
                <c:pt idx="721">
                  <c:v>129.925901047461</c:v>
                </c:pt>
                <c:pt idx="722">
                  <c:v>130.23216272381859</c:v>
                </c:pt>
                <c:pt idx="723">
                  <c:v>130.35580091941463</c:v>
                </c:pt>
                <c:pt idx="724">
                  <c:v>129.22920296395799</c:v>
                </c:pt>
                <c:pt idx="725">
                  <c:v>127.1886479565061</c:v>
                </c:pt>
                <c:pt idx="726">
                  <c:v>129.64356934444456</c:v>
                </c:pt>
                <c:pt idx="727">
                  <c:v>130.88184050882668</c:v>
                </c:pt>
                <c:pt idx="728">
                  <c:v>129.39272444845597</c:v>
                </c:pt>
                <c:pt idx="729">
                  <c:v>129.81401792648867</c:v>
                </c:pt>
                <c:pt idx="730">
                  <c:v>134.17913894078367</c:v>
                </c:pt>
                <c:pt idx="731">
                  <c:v>131.50485946388449</c:v>
                </c:pt>
                <c:pt idx="732">
                  <c:v>132.32275723118209</c:v>
                </c:pt>
                <c:pt idx="733">
                  <c:v>133.14574193412946</c:v>
                </c:pt>
                <c:pt idx="734">
                  <c:v>136.88553496085129</c:v>
                </c:pt>
                <c:pt idx="735">
                  <c:v>134.86681080627204</c:v>
                </c:pt>
                <c:pt idx="736">
                  <c:v>135.07063540376569</c:v>
                </c:pt>
                <c:pt idx="737">
                  <c:v>135.32903713344095</c:v>
                </c:pt>
                <c:pt idx="738">
                  <c:v>134.93335292512424</c:v>
                </c:pt>
                <c:pt idx="739">
                  <c:v>135.7629253342848</c:v>
                </c:pt>
                <c:pt idx="740">
                  <c:v>134.97617498268212</c:v>
                </c:pt>
                <c:pt idx="741">
                  <c:v>135.04964419908046</c:v>
                </c:pt>
                <c:pt idx="742">
                  <c:v>134.88717227481672</c:v>
                </c:pt>
                <c:pt idx="743">
                  <c:v>133.75763555070409</c:v>
                </c:pt>
                <c:pt idx="744">
                  <c:v>133.7412624110496</c:v>
                </c:pt>
                <c:pt idx="745">
                  <c:v>135.59226684019379</c:v>
                </c:pt>
                <c:pt idx="746">
                  <c:v>136.50622389218901</c:v>
                </c:pt>
                <c:pt idx="747">
                  <c:v>140.68263397636375</c:v>
                </c:pt>
                <c:pt idx="748">
                  <c:v>134.44467768005191</c:v>
                </c:pt>
                <c:pt idx="749">
                  <c:v>132.81387098805587</c:v>
                </c:pt>
                <c:pt idx="750">
                  <c:v>128.76676672474221</c:v>
                </c:pt>
                <c:pt idx="751">
                  <c:v>129.12595006218444</c:v>
                </c:pt>
                <c:pt idx="752">
                  <c:v>129.4861353093053</c:v>
                </c:pt>
                <c:pt idx="753">
                  <c:v>135.62228426289374</c:v>
                </c:pt>
                <c:pt idx="754">
                  <c:v>136.46676042738082</c:v>
                </c:pt>
                <c:pt idx="755">
                  <c:v>135.76187577405057</c:v>
                </c:pt>
                <c:pt idx="756">
                  <c:v>134.15562879153626</c:v>
                </c:pt>
                <c:pt idx="757">
                  <c:v>133.3485169713889</c:v>
                </c:pt>
                <c:pt idx="758">
                  <c:v>131.07831818468054</c:v>
                </c:pt>
                <c:pt idx="759">
                  <c:v>130.60559625516902</c:v>
                </c:pt>
                <c:pt idx="760">
                  <c:v>131.58084762484509</c:v>
                </c:pt>
                <c:pt idx="761">
                  <c:v>131.07432985579032</c:v>
                </c:pt>
                <c:pt idx="762">
                  <c:v>132.40076407985046</c:v>
                </c:pt>
                <c:pt idx="763">
                  <c:v>133.45662167551788</c:v>
                </c:pt>
                <c:pt idx="764">
                  <c:v>135.34394088876752</c:v>
                </c:pt>
                <c:pt idx="765">
                  <c:v>134.07628203782608</c:v>
                </c:pt>
                <c:pt idx="766">
                  <c:v>133.69802052939809</c:v>
                </c:pt>
                <c:pt idx="767">
                  <c:v>134.17200193119078</c:v>
                </c:pt>
                <c:pt idx="768">
                  <c:v>133.2865929175675</c:v>
                </c:pt>
                <c:pt idx="769">
                  <c:v>131.92237452507393</c:v>
                </c:pt>
                <c:pt idx="770">
                  <c:v>129.33310942714996</c:v>
                </c:pt>
                <c:pt idx="771">
                  <c:v>132.284488482928</c:v>
                </c:pt>
                <c:pt idx="772">
                  <c:v>135.30321795167819</c:v>
                </c:pt>
                <c:pt idx="773">
                  <c:v>133.0032116543168</c:v>
                </c:pt>
                <c:pt idx="774">
                  <c:v>135.20749805831352</c:v>
                </c:pt>
                <c:pt idx="775">
                  <c:v>134.35189655534325</c:v>
                </c:pt>
                <c:pt idx="776">
                  <c:v>133.8951279413925</c:v>
                </c:pt>
                <c:pt idx="777">
                  <c:v>133.7227901509267</c:v>
                </c:pt>
                <c:pt idx="778">
                  <c:v>132.1520183043304</c:v>
                </c:pt>
                <c:pt idx="779">
                  <c:v>132.6173933122021</c:v>
                </c:pt>
                <c:pt idx="780">
                  <c:v>132.04307395201403</c:v>
                </c:pt>
                <c:pt idx="781">
                  <c:v>132.75026763785965</c:v>
                </c:pt>
                <c:pt idx="782">
                  <c:v>131.20405550074511</c:v>
                </c:pt>
                <c:pt idx="783">
                  <c:v>130.88960725456025</c:v>
                </c:pt>
                <c:pt idx="784">
                  <c:v>128.6343122231784</c:v>
                </c:pt>
                <c:pt idx="785">
                  <c:v>127.27639119209041</c:v>
                </c:pt>
                <c:pt idx="786">
                  <c:v>129.70423392598491</c:v>
                </c:pt>
                <c:pt idx="787">
                  <c:v>129.91041359499434</c:v>
                </c:pt>
                <c:pt idx="788">
                  <c:v>130.11692101009666</c:v>
                </c:pt>
                <c:pt idx="789">
                  <c:v>135.78538592329804</c:v>
                </c:pt>
                <c:pt idx="790">
                  <c:v>133.44129809609763</c:v>
                </c:pt>
                <c:pt idx="791">
                  <c:v>133.52701963384905</c:v>
                </c:pt>
                <c:pt idx="792">
                  <c:v>133.61279623837601</c:v>
                </c:pt>
                <c:pt idx="793">
                  <c:v>130.82957240916045</c:v>
                </c:pt>
                <c:pt idx="794">
                  <c:v>128.79573458720785</c:v>
                </c:pt>
                <c:pt idx="795">
                  <c:v>130.70299544490842</c:v>
                </c:pt>
                <c:pt idx="796">
                  <c:v>129.72984319570085</c:v>
                </c:pt>
                <c:pt idx="797">
                  <c:v>129.32261382480726</c:v>
                </c:pt>
                <c:pt idx="798">
                  <c:v>130.3902264950984</c:v>
                </c:pt>
                <c:pt idx="799">
                  <c:v>132.02061336300073</c:v>
                </c:pt>
                <c:pt idx="800">
                  <c:v>133.73454522555031</c:v>
                </c:pt>
                <c:pt idx="801">
                  <c:v>133.75679590251667</c:v>
                </c:pt>
                <c:pt idx="802">
                  <c:v>135.6006633220679</c:v>
                </c:pt>
                <c:pt idx="803">
                  <c:v>137.18948760469348</c:v>
                </c:pt>
                <c:pt idx="804">
                  <c:v>138.98318604504698</c:v>
                </c:pt>
                <c:pt idx="805">
                  <c:v>138.95253888620655</c:v>
                </c:pt>
                <c:pt idx="806">
                  <c:v>139.88728187237251</c:v>
                </c:pt>
                <c:pt idx="807">
                  <c:v>140.82831293687931</c:v>
                </c:pt>
                <c:pt idx="808">
                  <c:v>137.28481350153598</c:v>
                </c:pt>
                <c:pt idx="809">
                  <c:v>133.83047503096188</c:v>
                </c:pt>
                <c:pt idx="810">
                  <c:v>140.55647683620546</c:v>
                </c:pt>
                <c:pt idx="811">
                  <c:v>139.9976295497809</c:v>
                </c:pt>
                <c:pt idx="812">
                  <c:v>139.44100421923198</c:v>
                </c:pt>
                <c:pt idx="813">
                  <c:v>140.47230210541767</c:v>
                </c:pt>
                <c:pt idx="814">
                  <c:v>140.38980667100466</c:v>
                </c:pt>
                <c:pt idx="815">
                  <c:v>141.87031633745443</c:v>
                </c:pt>
                <c:pt idx="816">
                  <c:v>142.9780222086944</c:v>
                </c:pt>
                <c:pt idx="817">
                  <c:v>143.33529251243712</c:v>
                </c:pt>
                <c:pt idx="818">
                  <c:v>143.60125107579904</c:v>
                </c:pt>
                <c:pt idx="819">
                  <c:v>143.12433090535046</c:v>
                </c:pt>
                <c:pt idx="820">
                  <c:v>145.37815655240433</c:v>
                </c:pt>
                <c:pt idx="821">
                  <c:v>145.2068683221728</c:v>
                </c:pt>
                <c:pt idx="822">
                  <c:v>145.33008669367513</c:v>
                </c:pt>
                <c:pt idx="823">
                  <c:v>145.86452276496127</c:v>
                </c:pt>
                <c:pt idx="824">
                  <c:v>146.29631184533659</c:v>
                </c:pt>
                <c:pt idx="825">
                  <c:v>142.90710895121663</c:v>
                </c:pt>
                <c:pt idx="826">
                  <c:v>139.59642270671443</c:v>
                </c:pt>
                <c:pt idx="827">
                  <c:v>136.36243414009508</c:v>
                </c:pt>
                <c:pt idx="828">
                  <c:v>136.2057297118487</c:v>
                </c:pt>
                <c:pt idx="829">
                  <c:v>136.04920536456055</c:v>
                </c:pt>
                <c:pt idx="830">
                  <c:v>135.89286089128635</c:v>
                </c:pt>
                <c:pt idx="831">
                  <c:v>139.30066610181973</c:v>
                </c:pt>
                <c:pt idx="832">
                  <c:v>142.79392934360479</c:v>
                </c:pt>
                <c:pt idx="833">
                  <c:v>139.84592455761012</c:v>
                </c:pt>
                <c:pt idx="834">
                  <c:v>139.6987762127666</c:v>
                </c:pt>
                <c:pt idx="835">
                  <c:v>138.44497155691741</c:v>
                </c:pt>
                <c:pt idx="836">
                  <c:v>136.53603140284196</c:v>
                </c:pt>
                <c:pt idx="837">
                  <c:v>137.37651923843885</c:v>
                </c:pt>
                <c:pt idx="838">
                  <c:v>137.31585465689849</c:v>
                </c:pt>
                <c:pt idx="839">
                  <c:v>136.09878460924847</c:v>
                </c:pt>
                <c:pt idx="840">
                  <c:v>134.81832112344901</c:v>
                </c:pt>
                <c:pt idx="841">
                  <c:v>134.73327992317215</c:v>
                </c:pt>
                <c:pt idx="842">
                  <c:v>134.64829236549861</c:v>
                </c:pt>
                <c:pt idx="843">
                  <c:v>135.340162471924</c:v>
                </c:pt>
                <c:pt idx="844">
                  <c:v>140.70593421356426</c:v>
                </c:pt>
                <c:pt idx="845">
                  <c:v>136.07451488288436</c:v>
                </c:pt>
                <c:pt idx="846">
                  <c:v>131.59554146812462</c:v>
                </c:pt>
                <c:pt idx="847">
                  <c:v>131.38353030080373</c:v>
                </c:pt>
                <c:pt idx="848">
                  <c:v>131.48134931463693</c:v>
                </c:pt>
                <c:pt idx="849">
                  <c:v>132.91504859463859</c:v>
                </c:pt>
                <c:pt idx="850">
                  <c:v>130.81781733453658</c:v>
                </c:pt>
                <c:pt idx="851">
                  <c:v>129.73614055710632</c:v>
                </c:pt>
                <c:pt idx="852">
                  <c:v>129.44184386741932</c:v>
                </c:pt>
                <c:pt idx="853">
                  <c:v>127.9514683347675</c:v>
                </c:pt>
                <c:pt idx="854">
                  <c:v>128.27662209534182</c:v>
                </c:pt>
                <c:pt idx="855">
                  <c:v>126.92289930519091</c:v>
                </c:pt>
                <c:pt idx="856">
                  <c:v>126.15420138961753</c:v>
                </c:pt>
                <c:pt idx="857">
                  <c:v>131.75108629484222</c:v>
                </c:pt>
                <c:pt idx="858">
                  <c:v>131.94042696110307</c:v>
                </c:pt>
                <c:pt idx="859">
                  <c:v>134.4738554545643</c:v>
                </c:pt>
                <c:pt idx="860">
                  <c:v>135.44299070898526</c:v>
                </c:pt>
                <c:pt idx="861">
                  <c:v>136.41911039274518</c:v>
                </c:pt>
                <c:pt idx="862">
                  <c:v>133.83866160078904</c:v>
                </c:pt>
                <c:pt idx="863">
                  <c:v>131.12176997837881</c:v>
                </c:pt>
                <c:pt idx="864">
                  <c:v>131.76577297200083</c:v>
                </c:pt>
                <c:pt idx="865">
                  <c:v>132.41293897856772</c:v>
                </c:pt>
                <c:pt idx="866">
                  <c:v>135.755368500598</c:v>
                </c:pt>
                <c:pt idx="867">
                  <c:v>135.94428934276513</c:v>
                </c:pt>
                <c:pt idx="868">
                  <c:v>136.55492348705869</c:v>
                </c:pt>
                <c:pt idx="869">
                  <c:v>136.9008585402714</c:v>
                </c:pt>
                <c:pt idx="870">
                  <c:v>137.32991876403761</c:v>
                </c:pt>
                <c:pt idx="871">
                  <c:v>135.76628392703432</c:v>
                </c:pt>
                <c:pt idx="872">
                  <c:v>135.25409853271455</c:v>
                </c:pt>
                <c:pt idx="873">
                  <c:v>134.16465500955078</c:v>
                </c:pt>
                <c:pt idx="874">
                  <c:v>134.94090975881085</c:v>
                </c:pt>
                <c:pt idx="875">
                  <c:v>135.85444698671233</c:v>
                </c:pt>
                <c:pt idx="876">
                  <c:v>135.51103087806186</c:v>
                </c:pt>
                <c:pt idx="877">
                  <c:v>136.0876592707653</c:v>
                </c:pt>
                <c:pt idx="878">
                  <c:v>135.7509603476141</c:v>
                </c:pt>
                <c:pt idx="879">
                  <c:v>132.65370809630741</c:v>
                </c:pt>
                <c:pt idx="880">
                  <c:v>134.60798925250299</c:v>
                </c:pt>
                <c:pt idx="881">
                  <c:v>134.82650769327628</c:v>
                </c:pt>
                <c:pt idx="882">
                  <c:v>131.65473666533703</c:v>
                </c:pt>
                <c:pt idx="883">
                  <c:v>130.73553181217051</c:v>
                </c:pt>
                <c:pt idx="884">
                  <c:v>134.50114402065515</c:v>
                </c:pt>
                <c:pt idx="885">
                  <c:v>134.71693360481939</c:v>
                </c:pt>
                <c:pt idx="886">
                  <c:v>135.57022607527426</c:v>
                </c:pt>
                <c:pt idx="887">
                  <c:v>136.17498268225594</c:v>
                </c:pt>
                <c:pt idx="888">
                  <c:v>137.18633892399066</c:v>
                </c:pt>
                <c:pt idx="889">
                  <c:v>137.80557946220515</c:v>
                </c:pt>
                <c:pt idx="890">
                  <c:v>138.92650979239679</c:v>
                </c:pt>
                <c:pt idx="891">
                  <c:v>138.59736770293227</c:v>
                </c:pt>
                <c:pt idx="892">
                  <c:v>136.54757656541889</c:v>
                </c:pt>
                <c:pt idx="893">
                  <c:v>135.97976447868322</c:v>
                </c:pt>
                <c:pt idx="894">
                  <c:v>136.59018871092991</c:v>
                </c:pt>
                <c:pt idx="895">
                  <c:v>137.08893973425114</c:v>
                </c:pt>
                <c:pt idx="896">
                  <c:v>138.3914439849701</c:v>
                </c:pt>
                <c:pt idx="897">
                  <c:v>138.70547240706125</c:v>
                </c:pt>
                <c:pt idx="898">
                  <c:v>139.68492201767441</c:v>
                </c:pt>
                <c:pt idx="899">
                  <c:v>137.899620059195</c:v>
                </c:pt>
                <c:pt idx="900">
                  <c:v>137.5064547954405</c:v>
                </c:pt>
                <c:pt idx="901">
                  <c:v>138.49791054915511</c:v>
                </c:pt>
                <c:pt idx="902">
                  <c:v>139.49651494554988</c:v>
                </c:pt>
                <c:pt idx="903">
                  <c:v>140.50231952811754</c:v>
                </c:pt>
                <c:pt idx="904">
                  <c:v>140.18850101807325</c:v>
                </c:pt>
                <c:pt idx="905">
                  <c:v>139.44596482166989</c:v>
                </c:pt>
                <c:pt idx="906">
                  <c:v>138.70736161548294</c:v>
                </c:pt>
                <c:pt idx="907">
                  <c:v>140.11293268120639</c:v>
                </c:pt>
                <c:pt idx="908">
                  <c:v>140.58124645773401</c:v>
                </c:pt>
                <c:pt idx="909">
                  <c:v>140.26994689225194</c:v>
                </c:pt>
                <c:pt idx="910">
                  <c:v>139.56317303050002</c:v>
                </c:pt>
                <c:pt idx="911">
                  <c:v>139.62341778794666</c:v>
                </c:pt>
                <c:pt idx="912">
                  <c:v>138.73653938999539</c:v>
                </c:pt>
                <c:pt idx="913">
                  <c:v>137.55998236738787</c:v>
                </c:pt>
                <c:pt idx="914">
                  <c:v>137.78353869728562</c:v>
                </c:pt>
                <c:pt idx="915">
                  <c:v>137.16576754339911</c:v>
                </c:pt>
                <c:pt idx="916">
                  <c:v>135.38466382585676</c:v>
                </c:pt>
                <c:pt idx="917">
                  <c:v>135.4961271227354</c:v>
                </c:pt>
                <c:pt idx="918">
                  <c:v>136.84229307919964</c:v>
                </c:pt>
                <c:pt idx="919">
                  <c:v>138.76424778017991</c:v>
                </c:pt>
                <c:pt idx="920">
                  <c:v>138.07804529901952</c:v>
                </c:pt>
                <c:pt idx="921">
                  <c:v>138.48707455672309</c:v>
                </c:pt>
                <c:pt idx="922">
                  <c:v>138.89731548376417</c:v>
                </c:pt>
                <c:pt idx="923">
                  <c:v>139.3087716694765</c:v>
                </c:pt>
                <c:pt idx="924">
                  <c:v>139.72144671382674</c:v>
                </c:pt>
                <c:pt idx="925">
                  <c:v>136.23787651034365</c:v>
                </c:pt>
                <c:pt idx="926">
                  <c:v>132.84115955414663</c:v>
                </c:pt>
                <c:pt idx="927">
                  <c:v>132.48745775520041</c:v>
                </c:pt>
                <c:pt idx="928">
                  <c:v>132.59010474611119</c:v>
                </c:pt>
                <c:pt idx="929">
                  <c:v>131.50380990365019</c:v>
                </c:pt>
                <c:pt idx="930">
                  <c:v>131.83715023405173</c:v>
                </c:pt>
                <c:pt idx="931">
                  <c:v>133.77799701924874</c:v>
                </c:pt>
                <c:pt idx="932">
                  <c:v>134.47616448707973</c:v>
                </c:pt>
                <c:pt idx="933">
                  <c:v>134.98709040911842</c:v>
                </c:pt>
                <c:pt idx="934">
                  <c:v>135.85444698671239</c:v>
                </c:pt>
                <c:pt idx="935">
                  <c:v>134.89934717353412</c:v>
                </c:pt>
                <c:pt idx="936">
                  <c:v>135.1161863179326</c:v>
                </c:pt>
                <c:pt idx="937">
                  <c:v>135.83429543021458</c:v>
                </c:pt>
                <c:pt idx="938">
                  <c:v>136.85173912130801</c:v>
                </c:pt>
                <c:pt idx="939">
                  <c:v>147.9019290917104</c:v>
                </c:pt>
                <c:pt idx="940">
                  <c:v>147.59980869834149</c:v>
                </c:pt>
                <c:pt idx="941">
                  <c:v>147.29830544859402</c:v>
                </c:pt>
                <c:pt idx="942">
                  <c:v>146.9974180818235</c:v>
                </c:pt>
                <c:pt idx="943">
                  <c:v>144.33195491089214</c:v>
                </c:pt>
                <c:pt idx="944">
                  <c:v>144.48246184848529</c:v>
                </c:pt>
                <c:pt idx="945">
                  <c:v>146.00348453997756</c:v>
                </c:pt>
                <c:pt idx="946">
                  <c:v>146.61768718906757</c:v>
                </c:pt>
                <c:pt idx="947">
                  <c:v>147.93593484330043</c:v>
                </c:pt>
                <c:pt idx="948">
                  <c:v>147.41283402254433</c:v>
                </c:pt>
                <c:pt idx="949">
                  <c:v>146.64686496358004</c:v>
                </c:pt>
                <c:pt idx="950">
                  <c:v>145.87858687210039</c:v>
                </c:pt>
                <c:pt idx="951">
                  <c:v>147.68446021117131</c:v>
                </c:pt>
                <c:pt idx="952">
                  <c:v>147.585381725057</c:v>
                </c:pt>
                <c:pt idx="953">
                  <c:v>149.56821091962448</c:v>
                </c:pt>
                <c:pt idx="954">
                  <c:v>150.31234912571611</c:v>
                </c:pt>
                <c:pt idx="955">
                  <c:v>149.8907136882483</c:v>
                </c:pt>
                <c:pt idx="956">
                  <c:v>149.47026096426458</c:v>
                </c:pt>
                <c:pt idx="957">
                  <c:v>149.05098763618022</c:v>
                </c:pt>
                <c:pt idx="958">
                  <c:v>148.92451329696931</c:v>
                </c:pt>
                <c:pt idx="959">
                  <c:v>148.79814627511809</c:v>
                </c:pt>
                <c:pt idx="960">
                  <c:v>148.67188647956488</c:v>
                </c:pt>
                <c:pt idx="961">
                  <c:v>148.02157895841623</c:v>
                </c:pt>
                <c:pt idx="962">
                  <c:v>149.71326014399946</c:v>
                </c:pt>
                <c:pt idx="963">
                  <c:v>150.41163752387729</c:v>
                </c:pt>
                <c:pt idx="964">
                  <c:v>149.26824660467244</c:v>
                </c:pt>
                <c:pt idx="965">
                  <c:v>147.32509078696006</c:v>
                </c:pt>
                <c:pt idx="966">
                  <c:v>147.01148218896262</c:v>
                </c:pt>
                <c:pt idx="967">
                  <c:v>148.5982073511197</c:v>
                </c:pt>
                <c:pt idx="968">
                  <c:v>147.37504985411096</c:v>
                </c:pt>
                <c:pt idx="969">
                  <c:v>149.13915069585826</c:v>
                </c:pt>
                <c:pt idx="970">
                  <c:v>148.83183945926638</c:v>
                </c:pt>
                <c:pt idx="971">
                  <c:v>150.45481940093137</c:v>
                </c:pt>
                <c:pt idx="972">
                  <c:v>152.09549759789314</c:v>
                </c:pt>
                <c:pt idx="973">
                  <c:v>153.75406704590759</c:v>
                </c:pt>
                <c:pt idx="974">
                  <c:v>150.7673338510603</c:v>
                </c:pt>
                <c:pt idx="975">
                  <c:v>147.83861912264157</c:v>
                </c:pt>
                <c:pt idx="976">
                  <c:v>144.96679582913418</c:v>
                </c:pt>
                <c:pt idx="977">
                  <c:v>143.71138691310867</c:v>
                </c:pt>
                <c:pt idx="978">
                  <c:v>142.46684980767552</c:v>
                </c:pt>
                <c:pt idx="979">
                  <c:v>142.78364365330916</c:v>
                </c:pt>
                <c:pt idx="980">
                  <c:v>143.71943155817701</c:v>
                </c:pt>
                <c:pt idx="981">
                  <c:v>150.06528264657098</c:v>
                </c:pt>
                <c:pt idx="982">
                  <c:v>148.19643569344436</c:v>
                </c:pt>
                <c:pt idx="983">
                  <c:v>149.01782153277765</c:v>
                </c:pt>
                <c:pt idx="984">
                  <c:v>148.88599676735438</c:v>
                </c:pt>
                <c:pt idx="985">
                  <c:v>152.67176053233686</c:v>
                </c:pt>
                <c:pt idx="986">
                  <c:v>154.977854279057</c:v>
                </c:pt>
                <c:pt idx="987">
                  <c:v>154.91278154453278</c:v>
                </c:pt>
                <c:pt idx="988">
                  <c:v>153.23264552152642</c:v>
                </c:pt>
                <c:pt idx="989">
                  <c:v>154.49652595562455</c:v>
                </c:pt>
                <c:pt idx="990">
                  <c:v>153.82585696593125</c:v>
                </c:pt>
                <c:pt idx="991">
                  <c:v>152.76687900795312</c:v>
                </c:pt>
                <c:pt idx="992">
                  <c:v>151.71519133483068</c:v>
                </c:pt>
                <c:pt idx="993">
                  <c:v>148.6103822498373</c:v>
                </c:pt>
                <c:pt idx="994">
                  <c:v>150.62945460186947</c:v>
                </c:pt>
                <c:pt idx="995">
                  <c:v>152.67595877327398</c:v>
                </c:pt>
                <c:pt idx="996">
                  <c:v>151.96729570310038</c:v>
                </c:pt>
                <c:pt idx="997">
                  <c:v>149.91960368605552</c:v>
                </c:pt>
                <c:pt idx="998">
                  <c:v>151.02290140431157</c:v>
                </c:pt>
                <c:pt idx="999">
                  <c:v>150.84762484518987</c:v>
                </c:pt>
                <c:pt idx="1000">
                  <c:v>153.1289489703814</c:v>
                </c:pt>
                <c:pt idx="1001">
                  <c:v>152.26516089758391</c:v>
                </c:pt>
                <c:pt idx="1002">
                  <c:v>152.38984865341425</c:v>
                </c:pt>
                <c:pt idx="1003">
                  <c:v>153.95663217112033</c:v>
                </c:pt>
                <c:pt idx="1004">
                  <c:v>155.11135834085519</c:v>
                </c:pt>
                <c:pt idx="1005">
                  <c:v>154.98793005730599</c:v>
                </c:pt>
                <c:pt idx="1006">
                  <c:v>154.65521946304497</c:v>
                </c:pt>
                <c:pt idx="1007">
                  <c:v>152.28495676544259</c:v>
                </c:pt>
                <c:pt idx="1008">
                  <c:v>149.95102097148512</c:v>
                </c:pt>
                <c:pt idx="1009">
                  <c:v>147.65285533110034</c:v>
                </c:pt>
                <c:pt idx="1010">
                  <c:v>145.38991162702828</c:v>
                </c:pt>
                <c:pt idx="1011">
                  <c:v>146.44357246337978</c:v>
                </c:pt>
                <c:pt idx="1012">
                  <c:v>147.50486932581896</c:v>
                </c:pt>
                <c:pt idx="1013">
                  <c:v>148.573857553685</c:v>
                </c:pt>
                <c:pt idx="1014">
                  <c:v>149.30099288398159</c:v>
                </c:pt>
                <c:pt idx="1015">
                  <c:v>150.64652910430527</c:v>
                </c:pt>
                <c:pt idx="1016">
                  <c:v>151.02332122840528</c:v>
                </c:pt>
                <c:pt idx="1017">
                  <c:v>148.82449253762672</c:v>
                </c:pt>
                <c:pt idx="1018">
                  <c:v>147.13931862549589</c:v>
                </c:pt>
                <c:pt idx="1019">
                  <c:v>146.83536598165367</c:v>
                </c:pt>
                <c:pt idx="1020">
                  <c:v>146.29862087785216</c:v>
                </c:pt>
                <c:pt idx="1021">
                  <c:v>144.89158042780073</c:v>
                </c:pt>
                <c:pt idx="1022">
                  <c:v>144.60442074770668</c:v>
                </c:pt>
                <c:pt idx="1023">
                  <c:v>144.64745271731141</c:v>
                </c:pt>
                <c:pt idx="1024">
                  <c:v>143.8819034824408</c:v>
                </c:pt>
                <c:pt idx="1025">
                  <c:v>141.88899850962443</c:v>
                </c:pt>
                <c:pt idx="1026">
                  <c:v>142.90140431159338</c:v>
                </c:pt>
                <c:pt idx="1027">
                  <c:v>139.52853754276953</c:v>
                </c:pt>
                <c:pt idx="1028">
                  <c:v>136.17897101114627</c:v>
                </c:pt>
                <c:pt idx="1029">
                  <c:v>143.66002644891785</c:v>
                </c:pt>
                <c:pt idx="1030">
                  <c:v>141.38045306669846</c:v>
                </c:pt>
                <c:pt idx="1031">
                  <c:v>139.13705157538988</c:v>
                </c:pt>
                <c:pt idx="1032">
                  <c:v>136.84061378282496</c:v>
                </c:pt>
                <c:pt idx="1033">
                  <c:v>138.86290644220068</c:v>
                </c:pt>
                <c:pt idx="1034">
                  <c:v>139.53399525598769</c:v>
                </c:pt>
                <c:pt idx="1035">
                  <c:v>139.59843825437139</c:v>
                </c:pt>
                <c:pt idx="1036">
                  <c:v>138.44014357984003</c:v>
                </c:pt>
                <c:pt idx="1037">
                  <c:v>136.36810176536031</c:v>
                </c:pt>
                <c:pt idx="1038">
                  <c:v>133.62937929007745</c:v>
                </c:pt>
                <c:pt idx="1039">
                  <c:v>134.90711391926783</c:v>
                </c:pt>
                <c:pt idx="1040">
                  <c:v>137.49574928105122</c:v>
                </c:pt>
                <c:pt idx="1041">
                  <c:v>138.90845735636768</c:v>
                </c:pt>
                <c:pt idx="1042">
                  <c:v>137.84546275110731</c:v>
                </c:pt>
                <c:pt idx="1043">
                  <c:v>136.72306303658769</c:v>
                </c:pt>
                <c:pt idx="1044">
                  <c:v>137.58811058166629</c:v>
                </c:pt>
                <c:pt idx="1045">
                  <c:v>140.19332887555888</c:v>
                </c:pt>
                <c:pt idx="1046">
                  <c:v>142.8478767396461</c:v>
                </c:pt>
                <c:pt idx="1047">
                  <c:v>138.99410147148345</c:v>
                </c:pt>
                <c:pt idx="1048">
                  <c:v>145.08889775184198</c:v>
                </c:pt>
                <c:pt idx="1049">
                  <c:v>140.87743235584293</c:v>
                </c:pt>
                <c:pt idx="1050">
                  <c:v>139.60746447238611</c:v>
                </c:pt>
                <c:pt idx="1051">
                  <c:v>136.71676567518213</c:v>
                </c:pt>
                <c:pt idx="1052">
                  <c:v>137.3546883855665</c:v>
                </c:pt>
                <c:pt idx="1053">
                  <c:v>139.36954992345667</c:v>
                </c:pt>
                <c:pt idx="1054">
                  <c:v>141.41396754759759</c:v>
                </c:pt>
                <c:pt idx="1055">
                  <c:v>145.3017485673503</c:v>
                </c:pt>
                <c:pt idx="1056">
                  <c:v>144.53829845294825</c:v>
                </c:pt>
                <c:pt idx="1057">
                  <c:v>142.05272990616936</c:v>
                </c:pt>
                <c:pt idx="1058">
                  <c:v>144.14975125422453</c:v>
                </c:pt>
                <c:pt idx="1059">
                  <c:v>143.02903083607973</c:v>
                </c:pt>
                <c:pt idx="1060">
                  <c:v>142.19211150527934</c:v>
                </c:pt>
                <c:pt idx="1061">
                  <c:v>139.95004093284919</c:v>
                </c:pt>
                <c:pt idx="1062">
                  <c:v>139.195403589211</c:v>
                </c:pt>
                <c:pt idx="1063">
                  <c:v>138.44483539422453</c:v>
                </c:pt>
                <c:pt idx="1064">
                  <c:v>137.69831440626382</c:v>
                </c:pt>
                <c:pt idx="1065">
                  <c:v>138.47519889166443</c:v>
                </c:pt>
                <c:pt idx="1066">
                  <c:v>139.25208337706505</c:v>
                </c:pt>
                <c:pt idx="1067">
                  <c:v>139.51720229223957</c:v>
                </c:pt>
                <c:pt idx="1068">
                  <c:v>140.99372362979915</c:v>
                </c:pt>
                <c:pt idx="1069">
                  <c:v>142.68078675035164</c:v>
                </c:pt>
                <c:pt idx="1070">
                  <c:v>142.1851844077332</c:v>
                </c:pt>
                <c:pt idx="1071">
                  <c:v>142.78553286173099</c:v>
                </c:pt>
                <c:pt idx="1072">
                  <c:v>141.38982766220957</c:v>
                </c:pt>
                <c:pt idx="1073">
                  <c:v>142.64426205419934</c:v>
                </c:pt>
                <c:pt idx="1074">
                  <c:v>144.99989504397664</c:v>
                </c:pt>
                <c:pt idx="1075">
                  <c:v>146.28203782615091</c:v>
                </c:pt>
                <c:pt idx="1076">
                  <c:v>147.54276957954622</c:v>
                </c:pt>
                <c:pt idx="1077">
                  <c:v>139.60074728688684</c:v>
                </c:pt>
                <c:pt idx="1078">
                  <c:v>148.62150758832055</c:v>
                </c:pt>
                <c:pt idx="1079">
                  <c:v>149.15582283850802</c:v>
                </c:pt>
                <c:pt idx="1080">
                  <c:v>149.69205902726765</c:v>
                </c:pt>
                <c:pt idx="1081">
                  <c:v>147.68236109070304</c:v>
                </c:pt>
                <c:pt idx="1082">
                  <c:v>145.58114150171082</c:v>
                </c:pt>
                <c:pt idx="1083">
                  <c:v>145.60612103528624</c:v>
                </c:pt>
                <c:pt idx="1084">
                  <c:v>146.24593295409224</c:v>
                </c:pt>
                <c:pt idx="1085">
                  <c:v>146.92856693045616</c:v>
                </c:pt>
                <c:pt idx="1086">
                  <c:v>147.78752702617604</c:v>
                </c:pt>
                <c:pt idx="1087">
                  <c:v>148.81672579189319</c:v>
                </c:pt>
                <c:pt idx="1088">
                  <c:v>147.75562039505448</c:v>
                </c:pt>
                <c:pt idx="1089">
                  <c:v>147.6271542223808</c:v>
                </c:pt>
                <c:pt idx="1090">
                  <c:v>149.04972816389932</c:v>
                </c:pt>
                <c:pt idx="1091">
                  <c:v>148.47267994710216</c:v>
                </c:pt>
                <c:pt idx="1092">
                  <c:v>148.86899389155946</c:v>
                </c:pt>
                <c:pt idx="1093">
                  <c:v>150.30437246793593</c:v>
                </c:pt>
                <c:pt idx="1094">
                  <c:v>148.97164088247027</c:v>
                </c:pt>
                <c:pt idx="1095">
                  <c:v>146.44235008227588</c:v>
                </c:pt>
                <c:pt idx="1096">
                  <c:v>143.95600243497978</c:v>
                </c:pt>
                <c:pt idx="1097">
                  <c:v>149.55435672453245</c:v>
                </c:pt>
                <c:pt idx="1098">
                  <c:v>152.4517727072357</c:v>
                </c:pt>
                <c:pt idx="1099">
                  <c:v>148.96815423479842</c:v>
                </c:pt>
                <c:pt idx="1100">
                  <c:v>145.56413862591577</c:v>
                </c:pt>
                <c:pt idx="1101">
                  <c:v>147.73861751925946</c:v>
                </c:pt>
                <c:pt idx="1102">
                  <c:v>147.1311320556687</c:v>
                </c:pt>
                <c:pt idx="1103">
                  <c:v>148.55958353449907</c:v>
                </c:pt>
                <c:pt idx="1104">
                  <c:v>148.32448204202441</c:v>
                </c:pt>
                <c:pt idx="1105">
                  <c:v>148.42817859316949</c:v>
                </c:pt>
                <c:pt idx="1106">
                  <c:v>149.17273662335487</c:v>
                </c:pt>
                <c:pt idx="1107">
                  <c:v>148.59190998971434</c:v>
                </c:pt>
                <c:pt idx="1108">
                  <c:v>148.1086924578602</c:v>
                </c:pt>
                <c:pt idx="1109">
                  <c:v>147.17773253006993</c:v>
                </c:pt>
                <c:pt idx="1110">
                  <c:v>149.49138311047673</c:v>
                </c:pt>
                <c:pt idx="1111">
                  <c:v>149.27307458175025</c:v>
                </c:pt>
                <c:pt idx="1112">
                  <c:v>149.01572241230926</c:v>
                </c:pt>
                <c:pt idx="1113">
                  <c:v>149.62110875543149</c:v>
                </c:pt>
                <c:pt idx="1114">
                  <c:v>149.93678308022757</c:v>
                </c:pt>
                <c:pt idx="1115">
                  <c:v>150.2531234225406</c:v>
                </c:pt>
                <c:pt idx="1116">
                  <c:v>150.570131187551</c:v>
                </c:pt>
                <c:pt idx="1117">
                  <c:v>150.88780778340336</c:v>
                </c:pt>
                <c:pt idx="1118">
                  <c:v>151.20615462121378</c:v>
                </c:pt>
                <c:pt idx="1119">
                  <c:v>151.52228216377344</c:v>
                </c:pt>
                <c:pt idx="1120">
                  <c:v>151.46854467977923</c:v>
                </c:pt>
                <c:pt idx="1121">
                  <c:v>151.06068557274509</c:v>
                </c:pt>
                <c:pt idx="1122">
                  <c:v>150.73070383509315</c:v>
                </c:pt>
                <c:pt idx="1123">
                  <c:v>149.15048594638853</c:v>
                </c:pt>
                <c:pt idx="1124">
                  <c:v>148.08329310019107</c:v>
                </c:pt>
                <c:pt idx="1125">
                  <c:v>147.43718381997948</c:v>
                </c:pt>
                <c:pt idx="1126">
                  <c:v>149.12886500556272</c:v>
                </c:pt>
                <c:pt idx="1127">
                  <c:v>150.15764394718622</c:v>
                </c:pt>
                <c:pt idx="1128">
                  <c:v>148.6953966288126</c:v>
                </c:pt>
                <c:pt idx="1129">
                  <c:v>147.56942840949648</c:v>
                </c:pt>
                <c:pt idx="1130">
                  <c:v>148.57679632234098</c:v>
                </c:pt>
                <c:pt idx="1131">
                  <c:v>147.28352820168354</c:v>
                </c:pt>
                <c:pt idx="1132">
                  <c:v>146.20164151220644</c:v>
                </c:pt>
                <c:pt idx="1133">
                  <c:v>146.62716792841141</c:v>
                </c:pt>
                <c:pt idx="1134">
                  <c:v>147.05393285828129</c:v>
                </c:pt>
                <c:pt idx="1135">
                  <c:v>147.48193990656608</c:v>
                </c:pt>
                <c:pt idx="1136">
                  <c:v>147.9111926885065</c:v>
                </c:pt>
                <c:pt idx="1137">
                  <c:v>148.34169482986633</c:v>
                </c:pt>
                <c:pt idx="1138">
                  <c:v>146.93528411595545</c:v>
                </c:pt>
                <c:pt idx="1139">
                  <c:v>145.57631352463321</c:v>
                </c:pt>
                <c:pt idx="1140">
                  <c:v>143.97888284808667</c:v>
                </c:pt>
                <c:pt idx="1141">
                  <c:v>144.14681248556857</c:v>
                </c:pt>
                <c:pt idx="1142">
                  <c:v>146.19639371103511</c:v>
                </c:pt>
                <c:pt idx="1143">
                  <c:v>146.62335481433283</c:v>
                </c:pt>
                <c:pt idx="1144">
                  <c:v>143.12957870652198</c:v>
                </c:pt>
                <c:pt idx="1145">
                  <c:v>142.68393543105441</c:v>
                </c:pt>
                <c:pt idx="1146">
                  <c:v>141.01849325132773</c:v>
                </c:pt>
                <c:pt idx="1147">
                  <c:v>140.08396481874098</c:v>
                </c:pt>
                <c:pt idx="1148">
                  <c:v>140.68867569777012</c:v>
                </c:pt>
                <c:pt idx="1149">
                  <c:v>141.29599697726655</c:v>
                </c:pt>
                <c:pt idx="1150">
                  <c:v>135.45330506517772</c:v>
                </c:pt>
                <c:pt idx="1151">
                  <c:v>134.44914695016271</c:v>
                </c:pt>
                <c:pt idx="1152">
                  <c:v>133.45243297628164</c:v>
                </c:pt>
                <c:pt idx="1153">
                  <c:v>132.46310795776571</c:v>
                </c:pt>
                <c:pt idx="1154">
                  <c:v>125.956401508314</c:v>
                </c:pt>
                <c:pt idx="1155">
                  <c:v>119.76931030473772</c:v>
                </c:pt>
                <c:pt idx="1156">
                  <c:v>113.88613456002624</c:v>
                </c:pt>
                <c:pt idx="1157">
                  <c:v>108.29194567476229</c:v>
                </c:pt>
                <c:pt idx="1158">
                  <c:v>105.86368311677408</c:v>
                </c:pt>
                <c:pt idx="1159">
                  <c:v>101.99878251012825</c:v>
                </c:pt>
                <c:pt idx="1160">
                  <c:v>98.86185688196646</c:v>
                </c:pt>
                <c:pt idx="1161">
                  <c:v>103.0179054975965</c:v>
                </c:pt>
                <c:pt idx="1162">
                  <c:v>102.80706314062952</c:v>
                </c:pt>
                <c:pt idx="1163">
                  <c:v>102.59665230572934</c:v>
                </c:pt>
                <c:pt idx="1164">
                  <c:v>102.38667210971786</c:v>
                </c:pt>
                <c:pt idx="1165">
                  <c:v>102.17712167122525</c:v>
                </c:pt>
                <c:pt idx="1166">
                  <c:v>101.96800011068474</c:v>
                </c:pt>
                <c:pt idx="1167">
                  <c:v>101.75930655033041</c:v>
                </c:pt>
                <c:pt idx="1168">
                  <c:v>101.55104011419216</c:v>
                </c:pt>
                <c:pt idx="1169">
                  <c:v>102.8508363410949</c:v>
                </c:pt>
                <c:pt idx="1170">
                  <c:v>104.167269229026</c:v>
                </c:pt>
                <c:pt idx="1171">
                  <c:v>105.50055171789458</c:v>
                </c:pt>
                <c:pt idx="1172">
                  <c:v>106.85089947312075</c:v>
                </c:pt>
                <c:pt idx="1173">
                  <c:v>106.76357606163016</c:v>
                </c:pt>
                <c:pt idx="1174">
                  <c:v>108.89817166607189</c:v>
                </c:pt>
                <c:pt idx="1175">
                  <c:v>112.31721908520328</c:v>
                </c:pt>
                <c:pt idx="1176">
                  <c:v>111.6816054073343</c:v>
                </c:pt>
                <c:pt idx="1177">
                  <c:v>108.68825961921954</c:v>
                </c:pt>
                <c:pt idx="1178">
                  <c:v>109.89021599949621</c:v>
                </c:pt>
                <c:pt idx="1179">
                  <c:v>110.59405109259221</c:v>
                </c:pt>
                <c:pt idx="1180">
                  <c:v>108.87634081319928</c:v>
                </c:pt>
                <c:pt idx="1181">
                  <c:v>109.91729465354015</c:v>
                </c:pt>
                <c:pt idx="1182">
                  <c:v>110.3644073133357</c:v>
                </c:pt>
                <c:pt idx="1183">
                  <c:v>112.4847288985915</c:v>
                </c:pt>
                <c:pt idx="1184">
                  <c:v>110.44520584932074</c:v>
                </c:pt>
                <c:pt idx="1185">
                  <c:v>108.44266252440228</c:v>
                </c:pt>
                <c:pt idx="1186">
                  <c:v>108.75611643635025</c:v>
                </c:pt>
                <c:pt idx="1187">
                  <c:v>109.07047638797519</c:v>
                </c:pt>
                <c:pt idx="1188">
                  <c:v>109.38574499818804</c:v>
                </c:pt>
                <c:pt idx="1189">
                  <c:v>109.70192489346965</c:v>
                </c:pt>
                <c:pt idx="1190">
                  <c:v>107.11895715695124</c:v>
                </c:pt>
                <c:pt idx="1191">
                  <c:v>106.75475975566239</c:v>
                </c:pt>
                <c:pt idx="1192">
                  <c:v>106.11178270914021</c:v>
                </c:pt>
                <c:pt idx="1193">
                  <c:v>105.47267827198263</c:v>
                </c:pt>
                <c:pt idx="1194">
                  <c:v>104.83742311971285</c:v>
                </c:pt>
                <c:pt idx="1195">
                  <c:v>105.40355591007369</c:v>
                </c:pt>
                <c:pt idx="1196">
                  <c:v>105.01766090023428</c:v>
                </c:pt>
                <c:pt idx="1197">
                  <c:v>104.63317869812549</c:v>
                </c:pt>
                <c:pt idx="1198">
                  <c:v>107.78059992862993</c:v>
                </c:pt>
                <c:pt idx="1199">
                  <c:v>109.42148239887489</c:v>
                </c:pt>
                <c:pt idx="1200">
                  <c:v>110.93221940007138</c:v>
                </c:pt>
                <c:pt idx="1201">
                  <c:v>111.43637837683117</c:v>
                </c:pt>
                <c:pt idx="1202">
                  <c:v>111.94282862906734</c:v>
                </c:pt>
                <c:pt idx="1203">
                  <c:v>112.45158057004932</c:v>
                </c:pt>
                <c:pt idx="1204">
                  <c:v>112.96264466037238</c:v>
                </c:pt>
                <c:pt idx="1205">
                  <c:v>113.47603140817249</c:v>
                </c:pt>
                <c:pt idx="1206">
                  <c:v>113.99175136934254</c:v>
                </c:pt>
                <c:pt idx="1207">
                  <c:v>114.50981514774908</c:v>
                </c:pt>
                <c:pt idx="1208">
                  <c:v>115.03023339545075</c:v>
                </c:pt>
                <c:pt idx="1209">
                  <c:v>115.55301681291692</c:v>
                </c:pt>
                <c:pt idx="1210">
                  <c:v>116.07817614924829</c:v>
                </c:pt>
                <c:pt idx="1211">
                  <c:v>116.60572220239717</c:v>
                </c:pt>
                <c:pt idx="1212">
                  <c:v>118.1903482440857</c:v>
                </c:pt>
                <c:pt idx="1213">
                  <c:v>120.3215852557778</c:v>
                </c:pt>
                <c:pt idx="1214">
                  <c:v>122.73137555364296</c:v>
                </c:pt>
                <c:pt idx="1215">
                  <c:v>120.14022124729733</c:v>
                </c:pt>
                <c:pt idx="1216">
                  <c:v>120.35118285438398</c:v>
                </c:pt>
                <c:pt idx="1217">
                  <c:v>121.04893049812124</c:v>
                </c:pt>
                <c:pt idx="1218">
                  <c:v>119.03419467243222</c:v>
                </c:pt>
                <c:pt idx="1219">
                  <c:v>118.67923340120485</c:v>
                </c:pt>
                <c:pt idx="1220">
                  <c:v>120.07695481782675</c:v>
                </c:pt>
                <c:pt idx="1221">
                  <c:v>121.49113762455487</c:v>
                </c:pt>
                <c:pt idx="1222">
                  <c:v>122.92197569218494</c:v>
                </c:pt>
                <c:pt idx="1223">
                  <c:v>125.91595121644029</c:v>
                </c:pt>
                <c:pt idx="1224">
                  <c:v>126.24550170006842</c:v>
                </c:pt>
                <c:pt idx="1225">
                  <c:v>126.57591469174417</c:v>
                </c:pt>
                <c:pt idx="1226">
                  <c:v>122.32813451163963</c:v>
                </c:pt>
                <c:pt idx="1227">
                  <c:v>119.68030395264385</c:v>
                </c:pt>
                <c:pt idx="1228">
                  <c:v>119.54784945108003</c:v>
                </c:pt>
                <c:pt idx="1229">
                  <c:v>120.79367744914883</c:v>
                </c:pt>
                <c:pt idx="1230">
                  <c:v>123.17701882911064</c:v>
                </c:pt>
                <c:pt idx="1231">
                  <c:v>123.68773483910246</c:v>
                </c:pt>
                <c:pt idx="1232">
                  <c:v>125.87627783958527</c:v>
                </c:pt>
                <c:pt idx="1233">
                  <c:v>125.90734482251941</c:v>
                </c:pt>
                <c:pt idx="1234">
                  <c:v>126.99007116018393</c:v>
                </c:pt>
                <c:pt idx="1235">
                  <c:v>125.81813220260716</c:v>
                </c:pt>
                <c:pt idx="1236">
                  <c:v>123.96187997229167</c:v>
                </c:pt>
                <c:pt idx="1237">
                  <c:v>124.77130082495439</c:v>
                </c:pt>
                <c:pt idx="1238">
                  <c:v>124.99044900186827</c:v>
                </c:pt>
                <c:pt idx="1239">
                  <c:v>123.41799785889717</c:v>
                </c:pt>
                <c:pt idx="1240">
                  <c:v>124.17158210709717</c:v>
                </c:pt>
                <c:pt idx="1241">
                  <c:v>123.7675276659315</c:v>
                </c:pt>
                <c:pt idx="1242">
                  <c:v>123.36478801828504</c:v>
                </c:pt>
                <c:pt idx="1243">
                  <c:v>122.96335888581859</c:v>
                </c:pt>
                <c:pt idx="1244">
                  <c:v>122.56323600411432</c:v>
                </c:pt>
                <c:pt idx="1245">
                  <c:v>127.05493398266131</c:v>
                </c:pt>
                <c:pt idx="1246">
                  <c:v>128.65654401067241</c:v>
                </c:pt>
                <c:pt idx="1247">
                  <c:v>130.27834337412631</c:v>
                </c:pt>
                <c:pt idx="1248">
                  <c:v>129.16266084510596</c:v>
                </c:pt>
                <c:pt idx="1249">
                  <c:v>130.16939902180994</c:v>
                </c:pt>
                <c:pt idx="1250">
                  <c:v>131.18327420810687</c:v>
                </c:pt>
                <c:pt idx="1251">
                  <c:v>131.91313839501257</c:v>
                </c:pt>
                <c:pt idx="1252">
                  <c:v>132.08841495413427</c:v>
                </c:pt>
                <c:pt idx="1253">
                  <c:v>133.01538655303435</c:v>
                </c:pt>
                <c:pt idx="1254">
                  <c:v>133.09515313083827</c:v>
                </c:pt>
                <c:pt idx="1255">
                  <c:v>133.36530993513728</c:v>
                </c:pt>
                <c:pt idx="1256">
                  <c:v>133.90877222443805</c:v>
                </c:pt>
                <c:pt idx="1257">
                  <c:v>134.18711559856428</c:v>
                </c:pt>
                <c:pt idx="1258">
                  <c:v>135.65838913495256</c:v>
                </c:pt>
                <c:pt idx="1259">
                  <c:v>131.02206175612429</c:v>
                </c:pt>
                <c:pt idx="1260">
                  <c:v>130.16027785821962</c:v>
                </c:pt>
                <c:pt idx="1261">
                  <c:v>129.30416225370567</c:v>
                </c:pt>
                <c:pt idx="1262">
                  <c:v>128.45367765997597</c:v>
                </c:pt>
                <c:pt idx="1263">
                  <c:v>127.60878703964622</c:v>
                </c:pt>
                <c:pt idx="1264">
                  <c:v>126.76945359894216</c:v>
                </c:pt>
                <c:pt idx="1265">
                  <c:v>128.6876298830791</c:v>
                </c:pt>
                <c:pt idx="1266">
                  <c:v>128.71229218538434</c:v>
                </c:pt>
                <c:pt idx="1267">
                  <c:v>128.73695921408938</c:v>
                </c:pt>
                <c:pt idx="1268">
                  <c:v>130.06780159113339</c:v>
                </c:pt>
                <c:pt idx="1269">
                  <c:v>130.54912991456587</c:v>
                </c:pt>
                <c:pt idx="1270">
                  <c:v>129.61628077835394</c:v>
                </c:pt>
                <c:pt idx="1271">
                  <c:v>129.90428010663538</c:v>
                </c:pt>
                <c:pt idx="1272">
                  <c:v>125.99193937740093</c:v>
                </c:pt>
                <c:pt idx="1273">
                  <c:v>124.6558491991856</c:v>
                </c:pt>
                <c:pt idx="1274">
                  <c:v>123.9868595058671</c:v>
                </c:pt>
                <c:pt idx="1275">
                  <c:v>123.47888131112835</c:v>
                </c:pt>
                <c:pt idx="1276">
                  <c:v>122.97298431957017</c:v>
                </c:pt>
                <c:pt idx="1277">
                  <c:v>125.86158399630561</c:v>
                </c:pt>
                <c:pt idx="1278">
                  <c:v>124.72868867944339</c:v>
                </c:pt>
                <c:pt idx="1279">
                  <c:v>124.18144797329926</c:v>
                </c:pt>
                <c:pt idx="1280">
                  <c:v>123.58318989059202</c:v>
                </c:pt>
                <c:pt idx="1281">
                  <c:v>122.98781398343782</c:v>
                </c:pt>
                <c:pt idx="1282">
                  <c:v>122.39530636663244</c:v>
                </c:pt>
                <c:pt idx="1283">
                  <c:v>128.18405088268022</c:v>
                </c:pt>
                <c:pt idx="1284">
                  <c:v>128.66642876634697</c:v>
                </c:pt>
                <c:pt idx="1285">
                  <c:v>128.29760947423108</c:v>
                </c:pt>
                <c:pt idx="1286">
                  <c:v>127.92984739394204</c:v>
                </c:pt>
                <c:pt idx="1287">
                  <c:v>127.96049455278248</c:v>
                </c:pt>
                <c:pt idx="1288">
                  <c:v>124.92894477214057</c:v>
                </c:pt>
                <c:pt idx="1289">
                  <c:v>126.44388001427411</c:v>
                </c:pt>
                <c:pt idx="1290">
                  <c:v>128.54090136232929</c:v>
                </c:pt>
                <c:pt idx="1291">
                  <c:v>128.54258065870411</c:v>
                </c:pt>
                <c:pt idx="1292">
                  <c:v>129.72690442704518</c:v>
                </c:pt>
                <c:pt idx="1293">
                  <c:v>129.90197107412007</c:v>
                </c:pt>
                <c:pt idx="1294">
                  <c:v>130.64359033564949</c:v>
                </c:pt>
                <c:pt idx="1295">
                  <c:v>128.56735028023269</c:v>
                </c:pt>
                <c:pt idx="1296">
                  <c:v>129.34927265475775</c:v>
                </c:pt>
                <c:pt idx="1297">
                  <c:v>127.66682759923602</c:v>
                </c:pt>
                <c:pt idx="1298">
                  <c:v>126.8586662188544</c:v>
                </c:pt>
                <c:pt idx="1299">
                  <c:v>126.98104494216933</c:v>
                </c:pt>
                <c:pt idx="1300">
                  <c:v>129.28444624146468</c:v>
                </c:pt>
                <c:pt idx="1301">
                  <c:v>131.62963060805174</c:v>
                </c:pt>
                <c:pt idx="1302">
                  <c:v>134.01735597530188</c:v>
                </c:pt>
                <c:pt idx="1303">
                  <c:v>136.4483940252897</c:v>
                </c:pt>
                <c:pt idx="1304">
                  <c:v>138.92353043819085</c:v>
                </c:pt>
                <c:pt idx="1305">
                  <c:v>141.44356514620384</c:v>
                </c:pt>
                <c:pt idx="1306">
                  <c:v>141.5277148451994</c:v>
                </c:pt>
                <c:pt idx="1307">
                  <c:v>141.61191460777943</c:v>
                </c:pt>
                <c:pt idx="1308">
                  <c:v>143.44003862381669</c:v>
                </c:pt>
                <c:pt idx="1309">
                  <c:v>144.59056655261455</c:v>
                </c:pt>
                <c:pt idx="1310">
                  <c:v>142.90266378387463</c:v>
                </c:pt>
                <c:pt idx="1311">
                  <c:v>143.48894813073332</c:v>
                </c:pt>
                <c:pt idx="1312">
                  <c:v>144.1046201641513</c:v>
                </c:pt>
                <c:pt idx="1313">
                  <c:v>145.65922878313992</c:v>
                </c:pt>
                <c:pt idx="1314">
                  <c:v>144.50450261340504</c:v>
                </c:pt>
                <c:pt idx="1315">
                  <c:v>145.98690148827649</c:v>
                </c:pt>
                <c:pt idx="1316">
                  <c:v>145.38760259451297</c:v>
                </c:pt>
                <c:pt idx="1317">
                  <c:v>147.39163290581254</c:v>
                </c:pt>
                <c:pt idx="1318">
                  <c:v>149.02937335479825</c:v>
                </c:pt>
                <c:pt idx="1319">
                  <c:v>150.68531153811509</c:v>
                </c:pt>
                <c:pt idx="1320">
                  <c:v>152.35964965968063</c:v>
                </c:pt>
                <c:pt idx="1321">
                  <c:v>154.05259217019869</c:v>
                </c:pt>
                <c:pt idx="1322">
                  <c:v>155.76434579212548</c:v>
                </c:pt>
                <c:pt idx="1323">
                  <c:v>157.49511954491081</c:v>
                </c:pt>
                <c:pt idx="1324">
                  <c:v>158.13052331073294</c:v>
                </c:pt>
                <c:pt idx="1325">
                  <c:v>157.61665862003835</c:v>
                </c:pt>
                <c:pt idx="1326">
                  <c:v>158.43405613048148</c:v>
                </c:pt>
                <c:pt idx="1327">
                  <c:v>150.70677386175205</c:v>
                </c:pt>
                <c:pt idx="1328">
                  <c:v>153.13608597997452</c:v>
                </c:pt>
                <c:pt idx="1329">
                  <c:v>155.35296710678242</c:v>
                </c:pt>
                <c:pt idx="1330">
                  <c:v>157.33705577363099</c:v>
                </c:pt>
                <c:pt idx="1331">
                  <c:v>159.14460840907677</c:v>
                </c:pt>
                <c:pt idx="1332">
                  <c:v>159.45422867818402</c:v>
                </c:pt>
                <c:pt idx="1333">
                  <c:v>159.41854363021912</c:v>
                </c:pt>
                <c:pt idx="1334">
                  <c:v>159.51615273200548</c:v>
                </c:pt>
                <c:pt idx="1335">
                  <c:v>160.48468691618231</c:v>
                </c:pt>
                <c:pt idx="1336">
                  <c:v>162.19461177829592</c:v>
                </c:pt>
                <c:pt idx="1337">
                  <c:v>163.92275546919794</c:v>
                </c:pt>
                <c:pt idx="1338">
                  <c:v>165.66931210602741</c:v>
                </c:pt>
                <c:pt idx="1339">
                  <c:v>167.43447787419365</c:v>
                </c:pt>
                <c:pt idx="1340">
                  <c:v>169.21845104941394</c:v>
                </c:pt>
                <c:pt idx="1341">
                  <c:v>171.02143201998388</c:v>
                </c:pt>
                <c:pt idx="1342">
                  <c:v>171.89508595898343</c:v>
                </c:pt>
                <c:pt idx="1343">
                  <c:v>170.28422091143835</c:v>
                </c:pt>
                <c:pt idx="1344">
                  <c:v>166.75580931589687</c:v>
                </c:pt>
                <c:pt idx="1345">
                  <c:v>169.72333592224879</c:v>
                </c:pt>
                <c:pt idx="1346">
                  <c:v>170.85497176682992</c:v>
                </c:pt>
                <c:pt idx="1347">
                  <c:v>168.71449862507629</c:v>
                </c:pt>
                <c:pt idx="1348">
                  <c:v>165.83555490249606</c:v>
                </c:pt>
                <c:pt idx="1349">
                  <c:v>164.89724805306597</c:v>
                </c:pt>
                <c:pt idx="1350">
                  <c:v>166.96512111370117</c:v>
                </c:pt>
                <c:pt idx="1351">
                  <c:v>169.05892607462837</c:v>
                </c:pt>
                <c:pt idx="1352">
                  <c:v>171.17898813155946</c:v>
                </c:pt>
                <c:pt idx="1353">
                  <c:v>173.32563655828233</c:v>
                </c:pt>
                <c:pt idx="1354">
                  <c:v>185.6575494867653</c:v>
                </c:pt>
                <c:pt idx="1355">
                  <c:v>185.34849734223121</c:v>
                </c:pt>
                <c:pt idx="1356">
                  <c:v>185.03995965686315</c:v>
                </c:pt>
                <c:pt idx="1357">
                  <c:v>184.73193557427388</c:v>
                </c:pt>
                <c:pt idx="1358">
                  <c:v>184.42442423950214</c:v>
                </c:pt>
                <c:pt idx="1359">
                  <c:v>184.11742479900948</c:v>
                </c:pt>
                <c:pt idx="1360">
                  <c:v>184.23287642477831</c:v>
                </c:pt>
                <c:pt idx="1361">
                  <c:v>184.86744054241305</c:v>
                </c:pt>
                <c:pt idx="1362">
                  <c:v>186.55030542202846</c:v>
                </c:pt>
                <c:pt idx="1363">
                  <c:v>183.03658766976665</c:v>
                </c:pt>
                <c:pt idx="1364">
                  <c:v>179.01656206049694</c:v>
                </c:pt>
                <c:pt idx="1365">
                  <c:v>180.69396922689421</c:v>
                </c:pt>
                <c:pt idx="1366">
                  <c:v>183.40876172883591</c:v>
                </c:pt>
                <c:pt idx="1367">
                  <c:v>186.56583891349553</c:v>
                </c:pt>
                <c:pt idx="1368">
                  <c:v>180.76177081802751</c:v>
                </c:pt>
                <c:pt idx="1369">
                  <c:v>176.0807321732197</c:v>
                </c:pt>
                <c:pt idx="1370">
                  <c:v>188.56986922479513</c:v>
                </c:pt>
                <c:pt idx="1371">
                  <c:v>177.76800520581907</c:v>
                </c:pt>
                <c:pt idx="1372">
                  <c:v>179.52040220949843</c:v>
                </c:pt>
                <c:pt idx="1373">
                  <c:v>181.29007394861114</c:v>
                </c:pt>
                <c:pt idx="1374">
                  <c:v>183.07719071361353</c:v>
                </c:pt>
                <c:pt idx="1375">
                  <c:v>184.88192447364588</c:v>
                </c:pt>
                <c:pt idx="1376">
                  <c:v>184.4870799135166</c:v>
                </c:pt>
                <c:pt idx="1377">
                  <c:v>180.73406242784307</c:v>
                </c:pt>
                <c:pt idx="1378">
                  <c:v>178.34169482986661</c:v>
                </c:pt>
                <c:pt idx="1379">
                  <c:v>180.36377757719549</c:v>
                </c:pt>
                <c:pt idx="1380">
                  <c:v>180.11419215348803</c:v>
                </c:pt>
                <c:pt idx="1381">
                  <c:v>180.79325762505542</c:v>
                </c:pt>
                <c:pt idx="1382">
                  <c:v>177.02134805516519</c:v>
                </c:pt>
                <c:pt idx="1383">
                  <c:v>174.03534918869025</c:v>
                </c:pt>
                <c:pt idx="1384">
                  <c:v>175.78496609920472</c:v>
                </c:pt>
                <c:pt idx="1385">
                  <c:v>178.16012090933927</c:v>
                </c:pt>
                <c:pt idx="1386">
                  <c:v>177.9424421167534</c:v>
                </c:pt>
                <c:pt idx="1387">
                  <c:v>177.53990027542338</c:v>
                </c:pt>
                <c:pt idx="1388">
                  <c:v>177.13826906526197</c:v>
                </c:pt>
                <c:pt idx="1389">
                  <c:v>176.19756429803218</c:v>
                </c:pt>
                <c:pt idx="1390">
                  <c:v>175.26185520713901</c:v>
                </c:pt>
                <c:pt idx="1391">
                  <c:v>174.33111526270523</c:v>
                </c:pt>
                <c:pt idx="1392">
                  <c:v>175.02004660047473</c:v>
                </c:pt>
                <c:pt idx="1393">
                  <c:v>175.84080270366746</c:v>
                </c:pt>
                <c:pt idx="1394">
                  <c:v>172.47276391192119</c:v>
                </c:pt>
                <c:pt idx="1395">
                  <c:v>172.55169084153766</c:v>
                </c:pt>
                <c:pt idx="1396">
                  <c:v>173.5414261424466</c:v>
                </c:pt>
                <c:pt idx="1397">
                  <c:v>173.6648544259958</c:v>
                </c:pt>
                <c:pt idx="1398">
                  <c:v>175.47681521442544</c:v>
                </c:pt>
                <c:pt idx="1399">
                  <c:v>177.35741724217584</c:v>
                </c:pt>
                <c:pt idx="1400">
                  <c:v>179.38684691114452</c:v>
                </c:pt>
                <c:pt idx="1401">
                  <c:v>178.83519805201647</c:v>
                </c:pt>
                <c:pt idx="1402">
                  <c:v>177.79067570687906</c:v>
                </c:pt>
                <c:pt idx="1403">
                  <c:v>183.63294779487418</c:v>
                </c:pt>
                <c:pt idx="1404">
                  <c:v>177.18067129872605</c:v>
                </c:pt>
                <c:pt idx="1405">
                  <c:v>179.96536451226959</c:v>
                </c:pt>
                <c:pt idx="1406">
                  <c:v>181.55741601646508</c:v>
                </c:pt>
                <c:pt idx="1407">
                  <c:v>183.16355149731251</c:v>
                </c:pt>
                <c:pt idx="1408">
                  <c:v>184.78389554776575</c:v>
                </c:pt>
                <c:pt idx="1409">
                  <c:v>187.58748084552602</c:v>
                </c:pt>
                <c:pt idx="1410">
                  <c:v>189.20233422196131</c:v>
                </c:pt>
                <c:pt idx="1411">
                  <c:v>189.42861940846817</c:v>
                </c:pt>
                <c:pt idx="1412">
                  <c:v>188.3725519007539</c:v>
                </c:pt>
                <c:pt idx="1413">
                  <c:v>191.72547702512682</c:v>
                </c:pt>
                <c:pt idx="1414">
                  <c:v>193.05547975398343</c:v>
                </c:pt>
                <c:pt idx="1415">
                  <c:v>193.15980604126904</c:v>
                </c:pt>
                <c:pt idx="1416">
                  <c:v>193.21480299754438</c:v>
                </c:pt>
                <c:pt idx="1417">
                  <c:v>194.2406431705119</c:v>
                </c:pt>
                <c:pt idx="1418">
                  <c:v>194.20957618757777</c:v>
                </c:pt>
                <c:pt idx="1419">
                  <c:v>195.64411511576685</c:v>
                </c:pt>
                <c:pt idx="1420">
                  <c:v>196.80813520061329</c:v>
                </c:pt>
                <c:pt idx="1421">
                  <c:v>197.97908083370339</c:v>
                </c:pt>
                <c:pt idx="1422">
                  <c:v>199.15699321984124</c:v>
                </c:pt>
                <c:pt idx="1423">
                  <c:v>204.77591888998546</c:v>
                </c:pt>
                <c:pt idx="1424">
                  <c:v>203.61950244233415</c:v>
                </c:pt>
                <c:pt idx="1425">
                  <c:v>202.4696165428432</c:v>
                </c:pt>
                <c:pt idx="1426">
                  <c:v>201.32622431201361</c:v>
                </c:pt>
                <c:pt idx="1427">
                  <c:v>201.3673670731967</c:v>
                </c:pt>
                <c:pt idx="1428">
                  <c:v>200.4943428703377</c:v>
                </c:pt>
                <c:pt idx="1429">
                  <c:v>198.51361279623873</c:v>
                </c:pt>
                <c:pt idx="1430">
                  <c:v>196.51483028611048</c:v>
                </c:pt>
                <c:pt idx="1431">
                  <c:v>197.41787191166938</c:v>
                </c:pt>
                <c:pt idx="1432">
                  <c:v>197.78332878523935</c:v>
                </c:pt>
                <c:pt idx="1433">
                  <c:v>196.9197506244887</c:v>
                </c:pt>
                <c:pt idx="1434">
                  <c:v>197.19851382270863</c:v>
                </c:pt>
                <c:pt idx="1435">
                  <c:v>199.10220617561279</c:v>
                </c:pt>
                <c:pt idx="1436">
                  <c:v>198.93595583450571</c:v>
                </c:pt>
                <c:pt idx="1437">
                  <c:v>198.03396376918107</c:v>
                </c:pt>
                <c:pt idx="1438">
                  <c:v>198.17712378513437</c:v>
                </c:pt>
                <c:pt idx="1439">
                  <c:v>198.89987080377477</c:v>
                </c:pt>
                <c:pt idx="1440">
                  <c:v>199.62525366273297</c:v>
                </c:pt>
                <c:pt idx="1441">
                  <c:v>200.35328197485288</c:v>
                </c:pt>
                <c:pt idx="1442">
                  <c:v>199.47521988286942</c:v>
                </c:pt>
                <c:pt idx="1443">
                  <c:v>208.91328533344566</c:v>
                </c:pt>
                <c:pt idx="1444">
                  <c:v>204.38017315459217</c:v>
                </c:pt>
                <c:pt idx="1445">
                  <c:v>199.94542286781871</c:v>
                </c:pt>
                <c:pt idx="1446">
                  <c:v>200.73448225193678</c:v>
                </c:pt>
                <c:pt idx="1447">
                  <c:v>201.21056277419794</c:v>
                </c:pt>
                <c:pt idx="1448">
                  <c:v>201.18243455991973</c:v>
                </c:pt>
                <c:pt idx="1449">
                  <c:v>200.51680345935085</c:v>
                </c:pt>
                <c:pt idx="1450">
                  <c:v>198.12191691681218</c:v>
                </c:pt>
                <c:pt idx="1451">
                  <c:v>200.69333949075371</c:v>
                </c:pt>
                <c:pt idx="1452">
                  <c:v>201.41312789941048</c:v>
                </c:pt>
                <c:pt idx="1453">
                  <c:v>201.07349020760336</c:v>
                </c:pt>
                <c:pt idx="1454">
                  <c:v>199.77308507735293</c:v>
                </c:pt>
                <c:pt idx="1455">
                  <c:v>199.50145888872598</c:v>
                </c:pt>
                <c:pt idx="1456">
                  <c:v>200.76030143369965</c:v>
                </c:pt>
                <c:pt idx="1457">
                  <c:v>201.23953063666357</c:v>
                </c:pt>
                <c:pt idx="1458">
                  <c:v>201.00991398744696</c:v>
                </c:pt>
                <c:pt idx="1459">
                  <c:v>200.78055933350251</c:v>
                </c:pt>
                <c:pt idx="1460">
                  <c:v>200.55146637589047</c:v>
                </c:pt>
                <c:pt idx="1461">
                  <c:v>200.32263481601242</c:v>
                </c:pt>
                <c:pt idx="1462">
                  <c:v>209.78903839291374</c:v>
                </c:pt>
                <c:pt idx="1463">
                  <c:v>208.44689296786621</c:v>
                </c:pt>
                <c:pt idx="1464">
                  <c:v>207.11333404645919</c:v>
                </c:pt>
                <c:pt idx="1465">
                  <c:v>205.78830669571565</c:v>
                </c:pt>
                <c:pt idx="1466">
                  <c:v>204.4717563340964</c:v>
                </c:pt>
                <c:pt idx="1467">
                  <c:v>203.83698230441482</c:v>
                </c:pt>
                <c:pt idx="1468">
                  <c:v>202.88272213942395</c:v>
                </c:pt>
                <c:pt idx="1469">
                  <c:v>202.19085203299852</c:v>
                </c:pt>
                <c:pt idx="1470">
                  <c:v>198.37339154894133</c:v>
                </c:pt>
                <c:pt idx="1471">
                  <c:v>197.967211738282</c:v>
                </c:pt>
                <c:pt idx="1472">
                  <c:v>200.45215054892034</c:v>
                </c:pt>
                <c:pt idx="1473">
                  <c:v>200.93809693738362</c:v>
                </c:pt>
                <c:pt idx="1474">
                  <c:v>200.3952643842234</c:v>
                </c:pt>
                <c:pt idx="1475">
                  <c:v>201.72127878418982</c:v>
                </c:pt>
                <c:pt idx="1476">
                  <c:v>205.42244799429079</c:v>
                </c:pt>
                <c:pt idx="1477">
                  <c:v>207.20754004072336</c:v>
                </c:pt>
                <c:pt idx="1478">
                  <c:v>204.64851508434162</c:v>
                </c:pt>
                <c:pt idx="1479">
                  <c:v>202.12109423235688</c:v>
                </c:pt>
                <c:pt idx="1480">
                  <c:v>199.62488717227524</c:v>
                </c:pt>
                <c:pt idx="1481">
                  <c:v>197.61938747664769</c:v>
                </c:pt>
                <c:pt idx="1482">
                  <c:v>203.87728541741049</c:v>
                </c:pt>
                <c:pt idx="1483">
                  <c:v>210.06864123932112</c:v>
                </c:pt>
                <c:pt idx="1484">
                  <c:v>210.32032578349711</c:v>
                </c:pt>
                <c:pt idx="1485">
                  <c:v>211.5107370011969</c:v>
                </c:pt>
                <c:pt idx="1486">
                  <c:v>214.91467075295492</c:v>
                </c:pt>
                <c:pt idx="1487">
                  <c:v>216.84502193580934</c:v>
                </c:pt>
                <c:pt idx="1488">
                  <c:v>215.58156132580493</c:v>
                </c:pt>
                <c:pt idx="1489">
                  <c:v>212.18539431978047</c:v>
                </c:pt>
                <c:pt idx="1490">
                  <c:v>213.14763114255172</c:v>
                </c:pt>
                <c:pt idx="1491">
                  <c:v>214.19698146476674</c:v>
                </c:pt>
                <c:pt idx="1492">
                  <c:v>217.4848338546154</c:v>
                </c:pt>
                <c:pt idx="1493">
                  <c:v>216.21171729045577</c:v>
                </c:pt>
                <c:pt idx="1494">
                  <c:v>216.85740674657364</c:v>
                </c:pt>
                <c:pt idx="1495">
                  <c:v>217.92208064820889</c:v>
                </c:pt>
                <c:pt idx="1496">
                  <c:v>220.67906547156784</c:v>
                </c:pt>
                <c:pt idx="1497">
                  <c:v>219.78295094355505</c:v>
                </c:pt>
                <c:pt idx="1498">
                  <c:v>222.2598151313214</c:v>
                </c:pt>
                <c:pt idx="1499">
                  <c:v>224.76459256794473</c:v>
                </c:pt>
                <c:pt idx="1500">
                  <c:v>227.2975978243544</c:v>
                </c:pt>
                <c:pt idx="1501">
                  <c:v>229.8591490165625</c:v>
                </c:pt>
                <c:pt idx="1502">
                  <c:v>222.53846638258611</c:v>
                </c:pt>
                <c:pt idx="1503">
                  <c:v>228.5717584332169</c:v>
                </c:pt>
                <c:pt idx="1504">
                  <c:v>231.20909338987011</c:v>
                </c:pt>
                <c:pt idx="1505">
                  <c:v>233.67933835722874</c:v>
                </c:pt>
                <c:pt idx="1506">
                  <c:v>231.3064925796096</c:v>
                </c:pt>
                <c:pt idx="1507">
                  <c:v>229.66875879006739</c:v>
                </c:pt>
                <c:pt idx="1508">
                  <c:v>230.47503096202738</c:v>
                </c:pt>
                <c:pt idx="1509">
                  <c:v>228.36373559478625</c:v>
                </c:pt>
                <c:pt idx="1510">
                  <c:v>228.78586872100635</c:v>
                </c:pt>
                <c:pt idx="1511">
                  <c:v>230.77583492516683</c:v>
                </c:pt>
                <c:pt idx="1512">
                  <c:v>230.79325762505559</c:v>
                </c:pt>
                <c:pt idx="1513">
                  <c:v>224.75471777325347</c:v>
                </c:pt>
                <c:pt idx="1514">
                  <c:v>223.09893154768196</c:v>
                </c:pt>
                <c:pt idx="1515">
                  <c:v>223.71618297657642</c:v>
                </c:pt>
                <c:pt idx="1516">
                  <c:v>224.33514216499972</c:v>
                </c:pt>
                <c:pt idx="1517">
                  <c:v>224.95581383784133</c:v>
                </c:pt>
                <c:pt idx="1518">
                  <c:v>225.57820273305535</c:v>
                </c:pt>
                <c:pt idx="1519">
                  <c:v>228.07489661831744</c:v>
                </c:pt>
                <c:pt idx="1520">
                  <c:v>228.15025504313741</c:v>
                </c:pt>
                <c:pt idx="1521">
                  <c:v>226.35130880161262</c:v>
                </c:pt>
                <c:pt idx="1522">
                  <c:v>225.92413778626803</c:v>
                </c:pt>
                <c:pt idx="1523">
                  <c:v>223.75973467117325</c:v>
                </c:pt>
                <c:pt idx="1524">
                  <c:v>218.41873255106159</c:v>
                </c:pt>
                <c:pt idx="1525">
                  <c:v>221.01555448267223</c:v>
                </c:pt>
                <c:pt idx="1526">
                  <c:v>221.00736791284498</c:v>
                </c:pt>
                <c:pt idx="1527">
                  <c:v>221.898864375827</c:v>
                </c:pt>
                <c:pt idx="1528">
                  <c:v>215.41887948949434</c:v>
                </c:pt>
                <c:pt idx="1529">
                  <c:v>214.08467851970073</c:v>
                </c:pt>
                <c:pt idx="1530">
                  <c:v>214.08950649677834</c:v>
                </c:pt>
                <c:pt idx="1531">
                  <c:v>215.13595123394748</c:v>
                </c:pt>
                <c:pt idx="1532">
                  <c:v>216.18751087191848</c:v>
                </c:pt>
                <c:pt idx="1533">
                  <c:v>217.24421041173039</c:v>
                </c:pt>
                <c:pt idx="1534">
                  <c:v>218.30607497663098</c:v>
                </c:pt>
                <c:pt idx="1535">
                  <c:v>219.37312981266447</c:v>
                </c:pt>
                <c:pt idx="1536">
                  <c:v>220.44540028927608</c:v>
                </c:pt>
                <c:pt idx="1537">
                  <c:v>221.52291189991445</c:v>
                </c:pt>
                <c:pt idx="1538">
                  <c:v>221.74667814185906</c:v>
                </c:pt>
                <c:pt idx="1539">
                  <c:v>220.23027351539756</c:v>
                </c:pt>
                <c:pt idx="1540">
                  <c:v>219.58353449904541</c:v>
                </c:pt>
                <c:pt idx="1541">
                  <c:v>215.51480929490592</c:v>
                </c:pt>
                <c:pt idx="1542">
                  <c:v>209.54197191376861</c:v>
                </c:pt>
                <c:pt idx="1543">
                  <c:v>211.64487079913565</c:v>
                </c:pt>
                <c:pt idx="1544">
                  <c:v>214.54984361552562</c:v>
                </c:pt>
                <c:pt idx="1545">
                  <c:v>216.41281303134036</c:v>
                </c:pt>
                <c:pt idx="1546">
                  <c:v>214.52843258674665</c:v>
                </c:pt>
                <c:pt idx="1547">
                  <c:v>215.27739876991589</c:v>
                </c:pt>
                <c:pt idx="1548">
                  <c:v>217.61896765255406</c:v>
                </c:pt>
                <c:pt idx="1549">
                  <c:v>217.11937698104546</c:v>
                </c:pt>
                <c:pt idx="1550">
                  <c:v>216.89791977161619</c:v>
                </c:pt>
                <c:pt idx="1551">
                  <c:v>218.53208505636192</c:v>
                </c:pt>
                <c:pt idx="1552">
                  <c:v>221.50965872861369</c:v>
                </c:pt>
                <c:pt idx="1553">
                  <c:v>224.52780285060618</c:v>
                </c:pt>
                <c:pt idx="1554">
                  <c:v>215.59583534499103</c:v>
                </c:pt>
                <c:pt idx="1555">
                  <c:v>221.00100850921365</c:v>
                </c:pt>
                <c:pt idx="1556">
                  <c:v>226.54169401711476</c:v>
                </c:pt>
                <c:pt idx="1557">
                  <c:v>232.22128927979239</c:v>
                </c:pt>
                <c:pt idx="1558">
                  <c:v>232.76076324020295</c:v>
                </c:pt>
                <c:pt idx="1559">
                  <c:v>233.54436491110289</c:v>
                </c:pt>
                <c:pt idx="1560">
                  <c:v>230.90807951468395</c:v>
                </c:pt>
                <c:pt idx="1561">
                  <c:v>231.11778164948944</c:v>
                </c:pt>
                <c:pt idx="1562">
                  <c:v>230.12741661243999</c:v>
                </c:pt>
                <c:pt idx="1563">
                  <c:v>226.31520392955409</c:v>
                </c:pt>
                <c:pt idx="1564">
                  <c:v>221.49940175066703</c:v>
                </c:pt>
                <c:pt idx="1565">
                  <c:v>225.42034887382249</c:v>
                </c:pt>
                <c:pt idx="1566">
                  <c:v>225.08805810365519</c:v>
                </c:pt>
                <c:pt idx="1567">
                  <c:v>225.43126430025879</c:v>
                </c:pt>
                <c:pt idx="1568">
                  <c:v>228.79111652217782</c:v>
                </c:pt>
                <c:pt idx="1569">
                  <c:v>232.02355213165745</c:v>
                </c:pt>
                <c:pt idx="1570">
                  <c:v>216.49278952119118</c:v>
                </c:pt>
                <c:pt idx="1571">
                  <c:v>217.31068327893382</c:v>
                </c:pt>
                <c:pt idx="1572">
                  <c:v>218.13166697884355</c:v>
                </c:pt>
                <c:pt idx="1573">
                  <c:v>218.95575229449253</c:v>
                </c:pt>
                <c:pt idx="1574">
                  <c:v>219.78295094355525</c:v>
                </c:pt>
                <c:pt idx="1575">
                  <c:v>225.3374336153158</c:v>
                </c:pt>
                <c:pt idx="1576">
                  <c:v>224.49463674720357</c:v>
                </c:pt>
                <c:pt idx="1577">
                  <c:v>223.48915804278073</c:v>
                </c:pt>
                <c:pt idx="1578">
                  <c:v>223.18457566279795</c:v>
                </c:pt>
                <c:pt idx="1579">
                  <c:v>221.66607191586789</c:v>
                </c:pt>
                <c:pt idx="1580">
                  <c:v>219.32618232960456</c:v>
                </c:pt>
                <c:pt idx="1581">
                  <c:v>219.29364596234245</c:v>
                </c:pt>
                <c:pt idx="1582">
                  <c:v>217.15290461205595</c:v>
                </c:pt>
                <c:pt idx="1583">
                  <c:v>215.03306114737993</c:v>
                </c:pt>
                <c:pt idx="1584">
                  <c:v>217.53878125065668</c:v>
                </c:pt>
                <c:pt idx="1585">
                  <c:v>216.82653821561186</c:v>
                </c:pt>
                <c:pt idx="1586">
                  <c:v>216.11662713323187</c:v>
                </c:pt>
                <c:pt idx="1587">
                  <c:v>217.04422185748089</c:v>
                </c:pt>
                <c:pt idx="1588">
                  <c:v>217.97579791339936</c:v>
                </c:pt>
                <c:pt idx="1589">
                  <c:v>218.91137238927627</c:v>
                </c:pt>
                <c:pt idx="1590">
                  <c:v>219.85096244673548</c:v>
                </c:pt>
                <c:pt idx="1591">
                  <c:v>217.71447763387209</c:v>
                </c:pt>
                <c:pt idx="1592">
                  <c:v>221.37240496232144</c:v>
                </c:pt>
                <c:pt idx="1593">
                  <c:v>224.5668464913208</c:v>
                </c:pt>
                <c:pt idx="1594">
                  <c:v>223.02735153970551</c:v>
                </c:pt>
                <c:pt idx="1595">
                  <c:v>224.70286949768112</c:v>
                </c:pt>
                <c:pt idx="1596">
                  <c:v>224.13337811457066</c:v>
                </c:pt>
                <c:pt idx="1597">
                  <c:v>224.64934192573381</c:v>
                </c:pt>
                <c:pt idx="1598">
                  <c:v>224.06578643548417</c:v>
                </c:pt>
                <c:pt idx="1599">
                  <c:v>225.06517769054832</c:v>
                </c:pt>
                <c:pt idx="1600">
                  <c:v>225.51795797560885</c:v>
                </c:pt>
                <c:pt idx="1601">
                  <c:v>226.86034551522977</c:v>
                </c:pt>
                <c:pt idx="1602">
                  <c:v>227.08830999811147</c:v>
                </c:pt>
                <c:pt idx="1603">
                  <c:v>224.1791389407845</c:v>
                </c:pt>
                <c:pt idx="1604">
                  <c:v>235.40418564621493</c:v>
                </c:pt>
                <c:pt idx="1605">
                  <c:v>224.11595541468191</c:v>
                </c:pt>
                <c:pt idx="1606">
                  <c:v>231.01811019097869</c:v>
                </c:pt>
                <c:pt idx="1607">
                  <c:v>238.13283234324891</c:v>
                </c:pt>
                <c:pt idx="1608">
                  <c:v>236.62096952940519</c:v>
                </c:pt>
                <c:pt idx="1609">
                  <c:v>235.11870526249575</c:v>
                </c:pt>
                <c:pt idx="1610">
                  <c:v>234.48687000147007</c:v>
                </c:pt>
                <c:pt idx="1611">
                  <c:v>232.85375427695863</c:v>
                </c:pt>
                <c:pt idx="1612">
                  <c:v>233.51665652091842</c:v>
                </c:pt>
                <c:pt idx="1613">
                  <c:v>236.01775855916438</c:v>
                </c:pt>
                <c:pt idx="1614">
                  <c:v>233.3285753269387</c:v>
                </c:pt>
                <c:pt idx="1615">
                  <c:v>228.55937362245285</c:v>
                </c:pt>
                <c:pt idx="1616">
                  <c:v>231.6066668066087</c:v>
                </c:pt>
                <c:pt idx="1617">
                  <c:v>229.3629169378037</c:v>
                </c:pt>
                <c:pt idx="1618">
                  <c:v>231.72085896009634</c:v>
                </c:pt>
                <c:pt idx="1619">
                  <c:v>229.00333760154558</c:v>
                </c:pt>
                <c:pt idx="1620">
                  <c:v>235.44700770377275</c:v>
                </c:pt>
                <c:pt idx="1621">
                  <c:v>224.59833329834859</c:v>
                </c:pt>
                <c:pt idx="1622">
                  <c:v>220.13131274727701</c:v>
                </c:pt>
                <c:pt idx="1623">
                  <c:v>215.75313645569238</c:v>
                </c:pt>
                <c:pt idx="1624">
                  <c:v>211.46203740632737</c:v>
                </c:pt>
                <c:pt idx="1625">
                  <c:v>213.22781754444949</c:v>
                </c:pt>
                <c:pt idx="1626">
                  <c:v>218.82764121833014</c:v>
                </c:pt>
                <c:pt idx="1627">
                  <c:v>217.94957912634669</c:v>
                </c:pt>
                <c:pt idx="1628">
                  <c:v>213.67094187535486</c:v>
                </c:pt>
                <c:pt idx="1629">
                  <c:v>219.0707193685852</c:v>
                </c:pt>
                <c:pt idx="1630">
                  <c:v>218.76508742836813</c:v>
                </c:pt>
                <c:pt idx="1631">
                  <c:v>217.19641470224039</c:v>
                </c:pt>
                <c:pt idx="1632">
                  <c:v>216.10928021159197</c:v>
                </c:pt>
                <c:pt idx="1633">
                  <c:v>218.6895190915013</c:v>
                </c:pt>
                <c:pt idx="1634">
                  <c:v>220.15029702554693</c:v>
                </c:pt>
                <c:pt idx="1635">
                  <c:v>223.88169357039467</c:v>
                </c:pt>
                <c:pt idx="1636">
                  <c:v>224.26142446315063</c:v>
                </c:pt>
                <c:pt idx="1637">
                  <c:v>224.62289300783038</c:v>
                </c:pt>
                <c:pt idx="1638">
                  <c:v>223.85524465249128</c:v>
                </c:pt>
                <c:pt idx="1639">
                  <c:v>218.45105900627706</c:v>
                </c:pt>
                <c:pt idx="1640">
                  <c:v>217.402420517564</c:v>
                </c:pt>
                <c:pt idx="1641">
                  <c:v>216.35881584596723</c:v>
                </c:pt>
                <c:pt idx="1642">
                  <c:v>215.32022082747395</c:v>
                </c:pt>
                <c:pt idx="1643">
                  <c:v>215.20371964147091</c:v>
                </c:pt>
                <c:pt idx="1644">
                  <c:v>214.75030962026977</c:v>
                </c:pt>
                <c:pt idx="1645">
                  <c:v>209.86691576229626</c:v>
                </c:pt>
                <c:pt idx="1646">
                  <c:v>209.35431054388278</c:v>
                </c:pt>
                <c:pt idx="1647">
                  <c:v>207.34608199164614</c:v>
                </c:pt>
                <c:pt idx="1648">
                  <c:v>212.60416885325114</c:v>
                </c:pt>
                <c:pt idx="1649">
                  <c:v>209.99958017590694</c:v>
                </c:pt>
                <c:pt idx="1650">
                  <c:v>211.53319759021031</c:v>
                </c:pt>
                <c:pt idx="1651">
                  <c:v>213.19297214467198</c:v>
                </c:pt>
                <c:pt idx="1652">
                  <c:v>215.52131656835846</c:v>
                </c:pt>
                <c:pt idx="1653">
                  <c:v>216.14601481979113</c:v>
                </c:pt>
                <c:pt idx="1654">
                  <c:v>215.84248200004259</c:v>
                </c:pt>
                <c:pt idx="1655">
                  <c:v>215.66909464934253</c:v>
                </c:pt>
                <c:pt idx="1656">
                  <c:v>225.00409328491426</c:v>
                </c:pt>
                <c:pt idx="1657">
                  <c:v>224.04948740338446</c:v>
                </c:pt>
                <c:pt idx="1658">
                  <c:v>223.09893154768216</c:v>
                </c:pt>
                <c:pt idx="1659">
                  <c:v>220.9236130061511</c:v>
                </c:pt>
                <c:pt idx="1660">
                  <c:v>220.75534532716327</c:v>
                </c:pt>
                <c:pt idx="1661">
                  <c:v>220.5872058101709</c:v>
                </c:pt>
                <c:pt idx="1662">
                  <c:v>220.41919435756483</c:v>
                </c:pt>
                <c:pt idx="1663">
                  <c:v>219.58794265202943</c:v>
                </c:pt>
                <c:pt idx="1664">
                  <c:v>220.77856378177609</c:v>
                </c:pt>
                <c:pt idx="1665">
                  <c:v>224.25050903671425</c:v>
                </c:pt>
                <c:pt idx="1666">
                  <c:v>225.78454627511138</c:v>
                </c:pt>
                <c:pt idx="1667">
                  <c:v>227.62736413442835</c:v>
                </c:pt>
                <c:pt idx="1668">
                  <c:v>229.20590272675815</c:v>
                </c:pt>
                <c:pt idx="1669">
                  <c:v>229.7518839606212</c:v>
                </c:pt>
                <c:pt idx="1670">
                  <c:v>229.57723713764</c:v>
                </c:pt>
                <c:pt idx="1671">
                  <c:v>227.85700791368484</c:v>
                </c:pt>
                <c:pt idx="1672">
                  <c:v>230.47859946682411</c:v>
                </c:pt>
                <c:pt idx="1673">
                  <c:v>232.74019185961151</c:v>
                </c:pt>
                <c:pt idx="1674">
                  <c:v>235.76040638972336</c:v>
                </c:pt>
                <c:pt idx="1675">
                  <c:v>226.02699468922586</c:v>
                </c:pt>
                <c:pt idx="1676">
                  <c:v>231.93653783792968</c:v>
                </c:pt>
                <c:pt idx="1677">
                  <c:v>238.00058775373185</c:v>
                </c:pt>
                <c:pt idx="1678">
                  <c:v>240.48636621255764</c:v>
                </c:pt>
                <c:pt idx="1679">
                  <c:v>242.96940170783043</c:v>
                </c:pt>
                <c:pt idx="1680">
                  <c:v>245.47807468670695</c:v>
                </c:pt>
                <c:pt idx="1681">
                  <c:v>246.90757572577158</c:v>
                </c:pt>
                <c:pt idx="1682">
                  <c:v>246.90043871617863</c:v>
                </c:pt>
                <c:pt idx="1683">
                  <c:v>244.58867734419346</c:v>
                </c:pt>
                <c:pt idx="1684">
                  <c:v>241.65578622557217</c:v>
                </c:pt>
                <c:pt idx="1685">
                  <c:v>243.24733936480686</c:v>
                </c:pt>
                <c:pt idx="1686">
                  <c:v>243.58655723252031</c:v>
                </c:pt>
                <c:pt idx="1687">
                  <c:v>243.18709460736022</c:v>
                </c:pt>
                <c:pt idx="1688">
                  <c:v>244.59434496945849</c:v>
                </c:pt>
                <c:pt idx="1689">
                  <c:v>241.66859086043019</c:v>
                </c:pt>
                <c:pt idx="1690">
                  <c:v>246.72957031004083</c:v>
                </c:pt>
                <c:pt idx="1691">
                  <c:v>247.66677437827278</c:v>
                </c:pt>
                <c:pt idx="1692">
                  <c:v>248.60753842297774</c:v>
                </c:pt>
                <c:pt idx="1693">
                  <c:v>249.55187596675069</c:v>
                </c:pt>
                <c:pt idx="1694">
                  <c:v>250.49980058355621</c:v>
                </c:pt>
                <c:pt idx="1695">
                  <c:v>251.77293550734765</c:v>
                </c:pt>
                <c:pt idx="1696">
                  <c:v>253.05254098532788</c:v>
                </c:pt>
                <c:pt idx="1697">
                  <c:v>252.69820945024105</c:v>
                </c:pt>
                <c:pt idx="1698">
                  <c:v>252.28489262998872</c:v>
                </c:pt>
                <c:pt idx="1699">
                  <c:v>247.93929343605097</c:v>
                </c:pt>
                <c:pt idx="1700">
                  <c:v>248.8547198723742</c:v>
                </c:pt>
                <c:pt idx="1701">
                  <c:v>250.98931547681596</c:v>
                </c:pt>
                <c:pt idx="1702">
                  <c:v>249.53588446441012</c:v>
                </c:pt>
                <c:pt idx="1703">
                  <c:v>248.17040659963547</c:v>
                </c:pt>
                <c:pt idx="1704">
                  <c:v>243.80591532148102</c:v>
                </c:pt>
                <c:pt idx="1705">
                  <c:v>239.13012447784448</c:v>
                </c:pt>
                <c:pt idx="1706">
                  <c:v>238.85346040009307</c:v>
                </c:pt>
                <c:pt idx="1707">
                  <c:v>236.8930917945388</c:v>
                </c:pt>
                <c:pt idx="1708">
                  <c:v>237.22664203698724</c:v>
                </c:pt>
                <c:pt idx="1709">
                  <c:v>240.20151556497902</c:v>
                </c:pt>
                <c:pt idx="1710">
                  <c:v>241.40180230549205</c:v>
                </c:pt>
                <c:pt idx="1711">
                  <c:v>242.60808687768287</c:v>
                </c:pt>
                <c:pt idx="1712">
                  <c:v>243.82039925271386</c:v>
                </c:pt>
                <c:pt idx="1713">
                  <c:v>242.27622439259295</c:v>
                </c:pt>
                <c:pt idx="1714">
                  <c:v>240.741829173577</c:v>
                </c:pt>
                <c:pt idx="1715">
                  <c:v>242.62012216881203</c:v>
                </c:pt>
                <c:pt idx="1716">
                  <c:v>244.51604777598263</c:v>
                </c:pt>
                <c:pt idx="1717">
                  <c:v>247.73190033376093</c:v>
                </c:pt>
                <c:pt idx="1718">
                  <c:v>247.31459518461841</c:v>
                </c:pt>
                <c:pt idx="1719">
                  <c:v>248.25731018703237</c:v>
                </c:pt>
                <c:pt idx="1720">
                  <c:v>249.09842775876984</c:v>
                </c:pt>
                <c:pt idx="1721">
                  <c:v>252.5216734188383</c:v>
                </c:pt>
                <c:pt idx="1722">
                  <c:v>253.96565838913571</c:v>
                </c:pt>
                <c:pt idx="1723">
                  <c:v>253.66758328260534</c:v>
                </c:pt>
                <c:pt idx="1724">
                  <c:v>256.09143768760964</c:v>
                </c:pt>
                <c:pt idx="1725">
                  <c:v>256.63389956546814</c:v>
                </c:pt>
                <c:pt idx="1726">
                  <c:v>257.17751050512896</c:v>
                </c:pt>
                <c:pt idx="1727">
                  <c:v>257.72227294057683</c:v>
                </c:pt>
                <c:pt idx="1728">
                  <c:v>258.26818931094772</c:v>
                </c:pt>
                <c:pt idx="1729">
                  <c:v>258.81526206054787</c:v>
                </c:pt>
                <c:pt idx="1730">
                  <c:v>259.36349363885978</c:v>
                </c:pt>
                <c:pt idx="1731">
                  <c:v>259.91288650055714</c:v>
                </c:pt>
                <c:pt idx="1732">
                  <c:v>259.25145364092532</c:v>
                </c:pt>
                <c:pt idx="1733">
                  <c:v>260.48678603665149</c:v>
                </c:pt>
                <c:pt idx="1734">
                  <c:v>261.33797938663787</c:v>
                </c:pt>
                <c:pt idx="1735">
                  <c:v>260.63918218266633</c:v>
                </c:pt>
                <c:pt idx="1736">
                  <c:v>259.6420999601176</c:v>
                </c:pt>
                <c:pt idx="1737">
                  <c:v>258.69161821197008</c:v>
                </c:pt>
                <c:pt idx="1738">
                  <c:v>260.08837297172573</c:v>
                </c:pt>
                <c:pt idx="1739">
                  <c:v>260.89338567140453</c:v>
                </c:pt>
                <c:pt idx="1740">
                  <c:v>263.69760070530532</c:v>
                </c:pt>
                <c:pt idx="1741">
                  <c:v>264.10545981233946</c:v>
                </c:pt>
                <c:pt idx="1742">
                  <c:v>264.62520204034587</c:v>
                </c:pt>
                <c:pt idx="1743">
                  <c:v>265.1707634501152</c:v>
                </c:pt>
                <c:pt idx="1744">
                  <c:v>266.6670165200789</c:v>
                </c:pt>
                <c:pt idx="1745">
                  <c:v>263.64472788839686</c:v>
                </c:pt>
                <c:pt idx="1746">
                  <c:v>260.65669256892539</c:v>
                </c:pt>
                <c:pt idx="1747">
                  <c:v>257.70252234943922</c:v>
                </c:pt>
                <c:pt idx="1748">
                  <c:v>254.78183341753891</c:v>
                </c:pt>
                <c:pt idx="1749">
                  <c:v>251.89424631079652</c:v>
                </c:pt>
                <c:pt idx="1750">
                  <c:v>265.20329981737729</c:v>
                </c:pt>
                <c:pt idx="1751">
                  <c:v>266.86727261277599</c:v>
                </c:pt>
                <c:pt idx="1752">
                  <c:v>267.64814542706682</c:v>
                </c:pt>
                <c:pt idx="1753">
                  <c:v>264.85421608346184</c:v>
                </c:pt>
                <c:pt idx="1754">
                  <c:v>262.31491005268873</c:v>
                </c:pt>
                <c:pt idx="1755">
                  <c:v>264.073343269171</c:v>
                </c:pt>
                <c:pt idx="1756">
                  <c:v>263.45767123575303</c:v>
                </c:pt>
                <c:pt idx="1757">
                  <c:v>260.44438380318724</c:v>
                </c:pt>
                <c:pt idx="1758">
                  <c:v>258.86479565062314</c:v>
                </c:pt>
                <c:pt idx="1759">
                  <c:v>254.27569848233665</c:v>
                </c:pt>
                <c:pt idx="1760">
                  <c:v>258.54635907554808</c:v>
                </c:pt>
                <c:pt idx="1761">
                  <c:v>259.86796532253055</c:v>
                </c:pt>
                <c:pt idx="1762">
                  <c:v>259.83039106614399</c:v>
                </c:pt>
                <c:pt idx="1763">
                  <c:v>261.42761183064363</c:v>
                </c:pt>
                <c:pt idx="1764">
                  <c:v>260.24160876592777</c:v>
                </c:pt>
                <c:pt idx="1765">
                  <c:v>254.41906841033671</c:v>
                </c:pt>
                <c:pt idx="1766">
                  <c:v>254.22406011881083</c:v>
                </c:pt>
                <c:pt idx="1767">
                  <c:v>270.42255295031447</c:v>
                </c:pt>
                <c:pt idx="1768">
                  <c:v>267.84710782411742</c:v>
                </c:pt>
                <c:pt idx="1769">
                  <c:v>265.29619067284642</c:v>
                </c:pt>
                <c:pt idx="1770">
                  <c:v>262.76956789744389</c:v>
                </c:pt>
                <c:pt idx="1771">
                  <c:v>260.26700812359678</c:v>
                </c:pt>
                <c:pt idx="1772">
                  <c:v>259.61313209765166</c:v>
                </c:pt>
                <c:pt idx="1773">
                  <c:v>260.74833644702932</c:v>
                </c:pt>
                <c:pt idx="1774">
                  <c:v>261.88165158798523</c:v>
                </c:pt>
                <c:pt idx="1775">
                  <c:v>261.99710321375403</c:v>
                </c:pt>
                <c:pt idx="1776">
                  <c:v>261.75675392010805</c:v>
                </c:pt>
                <c:pt idx="1777">
                  <c:v>263.21942106257535</c:v>
                </c:pt>
                <c:pt idx="1778">
                  <c:v>262.39782531119516</c:v>
                </c:pt>
                <c:pt idx="1779">
                  <c:v>258.50983437939561</c:v>
                </c:pt>
                <c:pt idx="1780">
                  <c:v>254.30676546527059</c:v>
                </c:pt>
                <c:pt idx="1781">
                  <c:v>254.42452612355481</c:v>
                </c:pt>
                <c:pt idx="1782">
                  <c:v>256.50601398014288</c:v>
                </c:pt>
                <c:pt idx="1783">
                  <c:v>261.80146518608757</c:v>
                </c:pt>
                <c:pt idx="1784">
                  <c:v>254.68250802913633</c:v>
                </c:pt>
                <c:pt idx="1785">
                  <c:v>252.86047146245781</c:v>
                </c:pt>
                <c:pt idx="1786">
                  <c:v>253.90848092674966</c:v>
                </c:pt>
                <c:pt idx="1787">
                  <c:v>254.96083398745836</c:v>
                </c:pt>
                <c:pt idx="1788">
                  <c:v>256.01754864711745</c:v>
                </c:pt>
                <c:pt idx="1789">
                  <c:v>257.06060160792691</c:v>
                </c:pt>
                <c:pt idx="1790">
                  <c:v>258.59820735112049</c:v>
                </c:pt>
                <c:pt idx="1791">
                  <c:v>260.34593505321334</c:v>
                </c:pt>
                <c:pt idx="1792">
                  <c:v>258.69203803606354</c:v>
                </c:pt>
                <c:pt idx="1793">
                  <c:v>257.57173744201242</c:v>
                </c:pt>
                <c:pt idx="1794">
                  <c:v>257.38617519259492</c:v>
                </c:pt>
                <c:pt idx="1795">
                  <c:v>254.17179201914459</c:v>
                </c:pt>
                <c:pt idx="1796">
                  <c:v>254.00302273347529</c:v>
                </c:pt>
                <c:pt idx="1797">
                  <c:v>253.63714603581158</c:v>
                </c:pt>
                <c:pt idx="1798">
                  <c:v>253.2378933226984</c:v>
                </c:pt>
                <c:pt idx="1799">
                  <c:v>251.83924935452106</c:v>
                </c:pt>
                <c:pt idx="1800">
                  <c:v>262.46625663846908</c:v>
                </c:pt>
                <c:pt idx="1801">
                  <c:v>257.38449589622007</c:v>
                </c:pt>
                <c:pt idx="1802">
                  <c:v>256.05722202397254</c:v>
                </c:pt>
                <c:pt idx="1803">
                  <c:v>254.44610694851551</c:v>
                </c:pt>
                <c:pt idx="1804">
                  <c:v>252.84512902820646</c:v>
                </c:pt>
                <c:pt idx="1805">
                  <c:v>251.2542244799435</c:v>
                </c:pt>
                <c:pt idx="1806">
                  <c:v>250.13035538109591</c:v>
                </c:pt>
                <c:pt idx="1807">
                  <c:v>249.22710384349014</c:v>
                </c:pt>
                <c:pt idx="1808">
                  <c:v>249.42861940846845</c:v>
                </c:pt>
                <c:pt idx="1809">
                  <c:v>251.43097042339321</c:v>
                </c:pt>
                <c:pt idx="1810">
                  <c:v>249.48088750813471</c:v>
                </c:pt>
                <c:pt idx="1811">
                  <c:v>250.7621906421216</c:v>
                </c:pt>
                <c:pt idx="1812">
                  <c:v>251.06047566069881</c:v>
                </c:pt>
                <c:pt idx="1813">
                  <c:v>249.75818132202673</c:v>
                </c:pt>
                <c:pt idx="1814">
                  <c:v>248.52767690337814</c:v>
                </c:pt>
                <c:pt idx="1815">
                  <c:v>248.63704107978822</c:v>
                </c:pt>
                <c:pt idx="1816">
                  <c:v>247.70587123995111</c:v>
                </c:pt>
                <c:pt idx="1817">
                  <c:v>250.03652469615292</c:v>
                </c:pt>
                <c:pt idx="1818">
                  <c:v>253.53093054010435</c:v>
                </c:pt>
                <c:pt idx="1819">
                  <c:v>265.06958584353225</c:v>
                </c:pt>
                <c:pt idx="1820">
                  <c:v>262.80906191166127</c:v>
                </c:pt>
                <c:pt idx="1821">
                  <c:v>260.5678158174569</c:v>
                </c:pt>
                <c:pt idx="1822">
                  <c:v>258.34568315875708</c:v>
                </c:pt>
                <c:pt idx="1823">
                  <c:v>256.47158840445917</c:v>
                </c:pt>
                <c:pt idx="1824">
                  <c:v>256.66281827914162</c:v>
                </c:pt>
                <c:pt idx="1825">
                  <c:v>255.55091416696465</c:v>
                </c:pt>
                <c:pt idx="1826">
                  <c:v>256.03916958794321</c:v>
                </c:pt>
                <c:pt idx="1827">
                  <c:v>255.8137240496238</c:v>
                </c:pt>
                <c:pt idx="1828">
                  <c:v>257.64583639455122</c:v>
                </c:pt>
                <c:pt idx="1829">
                  <c:v>258.31083775897952</c:v>
                </c:pt>
                <c:pt idx="1830">
                  <c:v>259.22542454711527</c:v>
                </c:pt>
                <c:pt idx="1831">
                  <c:v>260.61420264909054</c:v>
                </c:pt>
                <c:pt idx="1832">
                  <c:v>262.17846722223442</c:v>
                </c:pt>
                <c:pt idx="1833">
                  <c:v>255.0727345242349</c:v>
                </c:pt>
                <c:pt idx="1834">
                  <c:v>262.63250697957614</c:v>
                </c:pt>
                <c:pt idx="1835">
                  <c:v>263.90557326723746</c:v>
                </c:pt>
                <c:pt idx="1836">
                  <c:v>265.18481052661741</c:v>
                </c:pt>
                <c:pt idx="1837">
                  <c:v>266.47024867044911</c:v>
                </c:pt>
                <c:pt idx="1838">
                  <c:v>267.76191775646055</c:v>
                </c:pt>
                <c:pt idx="1839">
                  <c:v>267.55116606142076</c:v>
                </c:pt>
                <c:pt idx="1840">
                  <c:v>266.47200822855274</c:v>
                </c:pt>
                <c:pt idx="1841">
                  <c:v>265.45981233863063</c:v>
                </c:pt>
                <c:pt idx="1842">
                  <c:v>266.3651629967049</c:v>
                </c:pt>
                <c:pt idx="1843">
                  <c:v>267.47307877999168</c:v>
                </c:pt>
                <c:pt idx="1844">
                  <c:v>267.74449505657179</c:v>
                </c:pt>
                <c:pt idx="1845">
                  <c:v>267.19053716492834</c:v>
                </c:pt>
                <c:pt idx="1846">
                  <c:v>267.34755137597392</c:v>
                </c:pt>
                <c:pt idx="1847">
                  <c:v>269.01446294002858</c:v>
                </c:pt>
                <c:pt idx="1848">
                  <c:v>270.15869350742088</c:v>
                </c:pt>
                <c:pt idx="1849">
                  <c:v>270.70320535695589</c:v>
                </c:pt>
                <c:pt idx="1850">
                  <c:v>270.67129872583433</c:v>
                </c:pt>
                <c:pt idx="1851">
                  <c:v>271.85255887504195</c:v>
                </c:pt>
                <c:pt idx="1852">
                  <c:v>273.03897426437425</c:v>
                </c:pt>
                <c:pt idx="1853">
                  <c:v>274.23056739226314</c:v>
                </c:pt>
                <c:pt idx="1854">
                  <c:v>288.17103633577585</c:v>
                </c:pt>
                <c:pt idx="1855">
                  <c:v>284.45784176815056</c:v>
                </c:pt>
                <c:pt idx="1856">
                  <c:v>280.79249313977044</c:v>
                </c:pt>
                <c:pt idx="1857">
                  <c:v>277.17437393732081</c:v>
                </c:pt>
                <c:pt idx="1858">
                  <c:v>277.76842502991298</c:v>
                </c:pt>
                <c:pt idx="1859">
                  <c:v>277.31606456894616</c:v>
                </c:pt>
                <c:pt idx="1860">
                  <c:v>279.85306156720389</c:v>
                </c:pt>
                <c:pt idx="1861">
                  <c:v>279.35850878481972</c:v>
                </c:pt>
                <c:pt idx="1862">
                  <c:v>280.17401708684122</c:v>
                </c:pt>
                <c:pt idx="1863">
                  <c:v>280.49686181490017</c:v>
                </c:pt>
                <c:pt idx="1864">
                  <c:v>279.14544805726462</c:v>
                </c:pt>
                <c:pt idx="1865">
                  <c:v>277.34713155188035</c:v>
                </c:pt>
                <c:pt idx="1866">
                  <c:v>278.11834841201596</c:v>
                </c:pt>
                <c:pt idx="1867">
                  <c:v>279.86607611410875</c:v>
                </c:pt>
                <c:pt idx="1868">
                  <c:v>281.21140242238562</c:v>
                </c:pt>
                <c:pt idx="1869">
                  <c:v>284.03115094775347</c:v>
                </c:pt>
                <c:pt idx="1870">
                  <c:v>275.95205608849949</c:v>
                </c:pt>
                <c:pt idx="1871">
                  <c:v>286.67898150674927</c:v>
                </c:pt>
                <c:pt idx="1872">
                  <c:v>286.79893103171412</c:v>
                </c:pt>
                <c:pt idx="1873">
                  <c:v>286.91893074483153</c:v>
                </c:pt>
                <c:pt idx="1874">
                  <c:v>287.03898066710116</c:v>
                </c:pt>
                <c:pt idx="1875">
                  <c:v>288.86731459518529</c:v>
                </c:pt>
                <c:pt idx="1876">
                  <c:v>290.17086840613854</c:v>
                </c:pt>
                <c:pt idx="1877">
                  <c:v>290.44585318751513</c:v>
                </c:pt>
                <c:pt idx="1878">
                  <c:v>291.64235185457363</c:v>
                </c:pt>
                <c:pt idx="1879">
                  <c:v>293.05925817082709</c:v>
                </c:pt>
                <c:pt idx="1880">
                  <c:v>291.24540817397576</c:v>
                </c:pt>
                <c:pt idx="1881">
                  <c:v>292.18833308843659</c:v>
                </c:pt>
                <c:pt idx="1882">
                  <c:v>292.93603979932482</c:v>
                </c:pt>
                <c:pt idx="1883">
                  <c:v>293.68269694997872</c:v>
                </c:pt>
                <c:pt idx="1884">
                  <c:v>293.72488927139608</c:v>
                </c:pt>
                <c:pt idx="1885">
                  <c:v>294.66907365813802</c:v>
                </c:pt>
                <c:pt idx="1886">
                  <c:v>296.72348286068217</c:v>
                </c:pt>
                <c:pt idx="1887">
                  <c:v>296.52246087574127</c:v>
                </c:pt>
                <c:pt idx="1888">
                  <c:v>296.32157507765783</c:v>
                </c:pt>
                <c:pt idx="1889">
                  <c:v>296.12082537416904</c:v>
                </c:pt>
                <c:pt idx="1890">
                  <c:v>306.45185667205521</c:v>
                </c:pt>
                <c:pt idx="1891">
                  <c:v>302.6138248074065</c:v>
                </c:pt>
                <c:pt idx="1892">
                  <c:v>294.59413505741168</c:v>
                </c:pt>
                <c:pt idx="1893">
                  <c:v>295.66972438548322</c:v>
                </c:pt>
                <c:pt idx="1894">
                  <c:v>295.19469342345633</c:v>
                </c:pt>
                <c:pt idx="1895">
                  <c:v>294.01540754423974</c:v>
                </c:pt>
                <c:pt idx="1896">
                  <c:v>295.16089758391308</c:v>
                </c:pt>
                <c:pt idx="1897">
                  <c:v>295.6556602783441</c:v>
                </c:pt>
                <c:pt idx="1898">
                  <c:v>297.86729360398067</c:v>
                </c:pt>
                <c:pt idx="1899">
                  <c:v>297.37819853481466</c:v>
                </c:pt>
                <c:pt idx="1900">
                  <c:v>295.14074602741522</c:v>
                </c:pt>
                <c:pt idx="1901">
                  <c:v>296.32444005961577</c:v>
                </c:pt>
                <c:pt idx="1902">
                  <c:v>297.356367681942</c:v>
                </c:pt>
                <c:pt idx="1903">
                  <c:v>297.44264153319835</c:v>
                </c:pt>
                <c:pt idx="1904">
                  <c:v>297.00959298054187</c:v>
                </c:pt>
                <c:pt idx="1905">
                  <c:v>297.0842410443048</c:v>
                </c:pt>
                <c:pt idx="1906">
                  <c:v>297.15890786952781</c:v>
                </c:pt>
                <c:pt idx="1907">
                  <c:v>297.23359346092354</c:v>
                </c:pt>
                <c:pt idx="1908">
                  <c:v>297.3082978232128</c:v>
                </c:pt>
                <c:pt idx="1909">
                  <c:v>303.36447028695051</c:v>
                </c:pt>
                <c:pt idx="1910">
                  <c:v>307.12693381473241</c:v>
                </c:pt>
                <c:pt idx="1911">
                  <c:v>308.29740338798121</c:v>
                </c:pt>
                <c:pt idx="1912">
                  <c:v>310.12426793173734</c:v>
                </c:pt>
                <c:pt idx="1913">
                  <c:v>309.84088666848663</c:v>
                </c:pt>
                <c:pt idx="1914">
                  <c:v>307.07550536325351</c:v>
                </c:pt>
                <c:pt idx="1915">
                  <c:v>303.9039442473611</c:v>
                </c:pt>
                <c:pt idx="1916">
                  <c:v>302.66126492999501</c:v>
                </c:pt>
                <c:pt idx="1917">
                  <c:v>302.19337097756107</c:v>
                </c:pt>
                <c:pt idx="1918">
                  <c:v>301.87472449043918</c:v>
                </c:pt>
                <c:pt idx="1919">
                  <c:v>302.04580280862388</c:v>
                </c:pt>
                <c:pt idx="1920">
                  <c:v>302.79833749658962</c:v>
                </c:pt>
                <c:pt idx="1921">
                  <c:v>302.78810376551007</c:v>
                </c:pt>
                <c:pt idx="1922">
                  <c:v>302.7778703803026</c:v>
                </c:pt>
                <c:pt idx="1923">
                  <c:v>302.76763734095459</c:v>
                </c:pt>
                <c:pt idx="1924">
                  <c:v>302.75740464745348</c:v>
                </c:pt>
                <c:pt idx="1925">
                  <c:v>304.16738386616078</c:v>
                </c:pt>
                <c:pt idx="1926">
                  <c:v>302.65622704087059</c:v>
                </c:pt>
                <c:pt idx="1927">
                  <c:v>303.49377610781158</c:v>
                </c:pt>
                <c:pt idx="1928">
                  <c:v>304.84435021725972</c:v>
                </c:pt>
                <c:pt idx="1929">
                  <c:v>303.80528558534047</c:v>
                </c:pt>
                <c:pt idx="1930">
                  <c:v>302.98054115325749</c:v>
                </c:pt>
                <c:pt idx="1931">
                  <c:v>301.65683578580649</c:v>
                </c:pt>
                <c:pt idx="1932">
                  <c:v>297.5683788492629</c:v>
                </c:pt>
                <c:pt idx="1933">
                  <c:v>294.50513234954627</c:v>
                </c:pt>
                <c:pt idx="1934">
                  <c:v>291.62471924263809</c:v>
                </c:pt>
                <c:pt idx="1935">
                  <c:v>295.020256512522</c:v>
                </c:pt>
                <c:pt idx="1936">
                  <c:v>296.04504712525528</c:v>
                </c:pt>
                <c:pt idx="1937">
                  <c:v>295.80238879909393</c:v>
                </c:pt>
                <c:pt idx="1938">
                  <c:v>295.56583871813297</c:v>
                </c:pt>
                <c:pt idx="1939">
                  <c:v>295.32947780380232</c:v>
                </c:pt>
                <c:pt idx="1940">
                  <c:v>295.09330590482671</c:v>
                </c:pt>
                <c:pt idx="1941">
                  <c:v>308.33245869980561</c:v>
                </c:pt>
                <c:pt idx="1942">
                  <c:v>303.73307584122335</c:v>
                </c:pt>
                <c:pt idx="1943">
                  <c:v>304.17326140347274</c:v>
                </c:pt>
                <c:pt idx="1944">
                  <c:v>307.24616385734464</c:v>
                </c:pt>
                <c:pt idx="1945">
                  <c:v>309.49684082369578</c:v>
                </c:pt>
                <c:pt idx="1946">
                  <c:v>309.24998425659737</c:v>
                </c:pt>
                <c:pt idx="1947">
                  <c:v>309.39818216167509</c:v>
                </c:pt>
                <c:pt idx="1948">
                  <c:v>310.4280106635328</c:v>
                </c:pt>
                <c:pt idx="1949">
                  <c:v>310.43577740926634</c:v>
                </c:pt>
                <c:pt idx="1950">
                  <c:v>309.59067150863871</c:v>
                </c:pt>
                <c:pt idx="1951">
                  <c:v>310.86567728122003</c:v>
                </c:pt>
                <c:pt idx="1952">
                  <c:v>312.22443796049544</c:v>
                </c:pt>
                <c:pt idx="1953">
                  <c:v>315.44217972669537</c:v>
                </c:pt>
                <c:pt idx="1954">
                  <c:v>317.81355611998657</c:v>
                </c:pt>
                <c:pt idx="1955">
                  <c:v>320.01166935700883</c:v>
                </c:pt>
                <c:pt idx="1956">
                  <c:v>322.22498553836442</c:v>
                </c:pt>
                <c:pt idx="1957">
                  <c:v>324.45360981310574</c:v>
                </c:pt>
                <c:pt idx="1958">
                  <c:v>326.69764805752942</c:v>
                </c:pt>
                <c:pt idx="1959">
                  <c:v>328.95720688021044</c:v>
                </c:pt>
                <c:pt idx="1960">
                  <c:v>331.23239362707125</c:v>
                </c:pt>
                <c:pt idx="1961">
                  <c:v>332.98830789899131</c:v>
                </c:pt>
                <c:pt idx="1962">
                  <c:v>335.93106488381471</c:v>
                </c:pt>
                <c:pt idx="1963">
                  <c:v>338.90153025882256</c:v>
                </c:pt>
                <c:pt idx="1964">
                  <c:v>338.30579986985555</c:v>
                </c:pt>
                <c:pt idx="1965">
                  <c:v>339.01047461113899</c:v>
                </c:pt>
                <c:pt idx="1966">
                  <c:v>333.19989924221858</c:v>
                </c:pt>
                <c:pt idx="1967">
                  <c:v>334.71189571569624</c:v>
                </c:pt>
                <c:pt idx="1968">
                  <c:v>335.91238271164491</c:v>
                </c:pt>
                <c:pt idx="1969">
                  <c:v>338.7123995046087</c:v>
                </c:pt>
                <c:pt idx="1970">
                  <c:v>341.02416087659384</c:v>
                </c:pt>
                <c:pt idx="1971">
                  <c:v>343.34200969793767</c:v>
                </c:pt>
                <c:pt idx="1972">
                  <c:v>342.09450240349406</c:v>
                </c:pt>
                <c:pt idx="1973">
                  <c:v>342.31050189970517</c:v>
                </c:pt>
                <c:pt idx="1974">
                  <c:v>351.52207225172771</c:v>
                </c:pt>
                <c:pt idx="1975">
                  <c:v>351.35633742227287</c:v>
                </c:pt>
                <c:pt idx="1976">
                  <c:v>351.19068073310012</c:v>
                </c:pt>
                <c:pt idx="1977">
                  <c:v>351.02510214736782</c:v>
                </c:pt>
                <c:pt idx="1978">
                  <c:v>350.85960162824904</c:v>
                </c:pt>
                <c:pt idx="1979">
                  <c:v>350.69417913894193</c:v>
                </c:pt>
                <c:pt idx="1980">
                  <c:v>349.02537836646559</c:v>
                </c:pt>
                <c:pt idx="1981">
                  <c:v>343.43290161422476</c:v>
                </c:pt>
                <c:pt idx="1982">
                  <c:v>342.82940447952416</c:v>
                </c:pt>
                <c:pt idx="1983">
                  <c:v>346.01502970255569</c:v>
                </c:pt>
                <c:pt idx="1984">
                  <c:v>342.11822246478829</c:v>
                </c:pt>
                <c:pt idx="1985">
                  <c:v>345.89118159491278</c:v>
                </c:pt>
                <c:pt idx="1986">
                  <c:v>342.89111862129874</c:v>
                </c:pt>
                <c:pt idx="1987">
                  <c:v>346.96089338567248</c:v>
                </c:pt>
                <c:pt idx="1988">
                  <c:v>346.10571170679594</c:v>
                </c:pt>
                <c:pt idx="1989">
                  <c:v>349.9643149520362</c:v>
                </c:pt>
                <c:pt idx="1990">
                  <c:v>341.13940259031574</c:v>
                </c:pt>
                <c:pt idx="1991">
                  <c:v>352.47171435168781</c:v>
                </c:pt>
                <c:pt idx="1992">
                  <c:v>352.70000855939156</c:v>
                </c:pt>
                <c:pt idx="1993">
                  <c:v>352.92845063213662</c:v>
                </c:pt>
                <c:pt idx="1994">
                  <c:v>353.15704066569947</c:v>
                </c:pt>
                <c:pt idx="1995">
                  <c:v>353.38577875590704</c:v>
                </c:pt>
                <c:pt idx="1996">
                  <c:v>353.61466499865986</c:v>
                </c:pt>
                <c:pt idx="1997">
                  <c:v>353.84369948991497</c:v>
                </c:pt>
                <c:pt idx="1998">
                  <c:v>356.03812002770968</c:v>
                </c:pt>
                <c:pt idx="1999">
                  <c:v>358.23149100527002</c:v>
                </c:pt>
                <c:pt idx="2000">
                  <c:v>361.49205482902789</c:v>
                </c:pt>
                <c:pt idx="2001">
                  <c:v>363.76540229643899</c:v>
                </c:pt>
                <c:pt idx="2002">
                  <c:v>361.46854467978039</c:v>
                </c:pt>
                <c:pt idx="2003">
                  <c:v>363.68101765360433</c:v>
                </c:pt>
                <c:pt idx="2004">
                  <c:v>364.32880623019071</c:v>
                </c:pt>
                <c:pt idx="2005">
                  <c:v>363.48097147295397</c:v>
                </c:pt>
                <c:pt idx="2006">
                  <c:v>364.54669493482345</c:v>
                </c:pt>
                <c:pt idx="2007">
                  <c:v>360.95656919750735</c:v>
                </c:pt>
                <c:pt idx="2008">
                  <c:v>360.82348495980295</c:v>
                </c:pt>
                <c:pt idx="2009">
                  <c:v>365.0834820424916</c:v>
                </c:pt>
                <c:pt idx="2010">
                  <c:v>369.39377400869154</c:v>
                </c:pt>
                <c:pt idx="2011">
                  <c:v>376.55723251957551</c:v>
                </c:pt>
                <c:pt idx="2012">
                  <c:v>372.09200834463894</c:v>
                </c:pt>
                <c:pt idx="2013">
                  <c:v>367.67973289890125</c:v>
                </c:pt>
                <c:pt idx="2014">
                  <c:v>363.3197783151337</c:v>
                </c:pt>
                <c:pt idx="2015">
                  <c:v>359.01152417137337</c:v>
                </c:pt>
                <c:pt idx="2016">
                  <c:v>361.29893574592359</c:v>
                </c:pt>
                <c:pt idx="2017">
                  <c:v>359.53504481622309</c:v>
                </c:pt>
                <c:pt idx="2018">
                  <c:v>360.18787128193395</c:v>
                </c:pt>
                <c:pt idx="2019">
                  <c:v>356.96362224228159</c:v>
                </c:pt>
                <c:pt idx="2020">
                  <c:v>356.83830475031073</c:v>
                </c:pt>
                <c:pt idx="2021">
                  <c:v>360.20004618065144</c:v>
                </c:pt>
                <c:pt idx="2022">
                  <c:v>361.86842712903405</c:v>
                </c:pt>
                <c:pt idx="2023">
                  <c:v>362.58380738470692</c:v>
                </c:pt>
                <c:pt idx="2024">
                  <c:v>365.33743361531629</c:v>
                </c:pt>
                <c:pt idx="2025">
                  <c:v>365.6878187111999</c:v>
                </c:pt>
                <c:pt idx="2026">
                  <c:v>366.03853985180314</c:v>
                </c:pt>
                <c:pt idx="2027">
                  <c:v>370.1893406662619</c:v>
                </c:pt>
                <c:pt idx="2028">
                  <c:v>369.49663069133379</c:v>
                </c:pt>
                <c:pt idx="2029">
                  <c:v>368.8052169371681</c:v>
                </c:pt>
                <c:pt idx="2030">
                  <c:v>368.11509697823527</c:v>
                </c:pt>
                <c:pt idx="2031">
                  <c:v>367.42626839354415</c:v>
                </c:pt>
                <c:pt idx="2032">
                  <c:v>366.7159260269957</c:v>
                </c:pt>
                <c:pt idx="2033">
                  <c:v>364.4877096496578</c:v>
                </c:pt>
                <c:pt idx="2034">
                  <c:v>366.81521442515691</c:v>
                </c:pt>
                <c:pt idx="2035">
                  <c:v>369.7858897122116</c:v>
                </c:pt>
                <c:pt idx="2036">
                  <c:v>370.97693066605194</c:v>
                </c:pt>
                <c:pt idx="2037">
                  <c:v>373.14133378114673</c:v>
                </c:pt>
                <c:pt idx="2038">
                  <c:v>376.77218245555218</c:v>
                </c:pt>
                <c:pt idx="2039">
                  <c:v>375.12563236004218</c:v>
                </c:pt>
                <c:pt idx="2040">
                  <c:v>377.56271122399824</c:v>
                </c:pt>
                <c:pt idx="2041">
                  <c:v>377.483364470288</c:v>
                </c:pt>
                <c:pt idx="2042">
                  <c:v>372.10105197293291</c:v>
                </c:pt>
                <c:pt idx="2043">
                  <c:v>366.79548269275278</c:v>
                </c:pt>
                <c:pt idx="2044">
                  <c:v>386.6653372237044</c:v>
                </c:pt>
                <c:pt idx="2045">
                  <c:v>383.20925491451652</c:v>
                </c:pt>
                <c:pt idx="2046">
                  <c:v>379.78406367255928</c:v>
                </c:pt>
                <c:pt idx="2047">
                  <c:v>376.38948738807807</c:v>
                </c:pt>
                <c:pt idx="2048">
                  <c:v>373.0252524192374</c:v>
                </c:pt>
                <c:pt idx="2049">
                  <c:v>374.01351833581833</c:v>
                </c:pt>
                <c:pt idx="2050">
                  <c:v>375.99298893763614</c:v>
                </c:pt>
                <c:pt idx="2051">
                  <c:v>380.93620772896253</c:v>
                </c:pt>
                <c:pt idx="2052">
                  <c:v>381.73744201179801</c:v>
                </c:pt>
                <c:pt idx="2053">
                  <c:v>384.05340162472027</c:v>
                </c:pt>
                <c:pt idx="2054">
                  <c:v>384.74674111547364</c:v>
                </c:pt>
                <c:pt idx="2055">
                  <c:v>389.78798883268018</c:v>
                </c:pt>
                <c:pt idx="2056">
                  <c:v>390.69438905098872</c:v>
                </c:pt>
                <c:pt idx="2057">
                  <c:v>390.84027792355113</c:v>
                </c:pt>
                <c:pt idx="2058">
                  <c:v>389.79218707361724</c:v>
                </c:pt>
                <c:pt idx="2059">
                  <c:v>386.9984676420591</c:v>
                </c:pt>
                <c:pt idx="2060">
                  <c:v>384.96777850080929</c:v>
                </c:pt>
                <c:pt idx="2061">
                  <c:v>385.69449400701222</c:v>
                </c:pt>
                <c:pt idx="2062">
                  <c:v>381.1338499542004</c:v>
                </c:pt>
                <c:pt idx="2063">
                  <c:v>376.62713323117725</c:v>
                </c:pt>
                <c:pt idx="2064">
                  <c:v>391.38814836583589</c:v>
                </c:pt>
                <c:pt idx="2065">
                  <c:v>394.5579680179444</c:v>
                </c:pt>
                <c:pt idx="2066">
                  <c:v>397.7534597724607</c:v>
                </c:pt>
                <c:pt idx="2067">
                  <c:v>400.97483154558353</c:v>
                </c:pt>
                <c:pt idx="2068">
                  <c:v>402.31658934906386</c:v>
                </c:pt>
                <c:pt idx="2069">
                  <c:v>404.45244442578672</c:v>
                </c:pt>
                <c:pt idx="2070">
                  <c:v>405.22303154978181</c:v>
                </c:pt>
                <c:pt idx="2071">
                  <c:v>406.56667856168377</c:v>
                </c:pt>
                <c:pt idx="2072">
                  <c:v>406.86391402002675</c:v>
                </c:pt>
                <c:pt idx="2073">
                  <c:v>407.73672831083888</c:v>
                </c:pt>
                <c:pt idx="2074">
                  <c:v>411.29137891223701</c:v>
                </c:pt>
                <c:pt idx="2075">
                  <c:v>411.54705178530315</c:v>
                </c:pt>
                <c:pt idx="2076">
                  <c:v>412.89111862129886</c:v>
                </c:pt>
                <c:pt idx="2077">
                  <c:v>411.02500052478132</c:v>
                </c:pt>
                <c:pt idx="2078">
                  <c:v>412.1283085302054</c:v>
                </c:pt>
                <c:pt idx="2079">
                  <c:v>413.23457812812103</c:v>
                </c:pt>
                <c:pt idx="2080">
                  <c:v>414.34381726828349</c:v>
                </c:pt>
                <c:pt idx="2081">
                  <c:v>415.45603392178799</c:v>
                </c:pt>
                <c:pt idx="2082">
                  <c:v>430.54808035433285</c:v>
                </c:pt>
                <c:pt idx="2083">
                  <c:v>432.26033292050761</c:v>
                </c:pt>
                <c:pt idx="2084">
                  <c:v>421.48176913873215</c:v>
                </c:pt>
                <c:pt idx="2085">
                  <c:v>421.86359915195658</c:v>
                </c:pt>
                <c:pt idx="2086">
                  <c:v>423.17680891706499</c:v>
                </c:pt>
                <c:pt idx="2087">
                  <c:v>420.06003484540105</c:v>
                </c:pt>
                <c:pt idx="2088">
                  <c:v>420.27036671634716</c:v>
                </c:pt>
                <c:pt idx="2089">
                  <c:v>419.34675371019677</c:v>
                </c:pt>
                <c:pt idx="2090">
                  <c:v>419.90742878733943</c:v>
                </c:pt>
                <c:pt idx="2091">
                  <c:v>418.40823694871983</c:v>
                </c:pt>
                <c:pt idx="2092">
                  <c:v>424.40479439115143</c:v>
                </c:pt>
                <c:pt idx="2093">
                  <c:v>423.78996200592087</c:v>
                </c:pt>
                <c:pt idx="2094">
                  <c:v>423.40981128907123</c:v>
                </c:pt>
                <c:pt idx="2095">
                  <c:v>424.8542160834624</c:v>
                </c:pt>
                <c:pt idx="2096">
                  <c:v>422.78947452880976</c:v>
                </c:pt>
                <c:pt idx="2097">
                  <c:v>420.73476737543331</c:v>
                </c:pt>
                <c:pt idx="2098">
                  <c:v>418.69004585732</c:v>
                </c:pt>
                <c:pt idx="2099">
                  <c:v>416.65526144545578</c:v>
                </c:pt>
                <c:pt idx="2100">
                  <c:v>414.5097504145777</c:v>
                </c:pt>
                <c:pt idx="2101">
                  <c:v>415.43861122189941</c:v>
                </c:pt>
                <c:pt idx="2102">
                  <c:v>415.12374315162089</c:v>
                </c:pt>
                <c:pt idx="2103">
                  <c:v>420.64967778500954</c:v>
                </c:pt>
                <c:pt idx="2104">
                  <c:v>420.1295157329094</c:v>
                </c:pt>
                <c:pt idx="2105">
                  <c:v>422.10541782993073</c:v>
                </c:pt>
                <c:pt idx="2106">
                  <c:v>423.50322214992065</c:v>
                </c:pt>
                <c:pt idx="2107">
                  <c:v>424.86765045446106</c:v>
                </c:pt>
                <c:pt idx="2108">
                  <c:v>424.33972165662732</c:v>
                </c:pt>
                <c:pt idx="2109">
                  <c:v>426.97285837234352</c:v>
                </c:pt>
                <c:pt idx="2110">
                  <c:v>428.32238292155733</c:v>
                </c:pt>
                <c:pt idx="2111">
                  <c:v>428.76004953924451</c:v>
                </c:pt>
                <c:pt idx="2112">
                  <c:v>429.20926131950858</c:v>
                </c:pt>
                <c:pt idx="2113">
                  <c:v>432.3675979764493</c:v>
                </c:pt>
                <c:pt idx="2114">
                  <c:v>431.93221293346988</c:v>
                </c:pt>
                <c:pt idx="2115">
                  <c:v>431.49726631403831</c:v>
                </c:pt>
                <c:pt idx="2116">
                  <c:v>431.06275767666978</c:v>
                </c:pt>
                <c:pt idx="2117">
                  <c:v>430.62868658032437</c:v>
                </c:pt>
                <c:pt idx="2118">
                  <c:v>436.69955288734172</c:v>
                </c:pt>
                <c:pt idx="2119">
                  <c:v>437.23734755137747</c:v>
                </c:pt>
                <c:pt idx="2120">
                  <c:v>438.36478515502154</c:v>
                </c:pt>
                <c:pt idx="2121">
                  <c:v>438.8916643926209</c:v>
                </c:pt>
                <c:pt idx="2122">
                  <c:v>440.0272885660923</c:v>
                </c:pt>
                <c:pt idx="2123">
                  <c:v>439.54784945108145</c:v>
                </c:pt>
                <c:pt idx="2124">
                  <c:v>439.67127773463068</c:v>
                </c:pt>
                <c:pt idx="2125">
                  <c:v>445.25283906043512</c:v>
                </c:pt>
                <c:pt idx="2126">
                  <c:v>448.42502991246812</c:v>
                </c:pt>
                <c:pt idx="2127">
                  <c:v>448.08245345200504</c:v>
                </c:pt>
                <c:pt idx="2128">
                  <c:v>449.93912550641426</c:v>
                </c:pt>
                <c:pt idx="2129">
                  <c:v>452.16314364281504</c:v>
                </c:pt>
                <c:pt idx="2130">
                  <c:v>450.84825458133179</c:v>
                </c:pt>
                <c:pt idx="2131">
                  <c:v>445.30468733600765</c:v>
                </c:pt>
                <c:pt idx="2132">
                  <c:v>436.08702400352365</c:v>
                </c:pt>
                <c:pt idx="2133">
                  <c:v>427.06016332757537</c:v>
                </c:pt>
                <c:pt idx="2134">
                  <c:v>418.22015575474006</c:v>
                </c:pt>
                <c:pt idx="2135">
                  <c:v>433.84495896219613</c:v>
                </c:pt>
                <c:pt idx="2136">
                  <c:v>437.26883435840517</c:v>
                </c:pt>
                <c:pt idx="2137">
                  <c:v>438.20399252713241</c:v>
                </c:pt>
                <c:pt idx="2138">
                  <c:v>438.80727974978618</c:v>
                </c:pt>
                <c:pt idx="2139">
                  <c:v>437.71552719410698</c:v>
                </c:pt>
                <c:pt idx="2140">
                  <c:v>433.03700749386132</c:v>
                </c:pt>
                <c:pt idx="2141">
                  <c:v>436.41533197590343</c:v>
                </c:pt>
                <c:pt idx="2142">
                  <c:v>435.12836121665146</c:v>
                </c:pt>
                <c:pt idx="2143">
                  <c:v>429.96263565566153</c:v>
                </c:pt>
                <c:pt idx="2144">
                  <c:v>429.5119544910695</c:v>
                </c:pt>
                <c:pt idx="2145">
                  <c:v>430.05436722013599</c:v>
                </c:pt>
                <c:pt idx="2146">
                  <c:v>428.37737987783248</c:v>
                </c:pt>
                <c:pt idx="2147">
                  <c:v>429.47123155398015</c:v>
                </c:pt>
                <c:pt idx="2148">
                  <c:v>431.96330737421147</c:v>
                </c:pt>
                <c:pt idx="2149">
                  <c:v>428.75186296941706</c:v>
                </c:pt>
                <c:pt idx="2150">
                  <c:v>428.88116879027814</c:v>
                </c:pt>
                <c:pt idx="2151">
                  <c:v>425.30596382473942</c:v>
                </c:pt>
                <c:pt idx="2152">
                  <c:v>421.76056219745715</c:v>
                </c:pt>
                <c:pt idx="2153">
                  <c:v>418.24471546422177</c:v>
                </c:pt>
                <c:pt idx="2154">
                  <c:v>430.63603350196394</c:v>
                </c:pt>
                <c:pt idx="2155">
                  <c:v>437.3244610508209</c:v>
                </c:pt>
                <c:pt idx="2156">
                  <c:v>419.64084048783673</c:v>
                </c:pt>
                <c:pt idx="2157">
                  <c:v>420.96622515166263</c:v>
                </c:pt>
                <c:pt idx="2158">
                  <c:v>419.20107474968103</c:v>
                </c:pt>
                <c:pt idx="2159">
                  <c:v>420.52960809420972</c:v>
                </c:pt>
                <c:pt idx="2160">
                  <c:v>419.28734860093738</c:v>
                </c:pt>
                <c:pt idx="2161">
                  <c:v>425.42916517979086</c:v>
                </c:pt>
                <c:pt idx="2162">
                  <c:v>430.51386469069581</c:v>
                </c:pt>
                <c:pt idx="2163">
                  <c:v>430.54682088205163</c:v>
                </c:pt>
                <c:pt idx="2164">
                  <c:v>431.36421839249476</c:v>
                </c:pt>
                <c:pt idx="2165">
                  <c:v>426.28413694662061</c:v>
                </c:pt>
                <c:pt idx="2166">
                  <c:v>430.53758475199015</c:v>
                </c:pt>
                <c:pt idx="2167">
                  <c:v>432.21554783298268</c:v>
                </c:pt>
                <c:pt idx="2168">
                  <c:v>433.90005055232814</c:v>
                </c:pt>
                <c:pt idx="2169">
                  <c:v>435.59111839739626</c:v>
                </c:pt>
                <c:pt idx="2170">
                  <c:v>437.28877695489535</c:v>
                </c:pt>
                <c:pt idx="2171">
                  <c:v>438.99305191125046</c:v>
                </c:pt>
                <c:pt idx="2172">
                  <c:v>425.49591721068998</c:v>
                </c:pt>
                <c:pt idx="2173">
                  <c:v>435.56665757047932</c:v>
                </c:pt>
                <c:pt idx="2174">
                  <c:v>438.11373034698596</c:v>
                </c:pt>
                <c:pt idx="2175">
                  <c:v>437.99093179957731</c:v>
                </c:pt>
                <c:pt idx="2176">
                  <c:v>434.49589621948536</c:v>
                </c:pt>
                <c:pt idx="2177">
                  <c:v>432.34324817901432</c:v>
                </c:pt>
                <c:pt idx="2178">
                  <c:v>429.73047293184288</c:v>
                </c:pt>
                <c:pt idx="2179">
                  <c:v>423.58844644094256</c:v>
                </c:pt>
                <c:pt idx="2180">
                  <c:v>425.65293142173562</c:v>
                </c:pt>
                <c:pt idx="2181">
                  <c:v>424.95308465752981</c:v>
                </c:pt>
                <c:pt idx="2182">
                  <c:v>425.76103612586456</c:v>
                </c:pt>
                <c:pt idx="2183">
                  <c:v>426.86391402002698</c:v>
                </c:pt>
                <c:pt idx="2184">
                  <c:v>424.93587186968796</c:v>
                </c:pt>
                <c:pt idx="2185">
                  <c:v>425.31413337811591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60-4520-9914-8D8FCB7B64F1}"/>
            </c:ext>
          </c:extLst>
        </c:ser>
        <c:ser>
          <c:idx val="3"/>
          <c:order val="3"/>
          <c:tx>
            <c:strRef>
              <c:f>'Growth Index'!$E$2</c:f>
              <c:strCache>
                <c:ptCount val="1"/>
                <c:pt idx="0">
                  <c:v>Portfolio =100</c:v>
                </c:pt>
              </c:strCache>
            </c:strRef>
          </c:tx>
          <c:spPr>
            <a:ln w="180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Index'!$A$3:$A$2188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'Growth Index'!$E$3:$E$2188</c:f>
              <c:numCache>
                <c:formatCode>#,##0.00</c:formatCode>
                <c:ptCount val="2186"/>
                <c:pt idx="0">
                  <c:v>100</c:v>
                </c:pt>
                <c:pt idx="1">
                  <c:v>99.568010262305634</c:v>
                </c:pt>
                <c:pt idx="2">
                  <c:v>100.58530009994776</c:v>
                </c:pt>
                <c:pt idx="3">
                  <c:v>99.018454441811087</c:v>
                </c:pt>
                <c:pt idx="4">
                  <c:v>98.850460228819145</c:v>
                </c:pt>
                <c:pt idx="5">
                  <c:v>99.465094767676248</c:v>
                </c:pt>
                <c:pt idx="6">
                  <c:v>99.629957804047635</c:v>
                </c:pt>
                <c:pt idx="7">
                  <c:v>100.20312384045377</c:v>
                </c:pt>
                <c:pt idx="8">
                  <c:v>99.961489444424203</c:v>
                </c:pt>
                <c:pt idx="9">
                  <c:v>100.01749853498313</c:v>
                </c:pt>
                <c:pt idx="10">
                  <c:v>102.09657644160363</c:v>
                </c:pt>
                <c:pt idx="11">
                  <c:v>102.49723487521044</c:v>
                </c:pt>
                <c:pt idx="12">
                  <c:v>102.70812483136656</c:v>
                </c:pt>
                <c:pt idx="13">
                  <c:v>104.09925669694451</c:v>
                </c:pt>
                <c:pt idx="14">
                  <c:v>104.5419923353647</c:v>
                </c:pt>
                <c:pt idx="15">
                  <c:v>104.64171391431914</c:v>
                </c:pt>
                <c:pt idx="16">
                  <c:v>105.19820480013159</c:v>
                </c:pt>
                <c:pt idx="17">
                  <c:v>105.54328134420366</c:v>
                </c:pt>
                <c:pt idx="18">
                  <c:v>105.53320872936553</c:v>
                </c:pt>
                <c:pt idx="19">
                  <c:v>105.52926885908154</c:v>
                </c:pt>
                <c:pt idx="20">
                  <c:v>104.20224458992999</c:v>
                </c:pt>
                <c:pt idx="21">
                  <c:v>104.19350101711218</c:v>
                </c:pt>
                <c:pt idx="22">
                  <c:v>103.39647991846009</c:v>
                </c:pt>
                <c:pt idx="23">
                  <c:v>103.29326356531729</c:v>
                </c:pt>
                <c:pt idx="24">
                  <c:v>102.60617498170267</c:v>
                </c:pt>
                <c:pt idx="25">
                  <c:v>101.89048343807436</c:v>
                </c:pt>
                <c:pt idx="26">
                  <c:v>100.6405602260547</c:v>
                </c:pt>
                <c:pt idx="27">
                  <c:v>101.04239880947422</c:v>
                </c:pt>
                <c:pt idx="28">
                  <c:v>101.40054128139595</c:v>
                </c:pt>
                <c:pt idx="29">
                  <c:v>101.62660410704686</c:v>
                </c:pt>
                <c:pt idx="30">
                  <c:v>102.68713380694325</c:v>
                </c:pt>
                <c:pt idx="31">
                  <c:v>102.54246582160064</c:v>
                </c:pt>
                <c:pt idx="32">
                  <c:v>102.14814240786103</c:v>
                </c:pt>
                <c:pt idx="33">
                  <c:v>102.48717218131945</c:v>
                </c:pt>
                <c:pt idx="34">
                  <c:v>102.08809632224448</c:v>
                </c:pt>
                <c:pt idx="35">
                  <c:v>101.39807778121008</c:v>
                </c:pt>
                <c:pt idx="36">
                  <c:v>100.94350912778913</c:v>
                </c:pt>
                <c:pt idx="37">
                  <c:v>101.07035217648452</c:v>
                </c:pt>
                <c:pt idx="38">
                  <c:v>100.51819845587688</c:v>
                </c:pt>
                <c:pt idx="39">
                  <c:v>101.83254768185209</c:v>
                </c:pt>
                <c:pt idx="40">
                  <c:v>102.75666899372835</c:v>
                </c:pt>
                <c:pt idx="41">
                  <c:v>103.07739375118726</c:v>
                </c:pt>
                <c:pt idx="42">
                  <c:v>102.37343642416646</c:v>
                </c:pt>
                <c:pt idx="43">
                  <c:v>102.61747487410906</c:v>
                </c:pt>
                <c:pt idx="44">
                  <c:v>100.47344853115344</c:v>
                </c:pt>
                <c:pt idx="45">
                  <c:v>100.17927923283361</c:v>
                </c:pt>
                <c:pt idx="46">
                  <c:v>99.579233074660053</c:v>
                </c:pt>
                <c:pt idx="47">
                  <c:v>100.12230013876076</c:v>
                </c:pt>
                <c:pt idx="48">
                  <c:v>99.645232252323225</c:v>
                </c:pt>
                <c:pt idx="49">
                  <c:v>99.30648637465066</c:v>
                </c:pt>
                <c:pt idx="50">
                  <c:v>99.826252533471035</c:v>
                </c:pt>
                <c:pt idx="51">
                  <c:v>99.57521066161047</c:v>
                </c:pt>
                <c:pt idx="52">
                  <c:v>99.661532236310293</c:v>
                </c:pt>
                <c:pt idx="53">
                  <c:v>99.53921399208167</c:v>
                </c:pt>
                <c:pt idx="54">
                  <c:v>99.284754712180884</c:v>
                </c:pt>
                <c:pt idx="55">
                  <c:v>99.550036887285643</c:v>
                </c:pt>
                <c:pt idx="56">
                  <c:v>99.561815120884049</c:v>
                </c:pt>
                <c:pt idx="57">
                  <c:v>98.89981476556963</c:v>
                </c:pt>
                <c:pt idx="58">
                  <c:v>98.682737074022143</c:v>
                </c:pt>
                <c:pt idx="59">
                  <c:v>99.433621757011281</c:v>
                </c:pt>
                <c:pt idx="60">
                  <c:v>99.431709889456002</c:v>
                </c:pt>
                <c:pt idx="61">
                  <c:v>100.39048957066805</c:v>
                </c:pt>
                <c:pt idx="62">
                  <c:v>100.90641118140846</c:v>
                </c:pt>
                <c:pt idx="63">
                  <c:v>101.33921134544322</c:v>
                </c:pt>
                <c:pt idx="64">
                  <c:v>101.63726865928254</c:v>
                </c:pt>
                <c:pt idx="65">
                  <c:v>101.55731354814712</c:v>
                </c:pt>
                <c:pt idx="66">
                  <c:v>102.11190699053714</c:v>
                </c:pt>
                <c:pt idx="67">
                  <c:v>102.33189576592869</c:v>
                </c:pt>
                <c:pt idx="68">
                  <c:v>101.70969400449077</c:v>
                </c:pt>
                <c:pt idx="69">
                  <c:v>101.87633652558644</c:v>
                </c:pt>
                <c:pt idx="70">
                  <c:v>101.33318007715503</c:v>
                </c:pt>
                <c:pt idx="71">
                  <c:v>100.39479679035313</c:v>
                </c:pt>
                <c:pt idx="72">
                  <c:v>99.964788150690154</c:v>
                </c:pt>
                <c:pt idx="73">
                  <c:v>100.05648110210625</c:v>
                </c:pt>
                <c:pt idx="74">
                  <c:v>99.807950900268594</c:v>
                </c:pt>
                <c:pt idx="75">
                  <c:v>99.152046281534851</c:v>
                </c:pt>
                <c:pt idx="76">
                  <c:v>98.709340890847614</c:v>
                </c:pt>
                <c:pt idx="77">
                  <c:v>99.692892419425604</c:v>
                </c:pt>
                <c:pt idx="78">
                  <c:v>99.614184790793729</c:v>
                </c:pt>
                <c:pt idx="79">
                  <c:v>98.449980675664861</c:v>
                </c:pt>
                <c:pt idx="80">
                  <c:v>99.214978967241819</c:v>
                </c:pt>
                <c:pt idx="81">
                  <c:v>99.687119899605591</c:v>
                </c:pt>
                <c:pt idx="82">
                  <c:v>98.029839397882242</c:v>
                </c:pt>
                <c:pt idx="83">
                  <c:v>97.576536647137715</c:v>
                </c:pt>
                <c:pt idx="84">
                  <c:v>98.292629507611323</c:v>
                </c:pt>
                <c:pt idx="85">
                  <c:v>99.655665023890748</c:v>
                </c:pt>
                <c:pt idx="86">
                  <c:v>98.424993304421932</c:v>
                </c:pt>
                <c:pt idx="87">
                  <c:v>99.628380858279655</c:v>
                </c:pt>
                <c:pt idx="88">
                  <c:v>99.883478240773982</c:v>
                </c:pt>
                <c:pt idx="89">
                  <c:v>99.994420291602154</c:v>
                </c:pt>
                <c:pt idx="90">
                  <c:v>101.01302893477445</c:v>
                </c:pt>
                <c:pt idx="91">
                  <c:v>100.74778612557643</c:v>
                </c:pt>
                <c:pt idx="92">
                  <c:v>100.91055423693442</c:v>
                </c:pt>
                <c:pt idx="93">
                  <c:v>100.49242002918579</c:v>
                </c:pt>
                <c:pt idx="94">
                  <c:v>100.56546650848337</c:v>
                </c:pt>
                <c:pt idx="95">
                  <c:v>99.996383967616268</c:v>
                </c:pt>
                <c:pt idx="96">
                  <c:v>99.463875582911498</c:v>
                </c:pt>
                <c:pt idx="97">
                  <c:v>99.576330639854504</c:v>
                </c:pt>
                <c:pt idx="98">
                  <c:v>99.41622647000186</c:v>
                </c:pt>
                <c:pt idx="99">
                  <c:v>100.3425868731422</c:v>
                </c:pt>
                <c:pt idx="100">
                  <c:v>100.67434378630391</c:v>
                </c:pt>
                <c:pt idx="101">
                  <c:v>99.089505592259627</c:v>
                </c:pt>
                <c:pt idx="102">
                  <c:v>98.502555083671737</c:v>
                </c:pt>
                <c:pt idx="103">
                  <c:v>97.989715387260702</c:v>
                </c:pt>
                <c:pt idx="104">
                  <c:v>97.562250440217014</c:v>
                </c:pt>
                <c:pt idx="105">
                  <c:v>97.233501619039984</c:v>
                </c:pt>
                <c:pt idx="106">
                  <c:v>97.282921630519937</c:v>
                </c:pt>
                <c:pt idx="107">
                  <c:v>98.286072031136413</c:v>
                </c:pt>
                <c:pt idx="108">
                  <c:v>96.991425762898601</c:v>
                </c:pt>
                <c:pt idx="109">
                  <c:v>97.297753455466562</c:v>
                </c:pt>
                <c:pt idx="110">
                  <c:v>97.46164091288999</c:v>
                </c:pt>
                <c:pt idx="111">
                  <c:v>97.740216041273158</c:v>
                </c:pt>
                <c:pt idx="112">
                  <c:v>98.012175410979737</c:v>
                </c:pt>
                <c:pt idx="113">
                  <c:v>99.089852882612249</c:v>
                </c:pt>
                <c:pt idx="114">
                  <c:v>99.415145401430834</c:v>
                </c:pt>
                <c:pt idx="115">
                  <c:v>99.775569271834939</c:v>
                </c:pt>
                <c:pt idx="116">
                  <c:v>99.854246400016251</c:v>
                </c:pt>
                <c:pt idx="117">
                  <c:v>99.421241342415016</c:v>
                </c:pt>
                <c:pt idx="118">
                  <c:v>99.683799044651792</c:v>
                </c:pt>
                <c:pt idx="119">
                  <c:v>99.480895090052641</c:v>
                </c:pt>
                <c:pt idx="120">
                  <c:v>99.268760222671858</c:v>
                </c:pt>
                <c:pt idx="121">
                  <c:v>99.364230228117606</c:v>
                </c:pt>
                <c:pt idx="122">
                  <c:v>99.924698268207592</c:v>
                </c:pt>
                <c:pt idx="123">
                  <c:v>99.593410962135806</c:v>
                </c:pt>
                <c:pt idx="124">
                  <c:v>99.974767075789188</c:v>
                </c:pt>
                <c:pt idx="125">
                  <c:v>100.1047589894753</c:v>
                </c:pt>
                <c:pt idx="126">
                  <c:v>99.899694875074658</c:v>
                </c:pt>
                <c:pt idx="127">
                  <c:v>98.937631140541512</c:v>
                </c:pt>
                <c:pt idx="128">
                  <c:v>98.827636651396759</c:v>
                </c:pt>
                <c:pt idx="129">
                  <c:v>98.936645130064733</c:v>
                </c:pt>
                <c:pt idx="130">
                  <c:v>99.497080581481512</c:v>
                </c:pt>
                <c:pt idx="131">
                  <c:v>99.452751150590331</c:v>
                </c:pt>
                <c:pt idx="132">
                  <c:v>99.658807963550245</c:v>
                </c:pt>
                <c:pt idx="133">
                  <c:v>100.05965040791882</c:v>
                </c:pt>
                <c:pt idx="134">
                  <c:v>99.770645251870761</c:v>
                </c:pt>
                <c:pt idx="135">
                  <c:v>98.840735964224478</c:v>
                </c:pt>
                <c:pt idx="136">
                  <c:v>98.5025142770331</c:v>
                </c:pt>
                <c:pt idx="137">
                  <c:v>98.584443311468561</c:v>
                </c:pt>
                <c:pt idx="138">
                  <c:v>98.808654323429707</c:v>
                </c:pt>
                <c:pt idx="139">
                  <c:v>97.722767209654094</c:v>
                </c:pt>
                <c:pt idx="140">
                  <c:v>97.372943502895367</c:v>
                </c:pt>
                <c:pt idx="141">
                  <c:v>96.738735105580062</c:v>
                </c:pt>
                <c:pt idx="142">
                  <c:v>96.854595565585313</c:v>
                </c:pt>
                <c:pt idx="143">
                  <c:v>97.258112609790714</c:v>
                </c:pt>
                <c:pt idx="144">
                  <c:v>98.462395734271738</c:v>
                </c:pt>
                <c:pt idx="145">
                  <c:v>98.682352707265196</c:v>
                </c:pt>
                <c:pt idx="146">
                  <c:v>98.455667127294547</c:v>
                </c:pt>
                <c:pt idx="147">
                  <c:v>98.549235487403436</c:v>
                </c:pt>
                <c:pt idx="148">
                  <c:v>98.887516097357576</c:v>
                </c:pt>
                <c:pt idx="149">
                  <c:v>98.882764083127668</c:v>
                </c:pt>
                <c:pt idx="150">
                  <c:v>98.779295512609934</c:v>
                </c:pt>
                <c:pt idx="151">
                  <c:v>98.908515157103963</c:v>
                </c:pt>
                <c:pt idx="152">
                  <c:v>98.615525277568977</c:v>
                </c:pt>
                <c:pt idx="153">
                  <c:v>98.804274025987766</c:v>
                </c:pt>
                <c:pt idx="154">
                  <c:v>99.874721646265186</c:v>
                </c:pt>
                <c:pt idx="155">
                  <c:v>100.16881518898701</c:v>
                </c:pt>
                <c:pt idx="156">
                  <c:v>100.04303837613533</c:v>
                </c:pt>
                <c:pt idx="157">
                  <c:v>100.57246600989873</c:v>
                </c:pt>
                <c:pt idx="158">
                  <c:v>100.51555113424151</c:v>
                </c:pt>
                <c:pt idx="159">
                  <c:v>100.74838372175483</c:v>
                </c:pt>
                <c:pt idx="160">
                  <c:v>97.452613080570089</c:v>
                </c:pt>
                <c:pt idx="161">
                  <c:v>96.750648168719309</c:v>
                </c:pt>
                <c:pt idx="162">
                  <c:v>95.576987336942324</c:v>
                </c:pt>
                <c:pt idx="163">
                  <c:v>96.676360410746923</c:v>
                </c:pt>
                <c:pt idx="164">
                  <c:v>97.635545070447691</c:v>
                </c:pt>
                <c:pt idx="165">
                  <c:v>97.30534762729954</c:v>
                </c:pt>
                <c:pt idx="166">
                  <c:v>96.280647505269229</c:v>
                </c:pt>
                <c:pt idx="167">
                  <c:v>95.389654201491652</c:v>
                </c:pt>
                <c:pt idx="168">
                  <c:v>95.830389202147174</c:v>
                </c:pt>
                <c:pt idx="169">
                  <c:v>94.592987119886274</c:v>
                </c:pt>
                <c:pt idx="170">
                  <c:v>93.931527387481481</c:v>
                </c:pt>
                <c:pt idx="171">
                  <c:v>94.809693033872591</c:v>
                </c:pt>
                <c:pt idx="172">
                  <c:v>95.452648643915282</c:v>
                </c:pt>
                <c:pt idx="173">
                  <c:v>95.257308677242577</c:v>
                </c:pt>
                <c:pt idx="174">
                  <c:v>94.896575743301952</c:v>
                </c:pt>
                <c:pt idx="175">
                  <c:v>95.66418629331514</c:v>
                </c:pt>
                <c:pt idx="176">
                  <c:v>95.274608270648002</c:v>
                </c:pt>
                <c:pt idx="177">
                  <c:v>96.069089721976667</c:v>
                </c:pt>
                <c:pt idx="178">
                  <c:v>97.24151096840707</c:v>
                </c:pt>
                <c:pt idx="179">
                  <c:v>96.979972602708912</c:v>
                </c:pt>
                <c:pt idx="180">
                  <c:v>95.605564254559411</c:v>
                </c:pt>
                <c:pt idx="181">
                  <c:v>96.408038103507465</c:v>
                </c:pt>
                <c:pt idx="182">
                  <c:v>97.307691294297641</c:v>
                </c:pt>
                <c:pt idx="183">
                  <c:v>95.857584057583864</c:v>
                </c:pt>
                <c:pt idx="184">
                  <c:v>96.084259664709066</c:v>
                </c:pt>
                <c:pt idx="185">
                  <c:v>95.949758242327221</c:v>
                </c:pt>
                <c:pt idx="186">
                  <c:v>96.26071253737571</c:v>
                </c:pt>
                <c:pt idx="187">
                  <c:v>97.882055937682026</c:v>
                </c:pt>
                <c:pt idx="188">
                  <c:v>98.367896729500472</c:v>
                </c:pt>
                <c:pt idx="189">
                  <c:v>98.219991157804287</c:v>
                </c:pt>
                <c:pt idx="190">
                  <c:v>97.808226099785074</c:v>
                </c:pt>
                <c:pt idx="191">
                  <c:v>98.590464135525835</c:v>
                </c:pt>
                <c:pt idx="192">
                  <c:v>98.766373291077628</c:v>
                </c:pt>
                <c:pt idx="193">
                  <c:v>98.861591961067788</c:v>
                </c:pt>
                <c:pt idx="194">
                  <c:v>98.911534545526891</c:v>
                </c:pt>
                <c:pt idx="195">
                  <c:v>99.821050050115673</c:v>
                </c:pt>
                <c:pt idx="196">
                  <c:v>100.23537792237001</c:v>
                </c:pt>
                <c:pt idx="197">
                  <c:v>100.35700165050856</c:v>
                </c:pt>
                <c:pt idx="198">
                  <c:v>100.47309339018278</c:v>
                </c:pt>
                <c:pt idx="199">
                  <c:v>100.11867822690223</c:v>
                </c:pt>
                <c:pt idx="200">
                  <c:v>100.08610293672945</c:v>
                </c:pt>
                <c:pt idx="201">
                  <c:v>99.899181805557888</c:v>
                </c:pt>
                <c:pt idx="202">
                  <c:v>99.846584508619287</c:v>
                </c:pt>
                <c:pt idx="203">
                  <c:v>99.696837557194058</c:v>
                </c:pt>
                <c:pt idx="204">
                  <c:v>98.363044016062133</c:v>
                </c:pt>
                <c:pt idx="205">
                  <c:v>97.840332087952234</c:v>
                </c:pt>
                <c:pt idx="206">
                  <c:v>97.538622115949565</c:v>
                </c:pt>
                <c:pt idx="207">
                  <c:v>97.167480059819439</c:v>
                </c:pt>
                <c:pt idx="208">
                  <c:v>96.833077464953519</c:v>
                </c:pt>
                <c:pt idx="209">
                  <c:v>96.076438620048464</c:v>
                </c:pt>
                <c:pt idx="210">
                  <c:v>95.635865691414324</c:v>
                </c:pt>
                <c:pt idx="211">
                  <c:v>95.870967293154308</c:v>
                </c:pt>
                <c:pt idx="212">
                  <c:v>94.874528886776957</c:v>
                </c:pt>
                <c:pt idx="213">
                  <c:v>94.564812976255766</c:v>
                </c:pt>
                <c:pt idx="214">
                  <c:v>94.933437843021807</c:v>
                </c:pt>
                <c:pt idx="215">
                  <c:v>94.818237078340985</c:v>
                </c:pt>
                <c:pt idx="216">
                  <c:v>93.682774855002791</c:v>
                </c:pt>
                <c:pt idx="217">
                  <c:v>94.953688572359013</c:v>
                </c:pt>
                <c:pt idx="218">
                  <c:v>95.142487262230659</c:v>
                </c:pt>
                <c:pt idx="219">
                  <c:v>94.851546616069328</c:v>
                </c:pt>
                <c:pt idx="220">
                  <c:v>94.881658083703542</c:v>
                </c:pt>
                <c:pt idx="221">
                  <c:v>95.133626855635498</c:v>
                </c:pt>
                <c:pt idx="222">
                  <c:v>95.302215289576793</c:v>
                </c:pt>
                <c:pt idx="223">
                  <c:v>95.421934083580467</c:v>
                </c:pt>
                <c:pt idx="224">
                  <c:v>95.472829813957262</c:v>
                </c:pt>
                <c:pt idx="225">
                  <c:v>94.949256695002163</c:v>
                </c:pt>
                <c:pt idx="226">
                  <c:v>94.606991876243725</c:v>
                </c:pt>
                <c:pt idx="227">
                  <c:v>94.90670057896763</c:v>
                </c:pt>
                <c:pt idx="228">
                  <c:v>94.597328885812985</c:v>
                </c:pt>
                <c:pt idx="229">
                  <c:v>94.006485154494158</c:v>
                </c:pt>
                <c:pt idx="230">
                  <c:v>93.622846223342293</c:v>
                </c:pt>
                <c:pt idx="231">
                  <c:v>93.657762431885871</c:v>
                </c:pt>
                <c:pt idx="232">
                  <c:v>93.394288245546235</c:v>
                </c:pt>
                <c:pt idx="233">
                  <c:v>93.360345348639427</c:v>
                </c:pt>
                <c:pt idx="234">
                  <c:v>93.36705223124757</c:v>
                </c:pt>
                <c:pt idx="235">
                  <c:v>94.079562757799565</c:v>
                </c:pt>
                <c:pt idx="236">
                  <c:v>93.731953241850448</c:v>
                </c:pt>
                <c:pt idx="237">
                  <c:v>93.568254888232488</c:v>
                </c:pt>
                <c:pt idx="238">
                  <c:v>94.636031040973108</c:v>
                </c:pt>
                <c:pt idx="239">
                  <c:v>94.214341223142085</c:v>
                </c:pt>
                <c:pt idx="240">
                  <c:v>94.432138840340514</c:v>
                </c:pt>
                <c:pt idx="241">
                  <c:v>94.403528601369189</c:v>
                </c:pt>
                <c:pt idx="242">
                  <c:v>94.762934336796675</c:v>
                </c:pt>
                <c:pt idx="243">
                  <c:v>95.027251242906871</c:v>
                </c:pt>
                <c:pt idx="244">
                  <c:v>94.444135192909187</c:v>
                </c:pt>
                <c:pt idx="245">
                  <c:v>94.692182327984256</c:v>
                </c:pt>
                <c:pt idx="246">
                  <c:v>94.957118051462544</c:v>
                </c:pt>
                <c:pt idx="247">
                  <c:v>95.19039800171123</c:v>
                </c:pt>
                <c:pt idx="248">
                  <c:v>95.379109456732579</c:v>
                </c:pt>
                <c:pt idx="249">
                  <c:v>94.816076959559794</c:v>
                </c:pt>
                <c:pt idx="250">
                  <c:v>94.512717197652819</c:v>
                </c:pt>
                <c:pt idx="251">
                  <c:v>93.919480567279791</c:v>
                </c:pt>
                <c:pt idx="252">
                  <c:v>92.901823798429334</c:v>
                </c:pt>
                <c:pt idx="253">
                  <c:v>92.791211307787776</c:v>
                </c:pt>
                <c:pt idx="254">
                  <c:v>92.786226529087401</c:v>
                </c:pt>
                <c:pt idx="255">
                  <c:v>92.253983999217994</c:v>
                </c:pt>
                <c:pt idx="256">
                  <c:v>91.191804181927907</c:v>
                </c:pt>
                <c:pt idx="257">
                  <c:v>91.830283746625241</c:v>
                </c:pt>
                <c:pt idx="258">
                  <c:v>91.46288708249034</c:v>
                </c:pt>
                <c:pt idx="259">
                  <c:v>90.913427841058422</c:v>
                </c:pt>
                <c:pt idx="260">
                  <c:v>92.00984455449661</c:v>
                </c:pt>
                <c:pt idx="261">
                  <c:v>92.510057671098494</c:v>
                </c:pt>
                <c:pt idx="262">
                  <c:v>93.12779617094715</c:v>
                </c:pt>
                <c:pt idx="263">
                  <c:v>92.837110032452827</c:v>
                </c:pt>
                <c:pt idx="264">
                  <c:v>93.450356330828996</c:v>
                </c:pt>
                <c:pt idx="265">
                  <c:v>92.902536794434752</c:v>
                </c:pt>
                <c:pt idx="266">
                  <c:v>92.057702262073093</c:v>
                </c:pt>
                <c:pt idx="267">
                  <c:v>92.955944555231412</c:v>
                </c:pt>
                <c:pt idx="268">
                  <c:v>93.962845950559625</c:v>
                </c:pt>
                <c:pt idx="269">
                  <c:v>93.432822888458659</c:v>
                </c:pt>
                <c:pt idx="270">
                  <c:v>93.959788639955121</c:v>
                </c:pt>
                <c:pt idx="271">
                  <c:v>93.680100753176944</c:v>
                </c:pt>
                <c:pt idx="272">
                  <c:v>93.303001862134224</c:v>
                </c:pt>
                <c:pt idx="273">
                  <c:v>92.359500988856652</c:v>
                </c:pt>
                <c:pt idx="274">
                  <c:v>92.872305858492865</c:v>
                </c:pt>
                <c:pt idx="275">
                  <c:v>93.499885868990631</c:v>
                </c:pt>
                <c:pt idx="276">
                  <c:v>94.250925124750964</c:v>
                </c:pt>
                <c:pt idx="277">
                  <c:v>93.75517693630762</c:v>
                </c:pt>
                <c:pt idx="278">
                  <c:v>93.205362455237577</c:v>
                </c:pt>
                <c:pt idx="279">
                  <c:v>93.346441432250202</c:v>
                </c:pt>
                <c:pt idx="280">
                  <c:v>92.86396624132486</c:v>
                </c:pt>
                <c:pt idx="281">
                  <c:v>92.641022370442997</c:v>
                </c:pt>
                <c:pt idx="282">
                  <c:v>92.287449448889845</c:v>
                </c:pt>
                <c:pt idx="283">
                  <c:v>95.341149506735889</c:v>
                </c:pt>
                <c:pt idx="284">
                  <c:v>96.550933387426198</c:v>
                </c:pt>
                <c:pt idx="285">
                  <c:v>97.307670307768902</c:v>
                </c:pt>
                <c:pt idx="286">
                  <c:v>97.363910117107039</c:v>
                </c:pt>
                <c:pt idx="287">
                  <c:v>97.338748089653464</c:v>
                </c:pt>
                <c:pt idx="288">
                  <c:v>96.983338807885787</c:v>
                </c:pt>
                <c:pt idx="289">
                  <c:v>96.372666077230775</c:v>
                </c:pt>
                <c:pt idx="290">
                  <c:v>96.52757492541889</c:v>
                </c:pt>
                <c:pt idx="291">
                  <c:v>97.323382006148378</c:v>
                </c:pt>
                <c:pt idx="292">
                  <c:v>97.523288073205876</c:v>
                </c:pt>
                <c:pt idx="293">
                  <c:v>98.224345485085422</c:v>
                </c:pt>
                <c:pt idx="294">
                  <c:v>98.726285100465319</c:v>
                </c:pt>
                <c:pt idx="295">
                  <c:v>97.834486787244217</c:v>
                </c:pt>
                <c:pt idx="296">
                  <c:v>96.862314980959653</c:v>
                </c:pt>
                <c:pt idx="297">
                  <c:v>96.719606387380125</c:v>
                </c:pt>
                <c:pt idx="298">
                  <c:v>98.202356461452112</c:v>
                </c:pt>
                <c:pt idx="299">
                  <c:v>98.160026286599958</c:v>
                </c:pt>
                <c:pt idx="300">
                  <c:v>98.747884978659229</c:v>
                </c:pt>
                <c:pt idx="301">
                  <c:v>97.860233337657078</c:v>
                </c:pt>
                <c:pt idx="302">
                  <c:v>97.880998889898166</c:v>
                </c:pt>
                <c:pt idx="303">
                  <c:v>98.214891021485613</c:v>
                </c:pt>
                <c:pt idx="304">
                  <c:v>98.241457494421695</c:v>
                </c:pt>
                <c:pt idx="305">
                  <c:v>98.926150021675824</c:v>
                </c:pt>
                <c:pt idx="306">
                  <c:v>99.555516442328837</c:v>
                </c:pt>
                <c:pt idx="307">
                  <c:v>99.576515798692327</c:v>
                </c:pt>
                <c:pt idx="308">
                  <c:v>100.16418684079285</c:v>
                </c:pt>
                <c:pt idx="309">
                  <c:v>100.56923719846648</c:v>
                </c:pt>
                <c:pt idx="310">
                  <c:v>100.67023655712065</c:v>
                </c:pt>
                <c:pt idx="311">
                  <c:v>100.14872053918151</c:v>
                </c:pt>
                <c:pt idx="312">
                  <c:v>100.90450512713524</c:v>
                </c:pt>
                <c:pt idx="313">
                  <c:v>100.9564180859515</c:v>
                </c:pt>
                <c:pt idx="314">
                  <c:v>100.22905921299636</c:v>
                </c:pt>
                <c:pt idx="315">
                  <c:v>101.15565700927</c:v>
                </c:pt>
                <c:pt idx="316">
                  <c:v>100.74329059668742</c:v>
                </c:pt>
                <c:pt idx="317">
                  <c:v>100.19784597608346</c:v>
                </c:pt>
                <c:pt idx="318">
                  <c:v>100.04309371460748</c:v>
                </c:pt>
                <c:pt idx="319">
                  <c:v>100.35893743897535</c:v>
                </c:pt>
                <c:pt idx="320">
                  <c:v>101.09189957120522</c:v>
                </c:pt>
                <c:pt idx="321">
                  <c:v>100.70661582190269</c:v>
                </c:pt>
                <c:pt idx="322">
                  <c:v>101.21897883864591</c:v>
                </c:pt>
                <c:pt idx="323">
                  <c:v>101.19795190656983</c:v>
                </c:pt>
                <c:pt idx="324">
                  <c:v>101.1735412418512</c:v>
                </c:pt>
                <c:pt idx="325">
                  <c:v>99.913372932085522</c:v>
                </c:pt>
                <c:pt idx="326">
                  <c:v>99.717245854330812</c:v>
                </c:pt>
                <c:pt idx="327">
                  <c:v>99.202652739177822</c:v>
                </c:pt>
                <c:pt idx="328">
                  <c:v>99.125904814994456</c:v>
                </c:pt>
                <c:pt idx="329">
                  <c:v>99.721104058623439</c:v>
                </c:pt>
                <c:pt idx="330">
                  <c:v>100.893335429803</c:v>
                </c:pt>
                <c:pt idx="331">
                  <c:v>101.39941029462791</c:v>
                </c:pt>
                <c:pt idx="332">
                  <c:v>101.64743768993868</c:v>
                </c:pt>
                <c:pt idx="333">
                  <c:v>101.80157883747836</c:v>
                </c:pt>
                <c:pt idx="334">
                  <c:v>101.19454691826664</c:v>
                </c:pt>
                <c:pt idx="335">
                  <c:v>102.8870938464527</c:v>
                </c:pt>
                <c:pt idx="336">
                  <c:v>103.38367970017995</c:v>
                </c:pt>
                <c:pt idx="337">
                  <c:v>103.65802655981878</c:v>
                </c:pt>
                <c:pt idx="338">
                  <c:v>103.65641721695077</c:v>
                </c:pt>
                <c:pt idx="339">
                  <c:v>104.13908218413036</c:v>
                </c:pt>
                <c:pt idx="340">
                  <c:v>104.82907108867411</c:v>
                </c:pt>
                <c:pt idx="341">
                  <c:v>105.48058001307017</c:v>
                </c:pt>
                <c:pt idx="342">
                  <c:v>104.807414341496</c:v>
                </c:pt>
                <c:pt idx="343">
                  <c:v>105.35097162727175</c:v>
                </c:pt>
                <c:pt idx="344">
                  <c:v>105.01342958172424</c:v>
                </c:pt>
                <c:pt idx="345">
                  <c:v>104.42163496795823</c:v>
                </c:pt>
                <c:pt idx="346">
                  <c:v>104.73578426862323</c:v>
                </c:pt>
                <c:pt idx="347">
                  <c:v>105.28219936352176</c:v>
                </c:pt>
                <c:pt idx="348">
                  <c:v>105.8638082101739</c:v>
                </c:pt>
                <c:pt idx="349">
                  <c:v>105.5602911718468</c:v>
                </c:pt>
                <c:pt idx="350">
                  <c:v>106.29614203333946</c:v>
                </c:pt>
                <c:pt idx="351">
                  <c:v>107.05104318812782</c:v>
                </c:pt>
                <c:pt idx="352">
                  <c:v>107.78406578456787</c:v>
                </c:pt>
                <c:pt idx="353">
                  <c:v>108.46275922301085</c:v>
                </c:pt>
                <c:pt idx="354">
                  <c:v>108.83185810475554</c:v>
                </c:pt>
                <c:pt idx="355">
                  <c:v>109.69677092424664</c:v>
                </c:pt>
                <c:pt idx="356">
                  <c:v>109.90759587859927</c:v>
                </c:pt>
                <c:pt idx="357">
                  <c:v>109.57255609778164</c:v>
                </c:pt>
                <c:pt idx="358">
                  <c:v>109.31890390244513</c:v>
                </c:pt>
                <c:pt idx="359">
                  <c:v>109.35768257716296</c:v>
                </c:pt>
                <c:pt idx="360">
                  <c:v>109.33313575699</c:v>
                </c:pt>
                <c:pt idx="361">
                  <c:v>109.48412501079075</c:v>
                </c:pt>
                <c:pt idx="362">
                  <c:v>109.30911058537306</c:v>
                </c:pt>
                <c:pt idx="363">
                  <c:v>108.87128579897077</c:v>
                </c:pt>
                <c:pt idx="364">
                  <c:v>109.14008226284473</c:v>
                </c:pt>
                <c:pt idx="365">
                  <c:v>109.81353048717399</c:v>
                </c:pt>
                <c:pt idx="366">
                  <c:v>109.7649681285274</c:v>
                </c:pt>
                <c:pt idx="367">
                  <c:v>110.1281614316339</c:v>
                </c:pt>
                <c:pt idx="368">
                  <c:v>110.77523300906246</c:v>
                </c:pt>
                <c:pt idx="369">
                  <c:v>110.29741449687393</c:v>
                </c:pt>
                <c:pt idx="370">
                  <c:v>110.49755192510388</c:v>
                </c:pt>
                <c:pt idx="371">
                  <c:v>110.95919273489866</c:v>
                </c:pt>
                <c:pt idx="372">
                  <c:v>110.61643103276955</c:v>
                </c:pt>
                <c:pt idx="373">
                  <c:v>110.81100434284154</c:v>
                </c:pt>
                <c:pt idx="374">
                  <c:v>110.5994713325609</c:v>
                </c:pt>
                <c:pt idx="375">
                  <c:v>110.98687017230472</c:v>
                </c:pt>
                <c:pt idx="376">
                  <c:v>111.57599220606284</c:v>
                </c:pt>
                <c:pt idx="377">
                  <c:v>111.17728259239978</c:v>
                </c:pt>
                <c:pt idx="378">
                  <c:v>110.49497782766073</c:v>
                </c:pt>
                <c:pt idx="379">
                  <c:v>110.46493954240819</c:v>
                </c:pt>
                <c:pt idx="380">
                  <c:v>111.09369341809071</c:v>
                </c:pt>
                <c:pt idx="381">
                  <c:v>111.35500737642496</c:v>
                </c:pt>
                <c:pt idx="382">
                  <c:v>110.70023219257749</c:v>
                </c:pt>
                <c:pt idx="383">
                  <c:v>110.81282042217489</c:v>
                </c:pt>
                <c:pt idx="384">
                  <c:v>110.58524728493622</c:v>
                </c:pt>
                <c:pt idx="385">
                  <c:v>109.80545651528072</c:v>
                </c:pt>
                <c:pt idx="386">
                  <c:v>109.49928786845463</c:v>
                </c:pt>
                <c:pt idx="387">
                  <c:v>109.88636414974721</c:v>
                </c:pt>
                <c:pt idx="388">
                  <c:v>110.93364205124698</c:v>
                </c:pt>
                <c:pt idx="389">
                  <c:v>110.7917250413041</c:v>
                </c:pt>
                <c:pt idx="390">
                  <c:v>110.90573630044905</c:v>
                </c:pt>
                <c:pt idx="391">
                  <c:v>111.39110122544335</c:v>
                </c:pt>
                <c:pt idx="392">
                  <c:v>111.66231463143798</c:v>
                </c:pt>
                <c:pt idx="393">
                  <c:v>112.77470222580294</c:v>
                </c:pt>
                <c:pt idx="394">
                  <c:v>110.70506306352294</c:v>
                </c:pt>
                <c:pt idx="395">
                  <c:v>111.44868553203645</c:v>
                </c:pt>
                <c:pt idx="396">
                  <c:v>111.05858141342785</c:v>
                </c:pt>
                <c:pt idx="397">
                  <c:v>111.37788811946271</c:v>
                </c:pt>
                <c:pt idx="398">
                  <c:v>111.7100226758251</c:v>
                </c:pt>
                <c:pt idx="399">
                  <c:v>111.47838646675746</c:v>
                </c:pt>
                <c:pt idx="400">
                  <c:v>111.79404461214962</c:v>
                </c:pt>
                <c:pt idx="401">
                  <c:v>112.8453201582295</c:v>
                </c:pt>
                <c:pt idx="402">
                  <c:v>112.59249199896864</c:v>
                </c:pt>
                <c:pt idx="403">
                  <c:v>111.78805611561229</c:v>
                </c:pt>
                <c:pt idx="404">
                  <c:v>110.93819570757924</c:v>
                </c:pt>
                <c:pt idx="405">
                  <c:v>111.25211245743367</c:v>
                </c:pt>
                <c:pt idx="406">
                  <c:v>109.84755243752632</c:v>
                </c:pt>
                <c:pt idx="407">
                  <c:v>110.40322226363548</c:v>
                </c:pt>
                <c:pt idx="408">
                  <c:v>110.68314269967236</c:v>
                </c:pt>
                <c:pt idx="409">
                  <c:v>109.47236629176119</c:v>
                </c:pt>
                <c:pt idx="410">
                  <c:v>109.06218672844167</c:v>
                </c:pt>
                <c:pt idx="411">
                  <c:v>109.2708361651476</c:v>
                </c:pt>
                <c:pt idx="412">
                  <c:v>108.42341435055337</c:v>
                </c:pt>
                <c:pt idx="413">
                  <c:v>108.227059767776</c:v>
                </c:pt>
                <c:pt idx="414">
                  <c:v>108.08199297184579</c:v>
                </c:pt>
                <c:pt idx="415">
                  <c:v>109.38935798197555</c:v>
                </c:pt>
                <c:pt idx="416">
                  <c:v>109.59722218645142</c:v>
                </c:pt>
                <c:pt idx="417">
                  <c:v>110.30051749323881</c:v>
                </c:pt>
                <c:pt idx="418">
                  <c:v>110.07625731878788</c:v>
                </c:pt>
                <c:pt idx="419">
                  <c:v>110.34550631706139</c:v>
                </c:pt>
                <c:pt idx="420">
                  <c:v>110.311910697317</c:v>
                </c:pt>
                <c:pt idx="421">
                  <c:v>109.60003649335917</c:v>
                </c:pt>
                <c:pt idx="422">
                  <c:v>109.49263624548612</c:v>
                </c:pt>
                <c:pt idx="423">
                  <c:v>109.83074020361532</c:v>
                </c:pt>
                <c:pt idx="424">
                  <c:v>109.7176667090156</c:v>
                </c:pt>
                <c:pt idx="425">
                  <c:v>109.31339280447217</c:v>
                </c:pt>
                <c:pt idx="426">
                  <c:v>108.54158045414992</c:v>
                </c:pt>
                <c:pt idx="427">
                  <c:v>107.97988835191191</c:v>
                </c:pt>
                <c:pt idx="428">
                  <c:v>106.98579424459082</c:v>
                </c:pt>
                <c:pt idx="429">
                  <c:v>107.28151743533274</c:v>
                </c:pt>
                <c:pt idx="430">
                  <c:v>106.88340005677102</c:v>
                </c:pt>
                <c:pt idx="431">
                  <c:v>105.28167942552925</c:v>
                </c:pt>
                <c:pt idx="432">
                  <c:v>105.56134429956974</c:v>
                </c:pt>
                <c:pt idx="433">
                  <c:v>105.2510290393157</c:v>
                </c:pt>
                <c:pt idx="434">
                  <c:v>104.7130989049938</c:v>
                </c:pt>
                <c:pt idx="435">
                  <c:v>103.5065337002182</c:v>
                </c:pt>
                <c:pt idx="436">
                  <c:v>103.958509301768</c:v>
                </c:pt>
                <c:pt idx="437">
                  <c:v>103.55789690765199</c:v>
                </c:pt>
                <c:pt idx="438">
                  <c:v>103.18392885813103</c:v>
                </c:pt>
                <c:pt idx="439">
                  <c:v>104.12915546292939</c:v>
                </c:pt>
                <c:pt idx="440">
                  <c:v>104.03067111318774</c:v>
                </c:pt>
                <c:pt idx="441">
                  <c:v>104.15701846396547</c:v>
                </c:pt>
                <c:pt idx="442">
                  <c:v>104.64607640217078</c:v>
                </c:pt>
                <c:pt idx="443">
                  <c:v>103.58727789691117</c:v>
                </c:pt>
                <c:pt idx="444">
                  <c:v>103.30226495033152</c:v>
                </c:pt>
                <c:pt idx="445">
                  <c:v>102.85141833865318</c:v>
                </c:pt>
                <c:pt idx="446">
                  <c:v>102.79979855329523</c:v>
                </c:pt>
                <c:pt idx="447">
                  <c:v>103.56800744174242</c:v>
                </c:pt>
                <c:pt idx="448">
                  <c:v>104.35081918517233</c:v>
                </c:pt>
                <c:pt idx="449">
                  <c:v>103.10442940957566</c:v>
                </c:pt>
                <c:pt idx="450">
                  <c:v>103.49851706550973</c:v>
                </c:pt>
                <c:pt idx="451">
                  <c:v>103.19828648689312</c:v>
                </c:pt>
                <c:pt idx="452">
                  <c:v>102.11035298852995</c:v>
                </c:pt>
                <c:pt idx="453">
                  <c:v>102.12953958300962</c:v>
                </c:pt>
                <c:pt idx="454">
                  <c:v>102.02019619211312</c:v>
                </c:pt>
                <c:pt idx="455">
                  <c:v>101.32718222501991</c:v>
                </c:pt>
                <c:pt idx="456">
                  <c:v>101.43499272471514</c:v>
                </c:pt>
                <c:pt idx="457">
                  <c:v>100.66948623032189</c:v>
                </c:pt>
                <c:pt idx="458">
                  <c:v>100.82955381361174</c:v>
                </c:pt>
                <c:pt idx="459">
                  <c:v>100.09204964190765</c:v>
                </c:pt>
                <c:pt idx="460">
                  <c:v>101.05612487596076</c:v>
                </c:pt>
                <c:pt idx="461">
                  <c:v>101.32263925739178</c:v>
                </c:pt>
                <c:pt idx="462">
                  <c:v>101.88748469453589</c:v>
                </c:pt>
                <c:pt idx="463">
                  <c:v>102.53894679114056</c:v>
                </c:pt>
                <c:pt idx="464">
                  <c:v>105.18176104677957</c:v>
                </c:pt>
                <c:pt idx="465">
                  <c:v>105.47478280260356</c:v>
                </c:pt>
                <c:pt idx="466">
                  <c:v>106.15018159966452</c:v>
                </c:pt>
                <c:pt idx="467">
                  <c:v>105.97903793133432</c:v>
                </c:pt>
                <c:pt idx="468">
                  <c:v>106.29366243061116</c:v>
                </c:pt>
                <c:pt idx="469">
                  <c:v>107.02028223928016</c:v>
                </c:pt>
                <c:pt idx="470">
                  <c:v>106.33655870575429</c:v>
                </c:pt>
                <c:pt idx="471">
                  <c:v>107.04814517862738</c:v>
                </c:pt>
                <c:pt idx="472">
                  <c:v>107.33103195827479</c:v>
                </c:pt>
                <c:pt idx="473">
                  <c:v>107.58925099160901</c:v>
                </c:pt>
                <c:pt idx="474">
                  <c:v>107.05119729519605</c:v>
                </c:pt>
                <c:pt idx="475">
                  <c:v>106.27015815020799</c:v>
                </c:pt>
                <c:pt idx="476">
                  <c:v>106.94350942829236</c:v>
                </c:pt>
                <c:pt idx="477">
                  <c:v>107.70305916565385</c:v>
                </c:pt>
                <c:pt idx="478">
                  <c:v>107.66077224426544</c:v>
                </c:pt>
                <c:pt idx="479">
                  <c:v>107.90183834973624</c:v>
                </c:pt>
                <c:pt idx="480">
                  <c:v>107.89480696826571</c:v>
                </c:pt>
                <c:pt idx="481">
                  <c:v>107.83606727149784</c:v>
                </c:pt>
                <c:pt idx="482">
                  <c:v>108.47302015392322</c:v>
                </c:pt>
                <c:pt idx="483">
                  <c:v>109.59169367888047</c:v>
                </c:pt>
                <c:pt idx="484">
                  <c:v>109.48380534629976</c:v>
                </c:pt>
                <c:pt idx="485">
                  <c:v>110.15915943360716</c:v>
                </c:pt>
                <c:pt idx="486">
                  <c:v>110.3704229193672</c:v>
                </c:pt>
                <c:pt idx="487">
                  <c:v>109.69589378415772</c:v>
                </c:pt>
                <c:pt idx="488">
                  <c:v>109.83084639284667</c:v>
                </c:pt>
                <c:pt idx="489">
                  <c:v>108.8258848288159</c:v>
                </c:pt>
                <c:pt idx="490">
                  <c:v>110.08947351356613</c:v>
                </c:pt>
                <c:pt idx="491">
                  <c:v>110.42078209295418</c:v>
                </c:pt>
                <c:pt idx="492">
                  <c:v>110.72243594621548</c:v>
                </c:pt>
                <c:pt idx="493">
                  <c:v>110.85076749568333</c:v>
                </c:pt>
                <c:pt idx="494">
                  <c:v>111.06269590592184</c:v>
                </c:pt>
                <c:pt idx="495">
                  <c:v>111.27633075379306</c:v>
                </c:pt>
                <c:pt idx="496">
                  <c:v>111.41865838586773</c:v>
                </c:pt>
                <c:pt idx="497">
                  <c:v>111.28928076242843</c:v>
                </c:pt>
                <c:pt idx="498">
                  <c:v>111.01141339617371</c:v>
                </c:pt>
                <c:pt idx="499">
                  <c:v>110.79475497146386</c:v>
                </c:pt>
                <c:pt idx="500">
                  <c:v>110.32223186465426</c:v>
                </c:pt>
                <c:pt idx="501">
                  <c:v>110.20869540854538</c:v>
                </c:pt>
                <c:pt idx="502">
                  <c:v>110.11981263253848</c:v>
                </c:pt>
                <c:pt idx="503">
                  <c:v>109.89828310787644</c:v>
                </c:pt>
                <c:pt idx="504">
                  <c:v>110.15723781278193</c:v>
                </c:pt>
                <c:pt idx="505">
                  <c:v>109.86704370502001</c:v>
                </c:pt>
                <c:pt idx="506">
                  <c:v>111.52839054283876</c:v>
                </c:pt>
                <c:pt idx="507">
                  <c:v>111.52202353509986</c:v>
                </c:pt>
                <c:pt idx="508">
                  <c:v>111.21421216237593</c:v>
                </c:pt>
                <c:pt idx="509">
                  <c:v>111.59761946651449</c:v>
                </c:pt>
                <c:pt idx="510">
                  <c:v>111.03792513410623</c:v>
                </c:pt>
                <c:pt idx="511">
                  <c:v>111.41137043267888</c:v>
                </c:pt>
                <c:pt idx="512">
                  <c:v>111.75214001639246</c:v>
                </c:pt>
                <c:pt idx="513">
                  <c:v>111.55410885196453</c:v>
                </c:pt>
                <c:pt idx="514">
                  <c:v>111.90185094348786</c:v>
                </c:pt>
                <c:pt idx="515">
                  <c:v>111.9390445795284</c:v>
                </c:pt>
                <c:pt idx="516">
                  <c:v>112.05751800116239</c:v>
                </c:pt>
                <c:pt idx="517">
                  <c:v>112.00555313694953</c:v>
                </c:pt>
                <c:pt idx="518">
                  <c:v>114.19847807580616</c:v>
                </c:pt>
                <c:pt idx="519">
                  <c:v>113.79658129803757</c:v>
                </c:pt>
                <c:pt idx="520">
                  <c:v>112.92352270863617</c:v>
                </c:pt>
                <c:pt idx="521">
                  <c:v>113.68656007876818</c:v>
                </c:pt>
                <c:pt idx="522">
                  <c:v>113.30206250723988</c:v>
                </c:pt>
                <c:pt idx="523">
                  <c:v>113.23277254063464</c:v>
                </c:pt>
                <c:pt idx="524">
                  <c:v>112.91417321026198</c:v>
                </c:pt>
                <c:pt idx="525">
                  <c:v>113.00167467868586</c:v>
                </c:pt>
                <c:pt idx="526">
                  <c:v>113.44400329153018</c:v>
                </c:pt>
                <c:pt idx="527">
                  <c:v>113.24118412447031</c:v>
                </c:pt>
                <c:pt idx="528">
                  <c:v>113.35203940123104</c:v>
                </c:pt>
                <c:pt idx="529">
                  <c:v>113.76272186081729</c:v>
                </c:pt>
                <c:pt idx="530">
                  <c:v>113.76347213849655</c:v>
                </c:pt>
                <c:pt idx="531">
                  <c:v>113.59719241007933</c:v>
                </c:pt>
                <c:pt idx="532">
                  <c:v>113.94257344293899</c:v>
                </c:pt>
                <c:pt idx="533">
                  <c:v>112.28892119602662</c:v>
                </c:pt>
                <c:pt idx="534">
                  <c:v>112.70137318755269</c:v>
                </c:pt>
                <c:pt idx="535">
                  <c:v>113.26670467322788</c:v>
                </c:pt>
                <c:pt idx="536">
                  <c:v>114.25094745552363</c:v>
                </c:pt>
                <c:pt idx="537">
                  <c:v>113.8753799485745</c:v>
                </c:pt>
                <c:pt idx="538">
                  <c:v>113.7685567497729</c:v>
                </c:pt>
                <c:pt idx="539">
                  <c:v>114.33562800568912</c:v>
                </c:pt>
                <c:pt idx="540">
                  <c:v>115.519020783881</c:v>
                </c:pt>
                <c:pt idx="541">
                  <c:v>115.2073623527325</c:v>
                </c:pt>
                <c:pt idx="542">
                  <c:v>114.77551623668833</c:v>
                </c:pt>
                <c:pt idx="543">
                  <c:v>114.82482239863118</c:v>
                </c:pt>
                <c:pt idx="544">
                  <c:v>114.60387934028877</c:v>
                </c:pt>
                <c:pt idx="545">
                  <c:v>113.86448865313216</c:v>
                </c:pt>
                <c:pt idx="546">
                  <c:v>115.08840239995675</c:v>
                </c:pt>
                <c:pt idx="547">
                  <c:v>116.13194048613937</c:v>
                </c:pt>
                <c:pt idx="548">
                  <c:v>115.81460991587015</c:v>
                </c:pt>
                <c:pt idx="549">
                  <c:v>116.08836871853715</c:v>
                </c:pt>
                <c:pt idx="550">
                  <c:v>116.21730058961896</c:v>
                </c:pt>
                <c:pt idx="551">
                  <c:v>116.11604281521753</c:v>
                </c:pt>
                <c:pt idx="552">
                  <c:v>116.59446689014879</c:v>
                </c:pt>
                <c:pt idx="553">
                  <c:v>117.34349020839571</c:v>
                </c:pt>
                <c:pt idx="554">
                  <c:v>117.69358345210922</c:v>
                </c:pt>
                <c:pt idx="555">
                  <c:v>117.31528963647247</c:v>
                </c:pt>
                <c:pt idx="556">
                  <c:v>116.71024661228002</c:v>
                </c:pt>
                <c:pt idx="557">
                  <c:v>115.97234364386223</c:v>
                </c:pt>
                <c:pt idx="558">
                  <c:v>116.45720957951717</c:v>
                </c:pt>
                <c:pt idx="559">
                  <c:v>115.86092444091403</c:v>
                </c:pt>
                <c:pt idx="560">
                  <c:v>115.78722743440835</c:v>
                </c:pt>
                <c:pt idx="561">
                  <c:v>116.1157750447199</c:v>
                </c:pt>
                <c:pt idx="562">
                  <c:v>116.07921967493554</c:v>
                </c:pt>
                <c:pt idx="563">
                  <c:v>116.05051046211665</c:v>
                </c:pt>
                <c:pt idx="564">
                  <c:v>116.33749946943233</c:v>
                </c:pt>
                <c:pt idx="565">
                  <c:v>115.93615148915872</c:v>
                </c:pt>
                <c:pt idx="566">
                  <c:v>115.05390127079534</c:v>
                </c:pt>
                <c:pt idx="567">
                  <c:v>114.89167108000842</c:v>
                </c:pt>
                <c:pt idx="568">
                  <c:v>115.01121771566835</c:v>
                </c:pt>
                <c:pt idx="569">
                  <c:v>115.05606354147167</c:v>
                </c:pt>
                <c:pt idx="570">
                  <c:v>115.23048272308593</c:v>
                </c:pt>
                <c:pt idx="571">
                  <c:v>115.10923640406253</c:v>
                </c:pt>
                <c:pt idx="572">
                  <c:v>115.47084262025497</c:v>
                </c:pt>
                <c:pt idx="573">
                  <c:v>115.1298198533227</c:v>
                </c:pt>
                <c:pt idx="574">
                  <c:v>115.5565363284819</c:v>
                </c:pt>
                <c:pt idx="575">
                  <c:v>116.06409463967763</c:v>
                </c:pt>
                <c:pt idx="576">
                  <c:v>116.59711914957872</c:v>
                </c:pt>
                <c:pt idx="577">
                  <c:v>116.92449828786852</c:v>
                </c:pt>
                <c:pt idx="578">
                  <c:v>117.34054218423773</c:v>
                </c:pt>
                <c:pt idx="579">
                  <c:v>117.01779917981378</c:v>
                </c:pt>
                <c:pt idx="580">
                  <c:v>117.52702876965682</c:v>
                </c:pt>
                <c:pt idx="581">
                  <c:v>117.2603130833034</c:v>
                </c:pt>
                <c:pt idx="582">
                  <c:v>117.84554270466504</c:v>
                </c:pt>
                <c:pt idx="583">
                  <c:v>118.53353152324556</c:v>
                </c:pt>
                <c:pt idx="584">
                  <c:v>118.59938272136569</c:v>
                </c:pt>
                <c:pt idx="585">
                  <c:v>118.58938827188899</c:v>
                </c:pt>
                <c:pt idx="586">
                  <c:v>118.81262404820254</c:v>
                </c:pt>
                <c:pt idx="587">
                  <c:v>118.80253566102503</c:v>
                </c:pt>
                <c:pt idx="588">
                  <c:v>119.72605967263975</c:v>
                </c:pt>
                <c:pt idx="589">
                  <c:v>119.19641824099959</c:v>
                </c:pt>
                <c:pt idx="590">
                  <c:v>118.76899131209169</c:v>
                </c:pt>
                <c:pt idx="591">
                  <c:v>118.1149236789184</c:v>
                </c:pt>
                <c:pt idx="592">
                  <c:v>117.8317139071047</c:v>
                </c:pt>
                <c:pt idx="593">
                  <c:v>117.67806884354646</c:v>
                </c:pt>
                <c:pt idx="594">
                  <c:v>117.63133410034523</c:v>
                </c:pt>
                <c:pt idx="595">
                  <c:v>117.97720419181466</c:v>
                </c:pt>
                <c:pt idx="596">
                  <c:v>118.52005449033312</c:v>
                </c:pt>
                <c:pt idx="597">
                  <c:v>118.19204078816762</c:v>
                </c:pt>
                <c:pt idx="598">
                  <c:v>117.39558837959986</c:v>
                </c:pt>
                <c:pt idx="599">
                  <c:v>116.92249626120815</c:v>
                </c:pt>
                <c:pt idx="600">
                  <c:v>117.85157246681091</c:v>
                </c:pt>
                <c:pt idx="601">
                  <c:v>118.11477424637894</c:v>
                </c:pt>
                <c:pt idx="602">
                  <c:v>118.38470132642794</c:v>
                </c:pt>
                <c:pt idx="603">
                  <c:v>118.75624168966486</c:v>
                </c:pt>
                <c:pt idx="604">
                  <c:v>119.0085819538353</c:v>
                </c:pt>
                <c:pt idx="605">
                  <c:v>119.24650403912672</c:v>
                </c:pt>
                <c:pt idx="606">
                  <c:v>118.99795471475767</c:v>
                </c:pt>
                <c:pt idx="607">
                  <c:v>119.04625193167868</c:v>
                </c:pt>
                <c:pt idx="608">
                  <c:v>119.6390119653876</c:v>
                </c:pt>
                <c:pt idx="609">
                  <c:v>120.67937725612224</c:v>
                </c:pt>
                <c:pt idx="610">
                  <c:v>120.73851184719894</c:v>
                </c:pt>
                <c:pt idx="611">
                  <c:v>121.27098346863826</c:v>
                </c:pt>
                <c:pt idx="612">
                  <c:v>121.44672801048451</c:v>
                </c:pt>
                <c:pt idx="613">
                  <c:v>121.33829559988435</c:v>
                </c:pt>
                <c:pt idx="614">
                  <c:v>121.34440096384411</c:v>
                </c:pt>
                <c:pt idx="615">
                  <c:v>121.34925757361825</c:v>
                </c:pt>
                <c:pt idx="616">
                  <c:v>121.40238661502248</c:v>
                </c:pt>
                <c:pt idx="617">
                  <c:v>120.85540303032975</c:v>
                </c:pt>
                <c:pt idx="618">
                  <c:v>119.50554444397893</c:v>
                </c:pt>
                <c:pt idx="619">
                  <c:v>119.09604316087838</c:v>
                </c:pt>
                <c:pt idx="620">
                  <c:v>119.63429759632453</c:v>
                </c:pt>
                <c:pt idx="621">
                  <c:v>117.80910341304228</c:v>
                </c:pt>
                <c:pt idx="622">
                  <c:v>117.96705735800549</c:v>
                </c:pt>
                <c:pt idx="623">
                  <c:v>118.12952453161243</c:v>
                </c:pt>
                <c:pt idx="624">
                  <c:v>117.88504963601943</c:v>
                </c:pt>
                <c:pt idx="625">
                  <c:v>117.74258591889063</c:v>
                </c:pt>
                <c:pt idx="626">
                  <c:v>117.55653759244942</c:v>
                </c:pt>
                <c:pt idx="627">
                  <c:v>119.82242697057421</c:v>
                </c:pt>
                <c:pt idx="628">
                  <c:v>119.66061739267703</c:v>
                </c:pt>
                <c:pt idx="629">
                  <c:v>120.42544265188212</c:v>
                </c:pt>
                <c:pt idx="630">
                  <c:v>120.88950047724953</c:v>
                </c:pt>
                <c:pt idx="631">
                  <c:v>120.45359934162968</c:v>
                </c:pt>
                <c:pt idx="632">
                  <c:v>119.99393803847266</c:v>
                </c:pt>
                <c:pt idx="633">
                  <c:v>119.59855991187828</c:v>
                </c:pt>
                <c:pt idx="634">
                  <c:v>120.18740192981438</c:v>
                </c:pt>
                <c:pt idx="635">
                  <c:v>120.63910997183855</c:v>
                </c:pt>
                <c:pt idx="636">
                  <c:v>120.93804629886749</c:v>
                </c:pt>
                <c:pt idx="637">
                  <c:v>120.9153629518063</c:v>
                </c:pt>
                <c:pt idx="638">
                  <c:v>121.40536652064455</c:v>
                </c:pt>
                <c:pt idx="639">
                  <c:v>121.33633055896642</c:v>
                </c:pt>
                <c:pt idx="640">
                  <c:v>122.15003954380973</c:v>
                </c:pt>
                <c:pt idx="641">
                  <c:v>122.57499976066609</c:v>
                </c:pt>
                <c:pt idx="642">
                  <c:v>122.76665673344723</c:v>
                </c:pt>
                <c:pt idx="643">
                  <c:v>123.21115567152768</c:v>
                </c:pt>
                <c:pt idx="644">
                  <c:v>123.65802584456806</c:v>
                </c:pt>
                <c:pt idx="645">
                  <c:v>123.40938407975928</c:v>
                </c:pt>
                <c:pt idx="646">
                  <c:v>122.95048126685653</c:v>
                </c:pt>
                <c:pt idx="647">
                  <c:v>122.78155686995288</c:v>
                </c:pt>
                <c:pt idx="648">
                  <c:v>123.4264989419747</c:v>
                </c:pt>
                <c:pt idx="649">
                  <c:v>123.94114075306793</c:v>
                </c:pt>
                <c:pt idx="650">
                  <c:v>124.14398210333306</c:v>
                </c:pt>
                <c:pt idx="651">
                  <c:v>124.07680007715724</c:v>
                </c:pt>
                <c:pt idx="652">
                  <c:v>124.38508849076467</c:v>
                </c:pt>
                <c:pt idx="653">
                  <c:v>124.47858089799668</c:v>
                </c:pt>
                <c:pt idx="654">
                  <c:v>124.64475377198278</c:v>
                </c:pt>
                <c:pt idx="655">
                  <c:v>124.88737597950124</c:v>
                </c:pt>
                <c:pt idx="656">
                  <c:v>124.44410060855911</c:v>
                </c:pt>
                <c:pt idx="657">
                  <c:v>124.04415981494522</c:v>
                </c:pt>
                <c:pt idx="658">
                  <c:v>123.05609891657932</c:v>
                </c:pt>
                <c:pt idx="659">
                  <c:v>122.52584155888844</c:v>
                </c:pt>
                <c:pt idx="660">
                  <c:v>122.36546705995981</c:v>
                </c:pt>
                <c:pt idx="661">
                  <c:v>122.00327057453119</c:v>
                </c:pt>
                <c:pt idx="662">
                  <c:v>121.82291517304922</c:v>
                </c:pt>
                <c:pt idx="663">
                  <c:v>121.85306693187567</c:v>
                </c:pt>
                <c:pt idx="664">
                  <c:v>121.66463439966491</c:v>
                </c:pt>
                <c:pt idx="665">
                  <c:v>121.03494832908325</c:v>
                </c:pt>
                <c:pt idx="666">
                  <c:v>121.56074777690145</c:v>
                </c:pt>
                <c:pt idx="667">
                  <c:v>121.97396243726163</c:v>
                </c:pt>
                <c:pt idx="668">
                  <c:v>122.82992871106707</c:v>
                </c:pt>
                <c:pt idx="669">
                  <c:v>123.34854963477497</c:v>
                </c:pt>
                <c:pt idx="670">
                  <c:v>123.4064449412202</c:v>
                </c:pt>
                <c:pt idx="671">
                  <c:v>123.60752636784093</c:v>
                </c:pt>
                <c:pt idx="672">
                  <c:v>123.97327122281712</c:v>
                </c:pt>
                <c:pt idx="673">
                  <c:v>124.09823463248276</c:v>
                </c:pt>
                <c:pt idx="674">
                  <c:v>124.44115378763661</c:v>
                </c:pt>
                <c:pt idx="675">
                  <c:v>124.74003988165663</c:v>
                </c:pt>
                <c:pt idx="676">
                  <c:v>125.14335029123458</c:v>
                </c:pt>
                <c:pt idx="677">
                  <c:v>124.69691288119186</c:v>
                </c:pt>
                <c:pt idx="678">
                  <c:v>126.15522785017176</c:v>
                </c:pt>
                <c:pt idx="679">
                  <c:v>125.24176335875913</c:v>
                </c:pt>
                <c:pt idx="680">
                  <c:v>125.1491705227681</c:v>
                </c:pt>
                <c:pt idx="681">
                  <c:v>124.88836526914822</c:v>
                </c:pt>
                <c:pt idx="682">
                  <c:v>126.31485677129916</c:v>
                </c:pt>
                <c:pt idx="683">
                  <c:v>128.44904074741149</c:v>
                </c:pt>
                <c:pt idx="684">
                  <c:v>128.24752618358124</c:v>
                </c:pt>
                <c:pt idx="685">
                  <c:v>129.08827669282977</c:v>
                </c:pt>
                <c:pt idx="686">
                  <c:v>128.8914409220925</c:v>
                </c:pt>
                <c:pt idx="687">
                  <c:v>129.57213893346085</c:v>
                </c:pt>
                <c:pt idx="688">
                  <c:v>130.06481922948592</c:v>
                </c:pt>
                <c:pt idx="689">
                  <c:v>130.97839614789163</c:v>
                </c:pt>
                <c:pt idx="690">
                  <c:v>131.65376630780622</c:v>
                </c:pt>
                <c:pt idx="691">
                  <c:v>131.10617453412323</c:v>
                </c:pt>
                <c:pt idx="692">
                  <c:v>130.95333034466128</c:v>
                </c:pt>
                <c:pt idx="693">
                  <c:v>130.67097642662688</c:v>
                </c:pt>
                <c:pt idx="694">
                  <c:v>130.28397289247087</c:v>
                </c:pt>
                <c:pt idx="695">
                  <c:v>128.76449209505415</c:v>
                </c:pt>
                <c:pt idx="696">
                  <c:v>127.82839229393991</c:v>
                </c:pt>
                <c:pt idx="697">
                  <c:v>125.70886554360955</c:v>
                </c:pt>
                <c:pt idx="698">
                  <c:v>125.24532909560568</c:v>
                </c:pt>
                <c:pt idx="699">
                  <c:v>125.77523200323978</c:v>
                </c:pt>
                <c:pt idx="700">
                  <c:v>126.41628576599666</c:v>
                </c:pt>
                <c:pt idx="701">
                  <c:v>127.02252594015367</c:v>
                </c:pt>
                <c:pt idx="702">
                  <c:v>126.5773926773186</c:v>
                </c:pt>
                <c:pt idx="703">
                  <c:v>125.66696680306778</c:v>
                </c:pt>
                <c:pt idx="704">
                  <c:v>125.62960220355886</c:v>
                </c:pt>
                <c:pt idx="705">
                  <c:v>125.5175900012125</c:v>
                </c:pt>
                <c:pt idx="706">
                  <c:v>125.43165370670519</c:v>
                </c:pt>
                <c:pt idx="707">
                  <c:v>126.17006530794528</c:v>
                </c:pt>
                <c:pt idx="708">
                  <c:v>126.92115035458977</c:v>
                </c:pt>
                <c:pt idx="709">
                  <c:v>126.43931566791998</c:v>
                </c:pt>
                <c:pt idx="710">
                  <c:v>125.94116213939178</c:v>
                </c:pt>
                <c:pt idx="711">
                  <c:v>126.68274768490362</c:v>
                </c:pt>
                <c:pt idx="712">
                  <c:v>124.82171737885767</c:v>
                </c:pt>
                <c:pt idx="713">
                  <c:v>125.01299252955909</c:v>
                </c:pt>
                <c:pt idx="714">
                  <c:v>125.88937787634434</c:v>
                </c:pt>
                <c:pt idx="715">
                  <c:v>125.26247592034916</c:v>
                </c:pt>
                <c:pt idx="716">
                  <c:v>125.45355337128049</c:v>
                </c:pt>
                <c:pt idx="717">
                  <c:v>124.50860514305964</c:v>
                </c:pt>
                <c:pt idx="718">
                  <c:v>124.71504425182567</c:v>
                </c:pt>
                <c:pt idx="719">
                  <c:v>124.2639168267298</c:v>
                </c:pt>
                <c:pt idx="720">
                  <c:v>123.01368904392959</c:v>
                </c:pt>
                <c:pt idx="721">
                  <c:v>122.49377200703591</c:v>
                </c:pt>
                <c:pt idx="722">
                  <c:v>122.59645268054575</c:v>
                </c:pt>
                <c:pt idx="723">
                  <c:v>123.10084855942584</c:v>
                </c:pt>
                <c:pt idx="724">
                  <c:v>122.87816937295509</c:v>
                </c:pt>
                <c:pt idx="725">
                  <c:v>122.39582330885584</c:v>
                </c:pt>
                <c:pt idx="726">
                  <c:v>123.61996609825701</c:v>
                </c:pt>
                <c:pt idx="727">
                  <c:v>123.80643507499262</c:v>
                </c:pt>
                <c:pt idx="728">
                  <c:v>123.04315105820081</c:v>
                </c:pt>
                <c:pt idx="729">
                  <c:v>123.29464244508056</c:v>
                </c:pt>
                <c:pt idx="730">
                  <c:v>124.70539048056139</c:v>
                </c:pt>
                <c:pt idx="731">
                  <c:v>124.19387944359727</c:v>
                </c:pt>
                <c:pt idx="732">
                  <c:v>124.57749560816819</c:v>
                </c:pt>
                <c:pt idx="733">
                  <c:v>125.25428609353303</c:v>
                </c:pt>
                <c:pt idx="734">
                  <c:v>126.89964008716566</c:v>
                </c:pt>
                <c:pt idx="735">
                  <c:v>126.48249410981099</c:v>
                </c:pt>
                <c:pt idx="736">
                  <c:v>127.06426994526856</c:v>
                </c:pt>
                <c:pt idx="737">
                  <c:v>127.12469761481636</c:v>
                </c:pt>
                <c:pt idx="738">
                  <c:v>127.34979750961851</c:v>
                </c:pt>
                <c:pt idx="739">
                  <c:v>127.90807214278921</c:v>
                </c:pt>
                <c:pt idx="740">
                  <c:v>127.23451070364331</c:v>
                </c:pt>
                <c:pt idx="741">
                  <c:v>127.0931313861892</c:v>
                </c:pt>
                <c:pt idx="742">
                  <c:v>127.30337943420071</c:v>
                </c:pt>
                <c:pt idx="743">
                  <c:v>126.99993613609442</c:v>
                </c:pt>
                <c:pt idx="744">
                  <c:v>127.13106159995502</c:v>
                </c:pt>
                <c:pt idx="745">
                  <c:v>127.79365634817599</c:v>
                </c:pt>
                <c:pt idx="746">
                  <c:v>127.94004318971905</c:v>
                </c:pt>
                <c:pt idx="747">
                  <c:v>128.86769879125191</c:v>
                </c:pt>
                <c:pt idx="748">
                  <c:v>127.45248565563558</c:v>
                </c:pt>
                <c:pt idx="749">
                  <c:v>126.65914496296119</c:v>
                </c:pt>
                <c:pt idx="750">
                  <c:v>125.81988286293682</c:v>
                </c:pt>
                <c:pt idx="751">
                  <c:v>126.64927842386038</c:v>
                </c:pt>
                <c:pt idx="752">
                  <c:v>126.60717078879931</c:v>
                </c:pt>
                <c:pt idx="753">
                  <c:v>129.1732726409812</c:v>
                </c:pt>
                <c:pt idx="754">
                  <c:v>129.43091247172129</c:v>
                </c:pt>
                <c:pt idx="755">
                  <c:v>128.71405286234057</c:v>
                </c:pt>
                <c:pt idx="756">
                  <c:v>127.54644609696413</c:v>
                </c:pt>
                <c:pt idx="757">
                  <c:v>127.08377177922148</c:v>
                </c:pt>
                <c:pt idx="758">
                  <c:v>126.19524211052094</c:v>
                </c:pt>
                <c:pt idx="759">
                  <c:v>125.90562220312499</c:v>
                </c:pt>
                <c:pt idx="760">
                  <c:v>126.33617892892528</c:v>
                </c:pt>
                <c:pt idx="761">
                  <c:v>125.95176334013199</c:v>
                </c:pt>
                <c:pt idx="762">
                  <c:v>127.25709539347024</c:v>
                </c:pt>
                <c:pt idx="763">
                  <c:v>127.41938138978354</c:v>
                </c:pt>
                <c:pt idx="764">
                  <c:v>128.2233152825201</c:v>
                </c:pt>
                <c:pt idx="765">
                  <c:v>127.30922086459924</c:v>
                </c:pt>
                <c:pt idx="766">
                  <c:v>127.11620983925164</c:v>
                </c:pt>
                <c:pt idx="767">
                  <c:v>127.84628817569165</c:v>
                </c:pt>
                <c:pt idx="768">
                  <c:v>126.59744299775855</c:v>
                </c:pt>
                <c:pt idx="769">
                  <c:v>126.40747520586818</c:v>
                </c:pt>
                <c:pt idx="770">
                  <c:v>126.32612840990454</c:v>
                </c:pt>
                <c:pt idx="771">
                  <c:v>127.2804476578103</c:v>
                </c:pt>
                <c:pt idx="772">
                  <c:v>128.20757277167311</c:v>
                </c:pt>
                <c:pt idx="773">
                  <c:v>127.74476210654933</c:v>
                </c:pt>
                <c:pt idx="774">
                  <c:v>128.28251349116283</c:v>
                </c:pt>
                <c:pt idx="775">
                  <c:v>128.38995760689042</c:v>
                </c:pt>
                <c:pt idx="776">
                  <c:v>127.92155522301222</c:v>
                </c:pt>
                <c:pt idx="777">
                  <c:v>127.58017599586141</c:v>
                </c:pt>
                <c:pt idx="778">
                  <c:v>126.63324000916614</c:v>
                </c:pt>
                <c:pt idx="779">
                  <c:v>126.94046967589891</c:v>
                </c:pt>
                <c:pt idx="780">
                  <c:v>126.16558074318401</c:v>
                </c:pt>
                <c:pt idx="781">
                  <c:v>126.78462357273797</c:v>
                </c:pt>
                <c:pt idx="782">
                  <c:v>126.26362385558093</c:v>
                </c:pt>
                <c:pt idx="783">
                  <c:v>126.02706963257158</c:v>
                </c:pt>
                <c:pt idx="784">
                  <c:v>125.24939819682714</c:v>
                </c:pt>
                <c:pt idx="785">
                  <c:v>124.51261080355073</c:v>
                </c:pt>
                <c:pt idx="786">
                  <c:v>125.33606453226523</c:v>
                </c:pt>
                <c:pt idx="787">
                  <c:v>125.3143525527005</c:v>
                </c:pt>
                <c:pt idx="788">
                  <c:v>125.53989912091335</c:v>
                </c:pt>
                <c:pt idx="789">
                  <c:v>127.71715341260044</c:v>
                </c:pt>
                <c:pt idx="790">
                  <c:v>127.09361411335892</c:v>
                </c:pt>
                <c:pt idx="791">
                  <c:v>127.60379326321591</c:v>
                </c:pt>
                <c:pt idx="792">
                  <c:v>127.36953457839961</c:v>
                </c:pt>
                <c:pt idx="793">
                  <c:v>126.52551794767975</c:v>
                </c:pt>
                <c:pt idx="794">
                  <c:v>125.71984533061305</c:v>
                </c:pt>
                <c:pt idx="795">
                  <c:v>126.06302241142444</c:v>
                </c:pt>
                <c:pt idx="796">
                  <c:v>125.31217758541752</c:v>
                </c:pt>
                <c:pt idx="797">
                  <c:v>125.31688472621558</c:v>
                </c:pt>
                <c:pt idx="798">
                  <c:v>126.03165477920591</c:v>
                </c:pt>
                <c:pt idx="799">
                  <c:v>126.72713937909178</c:v>
                </c:pt>
                <c:pt idx="800">
                  <c:v>127.41269560985729</c:v>
                </c:pt>
                <c:pt idx="801">
                  <c:v>127.45504610494646</c:v>
                </c:pt>
                <c:pt idx="802">
                  <c:v>127.97015435692789</c:v>
                </c:pt>
                <c:pt idx="803">
                  <c:v>128.5592934280784</c:v>
                </c:pt>
                <c:pt idx="804">
                  <c:v>129.220369583002</c:v>
                </c:pt>
                <c:pt idx="805">
                  <c:v>129.08178823506296</c:v>
                </c:pt>
                <c:pt idx="806">
                  <c:v>129.07007759160558</c:v>
                </c:pt>
                <c:pt idx="807">
                  <c:v>129.00072156557209</c:v>
                </c:pt>
                <c:pt idx="808">
                  <c:v>128.45113487423686</c:v>
                </c:pt>
                <c:pt idx="809">
                  <c:v>127.54808019238662</c:v>
                </c:pt>
                <c:pt idx="810">
                  <c:v>129.54350499051074</c:v>
                </c:pt>
                <c:pt idx="811">
                  <c:v>129.92325763915068</c:v>
                </c:pt>
                <c:pt idx="812">
                  <c:v>129.70537030584114</c:v>
                </c:pt>
                <c:pt idx="813">
                  <c:v>129.98683847447697</c:v>
                </c:pt>
                <c:pt idx="814">
                  <c:v>129.04690830235091</c:v>
                </c:pt>
                <c:pt idx="815">
                  <c:v>129.64525099807594</c:v>
                </c:pt>
                <c:pt idx="816">
                  <c:v>130.40102554509136</c:v>
                </c:pt>
                <c:pt idx="817">
                  <c:v>130.78360912290148</c:v>
                </c:pt>
                <c:pt idx="818">
                  <c:v>131.24425843516883</c:v>
                </c:pt>
                <c:pt idx="819">
                  <c:v>130.98900530514092</c:v>
                </c:pt>
                <c:pt idx="820">
                  <c:v>132.06221563523999</c:v>
                </c:pt>
                <c:pt idx="821">
                  <c:v>133.08673530786214</c:v>
                </c:pt>
                <c:pt idx="822">
                  <c:v>132.91695986306001</c:v>
                </c:pt>
                <c:pt idx="823">
                  <c:v>133.06426659716266</c:v>
                </c:pt>
                <c:pt idx="824">
                  <c:v>133.2726759071686</c:v>
                </c:pt>
                <c:pt idx="825">
                  <c:v>132.12871181715036</c:v>
                </c:pt>
                <c:pt idx="826">
                  <c:v>130.7845539110341</c:v>
                </c:pt>
                <c:pt idx="827">
                  <c:v>130.12384214208734</c:v>
                </c:pt>
                <c:pt idx="828">
                  <c:v>130.88265409984587</c:v>
                </c:pt>
                <c:pt idx="829">
                  <c:v>130.6833684229712</c:v>
                </c:pt>
                <c:pt idx="830">
                  <c:v>129.82434142720157</c:v>
                </c:pt>
                <c:pt idx="831">
                  <c:v>131.56829650584066</c:v>
                </c:pt>
                <c:pt idx="832">
                  <c:v>132.39931751080277</c:v>
                </c:pt>
                <c:pt idx="833">
                  <c:v>131.39793289152345</c:v>
                </c:pt>
                <c:pt idx="834">
                  <c:v>130.88233864671318</c:v>
                </c:pt>
                <c:pt idx="835">
                  <c:v>130.1511626407956</c:v>
                </c:pt>
                <c:pt idx="836">
                  <c:v>129.62101790413135</c:v>
                </c:pt>
                <c:pt idx="837">
                  <c:v>130.10478399601988</c:v>
                </c:pt>
                <c:pt idx="838">
                  <c:v>129.53223023518896</c:v>
                </c:pt>
                <c:pt idx="839">
                  <c:v>128.58127087370693</c:v>
                </c:pt>
                <c:pt idx="840">
                  <c:v>128.17038071213889</c:v>
                </c:pt>
                <c:pt idx="841">
                  <c:v>129.0182068235907</c:v>
                </c:pt>
                <c:pt idx="842">
                  <c:v>128.63845493636632</c:v>
                </c:pt>
                <c:pt idx="843">
                  <c:v>128.20551048983251</c:v>
                </c:pt>
                <c:pt idx="844">
                  <c:v>128.99877344843978</c:v>
                </c:pt>
                <c:pt idx="845">
                  <c:v>127.55131459148178</c:v>
                </c:pt>
                <c:pt idx="846">
                  <c:v>127.0085533625071</c:v>
                </c:pt>
                <c:pt idx="847">
                  <c:v>127.85356740245489</c:v>
                </c:pt>
                <c:pt idx="848">
                  <c:v>128.5008810674216</c:v>
                </c:pt>
                <c:pt idx="849">
                  <c:v>128.9531907719784</c:v>
                </c:pt>
                <c:pt idx="850">
                  <c:v>127.92864070632896</c:v>
                </c:pt>
                <c:pt idx="851">
                  <c:v>127.09537231221623</c:v>
                </c:pt>
                <c:pt idx="852">
                  <c:v>126.7351690003869</c:v>
                </c:pt>
                <c:pt idx="853">
                  <c:v>126.35510785444444</c:v>
                </c:pt>
                <c:pt idx="854">
                  <c:v>126.34923170196393</c:v>
                </c:pt>
                <c:pt idx="855">
                  <c:v>125.56615877139369</c:v>
                </c:pt>
                <c:pt idx="856">
                  <c:v>125.01200775283407</c:v>
                </c:pt>
                <c:pt idx="857">
                  <c:v>127.62645354994328</c:v>
                </c:pt>
                <c:pt idx="858">
                  <c:v>127.34233423148162</c:v>
                </c:pt>
                <c:pt idx="859">
                  <c:v>128.54019541356874</c:v>
                </c:pt>
                <c:pt idx="860">
                  <c:v>128.84172371975174</c:v>
                </c:pt>
                <c:pt idx="861">
                  <c:v>129.63244634676008</c:v>
                </c:pt>
                <c:pt idx="862">
                  <c:v>128.95734026836959</c:v>
                </c:pt>
                <c:pt idx="863">
                  <c:v>127.87767345833578</c:v>
                </c:pt>
                <c:pt idx="864">
                  <c:v>127.42442962360332</c:v>
                </c:pt>
                <c:pt idx="865">
                  <c:v>127.17887005339985</c:v>
                </c:pt>
                <c:pt idx="866">
                  <c:v>128.01214889259097</c:v>
                </c:pt>
                <c:pt idx="867">
                  <c:v>127.95222485841529</c:v>
                </c:pt>
                <c:pt idx="868">
                  <c:v>128.38948788320602</c:v>
                </c:pt>
                <c:pt idx="869">
                  <c:v>129.10819764516415</c:v>
                </c:pt>
                <c:pt idx="870">
                  <c:v>129.24491893349648</c:v>
                </c:pt>
                <c:pt idx="871">
                  <c:v>128.57854915038027</c:v>
                </c:pt>
                <c:pt idx="872">
                  <c:v>128.00963089945867</c:v>
                </c:pt>
                <c:pt idx="873">
                  <c:v>127.43288323787945</c:v>
                </c:pt>
                <c:pt idx="874">
                  <c:v>127.7250357532531</c:v>
                </c:pt>
                <c:pt idx="875">
                  <c:v>128.17923295114082</c:v>
                </c:pt>
                <c:pt idx="876">
                  <c:v>127.6635788330854</c:v>
                </c:pt>
                <c:pt idx="877">
                  <c:v>128.35408745528281</c:v>
                </c:pt>
                <c:pt idx="878">
                  <c:v>127.89091512269162</c:v>
                </c:pt>
                <c:pt idx="879">
                  <c:v>128.16406513343765</c:v>
                </c:pt>
                <c:pt idx="880">
                  <c:v>129.10856695873395</c:v>
                </c:pt>
                <c:pt idx="881">
                  <c:v>128.37195652542187</c:v>
                </c:pt>
                <c:pt idx="882">
                  <c:v>128.39569105536273</c:v>
                </c:pt>
                <c:pt idx="883">
                  <c:v>128.37915175598152</c:v>
                </c:pt>
                <c:pt idx="884">
                  <c:v>129.53191107466375</c:v>
                </c:pt>
                <c:pt idx="885">
                  <c:v>129.90435676560284</c:v>
                </c:pt>
                <c:pt idx="886">
                  <c:v>130.01531526778689</c:v>
                </c:pt>
                <c:pt idx="887">
                  <c:v>130.17194205607382</c:v>
                </c:pt>
                <c:pt idx="888">
                  <c:v>130.84956869659982</c:v>
                </c:pt>
                <c:pt idx="889">
                  <c:v>130.49047293269163</c:v>
                </c:pt>
                <c:pt idx="890">
                  <c:v>131.17546640901526</c:v>
                </c:pt>
                <c:pt idx="891">
                  <c:v>130.96164672920091</c:v>
                </c:pt>
                <c:pt idx="892">
                  <c:v>129.69394236964322</c:v>
                </c:pt>
                <c:pt idx="893">
                  <c:v>129.23614139522459</c:v>
                </c:pt>
                <c:pt idx="894">
                  <c:v>129.60670731071431</c:v>
                </c:pt>
                <c:pt idx="895">
                  <c:v>130.34479275662147</c:v>
                </c:pt>
                <c:pt idx="896">
                  <c:v>131.28853480950553</c:v>
                </c:pt>
                <c:pt idx="897">
                  <c:v>131.36874836876476</c:v>
                </c:pt>
                <c:pt idx="898">
                  <c:v>131.85053911859072</c:v>
                </c:pt>
                <c:pt idx="899">
                  <c:v>131.1940809839376</c:v>
                </c:pt>
                <c:pt idx="900">
                  <c:v>131.06008299359749</c:v>
                </c:pt>
                <c:pt idx="901">
                  <c:v>130.68762874024492</c:v>
                </c:pt>
                <c:pt idx="902">
                  <c:v>131.80538693056755</c:v>
                </c:pt>
                <c:pt idx="903">
                  <c:v>132.28489407590666</c:v>
                </c:pt>
                <c:pt idx="904">
                  <c:v>132.75641792128388</c:v>
                </c:pt>
                <c:pt idx="905">
                  <c:v>132.29674588932875</c:v>
                </c:pt>
                <c:pt idx="906">
                  <c:v>132.35687068513349</c:v>
                </c:pt>
                <c:pt idx="907">
                  <c:v>133.61836535639284</c:v>
                </c:pt>
                <c:pt idx="908">
                  <c:v>133.57474570813909</c:v>
                </c:pt>
                <c:pt idx="909">
                  <c:v>133.54935347805227</c:v>
                </c:pt>
                <c:pt idx="910">
                  <c:v>133.19520318763114</c:v>
                </c:pt>
                <c:pt idx="911">
                  <c:v>133.20505904736777</c:v>
                </c:pt>
                <c:pt idx="912">
                  <c:v>132.92867054393332</c:v>
                </c:pt>
                <c:pt idx="913">
                  <c:v>132.1329835892009</c:v>
                </c:pt>
                <c:pt idx="914">
                  <c:v>132.33135878593885</c:v>
                </c:pt>
                <c:pt idx="915">
                  <c:v>132.25321405611808</c:v>
                </c:pt>
                <c:pt idx="916">
                  <c:v>131.80655108016188</c:v>
                </c:pt>
                <c:pt idx="917">
                  <c:v>132.23908352084621</c:v>
                </c:pt>
                <c:pt idx="918">
                  <c:v>132.63525414179131</c:v>
                </c:pt>
                <c:pt idx="919">
                  <c:v>134.23780173421483</c:v>
                </c:pt>
                <c:pt idx="920">
                  <c:v>134.4496314867711</c:v>
                </c:pt>
                <c:pt idx="921">
                  <c:v>134.59771998596278</c:v>
                </c:pt>
                <c:pt idx="922">
                  <c:v>134.74688625009031</c:v>
                </c:pt>
                <c:pt idx="923">
                  <c:v>134.91653459522283</c:v>
                </c:pt>
                <c:pt idx="924">
                  <c:v>134.6874585277331</c:v>
                </c:pt>
                <c:pt idx="925">
                  <c:v>132.57057901022037</c:v>
                </c:pt>
                <c:pt idx="926">
                  <c:v>131.77696594570114</c:v>
                </c:pt>
                <c:pt idx="927">
                  <c:v>131.56970494433199</c:v>
                </c:pt>
                <c:pt idx="928">
                  <c:v>131.98508567897838</c:v>
                </c:pt>
                <c:pt idx="929">
                  <c:v>131.6922458385306</c:v>
                </c:pt>
                <c:pt idx="930">
                  <c:v>131.85726126198159</c:v>
                </c:pt>
                <c:pt idx="931">
                  <c:v>133.0720519272339</c:v>
                </c:pt>
                <c:pt idx="932">
                  <c:v>133.12703926687067</c:v>
                </c:pt>
                <c:pt idx="933">
                  <c:v>133.00449927124592</c:v>
                </c:pt>
                <c:pt idx="934">
                  <c:v>133.59744932871595</c:v>
                </c:pt>
                <c:pt idx="935">
                  <c:v>132.91541329846993</c:v>
                </c:pt>
                <c:pt idx="936">
                  <c:v>132.92359618030753</c:v>
                </c:pt>
                <c:pt idx="937">
                  <c:v>132.72286957274778</c:v>
                </c:pt>
                <c:pt idx="938">
                  <c:v>133.04773362877862</c:v>
                </c:pt>
                <c:pt idx="939">
                  <c:v>135.27888523823935</c:v>
                </c:pt>
                <c:pt idx="940">
                  <c:v>135.11187137362342</c:v>
                </c:pt>
                <c:pt idx="941">
                  <c:v>135.12597053071451</c:v>
                </c:pt>
                <c:pt idx="942">
                  <c:v>136.03197729899011</c:v>
                </c:pt>
                <c:pt idx="943">
                  <c:v>135.90883501909082</c:v>
                </c:pt>
                <c:pt idx="944">
                  <c:v>135.31339233817323</c:v>
                </c:pt>
                <c:pt idx="945">
                  <c:v>136.05388400720858</c:v>
                </c:pt>
                <c:pt idx="946">
                  <c:v>136.14977755216179</c:v>
                </c:pt>
                <c:pt idx="947">
                  <c:v>137.19787491572592</c:v>
                </c:pt>
                <c:pt idx="948">
                  <c:v>136.71474357120795</c:v>
                </c:pt>
                <c:pt idx="949">
                  <c:v>136.9222470469457</c:v>
                </c:pt>
                <c:pt idx="950">
                  <c:v>136.43190957622568</c:v>
                </c:pt>
                <c:pt idx="951">
                  <c:v>137.3145002053104</c:v>
                </c:pt>
                <c:pt idx="952">
                  <c:v>136.97793434732054</c:v>
                </c:pt>
                <c:pt idx="953">
                  <c:v>137.43155734538658</c:v>
                </c:pt>
                <c:pt idx="954">
                  <c:v>137.9111740281389</c:v>
                </c:pt>
                <c:pt idx="955">
                  <c:v>137.83783110950768</c:v>
                </c:pt>
                <c:pt idx="956">
                  <c:v>137.55036233082041</c:v>
                </c:pt>
                <c:pt idx="957">
                  <c:v>136.76534571594479</c:v>
                </c:pt>
                <c:pt idx="958">
                  <c:v>138.10535382375792</c:v>
                </c:pt>
                <c:pt idx="959">
                  <c:v>137.68689686106626</c:v>
                </c:pt>
                <c:pt idx="960">
                  <c:v>137.30492721151776</c:v>
                </c:pt>
                <c:pt idx="961">
                  <c:v>137.25870675681912</c:v>
                </c:pt>
                <c:pt idx="962">
                  <c:v>137.64368474115514</c:v>
                </c:pt>
                <c:pt idx="963">
                  <c:v>137.94080755698647</c:v>
                </c:pt>
                <c:pt idx="964">
                  <c:v>137.37421208323155</c:v>
                </c:pt>
                <c:pt idx="965">
                  <c:v>136.31640657120926</c:v>
                </c:pt>
                <c:pt idx="966">
                  <c:v>136.13885707906795</c:v>
                </c:pt>
                <c:pt idx="967">
                  <c:v>137.38375602936642</c:v>
                </c:pt>
                <c:pt idx="968">
                  <c:v>137.29979346145183</c:v>
                </c:pt>
                <c:pt idx="969">
                  <c:v>137.93712127573434</c:v>
                </c:pt>
                <c:pt idx="970">
                  <c:v>137.56775083571574</c:v>
                </c:pt>
                <c:pt idx="971">
                  <c:v>137.33542300872674</c:v>
                </c:pt>
                <c:pt idx="972">
                  <c:v>137.88046682269589</c:v>
                </c:pt>
                <c:pt idx="973">
                  <c:v>138.07683092112669</c:v>
                </c:pt>
                <c:pt idx="974">
                  <c:v>137.00778979448049</c:v>
                </c:pt>
                <c:pt idx="975">
                  <c:v>136.28803247832622</c:v>
                </c:pt>
                <c:pt idx="976">
                  <c:v>135.7599570362392</c:v>
                </c:pt>
                <c:pt idx="977">
                  <c:v>135.58998978592584</c:v>
                </c:pt>
                <c:pt idx="978">
                  <c:v>134.9905024802768</c:v>
                </c:pt>
                <c:pt idx="979">
                  <c:v>135.04027824719216</c:v>
                </c:pt>
                <c:pt idx="980">
                  <c:v>135.53241266488638</c:v>
                </c:pt>
                <c:pt idx="981">
                  <c:v>138.26704614654943</c:v>
                </c:pt>
                <c:pt idx="982">
                  <c:v>136.99380530259543</c:v>
                </c:pt>
                <c:pt idx="983">
                  <c:v>137.53050543753906</c:v>
                </c:pt>
                <c:pt idx="984">
                  <c:v>137.58468007360167</c:v>
                </c:pt>
                <c:pt idx="985">
                  <c:v>139.01502709257949</c:v>
                </c:pt>
                <c:pt idx="986">
                  <c:v>139.90784730365081</c:v>
                </c:pt>
                <c:pt idx="987">
                  <c:v>139.95327684199268</c:v>
                </c:pt>
                <c:pt idx="988">
                  <c:v>139.59749345236611</c:v>
                </c:pt>
                <c:pt idx="989">
                  <c:v>140.20069666492196</c:v>
                </c:pt>
                <c:pt idx="990">
                  <c:v>140.36456388272231</c:v>
                </c:pt>
                <c:pt idx="991">
                  <c:v>141.25868127415654</c:v>
                </c:pt>
                <c:pt idx="992">
                  <c:v>140.99108374996277</c:v>
                </c:pt>
                <c:pt idx="993">
                  <c:v>140.28699453444864</c:v>
                </c:pt>
                <c:pt idx="994">
                  <c:v>140.95848165857683</c:v>
                </c:pt>
                <c:pt idx="995">
                  <c:v>141.81064234071968</c:v>
                </c:pt>
                <c:pt idx="996">
                  <c:v>142.18873713173451</c:v>
                </c:pt>
                <c:pt idx="997">
                  <c:v>140.68255777999948</c:v>
                </c:pt>
                <c:pt idx="998">
                  <c:v>140.83537491879403</c:v>
                </c:pt>
                <c:pt idx="999">
                  <c:v>141.10348646125703</c:v>
                </c:pt>
                <c:pt idx="1000">
                  <c:v>143.63272621038666</c:v>
                </c:pt>
                <c:pt idx="1001">
                  <c:v>143.69588050296602</c:v>
                </c:pt>
                <c:pt idx="1002">
                  <c:v>143.76426406594845</c:v>
                </c:pt>
                <c:pt idx="1003">
                  <c:v>145.60196903639113</c:v>
                </c:pt>
                <c:pt idx="1004">
                  <c:v>144.91246515817701</c:v>
                </c:pt>
                <c:pt idx="1005">
                  <c:v>144.68205464154127</c:v>
                </c:pt>
                <c:pt idx="1006">
                  <c:v>144.55788842864823</c:v>
                </c:pt>
                <c:pt idx="1007">
                  <c:v>143.42119357573725</c:v>
                </c:pt>
                <c:pt idx="1008">
                  <c:v>142.92647488891555</c:v>
                </c:pt>
                <c:pt idx="1009">
                  <c:v>143.13851035380267</c:v>
                </c:pt>
                <c:pt idx="1010">
                  <c:v>140.92920010543625</c:v>
                </c:pt>
                <c:pt idx="1011">
                  <c:v>140.88567594081761</c:v>
                </c:pt>
                <c:pt idx="1012">
                  <c:v>141.16851602966716</c:v>
                </c:pt>
                <c:pt idx="1013">
                  <c:v>142.03080480780784</c:v>
                </c:pt>
                <c:pt idx="1014">
                  <c:v>142.3421583654806</c:v>
                </c:pt>
                <c:pt idx="1015">
                  <c:v>143.02676222653949</c:v>
                </c:pt>
                <c:pt idx="1016">
                  <c:v>143.36233936870062</c:v>
                </c:pt>
                <c:pt idx="1017">
                  <c:v>142.68132536667139</c:v>
                </c:pt>
                <c:pt idx="1018">
                  <c:v>142.49598325489816</c:v>
                </c:pt>
                <c:pt idx="1019">
                  <c:v>141.61646593530435</c:v>
                </c:pt>
                <c:pt idx="1020">
                  <c:v>141.42448063385638</c:v>
                </c:pt>
                <c:pt idx="1021">
                  <c:v>140.85431874929662</c:v>
                </c:pt>
                <c:pt idx="1022">
                  <c:v>140.39751114299096</c:v>
                </c:pt>
                <c:pt idx="1023">
                  <c:v>140.49849853895617</c:v>
                </c:pt>
                <c:pt idx="1024">
                  <c:v>139.89095792049116</c:v>
                </c:pt>
                <c:pt idx="1025">
                  <c:v>139.39319829307169</c:v>
                </c:pt>
                <c:pt idx="1026">
                  <c:v>139.83003942829444</c:v>
                </c:pt>
                <c:pt idx="1027">
                  <c:v>137.49456481641801</c:v>
                </c:pt>
                <c:pt idx="1028">
                  <c:v>138.60535580541432</c:v>
                </c:pt>
                <c:pt idx="1029">
                  <c:v>142.40152089426334</c:v>
                </c:pt>
                <c:pt idx="1030">
                  <c:v>143.42138605278657</c:v>
                </c:pt>
                <c:pt idx="1031">
                  <c:v>142.56982711516673</c:v>
                </c:pt>
                <c:pt idx="1032">
                  <c:v>142.0366007702454</c:v>
                </c:pt>
                <c:pt idx="1033">
                  <c:v>144.06035723509672</c:v>
                </c:pt>
                <c:pt idx="1034">
                  <c:v>144.12155900792021</c:v>
                </c:pt>
                <c:pt idx="1035">
                  <c:v>143.72404704985206</c:v>
                </c:pt>
                <c:pt idx="1036">
                  <c:v>143.5665087329522</c:v>
                </c:pt>
                <c:pt idx="1037">
                  <c:v>142.49284122899513</c:v>
                </c:pt>
                <c:pt idx="1038">
                  <c:v>141.32236888094829</c:v>
                </c:pt>
                <c:pt idx="1039">
                  <c:v>141.87545513016178</c:v>
                </c:pt>
                <c:pt idx="1040">
                  <c:v>143.6117611031807</c:v>
                </c:pt>
                <c:pt idx="1041">
                  <c:v>145.19207149969043</c:v>
                </c:pt>
                <c:pt idx="1042">
                  <c:v>145.00164137083084</c:v>
                </c:pt>
                <c:pt idx="1043">
                  <c:v>144.22320170306079</c:v>
                </c:pt>
                <c:pt idx="1044">
                  <c:v>144.24991169707172</c:v>
                </c:pt>
                <c:pt idx="1045">
                  <c:v>145.42109426769383</c:v>
                </c:pt>
                <c:pt idx="1046">
                  <c:v>145.38358209732996</c:v>
                </c:pt>
                <c:pt idx="1047">
                  <c:v>143.9569522934552</c:v>
                </c:pt>
                <c:pt idx="1048">
                  <c:v>145.43363914121355</c:v>
                </c:pt>
                <c:pt idx="1049">
                  <c:v>144.04019831603679</c:v>
                </c:pt>
                <c:pt idx="1050">
                  <c:v>143.65568412300715</c:v>
                </c:pt>
                <c:pt idx="1051">
                  <c:v>142.1036434823321</c:v>
                </c:pt>
                <c:pt idx="1052">
                  <c:v>142.13942309006359</c:v>
                </c:pt>
                <c:pt idx="1053">
                  <c:v>142.2929174062487</c:v>
                </c:pt>
                <c:pt idx="1054">
                  <c:v>144.97796730753652</c:v>
                </c:pt>
                <c:pt idx="1055">
                  <c:v>147.99359404899079</c:v>
                </c:pt>
                <c:pt idx="1056">
                  <c:v>147.83996564911783</c:v>
                </c:pt>
                <c:pt idx="1057">
                  <c:v>146.88379269533323</c:v>
                </c:pt>
                <c:pt idx="1058">
                  <c:v>147.09185820232082</c:v>
                </c:pt>
                <c:pt idx="1059">
                  <c:v>145.6413271753583</c:v>
                </c:pt>
                <c:pt idx="1060">
                  <c:v>145.04423849334032</c:v>
                </c:pt>
                <c:pt idx="1061">
                  <c:v>143.81904223330608</c:v>
                </c:pt>
                <c:pt idx="1062">
                  <c:v>143.67894031258766</c:v>
                </c:pt>
                <c:pt idx="1063">
                  <c:v>143.54407311441807</c:v>
                </c:pt>
                <c:pt idx="1064">
                  <c:v>143.32695022451102</c:v>
                </c:pt>
                <c:pt idx="1065">
                  <c:v>144.04696963098559</c:v>
                </c:pt>
                <c:pt idx="1066">
                  <c:v>144.75002981993754</c:v>
                </c:pt>
                <c:pt idx="1067">
                  <c:v>144.74024932009311</c:v>
                </c:pt>
                <c:pt idx="1068">
                  <c:v>145.80653761038803</c:v>
                </c:pt>
                <c:pt idx="1069">
                  <c:v>146.45646386655321</c:v>
                </c:pt>
                <c:pt idx="1070">
                  <c:v>145.49232309900529</c:v>
                </c:pt>
                <c:pt idx="1071">
                  <c:v>146.08290235926728</c:v>
                </c:pt>
                <c:pt idx="1072">
                  <c:v>145.89831709545842</c:v>
                </c:pt>
                <c:pt idx="1073">
                  <c:v>146.87522906001516</c:v>
                </c:pt>
                <c:pt idx="1074">
                  <c:v>147.47887197413428</c:v>
                </c:pt>
                <c:pt idx="1075">
                  <c:v>148.41949569029333</c:v>
                </c:pt>
                <c:pt idx="1076">
                  <c:v>149.71146450274523</c:v>
                </c:pt>
                <c:pt idx="1077">
                  <c:v>146.81309990163564</c:v>
                </c:pt>
                <c:pt idx="1078">
                  <c:v>150.05769699794297</c:v>
                </c:pt>
                <c:pt idx="1079">
                  <c:v>149.69345609497222</c:v>
                </c:pt>
                <c:pt idx="1080">
                  <c:v>149.87754840096758</c:v>
                </c:pt>
                <c:pt idx="1081">
                  <c:v>148.41706448769909</c:v>
                </c:pt>
                <c:pt idx="1082">
                  <c:v>148.16927661009146</c:v>
                </c:pt>
                <c:pt idx="1083">
                  <c:v>148.41362108802002</c:v>
                </c:pt>
                <c:pt idx="1084">
                  <c:v>148.38387511544732</c:v>
                </c:pt>
                <c:pt idx="1085">
                  <c:v>148.79574001086206</c:v>
                </c:pt>
                <c:pt idx="1086">
                  <c:v>149.2164691066813</c:v>
                </c:pt>
                <c:pt idx="1087">
                  <c:v>149.84116205165461</c:v>
                </c:pt>
                <c:pt idx="1088">
                  <c:v>149.1960381832626</c:v>
                </c:pt>
                <c:pt idx="1089">
                  <c:v>148.81799993618611</c:v>
                </c:pt>
                <c:pt idx="1090">
                  <c:v>149.5336874555569</c:v>
                </c:pt>
                <c:pt idx="1091">
                  <c:v>148.9691587019781</c:v>
                </c:pt>
                <c:pt idx="1092">
                  <c:v>149.09687534726444</c:v>
                </c:pt>
                <c:pt idx="1093">
                  <c:v>149.88543433353976</c:v>
                </c:pt>
                <c:pt idx="1094">
                  <c:v>149.55005793194553</c:v>
                </c:pt>
                <c:pt idx="1095">
                  <c:v>148.74131501121266</c:v>
                </c:pt>
                <c:pt idx="1096">
                  <c:v>148.57031059864565</c:v>
                </c:pt>
                <c:pt idx="1097">
                  <c:v>150.2065484430926</c:v>
                </c:pt>
                <c:pt idx="1098">
                  <c:v>149.83287665474319</c:v>
                </c:pt>
                <c:pt idx="1099">
                  <c:v>148.69780588656539</c:v>
                </c:pt>
                <c:pt idx="1100">
                  <c:v>147.69095798433108</c:v>
                </c:pt>
                <c:pt idx="1101">
                  <c:v>148.86689575347714</c:v>
                </c:pt>
                <c:pt idx="1102">
                  <c:v>149.2522852043208</c:v>
                </c:pt>
                <c:pt idx="1103">
                  <c:v>150.12790631107575</c:v>
                </c:pt>
                <c:pt idx="1104">
                  <c:v>150.20946397304991</c:v>
                </c:pt>
                <c:pt idx="1105">
                  <c:v>150.64178480488559</c:v>
                </c:pt>
                <c:pt idx="1106">
                  <c:v>150.86594661266795</c:v>
                </c:pt>
                <c:pt idx="1107">
                  <c:v>150.89255697792339</c:v>
                </c:pt>
                <c:pt idx="1108">
                  <c:v>150.54815585817533</c:v>
                </c:pt>
                <c:pt idx="1109">
                  <c:v>149.94019604752958</c:v>
                </c:pt>
                <c:pt idx="1110">
                  <c:v>152.51335856336081</c:v>
                </c:pt>
                <c:pt idx="1111">
                  <c:v>152.37415916181703</c:v>
                </c:pt>
                <c:pt idx="1112">
                  <c:v>151.96067496100594</c:v>
                </c:pt>
                <c:pt idx="1113">
                  <c:v>152.20365305743505</c:v>
                </c:pt>
                <c:pt idx="1114">
                  <c:v>154.46453990315598</c:v>
                </c:pt>
                <c:pt idx="1115">
                  <c:v>154.56705400900231</c:v>
                </c:pt>
                <c:pt idx="1116">
                  <c:v>154.09188384298534</c:v>
                </c:pt>
                <c:pt idx="1117">
                  <c:v>154.23632378645607</c:v>
                </c:pt>
                <c:pt idx="1118">
                  <c:v>154.30437198959129</c:v>
                </c:pt>
                <c:pt idx="1119">
                  <c:v>154.41934460426495</c:v>
                </c:pt>
                <c:pt idx="1120">
                  <c:v>154.33950041879484</c:v>
                </c:pt>
                <c:pt idx="1121">
                  <c:v>154.74245722411825</c:v>
                </c:pt>
                <c:pt idx="1122">
                  <c:v>154.85618941850782</c:v>
                </c:pt>
                <c:pt idx="1123">
                  <c:v>153.98424934314588</c:v>
                </c:pt>
                <c:pt idx="1124">
                  <c:v>153.19126669162745</c:v>
                </c:pt>
                <c:pt idx="1125">
                  <c:v>152.90410836773822</c:v>
                </c:pt>
                <c:pt idx="1126">
                  <c:v>154.23798458924082</c:v>
                </c:pt>
                <c:pt idx="1127">
                  <c:v>154.78774521248241</c:v>
                </c:pt>
                <c:pt idx="1128">
                  <c:v>154.55762412751812</c:v>
                </c:pt>
                <c:pt idx="1129">
                  <c:v>153.55874170294746</c:v>
                </c:pt>
                <c:pt idx="1130">
                  <c:v>154.24047976229022</c:v>
                </c:pt>
                <c:pt idx="1131">
                  <c:v>153.92977768388886</c:v>
                </c:pt>
                <c:pt idx="1132">
                  <c:v>153.57075167602915</c:v>
                </c:pt>
                <c:pt idx="1133">
                  <c:v>152.14082214187778</c:v>
                </c:pt>
                <c:pt idx="1134">
                  <c:v>153.38635660921503</c:v>
                </c:pt>
                <c:pt idx="1135">
                  <c:v>153.9783220461722</c:v>
                </c:pt>
                <c:pt idx="1136">
                  <c:v>153.92058862722033</c:v>
                </c:pt>
                <c:pt idx="1137">
                  <c:v>154.19564956856209</c:v>
                </c:pt>
                <c:pt idx="1138">
                  <c:v>154.07935781998776</c:v>
                </c:pt>
                <c:pt idx="1139">
                  <c:v>153.88684097486532</c:v>
                </c:pt>
                <c:pt idx="1140">
                  <c:v>152.96566025445986</c:v>
                </c:pt>
                <c:pt idx="1141">
                  <c:v>153.38746920396943</c:v>
                </c:pt>
                <c:pt idx="1142">
                  <c:v>155.07188634250548</c:v>
                </c:pt>
                <c:pt idx="1143">
                  <c:v>155.94467144380664</c:v>
                </c:pt>
                <c:pt idx="1144">
                  <c:v>156.09907972730062</c:v>
                </c:pt>
                <c:pt idx="1145">
                  <c:v>154.81757582473</c:v>
                </c:pt>
                <c:pt idx="1146">
                  <c:v>153.0842578450937</c:v>
                </c:pt>
                <c:pt idx="1147">
                  <c:v>153.11722900683418</c:v>
                </c:pt>
                <c:pt idx="1148">
                  <c:v>150.88993192557527</c:v>
                </c:pt>
                <c:pt idx="1149">
                  <c:v>150.67362574243231</c:v>
                </c:pt>
                <c:pt idx="1150">
                  <c:v>150.28553630844982</c:v>
                </c:pt>
                <c:pt idx="1151">
                  <c:v>151.17451872387105</c:v>
                </c:pt>
                <c:pt idx="1152">
                  <c:v>151.87875224775038</c:v>
                </c:pt>
                <c:pt idx="1153">
                  <c:v>149.03481390956881</c:v>
                </c:pt>
                <c:pt idx="1154">
                  <c:v>145.86962836404479</c:v>
                </c:pt>
                <c:pt idx="1155">
                  <c:v>137.37591127703976</c:v>
                </c:pt>
                <c:pt idx="1156">
                  <c:v>136.57617079104273</c:v>
                </c:pt>
                <c:pt idx="1157">
                  <c:v>128.74578095427296</c:v>
                </c:pt>
                <c:pt idx="1158">
                  <c:v>128.53202046213713</c:v>
                </c:pt>
                <c:pt idx="1159">
                  <c:v>124.36557678862475</c:v>
                </c:pt>
                <c:pt idx="1160">
                  <c:v>121.62733108153462</c:v>
                </c:pt>
                <c:pt idx="1161">
                  <c:v>126.27925553405098</c:v>
                </c:pt>
                <c:pt idx="1162">
                  <c:v>122.81024205959505</c:v>
                </c:pt>
                <c:pt idx="1163">
                  <c:v>126.1581709155506</c:v>
                </c:pt>
                <c:pt idx="1164">
                  <c:v>128.55843471849343</c:v>
                </c:pt>
                <c:pt idx="1165">
                  <c:v>130.58058222130754</c:v>
                </c:pt>
                <c:pt idx="1166">
                  <c:v>130.07642854002424</c:v>
                </c:pt>
                <c:pt idx="1167">
                  <c:v>128.31180267638376</c:v>
                </c:pt>
                <c:pt idx="1168">
                  <c:v>129.33906365594663</c:v>
                </c:pt>
                <c:pt idx="1169">
                  <c:v>128.12607024720538</c:v>
                </c:pt>
                <c:pt idx="1170">
                  <c:v>132.7035487228494</c:v>
                </c:pt>
                <c:pt idx="1171">
                  <c:v>135.90981564011469</c:v>
                </c:pt>
                <c:pt idx="1172">
                  <c:v>135.81720604178264</c:v>
                </c:pt>
                <c:pt idx="1173">
                  <c:v>137.04767086284738</c:v>
                </c:pt>
                <c:pt idx="1174">
                  <c:v>138.73614550840574</c:v>
                </c:pt>
                <c:pt idx="1175">
                  <c:v>140.02626536433007</c:v>
                </c:pt>
                <c:pt idx="1176">
                  <c:v>139.66379802665898</c:v>
                </c:pt>
                <c:pt idx="1177">
                  <c:v>137.39739685116436</c:v>
                </c:pt>
                <c:pt idx="1178">
                  <c:v>139.35963499802881</c:v>
                </c:pt>
                <c:pt idx="1179">
                  <c:v>140.68445432078931</c:v>
                </c:pt>
                <c:pt idx="1180">
                  <c:v>139.03560345309876</c:v>
                </c:pt>
                <c:pt idx="1181">
                  <c:v>139.80550709102314</c:v>
                </c:pt>
                <c:pt idx="1182">
                  <c:v>139.60899447501595</c:v>
                </c:pt>
                <c:pt idx="1183">
                  <c:v>141.07920707928085</c:v>
                </c:pt>
                <c:pt idx="1184">
                  <c:v>141.484081986641</c:v>
                </c:pt>
                <c:pt idx="1185">
                  <c:v>138.10265241415064</c:v>
                </c:pt>
                <c:pt idx="1186">
                  <c:v>138.54018761778303</c:v>
                </c:pt>
                <c:pt idx="1187">
                  <c:v>138.74855455421587</c:v>
                </c:pt>
                <c:pt idx="1188">
                  <c:v>138.86141367938799</c:v>
                </c:pt>
                <c:pt idx="1189">
                  <c:v>139.38057947286819</c:v>
                </c:pt>
                <c:pt idx="1190">
                  <c:v>138.09829727539977</c:v>
                </c:pt>
                <c:pt idx="1191">
                  <c:v>138.27590509280765</c:v>
                </c:pt>
                <c:pt idx="1192">
                  <c:v>136.49400923763494</c:v>
                </c:pt>
                <c:pt idx="1193">
                  <c:v>136.53914398177304</c:v>
                </c:pt>
                <c:pt idx="1194">
                  <c:v>137.38891097444514</c:v>
                </c:pt>
                <c:pt idx="1195">
                  <c:v>137.08548004969975</c:v>
                </c:pt>
                <c:pt idx="1196">
                  <c:v>137.12392793775612</c:v>
                </c:pt>
                <c:pt idx="1197">
                  <c:v>136.08601148403307</c:v>
                </c:pt>
                <c:pt idx="1198">
                  <c:v>138.14363570783559</c:v>
                </c:pt>
                <c:pt idx="1199">
                  <c:v>140.10505082382468</c:v>
                </c:pt>
                <c:pt idx="1200">
                  <c:v>141.30446080123613</c:v>
                </c:pt>
                <c:pt idx="1201">
                  <c:v>142.69963787082077</c:v>
                </c:pt>
                <c:pt idx="1202">
                  <c:v>143.61045717498061</c:v>
                </c:pt>
                <c:pt idx="1203">
                  <c:v>143.10772731007987</c:v>
                </c:pt>
                <c:pt idx="1204">
                  <c:v>142.98485156765824</c:v>
                </c:pt>
                <c:pt idx="1205">
                  <c:v>143.40649990669539</c:v>
                </c:pt>
                <c:pt idx="1206">
                  <c:v>144.71013909320942</c:v>
                </c:pt>
                <c:pt idx="1207">
                  <c:v>144.94928143922368</c:v>
                </c:pt>
                <c:pt idx="1208">
                  <c:v>143.64978278810776</c:v>
                </c:pt>
                <c:pt idx="1209">
                  <c:v>144.84185384317598</c:v>
                </c:pt>
                <c:pt idx="1210">
                  <c:v>145.0458374161102</c:v>
                </c:pt>
                <c:pt idx="1211">
                  <c:v>146.14981238402882</c:v>
                </c:pt>
                <c:pt idx="1212">
                  <c:v>147.82410043924136</c:v>
                </c:pt>
                <c:pt idx="1213">
                  <c:v>149.33907550137602</c:v>
                </c:pt>
                <c:pt idx="1214">
                  <c:v>151.0306628518745</c:v>
                </c:pt>
                <c:pt idx="1215">
                  <c:v>149.33177752172378</c:v>
                </c:pt>
                <c:pt idx="1216">
                  <c:v>148.97175084751018</c:v>
                </c:pt>
                <c:pt idx="1217">
                  <c:v>149.37809850369933</c:v>
                </c:pt>
                <c:pt idx="1218">
                  <c:v>149.11583004349274</c:v>
                </c:pt>
                <c:pt idx="1219">
                  <c:v>148.84315023133496</c:v>
                </c:pt>
                <c:pt idx="1220">
                  <c:v>150.07056651494247</c:v>
                </c:pt>
                <c:pt idx="1221">
                  <c:v>150.78295615762548</c:v>
                </c:pt>
                <c:pt idx="1222">
                  <c:v>152.82553583786805</c:v>
                </c:pt>
                <c:pt idx="1223">
                  <c:v>154.2939712262546</c:v>
                </c:pt>
                <c:pt idx="1224">
                  <c:v>155.176026196404</c:v>
                </c:pt>
                <c:pt idx="1225">
                  <c:v>154.83775660636638</c:v>
                </c:pt>
                <c:pt idx="1226">
                  <c:v>153.54021008190139</c:v>
                </c:pt>
                <c:pt idx="1227">
                  <c:v>151.71876704288374</c:v>
                </c:pt>
                <c:pt idx="1228">
                  <c:v>151.56184577909238</c:v>
                </c:pt>
                <c:pt idx="1229">
                  <c:v>152.69991753556394</c:v>
                </c:pt>
                <c:pt idx="1230">
                  <c:v>154.09082135657283</c:v>
                </c:pt>
                <c:pt idx="1231">
                  <c:v>154.93832571296002</c:v>
                </c:pt>
                <c:pt idx="1232">
                  <c:v>157.08708774775411</c:v>
                </c:pt>
                <c:pt idx="1233">
                  <c:v>157.41751082549158</c:v>
                </c:pt>
                <c:pt idx="1234">
                  <c:v>159.22687382511361</c:v>
                </c:pt>
                <c:pt idx="1235">
                  <c:v>159.56323026102359</c:v>
                </c:pt>
                <c:pt idx="1236">
                  <c:v>159.77968431164805</c:v>
                </c:pt>
                <c:pt idx="1237">
                  <c:v>160.98333801701673</c:v>
                </c:pt>
                <c:pt idx="1238">
                  <c:v>160.89491408783385</c:v>
                </c:pt>
                <c:pt idx="1239">
                  <c:v>160.07303103259591</c:v>
                </c:pt>
                <c:pt idx="1240">
                  <c:v>160.4953921591264</c:v>
                </c:pt>
                <c:pt idx="1241">
                  <c:v>160.98682533373471</c:v>
                </c:pt>
                <c:pt idx="1242">
                  <c:v>162.8979469274507</c:v>
                </c:pt>
                <c:pt idx="1243">
                  <c:v>163.87519253978374</c:v>
                </c:pt>
                <c:pt idx="1244">
                  <c:v>162.6930898610791</c:v>
                </c:pt>
                <c:pt idx="1245">
                  <c:v>164.97891610937023</c:v>
                </c:pt>
                <c:pt idx="1246">
                  <c:v>162.08493965500267</c:v>
                </c:pt>
                <c:pt idx="1247">
                  <c:v>163.10444227536135</c:v>
                </c:pt>
                <c:pt idx="1248">
                  <c:v>162.13804412377883</c:v>
                </c:pt>
                <c:pt idx="1249">
                  <c:v>163.62600360162068</c:v>
                </c:pt>
                <c:pt idx="1250">
                  <c:v>165.69158811654711</c:v>
                </c:pt>
                <c:pt idx="1251">
                  <c:v>165.34972070671293</c:v>
                </c:pt>
                <c:pt idx="1252">
                  <c:v>163.27659795303273</c:v>
                </c:pt>
                <c:pt idx="1253">
                  <c:v>163.7479893836655</c:v>
                </c:pt>
                <c:pt idx="1254">
                  <c:v>164.20507616890967</c:v>
                </c:pt>
                <c:pt idx="1255">
                  <c:v>163.31377687842442</c:v>
                </c:pt>
                <c:pt idx="1256">
                  <c:v>164.54694967515536</c:v>
                </c:pt>
                <c:pt idx="1257">
                  <c:v>164.03579721158891</c:v>
                </c:pt>
                <c:pt idx="1258">
                  <c:v>165.58579417399741</c:v>
                </c:pt>
                <c:pt idx="1259">
                  <c:v>162.83201492006998</c:v>
                </c:pt>
                <c:pt idx="1260">
                  <c:v>163.24104352234312</c:v>
                </c:pt>
                <c:pt idx="1261">
                  <c:v>162.31480932674438</c:v>
                </c:pt>
                <c:pt idx="1262">
                  <c:v>160.54314018470791</c:v>
                </c:pt>
                <c:pt idx="1263">
                  <c:v>160.55205394570012</c:v>
                </c:pt>
                <c:pt idx="1264">
                  <c:v>160.47373515499967</c:v>
                </c:pt>
                <c:pt idx="1265">
                  <c:v>162.83675538576514</c:v>
                </c:pt>
                <c:pt idx="1266">
                  <c:v>162.14607497751049</c:v>
                </c:pt>
                <c:pt idx="1267">
                  <c:v>162.37104689994408</c:v>
                </c:pt>
                <c:pt idx="1268">
                  <c:v>163.11026412256024</c:v>
                </c:pt>
                <c:pt idx="1269">
                  <c:v>163.89864062853289</c:v>
                </c:pt>
                <c:pt idx="1270">
                  <c:v>162.4339378805941</c:v>
                </c:pt>
                <c:pt idx="1271">
                  <c:v>162.79246338216058</c:v>
                </c:pt>
                <c:pt idx="1272">
                  <c:v>158.9549343770972</c:v>
                </c:pt>
                <c:pt idx="1273">
                  <c:v>157.92007071400644</c:v>
                </c:pt>
                <c:pt idx="1274">
                  <c:v>156.51807399094056</c:v>
                </c:pt>
                <c:pt idx="1275">
                  <c:v>154.68719534091559</c:v>
                </c:pt>
                <c:pt idx="1276">
                  <c:v>155.49880501554364</c:v>
                </c:pt>
                <c:pt idx="1277">
                  <c:v>157.54951688485755</c:v>
                </c:pt>
                <c:pt idx="1278">
                  <c:v>157.74333516945489</c:v>
                </c:pt>
                <c:pt idx="1279">
                  <c:v>157.58923757127749</c:v>
                </c:pt>
                <c:pt idx="1280">
                  <c:v>158.35539584572913</c:v>
                </c:pt>
                <c:pt idx="1281">
                  <c:v>159.77664274294963</c:v>
                </c:pt>
                <c:pt idx="1282">
                  <c:v>158.84967716584666</c:v>
                </c:pt>
                <c:pt idx="1283">
                  <c:v>161.55856841641</c:v>
                </c:pt>
                <c:pt idx="1284">
                  <c:v>163.05217615300521</c:v>
                </c:pt>
                <c:pt idx="1285">
                  <c:v>163.4253824164729</c:v>
                </c:pt>
                <c:pt idx="1286">
                  <c:v>162.20959114915135</c:v>
                </c:pt>
                <c:pt idx="1287">
                  <c:v>162.9414435573994</c:v>
                </c:pt>
                <c:pt idx="1288">
                  <c:v>160.02602578848197</c:v>
                </c:pt>
                <c:pt idx="1289">
                  <c:v>161.36247705174475</c:v>
                </c:pt>
                <c:pt idx="1290">
                  <c:v>162.6554592901156</c:v>
                </c:pt>
                <c:pt idx="1291">
                  <c:v>162.65196081381001</c:v>
                </c:pt>
                <c:pt idx="1292">
                  <c:v>164.2819956454116</c:v>
                </c:pt>
                <c:pt idx="1293">
                  <c:v>163.44570786529172</c:v>
                </c:pt>
                <c:pt idx="1294">
                  <c:v>164.13025769378001</c:v>
                </c:pt>
                <c:pt idx="1295">
                  <c:v>162.62259665886342</c:v>
                </c:pt>
                <c:pt idx="1296">
                  <c:v>163.41748291034889</c:v>
                </c:pt>
                <c:pt idx="1297">
                  <c:v>161.24870873005079</c:v>
                </c:pt>
                <c:pt idx="1298">
                  <c:v>160.90231268609833</c:v>
                </c:pt>
                <c:pt idx="1299">
                  <c:v>161.35119794402985</c:v>
                </c:pt>
                <c:pt idx="1300">
                  <c:v>162.61161327521165</c:v>
                </c:pt>
                <c:pt idx="1301">
                  <c:v>164.89091545947684</c:v>
                </c:pt>
                <c:pt idx="1302">
                  <c:v>167.51902443710793</c:v>
                </c:pt>
                <c:pt idx="1303">
                  <c:v>169.1921890564675</c:v>
                </c:pt>
                <c:pt idx="1304">
                  <c:v>168.48344981458371</c:v>
                </c:pt>
                <c:pt idx="1305">
                  <c:v>170.73441635497772</c:v>
                </c:pt>
                <c:pt idx="1306">
                  <c:v>171.11141045765874</c:v>
                </c:pt>
                <c:pt idx="1307">
                  <c:v>171.76286103235154</c:v>
                </c:pt>
                <c:pt idx="1308">
                  <c:v>172.86781008175686</c:v>
                </c:pt>
                <c:pt idx="1309">
                  <c:v>172.811803294604</c:v>
                </c:pt>
                <c:pt idx="1310">
                  <c:v>170.81889103810497</c:v>
                </c:pt>
                <c:pt idx="1311">
                  <c:v>172.0313261393872</c:v>
                </c:pt>
                <c:pt idx="1312">
                  <c:v>171.2764512550018</c:v>
                </c:pt>
                <c:pt idx="1313">
                  <c:v>170.68573315298352</c:v>
                </c:pt>
                <c:pt idx="1314">
                  <c:v>169.59012563691488</c:v>
                </c:pt>
                <c:pt idx="1315">
                  <c:v>170.58276323383171</c:v>
                </c:pt>
                <c:pt idx="1316">
                  <c:v>169.34634119709909</c:v>
                </c:pt>
                <c:pt idx="1317">
                  <c:v>171.97873370254874</c:v>
                </c:pt>
                <c:pt idx="1318">
                  <c:v>173.05304495230109</c:v>
                </c:pt>
                <c:pt idx="1319">
                  <c:v>175.97140854172443</c:v>
                </c:pt>
                <c:pt idx="1320">
                  <c:v>176.12482650047627</c:v>
                </c:pt>
                <c:pt idx="1321">
                  <c:v>176.76828350766161</c:v>
                </c:pt>
                <c:pt idx="1322">
                  <c:v>177.05151279637701</c:v>
                </c:pt>
                <c:pt idx="1323">
                  <c:v>178.26129436829916</c:v>
                </c:pt>
                <c:pt idx="1324">
                  <c:v>179.10541984152209</c:v>
                </c:pt>
                <c:pt idx="1325">
                  <c:v>180.58178445387929</c:v>
                </c:pt>
                <c:pt idx="1326">
                  <c:v>180.53354257910073</c:v>
                </c:pt>
                <c:pt idx="1327">
                  <c:v>176.69367215834865</c:v>
                </c:pt>
                <c:pt idx="1328">
                  <c:v>177.88624957327008</c:v>
                </c:pt>
                <c:pt idx="1329">
                  <c:v>179.00441136364034</c:v>
                </c:pt>
                <c:pt idx="1330">
                  <c:v>180.30233244845084</c:v>
                </c:pt>
                <c:pt idx="1331">
                  <c:v>181.3615658199983</c:v>
                </c:pt>
                <c:pt idx="1332">
                  <c:v>181.37468292905592</c:v>
                </c:pt>
                <c:pt idx="1333">
                  <c:v>181.78097843315388</c:v>
                </c:pt>
                <c:pt idx="1334">
                  <c:v>181.82020528645478</c:v>
                </c:pt>
                <c:pt idx="1335">
                  <c:v>182.28578349333156</c:v>
                </c:pt>
                <c:pt idx="1336">
                  <c:v>185.30072858272953</c:v>
                </c:pt>
                <c:pt idx="1337">
                  <c:v>185.50470173899865</c:v>
                </c:pt>
                <c:pt idx="1338">
                  <c:v>185.861989188786</c:v>
                </c:pt>
                <c:pt idx="1339">
                  <c:v>185.02803150083122</c:v>
                </c:pt>
                <c:pt idx="1340">
                  <c:v>185.4316692849815</c:v>
                </c:pt>
                <c:pt idx="1341">
                  <c:v>186.51297059697467</c:v>
                </c:pt>
                <c:pt idx="1342">
                  <c:v>186.17020056600111</c:v>
                </c:pt>
                <c:pt idx="1343">
                  <c:v>185.02307977270556</c:v>
                </c:pt>
                <c:pt idx="1344">
                  <c:v>183.16171404056044</c:v>
                </c:pt>
                <c:pt idx="1345">
                  <c:v>185.11239998964794</c:v>
                </c:pt>
                <c:pt idx="1346">
                  <c:v>186.57317605650181</c:v>
                </c:pt>
                <c:pt idx="1347">
                  <c:v>185.95499879719517</c:v>
                </c:pt>
                <c:pt idx="1348">
                  <c:v>183.80938171129159</c:v>
                </c:pt>
                <c:pt idx="1349">
                  <c:v>183.06509655931541</c:v>
                </c:pt>
                <c:pt idx="1350">
                  <c:v>182.17934480672702</c:v>
                </c:pt>
                <c:pt idx="1351">
                  <c:v>182.56552614739385</c:v>
                </c:pt>
                <c:pt idx="1352">
                  <c:v>182.91620498565283</c:v>
                </c:pt>
                <c:pt idx="1353">
                  <c:v>186.64764178208191</c:v>
                </c:pt>
                <c:pt idx="1354">
                  <c:v>191.09877724802291</c:v>
                </c:pt>
                <c:pt idx="1355">
                  <c:v>192.32563360436697</c:v>
                </c:pt>
                <c:pt idx="1356">
                  <c:v>192.34697055305577</c:v>
                </c:pt>
                <c:pt idx="1357">
                  <c:v>192.33222481654852</c:v>
                </c:pt>
                <c:pt idx="1358">
                  <c:v>191.12456547221453</c:v>
                </c:pt>
                <c:pt idx="1359">
                  <c:v>191.80574912186529</c:v>
                </c:pt>
                <c:pt idx="1360">
                  <c:v>191.05448592914919</c:v>
                </c:pt>
                <c:pt idx="1361">
                  <c:v>190.16225824836434</c:v>
                </c:pt>
                <c:pt idx="1362">
                  <c:v>189.77374830288784</c:v>
                </c:pt>
                <c:pt idx="1363">
                  <c:v>188.77891265674029</c:v>
                </c:pt>
                <c:pt idx="1364">
                  <c:v>186.96398408874626</c:v>
                </c:pt>
                <c:pt idx="1365">
                  <c:v>187.16113445193261</c:v>
                </c:pt>
                <c:pt idx="1366">
                  <c:v>188.61384504647722</c:v>
                </c:pt>
                <c:pt idx="1367">
                  <c:v>189.96705352407997</c:v>
                </c:pt>
                <c:pt idx="1368">
                  <c:v>185.5713107278375</c:v>
                </c:pt>
                <c:pt idx="1369">
                  <c:v>184.07748718699986</c:v>
                </c:pt>
                <c:pt idx="1370">
                  <c:v>188.39803745687342</c:v>
                </c:pt>
                <c:pt idx="1371">
                  <c:v>183.59683642496816</c:v>
                </c:pt>
                <c:pt idx="1372">
                  <c:v>183.93021145949024</c:v>
                </c:pt>
                <c:pt idx="1373">
                  <c:v>185.90261295803532</c:v>
                </c:pt>
                <c:pt idx="1374">
                  <c:v>185.52189601207928</c:v>
                </c:pt>
                <c:pt idx="1375">
                  <c:v>186.28309290449121</c:v>
                </c:pt>
                <c:pt idx="1376">
                  <c:v>186.58535178427584</c:v>
                </c:pt>
                <c:pt idx="1377">
                  <c:v>184.68776704806609</c:v>
                </c:pt>
                <c:pt idx="1378">
                  <c:v>183.21533383452984</c:v>
                </c:pt>
                <c:pt idx="1379">
                  <c:v>184.7304849594629</c:v>
                </c:pt>
                <c:pt idx="1380">
                  <c:v>184.51157843431906</c:v>
                </c:pt>
                <c:pt idx="1381">
                  <c:v>184.76046239546474</c:v>
                </c:pt>
                <c:pt idx="1382">
                  <c:v>182.91723481471743</c:v>
                </c:pt>
                <c:pt idx="1383">
                  <c:v>181.51876227546103</c:v>
                </c:pt>
                <c:pt idx="1384">
                  <c:v>182.42054233347645</c:v>
                </c:pt>
                <c:pt idx="1385">
                  <c:v>183.2127642907875</c:v>
                </c:pt>
                <c:pt idx="1386">
                  <c:v>182.48277995822417</c:v>
                </c:pt>
                <c:pt idx="1387">
                  <c:v>184.46733088112839</c:v>
                </c:pt>
                <c:pt idx="1388">
                  <c:v>183.37923067733885</c:v>
                </c:pt>
                <c:pt idx="1389">
                  <c:v>184.24575377553796</c:v>
                </c:pt>
                <c:pt idx="1390">
                  <c:v>186.1115487709483</c:v>
                </c:pt>
                <c:pt idx="1391">
                  <c:v>184.57071437996478</c:v>
                </c:pt>
                <c:pt idx="1392">
                  <c:v>185.21958435046864</c:v>
                </c:pt>
                <c:pt idx="1393">
                  <c:v>186.06257661253991</c:v>
                </c:pt>
                <c:pt idx="1394">
                  <c:v>184.27907313499003</c:v>
                </c:pt>
                <c:pt idx="1395">
                  <c:v>184.70224739262417</c:v>
                </c:pt>
                <c:pt idx="1396">
                  <c:v>185.58296933323828</c:v>
                </c:pt>
                <c:pt idx="1397">
                  <c:v>184.98494402215474</c:v>
                </c:pt>
                <c:pt idx="1398">
                  <c:v>185.55831401935041</c:v>
                </c:pt>
                <c:pt idx="1399">
                  <c:v>187.12454520304874</c:v>
                </c:pt>
                <c:pt idx="1400">
                  <c:v>188.06248624399097</c:v>
                </c:pt>
                <c:pt idx="1401">
                  <c:v>187.11651350275253</c:v>
                </c:pt>
                <c:pt idx="1402">
                  <c:v>185.80791038959956</c:v>
                </c:pt>
                <c:pt idx="1403">
                  <c:v>187.56667851023118</c:v>
                </c:pt>
                <c:pt idx="1404">
                  <c:v>186.10769786595202</c:v>
                </c:pt>
                <c:pt idx="1405">
                  <c:v>186.82129616163155</c:v>
                </c:pt>
                <c:pt idx="1406">
                  <c:v>189.6926157720402</c:v>
                </c:pt>
                <c:pt idx="1407">
                  <c:v>190.83785080644228</c:v>
                </c:pt>
                <c:pt idx="1408">
                  <c:v>190.2215864870671</c:v>
                </c:pt>
                <c:pt idx="1409">
                  <c:v>192.81488925815154</c:v>
                </c:pt>
                <c:pt idx="1410">
                  <c:v>194.22910802750422</c:v>
                </c:pt>
                <c:pt idx="1411">
                  <c:v>195.02327857212165</c:v>
                </c:pt>
                <c:pt idx="1412">
                  <c:v>193.71844038069585</c:v>
                </c:pt>
                <c:pt idx="1413">
                  <c:v>195.61066961585345</c:v>
                </c:pt>
                <c:pt idx="1414">
                  <c:v>196.35571446507825</c:v>
                </c:pt>
                <c:pt idx="1415">
                  <c:v>196.5358702500512</c:v>
                </c:pt>
                <c:pt idx="1416">
                  <c:v>197.51976360645608</c:v>
                </c:pt>
                <c:pt idx="1417">
                  <c:v>197.48851743547655</c:v>
                </c:pt>
                <c:pt idx="1418">
                  <c:v>197.92955905333349</c:v>
                </c:pt>
                <c:pt idx="1419">
                  <c:v>198.96233520406577</c:v>
                </c:pt>
                <c:pt idx="1420">
                  <c:v>199.75480012106885</c:v>
                </c:pt>
                <c:pt idx="1421">
                  <c:v>199.96363407872781</c:v>
                </c:pt>
                <c:pt idx="1422">
                  <c:v>200.41566075744618</c:v>
                </c:pt>
                <c:pt idx="1423">
                  <c:v>202.41009602576716</c:v>
                </c:pt>
                <c:pt idx="1424">
                  <c:v>201.77917190874166</c:v>
                </c:pt>
                <c:pt idx="1425">
                  <c:v>201.68889920294455</c:v>
                </c:pt>
                <c:pt idx="1426">
                  <c:v>200.77095375125108</c:v>
                </c:pt>
                <c:pt idx="1427">
                  <c:v>201.21586423738009</c:v>
                </c:pt>
                <c:pt idx="1428">
                  <c:v>200.40218458023435</c:v>
                </c:pt>
                <c:pt idx="1429">
                  <c:v>197.13093642804623</c:v>
                </c:pt>
                <c:pt idx="1430">
                  <c:v>196.10803635601135</c:v>
                </c:pt>
                <c:pt idx="1431">
                  <c:v>196.76607913345509</c:v>
                </c:pt>
                <c:pt idx="1432">
                  <c:v>197.06739200575478</c:v>
                </c:pt>
                <c:pt idx="1433">
                  <c:v>197.05588532502625</c:v>
                </c:pt>
                <c:pt idx="1434">
                  <c:v>197.31156107312387</c:v>
                </c:pt>
                <c:pt idx="1435">
                  <c:v>198.16836309642656</c:v>
                </c:pt>
                <c:pt idx="1436">
                  <c:v>197.76328655703475</c:v>
                </c:pt>
                <c:pt idx="1437">
                  <c:v>196.13221286828301</c:v>
                </c:pt>
                <c:pt idx="1438">
                  <c:v>196.5654251419752</c:v>
                </c:pt>
                <c:pt idx="1439">
                  <c:v>197.63352925383873</c:v>
                </c:pt>
                <c:pt idx="1440">
                  <c:v>198.63403521126878</c:v>
                </c:pt>
                <c:pt idx="1441">
                  <c:v>200.16136342051087</c:v>
                </c:pt>
                <c:pt idx="1442">
                  <c:v>199.93280370726697</c:v>
                </c:pt>
                <c:pt idx="1443">
                  <c:v>201.78947249604869</c:v>
                </c:pt>
                <c:pt idx="1444">
                  <c:v>199.8391611726492</c:v>
                </c:pt>
                <c:pt idx="1445">
                  <c:v>199.98630052360747</c:v>
                </c:pt>
                <c:pt idx="1446">
                  <c:v>200.76958481662527</c:v>
                </c:pt>
                <c:pt idx="1447">
                  <c:v>201.23235650284639</c:v>
                </c:pt>
                <c:pt idx="1448">
                  <c:v>201.27491417953178</c:v>
                </c:pt>
                <c:pt idx="1449">
                  <c:v>200.42533197909756</c:v>
                </c:pt>
                <c:pt idx="1450">
                  <c:v>199.16614124482092</c:v>
                </c:pt>
                <c:pt idx="1451">
                  <c:v>199.55480353631793</c:v>
                </c:pt>
                <c:pt idx="1452">
                  <c:v>199.93158895198829</c:v>
                </c:pt>
                <c:pt idx="1453">
                  <c:v>199.59432446332312</c:v>
                </c:pt>
                <c:pt idx="1454">
                  <c:v>199.09257400734984</c:v>
                </c:pt>
                <c:pt idx="1455">
                  <c:v>198.66999440171409</c:v>
                </c:pt>
                <c:pt idx="1456">
                  <c:v>200.47948876806313</c:v>
                </c:pt>
                <c:pt idx="1457">
                  <c:v>200.48975312150236</c:v>
                </c:pt>
                <c:pt idx="1458">
                  <c:v>200.18992825435032</c:v>
                </c:pt>
                <c:pt idx="1459">
                  <c:v>201.06297579248923</c:v>
                </c:pt>
                <c:pt idx="1460">
                  <c:v>202.28663359954587</c:v>
                </c:pt>
                <c:pt idx="1461">
                  <c:v>199.19843011107702</c:v>
                </c:pt>
                <c:pt idx="1462">
                  <c:v>201.34674309562507</c:v>
                </c:pt>
                <c:pt idx="1463">
                  <c:v>200.37717543656933</c:v>
                </c:pt>
                <c:pt idx="1464">
                  <c:v>200.70663329547685</c:v>
                </c:pt>
                <c:pt idx="1465">
                  <c:v>200.87956788181938</c:v>
                </c:pt>
                <c:pt idx="1466">
                  <c:v>202.22882061638686</c:v>
                </c:pt>
                <c:pt idx="1467">
                  <c:v>202.76950561735495</c:v>
                </c:pt>
                <c:pt idx="1468">
                  <c:v>203.10322554320788</c:v>
                </c:pt>
                <c:pt idx="1469">
                  <c:v>202.33467385458113</c:v>
                </c:pt>
                <c:pt idx="1470">
                  <c:v>200.66793552517981</c:v>
                </c:pt>
                <c:pt idx="1471">
                  <c:v>201.65964900413502</c:v>
                </c:pt>
                <c:pt idx="1472">
                  <c:v>203.14648860662979</c:v>
                </c:pt>
                <c:pt idx="1473">
                  <c:v>202.4317007668607</c:v>
                </c:pt>
                <c:pt idx="1474">
                  <c:v>202.13394260457804</c:v>
                </c:pt>
                <c:pt idx="1475">
                  <c:v>202.51291411290393</c:v>
                </c:pt>
                <c:pt idx="1476">
                  <c:v>204.45576266482331</c:v>
                </c:pt>
                <c:pt idx="1477">
                  <c:v>205.91074402278826</c:v>
                </c:pt>
                <c:pt idx="1478">
                  <c:v>205.41747741007364</c:v>
                </c:pt>
                <c:pt idx="1479">
                  <c:v>205.42848417073102</c:v>
                </c:pt>
                <c:pt idx="1480">
                  <c:v>204.86028991398115</c:v>
                </c:pt>
                <c:pt idx="1481">
                  <c:v>203.71520756020098</c:v>
                </c:pt>
                <c:pt idx="1482">
                  <c:v>205.30755827113691</c:v>
                </c:pt>
                <c:pt idx="1483">
                  <c:v>207.0519628277365</c:v>
                </c:pt>
                <c:pt idx="1484">
                  <c:v>207.32698177412522</c:v>
                </c:pt>
                <c:pt idx="1485">
                  <c:v>207.73770038986535</c:v>
                </c:pt>
                <c:pt idx="1486">
                  <c:v>209.29828750286376</c:v>
                </c:pt>
                <c:pt idx="1487">
                  <c:v>208.09439094252161</c:v>
                </c:pt>
                <c:pt idx="1488">
                  <c:v>208.06381917993551</c:v>
                </c:pt>
                <c:pt idx="1489">
                  <c:v>206.65152563511484</c:v>
                </c:pt>
                <c:pt idx="1490">
                  <c:v>208.31480615071035</c:v>
                </c:pt>
                <c:pt idx="1491">
                  <c:v>208.59577254355852</c:v>
                </c:pt>
                <c:pt idx="1492">
                  <c:v>209.4608252947327</c:v>
                </c:pt>
                <c:pt idx="1493">
                  <c:v>209.09393406839126</c:v>
                </c:pt>
                <c:pt idx="1494">
                  <c:v>209.78012490529414</c:v>
                </c:pt>
                <c:pt idx="1495">
                  <c:v>209.0379559236506</c:v>
                </c:pt>
                <c:pt idx="1496">
                  <c:v>209.89450499911609</c:v>
                </c:pt>
                <c:pt idx="1497">
                  <c:v>209.47584549500118</c:v>
                </c:pt>
                <c:pt idx="1498">
                  <c:v>211.65819609607848</c:v>
                </c:pt>
                <c:pt idx="1499">
                  <c:v>212.45055105907608</c:v>
                </c:pt>
                <c:pt idx="1500">
                  <c:v>215.15724814216023</c:v>
                </c:pt>
                <c:pt idx="1501">
                  <c:v>215.43997943886123</c:v>
                </c:pt>
                <c:pt idx="1502">
                  <c:v>214.12087433107013</c:v>
                </c:pt>
                <c:pt idx="1503">
                  <c:v>217.05800067204936</c:v>
                </c:pt>
                <c:pt idx="1504">
                  <c:v>218.6989781838991</c:v>
                </c:pt>
                <c:pt idx="1505">
                  <c:v>218.72532133584653</c:v>
                </c:pt>
                <c:pt idx="1506">
                  <c:v>218.5225076299694</c:v>
                </c:pt>
                <c:pt idx="1507">
                  <c:v>216.96973979682966</c:v>
                </c:pt>
                <c:pt idx="1508">
                  <c:v>216.93241409111917</c:v>
                </c:pt>
                <c:pt idx="1509">
                  <c:v>217.83865206320485</c:v>
                </c:pt>
                <c:pt idx="1510">
                  <c:v>218.01059343163851</c:v>
                </c:pt>
                <c:pt idx="1511">
                  <c:v>217.95903729542351</c:v>
                </c:pt>
                <c:pt idx="1512">
                  <c:v>218.22056067791218</c:v>
                </c:pt>
                <c:pt idx="1513">
                  <c:v>215.46847636374486</c:v>
                </c:pt>
                <c:pt idx="1514">
                  <c:v>212.82810127051374</c:v>
                </c:pt>
                <c:pt idx="1515">
                  <c:v>214.95141494565357</c:v>
                </c:pt>
                <c:pt idx="1516">
                  <c:v>214.56534779878552</c:v>
                </c:pt>
                <c:pt idx="1517">
                  <c:v>215.96629580830447</c:v>
                </c:pt>
                <c:pt idx="1518">
                  <c:v>218.18544953231347</c:v>
                </c:pt>
                <c:pt idx="1519">
                  <c:v>218.3722190751717</c:v>
                </c:pt>
                <c:pt idx="1520">
                  <c:v>219.48860739267604</c:v>
                </c:pt>
                <c:pt idx="1521">
                  <c:v>218.54017775620574</c:v>
                </c:pt>
                <c:pt idx="1522">
                  <c:v>218.23404058906434</c:v>
                </c:pt>
                <c:pt idx="1523">
                  <c:v>216.82257503041038</c:v>
                </c:pt>
                <c:pt idx="1524">
                  <c:v>212.22167935365894</c:v>
                </c:pt>
                <c:pt idx="1525">
                  <c:v>211.98280543306632</c:v>
                </c:pt>
                <c:pt idx="1526">
                  <c:v>211.31464718548025</c:v>
                </c:pt>
                <c:pt idx="1527">
                  <c:v>212.34835321330686</c:v>
                </c:pt>
                <c:pt idx="1528">
                  <c:v>209.78243322282822</c:v>
                </c:pt>
                <c:pt idx="1529">
                  <c:v>209.04894708298505</c:v>
                </c:pt>
                <c:pt idx="1530">
                  <c:v>209.72301969322061</c:v>
                </c:pt>
                <c:pt idx="1531">
                  <c:v>209.84364236367173</c:v>
                </c:pt>
                <c:pt idx="1532">
                  <c:v>209.8357516960607</c:v>
                </c:pt>
                <c:pt idx="1533">
                  <c:v>209.75015967691692</c:v>
                </c:pt>
                <c:pt idx="1534">
                  <c:v>210.87126583388164</c:v>
                </c:pt>
                <c:pt idx="1535">
                  <c:v>212.37489580710522</c:v>
                </c:pt>
                <c:pt idx="1536">
                  <c:v>212.93380199453347</c:v>
                </c:pt>
                <c:pt idx="1537">
                  <c:v>213.28501647562564</c:v>
                </c:pt>
                <c:pt idx="1538">
                  <c:v>212.87439557923648</c:v>
                </c:pt>
                <c:pt idx="1539">
                  <c:v>212.11647532169079</c:v>
                </c:pt>
                <c:pt idx="1540">
                  <c:v>213.12699867131326</c:v>
                </c:pt>
                <c:pt idx="1541">
                  <c:v>211.2524947030943</c:v>
                </c:pt>
                <c:pt idx="1542">
                  <c:v>207.36487407421825</c:v>
                </c:pt>
                <c:pt idx="1543">
                  <c:v>208.3751208582938</c:v>
                </c:pt>
                <c:pt idx="1544">
                  <c:v>209.6162499234286</c:v>
                </c:pt>
                <c:pt idx="1545">
                  <c:v>210.66234349832956</c:v>
                </c:pt>
                <c:pt idx="1546">
                  <c:v>209.9014776546168</c:v>
                </c:pt>
                <c:pt idx="1547">
                  <c:v>210.44753703173123</c:v>
                </c:pt>
                <c:pt idx="1548">
                  <c:v>211.6589786554955</c:v>
                </c:pt>
                <c:pt idx="1549">
                  <c:v>210.38479392543974</c:v>
                </c:pt>
                <c:pt idx="1550">
                  <c:v>210.74782187440763</c:v>
                </c:pt>
                <c:pt idx="1551">
                  <c:v>211.72684254339384</c:v>
                </c:pt>
                <c:pt idx="1552">
                  <c:v>214.67817869735299</c:v>
                </c:pt>
                <c:pt idx="1553">
                  <c:v>214.06801093226409</c:v>
                </c:pt>
                <c:pt idx="1554">
                  <c:v>211.65718298857905</c:v>
                </c:pt>
                <c:pt idx="1555">
                  <c:v>214.38765368549775</c:v>
                </c:pt>
                <c:pt idx="1556">
                  <c:v>217.16101118393436</c:v>
                </c:pt>
                <c:pt idx="1557">
                  <c:v>218.98279338727207</c:v>
                </c:pt>
                <c:pt idx="1558">
                  <c:v>219.49914354953538</c:v>
                </c:pt>
                <c:pt idx="1559">
                  <c:v>219.77468466801153</c:v>
                </c:pt>
                <c:pt idx="1560">
                  <c:v>218.75613496887524</c:v>
                </c:pt>
                <c:pt idx="1561">
                  <c:v>218.35380206397821</c:v>
                </c:pt>
                <c:pt idx="1562">
                  <c:v>218.18393298718544</c:v>
                </c:pt>
                <c:pt idx="1563">
                  <c:v>216.24201640165458</c:v>
                </c:pt>
                <c:pt idx="1564">
                  <c:v>213.31278870361626</c:v>
                </c:pt>
                <c:pt idx="1565">
                  <c:v>215.68269726960554</c:v>
                </c:pt>
                <c:pt idx="1566">
                  <c:v>213.58303630797414</c:v>
                </c:pt>
                <c:pt idx="1567">
                  <c:v>212.46649255541732</c:v>
                </c:pt>
                <c:pt idx="1568">
                  <c:v>214.18209746175958</c:v>
                </c:pt>
                <c:pt idx="1569">
                  <c:v>217.41206583782107</c:v>
                </c:pt>
                <c:pt idx="1570">
                  <c:v>211.60130405027834</c:v>
                </c:pt>
                <c:pt idx="1571">
                  <c:v>212.20108252051969</c:v>
                </c:pt>
                <c:pt idx="1572">
                  <c:v>213.4964359430214</c:v>
                </c:pt>
                <c:pt idx="1573">
                  <c:v>214.183115338893</c:v>
                </c:pt>
                <c:pt idx="1574">
                  <c:v>214.42359160532061</c:v>
                </c:pt>
                <c:pt idx="1575">
                  <c:v>216.77485523884619</c:v>
                </c:pt>
                <c:pt idx="1576">
                  <c:v>216.81664058621018</c:v>
                </c:pt>
                <c:pt idx="1577">
                  <c:v>217.85787542434417</c:v>
                </c:pt>
                <c:pt idx="1578">
                  <c:v>217.28861217842214</c:v>
                </c:pt>
                <c:pt idx="1579">
                  <c:v>216.52884609148231</c:v>
                </c:pt>
                <c:pt idx="1580">
                  <c:v>215.88534695006186</c:v>
                </c:pt>
                <c:pt idx="1581">
                  <c:v>215.98927443275085</c:v>
                </c:pt>
                <c:pt idx="1582">
                  <c:v>214.91290959417088</c:v>
                </c:pt>
                <c:pt idx="1583">
                  <c:v>212.92929545903965</c:v>
                </c:pt>
                <c:pt idx="1584">
                  <c:v>215.74888791900361</c:v>
                </c:pt>
                <c:pt idx="1585">
                  <c:v>215.5180393797495</c:v>
                </c:pt>
                <c:pt idx="1586">
                  <c:v>215.34980735273109</c:v>
                </c:pt>
                <c:pt idx="1587">
                  <c:v>219.80465403335063</c:v>
                </c:pt>
                <c:pt idx="1588">
                  <c:v>220.09756993391059</c:v>
                </c:pt>
                <c:pt idx="1589">
                  <c:v>220.00452003675392</c:v>
                </c:pt>
                <c:pt idx="1590">
                  <c:v>220.15997933938502</c:v>
                </c:pt>
                <c:pt idx="1591">
                  <c:v>216.73093460784793</c:v>
                </c:pt>
                <c:pt idx="1592">
                  <c:v>218.78707597310932</c:v>
                </c:pt>
                <c:pt idx="1593">
                  <c:v>222.31216075856091</c:v>
                </c:pt>
                <c:pt idx="1594">
                  <c:v>220.87841197096944</c:v>
                </c:pt>
                <c:pt idx="1595">
                  <c:v>221.11239615244338</c:v>
                </c:pt>
                <c:pt idx="1596">
                  <c:v>221.87893685458513</c:v>
                </c:pt>
                <c:pt idx="1597">
                  <c:v>223.15004253733522</c:v>
                </c:pt>
                <c:pt idx="1598">
                  <c:v>222.1916227864418</c:v>
                </c:pt>
                <c:pt idx="1599">
                  <c:v>221.7843932472957</c:v>
                </c:pt>
                <c:pt idx="1600">
                  <c:v>220.46097141418193</c:v>
                </c:pt>
                <c:pt idx="1601">
                  <c:v>223.09990431413942</c:v>
                </c:pt>
                <c:pt idx="1602">
                  <c:v>223.53076825680068</c:v>
                </c:pt>
                <c:pt idx="1603">
                  <c:v>222.93755707822791</c:v>
                </c:pt>
                <c:pt idx="1604">
                  <c:v>227.23794947748311</c:v>
                </c:pt>
                <c:pt idx="1605">
                  <c:v>224.08831718633698</c:v>
                </c:pt>
                <c:pt idx="1606">
                  <c:v>224.95522581473855</c:v>
                </c:pt>
                <c:pt idx="1607">
                  <c:v>227.9302652985634</c:v>
                </c:pt>
                <c:pt idx="1608">
                  <c:v>227.36686556458227</c:v>
                </c:pt>
                <c:pt idx="1609">
                  <c:v>227.60465292412263</c:v>
                </c:pt>
                <c:pt idx="1610">
                  <c:v>225.44598189782732</c:v>
                </c:pt>
                <c:pt idx="1611">
                  <c:v>224.5367073754949</c:v>
                </c:pt>
                <c:pt idx="1612">
                  <c:v>224.64643469668479</c:v>
                </c:pt>
                <c:pt idx="1613">
                  <c:v>226.14938360433669</c:v>
                </c:pt>
                <c:pt idx="1614">
                  <c:v>224.68727389774457</c:v>
                </c:pt>
                <c:pt idx="1615">
                  <c:v>220.60974883938584</c:v>
                </c:pt>
                <c:pt idx="1616">
                  <c:v>222.85386312998457</c:v>
                </c:pt>
                <c:pt idx="1617">
                  <c:v>220.57692645562221</c:v>
                </c:pt>
                <c:pt idx="1618">
                  <c:v>222.28898508748182</c:v>
                </c:pt>
                <c:pt idx="1619">
                  <c:v>221.91833312214203</c:v>
                </c:pt>
                <c:pt idx="1620">
                  <c:v>219.62675930432098</c:v>
                </c:pt>
                <c:pt idx="1621">
                  <c:v>218.29731921816412</c:v>
                </c:pt>
                <c:pt idx="1622">
                  <c:v>215.08177204754989</c:v>
                </c:pt>
                <c:pt idx="1623">
                  <c:v>210.8345043109484</c:v>
                </c:pt>
                <c:pt idx="1624">
                  <c:v>208.30435078391372</c:v>
                </c:pt>
                <c:pt idx="1625">
                  <c:v>208.97950202128365</c:v>
                </c:pt>
                <c:pt idx="1626">
                  <c:v>212.96971918172358</c:v>
                </c:pt>
                <c:pt idx="1627">
                  <c:v>212.17170968828984</c:v>
                </c:pt>
                <c:pt idx="1628">
                  <c:v>210.52018909280775</c:v>
                </c:pt>
                <c:pt idx="1629">
                  <c:v>213.94903039690865</c:v>
                </c:pt>
                <c:pt idx="1630">
                  <c:v>214.4687339086145</c:v>
                </c:pt>
                <c:pt idx="1631">
                  <c:v>214.23277209475268</c:v>
                </c:pt>
                <c:pt idx="1632">
                  <c:v>212.65476853169793</c:v>
                </c:pt>
                <c:pt idx="1633">
                  <c:v>214.16785116784598</c:v>
                </c:pt>
                <c:pt idx="1634">
                  <c:v>215.4919459624264</c:v>
                </c:pt>
                <c:pt idx="1635">
                  <c:v>217.86002522687849</c:v>
                </c:pt>
                <c:pt idx="1636">
                  <c:v>216.880555072606</c:v>
                </c:pt>
                <c:pt idx="1637">
                  <c:v>217.0111512820923</c:v>
                </c:pt>
                <c:pt idx="1638">
                  <c:v>217.46885157727806</c:v>
                </c:pt>
                <c:pt idx="1639">
                  <c:v>215.19170055608012</c:v>
                </c:pt>
                <c:pt idx="1640">
                  <c:v>215.12050696289708</c:v>
                </c:pt>
                <c:pt idx="1641">
                  <c:v>213.21376430456516</c:v>
                </c:pt>
                <c:pt idx="1642">
                  <c:v>211.21874029322717</c:v>
                </c:pt>
                <c:pt idx="1643">
                  <c:v>210.35143074280623</c:v>
                </c:pt>
                <c:pt idx="1644">
                  <c:v>210.41573326080064</c:v>
                </c:pt>
                <c:pt idx="1645">
                  <c:v>207.64137792550753</c:v>
                </c:pt>
                <c:pt idx="1646">
                  <c:v>208.09826605484244</c:v>
                </c:pt>
                <c:pt idx="1647">
                  <c:v>207.45707051631487</c:v>
                </c:pt>
                <c:pt idx="1648">
                  <c:v>210.53598609967185</c:v>
                </c:pt>
                <c:pt idx="1649">
                  <c:v>209.10241704305307</c:v>
                </c:pt>
                <c:pt idx="1650">
                  <c:v>210.01193431650429</c:v>
                </c:pt>
                <c:pt idx="1651">
                  <c:v>210.42501932331311</c:v>
                </c:pt>
                <c:pt idx="1652">
                  <c:v>211.88116837830648</c:v>
                </c:pt>
                <c:pt idx="1653">
                  <c:v>212.33475500575733</c:v>
                </c:pt>
                <c:pt idx="1654">
                  <c:v>211.96126203611442</c:v>
                </c:pt>
                <c:pt idx="1655">
                  <c:v>211.85193833114485</c:v>
                </c:pt>
                <c:pt idx="1656">
                  <c:v>213.54316590194841</c:v>
                </c:pt>
                <c:pt idx="1657">
                  <c:v>214.21579069544489</c:v>
                </c:pt>
                <c:pt idx="1658">
                  <c:v>212.10133917025996</c:v>
                </c:pt>
                <c:pt idx="1659">
                  <c:v>211.77120859197603</c:v>
                </c:pt>
                <c:pt idx="1660">
                  <c:v>211.96577305898941</c:v>
                </c:pt>
                <c:pt idx="1661">
                  <c:v>210.82830193459171</c:v>
                </c:pt>
                <c:pt idx="1662">
                  <c:v>210.25294503849943</c:v>
                </c:pt>
                <c:pt idx="1663">
                  <c:v>209.02679377760379</c:v>
                </c:pt>
                <c:pt idx="1664">
                  <c:v>209.88031546583304</c:v>
                </c:pt>
                <c:pt idx="1665">
                  <c:v>212.66564637992641</c:v>
                </c:pt>
                <c:pt idx="1666">
                  <c:v>212.94263694102804</c:v>
                </c:pt>
                <c:pt idx="1667">
                  <c:v>214.12096111826122</c:v>
                </c:pt>
                <c:pt idx="1668">
                  <c:v>214.55918895378679</c:v>
                </c:pt>
                <c:pt idx="1669">
                  <c:v>216.73866922596463</c:v>
                </c:pt>
                <c:pt idx="1670">
                  <c:v>215.38006542201339</c:v>
                </c:pt>
                <c:pt idx="1671">
                  <c:v>214.42168887303748</c:v>
                </c:pt>
                <c:pt idx="1672">
                  <c:v>215.63147838745667</c:v>
                </c:pt>
                <c:pt idx="1673">
                  <c:v>219.13033856102339</c:v>
                </c:pt>
                <c:pt idx="1674">
                  <c:v>220.52654137545696</c:v>
                </c:pt>
                <c:pt idx="1675">
                  <c:v>218.74562340421582</c:v>
                </c:pt>
                <c:pt idx="1676">
                  <c:v>220.44355174138192</c:v>
                </c:pt>
                <c:pt idx="1677">
                  <c:v>223.33596523093055</c:v>
                </c:pt>
                <c:pt idx="1678">
                  <c:v>225.15492084196302</c:v>
                </c:pt>
                <c:pt idx="1679">
                  <c:v>226.98747402994485</c:v>
                </c:pt>
                <c:pt idx="1680">
                  <c:v>227.27440658709304</c:v>
                </c:pt>
                <c:pt idx="1681">
                  <c:v>227.46920978104771</c:v>
                </c:pt>
                <c:pt idx="1682">
                  <c:v>227.88324678106136</c:v>
                </c:pt>
                <c:pt idx="1683">
                  <c:v>225.90765292945034</c:v>
                </c:pt>
                <c:pt idx="1684">
                  <c:v>223.10380793328611</c:v>
                </c:pt>
                <c:pt idx="1685">
                  <c:v>224.50544869341147</c:v>
                </c:pt>
                <c:pt idx="1686">
                  <c:v>224.67748702790581</c:v>
                </c:pt>
                <c:pt idx="1687">
                  <c:v>224.64260897838628</c:v>
                </c:pt>
                <c:pt idx="1688">
                  <c:v>225.0351196892469</c:v>
                </c:pt>
                <c:pt idx="1689">
                  <c:v>223.23931678378176</c:v>
                </c:pt>
                <c:pt idx="1690">
                  <c:v>225.06428377803508</c:v>
                </c:pt>
                <c:pt idx="1691">
                  <c:v>223.6023413816628</c:v>
                </c:pt>
                <c:pt idx="1692">
                  <c:v>224.37679972820408</c:v>
                </c:pt>
                <c:pt idx="1693">
                  <c:v>224.24113296049711</c:v>
                </c:pt>
                <c:pt idx="1694">
                  <c:v>225.46408306689673</c:v>
                </c:pt>
                <c:pt idx="1695">
                  <c:v>226.51068106951618</c:v>
                </c:pt>
                <c:pt idx="1696">
                  <c:v>226.41134946776373</c:v>
                </c:pt>
                <c:pt idx="1697">
                  <c:v>226.00899525816024</c:v>
                </c:pt>
                <c:pt idx="1698">
                  <c:v>225.03556417730547</c:v>
                </c:pt>
                <c:pt idx="1699">
                  <c:v>221.2069260481035</c:v>
                </c:pt>
                <c:pt idx="1700">
                  <c:v>221.79078764919251</c:v>
                </c:pt>
                <c:pt idx="1701">
                  <c:v>223.03614590830458</c:v>
                </c:pt>
                <c:pt idx="1702">
                  <c:v>223.04718898380369</c:v>
                </c:pt>
                <c:pt idx="1703">
                  <c:v>223.40244977081869</c:v>
                </c:pt>
                <c:pt idx="1704">
                  <c:v>219.73063336283977</c:v>
                </c:pt>
                <c:pt idx="1705">
                  <c:v>217.87144222475456</c:v>
                </c:pt>
                <c:pt idx="1706">
                  <c:v>217.36560040133119</c:v>
                </c:pt>
                <c:pt idx="1707">
                  <c:v>217.06780934201021</c:v>
                </c:pt>
                <c:pt idx="1708">
                  <c:v>217.06588412238179</c:v>
                </c:pt>
                <c:pt idx="1709">
                  <c:v>219.7777206644798</c:v>
                </c:pt>
                <c:pt idx="1710">
                  <c:v>219.39166712129125</c:v>
                </c:pt>
                <c:pt idx="1711">
                  <c:v>224.51112070899239</c:v>
                </c:pt>
                <c:pt idx="1712">
                  <c:v>222.81954155033776</c:v>
                </c:pt>
                <c:pt idx="1713">
                  <c:v>220.55082976997878</c:v>
                </c:pt>
                <c:pt idx="1714">
                  <c:v>219.3972246057653</c:v>
                </c:pt>
                <c:pt idx="1715">
                  <c:v>220.92258667843794</c:v>
                </c:pt>
                <c:pt idx="1716">
                  <c:v>222.53989904010123</c:v>
                </c:pt>
                <c:pt idx="1717">
                  <c:v>223.58813843820298</c:v>
                </c:pt>
                <c:pt idx="1718">
                  <c:v>223.28500091417709</c:v>
                </c:pt>
                <c:pt idx="1719">
                  <c:v>223.53867535203889</c:v>
                </c:pt>
                <c:pt idx="1720">
                  <c:v>224.2056126716914</c:v>
                </c:pt>
                <c:pt idx="1721">
                  <c:v>226.08598468257517</c:v>
                </c:pt>
                <c:pt idx="1722">
                  <c:v>226.64122047106835</c:v>
                </c:pt>
                <c:pt idx="1723">
                  <c:v>226.12744469498895</c:v>
                </c:pt>
                <c:pt idx="1724">
                  <c:v>227.70272718780294</c:v>
                </c:pt>
                <c:pt idx="1725">
                  <c:v>228.3727859225788</c:v>
                </c:pt>
                <c:pt idx="1726">
                  <c:v>228.63577256716218</c:v>
                </c:pt>
                <c:pt idx="1727">
                  <c:v>227.58476616607729</c:v>
                </c:pt>
                <c:pt idx="1728">
                  <c:v>229.6142690263755</c:v>
                </c:pt>
                <c:pt idx="1729">
                  <c:v>230.06207687794929</c:v>
                </c:pt>
                <c:pt idx="1730">
                  <c:v>231.95888125302102</c:v>
                </c:pt>
                <c:pt idx="1731">
                  <c:v>233.88899142347586</c:v>
                </c:pt>
                <c:pt idx="1732">
                  <c:v>234.52829542353089</c:v>
                </c:pt>
                <c:pt idx="1733">
                  <c:v>235.2456827574843</c:v>
                </c:pt>
                <c:pt idx="1734">
                  <c:v>236.29658128436958</c:v>
                </c:pt>
                <c:pt idx="1735">
                  <c:v>235.29211027956259</c:v>
                </c:pt>
                <c:pt idx="1736">
                  <c:v>234.50192699612478</c:v>
                </c:pt>
                <c:pt idx="1737">
                  <c:v>233.18404202574933</c:v>
                </c:pt>
                <c:pt idx="1738">
                  <c:v>233.99407884019081</c:v>
                </c:pt>
                <c:pt idx="1739">
                  <c:v>234.23434320771122</c:v>
                </c:pt>
                <c:pt idx="1740">
                  <c:v>236.61639801663569</c:v>
                </c:pt>
                <c:pt idx="1741">
                  <c:v>236.54780689334083</c:v>
                </c:pt>
                <c:pt idx="1742">
                  <c:v>236.58089524920979</c:v>
                </c:pt>
                <c:pt idx="1743">
                  <c:v>237.23762535058469</c:v>
                </c:pt>
                <c:pt idx="1744">
                  <c:v>238.01757015371214</c:v>
                </c:pt>
                <c:pt idx="1745">
                  <c:v>239.65399191304454</c:v>
                </c:pt>
                <c:pt idx="1746">
                  <c:v>237.76412856039408</c:v>
                </c:pt>
                <c:pt idx="1747">
                  <c:v>237.35874632921033</c:v>
                </c:pt>
                <c:pt idx="1748">
                  <c:v>237.11203696922803</c:v>
                </c:pt>
                <c:pt idx="1749">
                  <c:v>236.33236902107609</c:v>
                </c:pt>
                <c:pt idx="1750">
                  <c:v>239.80383111608697</c:v>
                </c:pt>
                <c:pt idx="1751">
                  <c:v>242.5215962891678</c:v>
                </c:pt>
                <c:pt idx="1752">
                  <c:v>242.05335110719258</c:v>
                </c:pt>
                <c:pt idx="1753">
                  <c:v>239.39283265304971</c:v>
                </c:pt>
                <c:pt idx="1754">
                  <c:v>238.54233071621553</c:v>
                </c:pt>
                <c:pt idx="1755">
                  <c:v>239.28536302578971</c:v>
                </c:pt>
                <c:pt idx="1756">
                  <c:v>240.24369958539441</c:v>
                </c:pt>
                <c:pt idx="1757">
                  <c:v>239.18640548049308</c:v>
                </c:pt>
                <c:pt idx="1758">
                  <c:v>237.65008799132687</c:v>
                </c:pt>
                <c:pt idx="1759">
                  <c:v>235.23642776403165</c:v>
                </c:pt>
                <c:pt idx="1760">
                  <c:v>237.27206723717993</c:v>
                </c:pt>
                <c:pt idx="1761">
                  <c:v>238.06020747580726</c:v>
                </c:pt>
                <c:pt idx="1762">
                  <c:v>237.94783002377523</c:v>
                </c:pt>
                <c:pt idx="1763">
                  <c:v>239.27172985916744</c:v>
                </c:pt>
                <c:pt idx="1764">
                  <c:v>238.60188696129012</c:v>
                </c:pt>
                <c:pt idx="1765">
                  <c:v>237.38515440748489</c:v>
                </c:pt>
                <c:pt idx="1766">
                  <c:v>239.01398496617364</c:v>
                </c:pt>
                <c:pt idx="1767">
                  <c:v>241.79299556340015</c:v>
                </c:pt>
                <c:pt idx="1768">
                  <c:v>243.34590644957254</c:v>
                </c:pt>
                <c:pt idx="1769">
                  <c:v>240.95732323084559</c:v>
                </c:pt>
                <c:pt idx="1770">
                  <c:v>240.05136813232096</c:v>
                </c:pt>
                <c:pt idx="1771">
                  <c:v>241.11115087596926</c:v>
                </c:pt>
                <c:pt idx="1772">
                  <c:v>241.68770957991157</c:v>
                </c:pt>
                <c:pt idx="1773">
                  <c:v>242.40785298166659</c:v>
                </c:pt>
                <c:pt idx="1774">
                  <c:v>243.41526413991417</c:v>
                </c:pt>
                <c:pt idx="1775">
                  <c:v>242.87217719706013</c:v>
                </c:pt>
                <c:pt idx="1776">
                  <c:v>242.57710508623538</c:v>
                </c:pt>
                <c:pt idx="1777">
                  <c:v>243.35609350787465</c:v>
                </c:pt>
                <c:pt idx="1778">
                  <c:v>243.64183371778907</c:v>
                </c:pt>
                <c:pt idx="1779">
                  <c:v>242.00662659680239</c:v>
                </c:pt>
                <c:pt idx="1780">
                  <c:v>239.46632273209434</c:v>
                </c:pt>
                <c:pt idx="1781">
                  <c:v>239.75478801892041</c:v>
                </c:pt>
                <c:pt idx="1782">
                  <c:v>240.64002516444256</c:v>
                </c:pt>
                <c:pt idx="1783">
                  <c:v>242.71980172169435</c:v>
                </c:pt>
                <c:pt idx="1784">
                  <c:v>240.87414494841744</c:v>
                </c:pt>
                <c:pt idx="1785">
                  <c:v>239.40861471812832</c:v>
                </c:pt>
                <c:pt idx="1786">
                  <c:v>239.79546043634957</c:v>
                </c:pt>
                <c:pt idx="1787">
                  <c:v>240.03965449273443</c:v>
                </c:pt>
                <c:pt idx="1788">
                  <c:v>239.20036310082162</c:v>
                </c:pt>
                <c:pt idx="1789">
                  <c:v>240.97036050155884</c:v>
                </c:pt>
                <c:pt idx="1790">
                  <c:v>239.79489870776146</c:v>
                </c:pt>
                <c:pt idx="1791">
                  <c:v>240.13494184467683</c:v>
                </c:pt>
                <c:pt idx="1792">
                  <c:v>239.64195598181726</c:v>
                </c:pt>
                <c:pt idx="1793">
                  <c:v>239.53925332693208</c:v>
                </c:pt>
                <c:pt idx="1794">
                  <c:v>239.16866215685152</c:v>
                </c:pt>
                <c:pt idx="1795">
                  <c:v>237.06106821541366</c:v>
                </c:pt>
                <c:pt idx="1796">
                  <c:v>236.18163470416482</c:v>
                </c:pt>
                <c:pt idx="1797">
                  <c:v>235.48987669521816</c:v>
                </c:pt>
                <c:pt idx="1798">
                  <c:v>235.24196008813848</c:v>
                </c:pt>
                <c:pt idx="1799">
                  <c:v>234.69409429370137</c:v>
                </c:pt>
                <c:pt idx="1800">
                  <c:v>238.76329115632132</c:v>
                </c:pt>
                <c:pt idx="1801">
                  <c:v>236.51999513710246</c:v>
                </c:pt>
                <c:pt idx="1802">
                  <c:v>236.68808094452754</c:v>
                </c:pt>
                <c:pt idx="1803">
                  <c:v>235.89028336401131</c:v>
                </c:pt>
                <c:pt idx="1804">
                  <c:v>236.37831352860803</c:v>
                </c:pt>
                <c:pt idx="1805">
                  <c:v>237.86852706587902</c:v>
                </c:pt>
                <c:pt idx="1806">
                  <c:v>236.89643611908264</c:v>
                </c:pt>
                <c:pt idx="1807">
                  <c:v>237.66149326704505</c:v>
                </c:pt>
                <c:pt idx="1808">
                  <c:v>237.57964937864</c:v>
                </c:pt>
                <c:pt idx="1809">
                  <c:v>240.36244886619556</c:v>
                </c:pt>
                <c:pt idx="1810">
                  <c:v>239.70457748699937</c:v>
                </c:pt>
                <c:pt idx="1811">
                  <c:v>239.9129129872299</c:v>
                </c:pt>
                <c:pt idx="1812">
                  <c:v>240.01710249011194</c:v>
                </c:pt>
                <c:pt idx="1813">
                  <c:v>240.12843408150218</c:v>
                </c:pt>
                <c:pt idx="1814">
                  <c:v>240.3205072310476</c:v>
                </c:pt>
                <c:pt idx="1815">
                  <c:v>237.93240996046649</c:v>
                </c:pt>
                <c:pt idx="1816">
                  <c:v>238.45402489972034</c:v>
                </c:pt>
                <c:pt idx="1817">
                  <c:v>239.78020171934199</c:v>
                </c:pt>
                <c:pt idx="1818">
                  <c:v>242.62983205367752</c:v>
                </c:pt>
                <c:pt idx="1819">
                  <c:v>249.09171701994049</c:v>
                </c:pt>
                <c:pt idx="1820">
                  <c:v>247.11297048336232</c:v>
                </c:pt>
                <c:pt idx="1821">
                  <c:v>247.6373715425112</c:v>
                </c:pt>
                <c:pt idx="1822">
                  <c:v>248.6650982959269</c:v>
                </c:pt>
                <c:pt idx="1823">
                  <c:v>245.32065738227064</c:v>
                </c:pt>
                <c:pt idx="1824">
                  <c:v>245.4297533708382</c:v>
                </c:pt>
                <c:pt idx="1825">
                  <c:v>244.57866025744673</c:v>
                </c:pt>
                <c:pt idx="1826">
                  <c:v>245.48757966402508</c:v>
                </c:pt>
                <c:pt idx="1827">
                  <c:v>243.79599411293023</c:v>
                </c:pt>
                <c:pt idx="1828">
                  <c:v>244.88981121354385</c:v>
                </c:pt>
                <c:pt idx="1829">
                  <c:v>245.73135412672772</c:v>
                </c:pt>
                <c:pt idx="1830">
                  <c:v>246.65588891226625</c:v>
                </c:pt>
                <c:pt idx="1831">
                  <c:v>246.6113771627397</c:v>
                </c:pt>
                <c:pt idx="1832">
                  <c:v>247.44064149209504</c:v>
                </c:pt>
                <c:pt idx="1833">
                  <c:v>249.25932067863201</c:v>
                </c:pt>
                <c:pt idx="1834">
                  <c:v>248.47735106838633</c:v>
                </c:pt>
                <c:pt idx="1835">
                  <c:v>251.62992000213256</c:v>
                </c:pt>
                <c:pt idx="1836">
                  <c:v>252.41060909793055</c:v>
                </c:pt>
                <c:pt idx="1837">
                  <c:v>252.338537163045</c:v>
                </c:pt>
                <c:pt idx="1838">
                  <c:v>253.12810661288981</c:v>
                </c:pt>
                <c:pt idx="1839">
                  <c:v>252.02194112292756</c:v>
                </c:pt>
                <c:pt idx="1840">
                  <c:v>249.67446090851399</c:v>
                </c:pt>
                <c:pt idx="1841">
                  <c:v>249.01116609225517</c:v>
                </c:pt>
                <c:pt idx="1842">
                  <c:v>249.77679805808998</c:v>
                </c:pt>
                <c:pt idx="1843">
                  <c:v>250.85162926377276</c:v>
                </c:pt>
                <c:pt idx="1844">
                  <c:v>250.9070441987362</c:v>
                </c:pt>
                <c:pt idx="1845">
                  <c:v>250.29024718760098</c:v>
                </c:pt>
                <c:pt idx="1846">
                  <c:v>249.45564458235759</c:v>
                </c:pt>
                <c:pt idx="1847">
                  <c:v>250.4798983608402</c:v>
                </c:pt>
                <c:pt idx="1848">
                  <c:v>251.21392775589868</c:v>
                </c:pt>
                <c:pt idx="1849">
                  <c:v>251.86298012663823</c:v>
                </c:pt>
                <c:pt idx="1850">
                  <c:v>252.06486362403803</c:v>
                </c:pt>
                <c:pt idx="1851">
                  <c:v>252.21118847269034</c:v>
                </c:pt>
                <c:pt idx="1852">
                  <c:v>252.2029764971482</c:v>
                </c:pt>
                <c:pt idx="1853">
                  <c:v>252.68243124973623</c:v>
                </c:pt>
                <c:pt idx="1854">
                  <c:v>257.57580201522603</c:v>
                </c:pt>
                <c:pt idx="1855">
                  <c:v>255.30127469920265</c:v>
                </c:pt>
                <c:pt idx="1856">
                  <c:v>254.11551127509679</c:v>
                </c:pt>
                <c:pt idx="1857">
                  <c:v>253.50241183300764</c:v>
                </c:pt>
                <c:pt idx="1858">
                  <c:v>253.40068505106922</c:v>
                </c:pt>
                <c:pt idx="1859">
                  <c:v>252.757667944437</c:v>
                </c:pt>
                <c:pt idx="1860">
                  <c:v>254.38618798011552</c:v>
                </c:pt>
                <c:pt idx="1861">
                  <c:v>253.54995704561105</c:v>
                </c:pt>
                <c:pt idx="1862">
                  <c:v>252.98044874349748</c:v>
                </c:pt>
                <c:pt idx="1863">
                  <c:v>253.01790298465025</c:v>
                </c:pt>
                <c:pt idx="1864">
                  <c:v>251.97450398307598</c:v>
                </c:pt>
                <c:pt idx="1865">
                  <c:v>251.79931799987503</c:v>
                </c:pt>
                <c:pt idx="1866">
                  <c:v>251.60603100969615</c:v>
                </c:pt>
                <c:pt idx="1867">
                  <c:v>252.32115402715462</c:v>
                </c:pt>
                <c:pt idx="1868">
                  <c:v>252.86129178943168</c:v>
                </c:pt>
                <c:pt idx="1869">
                  <c:v>254.790806536773</c:v>
                </c:pt>
                <c:pt idx="1870">
                  <c:v>254.57696007058794</c:v>
                </c:pt>
                <c:pt idx="1871">
                  <c:v>257.49645070715638</c:v>
                </c:pt>
                <c:pt idx="1872">
                  <c:v>258.28004892894609</c:v>
                </c:pt>
                <c:pt idx="1873">
                  <c:v>258.59579958299474</c:v>
                </c:pt>
                <c:pt idx="1874">
                  <c:v>259.08754345474279</c:v>
                </c:pt>
                <c:pt idx="1875">
                  <c:v>260.04187498609929</c:v>
                </c:pt>
                <c:pt idx="1876">
                  <c:v>260.72602835978711</c:v>
                </c:pt>
                <c:pt idx="1877">
                  <c:v>262.42800041680147</c:v>
                </c:pt>
                <c:pt idx="1878">
                  <c:v>263.15691742751886</c:v>
                </c:pt>
                <c:pt idx="1879">
                  <c:v>264.11020712691544</c:v>
                </c:pt>
                <c:pt idx="1880">
                  <c:v>261.68609110981248</c:v>
                </c:pt>
                <c:pt idx="1881">
                  <c:v>261.28642179702956</c:v>
                </c:pt>
                <c:pt idx="1882">
                  <c:v>261.49509048752674</c:v>
                </c:pt>
                <c:pt idx="1883">
                  <c:v>262.68698946433659</c:v>
                </c:pt>
                <c:pt idx="1884">
                  <c:v>261.26323110718647</c:v>
                </c:pt>
                <c:pt idx="1885">
                  <c:v>261.90870197681409</c:v>
                </c:pt>
                <c:pt idx="1886">
                  <c:v>263.82490295190007</c:v>
                </c:pt>
                <c:pt idx="1887">
                  <c:v>262.01977904441861</c:v>
                </c:pt>
                <c:pt idx="1888">
                  <c:v>260.93355455864656</c:v>
                </c:pt>
                <c:pt idx="1889">
                  <c:v>261.2831324923236</c:v>
                </c:pt>
                <c:pt idx="1890">
                  <c:v>263.95713449404815</c:v>
                </c:pt>
                <c:pt idx="1891">
                  <c:v>261.84193352309387</c:v>
                </c:pt>
                <c:pt idx="1892">
                  <c:v>259.499515137983</c:v>
                </c:pt>
                <c:pt idx="1893">
                  <c:v>260.00767059171471</c:v>
                </c:pt>
                <c:pt idx="1894">
                  <c:v>258.93095416388434</c:v>
                </c:pt>
                <c:pt idx="1895">
                  <c:v>258.22205073869679</c:v>
                </c:pt>
                <c:pt idx="1896">
                  <c:v>258.53363396987208</c:v>
                </c:pt>
                <c:pt idx="1897">
                  <c:v>258.84198668657285</c:v>
                </c:pt>
                <c:pt idx="1898">
                  <c:v>260.35738416715054</c:v>
                </c:pt>
                <c:pt idx="1899">
                  <c:v>260.08343516913538</c:v>
                </c:pt>
                <c:pt idx="1900">
                  <c:v>258.9540586565364</c:v>
                </c:pt>
                <c:pt idx="1901">
                  <c:v>259.39743435729025</c:v>
                </c:pt>
                <c:pt idx="1902">
                  <c:v>260.5834115403029</c:v>
                </c:pt>
                <c:pt idx="1903">
                  <c:v>261.57744826816042</c:v>
                </c:pt>
                <c:pt idx="1904">
                  <c:v>260.97727688303735</c:v>
                </c:pt>
                <c:pt idx="1905">
                  <c:v>261.55953802919782</c:v>
                </c:pt>
                <c:pt idx="1906">
                  <c:v>261.73486948444531</c:v>
                </c:pt>
                <c:pt idx="1907">
                  <c:v>261.89315075862294</c:v>
                </c:pt>
                <c:pt idx="1908">
                  <c:v>262.77820075004109</c:v>
                </c:pt>
                <c:pt idx="1909">
                  <c:v>264.66290181890594</c:v>
                </c:pt>
                <c:pt idx="1910">
                  <c:v>265.50000197236415</c:v>
                </c:pt>
                <c:pt idx="1911">
                  <c:v>265.38073534976382</c:v>
                </c:pt>
                <c:pt idx="1912">
                  <c:v>267.78787899907496</c:v>
                </c:pt>
                <c:pt idx="1913">
                  <c:v>267.37887280336679</c:v>
                </c:pt>
                <c:pt idx="1914">
                  <c:v>266.31213224924852</c:v>
                </c:pt>
                <c:pt idx="1915">
                  <c:v>263.57133895428291</c:v>
                </c:pt>
                <c:pt idx="1916">
                  <c:v>263.45911875375157</c:v>
                </c:pt>
                <c:pt idx="1917">
                  <c:v>263.40435868840865</c:v>
                </c:pt>
                <c:pt idx="1918">
                  <c:v>262.48228118384429</c:v>
                </c:pt>
                <c:pt idx="1919">
                  <c:v>261.56919733387957</c:v>
                </c:pt>
                <c:pt idx="1920">
                  <c:v>260.31854719494197</c:v>
                </c:pt>
                <c:pt idx="1921">
                  <c:v>257.42108412098855</c:v>
                </c:pt>
                <c:pt idx="1922">
                  <c:v>256.87166045478637</c:v>
                </c:pt>
                <c:pt idx="1923">
                  <c:v>257.38567241664424</c:v>
                </c:pt>
                <c:pt idx="1924">
                  <c:v>259.99465305490548</c:v>
                </c:pt>
                <c:pt idx="1925">
                  <c:v>261.55489497262641</c:v>
                </c:pt>
                <c:pt idx="1926">
                  <c:v>263.17120340426885</c:v>
                </c:pt>
                <c:pt idx="1927">
                  <c:v>263.7008255797229</c:v>
                </c:pt>
                <c:pt idx="1928">
                  <c:v>264.94318438028222</c:v>
                </c:pt>
                <c:pt idx="1929">
                  <c:v>265.61063477863718</c:v>
                </c:pt>
                <c:pt idx="1930">
                  <c:v>264.68242196378986</c:v>
                </c:pt>
                <c:pt idx="1931">
                  <c:v>266.09731550506996</c:v>
                </c:pt>
                <c:pt idx="1932">
                  <c:v>263.05391681802593</c:v>
                </c:pt>
                <c:pt idx="1933">
                  <c:v>262.2527307018924</c:v>
                </c:pt>
                <c:pt idx="1934">
                  <c:v>260.08244711700354</c:v>
                </c:pt>
                <c:pt idx="1935">
                  <c:v>262.25269049352386</c:v>
                </c:pt>
                <c:pt idx="1936">
                  <c:v>263.54117840345884</c:v>
                </c:pt>
                <c:pt idx="1937">
                  <c:v>263.27816822811923</c:v>
                </c:pt>
                <c:pt idx="1938">
                  <c:v>262.30329176963426</c:v>
                </c:pt>
                <c:pt idx="1939">
                  <c:v>262.50402559613156</c:v>
                </c:pt>
                <c:pt idx="1940">
                  <c:v>262.394403067957</c:v>
                </c:pt>
                <c:pt idx="1941">
                  <c:v>265.73279976278417</c:v>
                </c:pt>
                <c:pt idx="1942">
                  <c:v>263.78199160432496</c:v>
                </c:pt>
                <c:pt idx="1943">
                  <c:v>263.28772086687957</c:v>
                </c:pt>
                <c:pt idx="1944">
                  <c:v>266.37920791910983</c:v>
                </c:pt>
                <c:pt idx="1945">
                  <c:v>268.58716165551562</c:v>
                </c:pt>
                <c:pt idx="1946">
                  <c:v>268.40393390382366</c:v>
                </c:pt>
                <c:pt idx="1947">
                  <c:v>267.7228520335928</c:v>
                </c:pt>
                <c:pt idx="1948">
                  <c:v>270.29179654185066</c:v>
                </c:pt>
                <c:pt idx="1949">
                  <c:v>269.96155164834647</c:v>
                </c:pt>
                <c:pt idx="1950">
                  <c:v>269.43999382095097</c:v>
                </c:pt>
                <c:pt idx="1951">
                  <c:v>270.1600446732657</c:v>
                </c:pt>
                <c:pt idx="1952">
                  <c:v>272.18676543819828</c:v>
                </c:pt>
                <c:pt idx="1953">
                  <c:v>275.05117079603468</c:v>
                </c:pt>
                <c:pt idx="1954">
                  <c:v>275.23493482747085</c:v>
                </c:pt>
                <c:pt idx="1955">
                  <c:v>276.77897000950219</c:v>
                </c:pt>
                <c:pt idx="1956">
                  <c:v>279.36773582681252</c:v>
                </c:pt>
                <c:pt idx="1957">
                  <c:v>279.06243581418897</c:v>
                </c:pt>
                <c:pt idx="1958">
                  <c:v>280.22806181814815</c:v>
                </c:pt>
                <c:pt idx="1959">
                  <c:v>280.69072091856452</c:v>
                </c:pt>
                <c:pt idx="1960">
                  <c:v>278.76650273860952</c:v>
                </c:pt>
                <c:pt idx="1961">
                  <c:v>279.34442472522272</c:v>
                </c:pt>
                <c:pt idx="1962">
                  <c:v>284.69941302817602</c:v>
                </c:pt>
                <c:pt idx="1963">
                  <c:v>285.49955124700881</c:v>
                </c:pt>
                <c:pt idx="1964">
                  <c:v>284.75989833037767</c:v>
                </c:pt>
                <c:pt idx="1965">
                  <c:v>286.06762824291337</c:v>
                </c:pt>
                <c:pt idx="1966">
                  <c:v>283.21767195181445</c:v>
                </c:pt>
                <c:pt idx="1967">
                  <c:v>284.50635810135276</c:v>
                </c:pt>
                <c:pt idx="1968">
                  <c:v>285.10378657184856</c:v>
                </c:pt>
                <c:pt idx="1969">
                  <c:v>286.09319968729403</c:v>
                </c:pt>
                <c:pt idx="1970">
                  <c:v>289.14095375655506</c:v>
                </c:pt>
                <c:pt idx="1971">
                  <c:v>290.54928863583251</c:v>
                </c:pt>
                <c:pt idx="1972">
                  <c:v>290.02779814854034</c:v>
                </c:pt>
                <c:pt idx="1973">
                  <c:v>290.12089181912927</c:v>
                </c:pt>
                <c:pt idx="1974">
                  <c:v>291.46116962200892</c:v>
                </c:pt>
                <c:pt idx="1975">
                  <c:v>289.43135976742076</c:v>
                </c:pt>
                <c:pt idx="1976">
                  <c:v>289.71695644754897</c:v>
                </c:pt>
                <c:pt idx="1977">
                  <c:v>288.02892195007036</c:v>
                </c:pt>
                <c:pt idx="1978">
                  <c:v>288.4574539775283</c:v>
                </c:pt>
                <c:pt idx="1979">
                  <c:v>291.44814646686115</c:v>
                </c:pt>
                <c:pt idx="1980">
                  <c:v>290.4566455605426</c:v>
                </c:pt>
                <c:pt idx="1981">
                  <c:v>285.76588229968058</c:v>
                </c:pt>
                <c:pt idx="1982">
                  <c:v>285.32455752461834</c:v>
                </c:pt>
                <c:pt idx="1983">
                  <c:v>287.48508925895402</c:v>
                </c:pt>
                <c:pt idx="1984">
                  <c:v>284.64804607450566</c:v>
                </c:pt>
                <c:pt idx="1985">
                  <c:v>286.53744769800187</c:v>
                </c:pt>
                <c:pt idx="1986">
                  <c:v>285.28050490989295</c:v>
                </c:pt>
                <c:pt idx="1987">
                  <c:v>287.77501044607914</c:v>
                </c:pt>
                <c:pt idx="1988">
                  <c:v>287.67636460081866</c:v>
                </c:pt>
                <c:pt idx="1989">
                  <c:v>289.84436084925869</c:v>
                </c:pt>
                <c:pt idx="1990">
                  <c:v>287.04762527596296</c:v>
                </c:pt>
                <c:pt idx="1991">
                  <c:v>289.85683483436435</c:v>
                </c:pt>
                <c:pt idx="1992">
                  <c:v>288.60913907029527</c:v>
                </c:pt>
                <c:pt idx="1993">
                  <c:v>290.38794653214666</c:v>
                </c:pt>
                <c:pt idx="1994">
                  <c:v>288.83395432948629</c:v>
                </c:pt>
                <c:pt idx="1995">
                  <c:v>288.8168061402103</c:v>
                </c:pt>
                <c:pt idx="1996">
                  <c:v>287.76265260020057</c:v>
                </c:pt>
                <c:pt idx="1997">
                  <c:v>287.50110219133995</c:v>
                </c:pt>
                <c:pt idx="1998">
                  <c:v>287.56494109845733</c:v>
                </c:pt>
                <c:pt idx="1999">
                  <c:v>289.45378089050377</c:v>
                </c:pt>
                <c:pt idx="2000">
                  <c:v>291.78797369596964</c:v>
                </c:pt>
                <c:pt idx="2001">
                  <c:v>293.33449672430106</c:v>
                </c:pt>
                <c:pt idx="2002">
                  <c:v>292.12830843286997</c:v>
                </c:pt>
                <c:pt idx="2003">
                  <c:v>293.06750188223521</c:v>
                </c:pt>
                <c:pt idx="2004">
                  <c:v>293.41954690328674</c:v>
                </c:pt>
                <c:pt idx="2005">
                  <c:v>292.77579718315701</c:v>
                </c:pt>
                <c:pt idx="2006">
                  <c:v>293.8975228799834</c:v>
                </c:pt>
                <c:pt idx="2007">
                  <c:v>291.97259401454596</c:v>
                </c:pt>
                <c:pt idx="2008">
                  <c:v>293.06250911463519</c:v>
                </c:pt>
                <c:pt idx="2009">
                  <c:v>295.65049567137686</c:v>
                </c:pt>
                <c:pt idx="2010">
                  <c:v>299.65887847228834</c:v>
                </c:pt>
                <c:pt idx="2011">
                  <c:v>303.26865056236829</c:v>
                </c:pt>
                <c:pt idx="2012">
                  <c:v>303.05224861892475</c:v>
                </c:pt>
                <c:pt idx="2013">
                  <c:v>302.47459485097227</c:v>
                </c:pt>
                <c:pt idx="2014">
                  <c:v>301.41699874743631</c:v>
                </c:pt>
                <c:pt idx="2015">
                  <c:v>299.69804940619878</c:v>
                </c:pt>
                <c:pt idx="2016">
                  <c:v>300.34332168180515</c:v>
                </c:pt>
                <c:pt idx="2017">
                  <c:v>299.41878196744801</c:v>
                </c:pt>
                <c:pt idx="2018">
                  <c:v>299.53279836955465</c:v>
                </c:pt>
                <c:pt idx="2019">
                  <c:v>297.79074707741773</c:v>
                </c:pt>
                <c:pt idx="2020">
                  <c:v>298.2659066916143</c:v>
                </c:pt>
                <c:pt idx="2021">
                  <c:v>300.48839176191353</c:v>
                </c:pt>
                <c:pt idx="2022">
                  <c:v>301.38731033853554</c:v>
                </c:pt>
                <c:pt idx="2023">
                  <c:v>302.92557515584878</c:v>
                </c:pt>
                <c:pt idx="2024">
                  <c:v>305.69754981073908</c:v>
                </c:pt>
                <c:pt idx="2025">
                  <c:v>306.23775540274022</c:v>
                </c:pt>
                <c:pt idx="2026">
                  <c:v>309.99005427367979</c:v>
                </c:pt>
                <c:pt idx="2027">
                  <c:v>312.01861674838727</c:v>
                </c:pt>
                <c:pt idx="2028">
                  <c:v>315.66428492673288</c:v>
                </c:pt>
                <c:pt idx="2029">
                  <c:v>314.84978440625332</c:v>
                </c:pt>
                <c:pt idx="2030">
                  <c:v>317.66294352509652</c:v>
                </c:pt>
                <c:pt idx="2031">
                  <c:v>313.29976632097492</c:v>
                </c:pt>
                <c:pt idx="2032">
                  <c:v>314.1152049376376</c:v>
                </c:pt>
                <c:pt idx="2033">
                  <c:v>313.48187005309057</c:v>
                </c:pt>
                <c:pt idx="2034">
                  <c:v>314.4784270281333</c:v>
                </c:pt>
                <c:pt idx="2035">
                  <c:v>313.58940283121001</c:v>
                </c:pt>
                <c:pt idx="2036">
                  <c:v>313.5016649888575</c:v>
                </c:pt>
                <c:pt idx="2037">
                  <c:v>313.83627304890132</c:v>
                </c:pt>
                <c:pt idx="2038">
                  <c:v>315.08763258936108</c:v>
                </c:pt>
                <c:pt idx="2039">
                  <c:v>315.52000712725811</c:v>
                </c:pt>
                <c:pt idx="2040">
                  <c:v>316.88002841842723</c:v>
                </c:pt>
                <c:pt idx="2041">
                  <c:v>315.23938433439952</c:v>
                </c:pt>
                <c:pt idx="2042">
                  <c:v>312.99664215309861</c:v>
                </c:pt>
                <c:pt idx="2043">
                  <c:v>311.01398555927517</c:v>
                </c:pt>
                <c:pt idx="2044">
                  <c:v>316.09037467465413</c:v>
                </c:pt>
                <c:pt idx="2045">
                  <c:v>316.22489791467825</c:v>
                </c:pt>
                <c:pt idx="2046">
                  <c:v>314.75083660200619</c:v>
                </c:pt>
                <c:pt idx="2047">
                  <c:v>313.43727028585869</c:v>
                </c:pt>
                <c:pt idx="2048">
                  <c:v>314.12676729157425</c:v>
                </c:pt>
                <c:pt idx="2049">
                  <c:v>315.40324262325817</c:v>
                </c:pt>
                <c:pt idx="2050">
                  <c:v>315.69266504310394</c:v>
                </c:pt>
                <c:pt idx="2051">
                  <c:v>318.95815446568514</c:v>
                </c:pt>
                <c:pt idx="2052">
                  <c:v>320.62770558540836</c:v>
                </c:pt>
                <c:pt idx="2053">
                  <c:v>322.51148175956808</c:v>
                </c:pt>
                <c:pt idx="2054">
                  <c:v>321.99447569582463</c:v>
                </c:pt>
                <c:pt idx="2055">
                  <c:v>322.07945491893867</c:v>
                </c:pt>
                <c:pt idx="2056">
                  <c:v>321.25493124874941</c:v>
                </c:pt>
                <c:pt idx="2057">
                  <c:v>321.26549916339405</c:v>
                </c:pt>
                <c:pt idx="2058">
                  <c:v>321.35647457083115</c:v>
                </c:pt>
                <c:pt idx="2059">
                  <c:v>319.68251362727005</c:v>
                </c:pt>
                <c:pt idx="2060">
                  <c:v>318.49130780359457</c:v>
                </c:pt>
                <c:pt idx="2061">
                  <c:v>319.05259364850593</c:v>
                </c:pt>
                <c:pt idx="2062">
                  <c:v>320.11544391954311</c:v>
                </c:pt>
                <c:pt idx="2063">
                  <c:v>316.80563781463627</c:v>
                </c:pt>
                <c:pt idx="2064">
                  <c:v>322.74655594790585</c:v>
                </c:pt>
                <c:pt idx="2065">
                  <c:v>323.0266138400932</c:v>
                </c:pt>
                <c:pt idx="2066">
                  <c:v>324.36140285453126</c:v>
                </c:pt>
                <c:pt idx="2067">
                  <c:v>324.70085888227862</c:v>
                </c:pt>
                <c:pt idx="2068">
                  <c:v>326.28523346241082</c:v>
                </c:pt>
                <c:pt idx="2069">
                  <c:v>326.63441349139663</c:v>
                </c:pt>
                <c:pt idx="2070">
                  <c:v>326.88081671723808</c:v>
                </c:pt>
                <c:pt idx="2071">
                  <c:v>329.30860601678086</c:v>
                </c:pt>
                <c:pt idx="2072">
                  <c:v>327.97778204311169</c:v>
                </c:pt>
                <c:pt idx="2073">
                  <c:v>327.79906429429684</c:v>
                </c:pt>
                <c:pt idx="2074">
                  <c:v>329.32190803885607</c:v>
                </c:pt>
                <c:pt idx="2075">
                  <c:v>328.94090995163646</c:v>
                </c:pt>
                <c:pt idx="2076">
                  <c:v>331.25002389435792</c:v>
                </c:pt>
                <c:pt idx="2077">
                  <c:v>330.81960383992185</c:v>
                </c:pt>
                <c:pt idx="2078">
                  <c:v>331.75057096283609</c:v>
                </c:pt>
                <c:pt idx="2079">
                  <c:v>334.48100602284831</c:v>
                </c:pt>
                <c:pt idx="2080">
                  <c:v>335.67995191830448</c:v>
                </c:pt>
                <c:pt idx="2081">
                  <c:v>335.81857760160273</c:v>
                </c:pt>
                <c:pt idx="2082">
                  <c:v>339.83522088898314</c:v>
                </c:pt>
                <c:pt idx="2083">
                  <c:v>341.700089580152</c:v>
                </c:pt>
                <c:pt idx="2084">
                  <c:v>340.86827532936036</c:v>
                </c:pt>
                <c:pt idx="2085">
                  <c:v>342.21721195983019</c:v>
                </c:pt>
                <c:pt idx="2086">
                  <c:v>344.62059964237812</c:v>
                </c:pt>
                <c:pt idx="2087">
                  <c:v>339.69118479199608</c:v>
                </c:pt>
                <c:pt idx="2088">
                  <c:v>338.99874099656301</c:v>
                </c:pt>
                <c:pt idx="2089">
                  <c:v>339.24306400599448</c:v>
                </c:pt>
                <c:pt idx="2090">
                  <c:v>340.10984586724442</c:v>
                </c:pt>
                <c:pt idx="2091">
                  <c:v>336.45371513868815</c:v>
                </c:pt>
                <c:pt idx="2092">
                  <c:v>340.79609359206557</c:v>
                </c:pt>
                <c:pt idx="2093">
                  <c:v>340.94393327450564</c:v>
                </c:pt>
                <c:pt idx="2094">
                  <c:v>340.86373806902481</c:v>
                </c:pt>
                <c:pt idx="2095">
                  <c:v>343.64198739568133</c:v>
                </c:pt>
                <c:pt idx="2096">
                  <c:v>344.95293062047392</c:v>
                </c:pt>
                <c:pt idx="2097">
                  <c:v>344.31317720028579</c:v>
                </c:pt>
                <c:pt idx="2098">
                  <c:v>337.09277493172323</c:v>
                </c:pt>
                <c:pt idx="2099">
                  <c:v>337.74564784416054</c:v>
                </c:pt>
                <c:pt idx="2100">
                  <c:v>337.18947294974112</c:v>
                </c:pt>
                <c:pt idx="2101">
                  <c:v>340.76131231756358</c:v>
                </c:pt>
                <c:pt idx="2102">
                  <c:v>339.98396746668982</c:v>
                </c:pt>
                <c:pt idx="2103">
                  <c:v>344.60316043116512</c:v>
                </c:pt>
                <c:pt idx="2104">
                  <c:v>344.97096368655838</c:v>
                </c:pt>
                <c:pt idx="2105">
                  <c:v>347.74209594875532</c:v>
                </c:pt>
                <c:pt idx="2106">
                  <c:v>346.60020140080866</c:v>
                </c:pt>
                <c:pt idx="2107">
                  <c:v>346.37770721103857</c:v>
                </c:pt>
                <c:pt idx="2108">
                  <c:v>347.74989175112091</c:v>
                </c:pt>
                <c:pt idx="2109">
                  <c:v>349.18452129688416</c:v>
                </c:pt>
                <c:pt idx="2110">
                  <c:v>349.49991738887979</c:v>
                </c:pt>
                <c:pt idx="2111">
                  <c:v>349.49704391985756</c:v>
                </c:pt>
                <c:pt idx="2112">
                  <c:v>350.70860994168208</c:v>
                </c:pt>
                <c:pt idx="2113">
                  <c:v>351.60115246528005</c:v>
                </c:pt>
                <c:pt idx="2114">
                  <c:v>350.94376205781515</c:v>
                </c:pt>
                <c:pt idx="2115">
                  <c:v>350.02947765401029</c:v>
                </c:pt>
                <c:pt idx="2116">
                  <c:v>351.02690701410478</c:v>
                </c:pt>
                <c:pt idx="2117">
                  <c:v>349.49497714569657</c:v>
                </c:pt>
                <c:pt idx="2118">
                  <c:v>351.74581658623617</c:v>
                </c:pt>
                <c:pt idx="2119">
                  <c:v>355.39200702300383</c:v>
                </c:pt>
                <c:pt idx="2120">
                  <c:v>357.18604481828248</c:v>
                </c:pt>
                <c:pt idx="2121">
                  <c:v>357.8154718812317</c:v>
                </c:pt>
                <c:pt idx="2122">
                  <c:v>357.55122520224921</c:v>
                </c:pt>
                <c:pt idx="2123">
                  <c:v>357.10783214908668</c:v>
                </c:pt>
                <c:pt idx="2124">
                  <c:v>357.38109622397224</c:v>
                </c:pt>
                <c:pt idx="2125">
                  <c:v>361.91791921672245</c:v>
                </c:pt>
                <c:pt idx="2126">
                  <c:v>364.65959878901833</c:v>
                </c:pt>
                <c:pt idx="2127">
                  <c:v>365.01697151625831</c:v>
                </c:pt>
                <c:pt idx="2128">
                  <c:v>367.25719382692449</c:v>
                </c:pt>
                <c:pt idx="2129">
                  <c:v>368.86448980627</c:v>
                </c:pt>
                <c:pt idx="2130">
                  <c:v>368.24660152535671</c:v>
                </c:pt>
                <c:pt idx="2131">
                  <c:v>363.57094303292604</c:v>
                </c:pt>
                <c:pt idx="2132">
                  <c:v>363.62565757528341</c:v>
                </c:pt>
                <c:pt idx="2133">
                  <c:v>357.27935702632243</c:v>
                </c:pt>
                <c:pt idx="2134">
                  <c:v>353.53939901799436</c:v>
                </c:pt>
                <c:pt idx="2135">
                  <c:v>356.40258271677504</c:v>
                </c:pt>
                <c:pt idx="2136">
                  <c:v>358.42723276463812</c:v>
                </c:pt>
                <c:pt idx="2137">
                  <c:v>360.81802784561432</c:v>
                </c:pt>
                <c:pt idx="2138">
                  <c:v>360.42824289925983</c:v>
                </c:pt>
                <c:pt idx="2139">
                  <c:v>361.1335595990513</c:v>
                </c:pt>
                <c:pt idx="2140">
                  <c:v>360.09318456583725</c:v>
                </c:pt>
                <c:pt idx="2141">
                  <c:v>362.49686540422192</c:v>
                </c:pt>
                <c:pt idx="2142">
                  <c:v>363.29733322473459</c:v>
                </c:pt>
                <c:pt idx="2143">
                  <c:v>360.84781289970243</c:v>
                </c:pt>
                <c:pt idx="2144">
                  <c:v>360.44492373083386</c:v>
                </c:pt>
                <c:pt idx="2145">
                  <c:v>360.3157449579752</c:v>
                </c:pt>
                <c:pt idx="2146">
                  <c:v>359.09393070799496</c:v>
                </c:pt>
                <c:pt idx="2147">
                  <c:v>360.68974026359956</c:v>
                </c:pt>
                <c:pt idx="2148">
                  <c:v>363.24113427654373</c:v>
                </c:pt>
                <c:pt idx="2149">
                  <c:v>362.35392425668942</c:v>
                </c:pt>
                <c:pt idx="2150">
                  <c:v>359.34153997463613</c:v>
                </c:pt>
                <c:pt idx="2151">
                  <c:v>359.43265723800039</c:v>
                </c:pt>
                <c:pt idx="2152">
                  <c:v>355.35777737248884</c:v>
                </c:pt>
                <c:pt idx="2153">
                  <c:v>355.04910966954077</c:v>
                </c:pt>
                <c:pt idx="2154">
                  <c:v>354.7893689477367</c:v>
                </c:pt>
                <c:pt idx="2155">
                  <c:v>354.35009686131082</c:v>
                </c:pt>
                <c:pt idx="2156">
                  <c:v>348.33383317217294</c:v>
                </c:pt>
                <c:pt idx="2157">
                  <c:v>346.8823348474404</c:v>
                </c:pt>
                <c:pt idx="2158">
                  <c:v>348.19143783886511</c:v>
                </c:pt>
                <c:pt idx="2159">
                  <c:v>349.67449260372462</c:v>
                </c:pt>
                <c:pt idx="2160">
                  <c:v>351.21091623874509</c:v>
                </c:pt>
                <c:pt idx="2161">
                  <c:v>356.92015364754582</c:v>
                </c:pt>
                <c:pt idx="2162">
                  <c:v>356.10951500676384</c:v>
                </c:pt>
                <c:pt idx="2163">
                  <c:v>355.29087610522947</c:v>
                </c:pt>
                <c:pt idx="2164">
                  <c:v>357.04056212991293</c:v>
                </c:pt>
                <c:pt idx="2165">
                  <c:v>354.29994739755369</c:v>
                </c:pt>
                <c:pt idx="2166">
                  <c:v>357.0161540830519</c:v>
                </c:pt>
                <c:pt idx="2167">
                  <c:v>357.88123152609131</c:v>
                </c:pt>
                <c:pt idx="2168">
                  <c:v>358.96129858708872</c:v>
                </c:pt>
                <c:pt idx="2169">
                  <c:v>360.00987962704858</c:v>
                </c:pt>
                <c:pt idx="2170">
                  <c:v>360.49828573769634</c:v>
                </c:pt>
                <c:pt idx="2171">
                  <c:v>363.06406325461836</c:v>
                </c:pt>
                <c:pt idx="2172">
                  <c:v>361.54631431652734</c:v>
                </c:pt>
                <c:pt idx="2173">
                  <c:v>362.68979237242257</c:v>
                </c:pt>
                <c:pt idx="2174">
                  <c:v>363.02006333029169</c:v>
                </c:pt>
                <c:pt idx="2175">
                  <c:v>362.37525273214766</c:v>
                </c:pt>
                <c:pt idx="2176">
                  <c:v>359.11172566337291</c:v>
                </c:pt>
                <c:pt idx="2177">
                  <c:v>357.88307795432314</c:v>
                </c:pt>
                <c:pt idx="2178">
                  <c:v>353.9182312061489</c:v>
                </c:pt>
                <c:pt idx="2179">
                  <c:v>351.88466111851636</c:v>
                </c:pt>
                <c:pt idx="2180">
                  <c:v>353.17101082724014</c:v>
                </c:pt>
                <c:pt idx="2181">
                  <c:v>352.90602040200076</c:v>
                </c:pt>
                <c:pt idx="2182">
                  <c:v>353.10678535013608</c:v>
                </c:pt>
                <c:pt idx="2183">
                  <c:v>354.33893823065296</c:v>
                </c:pt>
                <c:pt idx="2184">
                  <c:v>352.98462981826276</c:v>
                </c:pt>
                <c:pt idx="2185">
                  <c:v>352.93121864891896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460-4520-9914-8D8FCB7B6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866112"/>
        <c:axId val="53821164"/>
      </c:lineChart>
      <c:dateAx>
        <c:axId val="8486611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21164"/>
        <c:crosses val="autoZero"/>
        <c:auto val="1"/>
        <c:lblOffset val="100"/>
        <c:baseTimeUnit val="days"/>
      </c:dateAx>
      <c:valAx>
        <c:axId val="53821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Index (start=100)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866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Drawdowns (underwater)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Drawdowns!$B$2</c:f>
              <c:strCache>
                <c:ptCount val="1"/>
                <c:pt idx="0">
                  <c:v>Sensex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Drawdowns!$A$3:$A$2188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Drawdowns!$B$3:$B$2188</c:f>
              <c:numCache>
                <c:formatCode>0.00%;\(0.00%\);\-</c:formatCode>
                <c:ptCount val="2186"/>
                <c:pt idx="0">
                  <c:v>0</c:v>
                </c:pt>
                <c:pt idx="1">
                  <c:v>0</c:v>
                </c:pt>
                <c:pt idx="2">
                  <c:v>-1.6344005823314411E-3</c:v>
                </c:pt>
                <c:pt idx="3">
                  <c:v>-3.2287838094657628E-2</c:v>
                </c:pt>
                <c:pt idx="4">
                  <c:v>-3.5107699037934093E-2</c:v>
                </c:pt>
                <c:pt idx="5">
                  <c:v>-2.1987672072834474E-2</c:v>
                </c:pt>
                <c:pt idx="6">
                  <c:v>-1.5401661652544529E-2</c:v>
                </c:pt>
                <c:pt idx="7">
                  <c:v>-1.0851659680363168E-2</c:v>
                </c:pt>
                <c:pt idx="8">
                  <c:v>-1.6572420296974588E-2</c:v>
                </c:pt>
                <c:pt idx="9">
                  <c:v>-1.9401962858443977E-2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-4.010680720055726E-4</c:v>
                </c:pt>
                <c:pt idx="19">
                  <c:v>0</c:v>
                </c:pt>
                <c:pt idx="20">
                  <c:v>-1.6805601552737581E-2</c:v>
                </c:pt>
                <c:pt idx="21">
                  <c:v>-1.8849954029021898E-2</c:v>
                </c:pt>
                <c:pt idx="22">
                  <c:v>-2.2964600830745696E-2</c:v>
                </c:pt>
                <c:pt idx="23">
                  <c:v>-2.6907424995207485E-2</c:v>
                </c:pt>
                <c:pt idx="24">
                  <c:v>-2.7990244517089091E-2</c:v>
                </c:pt>
                <c:pt idx="25">
                  <c:v>-3.2473130813964413E-2</c:v>
                </c:pt>
                <c:pt idx="26">
                  <c:v>-4.8999099447236572E-2</c:v>
                </c:pt>
                <c:pt idx="27">
                  <c:v>-4.4678939295062281E-2</c:v>
                </c:pt>
                <c:pt idx="28">
                  <c:v>-3.8670200597875293E-2</c:v>
                </c:pt>
                <c:pt idx="29">
                  <c:v>-2.9535637531050263E-2</c:v>
                </c:pt>
                <c:pt idx="30">
                  <c:v>-1.9771058127598273E-2</c:v>
                </c:pt>
                <c:pt idx="31">
                  <c:v>-1.8391423422525199E-2</c:v>
                </c:pt>
                <c:pt idx="32">
                  <c:v>-1.2179529724811067E-2</c:v>
                </c:pt>
                <c:pt idx="33">
                  <c:v>-7.3951115448980254E-3</c:v>
                </c:pt>
                <c:pt idx="34">
                  <c:v>-1.5172949591618301E-2</c:v>
                </c:pt>
                <c:pt idx="35">
                  <c:v>-2.3807879381856578E-2</c:v>
                </c:pt>
                <c:pt idx="36">
                  <c:v>-2.2812318807133303E-2</c:v>
                </c:pt>
                <c:pt idx="37">
                  <c:v>-2.2700128732215274E-2</c:v>
                </c:pt>
                <c:pt idx="38">
                  <c:v>-3.1504859716923961E-2</c:v>
                </c:pt>
                <c:pt idx="39">
                  <c:v>-1.5553317743517314E-2</c:v>
                </c:pt>
                <c:pt idx="40">
                  <c:v>-7.5005634771780905E-3</c:v>
                </c:pt>
                <c:pt idx="41">
                  <c:v>-2.9661303891244106E-3</c:v>
                </c:pt>
                <c:pt idx="42">
                  <c:v>-1.014225229829635E-2</c:v>
                </c:pt>
                <c:pt idx="43">
                  <c:v>-7.8438718445700273E-3</c:v>
                </c:pt>
                <c:pt idx="44">
                  <c:v>-2.819879003172665E-2</c:v>
                </c:pt>
                <c:pt idx="45">
                  <c:v>-3.2744004148000605E-2</c:v>
                </c:pt>
                <c:pt idx="46">
                  <c:v>-3.4452123306662696E-2</c:v>
                </c:pt>
                <c:pt idx="47">
                  <c:v>-2.5313854261386659E-2</c:v>
                </c:pt>
                <c:pt idx="48">
                  <c:v>-3.9703494771369807E-2</c:v>
                </c:pt>
                <c:pt idx="49">
                  <c:v>-4.1913268649410029E-2</c:v>
                </c:pt>
                <c:pt idx="50">
                  <c:v>-3.1850863341370772E-2</c:v>
                </c:pt>
                <c:pt idx="51">
                  <c:v>-3.5700364230300319E-2</c:v>
                </c:pt>
                <c:pt idx="52">
                  <c:v>-4.0836513455902446E-2</c:v>
                </c:pt>
                <c:pt idx="53">
                  <c:v>-4.7864059319912444E-2</c:v>
                </c:pt>
                <c:pt idx="54">
                  <c:v>-5.019073997271728E-2</c:v>
                </c:pt>
                <c:pt idx="55">
                  <c:v>-5.121156858233189E-2</c:v>
                </c:pt>
                <c:pt idx="56">
                  <c:v>-5.2892398263311158E-2</c:v>
                </c:pt>
                <c:pt idx="57">
                  <c:v>-7.4934547366952819E-2</c:v>
                </c:pt>
                <c:pt idx="58">
                  <c:v>-7.4898835210973069E-2</c:v>
                </c:pt>
                <c:pt idx="59">
                  <c:v>-5.7473324535565196E-2</c:v>
                </c:pt>
                <c:pt idx="60">
                  <c:v>-5.8092222936839688E-2</c:v>
                </c:pt>
                <c:pt idx="61">
                  <c:v>-4.7895728590309883E-2</c:v>
                </c:pt>
                <c:pt idx="62">
                  <c:v>-3.9664413544071242E-2</c:v>
                </c:pt>
                <c:pt idx="63">
                  <c:v>-3.9255745193093383E-2</c:v>
                </c:pt>
                <c:pt idx="64">
                  <c:v>-3.2815428459960438E-2</c:v>
                </c:pt>
                <c:pt idx="65">
                  <c:v>-2.6836674497511592E-2</c:v>
                </c:pt>
                <c:pt idx="66">
                  <c:v>-2.7033091355401107E-2</c:v>
                </c:pt>
                <c:pt idx="67">
                  <c:v>-2.1472102236490875E-2</c:v>
                </c:pt>
                <c:pt idx="68">
                  <c:v>-2.9717904289400798E-2</c:v>
                </c:pt>
                <c:pt idx="69">
                  <c:v>-3.422066810705704E-2</c:v>
                </c:pt>
                <c:pt idx="70">
                  <c:v>-4.1765366418512251E-2</c:v>
                </c:pt>
                <c:pt idx="71">
                  <c:v>-6.0493696972923172E-2</c:v>
                </c:pt>
                <c:pt idx="72">
                  <c:v>-6.757447416377127E-2</c:v>
                </c:pt>
                <c:pt idx="73">
                  <c:v>-6.0361629377223891E-2</c:v>
                </c:pt>
                <c:pt idx="74">
                  <c:v>-6.5587395899907697E-2</c:v>
                </c:pt>
                <c:pt idx="75">
                  <c:v>-7.5596232973977107E-2</c:v>
                </c:pt>
                <c:pt idx="76">
                  <c:v>-8.4387824580542281E-2</c:v>
                </c:pt>
                <c:pt idx="77">
                  <c:v>-7.6996419014095152E-2</c:v>
                </c:pt>
                <c:pt idx="78">
                  <c:v>-8.27390010770922E-2</c:v>
                </c:pt>
                <c:pt idx="79">
                  <c:v>-8.9969701941629565E-2</c:v>
                </c:pt>
                <c:pt idx="80">
                  <c:v>-7.3822416924597345E-2</c:v>
                </c:pt>
                <c:pt idx="81">
                  <c:v>-7.5522113404962288E-2</c:v>
                </c:pt>
                <c:pt idx="82">
                  <c:v>-9.9872750176286829E-2</c:v>
                </c:pt>
                <c:pt idx="83">
                  <c:v>-0.10385701391797064</c:v>
                </c:pt>
                <c:pt idx="84">
                  <c:v>-8.6800079644846151E-2</c:v>
                </c:pt>
                <c:pt idx="85">
                  <c:v>-7.3259445107215715E-2</c:v>
                </c:pt>
                <c:pt idx="86">
                  <c:v>-9.447853008765994E-2</c:v>
                </c:pt>
                <c:pt idx="87">
                  <c:v>-8.1891005826135177E-2</c:v>
                </c:pt>
                <c:pt idx="88">
                  <c:v>-8.3408435548149584E-2</c:v>
                </c:pt>
                <c:pt idx="89">
                  <c:v>-7.9434952834686157E-2</c:v>
                </c:pt>
                <c:pt idx="90">
                  <c:v>-6.7195116733267612E-2</c:v>
                </c:pt>
                <c:pt idx="91">
                  <c:v>-6.8602377823155369E-2</c:v>
                </c:pt>
                <c:pt idx="92">
                  <c:v>-6.214454191916452E-2</c:v>
                </c:pt>
                <c:pt idx="93">
                  <c:v>-6.3083165188598911E-2</c:v>
                </c:pt>
                <c:pt idx="94">
                  <c:v>-5.8091886029707718E-2</c:v>
                </c:pt>
                <c:pt idx="95">
                  <c:v>-6.8657967499916484E-2</c:v>
                </c:pt>
                <c:pt idx="96">
                  <c:v>-7.2447162012238442E-2</c:v>
                </c:pt>
                <c:pt idx="97">
                  <c:v>-7.1326945798717456E-2</c:v>
                </c:pt>
                <c:pt idx="98">
                  <c:v>-7.3279322627996968E-2</c:v>
                </c:pt>
                <c:pt idx="99">
                  <c:v>-6.244000947382855E-2</c:v>
                </c:pt>
                <c:pt idx="100">
                  <c:v>-6.1747665317802736E-2</c:v>
                </c:pt>
                <c:pt idx="101">
                  <c:v>-8.4004087357324009E-2</c:v>
                </c:pt>
                <c:pt idx="102">
                  <c:v>-9.5835592014896664E-2</c:v>
                </c:pt>
                <c:pt idx="103">
                  <c:v>-9.6636757174521581E-2</c:v>
                </c:pt>
                <c:pt idx="104">
                  <c:v>-9.8150480918085203E-2</c:v>
                </c:pt>
                <c:pt idx="105">
                  <c:v>-0.10641818193456776</c:v>
                </c:pt>
                <c:pt idx="106">
                  <c:v>-0.10782780137437886</c:v>
                </c:pt>
                <c:pt idx="107">
                  <c:v>-9.5724412661374103E-2</c:v>
                </c:pt>
                <c:pt idx="108">
                  <c:v>-0.11154287631768589</c:v>
                </c:pt>
                <c:pt idx="109">
                  <c:v>-0.10971279677728107</c:v>
                </c:pt>
                <c:pt idx="110">
                  <c:v>-0.10428016927561923</c:v>
                </c:pt>
                <c:pt idx="111">
                  <c:v>-0.10091244558528667</c:v>
                </c:pt>
                <c:pt idx="112">
                  <c:v>-9.5988547852772776E-2</c:v>
                </c:pt>
                <c:pt idx="113">
                  <c:v>-8.6448348599156843E-2</c:v>
                </c:pt>
                <c:pt idx="114">
                  <c:v>-7.9698751118952638E-2</c:v>
                </c:pt>
                <c:pt idx="115">
                  <c:v>-6.5749448230344565E-2</c:v>
                </c:pt>
                <c:pt idx="116">
                  <c:v>-6.3250944940278053E-2</c:v>
                </c:pt>
                <c:pt idx="117">
                  <c:v>-6.576764121546641E-2</c:v>
                </c:pt>
                <c:pt idx="118">
                  <c:v>-6.0164875612202073E-2</c:v>
                </c:pt>
                <c:pt idx="119">
                  <c:v>-6.2999275312759062E-2</c:v>
                </c:pt>
                <c:pt idx="120">
                  <c:v>-6.86151802941668E-2</c:v>
                </c:pt>
                <c:pt idx="121">
                  <c:v>-6.404402432873757E-2</c:v>
                </c:pt>
                <c:pt idx="122">
                  <c:v>-5.5956905534946033E-2</c:v>
                </c:pt>
                <c:pt idx="123">
                  <c:v>-5.8486067374014294E-2</c:v>
                </c:pt>
                <c:pt idx="124">
                  <c:v>-5.3533869442421778E-2</c:v>
                </c:pt>
                <c:pt idx="125">
                  <c:v>-4.9626757433939961E-2</c:v>
                </c:pt>
                <c:pt idx="126">
                  <c:v>-5.0875672171841413E-2</c:v>
                </c:pt>
                <c:pt idx="127">
                  <c:v>-6.718096663372819E-2</c:v>
                </c:pt>
                <c:pt idx="128">
                  <c:v>-7.1023729380019995E-2</c:v>
                </c:pt>
                <c:pt idx="129">
                  <c:v>-6.8067706204852141E-2</c:v>
                </c:pt>
                <c:pt idx="130">
                  <c:v>-5.7967567298041756E-2</c:v>
                </c:pt>
                <c:pt idx="131">
                  <c:v>-5.8920677574147096E-2</c:v>
                </c:pt>
                <c:pt idx="132">
                  <c:v>-4.9979499201024402E-2</c:v>
                </c:pt>
                <c:pt idx="133">
                  <c:v>-4.16299297514936E-2</c:v>
                </c:pt>
                <c:pt idx="134">
                  <c:v>-4.105078639178128E-2</c:v>
                </c:pt>
                <c:pt idx="135">
                  <c:v>-4.2505888294396943E-2</c:v>
                </c:pt>
                <c:pt idx="136">
                  <c:v>-5.0523604219020024E-2</c:v>
                </c:pt>
                <c:pt idx="137">
                  <c:v>-3.9648578908871523E-2</c:v>
                </c:pt>
                <c:pt idx="138">
                  <c:v>-4.4166166640331017E-2</c:v>
                </c:pt>
                <c:pt idx="139">
                  <c:v>-5.2876226720979802E-2</c:v>
                </c:pt>
                <c:pt idx="140">
                  <c:v>-7.14374513379753E-2</c:v>
                </c:pt>
                <c:pt idx="141">
                  <c:v>-7.4878957690190928E-2</c:v>
                </c:pt>
                <c:pt idx="142">
                  <c:v>-7.1368385375938592E-2</c:v>
                </c:pt>
                <c:pt idx="143">
                  <c:v>-6.6586999360212618E-2</c:v>
                </c:pt>
                <c:pt idx="144">
                  <c:v>-5.2800422616305243E-2</c:v>
                </c:pt>
                <c:pt idx="145">
                  <c:v>-5.0357845910131815E-2</c:v>
                </c:pt>
                <c:pt idx="146">
                  <c:v>-5.4236657719535342E-2</c:v>
                </c:pt>
                <c:pt idx="147">
                  <c:v>-4.9144306421078365E-2</c:v>
                </c:pt>
                <c:pt idx="148">
                  <c:v>-4.6615818396274045E-2</c:v>
                </c:pt>
                <c:pt idx="149">
                  <c:v>-4.8695883028538223E-2</c:v>
                </c:pt>
                <c:pt idx="150">
                  <c:v>-5.3233011373646888E-2</c:v>
                </c:pt>
                <c:pt idx="151">
                  <c:v>-6.1171554122276817E-2</c:v>
                </c:pt>
                <c:pt idx="152">
                  <c:v>-7.3092339169799292E-2</c:v>
                </c:pt>
                <c:pt idx="153">
                  <c:v>-7.1836686289260099E-2</c:v>
                </c:pt>
                <c:pt idx="154">
                  <c:v>-5.4392308814466661E-2</c:v>
                </c:pt>
                <c:pt idx="155">
                  <c:v>-6.0761201235639661E-2</c:v>
                </c:pt>
                <c:pt idx="156">
                  <c:v>-6.2335568262942953E-2</c:v>
                </c:pt>
                <c:pt idx="157">
                  <c:v>-5.8963127872764143E-2</c:v>
                </c:pt>
                <c:pt idx="158">
                  <c:v>-6.9872854617496705E-2</c:v>
                </c:pt>
                <c:pt idx="159">
                  <c:v>-7.8017584530840955E-2</c:v>
                </c:pt>
                <c:pt idx="160">
                  <c:v>-0.13274848501285397</c:v>
                </c:pt>
                <c:pt idx="161">
                  <c:v>-0.12295055180334535</c:v>
                </c:pt>
                <c:pt idx="162">
                  <c:v>-0.13365476519762742</c:v>
                </c:pt>
                <c:pt idx="163">
                  <c:v>-0.11625250111431973</c:v>
                </c:pt>
                <c:pt idx="164">
                  <c:v>-0.11082189505544915</c:v>
                </c:pt>
                <c:pt idx="165">
                  <c:v>-0.1145039530998313</c:v>
                </c:pt>
                <c:pt idx="166">
                  <c:v>-0.13426860999192369</c:v>
                </c:pt>
                <c:pt idx="167">
                  <c:v>-0.14245141041117082</c:v>
                </c:pt>
                <c:pt idx="168">
                  <c:v>-0.13196618665261473</c:v>
                </c:pt>
                <c:pt idx="169">
                  <c:v>-0.15093001529221395</c:v>
                </c:pt>
                <c:pt idx="170">
                  <c:v>-0.16130978711848987</c:v>
                </c:pt>
                <c:pt idx="171">
                  <c:v>-0.14702290328373202</c:v>
                </c:pt>
                <c:pt idx="172">
                  <c:v>-0.13348900688873921</c:v>
                </c:pt>
                <c:pt idx="173">
                  <c:v>-0.13677081926044088</c:v>
                </c:pt>
                <c:pt idx="174">
                  <c:v>-0.13717376019017646</c:v>
                </c:pt>
                <c:pt idx="175">
                  <c:v>-0.12886933629631836</c:v>
                </c:pt>
                <c:pt idx="176">
                  <c:v>-0.13394888512376357</c:v>
                </c:pt>
                <c:pt idx="177">
                  <c:v>-0.12525533349257723</c:v>
                </c:pt>
                <c:pt idx="178">
                  <c:v>-0.11666622307227559</c:v>
                </c:pt>
                <c:pt idx="179">
                  <c:v>-0.11753982326525592</c:v>
                </c:pt>
                <c:pt idx="180">
                  <c:v>-0.13577121580013507</c:v>
                </c:pt>
                <c:pt idx="181">
                  <c:v>-0.13000505023790621</c:v>
                </c:pt>
                <c:pt idx="182">
                  <c:v>-0.12864023944663616</c:v>
                </c:pt>
                <c:pt idx="183">
                  <c:v>-0.13695039076173632</c:v>
                </c:pt>
                <c:pt idx="184">
                  <c:v>-0.13149855955355683</c:v>
                </c:pt>
                <c:pt idx="185">
                  <c:v>-0.11882512397340106</c:v>
                </c:pt>
                <c:pt idx="186">
                  <c:v>-0.11659749401737096</c:v>
                </c:pt>
                <c:pt idx="187">
                  <c:v>-9.7575717351087277E-2</c:v>
                </c:pt>
                <c:pt idx="188">
                  <c:v>-9.2612064577010766E-2</c:v>
                </c:pt>
                <c:pt idx="189">
                  <c:v>-8.9142931839980677E-2</c:v>
                </c:pt>
                <c:pt idx="190">
                  <c:v>-9.5545514974342161E-2</c:v>
                </c:pt>
                <c:pt idx="191">
                  <c:v>-8.7671995302166295E-2</c:v>
                </c:pt>
                <c:pt idx="192">
                  <c:v>-9.3581346395446685E-2</c:v>
                </c:pt>
                <c:pt idx="193">
                  <c:v>-9.5521257660846515E-2</c:v>
                </c:pt>
                <c:pt idx="194">
                  <c:v>-9.7774155651768169E-2</c:v>
                </c:pt>
                <c:pt idx="195">
                  <c:v>-9.0009120076059435E-2</c:v>
                </c:pt>
                <c:pt idx="196">
                  <c:v>-8.3120716857518206E-2</c:v>
                </c:pt>
                <c:pt idx="197">
                  <c:v>-7.8056328851007661E-2</c:v>
                </c:pt>
                <c:pt idx="198">
                  <c:v>-8.0013422380133314E-2</c:v>
                </c:pt>
                <c:pt idx="199">
                  <c:v>-8.0659273351958882E-2</c:v>
                </c:pt>
                <c:pt idx="200">
                  <c:v>-7.4488819231466663E-2</c:v>
                </c:pt>
                <c:pt idx="201">
                  <c:v>-7.8156053362045896E-2</c:v>
                </c:pt>
                <c:pt idx="202">
                  <c:v>-8.1812169557272774E-2</c:v>
                </c:pt>
                <c:pt idx="203">
                  <c:v>-8.9011201151412922E-2</c:v>
                </c:pt>
                <c:pt idx="204">
                  <c:v>-9.5803922744498449E-2</c:v>
                </c:pt>
                <c:pt idx="205">
                  <c:v>-0.10191238595272345</c:v>
                </c:pt>
                <c:pt idx="206">
                  <c:v>-0.10520329481698598</c:v>
                </c:pt>
                <c:pt idx="207">
                  <c:v>-0.10414405879433641</c:v>
                </c:pt>
                <c:pt idx="208">
                  <c:v>-0.10541318796015098</c:v>
                </c:pt>
                <c:pt idx="209">
                  <c:v>-0.11379274214441959</c:v>
                </c:pt>
                <c:pt idx="210">
                  <c:v>-0.11510533233024745</c:v>
                </c:pt>
                <c:pt idx="211">
                  <c:v>-0.11995140451529573</c:v>
                </c:pt>
                <c:pt idx="212">
                  <c:v>-0.13269121080043322</c:v>
                </c:pt>
                <c:pt idx="213">
                  <c:v>-0.13716297916195619</c:v>
                </c:pt>
                <c:pt idx="214">
                  <c:v>-0.1321238591903372</c:v>
                </c:pt>
                <c:pt idx="215">
                  <c:v>-0.12860755945484292</c:v>
                </c:pt>
                <c:pt idx="216">
                  <c:v>-0.14147572735722891</c:v>
                </c:pt>
                <c:pt idx="217">
                  <c:v>-0.12936728503724604</c:v>
                </c:pt>
                <c:pt idx="218">
                  <c:v>-0.12847212278782494</c:v>
                </c:pt>
                <c:pt idx="219">
                  <c:v>-0.13012802134104473</c:v>
                </c:pt>
                <c:pt idx="220">
                  <c:v>-0.13159693643606762</c:v>
                </c:pt>
                <c:pt idx="221">
                  <c:v>-0.12543524190100463</c:v>
                </c:pt>
                <c:pt idx="222">
                  <c:v>-0.11972230766561354</c:v>
                </c:pt>
                <c:pt idx="223">
                  <c:v>-0.11913373090620882</c:v>
                </c:pt>
                <c:pt idx="224">
                  <c:v>-0.11833391337511134</c:v>
                </c:pt>
                <c:pt idx="225">
                  <c:v>-0.12007100654711567</c:v>
                </c:pt>
                <c:pt idx="226">
                  <c:v>-0.12786131015771574</c:v>
                </c:pt>
                <c:pt idx="227">
                  <c:v>-0.13623378929221464</c:v>
                </c:pt>
                <c:pt idx="228">
                  <c:v>-0.1398723863165835</c:v>
                </c:pt>
                <c:pt idx="229">
                  <c:v>-0.14727693126117403</c:v>
                </c:pt>
                <c:pt idx="230">
                  <c:v>-0.1565176200745434</c:v>
                </c:pt>
                <c:pt idx="231">
                  <c:v>-0.14923132953324481</c:v>
                </c:pt>
                <c:pt idx="232">
                  <c:v>-0.15623529189802288</c:v>
                </c:pt>
                <c:pt idx="233">
                  <c:v>-0.1526667715570863</c:v>
                </c:pt>
                <c:pt idx="234">
                  <c:v>-0.1469363181508373</c:v>
                </c:pt>
                <c:pt idx="235">
                  <c:v>-0.141076492405944</c:v>
                </c:pt>
                <c:pt idx="236">
                  <c:v>-0.13065224883825932</c:v>
                </c:pt>
                <c:pt idx="237">
                  <c:v>-0.14023927818320736</c:v>
                </c:pt>
                <c:pt idx="238">
                  <c:v>-0.13293917444950143</c:v>
                </c:pt>
                <c:pt idx="239">
                  <c:v>-0.13783275054014565</c:v>
                </c:pt>
                <c:pt idx="240">
                  <c:v>-0.12908495686072574</c:v>
                </c:pt>
                <c:pt idx="241">
                  <c:v>-0.12947543222658164</c:v>
                </c:pt>
                <c:pt idx="242">
                  <c:v>-0.12289159305526531</c:v>
                </c:pt>
                <c:pt idx="243">
                  <c:v>-0.12136371921216238</c:v>
                </c:pt>
                <c:pt idx="244">
                  <c:v>-0.12538807490254078</c:v>
                </c:pt>
                <c:pt idx="245">
                  <c:v>-0.1200814506682043</c:v>
                </c:pt>
                <c:pt idx="246">
                  <c:v>-0.11862062134434659</c:v>
                </c:pt>
                <c:pt idx="247">
                  <c:v>-0.13673106421887871</c:v>
                </c:pt>
                <c:pt idx="248">
                  <c:v>-0.14404262279506874</c:v>
                </c:pt>
                <c:pt idx="249">
                  <c:v>-0.16272412325814756</c:v>
                </c:pt>
                <c:pt idx="250">
                  <c:v>-0.15994463942008819</c:v>
                </c:pt>
                <c:pt idx="251">
                  <c:v>-0.16362669746447034</c:v>
                </c:pt>
                <c:pt idx="252">
                  <c:v>-0.16844480635757209</c:v>
                </c:pt>
                <c:pt idx="253">
                  <c:v>-0.16264730843207764</c:v>
                </c:pt>
                <c:pt idx="254">
                  <c:v>-0.1653809729002006</c:v>
                </c:pt>
                <c:pt idx="255">
                  <c:v>-0.17609226134425215</c:v>
                </c:pt>
                <c:pt idx="256">
                  <c:v>-0.18507656383025628</c:v>
                </c:pt>
                <c:pt idx="257">
                  <c:v>-0.17525673165717481</c:v>
                </c:pt>
                <c:pt idx="258">
                  <c:v>-0.18933271162737197</c:v>
                </c:pt>
                <c:pt idx="259">
                  <c:v>-0.19269605552498992</c:v>
                </c:pt>
                <c:pt idx="260">
                  <c:v>-0.17674518736584721</c:v>
                </c:pt>
                <c:pt idx="261">
                  <c:v>-0.17505088139959235</c:v>
                </c:pt>
                <c:pt idx="262">
                  <c:v>-0.17483391320665786</c:v>
                </c:pt>
                <c:pt idx="263">
                  <c:v>-0.17560273528162174</c:v>
                </c:pt>
                <c:pt idx="264">
                  <c:v>-0.1620887164074104</c:v>
                </c:pt>
                <c:pt idx="265">
                  <c:v>-0.17326358906493722</c:v>
                </c:pt>
                <c:pt idx="266">
                  <c:v>-0.18389907340431455</c:v>
                </c:pt>
                <c:pt idx="267">
                  <c:v>-0.1706367241576221</c:v>
                </c:pt>
                <c:pt idx="268">
                  <c:v>-0.18173949868892547</c:v>
                </c:pt>
                <c:pt idx="269">
                  <c:v>-0.19071605231089606</c:v>
                </c:pt>
                <c:pt idx="270">
                  <c:v>-0.22673647831648791</c:v>
                </c:pt>
                <c:pt idx="271">
                  <c:v>-0.22558122376125089</c:v>
                </c:pt>
                <c:pt idx="272">
                  <c:v>-0.20644489867012594</c:v>
                </c:pt>
                <c:pt idx="273">
                  <c:v>-0.21864599045137745</c:v>
                </c:pt>
                <c:pt idx="274">
                  <c:v>-0.21224812401686222</c:v>
                </c:pt>
                <c:pt idx="275">
                  <c:v>-0.20324091184588977</c:v>
                </c:pt>
                <c:pt idx="276">
                  <c:v>-0.20122182740449701</c:v>
                </c:pt>
                <c:pt idx="277">
                  <c:v>-0.19853869900615695</c:v>
                </c:pt>
                <c:pt idx="278">
                  <c:v>-0.21129433992649294</c:v>
                </c:pt>
                <c:pt idx="279">
                  <c:v>-0.22211748153833077</c:v>
                </c:pt>
                <c:pt idx="280">
                  <c:v>-0.22592217377871937</c:v>
                </c:pt>
                <c:pt idx="281">
                  <c:v>-0.21991511961719201</c:v>
                </c:pt>
                <c:pt idx="282">
                  <c:v>-0.22504621523581592</c:v>
                </c:pt>
                <c:pt idx="283">
                  <c:v>-0.18323671398302666</c:v>
                </c:pt>
                <c:pt idx="284">
                  <c:v>-0.17097295747524421</c:v>
                </c:pt>
                <c:pt idx="285">
                  <c:v>-0.16921295461827179</c:v>
                </c:pt>
                <c:pt idx="286">
                  <c:v>-0.17042211431461063</c:v>
                </c:pt>
                <c:pt idx="287">
                  <c:v>-0.16723328831130957</c:v>
                </c:pt>
                <c:pt idx="288">
                  <c:v>-0.16432611667026542</c:v>
                </c:pt>
                <c:pt idx="289">
                  <c:v>-0.17285357308543203</c:v>
                </c:pt>
                <c:pt idx="290">
                  <c:v>-0.16842964553663686</c:v>
                </c:pt>
                <c:pt idx="291">
                  <c:v>-0.16860180508103073</c:v>
                </c:pt>
                <c:pt idx="292">
                  <c:v>-0.15932439339028581</c:v>
                </c:pt>
                <c:pt idx="293">
                  <c:v>-0.14811785146236167</c:v>
                </c:pt>
                <c:pt idx="294">
                  <c:v>-0.14659772648329195</c:v>
                </c:pt>
                <c:pt idx="295">
                  <c:v>-0.14635953314104844</c:v>
                </c:pt>
                <c:pt idx="296">
                  <c:v>-0.15886417824812926</c:v>
                </c:pt>
                <c:pt idx="297">
                  <c:v>-0.16108574387578567</c:v>
                </c:pt>
                <c:pt idx="298">
                  <c:v>-0.14632516861359601</c:v>
                </c:pt>
                <c:pt idx="299">
                  <c:v>-0.14621466307433739</c:v>
                </c:pt>
                <c:pt idx="300">
                  <c:v>-0.14864780638081809</c:v>
                </c:pt>
                <c:pt idx="301">
                  <c:v>-0.1442676767591683</c:v>
                </c:pt>
                <c:pt idx="302">
                  <c:v>-0.16165410620727727</c:v>
                </c:pt>
                <c:pt idx="303">
                  <c:v>-0.16833059483986235</c:v>
                </c:pt>
                <c:pt idx="304">
                  <c:v>-0.16872073329858639</c:v>
                </c:pt>
                <c:pt idx="305">
                  <c:v>-0.15698558408073304</c:v>
                </c:pt>
                <c:pt idx="306">
                  <c:v>-0.13661651579403722</c:v>
                </c:pt>
                <c:pt idx="307">
                  <c:v>-0.13022841966634668</c:v>
                </c:pt>
                <c:pt idx="308">
                  <c:v>-0.12929114402543984</c:v>
                </c:pt>
                <c:pt idx="309">
                  <c:v>-0.12807154020801248</c:v>
                </c:pt>
                <c:pt idx="310">
                  <c:v>-0.12949463593309907</c:v>
                </c:pt>
                <c:pt idx="311">
                  <c:v>-0.13485853437985618</c:v>
                </c:pt>
                <c:pt idx="312">
                  <c:v>-0.12379551489011553</c:v>
                </c:pt>
                <c:pt idx="313">
                  <c:v>-0.12188120856673934</c:v>
                </c:pt>
                <c:pt idx="314">
                  <c:v>-0.13741330116094785</c:v>
                </c:pt>
                <c:pt idx="315">
                  <c:v>-0.13729470985052394</c:v>
                </c:pt>
                <c:pt idx="316">
                  <c:v>-0.14301033934297003</c:v>
                </c:pt>
                <c:pt idx="317">
                  <c:v>-0.15430481403231644</c:v>
                </c:pt>
                <c:pt idx="318">
                  <c:v>-0.14889812837980987</c:v>
                </c:pt>
                <c:pt idx="319">
                  <c:v>-0.13170508362540334</c:v>
                </c:pt>
                <c:pt idx="320">
                  <c:v>-0.13110909490909695</c:v>
                </c:pt>
                <c:pt idx="321">
                  <c:v>-0.14123820782924967</c:v>
                </c:pt>
                <c:pt idx="322">
                  <c:v>-0.1357243857088033</c:v>
                </c:pt>
                <c:pt idx="323">
                  <c:v>-0.13166869765515954</c:v>
                </c:pt>
                <c:pt idx="324">
                  <c:v>-0.133993356865173</c:v>
                </c:pt>
                <c:pt idx="325">
                  <c:v>-0.14426531840924528</c:v>
                </c:pt>
                <c:pt idx="326">
                  <c:v>-0.14756094397335418</c:v>
                </c:pt>
                <c:pt idx="327">
                  <c:v>-0.14997117759486656</c:v>
                </c:pt>
                <c:pt idx="328">
                  <c:v>-0.14744066812727086</c:v>
                </c:pt>
                <c:pt idx="329">
                  <c:v>-0.12804492454459371</c:v>
                </c:pt>
                <c:pt idx="330">
                  <c:v>-0.11168774638439638</c:v>
                </c:pt>
                <c:pt idx="331">
                  <c:v>-0.10202120695632311</c:v>
                </c:pt>
                <c:pt idx="332">
                  <c:v>-9.9595475606743866E-2</c:v>
                </c:pt>
                <c:pt idx="333">
                  <c:v>-0.10153740831493474</c:v>
                </c:pt>
                <c:pt idx="334">
                  <c:v>-9.9988646229654865E-2</c:v>
                </c:pt>
                <c:pt idx="335">
                  <c:v>-9.7848612127914958E-2</c:v>
                </c:pt>
                <c:pt idx="336">
                  <c:v>-9.8319945205423531E-2</c:v>
                </c:pt>
                <c:pt idx="337">
                  <c:v>-0.10262258618673969</c:v>
                </c:pt>
                <c:pt idx="338">
                  <c:v>-0.11067399282455137</c:v>
                </c:pt>
                <c:pt idx="339">
                  <c:v>-0.11070970498053134</c:v>
                </c:pt>
                <c:pt idx="340">
                  <c:v>-9.9570544478984391E-2</c:v>
                </c:pt>
                <c:pt idx="341">
                  <c:v>-0.10633833494431044</c:v>
                </c:pt>
                <c:pt idx="342">
                  <c:v>-0.10295410280451545</c:v>
                </c:pt>
                <c:pt idx="343">
                  <c:v>-9.4834304018931004E-2</c:v>
                </c:pt>
                <c:pt idx="344">
                  <c:v>-9.6658319230961687E-2</c:v>
                </c:pt>
                <c:pt idx="345">
                  <c:v>-9.824616254354035E-2</c:v>
                </c:pt>
                <c:pt idx="346">
                  <c:v>-9.0275950524513315E-2</c:v>
                </c:pt>
                <c:pt idx="347">
                  <c:v>-0.11064232355415415</c:v>
                </c:pt>
                <c:pt idx="348">
                  <c:v>-0.11046544730991403</c:v>
                </c:pt>
                <c:pt idx="349">
                  <c:v>-0.10636899349331208</c:v>
                </c:pt>
                <c:pt idx="350">
                  <c:v>-9.9097189958684551E-2</c:v>
                </c:pt>
                <c:pt idx="351">
                  <c:v>-9.036017730748469E-2</c:v>
                </c:pt>
                <c:pt idx="352">
                  <c:v>-8.5468622659631954E-2</c:v>
                </c:pt>
                <c:pt idx="353">
                  <c:v>-8.0959120699337861E-2</c:v>
                </c:pt>
                <c:pt idx="354">
                  <c:v>-8.356240210742083E-2</c:v>
                </c:pt>
                <c:pt idx="355">
                  <c:v>-6.9237110859627915E-2</c:v>
                </c:pt>
                <c:pt idx="356">
                  <c:v>-6.3123930951556328E-2</c:v>
                </c:pt>
                <c:pt idx="357">
                  <c:v>-6.2886748330708619E-2</c:v>
                </c:pt>
                <c:pt idx="358">
                  <c:v>-5.8610386105679591E-2</c:v>
                </c:pt>
                <c:pt idx="359">
                  <c:v>-6.216846232552764E-2</c:v>
                </c:pt>
                <c:pt idx="360">
                  <c:v>-6.519523599839161E-2</c:v>
                </c:pt>
                <c:pt idx="361">
                  <c:v>-6.3815264386186454E-2</c:v>
                </c:pt>
                <c:pt idx="362">
                  <c:v>-5.9493756605484727E-2</c:v>
                </c:pt>
                <c:pt idx="363">
                  <c:v>-6.6412818373027593E-2</c:v>
                </c:pt>
                <c:pt idx="364">
                  <c:v>-6.3289015446180485E-2</c:v>
                </c:pt>
                <c:pt idx="365">
                  <c:v>-5.3447958123790329E-2</c:v>
                </c:pt>
                <c:pt idx="366">
                  <c:v>-5.7451088664859817E-2</c:v>
                </c:pt>
                <c:pt idx="367">
                  <c:v>-5.5840335667312724E-2</c:v>
                </c:pt>
                <c:pt idx="368">
                  <c:v>-4.9631474133785769E-2</c:v>
                </c:pt>
                <c:pt idx="369">
                  <c:v>-5.4912830333230578E-2</c:v>
                </c:pt>
                <c:pt idx="370">
                  <c:v>-5.655491569404314E-2</c:v>
                </c:pt>
                <c:pt idx="371">
                  <c:v>-5.7276233863411075E-2</c:v>
                </c:pt>
                <c:pt idx="372">
                  <c:v>-6.6851134551611402E-2</c:v>
                </c:pt>
                <c:pt idx="373">
                  <c:v>-6.6283109127251549E-2</c:v>
                </c:pt>
                <c:pt idx="374">
                  <c:v>-5.0509117212348853E-2</c:v>
                </c:pt>
                <c:pt idx="375">
                  <c:v>-5.3790929584050406E-2</c:v>
                </c:pt>
                <c:pt idx="376">
                  <c:v>-6.1390206850871043E-2</c:v>
                </c:pt>
                <c:pt idx="377">
                  <c:v>-5.1525566029248737E-2</c:v>
                </c:pt>
                <c:pt idx="378">
                  <c:v>-5.448327374007611E-2</c:v>
                </c:pt>
                <c:pt idx="379">
                  <c:v>-5.6479111589368913E-2</c:v>
                </c:pt>
                <c:pt idx="380">
                  <c:v>-5.2501249083190982E-2</c:v>
                </c:pt>
                <c:pt idx="381">
                  <c:v>-5.4065845803669466E-2</c:v>
                </c:pt>
                <c:pt idx="382">
                  <c:v>-5.714719843189886E-2</c:v>
                </c:pt>
                <c:pt idx="383">
                  <c:v>-5.6989862801308133E-2</c:v>
                </c:pt>
                <c:pt idx="384">
                  <c:v>-5.464060937066717E-2</c:v>
                </c:pt>
                <c:pt idx="385">
                  <c:v>-6.2188339846309226E-2</c:v>
                </c:pt>
                <c:pt idx="386">
                  <c:v>-6.3996183516009553E-2</c:v>
                </c:pt>
                <c:pt idx="387">
                  <c:v>-5.9939484740970217E-2</c:v>
                </c:pt>
                <c:pt idx="388">
                  <c:v>-4.5103779188370052E-2</c:v>
                </c:pt>
                <c:pt idx="389">
                  <c:v>-4.1426100936702515E-2</c:v>
                </c:pt>
                <c:pt idx="390">
                  <c:v>-3.8732865324405785E-2</c:v>
                </c:pt>
                <c:pt idx="391">
                  <c:v>-2.3709839406476974E-2</c:v>
                </c:pt>
                <c:pt idx="392">
                  <c:v>-2.1443802037411919E-2</c:v>
                </c:pt>
                <c:pt idx="393">
                  <c:v>-2.9800109629580351E-2</c:v>
                </c:pt>
                <c:pt idx="394">
                  <c:v>-4.4749015978494233E-2</c:v>
                </c:pt>
                <c:pt idx="395">
                  <c:v>-4.4119336548999244E-2</c:v>
                </c:pt>
                <c:pt idx="396">
                  <c:v>-4.2749472150750867E-2</c:v>
                </c:pt>
                <c:pt idx="397">
                  <c:v>-3.6478282797824946E-2</c:v>
                </c:pt>
                <c:pt idx="398">
                  <c:v>-3.5283273201025089E-2</c:v>
                </c:pt>
                <c:pt idx="399">
                  <c:v>-3.9033049578916179E-2</c:v>
                </c:pt>
                <c:pt idx="400">
                  <c:v>-3.9564689033032452E-2</c:v>
                </c:pt>
                <c:pt idx="401">
                  <c:v>-3.0612729631689262E-2</c:v>
                </c:pt>
                <c:pt idx="402">
                  <c:v>-3.4147222352305384E-2</c:v>
                </c:pt>
                <c:pt idx="403">
                  <c:v>-4.6745527642050644E-2</c:v>
                </c:pt>
                <c:pt idx="404">
                  <c:v>-4.912341817890209E-2</c:v>
                </c:pt>
                <c:pt idx="405">
                  <c:v>-4.6795052990437958E-2</c:v>
                </c:pt>
                <c:pt idx="406">
                  <c:v>-6.2470668022829967E-2</c:v>
                </c:pt>
                <c:pt idx="407">
                  <c:v>-6.1175933914991987E-2</c:v>
                </c:pt>
                <c:pt idx="408">
                  <c:v>-4.8463417107537543E-2</c:v>
                </c:pt>
                <c:pt idx="409">
                  <c:v>-4.9215056918775257E-2</c:v>
                </c:pt>
                <c:pt idx="410">
                  <c:v>-5.3081740071430961E-2</c:v>
                </c:pt>
                <c:pt idx="411">
                  <c:v>-5.3885937395242722E-2</c:v>
                </c:pt>
                <c:pt idx="412">
                  <c:v>-6.8683909349071537E-2</c:v>
                </c:pt>
                <c:pt idx="413">
                  <c:v>-6.7656679503951156E-2</c:v>
                </c:pt>
                <c:pt idx="414">
                  <c:v>-7.2495676639229845E-2</c:v>
                </c:pt>
                <c:pt idx="415">
                  <c:v>-5.4945847232156009E-2</c:v>
                </c:pt>
                <c:pt idx="416">
                  <c:v>-5.718661656632984E-2</c:v>
                </c:pt>
                <c:pt idx="417">
                  <c:v>-5.2285628518784155E-2</c:v>
                </c:pt>
                <c:pt idx="418">
                  <c:v>-5.4059781475295776E-2</c:v>
                </c:pt>
                <c:pt idx="419">
                  <c:v>-5.0626697801377518E-2</c:v>
                </c:pt>
                <c:pt idx="420">
                  <c:v>-5.3580025719490387E-2</c:v>
                </c:pt>
                <c:pt idx="421">
                  <c:v>-6.2168125418396447E-2</c:v>
                </c:pt>
                <c:pt idx="422">
                  <c:v>-5.9493419698353311E-2</c:v>
                </c:pt>
                <c:pt idx="423">
                  <c:v>-5.8630600533593258E-2</c:v>
                </c:pt>
                <c:pt idx="424">
                  <c:v>-6.0817127819533301E-2</c:v>
                </c:pt>
                <c:pt idx="425">
                  <c:v>-7.2588326100498368E-2</c:v>
                </c:pt>
                <c:pt idx="426">
                  <c:v>-7.5854303837001313E-2</c:v>
                </c:pt>
                <c:pt idx="427">
                  <c:v>-8.1114434887137432E-2</c:v>
                </c:pt>
                <c:pt idx="428">
                  <c:v>-7.4887043461356551E-2</c:v>
                </c:pt>
                <c:pt idx="429">
                  <c:v>-7.043481571348309E-2</c:v>
                </c:pt>
                <c:pt idx="430">
                  <c:v>-9.6454827323302794E-2</c:v>
                </c:pt>
                <c:pt idx="431">
                  <c:v>-0.11377825513774908</c:v>
                </c:pt>
                <c:pt idx="432">
                  <c:v>-0.11397837797408938</c:v>
                </c:pt>
                <c:pt idx="433">
                  <c:v>-0.11637277696040327</c:v>
                </c:pt>
                <c:pt idx="434">
                  <c:v>-0.11897976434693702</c:v>
                </c:pt>
                <c:pt idx="435">
                  <c:v>-0.13195405799586701</c:v>
                </c:pt>
                <c:pt idx="436">
                  <c:v>-0.12536280686764945</c:v>
                </c:pt>
                <c:pt idx="437">
                  <c:v>-0.12229594124609111</c:v>
                </c:pt>
                <c:pt idx="438">
                  <c:v>-0.12875242952155452</c:v>
                </c:pt>
                <c:pt idx="439">
                  <c:v>-0.11338373688631065</c:v>
                </c:pt>
                <c:pt idx="440">
                  <c:v>-0.11224398005914038</c:v>
                </c:pt>
                <c:pt idx="441">
                  <c:v>-0.11076697919295231</c:v>
                </c:pt>
                <c:pt idx="442">
                  <c:v>-0.10204782261974232</c:v>
                </c:pt>
                <c:pt idx="443">
                  <c:v>-0.10517735296783159</c:v>
                </c:pt>
                <c:pt idx="444">
                  <c:v>-0.11627035719231016</c:v>
                </c:pt>
                <c:pt idx="445">
                  <c:v>-0.11228002912225232</c:v>
                </c:pt>
                <c:pt idx="446">
                  <c:v>-0.11606113786340899</c:v>
                </c:pt>
                <c:pt idx="447">
                  <c:v>-0.10065066874381146</c:v>
                </c:pt>
                <c:pt idx="448">
                  <c:v>-9.8868430016134323E-2</c:v>
                </c:pt>
                <c:pt idx="449">
                  <c:v>-0.10668265403309829</c:v>
                </c:pt>
                <c:pt idx="450">
                  <c:v>-0.1005314036191236</c:v>
                </c:pt>
                <c:pt idx="451">
                  <c:v>-0.10373134755777691</c:v>
                </c:pt>
                <c:pt idx="452">
                  <c:v>-0.10655361860158596</c:v>
                </c:pt>
                <c:pt idx="453">
                  <c:v>-0.10754783154778147</c:v>
                </c:pt>
                <c:pt idx="454">
                  <c:v>-0.11141754686462402</c:v>
                </c:pt>
                <c:pt idx="455">
                  <c:v>-0.11366539124856756</c:v>
                </c:pt>
                <c:pt idx="456">
                  <c:v>-0.11587550203373964</c:v>
                </c:pt>
                <c:pt idx="457">
                  <c:v>-0.12472874764544029</c:v>
                </c:pt>
                <c:pt idx="458">
                  <c:v>-0.12267024506961677</c:v>
                </c:pt>
                <c:pt idx="459">
                  <c:v>-0.13054039567047382</c:v>
                </c:pt>
                <c:pt idx="460">
                  <c:v>-0.11685051127341806</c:v>
                </c:pt>
                <c:pt idx="461">
                  <c:v>-0.11694349764181855</c:v>
                </c:pt>
                <c:pt idx="462">
                  <c:v>-0.1117056024623867</c:v>
                </c:pt>
                <c:pt idx="463">
                  <c:v>-0.1029355729122623</c:v>
                </c:pt>
                <c:pt idx="464">
                  <c:v>-0.1039803219282408</c:v>
                </c:pt>
                <c:pt idx="465">
                  <c:v>-0.10237024274495765</c:v>
                </c:pt>
                <c:pt idx="466">
                  <c:v>-9.8462456922211783E-2</c:v>
                </c:pt>
                <c:pt idx="467">
                  <c:v>-9.9563469429215345E-2</c:v>
                </c:pt>
                <c:pt idx="468">
                  <c:v>-8.5620230868981295E-2</c:v>
                </c:pt>
                <c:pt idx="469">
                  <c:v>-8.2023747236098177E-2</c:v>
                </c:pt>
                <c:pt idx="470">
                  <c:v>-8.2330332726114452E-2</c:v>
                </c:pt>
                <c:pt idx="471">
                  <c:v>-8.0642091088233947E-2</c:v>
                </c:pt>
                <c:pt idx="472">
                  <c:v>-8.2411190437767234E-2</c:v>
                </c:pt>
                <c:pt idx="473">
                  <c:v>-8.1670668561881876E-2</c:v>
                </c:pt>
                <c:pt idx="474">
                  <c:v>-7.9953789817790888E-2</c:v>
                </c:pt>
                <c:pt idx="475">
                  <c:v>-8.9188414302786123E-2</c:v>
                </c:pt>
                <c:pt idx="476">
                  <c:v>-8.6397475622242426E-2</c:v>
                </c:pt>
                <c:pt idx="477">
                  <c:v>-7.7697185848418338E-2</c:v>
                </c:pt>
                <c:pt idx="478">
                  <c:v>-6.6493002270417434E-2</c:v>
                </c:pt>
                <c:pt idx="479">
                  <c:v>-6.0620037147380623E-2</c:v>
                </c:pt>
                <c:pt idx="480">
                  <c:v>-6.1728461611285534E-2</c:v>
                </c:pt>
                <c:pt idx="481">
                  <c:v>-6.8250983684598587E-2</c:v>
                </c:pt>
                <c:pt idx="482">
                  <c:v>-5.1888078103159097E-2</c:v>
                </c:pt>
                <c:pt idx="483">
                  <c:v>-4.9025378203523706E-2</c:v>
                </c:pt>
                <c:pt idx="484">
                  <c:v>-4.855674038307034E-2</c:v>
                </c:pt>
                <c:pt idx="485">
                  <c:v>-4.1860374229704345E-2</c:v>
                </c:pt>
                <c:pt idx="486">
                  <c:v>-4.6892419151553844E-2</c:v>
                </c:pt>
                <c:pt idx="487">
                  <c:v>-4.4813702147817103E-2</c:v>
                </c:pt>
                <c:pt idx="488">
                  <c:v>-4.5228434827168762E-2</c:v>
                </c:pt>
                <c:pt idx="489">
                  <c:v>-5.1419103375573982E-2</c:v>
                </c:pt>
                <c:pt idx="490">
                  <c:v>-4.6510029556863119E-2</c:v>
                </c:pt>
                <c:pt idx="491">
                  <c:v>-4.0867508912036388E-2</c:v>
                </c:pt>
                <c:pt idx="492">
                  <c:v>-3.4370928687878499E-2</c:v>
                </c:pt>
                <c:pt idx="493">
                  <c:v>-3.1001520461886756E-2</c:v>
                </c:pt>
                <c:pt idx="494">
                  <c:v>-2.7527334117878333E-2</c:v>
                </c:pt>
                <c:pt idx="495">
                  <c:v>-2.6575234563168459E-2</c:v>
                </c:pt>
                <c:pt idx="496">
                  <c:v>-2.9273523782443411E-2</c:v>
                </c:pt>
                <c:pt idx="497">
                  <c:v>-3.1617049791842433E-2</c:v>
                </c:pt>
                <c:pt idx="498">
                  <c:v>-2.3491860492147687E-2</c:v>
                </c:pt>
                <c:pt idx="499">
                  <c:v>-2.8366906690538207E-2</c:v>
                </c:pt>
                <c:pt idx="500">
                  <c:v>-2.8614196525342583E-2</c:v>
                </c:pt>
                <c:pt idx="501">
                  <c:v>-2.2984141444395534E-2</c:v>
                </c:pt>
                <c:pt idx="502">
                  <c:v>-2.627302886586691E-2</c:v>
                </c:pt>
                <c:pt idx="503">
                  <c:v>-2.4780867178743726E-2</c:v>
                </c:pt>
                <c:pt idx="504">
                  <c:v>-8.0567971519225345E-3</c:v>
                </c:pt>
                <c:pt idx="505">
                  <c:v>-9.5567077030790371E-3</c:v>
                </c:pt>
                <c:pt idx="506">
                  <c:v>-3.2316132090511873E-3</c:v>
                </c:pt>
                <c:pt idx="507">
                  <c:v>-1.1043815783229327E-3</c:v>
                </c:pt>
                <c:pt idx="508">
                  <c:v>-5.4925969711381306E-3</c:v>
                </c:pt>
                <c:pt idx="509">
                  <c:v>-6.6141608131865537E-3</c:v>
                </c:pt>
                <c:pt idx="510">
                  <c:v>-1.7320058743128142E-2</c:v>
                </c:pt>
                <c:pt idx="511">
                  <c:v>-1.1778610237867193E-2</c:v>
                </c:pt>
                <c:pt idx="512">
                  <c:v>-8.7720509929163359E-3</c:v>
                </c:pt>
                <c:pt idx="513">
                  <c:v>-1.4979564897915965E-2</c:v>
                </c:pt>
                <c:pt idx="514">
                  <c:v>-9.1722966655969351E-3</c:v>
                </c:pt>
                <c:pt idx="515">
                  <c:v>-5.0650618207745968E-3</c:v>
                </c:pt>
                <c:pt idx="516">
                  <c:v>-1.1572759980289504E-3</c:v>
                </c:pt>
                <c:pt idx="517">
                  <c:v>-2.0642299970659028E-3</c:v>
                </c:pt>
                <c:pt idx="518">
                  <c:v>0</c:v>
                </c:pt>
                <c:pt idx="519">
                  <c:v>-8.9286667485147797E-3</c:v>
                </c:pt>
                <c:pt idx="520">
                  <c:v>-1.3294749091219749E-2</c:v>
                </c:pt>
                <c:pt idx="521">
                  <c:v>-1.1034808555613229E-2</c:v>
                </c:pt>
                <c:pt idx="522">
                  <c:v>-1.710768980297761E-2</c:v>
                </c:pt>
                <c:pt idx="523">
                  <c:v>-1.8702058834519364E-2</c:v>
                </c:pt>
                <c:pt idx="524">
                  <c:v>-2.1856767677846167E-2</c:v>
                </c:pt>
                <c:pt idx="525">
                  <c:v>-2.1273933884562335E-2</c:v>
                </c:pt>
                <c:pt idx="526">
                  <c:v>-1.8410808747778229E-2</c:v>
                </c:pt>
                <c:pt idx="527">
                  <c:v>-2.0315444194748622E-2</c:v>
                </c:pt>
                <c:pt idx="528">
                  <c:v>-1.0622454480914367E-2</c:v>
                </c:pt>
                <c:pt idx="529">
                  <c:v>-1.0342213847626125E-3</c:v>
                </c:pt>
                <c:pt idx="530">
                  <c:v>0</c:v>
                </c:pt>
                <c:pt idx="531">
                  <c:v>-3.4383830539916893E-3</c:v>
                </c:pt>
                <c:pt idx="532">
                  <c:v>-7.133292514771794E-3</c:v>
                </c:pt>
                <c:pt idx="533">
                  <c:v>-2.3694677160035482E-4</c:v>
                </c:pt>
                <c:pt idx="534">
                  <c:v>-9.1111675270092451E-3</c:v>
                </c:pt>
                <c:pt idx="535">
                  <c:v>-6.6404830528301595E-3</c:v>
                </c:pt>
                <c:pt idx="536">
                  <c:v>0</c:v>
                </c:pt>
                <c:pt idx="537">
                  <c:v>-1.9842522704678345E-3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-7.3055768382098707E-3</c:v>
                </c:pt>
                <c:pt idx="542">
                  <c:v>-6.3228237792972708E-3</c:v>
                </c:pt>
                <c:pt idx="543">
                  <c:v>-2.8637809018431382E-3</c:v>
                </c:pt>
                <c:pt idx="544">
                  <c:v>-9.5737695934965394E-3</c:v>
                </c:pt>
                <c:pt idx="545">
                  <c:v>-1.1648542978077936E-2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-4.3646540048913884E-4</c:v>
                </c:pt>
                <c:pt idx="551">
                  <c:v>-6.9994929299033171E-4</c:v>
                </c:pt>
                <c:pt idx="552">
                  <c:v>0</c:v>
                </c:pt>
                <c:pt idx="553">
                  <c:v>-2.64538844489981E-3</c:v>
                </c:pt>
                <c:pt idx="554">
                  <c:v>-6.4272099290052509E-5</c:v>
                </c:pt>
                <c:pt idx="555">
                  <c:v>-3.5909237563436225E-4</c:v>
                </c:pt>
                <c:pt idx="556">
                  <c:v>-5.6786478173547206E-3</c:v>
                </c:pt>
                <c:pt idx="557">
                  <c:v>-5.4295534623957087E-3</c:v>
                </c:pt>
                <c:pt idx="558">
                  <c:v>-3.7533626938516251E-3</c:v>
                </c:pt>
                <c:pt idx="559">
                  <c:v>-6.3172119083090283E-3</c:v>
                </c:pt>
                <c:pt idx="560">
                  <c:v>-6.9353112512307025E-3</c:v>
                </c:pt>
                <c:pt idx="561">
                  <c:v>0</c:v>
                </c:pt>
                <c:pt idx="562">
                  <c:v>-4.483965511790089E-4</c:v>
                </c:pt>
                <c:pt idx="563">
                  <c:v>-8.9200254091381659E-4</c:v>
                </c:pt>
                <c:pt idx="564">
                  <c:v>-6.6524929922062714E-4</c:v>
                </c:pt>
                <c:pt idx="565">
                  <c:v>-5.5366115464666743E-3</c:v>
                </c:pt>
                <c:pt idx="566">
                  <c:v>-1.1284007796478979E-2</c:v>
                </c:pt>
                <c:pt idx="567">
                  <c:v>-1.5241969661693666E-2</c:v>
                </c:pt>
                <c:pt idx="568">
                  <c:v>-1.4501029491654216E-2</c:v>
                </c:pt>
                <c:pt idx="569">
                  <c:v>-1.2454182271920522E-2</c:v>
                </c:pt>
                <c:pt idx="570">
                  <c:v>-2.8727400127173119E-3</c:v>
                </c:pt>
                <c:pt idx="571">
                  <c:v>-3.2505556252847567E-3</c:v>
                </c:pt>
                <c:pt idx="572">
                  <c:v>0</c:v>
                </c:pt>
                <c:pt idx="573">
                  <c:v>-2.7765965111159474E-4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-5.1908114833365548E-4</c:v>
                </c:pt>
                <c:pt idx="578">
                  <c:v>0</c:v>
                </c:pt>
                <c:pt idx="579">
                  <c:v>-1.1341932820739475E-2</c:v>
                </c:pt>
                <c:pt idx="580">
                  <c:v>-3.7234861782371453E-3</c:v>
                </c:pt>
                <c:pt idx="581">
                  <c:v>-5.311961609713034E-3</c:v>
                </c:pt>
                <c:pt idx="582">
                  <c:v>-1.4307190883302567E-3</c:v>
                </c:pt>
                <c:pt idx="583">
                  <c:v>0</c:v>
                </c:pt>
                <c:pt idx="584">
                  <c:v>-5.4580633116729782E-4</c:v>
                </c:pt>
                <c:pt idx="585">
                  <c:v>0</c:v>
                </c:pt>
                <c:pt idx="586">
                  <c:v>0</c:v>
                </c:pt>
                <c:pt idx="587">
                  <c:v>-2.2672179796375813E-3</c:v>
                </c:pt>
                <c:pt idx="588">
                  <c:v>0</c:v>
                </c:pt>
                <c:pt idx="589">
                  <c:v>-1.1748445483829029E-3</c:v>
                </c:pt>
                <c:pt idx="590">
                  <c:v>-8.5210060359945938E-3</c:v>
                </c:pt>
                <c:pt idx="591">
                  <c:v>-1.54006127644708E-2</c:v>
                </c:pt>
                <c:pt idx="592">
                  <c:v>-2.2054477111137283E-2</c:v>
                </c:pt>
                <c:pt idx="593">
                  <c:v>-4.0023140131890123E-2</c:v>
                </c:pt>
                <c:pt idx="594">
                  <c:v>-3.2782161061961079E-2</c:v>
                </c:pt>
                <c:pt idx="595">
                  <c:v>-2.288332686451211E-2</c:v>
                </c:pt>
                <c:pt idx="596">
                  <c:v>-2.21276742322144E-2</c:v>
                </c:pt>
                <c:pt idx="597">
                  <c:v>-3.0455538284862138E-2</c:v>
                </c:pt>
                <c:pt idx="598">
                  <c:v>-3.8631164627706438E-2</c:v>
                </c:pt>
                <c:pt idx="599">
                  <c:v>-3.761624656234952E-2</c:v>
                </c:pt>
                <c:pt idx="600">
                  <c:v>-2.9122920109955541E-2</c:v>
                </c:pt>
                <c:pt idx="601">
                  <c:v>-2.826023975440195E-2</c:v>
                </c:pt>
                <c:pt idx="602">
                  <c:v>-2.3500581578806412E-2</c:v>
                </c:pt>
                <c:pt idx="603">
                  <c:v>-3.4647149894786677E-2</c:v>
                </c:pt>
                <c:pt idx="604">
                  <c:v>-2.6710183072765847E-2</c:v>
                </c:pt>
                <c:pt idx="605">
                  <c:v>-2.4125832617251985E-2</c:v>
                </c:pt>
                <c:pt idx="606">
                  <c:v>-1.9151503893287014E-2</c:v>
                </c:pt>
                <c:pt idx="607">
                  <c:v>-2.1694334973399676E-2</c:v>
                </c:pt>
                <c:pt idx="608">
                  <c:v>-2.6233171582047854E-2</c:v>
                </c:pt>
                <c:pt idx="609">
                  <c:v>-2.5447378958718292E-2</c:v>
                </c:pt>
                <c:pt idx="610">
                  <c:v>-1.9461207678685088E-2</c:v>
                </c:pt>
                <c:pt idx="611">
                  <c:v>-1.0103970667022288E-2</c:v>
                </c:pt>
                <c:pt idx="612">
                  <c:v>-8.3964479097912159E-3</c:v>
                </c:pt>
                <c:pt idx="613">
                  <c:v>-7.4528816599380709E-3</c:v>
                </c:pt>
                <c:pt idx="614">
                  <c:v>-2.80424936967405E-3</c:v>
                </c:pt>
                <c:pt idx="615">
                  <c:v>-3.462100806582713E-3</c:v>
                </c:pt>
                <c:pt idx="616">
                  <c:v>-3.5193052793573987E-3</c:v>
                </c:pt>
                <c:pt idx="617">
                  <c:v>-4.4564129597037816E-3</c:v>
                </c:pt>
                <c:pt idx="618">
                  <c:v>-1.8222392537092014E-2</c:v>
                </c:pt>
                <c:pt idx="619">
                  <c:v>-2.7320056564766659E-2</c:v>
                </c:pt>
                <c:pt idx="620">
                  <c:v>-2.814644591071036E-2</c:v>
                </c:pt>
                <c:pt idx="621">
                  <c:v>-4.1677149027492977E-2</c:v>
                </c:pt>
                <c:pt idx="622">
                  <c:v>-3.7904421782724906E-2</c:v>
                </c:pt>
                <c:pt idx="623">
                  <c:v>-3.7866285467541783E-2</c:v>
                </c:pt>
                <c:pt idx="624">
                  <c:v>-3.1295152320748421E-2</c:v>
                </c:pt>
                <c:pt idx="625">
                  <c:v>-2.5933616977303453E-2</c:v>
                </c:pt>
                <c:pt idx="626">
                  <c:v>-2.8384182778747324E-2</c:v>
                </c:pt>
                <c:pt idx="627">
                  <c:v>-1.8161805004099696E-2</c:v>
                </c:pt>
                <c:pt idx="628">
                  <c:v>-2.0942680503178046E-2</c:v>
                </c:pt>
                <c:pt idx="629">
                  <c:v>-2.5296063901703025E-3</c:v>
                </c:pt>
                <c:pt idx="630">
                  <c:v>0</c:v>
                </c:pt>
                <c:pt idx="631">
                  <c:v>-7.5014616818713797E-4</c:v>
                </c:pt>
                <c:pt idx="632">
                  <c:v>-1.5104046008964644E-3</c:v>
                </c:pt>
                <c:pt idx="633">
                  <c:v>-3.8892382216632049E-3</c:v>
                </c:pt>
                <c:pt idx="634">
                  <c:v>-8.0591683918807E-4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-1.5941124554202935E-3</c:v>
                </c:pt>
                <c:pt idx="640">
                  <c:v>0</c:v>
                </c:pt>
                <c:pt idx="641">
                  <c:v>-6.8305998731555961E-3</c:v>
                </c:pt>
                <c:pt idx="642">
                  <c:v>-1.1352884961936205E-2</c:v>
                </c:pt>
                <c:pt idx="643">
                  <c:v>-1.039694026268223E-2</c:v>
                </c:pt>
                <c:pt idx="644">
                  <c:v>-8.5032054801940093E-3</c:v>
                </c:pt>
                <c:pt idx="645">
                  <c:v>-1.6866233515385409E-2</c:v>
                </c:pt>
                <c:pt idx="646">
                  <c:v>-1.9595080634768558E-2</c:v>
                </c:pt>
                <c:pt idx="647">
                  <c:v>-2.4994739625604057E-2</c:v>
                </c:pt>
                <c:pt idx="648">
                  <c:v>-1.4685893893114477E-2</c:v>
                </c:pt>
                <c:pt idx="649">
                  <c:v>-7.6627360434899927E-3</c:v>
                </c:pt>
                <c:pt idx="650">
                  <c:v>-7.1538115616333053E-3</c:v>
                </c:pt>
                <c:pt idx="651">
                  <c:v>-3.6285422706425763E-3</c:v>
                </c:pt>
                <c:pt idx="652">
                  <c:v>-1.1523716922512417E-3</c:v>
                </c:pt>
                <c:pt idx="653">
                  <c:v>-3.6279470373312694E-4</c:v>
                </c:pt>
                <c:pt idx="654">
                  <c:v>0</c:v>
                </c:pt>
                <c:pt idx="655">
                  <c:v>0</c:v>
                </c:pt>
                <c:pt idx="656">
                  <c:v>-3.1386733182228177E-3</c:v>
                </c:pt>
                <c:pt idx="657">
                  <c:v>-3.6080658418642386E-3</c:v>
                </c:pt>
                <c:pt idx="658">
                  <c:v>-1.7052618219902338E-2</c:v>
                </c:pt>
                <c:pt idx="659">
                  <c:v>-2.6434834796367213E-2</c:v>
                </c:pt>
                <c:pt idx="660">
                  <c:v>-2.534423106803263E-2</c:v>
                </c:pt>
                <c:pt idx="661">
                  <c:v>-2.7339223423724857E-2</c:v>
                </c:pt>
                <c:pt idx="662">
                  <c:v>-3.3425610625410052E-2</c:v>
                </c:pt>
                <c:pt idx="663">
                  <c:v>-2.2987186740536125E-2</c:v>
                </c:pt>
                <c:pt idx="664">
                  <c:v>-1.4720778165627335E-2</c:v>
                </c:pt>
                <c:pt idx="665">
                  <c:v>-1.9908410636322094E-2</c:v>
                </c:pt>
                <c:pt idx="666">
                  <c:v>-1.4165987633894206E-2</c:v>
                </c:pt>
                <c:pt idx="667">
                  <c:v>-7.7531309637760559E-3</c:v>
                </c:pt>
                <c:pt idx="668">
                  <c:v>-3.6400900948987402E-3</c:v>
                </c:pt>
                <c:pt idx="669">
                  <c:v>0</c:v>
                </c:pt>
                <c:pt idx="670">
                  <c:v>-1.7543061181426456E-3</c:v>
                </c:pt>
                <c:pt idx="671">
                  <c:v>-2.3778886500295249E-3</c:v>
                </c:pt>
                <c:pt idx="672">
                  <c:v>0</c:v>
                </c:pt>
                <c:pt idx="673">
                  <c:v>0</c:v>
                </c:pt>
                <c:pt idx="674">
                  <c:v>-2.9049758296014749E-3</c:v>
                </c:pt>
                <c:pt idx="675">
                  <c:v>-4.780272979520217E-3</c:v>
                </c:pt>
                <c:pt idx="676">
                  <c:v>0</c:v>
                </c:pt>
                <c:pt idx="677">
                  <c:v>-7.166844359853819E-3</c:v>
                </c:pt>
                <c:pt idx="678">
                  <c:v>-7.181232075915478E-3</c:v>
                </c:pt>
                <c:pt idx="679">
                  <c:v>-7.7355995845768133E-3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-2.0795838306760794E-3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-3.0750817717336565E-3</c:v>
                </c:pt>
                <c:pt idx="692">
                  <c:v>0</c:v>
                </c:pt>
                <c:pt idx="693">
                  <c:v>-6.8770024735931301E-3</c:v>
                </c:pt>
                <c:pt idx="694">
                  <c:v>-8.7707137591038764E-3</c:v>
                </c:pt>
                <c:pt idx="695">
                  <c:v>-1.0379169451468773E-2</c:v>
                </c:pt>
                <c:pt idx="696">
                  <c:v>-3.352786754218573E-2</c:v>
                </c:pt>
                <c:pt idx="697">
                  <c:v>-4.2060454893098176E-2</c:v>
                </c:pt>
                <c:pt idx="698">
                  <c:v>-6.0648922023247898E-2</c:v>
                </c:pt>
                <c:pt idx="699">
                  <c:v>-5.1541413737744124E-2</c:v>
                </c:pt>
                <c:pt idx="700">
                  <c:v>-5.8630359738998328E-2</c:v>
                </c:pt>
                <c:pt idx="701">
                  <c:v>-5.4729937367793746E-2</c:v>
                </c:pt>
                <c:pt idx="702">
                  <c:v>-6.2631930711829931E-2</c:v>
                </c:pt>
                <c:pt idx="703">
                  <c:v>-6.9139065546774292E-2</c:v>
                </c:pt>
                <c:pt idx="704">
                  <c:v>-7.1097820619707597E-2</c:v>
                </c:pt>
                <c:pt idx="705">
                  <c:v>-6.7204288480221641E-2</c:v>
                </c:pt>
                <c:pt idx="706">
                  <c:v>-6.790323358574557E-2</c:v>
                </c:pt>
                <c:pt idx="707">
                  <c:v>-5.9010700529858906E-2</c:v>
                </c:pt>
                <c:pt idx="708">
                  <c:v>-5.064320313092141E-2</c:v>
                </c:pt>
                <c:pt idx="709">
                  <c:v>-5.3381656825119195E-2</c:v>
                </c:pt>
                <c:pt idx="710">
                  <c:v>-5.7856173303108327E-2</c:v>
                </c:pt>
                <c:pt idx="711">
                  <c:v>-6.1634776377529676E-2</c:v>
                </c:pt>
                <c:pt idx="712">
                  <c:v>-6.990746418802074E-2</c:v>
                </c:pt>
                <c:pt idx="713">
                  <c:v>-8.9577422088705005E-2</c:v>
                </c:pt>
                <c:pt idx="714">
                  <c:v>-8.0799818097882614E-2</c:v>
                </c:pt>
                <c:pt idx="715">
                  <c:v>-8.2024350078893082E-2</c:v>
                </c:pt>
                <c:pt idx="716">
                  <c:v>-6.5190135944271699E-2</c:v>
                </c:pt>
                <c:pt idx="717">
                  <c:v>-6.6875762231883851E-2</c:v>
                </c:pt>
                <c:pt idx="718">
                  <c:v>-6.7455644133312287E-2</c:v>
                </c:pt>
                <c:pt idx="719">
                  <c:v>-7.1595295349782595E-2</c:v>
                </c:pt>
                <c:pt idx="720">
                  <c:v>-8.5638690029145592E-2</c:v>
                </c:pt>
                <c:pt idx="721">
                  <c:v>-9.2608297217035118E-2</c:v>
                </c:pt>
                <c:pt idx="722">
                  <c:v>-9.0578710562035925E-2</c:v>
                </c:pt>
                <c:pt idx="723">
                  <c:v>-8.6736166137266979E-2</c:v>
                </c:pt>
                <c:pt idx="724">
                  <c:v>-9.0316606147464618E-2</c:v>
                </c:pt>
                <c:pt idx="725">
                  <c:v>-0.10160914471553661</c:v>
                </c:pt>
                <c:pt idx="726">
                  <c:v>-8.8659092005263784E-2</c:v>
                </c:pt>
                <c:pt idx="727">
                  <c:v>-8.5683063121412495E-2</c:v>
                </c:pt>
                <c:pt idx="728">
                  <c:v>-9.1352621388656963E-2</c:v>
                </c:pt>
                <c:pt idx="729">
                  <c:v>-8.9963826283477766E-2</c:v>
                </c:pt>
                <c:pt idx="730">
                  <c:v>-7.4041052000578533E-2</c:v>
                </c:pt>
                <c:pt idx="731">
                  <c:v>-7.3209538836790933E-2</c:v>
                </c:pt>
                <c:pt idx="732">
                  <c:v>-6.8756519881763456E-2</c:v>
                </c:pt>
                <c:pt idx="733">
                  <c:v>-6.622890727815145E-2</c:v>
                </c:pt>
                <c:pt idx="734">
                  <c:v>-6.0141249750228942E-2</c:v>
                </c:pt>
                <c:pt idx="735">
                  <c:v>-5.7618873722723118E-2</c:v>
                </c:pt>
                <c:pt idx="736">
                  <c:v>-5.4510552389876565E-2</c:v>
                </c:pt>
                <c:pt idx="737">
                  <c:v>-5.2040266514162603E-2</c:v>
                </c:pt>
                <c:pt idx="738">
                  <c:v>-5.3787078059434723E-2</c:v>
                </c:pt>
                <c:pt idx="739">
                  <c:v>-5.115197784101444E-2</c:v>
                </c:pt>
                <c:pt idx="740">
                  <c:v>-5.1474716294708567E-2</c:v>
                </c:pt>
                <c:pt idx="741">
                  <c:v>-5.0504847278013631E-2</c:v>
                </c:pt>
                <c:pt idx="742">
                  <c:v>-4.5933316337428143E-2</c:v>
                </c:pt>
                <c:pt idx="743">
                  <c:v>-4.9113020470878177E-2</c:v>
                </c:pt>
                <c:pt idx="744">
                  <c:v>-4.3261008867727879E-2</c:v>
                </c:pt>
                <c:pt idx="745">
                  <c:v>-3.6202655495303993E-2</c:v>
                </c:pt>
                <c:pt idx="746">
                  <c:v>-3.0947889177512566E-2</c:v>
                </c:pt>
                <c:pt idx="747">
                  <c:v>-3.0505260691916614E-2</c:v>
                </c:pt>
                <c:pt idx="748">
                  <c:v>-3.2524925413241146E-2</c:v>
                </c:pt>
                <c:pt idx="749">
                  <c:v>-3.7699765043098021E-2</c:v>
                </c:pt>
                <c:pt idx="750">
                  <c:v>-2.9631028091474332E-2</c:v>
                </c:pt>
                <c:pt idx="751">
                  <c:v>-2.6565977413820052E-2</c:v>
                </c:pt>
                <c:pt idx="752">
                  <c:v>-2.8580129949769995E-2</c:v>
                </c:pt>
                <c:pt idx="753">
                  <c:v>-2.0600690401217925E-2</c:v>
                </c:pt>
                <c:pt idx="754">
                  <c:v>-2.0024115811014265E-2</c:v>
                </c:pt>
                <c:pt idx="755">
                  <c:v>-2.0376068847194895E-2</c:v>
                </c:pt>
                <c:pt idx="756">
                  <c:v>-2.4677227095147081E-2</c:v>
                </c:pt>
                <c:pt idx="757">
                  <c:v>-3.1257673995576218E-2</c:v>
                </c:pt>
                <c:pt idx="758">
                  <c:v>-3.9548552017804051E-2</c:v>
                </c:pt>
                <c:pt idx="759">
                  <c:v>-4.5947372410134135E-2</c:v>
                </c:pt>
                <c:pt idx="760">
                  <c:v>-4.4979708267589014E-2</c:v>
                </c:pt>
                <c:pt idx="761">
                  <c:v>-5.3422446996892359E-2</c:v>
                </c:pt>
                <c:pt idx="762">
                  <c:v>-4.4652560065595037E-2</c:v>
                </c:pt>
                <c:pt idx="763">
                  <c:v>-3.7438211847064307E-2</c:v>
                </c:pt>
                <c:pt idx="764">
                  <c:v>-3.0806777231918159E-2</c:v>
                </c:pt>
                <c:pt idx="765">
                  <c:v>-3.6766552059145696E-2</c:v>
                </c:pt>
                <c:pt idx="766">
                  <c:v>-3.7955254835219887E-2</c:v>
                </c:pt>
                <c:pt idx="767">
                  <c:v>-2.6482467805392096E-2</c:v>
                </c:pt>
                <c:pt idx="768">
                  <c:v>-3.5039859990491307E-2</c:v>
                </c:pt>
                <c:pt idx="769">
                  <c:v>-3.0437460811806982E-2</c:v>
                </c:pt>
                <c:pt idx="770">
                  <c:v>-2.2604645394224465E-2</c:v>
                </c:pt>
                <c:pt idx="771">
                  <c:v>-2.3139602984848295E-2</c:v>
                </c:pt>
                <c:pt idx="772">
                  <c:v>-2.2042678095264279E-2</c:v>
                </c:pt>
                <c:pt idx="773">
                  <c:v>-1.6281066332260785E-2</c:v>
                </c:pt>
                <c:pt idx="774">
                  <c:v>-1.4995624702858534E-2</c:v>
                </c:pt>
                <c:pt idx="775">
                  <c:v>-1.8835964253477777E-2</c:v>
                </c:pt>
                <c:pt idx="776">
                  <c:v>-1.8220804365650656E-2</c:v>
                </c:pt>
                <c:pt idx="777">
                  <c:v>-2.0257005643099513E-2</c:v>
                </c:pt>
                <c:pt idx="778">
                  <c:v>-2.7464739239180358E-2</c:v>
                </c:pt>
                <c:pt idx="779">
                  <c:v>-2.0282637305092166E-2</c:v>
                </c:pt>
                <c:pt idx="780">
                  <c:v>-2.3450490239986466E-2</c:v>
                </c:pt>
                <c:pt idx="781">
                  <c:v>-1.6361544238732595E-2</c:v>
                </c:pt>
                <c:pt idx="782">
                  <c:v>-2.240427745585083E-2</c:v>
                </c:pt>
                <c:pt idx="783">
                  <c:v>-2.1861602805702374E-2</c:v>
                </c:pt>
                <c:pt idx="784">
                  <c:v>-2.9383806577415239E-2</c:v>
                </c:pt>
                <c:pt idx="785">
                  <c:v>-3.4330166123486716E-2</c:v>
                </c:pt>
                <c:pt idx="786">
                  <c:v>-2.369605809843367E-2</c:v>
                </c:pt>
                <c:pt idx="787">
                  <c:v>-2.8080174736276109E-2</c:v>
                </c:pt>
                <c:pt idx="788">
                  <c:v>-2.4932992496537687E-2</c:v>
                </c:pt>
                <c:pt idx="789">
                  <c:v>-1.9532428875583041E-2</c:v>
                </c:pt>
                <c:pt idx="790">
                  <c:v>-1.723632805771258E-2</c:v>
                </c:pt>
                <c:pt idx="791">
                  <c:v>-9.6058098433849937E-3</c:v>
                </c:pt>
                <c:pt idx="792">
                  <c:v>0</c:v>
                </c:pt>
                <c:pt idx="793">
                  <c:v>-1.8550738595757288E-4</c:v>
                </c:pt>
                <c:pt idx="794">
                  <c:v>-6.1463686108370608E-3</c:v>
                </c:pt>
                <c:pt idx="795">
                  <c:v>-7.7841963576552597E-4</c:v>
                </c:pt>
                <c:pt idx="796">
                  <c:v>-4.7873491623851017E-3</c:v>
                </c:pt>
                <c:pt idx="797">
                  <c:v>-5.3950363367382126E-3</c:v>
                </c:pt>
                <c:pt idx="798">
                  <c:v>-1.4238649506231882E-3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-2.2591791117405613E-3</c:v>
                </c:pt>
                <c:pt idx="807">
                  <c:v>-1.1737839495109759E-2</c:v>
                </c:pt>
                <c:pt idx="808">
                  <c:v>-1.3407228203150545E-3</c:v>
                </c:pt>
                <c:pt idx="809">
                  <c:v>0</c:v>
                </c:pt>
                <c:pt idx="810">
                  <c:v>0</c:v>
                </c:pt>
                <c:pt idx="811">
                  <c:v>-4.8379995967007261E-4</c:v>
                </c:pt>
                <c:pt idx="812">
                  <c:v>-6.4047407645146937E-3</c:v>
                </c:pt>
                <c:pt idx="813">
                  <c:v>-9.3856664298253012E-4</c:v>
                </c:pt>
                <c:pt idx="814">
                  <c:v>-5.9122308219374808E-3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-2.2161497215726911E-3</c:v>
                </c:pt>
                <c:pt idx="820">
                  <c:v>0</c:v>
                </c:pt>
                <c:pt idx="821">
                  <c:v>0</c:v>
                </c:pt>
                <c:pt idx="822">
                  <c:v>-4.4656825025715108E-3</c:v>
                </c:pt>
                <c:pt idx="823">
                  <c:v>-5.3097144919751482E-3</c:v>
                </c:pt>
                <c:pt idx="824">
                  <c:v>-6.4673983324519124E-3</c:v>
                </c:pt>
                <c:pt idx="825">
                  <c:v>-1.5016982191002226E-2</c:v>
                </c:pt>
                <c:pt idx="826">
                  <c:v>-1.8991619582467645E-2</c:v>
                </c:pt>
                <c:pt idx="827">
                  <c:v>-2.2580876543803363E-2</c:v>
                </c:pt>
                <c:pt idx="828">
                  <c:v>-1.302966349526935E-2</c:v>
                </c:pt>
                <c:pt idx="829">
                  <c:v>-2.505255596693079E-2</c:v>
                </c:pt>
                <c:pt idx="830">
                  <c:v>-3.813955090710941E-2</c:v>
                </c:pt>
                <c:pt idx="831">
                  <c:v>-2.0721332413630611E-2</c:v>
                </c:pt>
                <c:pt idx="832">
                  <c:v>-3.3707804506457273E-2</c:v>
                </c:pt>
                <c:pt idx="833">
                  <c:v>-4.1287895635174654E-2</c:v>
                </c:pt>
                <c:pt idx="834">
                  <c:v>-4.5644314173233003E-2</c:v>
                </c:pt>
                <c:pt idx="835">
                  <c:v>-5.2833111763152862E-2</c:v>
                </c:pt>
                <c:pt idx="836">
                  <c:v>-6.6628137193376569E-2</c:v>
                </c:pt>
                <c:pt idx="837">
                  <c:v>-5.7706027488756972E-2</c:v>
                </c:pt>
                <c:pt idx="838">
                  <c:v>-6.0528637056732393E-2</c:v>
                </c:pt>
                <c:pt idx="839">
                  <c:v>-6.6135806623864424E-2</c:v>
                </c:pt>
                <c:pt idx="840">
                  <c:v>-6.8630367206619081E-2</c:v>
                </c:pt>
                <c:pt idx="841">
                  <c:v>-6.0943325938519588E-2</c:v>
                </c:pt>
                <c:pt idx="842">
                  <c:v>-9.5830152894993526E-2</c:v>
                </c:pt>
                <c:pt idx="843">
                  <c:v>-0.11619618460519576</c:v>
                </c:pt>
                <c:pt idx="844">
                  <c:v>-0.11369236872191746</c:v>
                </c:pt>
                <c:pt idx="845">
                  <c:v>-0.11818915931791496</c:v>
                </c:pt>
                <c:pt idx="846">
                  <c:v>-0.10632643496364591</c:v>
                </c:pt>
                <c:pt idx="847">
                  <c:v>-0.10702855234502306</c:v>
                </c:pt>
                <c:pt idx="848">
                  <c:v>-0.1036472825537843</c:v>
                </c:pt>
                <c:pt idx="849">
                  <c:v>-9.6001890138040169E-2</c:v>
                </c:pt>
                <c:pt idx="850">
                  <c:v>-0.10584593061146941</c:v>
                </c:pt>
                <c:pt idx="851">
                  <c:v>-0.11777369916108427</c:v>
                </c:pt>
                <c:pt idx="852">
                  <c:v>-0.12243348588296732</c:v>
                </c:pt>
                <c:pt idx="853">
                  <c:v>-0.12981587350883605</c:v>
                </c:pt>
                <c:pt idx="854">
                  <c:v>-0.12501520054565141</c:v>
                </c:pt>
                <c:pt idx="855">
                  <c:v>-0.13385581218732845</c:v>
                </c:pt>
                <c:pt idx="856">
                  <c:v>-0.14261698249951216</c:v>
                </c:pt>
                <c:pt idx="857">
                  <c:v>-0.12415548596369397</c:v>
                </c:pt>
                <c:pt idx="858">
                  <c:v>-0.12868724102833595</c:v>
                </c:pt>
                <c:pt idx="859">
                  <c:v>-0.1145235461272609</c:v>
                </c:pt>
                <c:pt idx="860">
                  <c:v>-0.11478269454191803</c:v>
                </c:pt>
                <c:pt idx="861">
                  <c:v>-0.10144092174566299</c:v>
                </c:pt>
                <c:pt idx="862">
                  <c:v>-0.10038710294439401</c:v>
                </c:pt>
                <c:pt idx="863">
                  <c:v>-9.4068560695361181E-2</c:v>
                </c:pt>
                <c:pt idx="864">
                  <c:v>-9.6102927168754904E-2</c:v>
                </c:pt>
                <c:pt idx="865">
                  <c:v>-0.10498698730455591</c:v>
                </c:pt>
                <c:pt idx="866">
                  <c:v>-9.6464398072532487E-2</c:v>
                </c:pt>
                <c:pt idx="867">
                  <c:v>-9.6528670992834242E-2</c:v>
                </c:pt>
                <c:pt idx="868">
                  <c:v>-9.3480849112121178E-2</c:v>
                </c:pt>
                <c:pt idx="869">
                  <c:v>-8.8425912476222335E-2</c:v>
                </c:pt>
                <c:pt idx="870">
                  <c:v>-8.025759558090273E-2</c:v>
                </c:pt>
                <c:pt idx="871">
                  <c:v>-8.7979858409327649E-2</c:v>
                </c:pt>
                <c:pt idx="872">
                  <c:v>-9.5042423983774493E-2</c:v>
                </c:pt>
                <c:pt idx="873">
                  <c:v>-0.10066707578522882</c:v>
                </c:pt>
                <c:pt idx="874">
                  <c:v>-9.1076013526107724E-2</c:v>
                </c:pt>
                <c:pt idx="875">
                  <c:v>-8.6986713244823655E-2</c:v>
                </c:pt>
                <c:pt idx="876">
                  <c:v>-8.1746927690136806E-2</c:v>
                </c:pt>
                <c:pt idx="877">
                  <c:v>-7.0088848314108554E-2</c:v>
                </c:pt>
                <c:pt idx="878">
                  <c:v>-6.9474656287704328E-2</c:v>
                </c:pt>
                <c:pt idx="879">
                  <c:v>-6.8274038136466042E-2</c:v>
                </c:pt>
                <c:pt idx="880">
                  <c:v>-7.1016949283267183E-2</c:v>
                </c:pt>
                <c:pt idx="881">
                  <c:v>-9.2154513128772431E-2</c:v>
                </c:pt>
                <c:pt idx="882">
                  <c:v>-8.2870418337012697E-2</c:v>
                </c:pt>
                <c:pt idx="883">
                  <c:v>-0.10121468106620024</c:v>
                </c:pt>
                <c:pt idx="884">
                  <c:v>-9.632248346450567E-2</c:v>
                </c:pt>
                <c:pt idx="885">
                  <c:v>-8.0149874166476454E-2</c:v>
                </c:pt>
                <c:pt idx="886">
                  <c:v>-7.6278844722537542E-2</c:v>
                </c:pt>
                <c:pt idx="887">
                  <c:v>-7.5422986515798263E-2</c:v>
                </c:pt>
                <c:pt idx="888">
                  <c:v>-6.7526672619195871E-2</c:v>
                </c:pt>
                <c:pt idx="889">
                  <c:v>-6.5546809582218146E-2</c:v>
                </c:pt>
                <c:pt idx="890">
                  <c:v>-6.2018226257647413E-2</c:v>
                </c:pt>
                <c:pt idx="891">
                  <c:v>-6.337207105088527E-2</c:v>
                </c:pt>
                <c:pt idx="892">
                  <c:v>-8.1101113386943591E-2</c:v>
                </c:pt>
                <c:pt idx="893">
                  <c:v>-8.8091950382333639E-2</c:v>
                </c:pt>
                <c:pt idx="894">
                  <c:v>-8.3469699045906842E-2</c:v>
                </c:pt>
                <c:pt idx="895">
                  <c:v>-7.9424618533790459E-2</c:v>
                </c:pt>
                <c:pt idx="896">
                  <c:v>-7.2497540275339611E-2</c:v>
                </c:pt>
                <c:pt idx="897">
                  <c:v>-7.2713240195872553E-2</c:v>
                </c:pt>
                <c:pt idx="898">
                  <c:v>-6.7925164725066933E-2</c:v>
                </c:pt>
                <c:pt idx="899">
                  <c:v>-7.7258878211299731E-2</c:v>
                </c:pt>
                <c:pt idx="900">
                  <c:v>-8.6972059018994297E-2</c:v>
                </c:pt>
                <c:pt idx="901">
                  <c:v>-8.2308673013574252E-2</c:v>
                </c:pt>
                <c:pt idx="902">
                  <c:v>-7.832220940477308E-2</c:v>
                </c:pt>
                <c:pt idx="903">
                  <c:v>-7.4960221489624779E-2</c:v>
                </c:pt>
                <c:pt idx="904">
                  <c:v>-7.17319212487042E-2</c:v>
                </c:pt>
                <c:pt idx="905">
                  <c:v>-7.4216969439254377E-2</c:v>
                </c:pt>
                <c:pt idx="906">
                  <c:v>-7.8234798233162706E-2</c:v>
                </c:pt>
                <c:pt idx="907">
                  <c:v>-6.6285948165689001E-2</c:v>
                </c:pt>
                <c:pt idx="908">
                  <c:v>-6.6209849028051826E-2</c:v>
                </c:pt>
                <c:pt idx="909">
                  <c:v>-6.4852662042958142E-2</c:v>
                </c:pt>
                <c:pt idx="910">
                  <c:v>-6.4530526166405422E-2</c:v>
                </c:pt>
                <c:pt idx="911">
                  <c:v>-5.9585367678382406E-2</c:v>
                </c:pt>
                <c:pt idx="912">
                  <c:v>-6.3038623140359351E-2</c:v>
                </c:pt>
                <c:pt idx="913">
                  <c:v>-7.1681274187506583E-2</c:v>
                </c:pt>
                <c:pt idx="914">
                  <c:v>-6.9454088953207371E-2</c:v>
                </c:pt>
                <c:pt idx="915">
                  <c:v>-7.3813335499759103E-2</c:v>
                </c:pt>
                <c:pt idx="916">
                  <c:v>-8.3295905069410869E-2</c:v>
                </c:pt>
                <c:pt idx="917">
                  <c:v>-8.4946433662762111E-2</c:v>
                </c:pt>
                <c:pt idx="918">
                  <c:v>-8.49785701229131E-2</c:v>
                </c:pt>
                <c:pt idx="919">
                  <c:v>-6.787066128865149E-2</c:v>
                </c:pt>
                <c:pt idx="920">
                  <c:v>-6.2401292862646507E-2</c:v>
                </c:pt>
                <c:pt idx="921">
                  <c:v>-5.9488187022886163E-2</c:v>
                </c:pt>
                <c:pt idx="922">
                  <c:v>-5.8612275665012814E-2</c:v>
                </c:pt>
                <c:pt idx="923">
                  <c:v>-4.950403158319916E-2</c:v>
                </c:pt>
                <c:pt idx="924">
                  <c:v>-6.0420401458944006E-2</c:v>
                </c:pt>
                <c:pt idx="925">
                  <c:v>-7.0520505246855714E-2</c:v>
                </c:pt>
                <c:pt idx="926">
                  <c:v>-7.3593007928964616E-2</c:v>
                </c:pt>
                <c:pt idx="927">
                  <c:v>-7.7652228483547359E-2</c:v>
                </c:pt>
                <c:pt idx="928">
                  <c:v>-7.938168422302927E-2</c:v>
                </c:pt>
                <c:pt idx="929">
                  <c:v>-8.7364638016198315E-2</c:v>
                </c:pt>
                <c:pt idx="930">
                  <c:v>-9.1113806003245035E-2</c:v>
                </c:pt>
                <c:pt idx="931">
                  <c:v>-8.0736300291310403E-2</c:v>
                </c:pt>
                <c:pt idx="932">
                  <c:v>-7.7083284593035262E-2</c:v>
                </c:pt>
                <c:pt idx="933">
                  <c:v>-7.7774089940439217E-2</c:v>
                </c:pt>
                <c:pt idx="934">
                  <c:v>-6.8984125359960236E-2</c:v>
                </c:pt>
                <c:pt idx="935">
                  <c:v>-7.5145841683456727E-2</c:v>
                </c:pt>
                <c:pt idx="936">
                  <c:v>-7.6901263682740528E-2</c:v>
                </c:pt>
                <c:pt idx="937">
                  <c:v>-7.7877954979647224E-2</c:v>
                </c:pt>
                <c:pt idx="938">
                  <c:v>-7.2829445635778978E-2</c:v>
                </c:pt>
                <c:pt idx="939">
                  <c:v>-6.3092612393413017E-2</c:v>
                </c:pt>
                <c:pt idx="940">
                  <c:v>-5.8116345811963677E-2</c:v>
                </c:pt>
                <c:pt idx="941">
                  <c:v>-5.5820002915419664E-2</c:v>
                </c:pt>
                <c:pt idx="942">
                  <c:v>-3.4989406537275891E-2</c:v>
                </c:pt>
                <c:pt idx="943">
                  <c:v>-2.942311454745572E-2</c:v>
                </c:pt>
                <c:pt idx="944">
                  <c:v>-2.935318561016742E-2</c:v>
                </c:pt>
                <c:pt idx="945">
                  <c:v>-2.242636444339785E-2</c:v>
                </c:pt>
                <c:pt idx="946">
                  <c:v>-2.0607440798855903E-2</c:v>
                </c:pt>
                <c:pt idx="947">
                  <c:v>-1.3707100075250889E-2</c:v>
                </c:pt>
                <c:pt idx="948">
                  <c:v>-1.3108590641400131E-2</c:v>
                </c:pt>
                <c:pt idx="949">
                  <c:v>-1.8819625247740168E-2</c:v>
                </c:pt>
                <c:pt idx="950">
                  <c:v>-2.7964376348285302E-2</c:v>
                </c:pt>
                <c:pt idx="951">
                  <c:v>-1.7050834481033506E-2</c:v>
                </c:pt>
                <c:pt idx="952">
                  <c:v>-1.9635377152211086E-2</c:v>
                </c:pt>
                <c:pt idx="953">
                  <c:v>-9.0216041852472229E-3</c:v>
                </c:pt>
                <c:pt idx="954">
                  <c:v>-5.751655091970731E-3</c:v>
                </c:pt>
                <c:pt idx="955">
                  <c:v>-6.3655900266956778E-4</c:v>
                </c:pt>
                <c:pt idx="956">
                  <c:v>0</c:v>
                </c:pt>
                <c:pt idx="957">
                  <c:v>-9.5228341396408345E-3</c:v>
                </c:pt>
                <c:pt idx="958">
                  <c:v>-3.0066582771436368E-3</c:v>
                </c:pt>
                <c:pt idx="959">
                  <c:v>-1.2067087166974244E-2</c:v>
                </c:pt>
                <c:pt idx="960">
                  <c:v>-1.1512508113215025E-2</c:v>
                </c:pt>
                <c:pt idx="961">
                  <c:v>-7.4133342209328212E-3</c:v>
                </c:pt>
                <c:pt idx="962">
                  <c:v>-3.8613142704250203E-3</c:v>
                </c:pt>
                <c:pt idx="963">
                  <c:v>0</c:v>
                </c:pt>
                <c:pt idx="964">
                  <c:v>-3.446411057846599E-3</c:v>
                </c:pt>
                <c:pt idx="965">
                  <c:v>-1.6052189092272018E-2</c:v>
                </c:pt>
                <c:pt idx="966">
                  <c:v>-1.8096713382646512E-2</c:v>
                </c:pt>
                <c:pt idx="967">
                  <c:v>-5.6258790436005679E-3</c:v>
                </c:pt>
                <c:pt idx="968">
                  <c:v>-1.3870684220549934E-2</c:v>
                </c:pt>
                <c:pt idx="969">
                  <c:v>-5.3037964499115242E-3</c:v>
                </c:pt>
                <c:pt idx="970">
                  <c:v>-6.2147936990969432E-3</c:v>
                </c:pt>
                <c:pt idx="971">
                  <c:v>-7.4909027580454257E-3</c:v>
                </c:pt>
                <c:pt idx="972">
                  <c:v>-7.9535304835260945E-3</c:v>
                </c:pt>
                <c:pt idx="973">
                  <c:v>-2.5435868136076345E-2</c:v>
                </c:pt>
                <c:pt idx="974">
                  <c:v>-3.7848142003542362E-2</c:v>
                </c:pt>
                <c:pt idx="975">
                  <c:v>-4.3709790597938114E-2</c:v>
                </c:pt>
                <c:pt idx="976">
                  <c:v>-5.5627865007419564E-2</c:v>
                </c:pt>
                <c:pt idx="977">
                  <c:v>-4.9830123710269514E-2</c:v>
                </c:pt>
                <c:pt idx="978">
                  <c:v>-5.5015271552545264E-2</c:v>
                </c:pt>
                <c:pt idx="979">
                  <c:v>-4.7921816169004483E-2</c:v>
                </c:pt>
                <c:pt idx="980">
                  <c:v>-3.4241835397208265E-2</c:v>
                </c:pt>
                <c:pt idx="981">
                  <c:v>0</c:v>
                </c:pt>
                <c:pt idx="982">
                  <c:v>-9.7292000771483922E-3</c:v>
                </c:pt>
                <c:pt idx="983">
                  <c:v>-6.1612083754420954E-3</c:v>
                </c:pt>
                <c:pt idx="984">
                  <c:v>-1.3754594033899337E-2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-6.2309857199028817E-3</c:v>
                </c:pt>
                <c:pt idx="989">
                  <c:v>0</c:v>
                </c:pt>
                <c:pt idx="990">
                  <c:v>-2.9566702324791416E-3</c:v>
                </c:pt>
                <c:pt idx="991">
                  <c:v>0</c:v>
                </c:pt>
                <c:pt idx="992">
                  <c:v>-1.8324897274783147E-2</c:v>
                </c:pt>
                <c:pt idx="993">
                  <c:v>-7.8763035908255841E-3</c:v>
                </c:pt>
                <c:pt idx="994">
                  <c:v>-1.2685378475310927E-2</c:v>
                </c:pt>
                <c:pt idx="995">
                  <c:v>-1.3069061444406227E-2</c:v>
                </c:pt>
                <c:pt idx="996">
                  <c:v>-2.0253245659912489E-2</c:v>
                </c:pt>
                <c:pt idx="997">
                  <c:v>-3.2453619061668104E-2</c:v>
                </c:pt>
                <c:pt idx="998">
                  <c:v>-3.0329083268393009E-2</c:v>
                </c:pt>
                <c:pt idx="999">
                  <c:v>-2.8680115686003149E-2</c:v>
                </c:pt>
                <c:pt idx="1000">
                  <c:v>-1.6539095183674024E-2</c:v>
                </c:pt>
                <c:pt idx="1001">
                  <c:v>-2.6649948519431144E-2</c:v>
                </c:pt>
                <c:pt idx="1002">
                  <c:v>-2.8426313747870302E-2</c:v>
                </c:pt>
                <c:pt idx="1003">
                  <c:v>-2.0678649495550316E-2</c:v>
                </c:pt>
                <c:pt idx="1004">
                  <c:v>-1.6776258442888103E-2</c:v>
                </c:pt>
                <c:pt idx="1005">
                  <c:v>-1.6917066367468814E-2</c:v>
                </c:pt>
                <c:pt idx="1006">
                  <c:v>-2.1679453615585431E-2</c:v>
                </c:pt>
                <c:pt idx="1007">
                  <c:v>-1.4431446407808912E-2</c:v>
                </c:pt>
                <c:pt idx="1008">
                  <c:v>-1.1203542697582058E-2</c:v>
                </c:pt>
                <c:pt idx="1009">
                  <c:v>-1.0638075952837722E-2</c:v>
                </c:pt>
                <c:pt idx="1010">
                  <c:v>-1.8730434031114962E-2</c:v>
                </c:pt>
                <c:pt idx="1011">
                  <c:v>-3.8419206300248421E-2</c:v>
                </c:pt>
                <c:pt idx="1012">
                  <c:v>-4.2480285648866412E-2</c:v>
                </c:pt>
                <c:pt idx="1013">
                  <c:v>-3.5872743410214181E-2</c:v>
                </c:pt>
                <c:pt idx="1014">
                  <c:v>-3.4044972114071204E-2</c:v>
                </c:pt>
                <c:pt idx="1015">
                  <c:v>-2.8225656246880559E-2</c:v>
                </c:pt>
                <c:pt idx="1016">
                  <c:v>-2.6124712610281375E-2</c:v>
                </c:pt>
                <c:pt idx="1017">
                  <c:v>-3.4026346727222156E-2</c:v>
                </c:pt>
                <c:pt idx="1018">
                  <c:v>-4.7944477473464309E-2</c:v>
                </c:pt>
                <c:pt idx="1019">
                  <c:v>-5.5540655246076653E-2</c:v>
                </c:pt>
                <c:pt idx="1020">
                  <c:v>-5.6742365205592504E-2</c:v>
                </c:pt>
                <c:pt idx="1021">
                  <c:v>-6.009716988488556E-2</c:v>
                </c:pt>
                <c:pt idx="1022">
                  <c:v>-6.0511150149922366E-2</c:v>
                </c:pt>
                <c:pt idx="1023">
                  <c:v>-5.9224508426373945E-2</c:v>
                </c:pt>
                <c:pt idx="1024">
                  <c:v>-6.4102373072955965E-2</c:v>
                </c:pt>
                <c:pt idx="1025">
                  <c:v>-7.1282583872601002E-2</c:v>
                </c:pt>
                <c:pt idx="1026">
                  <c:v>-6.9199520607376885E-2</c:v>
                </c:pt>
                <c:pt idx="1027">
                  <c:v>-8.0692625985842481E-2</c:v>
                </c:pt>
                <c:pt idx="1028">
                  <c:v>-7.8211724457517562E-2</c:v>
                </c:pt>
                <c:pt idx="1029">
                  <c:v>-8.8601710257522726E-2</c:v>
                </c:pt>
                <c:pt idx="1030">
                  <c:v>-8.8833658408419058E-2</c:v>
                </c:pt>
                <c:pt idx="1031">
                  <c:v>-7.3017973249971613E-2</c:v>
                </c:pt>
                <c:pt idx="1032">
                  <c:v>-8.2186630349646239E-2</c:v>
                </c:pt>
                <c:pt idx="1033">
                  <c:v>-7.3411093081737433E-2</c:v>
                </c:pt>
                <c:pt idx="1034">
                  <c:v>-7.2447539735400968E-2</c:v>
                </c:pt>
                <c:pt idx="1035">
                  <c:v>-7.1152206164656007E-2</c:v>
                </c:pt>
                <c:pt idx="1036">
                  <c:v>-7.3001831248035498E-2</c:v>
                </c:pt>
                <c:pt idx="1037">
                  <c:v>-7.9648362629825664E-2</c:v>
                </c:pt>
                <c:pt idx="1038">
                  <c:v>-9.4236758964150957E-2</c:v>
                </c:pt>
                <c:pt idx="1039">
                  <c:v>-8.8568929576667732E-2</c:v>
                </c:pt>
                <c:pt idx="1040">
                  <c:v>-6.8876680568655702E-2</c:v>
                </c:pt>
                <c:pt idx="1041">
                  <c:v>-6.5222379668826158E-2</c:v>
                </c:pt>
                <c:pt idx="1042">
                  <c:v>-6.9926655709972807E-2</c:v>
                </c:pt>
                <c:pt idx="1043">
                  <c:v>-7.9435784881252247E-2</c:v>
                </c:pt>
                <c:pt idx="1044">
                  <c:v>-7.2883125449182407E-2</c:v>
                </c:pt>
                <c:pt idx="1045">
                  <c:v>-8.7983347414126056E-2</c:v>
                </c:pt>
                <c:pt idx="1046">
                  <c:v>-8.9978002176438698E-2</c:v>
                </c:pt>
                <c:pt idx="1047">
                  <c:v>-7.7535498745642584E-2</c:v>
                </c:pt>
                <c:pt idx="1048">
                  <c:v>-7.8557908314422553E-2</c:v>
                </c:pt>
                <c:pt idx="1049">
                  <c:v>-7.1586798524472361E-2</c:v>
                </c:pt>
                <c:pt idx="1050">
                  <c:v>-7.8085320165433569E-2</c:v>
                </c:pt>
                <c:pt idx="1051">
                  <c:v>-9.4034114755230602E-2</c:v>
                </c:pt>
                <c:pt idx="1052">
                  <c:v>-9.1978120385560747E-2</c:v>
                </c:pt>
                <c:pt idx="1053">
                  <c:v>-0.10366021135592351</c:v>
                </c:pt>
                <c:pt idx="1054">
                  <c:v>-5.5950662095252124E-2</c:v>
                </c:pt>
                <c:pt idx="1055">
                  <c:v>-2.9244092399799637E-2</c:v>
                </c:pt>
                <c:pt idx="1056">
                  <c:v>-2.9067523732468348E-2</c:v>
                </c:pt>
                <c:pt idx="1057">
                  <c:v>-4.1574346832517595E-2</c:v>
                </c:pt>
                <c:pt idx="1058">
                  <c:v>-3.173467912928607E-2</c:v>
                </c:pt>
                <c:pt idx="1059">
                  <c:v>-3.5886153688746036E-2</c:v>
                </c:pt>
                <c:pt idx="1060">
                  <c:v>-3.9741360428056538E-2</c:v>
                </c:pt>
                <c:pt idx="1061">
                  <c:v>-4.8729227106047324E-2</c:v>
                </c:pt>
                <c:pt idx="1062">
                  <c:v>-6.4426703142624775E-2</c:v>
                </c:pt>
                <c:pt idx="1063">
                  <c:v>-6.7936471040503932E-2</c:v>
                </c:pt>
                <c:pt idx="1064">
                  <c:v>-5.9283861325800213E-2</c:v>
                </c:pt>
                <c:pt idx="1065">
                  <c:v>-5.0987617346146097E-2</c:v>
                </c:pt>
                <c:pt idx="1066">
                  <c:v>-4.3745570262161637E-2</c:v>
                </c:pt>
                <c:pt idx="1067">
                  <c:v>-4.1438505677763748E-2</c:v>
                </c:pt>
                <c:pt idx="1068">
                  <c:v>-3.0187033651356554E-2</c:v>
                </c:pt>
                <c:pt idx="1069">
                  <c:v>-2.4069959933068819E-2</c:v>
                </c:pt>
                <c:pt idx="1070">
                  <c:v>-3.2377875821815283E-2</c:v>
                </c:pt>
                <c:pt idx="1071">
                  <c:v>-3.0018908492730256E-2</c:v>
                </c:pt>
                <c:pt idx="1072">
                  <c:v>-3.0973521653379077E-2</c:v>
                </c:pt>
                <c:pt idx="1073">
                  <c:v>-3.0038030556562512E-2</c:v>
                </c:pt>
                <c:pt idx="1074">
                  <c:v>-1.0822094774909696E-2</c:v>
                </c:pt>
                <c:pt idx="1075">
                  <c:v>-5.3579029503120212E-3</c:v>
                </c:pt>
                <c:pt idx="1076">
                  <c:v>-3.4412264742749166E-3</c:v>
                </c:pt>
                <c:pt idx="1077">
                  <c:v>-2.5477045824919831E-3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-7.5924133917321113E-3</c:v>
                </c:pt>
                <c:pt idx="1082">
                  <c:v>-1.3225843427935535E-2</c:v>
                </c:pt>
                <c:pt idx="1083">
                  <c:v>-9.0338551877391371E-3</c:v>
                </c:pt>
                <c:pt idx="1084">
                  <c:v>-7.3068308106462032E-3</c:v>
                </c:pt>
                <c:pt idx="1085">
                  <c:v>-9.0901845685045224E-3</c:v>
                </c:pt>
                <c:pt idx="1086">
                  <c:v>-4.5270127668451954E-3</c:v>
                </c:pt>
                <c:pt idx="1087">
                  <c:v>-5.1655764020885897E-5</c:v>
                </c:pt>
                <c:pt idx="1088">
                  <c:v>-1.9326635138614545E-3</c:v>
                </c:pt>
                <c:pt idx="1089">
                  <c:v>-7.2399242972480682E-3</c:v>
                </c:pt>
                <c:pt idx="1090">
                  <c:v>0</c:v>
                </c:pt>
                <c:pt idx="1091">
                  <c:v>-1.6613176623770931E-3</c:v>
                </c:pt>
                <c:pt idx="1092">
                  <c:v>0</c:v>
                </c:pt>
                <c:pt idx="1093">
                  <c:v>0</c:v>
                </c:pt>
                <c:pt idx="1094">
                  <c:v>-8.1779384816547118E-3</c:v>
                </c:pt>
                <c:pt idx="1095">
                  <c:v>-7.9746813592064258E-3</c:v>
                </c:pt>
                <c:pt idx="1096">
                  <c:v>-1.1055631425787804E-2</c:v>
                </c:pt>
                <c:pt idx="1097">
                  <c:v>-6.8047372524838723E-3</c:v>
                </c:pt>
                <c:pt idx="1098">
                  <c:v>-1.6654927514279438E-2</c:v>
                </c:pt>
                <c:pt idx="1099">
                  <c:v>-1.5626971636635401E-2</c:v>
                </c:pt>
                <c:pt idx="1100">
                  <c:v>-1.3334737006921893E-2</c:v>
                </c:pt>
                <c:pt idx="1101">
                  <c:v>-2.928750355274401E-3</c:v>
                </c:pt>
                <c:pt idx="1102">
                  <c:v>-4.6547339823781453E-3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-9.3278703234089821E-4</c:v>
                </c:pt>
                <c:pt idx="1108">
                  <c:v>-5.2848335258247614E-3</c:v>
                </c:pt>
                <c:pt idx="1109">
                  <c:v>-1.2422285740882E-2</c:v>
                </c:pt>
                <c:pt idx="1110">
                  <c:v>-2.5526887922087127E-3</c:v>
                </c:pt>
                <c:pt idx="1111">
                  <c:v>-2.9639020055400866E-3</c:v>
                </c:pt>
                <c:pt idx="1112">
                  <c:v>-1.026353632807242E-2</c:v>
                </c:pt>
                <c:pt idx="1113">
                  <c:v>-9.0092640531035384E-3</c:v>
                </c:pt>
                <c:pt idx="1114">
                  <c:v>-2.4109233967842925E-2</c:v>
                </c:pt>
                <c:pt idx="1115">
                  <c:v>-1.9482725446324678E-2</c:v>
                </c:pt>
                <c:pt idx="1116">
                  <c:v>-5.49859722073609E-3</c:v>
                </c:pt>
                <c:pt idx="1117">
                  <c:v>-1.9629792949107383E-3</c:v>
                </c:pt>
                <c:pt idx="1118">
                  <c:v>0</c:v>
                </c:pt>
                <c:pt idx="1119">
                  <c:v>0</c:v>
                </c:pt>
                <c:pt idx="1120">
                  <c:v>-1.9045289890048389E-3</c:v>
                </c:pt>
                <c:pt idx="1121">
                  <c:v>-4.7839670599902906E-4</c:v>
                </c:pt>
                <c:pt idx="1122">
                  <c:v>-1.7305232115338853E-4</c:v>
                </c:pt>
                <c:pt idx="1123">
                  <c:v>-1.009996274369418E-2</c:v>
                </c:pt>
                <c:pt idx="1124">
                  <c:v>-1.4988809998324082E-2</c:v>
                </c:pt>
                <c:pt idx="1125">
                  <c:v>-1.9957032491169091E-2</c:v>
                </c:pt>
                <c:pt idx="1126">
                  <c:v>-1.3496889229590359E-2</c:v>
                </c:pt>
                <c:pt idx="1127">
                  <c:v>-8.0910302882082341E-3</c:v>
                </c:pt>
                <c:pt idx="1128">
                  <c:v>-1.9009773642319705E-2</c:v>
                </c:pt>
                <c:pt idx="1129">
                  <c:v>-2.3497215788378378E-2</c:v>
                </c:pt>
                <c:pt idx="1130">
                  <c:v>-1.7971936443555436E-2</c:v>
                </c:pt>
                <c:pt idx="1131">
                  <c:v>-2.4761498861930686E-2</c:v>
                </c:pt>
                <c:pt idx="1132">
                  <c:v>-2.9298282372285156E-2</c:v>
                </c:pt>
                <c:pt idx="1133">
                  <c:v>-4.958735602511688E-2</c:v>
                </c:pt>
                <c:pt idx="1134">
                  <c:v>-1.5412621330295639E-2</c:v>
                </c:pt>
                <c:pt idx="1135">
                  <c:v>-1.9326082774786868E-2</c:v>
                </c:pt>
                <c:pt idx="1136">
                  <c:v>-1.755527603394591E-2</c:v>
                </c:pt>
                <c:pt idx="1137">
                  <c:v>-9.2182540164943427E-3</c:v>
                </c:pt>
                <c:pt idx="1138">
                  <c:v>-1.1747535255835051E-2</c:v>
                </c:pt>
                <c:pt idx="1139">
                  <c:v>-1.6563681466454039E-2</c:v>
                </c:pt>
                <c:pt idx="1140">
                  <c:v>-2.1379827677072916E-2</c:v>
                </c:pt>
                <c:pt idx="1141">
                  <c:v>-2.5224878630970227E-2</c:v>
                </c:pt>
                <c:pt idx="1142">
                  <c:v>-1.5008117488700901E-2</c:v>
                </c:pt>
                <c:pt idx="1143">
                  <c:v>-1.8652227524233789E-2</c:v>
                </c:pt>
                <c:pt idx="1144">
                  <c:v>-3.7885586672396832E-2</c:v>
                </c:pt>
                <c:pt idx="1145">
                  <c:v>-3.9840887210170206E-2</c:v>
                </c:pt>
                <c:pt idx="1146">
                  <c:v>-4.9190479834041567E-2</c:v>
                </c:pt>
                <c:pt idx="1147">
                  <c:v>-5.2606237082156837E-2</c:v>
                </c:pt>
                <c:pt idx="1148">
                  <c:v>-8.713017515230892E-2</c:v>
                </c:pt>
                <c:pt idx="1149">
                  <c:v>-9.0783581386912227E-2</c:v>
                </c:pt>
                <c:pt idx="1150">
                  <c:v>-7.9349733258678001E-2</c:v>
                </c:pt>
                <c:pt idx="1151">
                  <c:v>-8.4455968553103888E-2</c:v>
                </c:pt>
                <c:pt idx="1152">
                  <c:v>-0.10430835921371329</c:v>
                </c:pt>
                <c:pt idx="1153">
                  <c:v>-0.15059079728732172</c:v>
                </c:pt>
                <c:pt idx="1154">
                  <c:v>-0.14910221361568998</c:v>
                </c:pt>
                <c:pt idx="1155">
                  <c:v>-0.21868688566128047</c:v>
                </c:pt>
                <c:pt idx="1156">
                  <c:v>-0.18709554085167024</c:v>
                </c:pt>
                <c:pt idx="1157">
                  <c:v>-0.25177348833672653</c:v>
                </c:pt>
                <c:pt idx="1158">
                  <c:v>-0.27110433839308767</c:v>
                </c:pt>
                <c:pt idx="1159">
                  <c:v>-0.31185458456359005</c:v>
                </c:pt>
                <c:pt idx="1160">
                  <c:v>-0.32571021173166037</c:v>
                </c:pt>
                <c:pt idx="1161">
                  <c:v>-0.28691097554551426</c:v>
                </c:pt>
                <c:pt idx="1162">
                  <c:v>-0.38070056632921467</c:v>
                </c:pt>
                <c:pt idx="1163">
                  <c:v>-0.36418694131929286</c:v>
                </c:pt>
                <c:pt idx="1164">
                  <c:v>-0.3198095089628471</c:v>
                </c:pt>
                <c:pt idx="1165">
                  <c:v>-0.2861765758189655</c:v>
                </c:pt>
                <c:pt idx="1166">
                  <c:v>-0.28930343580366724</c:v>
                </c:pt>
                <c:pt idx="1167">
                  <c:v>-0.32208493245834657</c:v>
                </c:pt>
                <c:pt idx="1168">
                  <c:v>-0.2975770529761782</c:v>
                </c:pt>
                <c:pt idx="1169">
                  <c:v>-0.34233086221292941</c:v>
                </c:pt>
                <c:pt idx="1170">
                  <c:v>-0.2874353765187071</c:v>
                </c:pt>
                <c:pt idx="1171">
                  <c:v>-0.25726658853092177</c:v>
                </c:pt>
                <c:pt idx="1172">
                  <c:v>-0.26846016566780206</c:v>
                </c:pt>
                <c:pt idx="1173">
                  <c:v>-0.27585445775390005</c:v>
                </c:pt>
                <c:pt idx="1174">
                  <c:v>-0.27054370607992873</c:v>
                </c:pt>
                <c:pt idx="1175">
                  <c:v>-0.24703838591287353</c:v>
                </c:pt>
                <c:pt idx="1176">
                  <c:v>-0.24562536365419763</c:v>
                </c:pt>
                <c:pt idx="1177">
                  <c:v>-0.26973088457147987</c:v>
                </c:pt>
                <c:pt idx="1178">
                  <c:v>-0.25202424734754425</c:v>
                </c:pt>
                <c:pt idx="1179">
                  <c:v>-0.24049862904900132</c:v>
                </c:pt>
                <c:pt idx="1180">
                  <c:v>-0.25327160657150705</c:v>
                </c:pt>
                <c:pt idx="1181">
                  <c:v>-0.24335899799368954</c:v>
                </c:pt>
                <c:pt idx="1182">
                  <c:v>-0.23450520265356434</c:v>
                </c:pt>
                <c:pt idx="1183">
                  <c:v>-0.22006892058972238</c:v>
                </c:pt>
                <c:pt idx="1184">
                  <c:v>-0.19629305719331547</c:v>
                </c:pt>
                <c:pt idx="1185">
                  <c:v>-0.2502613066213013</c:v>
                </c:pt>
                <c:pt idx="1186">
                  <c:v>-0.24472553925701446</c:v>
                </c:pt>
                <c:pt idx="1187">
                  <c:v>-0.24575169661592133</c:v>
                </c:pt>
                <c:pt idx="1188">
                  <c:v>-0.2476938871293648</c:v>
                </c:pt>
                <c:pt idx="1189">
                  <c:v>-0.23702971661133043</c:v>
                </c:pt>
                <c:pt idx="1190">
                  <c:v>-0.25814209979207503</c:v>
                </c:pt>
                <c:pt idx="1191">
                  <c:v>-0.25874182381414468</c:v>
                </c:pt>
                <c:pt idx="1192">
                  <c:v>-0.28421698472777512</c:v>
                </c:pt>
                <c:pt idx="1193">
                  <c:v>-0.28023177569558799</c:v>
                </c:pt>
                <c:pt idx="1194">
                  <c:v>-0.26539504197948971</c:v>
                </c:pt>
                <c:pt idx="1195">
                  <c:v>-0.26267077892375279</c:v>
                </c:pt>
                <c:pt idx="1196">
                  <c:v>-0.2688756342570181</c:v>
                </c:pt>
                <c:pt idx="1197">
                  <c:v>-0.27038424051126253</c:v>
                </c:pt>
                <c:pt idx="1198">
                  <c:v>-0.24664508518297912</c:v>
                </c:pt>
                <c:pt idx="1199">
                  <c:v>-0.23245360302798668</c:v>
                </c:pt>
                <c:pt idx="1200">
                  <c:v>-0.22712592750442595</c:v>
                </c:pt>
                <c:pt idx="1201">
                  <c:v>-0.20616371369327757</c:v>
                </c:pt>
                <c:pt idx="1202">
                  <c:v>-0.19372087041980457</c:v>
                </c:pt>
                <c:pt idx="1203">
                  <c:v>-0.18695109221996331</c:v>
                </c:pt>
                <c:pt idx="1204">
                  <c:v>-0.18271536254103726</c:v>
                </c:pt>
                <c:pt idx="1205">
                  <c:v>-0.1807288363089512</c:v>
                </c:pt>
                <c:pt idx="1206">
                  <c:v>-0.18367334777342903</c:v>
                </c:pt>
                <c:pt idx="1207">
                  <c:v>-0.20056573330444338</c:v>
                </c:pt>
                <c:pt idx="1208">
                  <c:v>-0.20794477008950318</c:v>
                </c:pt>
                <c:pt idx="1209">
                  <c:v>-0.19897226943817337</c:v>
                </c:pt>
                <c:pt idx="1210">
                  <c:v>-0.20129155192415826</c:v>
                </c:pt>
                <c:pt idx="1211">
                  <c:v>-0.18460296768045292</c:v>
                </c:pt>
                <c:pt idx="1212">
                  <c:v>-0.17212031760583313</c:v>
                </c:pt>
                <c:pt idx="1213">
                  <c:v>-0.1678395371160285</c:v>
                </c:pt>
                <c:pt idx="1214">
                  <c:v>-0.1554658194253854</c:v>
                </c:pt>
                <c:pt idx="1215">
                  <c:v>-0.16884877062534576</c:v>
                </c:pt>
                <c:pt idx="1216">
                  <c:v>-0.16948949326895613</c:v>
                </c:pt>
                <c:pt idx="1217">
                  <c:v>-0.16164326288959729</c:v>
                </c:pt>
                <c:pt idx="1218">
                  <c:v>-0.16664294944083369</c:v>
                </c:pt>
                <c:pt idx="1219">
                  <c:v>-0.16773275000875987</c:v>
                </c:pt>
                <c:pt idx="1220">
                  <c:v>-0.15584672522318632</c:v>
                </c:pt>
                <c:pt idx="1221">
                  <c:v>-0.1456149471439574</c:v>
                </c:pt>
                <c:pt idx="1222">
                  <c:v>-0.12581118275540781</c:v>
                </c:pt>
                <c:pt idx="1223">
                  <c:v>-0.13404690003940156</c:v>
                </c:pt>
                <c:pt idx="1224">
                  <c:v>-0.12430543687010798</c:v>
                </c:pt>
                <c:pt idx="1225">
                  <c:v>-0.12772262430269565</c:v>
                </c:pt>
                <c:pt idx="1226">
                  <c:v>-0.12535423881649377</c:v>
                </c:pt>
                <c:pt idx="1227">
                  <c:v>-0.14110128494923924</c:v>
                </c:pt>
                <c:pt idx="1228">
                  <c:v>-0.14065435230163148</c:v>
                </c:pt>
                <c:pt idx="1229">
                  <c:v>-0.13064615972824567</c:v>
                </c:pt>
                <c:pt idx="1230">
                  <c:v>-0.11757284346654784</c:v>
                </c:pt>
                <c:pt idx="1231">
                  <c:v>-0.10806569218664008</c:v>
                </c:pt>
                <c:pt idx="1232">
                  <c:v>-9.5877183385165599E-2</c:v>
                </c:pt>
                <c:pt idx="1233">
                  <c:v>-9.7279002532141612E-2</c:v>
                </c:pt>
                <c:pt idx="1234">
                  <c:v>-9.0868200634858676E-2</c:v>
                </c:pt>
                <c:pt idx="1235">
                  <c:v>-9.1143987873942289E-2</c:v>
                </c:pt>
                <c:pt idx="1236">
                  <c:v>-9.5772303190526653E-2</c:v>
                </c:pt>
                <c:pt idx="1237">
                  <c:v>-8.2466343587994095E-2</c:v>
                </c:pt>
                <c:pt idx="1238">
                  <c:v>-9.2521017156731111E-2</c:v>
                </c:pt>
                <c:pt idx="1239">
                  <c:v>-0.10050764397845824</c:v>
                </c:pt>
                <c:pt idx="1240">
                  <c:v>-0.10358683114741518</c:v>
                </c:pt>
                <c:pt idx="1241">
                  <c:v>-0.10165560538159313</c:v>
                </c:pt>
                <c:pt idx="1242">
                  <c:v>-0.10224150428709677</c:v>
                </c:pt>
                <c:pt idx="1243">
                  <c:v>-9.3609864268342391E-2</c:v>
                </c:pt>
                <c:pt idx="1244">
                  <c:v>-9.3249457781311551E-2</c:v>
                </c:pt>
                <c:pt idx="1245">
                  <c:v>-8.9876367703287774E-2</c:v>
                </c:pt>
                <c:pt idx="1246">
                  <c:v>-8.5405849406818835E-2</c:v>
                </c:pt>
                <c:pt idx="1247">
                  <c:v>-8.6815534568392638E-2</c:v>
                </c:pt>
                <c:pt idx="1248">
                  <c:v>-9.7140274638324087E-2</c:v>
                </c:pt>
                <c:pt idx="1249">
                  <c:v>-9.3006088056934444E-2</c:v>
                </c:pt>
                <c:pt idx="1250">
                  <c:v>-8.162324984154723E-2</c:v>
                </c:pt>
                <c:pt idx="1251">
                  <c:v>-7.9562115652820675E-2</c:v>
                </c:pt>
                <c:pt idx="1252">
                  <c:v>-8.8963194917696331E-2</c:v>
                </c:pt>
                <c:pt idx="1253">
                  <c:v>-8.3854337618404107E-2</c:v>
                </c:pt>
                <c:pt idx="1254">
                  <c:v>-7.5169304046015406E-2</c:v>
                </c:pt>
                <c:pt idx="1255">
                  <c:v>-7.4101432973331938E-2</c:v>
                </c:pt>
                <c:pt idx="1256">
                  <c:v>-6.8618105706364618E-2</c:v>
                </c:pt>
                <c:pt idx="1257">
                  <c:v>-6.7675375775010815E-2</c:v>
                </c:pt>
                <c:pt idx="1258">
                  <c:v>-5.9241101213439951E-2</c:v>
                </c:pt>
                <c:pt idx="1259">
                  <c:v>-7.9240324146543251E-2</c:v>
                </c:pt>
                <c:pt idx="1260">
                  <c:v>-7.2744664637234613E-2</c:v>
                </c:pt>
                <c:pt idx="1261">
                  <c:v>-7.0596050831616242E-2</c:v>
                </c:pt>
                <c:pt idx="1262">
                  <c:v>-8.5702612684830259E-2</c:v>
                </c:pt>
                <c:pt idx="1263">
                  <c:v>-8.4271236392092441E-2</c:v>
                </c:pt>
                <c:pt idx="1264">
                  <c:v>-8.9594144634078776E-2</c:v>
                </c:pt>
                <c:pt idx="1265">
                  <c:v>-7.4186290585357528E-2</c:v>
                </c:pt>
                <c:pt idx="1266">
                  <c:v>-7.3847098501333197E-2</c:v>
                </c:pt>
                <c:pt idx="1267">
                  <c:v>-7.6181159560199108E-2</c:v>
                </c:pt>
                <c:pt idx="1268">
                  <c:v>-6.9322948287151354E-2</c:v>
                </c:pt>
                <c:pt idx="1269">
                  <c:v>-6.3161236852135261E-2</c:v>
                </c:pt>
                <c:pt idx="1270">
                  <c:v>-7.0860396594921382E-2</c:v>
                </c:pt>
                <c:pt idx="1271">
                  <c:v>-7.4055190342059429E-2</c:v>
                </c:pt>
                <c:pt idx="1272">
                  <c:v>-9.340272588393117E-2</c:v>
                </c:pt>
                <c:pt idx="1273">
                  <c:v>-0.10055507843012423</c:v>
                </c:pt>
                <c:pt idx="1274">
                  <c:v>-0.10212017697102627</c:v>
                </c:pt>
                <c:pt idx="1275">
                  <c:v>-0.12869348119533819</c:v>
                </c:pt>
                <c:pt idx="1276">
                  <c:v>-0.10878865043740948</c:v>
                </c:pt>
                <c:pt idx="1277">
                  <c:v>-9.4654375661310852E-2</c:v>
                </c:pt>
                <c:pt idx="1278">
                  <c:v>-9.4854839851517658E-2</c:v>
                </c:pt>
                <c:pt idx="1279">
                  <c:v>-9.2597293661922375E-2</c:v>
                </c:pt>
                <c:pt idx="1280">
                  <c:v>-7.7601332741236262E-2</c:v>
                </c:pt>
                <c:pt idx="1281">
                  <c:v>-5.6684408105045381E-2</c:v>
                </c:pt>
                <c:pt idx="1282">
                  <c:v>-4.9429082276843506E-2</c:v>
                </c:pt>
                <c:pt idx="1283">
                  <c:v>-4.2189488477837322E-2</c:v>
                </c:pt>
                <c:pt idx="1284">
                  <c:v>-3.439927365697848E-2</c:v>
                </c:pt>
                <c:pt idx="1285">
                  <c:v>-3.2389626109256109E-2</c:v>
                </c:pt>
                <c:pt idx="1286">
                  <c:v>-3.1633773615622363E-2</c:v>
                </c:pt>
                <c:pt idx="1287">
                  <c:v>-2.7599938311375749E-2</c:v>
                </c:pt>
                <c:pt idx="1288">
                  <c:v>-5.301741511795488E-2</c:v>
                </c:pt>
                <c:pt idx="1289">
                  <c:v>-4.6949380765877513E-2</c:v>
                </c:pt>
                <c:pt idx="1290">
                  <c:v>-3.6255891466160262E-2</c:v>
                </c:pt>
                <c:pt idx="1291">
                  <c:v>-3.356785975038945E-2</c:v>
                </c:pt>
                <c:pt idx="1292">
                  <c:v>-2.9683955451660249E-2</c:v>
                </c:pt>
                <c:pt idx="1293">
                  <c:v>-3.3231289671231234E-2</c:v>
                </c:pt>
                <c:pt idx="1294">
                  <c:v>-3.0203827507357395E-2</c:v>
                </c:pt>
                <c:pt idx="1295">
                  <c:v>-4.3075487758454933E-2</c:v>
                </c:pt>
                <c:pt idx="1296">
                  <c:v>-3.409869655370823E-2</c:v>
                </c:pt>
                <c:pt idx="1297">
                  <c:v>-4.8391960170315773E-2</c:v>
                </c:pt>
                <c:pt idx="1298">
                  <c:v>-5.2506362533171314E-2</c:v>
                </c:pt>
                <c:pt idx="1299">
                  <c:v>-5.5742869994086064E-2</c:v>
                </c:pt>
                <c:pt idx="1300">
                  <c:v>-5.2322107100317594E-2</c:v>
                </c:pt>
                <c:pt idx="1301">
                  <c:v>-4.0319283916169235E-2</c:v>
                </c:pt>
                <c:pt idx="1302">
                  <c:v>-1.4599084729610468E-2</c:v>
                </c:pt>
                <c:pt idx="1303">
                  <c:v>-1.419934816959123E-3</c:v>
                </c:pt>
                <c:pt idx="1304">
                  <c:v>0</c:v>
                </c:pt>
                <c:pt idx="1305">
                  <c:v>0</c:v>
                </c:pt>
                <c:pt idx="1306">
                  <c:v>-5.4246407792689633E-3</c:v>
                </c:pt>
                <c:pt idx="1307">
                  <c:v>-3.4562357333072224E-3</c:v>
                </c:pt>
                <c:pt idx="1308">
                  <c:v>0</c:v>
                </c:pt>
                <c:pt idx="1309">
                  <c:v>0</c:v>
                </c:pt>
                <c:pt idx="1310">
                  <c:v>-1.3130134529046544E-2</c:v>
                </c:pt>
                <c:pt idx="1311">
                  <c:v>-6.7405989807616251E-3</c:v>
                </c:pt>
                <c:pt idx="1312">
                  <c:v>-2.3291055578251729E-3</c:v>
                </c:pt>
                <c:pt idx="1313">
                  <c:v>0</c:v>
                </c:pt>
                <c:pt idx="1314">
                  <c:v>-1.5608105649616788E-2</c:v>
                </c:pt>
                <c:pt idx="1315">
                  <c:v>-5.9133455008217872E-3</c:v>
                </c:pt>
                <c:pt idx="1316">
                  <c:v>-8.3844267527225513E-3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-2.9955479785326866E-2</c:v>
                </c:pt>
                <c:pt idx="1328">
                  <c:v>-2.031486334634347E-2</c:v>
                </c:pt>
                <c:pt idx="1329">
                  <c:v>-1.0998773655157112E-2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-5.6873847993355042E-5</c:v>
                </c:pt>
                <c:pt idx="1338">
                  <c:v>-1.732784244698693E-3</c:v>
                </c:pt>
                <c:pt idx="1339">
                  <c:v>0</c:v>
                </c:pt>
                <c:pt idx="1340">
                  <c:v>0</c:v>
                </c:pt>
                <c:pt idx="1341">
                  <c:v>-5.0063503302177903E-4</c:v>
                </c:pt>
                <c:pt idx="1342">
                  <c:v>0</c:v>
                </c:pt>
                <c:pt idx="1343">
                  <c:v>-1.1081966498978857E-2</c:v>
                </c:pt>
                <c:pt idx="1344">
                  <c:v>-2.0568867154349579E-2</c:v>
                </c:pt>
                <c:pt idx="1345">
                  <c:v>-3.7485761581926846E-3</c:v>
                </c:pt>
                <c:pt idx="1346">
                  <c:v>0</c:v>
                </c:pt>
                <c:pt idx="1347">
                  <c:v>-3.3611744187634907E-3</c:v>
                </c:pt>
                <c:pt idx="1348">
                  <c:v>-1.8347883159022027E-2</c:v>
                </c:pt>
                <c:pt idx="1349">
                  <c:v>-2.9011217035948889E-2</c:v>
                </c:pt>
                <c:pt idx="1350">
                  <c:v>-4.7842710854649417E-2</c:v>
                </c:pt>
                <c:pt idx="1351">
                  <c:v>-5.8598830497677334E-2</c:v>
                </c:pt>
                <c:pt idx="1352">
                  <c:v>-7.041977726596127E-2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-3.8345611783863198E-4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-9.579298897325339E-4</c:v>
                </c:pt>
                <c:pt idx="1361">
                  <c:v>-8.6340238059764429E-3</c:v>
                </c:pt>
                <c:pt idx="1362">
                  <c:v>-1.590363025900321E-2</c:v>
                </c:pt>
                <c:pt idx="1363">
                  <c:v>-2.4242950654147277E-2</c:v>
                </c:pt>
                <c:pt idx="1364">
                  <c:v>-4.6205544987520275E-2</c:v>
                </c:pt>
                <c:pt idx="1365">
                  <c:v>-4.6069601774585855E-2</c:v>
                </c:pt>
                <c:pt idx="1366">
                  <c:v>-2.6315078019707783E-2</c:v>
                </c:pt>
                <c:pt idx="1367">
                  <c:v>-2.1375488384141161E-2</c:v>
                </c:pt>
                <c:pt idx="1368">
                  <c:v>-5.8559887778781516E-2</c:v>
                </c:pt>
                <c:pt idx="1369">
                  <c:v>-3.5610602650259615E-2</c:v>
                </c:pt>
                <c:pt idx="1370">
                  <c:v>-1.3603524783176058E-2</c:v>
                </c:pt>
                <c:pt idx="1371">
                  <c:v>-3.3531572667399145E-2</c:v>
                </c:pt>
                <c:pt idx="1372">
                  <c:v>-3.2846104421643707E-2</c:v>
                </c:pt>
                <c:pt idx="1373">
                  <c:v>-2.1640663932079307E-2</c:v>
                </c:pt>
                <c:pt idx="1374">
                  <c:v>-2.6115860814857395E-2</c:v>
                </c:pt>
                <c:pt idx="1375">
                  <c:v>-3.3727913781707808E-2</c:v>
                </c:pt>
                <c:pt idx="1376">
                  <c:v>-3.4324606699411619E-2</c:v>
                </c:pt>
                <c:pt idx="1377">
                  <c:v>-4.5106878400617001E-2</c:v>
                </c:pt>
                <c:pt idx="1378">
                  <c:v>-5.6325548906673073E-2</c:v>
                </c:pt>
                <c:pt idx="1379">
                  <c:v>-4.4021250090836239E-2</c:v>
                </c:pt>
                <c:pt idx="1380">
                  <c:v>-4.568842390813499E-2</c:v>
                </c:pt>
                <c:pt idx="1381">
                  <c:v>-4.0316845473215235E-2</c:v>
                </c:pt>
                <c:pt idx="1382">
                  <c:v>-5.7019837163422737E-2</c:v>
                </c:pt>
                <c:pt idx="1383">
                  <c:v>-7.1212193550155622E-2</c:v>
                </c:pt>
                <c:pt idx="1384">
                  <c:v>-6.0314111269806903E-2</c:v>
                </c:pt>
                <c:pt idx="1385">
                  <c:v>-3.8684376481785354E-2</c:v>
                </c:pt>
                <c:pt idx="1386">
                  <c:v>-5.0714679738689483E-2</c:v>
                </c:pt>
                <c:pt idx="1387">
                  <c:v>-4.0731194250579583E-2</c:v>
                </c:pt>
                <c:pt idx="1388">
                  <c:v>-5.742229809988153E-2</c:v>
                </c:pt>
                <c:pt idx="1389">
                  <c:v>-5.6615650572638732E-2</c:v>
                </c:pt>
                <c:pt idx="1390">
                  <c:v>-4.6169306246695685E-2</c:v>
                </c:pt>
                <c:pt idx="1391">
                  <c:v>-6.921925454417488E-2</c:v>
                </c:pt>
                <c:pt idx="1392">
                  <c:v>-6.4241317034719692E-2</c:v>
                </c:pt>
                <c:pt idx="1393">
                  <c:v>-6.3697735922351284E-2</c:v>
                </c:pt>
                <c:pt idx="1394">
                  <c:v>-8.0620844408678227E-2</c:v>
                </c:pt>
                <c:pt idx="1395">
                  <c:v>-8.5291998927025992E-2</c:v>
                </c:pt>
                <c:pt idx="1396">
                  <c:v>-7.8104265184750998E-2</c:v>
                </c:pt>
                <c:pt idx="1397">
                  <c:v>-8.198161871360865E-2</c:v>
                </c:pt>
                <c:pt idx="1398">
                  <c:v>-7.2240108309734485E-2</c:v>
                </c:pt>
                <c:pt idx="1399">
                  <c:v>-6.1548145851536007E-2</c:v>
                </c:pt>
                <c:pt idx="1400">
                  <c:v>-4.6406487846695321E-2</c:v>
                </c:pt>
                <c:pt idx="1401">
                  <c:v>-4.5791004470786212E-2</c:v>
                </c:pt>
                <c:pt idx="1402">
                  <c:v>-6.4650105370369859E-2</c:v>
                </c:pt>
                <c:pt idx="1403">
                  <c:v>-6.5874169504888114E-2</c:v>
                </c:pt>
                <c:pt idx="1404">
                  <c:v>-7.479024192331396E-2</c:v>
                </c:pt>
                <c:pt idx="1405">
                  <c:v>-6.6659725701492367E-2</c:v>
                </c:pt>
                <c:pt idx="1406">
                  <c:v>-5.6518246972962261E-2</c:v>
                </c:pt>
                <c:pt idx="1407">
                  <c:v>-5.0843912073693431E-2</c:v>
                </c:pt>
                <c:pt idx="1408">
                  <c:v>-6.5605159169560889E-2</c:v>
                </c:pt>
                <c:pt idx="1409">
                  <c:v>-4.9342209332222997E-2</c:v>
                </c:pt>
                <c:pt idx="1410">
                  <c:v>-3.759625556020163E-2</c:v>
                </c:pt>
                <c:pt idx="1411">
                  <c:v>-4.3169927290513277E-2</c:v>
                </c:pt>
                <c:pt idx="1412">
                  <c:v>-4.9646499711527681E-2</c:v>
                </c:pt>
                <c:pt idx="1413">
                  <c:v>-3.0940023350019996E-2</c:v>
                </c:pt>
                <c:pt idx="1414">
                  <c:v>-2.8803663295696502E-2</c:v>
                </c:pt>
                <c:pt idx="1415">
                  <c:v>-2.9079192769584927E-2</c:v>
                </c:pt>
                <c:pt idx="1416">
                  <c:v>-2.1793288470155492E-2</c:v>
                </c:pt>
                <c:pt idx="1417">
                  <c:v>-1.9919994830706389E-2</c:v>
                </c:pt>
                <c:pt idx="1418">
                  <c:v>-1.4020941390451624E-2</c:v>
                </c:pt>
                <c:pt idx="1419">
                  <c:v>-4.154800396440339E-3</c:v>
                </c:pt>
                <c:pt idx="1420">
                  <c:v>-4.2038856750176157E-3</c:v>
                </c:pt>
                <c:pt idx="1421">
                  <c:v>-1.0369265099429148E-3</c:v>
                </c:pt>
                <c:pt idx="1422">
                  <c:v>0</c:v>
                </c:pt>
                <c:pt idx="1423">
                  <c:v>-1.0116855993033136E-3</c:v>
                </c:pt>
                <c:pt idx="1424">
                  <c:v>-7.3931017718639191E-3</c:v>
                </c:pt>
                <c:pt idx="1425">
                  <c:v>-5.3584556487473733E-4</c:v>
                </c:pt>
                <c:pt idx="1426">
                  <c:v>0</c:v>
                </c:pt>
                <c:pt idx="1427">
                  <c:v>0</c:v>
                </c:pt>
                <c:pt idx="1428">
                  <c:v>-5.1365232822434548E-3</c:v>
                </c:pt>
                <c:pt idx="1429">
                  <c:v>-8.5217738978513591E-3</c:v>
                </c:pt>
                <c:pt idx="1430">
                  <c:v>-8.1215696269213433E-3</c:v>
                </c:pt>
                <c:pt idx="1431">
                  <c:v>-3.7630949888246557E-3</c:v>
                </c:pt>
                <c:pt idx="1432">
                  <c:v>-3.4930708003420019E-3</c:v>
                </c:pt>
                <c:pt idx="1433">
                  <c:v>-8.8486452839089402E-3</c:v>
                </c:pt>
                <c:pt idx="1434">
                  <c:v>-1.4031783268162457E-3</c:v>
                </c:pt>
                <c:pt idx="1435">
                  <c:v>0</c:v>
                </c:pt>
                <c:pt idx="1436">
                  <c:v>-3.579591059355014E-3</c:v>
                </c:pt>
                <c:pt idx="1437">
                  <c:v>-7.0926729578286718E-3</c:v>
                </c:pt>
                <c:pt idx="1438">
                  <c:v>-8.3576696399284556E-3</c:v>
                </c:pt>
                <c:pt idx="1439">
                  <c:v>-1.1458470319531067E-2</c:v>
                </c:pt>
                <c:pt idx="1440">
                  <c:v>-8.510149449105775E-4</c:v>
                </c:pt>
                <c:pt idx="1441">
                  <c:v>-1.2066122198488571E-3</c:v>
                </c:pt>
                <c:pt idx="1442">
                  <c:v>0</c:v>
                </c:pt>
                <c:pt idx="1443">
                  <c:v>-1.2601508328376143E-2</c:v>
                </c:pt>
                <c:pt idx="1444">
                  <c:v>-1.2855962405635135E-2</c:v>
                </c:pt>
                <c:pt idx="1445">
                  <c:v>-5.3723737511957026E-3</c:v>
                </c:pt>
                <c:pt idx="1446">
                  <c:v>-2.8406499247191075E-3</c:v>
                </c:pt>
                <c:pt idx="1447">
                  <c:v>0</c:v>
                </c:pt>
                <c:pt idx="1448">
                  <c:v>-3.5346889558374173E-4</c:v>
                </c:pt>
                <c:pt idx="1449">
                  <c:v>-1.1389448793568735E-2</c:v>
                </c:pt>
                <c:pt idx="1450">
                  <c:v>-1.8065477338204294E-2</c:v>
                </c:pt>
                <c:pt idx="1451">
                  <c:v>-6.0505447352606767E-3</c:v>
                </c:pt>
                <c:pt idx="1452">
                  <c:v>-3.4434529716126372E-3</c:v>
                </c:pt>
                <c:pt idx="1453">
                  <c:v>-5.7672428955859445E-3</c:v>
                </c:pt>
                <c:pt idx="1454">
                  <c:v>-1.0912388059561406E-2</c:v>
                </c:pt>
                <c:pt idx="1455">
                  <c:v>-1.3452886960497068E-2</c:v>
                </c:pt>
                <c:pt idx="1456">
                  <c:v>-9.5145022888949438E-3</c:v>
                </c:pt>
                <c:pt idx="1457">
                  <c:v>-1.0760390790997554E-2</c:v>
                </c:pt>
                <c:pt idx="1458">
                  <c:v>-3.9169395124240003E-3</c:v>
                </c:pt>
                <c:pt idx="1459">
                  <c:v>0</c:v>
                </c:pt>
                <c:pt idx="1460">
                  <c:v>0</c:v>
                </c:pt>
                <c:pt idx="1461">
                  <c:v>-1.6930364060763203E-3</c:v>
                </c:pt>
                <c:pt idx="1462">
                  <c:v>0</c:v>
                </c:pt>
                <c:pt idx="1463">
                  <c:v>0</c:v>
                </c:pt>
                <c:pt idx="1464">
                  <c:v>-5.2662778945011812E-4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-2.9176084787372325E-3</c:v>
                </c:pt>
                <c:pt idx="1470">
                  <c:v>-8.2977444724868787E-3</c:v>
                </c:pt>
                <c:pt idx="1471">
                  <c:v>-4.2385800040041222E-3</c:v>
                </c:pt>
                <c:pt idx="1472">
                  <c:v>0</c:v>
                </c:pt>
                <c:pt idx="1473">
                  <c:v>-2.6394333849566465E-4</c:v>
                </c:pt>
                <c:pt idx="1474">
                  <c:v>-1.7655790009063477E-4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-2.9898668728756128E-4</c:v>
                </c:pt>
                <c:pt idx="1482">
                  <c:v>-8.0021393929807783E-4</c:v>
                </c:pt>
                <c:pt idx="1483">
                  <c:v>0</c:v>
                </c:pt>
                <c:pt idx="1484">
                  <c:v>-2.1835150871098996E-3</c:v>
                </c:pt>
                <c:pt idx="1485">
                  <c:v>-9.9442467010169011E-4</c:v>
                </c:pt>
                <c:pt idx="1486">
                  <c:v>0</c:v>
                </c:pt>
                <c:pt idx="1487">
                  <c:v>0</c:v>
                </c:pt>
                <c:pt idx="1488">
                  <c:v>-2.1181525692091085E-3</c:v>
                </c:pt>
                <c:pt idx="1489">
                  <c:v>-1.0994542548708908E-2</c:v>
                </c:pt>
                <c:pt idx="1490">
                  <c:v>-2.2977229394892662E-3</c:v>
                </c:pt>
                <c:pt idx="1491">
                  <c:v>-3.6155868434097904E-3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-6.8291357817552578E-3</c:v>
                </c:pt>
                <c:pt idx="1496">
                  <c:v>-1.1062474241767539E-2</c:v>
                </c:pt>
                <c:pt idx="1497">
                  <c:v>-1.5838108801442319E-2</c:v>
                </c:pt>
                <c:pt idx="1498">
                  <c:v>-5.5428054385407988E-3</c:v>
                </c:pt>
                <c:pt idx="1499">
                  <c:v>-1.4783311261981846E-2</c:v>
                </c:pt>
                <c:pt idx="1500">
                  <c:v>-3.1326005511511656E-4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-8.0206470949262254E-4</c:v>
                </c:pt>
                <c:pt idx="1507">
                  <c:v>-8.1862732955355622E-3</c:v>
                </c:pt>
                <c:pt idx="1508">
                  <c:v>-1.3633642939377633E-2</c:v>
                </c:pt>
                <c:pt idx="1509">
                  <c:v>-1.5283105042791512E-2</c:v>
                </c:pt>
                <c:pt idx="1510">
                  <c:v>-1.2928557794072648E-2</c:v>
                </c:pt>
                <c:pt idx="1511">
                  <c:v>-6.724294222721694E-3</c:v>
                </c:pt>
                <c:pt idx="1512">
                  <c:v>-1.0074541504420109E-2</c:v>
                </c:pt>
                <c:pt idx="1513">
                  <c:v>-2.8833044418421272E-2</c:v>
                </c:pt>
                <c:pt idx="1514">
                  <c:v>-3.9806306391633295E-2</c:v>
                </c:pt>
                <c:pt idx="1515">
                  <c:v>-2.6343632433527997E-2</c:v>
                </c:pt>
                <c:pt idx="1516">
                  <c:v>-2.8114845175120862E-2</c:v>
                </c:pt>
                <c:pt idx="1517">
                  <c:v>-1.9751774410314726E-2</c:v>
                </c:pt>
                <c:pt idx="1518">
                  <c:v>-2.28730916356501E-2</c:v>
                </c:pt>
                <c:pt idx="1519">
                  <c:v>-2.9885572209380484E-2</c:v>
                </c:pt>
                <c:pt idx="1520">
                  <c:v>-1.6949243097977074E-2</c:v>
                </c:pt>
                <c:pt idx="1521">
                  <c:v>-2.3366084578807955E-2</c:v>
                </c:pt>
                <c:pt idx="1522">
                  <c:v>-2.8450468942334717E-2</c:v>
                </c:pt>
                <c:pt idx="1523">
                  <c:v>-3.447842075174834E-2</c:v>
                </c:pt>
                <c:pt idx="1524">
                  <c:v>-5.342294957435012E-2</c:v>
                </c:pt>
                <c:pt idx="1525">
                  <c:v>-5.0210157467936112E-2</c:v>
                </c:pt>
                <c:pt idx="1526">
                  <c:v>-5.5445111104742706E-2</c:v>
                </c:pt>
                <c:pt idx="1527">
                  <c:v>-4.8093121105132863E-2</c:v>
                </c:pt>
                <c:pt idx="1528">
                  <c:v>-7.5421282302977732E-2</c:v>
                </c:pt>
                <c:pt idx="1529">
                  <c:v>-7.2937213098749343E-2</c:v>
                </c:pt>
                <c:pt idx="1530">
                  <c:v>-7.6105805837845653E-2</c:v>
                </c:pt>
                <c:pt idx="1531">
                  <c:v>-6.6069149505411984E-2</c:v>
                </c:pt>
                <c:pt idx="1532">
                  <c:v>-5.3497424698767948E-2</c:v>
                </c:pt>
                <c:pt idx="1533">
                  <c:v>-6.5880209352812469E-2</c:v>
                </c:pt>
                <c:pt idx="1534">
                  <c:v>-6.6897118606006556E-2</c:v>
                </c:pt>
                <c:pt idx="1535">
                  <c:v>-5.0447344548962936E-2</c:v>
                </c:pt>
                <c:pt idx="1536">
                  <c:v>-4.8229442963306668E-2</c:v>
                </c:pt>
                <c:pt idx="1537">
                  <c:v>-5.6377183477078208E-2</c:v>
                </c:pt>
                <c:pt idx="1538">
                  <c:v>-5.9070106834565816E-2</c:v>
                </c:pt>
                <c:pt idx="1539">
                  <c:v>-6.4397668669561536E-2</c:v>
                </c:pt>
                <c:pt idx="1540">
                  <c:v>-6.2566390121101212E-2</c:v>
                </c:pt>
                <c:pt idx="1541">
                  <c:v>-7.6965993524873433E-2</c:v>
                </c:pt>
                <c:pt idx="1542">
                  <c:v>-9.622801304091777E-2</c:v>
                </c:pt>
                <c:pt idx="1543">
                  <c:v>-8.8181461554888041E-2</c:v>
                </c:pt>
                <c:pt idx="1544">
                  <c:v>-7.8280317568406477E-2</c:v>
                </c:pt>
                <c:pt idx="1545">
                  <c:v>-7.2051606727953077E-2</c:v>
                </c:pt>
                <c:pt idx="1546">
                  <c:v>-7.5143457708410022E-2</c:v>
                </c:pt>
                <c:pt idx="1547">
                  <c:v>-7.0352278671668156E-2</c:v>
                </c:pt>
                <c:pt idx="1548">
                  <c:v>-6.262564641574675E-2</c:v>
                </c:pt>
                <c:pt idx="1549">
                  <c:v>-6.4098796757223409E-2</c:v>
                </c:pt>
                <c:pt idx="1550">
                  <c:v>-6.4295832032042255E-2</c:v>
                </c:pt>
                <c:pt idx="1551">
                  <c:v>-5.685641471246361E-2</c:v>
                </c:pt>
                <c:pt idx="1552">
                  <c:v>-3.0917862194791645E-2</c:v>
                </c:pt>
                <c:pt idx="1553">
                  <c:v>-3.5031641404218772E-2</c:v>
                </c:pt>
                <c:pt idx="1554">
                  <c:v>-3.271951259592909E-2</c:v>
                </c:pt>
                <c:pt idx="1555">
                  <c:v>-1.8597733786724691E-2</c:v>
                </c:pt>
                <c:pt idx="1556">
                  <c:v>-9.9659049642364383E-3</c:v>
                </c:pt>
                <c:pt idx="1557">
                  <c:v>-8.5855247233935783E-3</c:v>
                </c:pt>
                <c:pt idx="1558">
                  <c:v>-8.7841790226563798E-3</c:v>
                </c:pt>
                <c:pt idx="1559">
                  <c:v>-7.3937608302614422E-3</c:v>
                </c:pt>
                <c:pt idx="1560">
                  <c:v>-1.636396576151844E-2</c:v>
                </c:pt>
                <c:pt idx="1561">
                  <c:v>-2.6985413723077722E-2</c:v>
                </c:pt>
                <c:pt idx="1562">
                  <c:v>-3.7253266746095859E-2</c:v>
                </c:pt>
                <c:pt idx="1563">
                  <c:v>-4.4173624828970137E-2</c:v>
                </c:pt>
                <c:pt idx="1564">
                  <c:v>-6.919839995052246E-2</c:v>
                </c:pt>
                <c:pt idx="1565">
                  <c:v>-6.3262408729520714E-2</c:v>
                </c:pt>
                <c:pt idx="1566">
                  <c:v>-7.2672340699732607E-2</c:v>
                </c:pt>
                <c:pt idx="1567">
                  <c:v>-7.3914294350624576E-2</c:v>
                </c:pt>
                <c:pt idx="1568">
                  <c:v>-6.0736406792196052E-2</c:v>
                </c:pt>
                <c:pt idx="1569">
                  <c:v>-3.5736078939746174E-2</c:v>
                </c:pt>
                <c:pt idx="1570">
                  <c:v>-4.8207586133314662E-2</c:v>
                </c:pt>
                <c:pt idx="1571">
                  <c:v>-6.4064959146346689E-2</c:v>
                </c:pt>
                <c:pt idx="1572">
                  <c:v>-5.3421654354795289E-2</c:v>
                </c:pt>
                <c:pt idx="1573">
                  <c:v>-5.8490010376327728E-2</c:v>
                </c:pt>
                <c:pt idx="1574">
                  <c:v>-8.6775662630276917E-2</c:v>
                </c:pt>
                <c:pt idx="1575">
                  <c:v>-5.8665998333376379E-2</c:v>
                </c:pt>
                <c:pt idx="1576">
                  <c:v>-6.1019574167428869E-2</c:v>
                </c:pt>
                <c:pt idx="1577">
                  <c:v>-6.2714207052826709E-2</c:v>
                </c:pt>
                <c:pt idx="1578">
                  <c:v>-6.3670079084487075E-2</c:v>
                </c:pt>
                <c:pt idx="1579">
                  <c:v>-6.608857779873889E-2</c:v>
                </c:pt>
                <c:pt idx="1580">
                  <c:v>-7.2287984296758201E-2</c:v>
                </c:pt>
                <c:pt idx="1581">
                  <c:v>-7.3398958870141362E-2</c:v>
                </c:pt>
                <c:pt idx="1582">
                  <c:v>-0.11714742788015153</c:v>
                </c:pt>
                <c:pt idx="1583">
                  <c:v>-9.5636907216461786E-2</c:v>
                </c:pt>
                <c:pt idx="1584">
                  <c:v>-8.934278778847593E-2</c:v>
                </c:pt>
                <c:pt idx="1585">
                  <c:v>-0.10194495025466455</c:v>
                </c:pt>
                <c:pt idx="1586">
                  <c:v>-0.10787414157300212</c:v>
                </c:pt>
                <c:pt idx="1587">
                  <c:v>-0.13505092398534546</c:v>
                </c:pt>
                <c:pt idx="1588">
                  <c:v>-0.10201796825708309</c:v>
                </c:pt>
                <c:pt idx="1589">
                  <c:v>-0.10062706435735502</c:v>
                </c:pt>
                <c:pt idx="1590">
                  <c:v>-8.5477528831182759E-2</c:v>
                </c:pt>
                <c:pt idx="1591">
                  <c:v>-9.6959164479769488E-2</c:v>
                </c:pt>
                <c:pt idx="1592">
                  <c:v>-8.0124548312418109E-2</c:v>
                </c:pt>
                <c:pt idx="1593">
                  <c:v>-6.3168829116665326E-2</c:v>
                </c:pt>
                <c:pt idx="1594">
                  <c:v>-7.2420582398711297E-2</c:v>
                </c:pt>
                <c:pt idx="1595">
                  <c:v>-6.113905817138654E-2</c:v>
                </c:pt>
                <c:pt idx="1596">
                  <c:v>-6.6068663798079519E-2</c:v>
                </c:pt>
                <c:pt idx="1597">
                  <c:v>-6.7511862187344396E-2</c:v>
                </c:pt>
                <c:pt idx="1598">
                  <c:v>-7.129196045889008E-2</c:v>
                </c:pt>
                <c:pt idx="1599">
                  <c:v>-6.7547318822665181E-2</c:v>
                </c:pt>
                <c:pt idx="1600">
                  <c:v>-6.1878142830012917E-2</c:v>
                </c:pt>
                <c:pt idx="1601">
                  <c:v>-4.9891857262272077E-2</c:v>
                </c:pt>
                <c:pt idx="1602">
                  <c:v>-5.1761506690052084E-2</c:v>
                </c:pt>
                <c:pt idx="1603">
                  <c:v>-4.0295899383459566E-2</c:v>
                </c:pt>
                <c:pt idx="1604">
                  <c:v>-1.8681113545584549E-2</c:v>
                </c:pt>
                <c:pt idx="1605">
                  <c:v>-2.5727755535080665E-2</c:v>
                </c:pt>
                <c:pt idx="1606">
                  <c:v>-4.4209729074068838E-2</c:v>
                </c:pt>
                <c:pt idx="1607">
                  <c:v>-3.7535624609107088E-2</c:v>
                </c:pt>
                <c:pt idx="1608">
                  <c:v>-4.5349198477663943E-2</c:v>
                </c:pt>
                <c:pt idx="1609">
                  <c:v>-5.547846300828696E-2</c:v>
                </c:pt>
                <c:pt idx="1610">
                  <c:v>-7.4456505636876669E-2</c:v>
                </c:pt>
                <c:pt idx="1611">
                  <c:v>-8.5847799721495588E-2</c:v>
                </c:pt>
                <c:pt idx="1612">
                  <c:v>-7.6548932828133132E-2</c:v>
                </c:pt>
                <c:pt idx="1613">
                  <c:v>-6.2395744944717779E-2</c:v>
                </c:pt>
                <c:pt idx="1614">
                  <c:v>-7.3964160303496063E-2</c:v>
                </c:pt>
                <c:pt idx="1615">
                  <c:v>-8.3957750585722857E-2</c:v>
                </c:pt>
                <c:pt idx="1616">
                  <c:v>-7.1382463925302342E-2</c:v>
                </c:pt>
                <c:pt idx="1617">
                  <c:v>-8.0080187042656181E-2</c:v>
                </c:pt>
                <c:pt idx="1618">
                  <c:v>-6.8719978227359646E-2</c:v>
                </c:pt>
                <c:pt idx="1619">
                  <c:v>-7.6170566815600971E-2</c:v>
                </c:pt>
                <c:pt idx="1620">
                  <c:v>-9.8704796635149528E-2</c:v>
                </c:pt>
                <c:pt idx="1621">
                  <c:v>-9.8167280519784739E-2</c:v>
                </c:pt>
                <c:pt idx="1622">
                  <c:v>-0.11810653796069981</c:v>
                </c:pt>
                <c:pt idx="1623">
                  <c:v>-0.14304534288428272</c:v>
                </c:pt>
                <c:pt idx="1624">
                  <c:v>-0.14525838739660735</c:v>
                </c:pt>
                <c:pt idx="1625">
                  <c:v>-0.14234058154386642</c:v>
                </c:pt>
                <c:pt idx="1626">
                  <c:v>-0.12057069316426861</c:v>
                </c:pt>
                <c:pt idx="1627">
                  <c:v>-0.12235064863785838</c:v>
                </c:pt>
                <c:pt idx="1628">
                  <c:v>-0.14528089183637716</c:v>
                </c:pt>
                <c:pt idx="1629">
                  <c:v>-0.12044246642831424</c:v>
                </c:pt>
                <c:pt idx="1630">
                  <c:v>-0.12105413386320796</c:v>
                </c:pt>
                <c:pt idx="1631">
                  <c:v>-0.1248750315507392</c:v>
                </c:pt>
                <c:pt idx="1632">
                  <c:v>-0.12978634220121632</c:v>
                </c:pt>
                <c:pt idx="1633">
                  <c:v>-0.1216382778825561</c:v>
                </c:pt>
                <c:pt idx="1634">
                  <c:v>-0.111403938665526</c:v>
                </c:pt>
                <c:pt idx="1635">
                  <c:v>-9.4548598985293109E-2</c:v>
                </c:pt>
                <c:pt idx="1636">
                  <c:v>-0.1003662395194479</c:v>
                </c:pt>
                <c:pt idx="1637">
                  <c:v>-0.10336532039927127</c:v>
                </c:pt>
                <c:pt idx="1638">
                  <c:v>-9.8602959997630246E-2</c:v>
                </c:pt>
                <c:pt idx="1639">
                  <c:v>-0.10779869503391815</c:v>
                </c:pt>
                <c:pt idx="1640">
                  <c:v>-0.1043511443831433</c:v>
                </c:pt>
                <c:pt idx="1641">
                  <c:v>-0.12081403253818235</c:v>
                </c:pt>
                <c:pt idx="1642">
                  <c:v>-0.14439900922180193</c:v>
                </c:pt>
                <c:pt idx="1643">
                  <c:v>-0.14687822135269868</c:v>
                </c:pt>
                <c:pt idx="1644">
                  <c:v>-0.1493420527513788</c:v>
                </c:pt>
                <c:pt idx="1645">
                  <c:v>-0.16627057233647446</c:v>
                </c:pt>
                <c:pt idx="1646">
                  <c:v>-0.1684622457261401</c:v>
                </c:pt>
                <c:pt idx="1647">
                  <c:v>-0.16461835789150603</c:v>
                </c:pt>
                <c:pt idx="1648">
                  <c:v>-0.14949294582954709</c:v>
                </c:pt>
                <c:pt idx="1649">
                  <c:v>-0.16098057186857628</c:v>
                </c:pt>
                <c:pt idx="1650">
                  <c:v>-0.15380521743579256</c:v>
                </c:pt>
                <c:pt idx="1651">
                  <c:v>-0.14632111504156309</c:v>
                </c:pt>
                <c:pt idx="1652">
                  <c:v>-0.13930588212627815</c:v>
                </c:pt>
                <c:pt idx="1653">
                  <c:v>-0.13904408587370454</c:v>
                </c:pt>
                <c:pt idx="1654">
                  <c:v>-0.14148039385683886</c:v>
                </c:pt>
                <c:pt idx="1655">
                  <c:v>-0.14161040151968141</c:v>
                </c:pt>
                <c:pt idx="1656">
                  <c:v>-0.14340768055482067</c:v>
                </c:pt>
                <c:pt idx="1657">
                  <c:v>-0.13811606106247876</c:v>
                </c:pt>
                <c:pt idx="1658">
                  <c:v>-0.12975865688322608</c:v>
                </c:pt>
                <c:pt idx="1659">
                  <c:v>-0.12283748928812988</c:v>
                </c:pt>
                <c:pt idx="1660">
                  <c:v>-0.1193279300011546</c:v>
                </c:pt>
                <c:pt idx="1661">
                  <c:v>-0.12756261212756204</c:v>
                </c:pt>
                <c:pt idx="1662">
                  <c:v>-0.13359283057119697</c:v>
                </c:pt>
                <c:pt idx="1663">
                  <c:v>-0.13517947452618873</c:v>
                </c:pt>
                <c:pt idx="1664">
                  <c:v>-0.12959983058528246</c:v>
                </c:pt>
                <c:pt idx="1665">
                  <c:v>-0.11728925442143456</c:v>
                </c:pt>
                <c:pt idx="1666">
                  <c:v>-0.11329884487463016</c:v>
                </c:pt>
                <c:pt idx="1667">
                  <c:v>-0.10310044800025409</c:v>
                </c:pt>
                <c:pt idx="1668">
                  <c:v>-9.8495618677001406E-2</c:v>
                </c:pt>
                <c:pt idx="1669">
                  <c:v>-9.2176890077468876E-2</c:v>
                </c:pt>
                <c:pt idx="1670">
                  <c:v>-9.7131266778152869E-2</c:v>
                </c:pt>
                <c:pt idx="1671">
                  <c:v>-0.10518963714262286</c:v>
                </c:pt>
                <c:pt idx="1672">
                  <c:v>-9.6320135531774542E-2</c:v>
                </c:pt>
                <c:pt idx="1673">
                  <c:v>-7.9458481656210611E-2</c:v>
                </c:pt>
                <c:pt idx="1674">
                  <c:v>-6.7923580103420478E-2</c:v>
                </c:pt>
                <c:pt idx="1675">
                  <c:v>-5.8758120824232818E-2</c:v>
                </c:pt>
                <c:pt idx="1676">
                  <c:v>-5.5290656172798269E-2</c:v>
                </c:pt>
                <c:pt idx="1677">
                  <c:v>-5.6128177517611677E-2</c:v>
                </c:pt>
                <c:pt idx="1678">
                  <c:v>-4.71544107325782E-2</c:v>
                </c:pt>
                <c:pt idx="1679">
                  <c:v>-3.7283056795863634E-2</c:v>
                </c:pt>
                <c:pt idx="1680">
                  <c:v>-3.1139992348490853E-2</c:v>
                </c:pt>
                <c:pt idx="1681">
                  <c:v>-2.4373765392672886E-2</c:v>
                </c:pt>
                <c:pt idx="1682">
                  <c:v>-2.3760640835779556E-2</c:v>
                </c:pt>
                <c:pt idx="1683">
                  <c:v>-3.4314251673140506E-2</c:v>
                </c:pt>
                <c:pt idx="1684">
                  <c:v>-4.8436678092122376E-2</c:v>
                </c:pt>
                <c:pt idx="1685">
                  <c:v>-4.4268823466270035E-2</c:v>
                </c:pt>
                <c:pt idx="1686">
                  <c:v>-4.3392445534803592E-2</c:v>
                </c:pt>
                <c:pt idx="1687">
                  <c:v>-4.8422916384349479E-2</c:v>
                </c:pt>
                <c:pt idx="1688">
                  <c:v>-4.746526342580093E-2</c:v>
                </c:pt>
                <c:pt idx="1689">
                  <c:v>-6.1409111448624043E-2</c:v>
                </c:pt>
                <c:pt idx="1690">
                  <c:v>-3.6080283536513047E-2</c:v>
                </c:pt>
                <c:pt idx="1691">
                  <c:v>-4.7959713490958622E-2</c:v>
                </c:pt>
                <c:pt idx="1692">
                  <c:v>-4.0793101790171704E-2</c:v>
                </c:pt>
                <c:pt idx="1693">
                  <c:v>-4.1586261865223295E-2</c:v>
                </c:pt>
                <c:pt idx="1694">
                  <c:v>-3.1934447643097386E-2</c:v>
                </c:pt>
                <c:pt idx="1695">
                  <c:v>-2.6721350836283131E-2</c:v>
                </c:pt>
                <c:pt idx="1696">
                  <c:v>-1.9339408884461728E-2</c:v>
                </c:pt>
                <c:pt idx="1697">
                  <c:v>-2.2967804565616756E-2</c:v>
                </c:pt>
                <c:pt idx="1698">
                  <c:v>-2.9653727909018879E-2</c:v>
                </c:pt>
                <c:pt idx="1699">
                  <c:v>-4.735322693428512E-2</c:v>
                </c:pt>
                <c:pt idx="1700">
                  <c:v>-4.2489029895124486E-2</c:v>
                </c:pt>
                <c:pt idx="1701">
                  <c:v>-3.312281158489716E-2</c:v>
                </c:pt>
                <c:pt idx="1702">
                  <c:v>-3.738019826249539E-2</c:v>
                </c:pt>
                <c:pt idx="1703">
                  <c:v>-4.2837282053000747E-2</c:v>
                </c:pt>
                <c:pt idx="1704">
                  <c:v>-5.9364283576017196E-2</c:v>
                </c:pt>
                <c:pt idx="1705">
                  <c:v>-7.4804919697197159E-2</c:v>
                </c:pt>
                <c:pt idx="1706">
                  <c:v>-7.5415291912535931E-2</c:v>
                </c:pt>
                <c:pt idx="1707">
                  <c:v>-8.3660011990495109E-2</c:v>
                </c:pt>
                <c:pt idx="1708">
                  <c:v>-8.6708958823189519E-2</c:v>
                </c:pt>
                <c:pt idx="1709">
                  <c:v>-7.0244127838817838E-2</c:v>
                </c:pt>
                <c:pt idx="1710">
                  <c:v>-8.0575284717591233E-2</c:v>
                </c:pt>
                <c:pt idx="1711">
                  <c:v>-5.7369969266059084E-2</c:v>
                </c:pt>
                <c:pt idx="1712">
                  <c:v>-6.1109753828952451E-2</c:v>
                </c:pt>
                <c:pt idx="1713">
                  <c:v>-7.4770920183875877E-2</c:v>
                </c:pt>
                <c:pt idx="1714">
                  <c:v>-7.3346016770826528E-2</c:v>
                </c:pt>
                <c:pt idx="1715">
                  <c:v>-6.2261527818320839E-2</c:v>
                </c:pt>
                <c:pt idx="1716">
                  <c:v>-5.4311955896478858E-2</c:v>
                </c:pt>
                <c:pt idx="1717">
                  <c:v>-4.5413473748085242E-2</c:v>
                </c:pt>
                <c:pt idx="1718">
                  <c:v>-4.3040145815817388E-2</c:v>
                </c:pt>
                <c:pt idx="1719">
                  <c:v>-4.1490577520590377E-2</c:v>
                </c:pt>
                <c:pt idx="1720">
                  <c:v>-3.9802744537856927E-2</c:v>
                </c:pt>
                <c:pt idx="1721">
                  <c:v>-3.5968732752330257E-2</c:v>
                </c:pt>
                <c:pt idx="1722">
                  <c:v>-3.2522153516221564E-2</c:v>
                </c:pt>
                <c:pt idx="1723">
                  <c:v>-2.9235371992722969E-2</c:v>
                </c:pt>
                <c:pt idx="1724">
                  <c:v>-1.6497859083026922E-2</c:v>
                </c:pt>
                <c:pt idx="1725">
                  <c:v>-1.0430403077182793E-2</c:v>
                </c:pt>
                <c:pt idx="1726">
                  <c:v>-1.3915515095055619E-2</c:v>
                </c:pt>
                <c:pt idx="1727">
                  <c:v>-1.5043651327543484E-2</c:v>
                </c:pt>
                <c:pt idx="1728">
                  <c:v>-1.3198772973754713E-2</c:v>
                </c:pt>
                <c:pt idx="1729">
                  <c:v>-9.3974654819943826E-3</c:v>
                </c:pt>
                <c:pt idx="1730">
                  <c:v>-1.8649380666484694E-2</c:v>
                </c:pt>
                <c:pt idx="1731">
                  <c:v>0</c:v>
                </c:pt>
                <c:pt idx="1732">
                  <c:v>-2.7654323065411379E-3</c:v>
                </c:pt>
                <c:pt idx="1733">
                  <c:v>0</c:v>
                </c:pt>
                <c:pt idx="1734">
                  <c:v>0</c:v>
                </c:pt>
                <c:pt idx="1735">
                  <c:v>-3.7127674541374001E-3</c:v>
                </c:pt>
                <c:pt idx="1736">
                  <c:v>-5.118365840216188E-3</c:v>
                </c:pt>
                <c:pt idx="1737">
                  <c:v>-1.3486129235026789E-2</c:v>
                </c:pt>
                <c:pt idx="1738">
                  <c:v>-9.0634636061022178E-3</c:v>
                </c:pt>
                <c:pt idx="1739">
                  <c:v>-7.5852619976018998E-3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-7.1043020381552635E-3</c:v>
                </c:pt>
                <c:pt idx="1747">
                  <c:v>-1.3802973538888708E-2</c:v>
                </c:pt>
                <c:pt idx="1748">
                  <c:v>-1.1274695939064827E-2</c:v>
                </c:pt>
                <c:pt idx="1749">
                  <c:v>-1.7421728870986697E-2</c:v>
                </c:pt>
                <c:pt idx="1750">
                  <c:v>-1.8229197529430419E-2</c:v>
                </c:pt>
                <c:pt idx="1751">
                  <c:v>-1.1865364793323674E-2</c:v>
                </c:pt>
                <c:pt idx="1752">
                  <c:v>-9.5802758951328837E-3</c:v>
                </c:pt>
                <c:pt idx="1753">
                  <c:v>-2.3468104750965613E-2</c:v>
                </c:pt>
                <c:pt idx="1754">
                  <c:v>-3.0756180967158042E-2</c:v>
                </c:pt>
                <c:pt idx="1755">
                  <c:v>-2.3354964328373473E-2</c:v>
                </c:pt>
                <c:pt idx="1756">
                  <c:v>-2.499676459475908E-2</c:v>
                </c:pt>
                <c:pt idx="1757">
                  <c:v>-3.5031656405810296E-2</c:v>
                </c:pt>
                <c:pt idx="1758">
                  <c:v>-3.8840190575245015E-2</c:v>
                </c:pt>
                <c:pt idx="1759">
                  <c:v>-5.4340586487715448E-2</c:v>
                </c:pt>
                <c:pt idx="1760">
                  <c:v>-4.2945481327959056E-2</c:v>
                </c:pt>
                <c:pt idx="1761">
                  <c:v>-3.7240896976006299E-2</c:v>
                </c:pt>
                <c:pt idx="1762">
                  <c:v>-3.7511896731237448E-2</c:v>
                </c:pt>
                <c:pt idx="1763">
                  <c:v>-3.3978628785483522E-2</c:v>
                </c:pt>
                <c:pt idx="1764">
                  <c:v>-3.861074938306075E-2</c:v>
                </c:pt>
                <c:pt idx="1765">
                  <c:v>-3.3442791951670658E-2</c:v>
                </c:pt>
                <c:pt idx="1766">
                  <c:v>-3.1445294630459864E-2</c:v>
                </c:pt>
                <c:pt idx="1767">
                  <c:v>-5.3470226923975628E-2</c:v>
                </c:pt>
                <c:pt idx="1768">
                  <c:v>-4.0087105484007846E-2</c:v>
                </c:pt>
                <c:pt idx="1769">
                  <c:v>-5.0228817023651451E-2</c:v>
                </c:pt>
                <c:pt idx="1770">
                  <c:v>-5.2559098883939059E-2</c:v>
                </c:pt>
                <c:pt idx="1771">
                  <c:v>-4.7768802919022857E-2</c:v>
                </c:pt>
                <c:pt idx="1772">
                  <c:v>-5.0426812763187723E-2</c:v>
                </c:pt>
                <c:pt idx="1773">
                  <c:v>-4.1534386392557021E-2</c:v>
                </c:pt>
                <c:pt idx="1774">
                  <c:v>-3.5371393708286347E-2</c:v>
                </c:pt>
                <c:pt idx="1775">
                  <c:v>-3.8331216690930092E-2</c:v>
                </c:pt>
                <c:pt idx="1776">
                  <c:v>-4.2070855295769705E-2</c:v>
                </c:pt>
                <c:pt idx="1777">
                  <c:v>-3.7015880269621659E-2</c:v>
                </c:pt>
                <c:pt idx="1778">
                  <c:v>-3.6429951935862515E-2</c:v>
                </c:pt>
                <c:pt idx="1779">
                  <c:v>-4.8655596287160874E-2</c:v>
                </c:pt>
                <c:pt idx="1780">
                  <c:v>-6.2468840953798677E-2</c:v>
                </c:pt>
                <c:pt idx="1781">
                  <c:v>-5.9790288854135176E-2</c:v>
                </c:pt>
                <c:pt idx="1782">
                  <c:v>-5.9008260989039552E-2</c:v>
                </c:pt>
                <c:pt idx="1783">
                  <c:v>-5.6508742546913626E-2</c:v>
                </c:pt>
                <c:pt idx="1784">
                  <c:v>-5.2966625629560449E-2</c:v>
                </c:pt>
                <c:pt idx="1785">
                  <c:v>-3.8592735405161505E-2</c:v>
                </c:pt>
                <c:pt idx="1786">
                  <c:v>-4.3886000595092733E-2</c:v>
                </c:pt>
                <c:pt idx="1787">
                  <c:v>-4.1406866391115349E-2</c:v>
                </c:pt>
                <c:pt idx="1788">
                  <c:v>-4.5072078824110129E-2</c:v>
                </c:pt>
                <c:pt idx="1789">
                  <c:v>-3.558440109607075E-2</c:v>
                </c:pt>
                <c:pt idx="1790">
                  <c:v>-3.1747265786288059E-2</c:v>
                </c:pt>
                <c:pt idx="1791">
                  <c:v>-3.1045352717636754E-2</c:v>
                </c:pt>
                <c:pt idx="1792">
                  <c:v>-3.6053554608188043E-2</c:v>
                </c:pt>
                <c:pt idx="1793">
                  <c:v>-4.0968368244895692E-2</c:v>
                </c:pt>
                <c:pt idx="1794">
                  <c:v>-4.1265756897575057E-2</c:v>
                </c:pt>
                <c:pt idx="1795">
                  <c:v>-5.5925658525453947E-2</c:v>
                </c:pt>
                <c:pt idx="1796">
                  <c:v>-5.812494400260082E-2</c:v>
                </c:pt>
                <c:pt idx="1797">
                  <c:v>-6.0366736146894695E-2</c:v>
                </c:pt>
                <c:pt idx="1798">
                  <c:v>-6.3141204778001558E-2</c:v>
                </c:pt>
                <c:pt idx="1799">
                  <c:v>-6.8296204786692294E-2</c:v>
                </c:pt>
                <c:pt idx="1800">
                  <c:v>-6.1201857841586382E-2</c:v>
                </c:pt>
                <c:pt idx="1801">
                  <c:v>-6.9130062342584231E-2</c:v>
                </c:pt>
                <c:pt idx="1802">
                  <c:v>-5.4914505502874245E-2</c:v>
                </c:pt>
                <c:pt idx="1803">
                  <c:v>-4.6395474130267678E-2</c:v>
                </c:pt>
                <c:pt idx="1804">
                  <c:v>-6.5562346614532752E-2</c:v>
                </c:pt>
                <c:pt idx="1805">
                  <c:v>-7.974092739434524E-2</c:v>
                </c:pt>
                <c:pt idx="1806">
                  <c:v>-8.5076541234073488E-2</c:v>
                </c:pt>
                <c:pt idx="1807">
                  <c:v>-9.0516920576844573E-2</c:v>
                </c:pt>
                <c:pt idx="1808">
                  <c:v>-8.9269531616031572E-2</c:v>
                </c:pt>
                <c:pt idx="1809">
                  <c:v>-8.3658967587322275E-2</c:v>
                </c:pt>
                <c:pt idx="1810">
                  <c:v>-8.9362603835175025E-2</c:v>
                </c:pt>
                <c:pt idx="1811">
                  <c:v>-8.2319296494115513E-2</c:v>
                </c:pt>
                <c:pt idx="1812">
                  <c:v>-8.0108475750419572E-2</c:v>
                </c:pt>
                <c:pt idx="1813">
                  <c:v>-8.4680075702951108E-2</c:v>
                </c:pt>
                <c:pt idx="1814">
                  <c:v>-9.0972010544812854E-2</c:v>
                </c:pt>
                <c:pt idx="1815">
                  <c:v>-8.8968982616352332E-2</c:v>
                </c:pt>
                <c:pt idx="1816">
                  <c:v>-8.9603264259208171E-2</c:v>
                </c:pt>
                <c:pt idx="1817">
                  <c:v>-8.413001730763936E-2</c:v>
                </c:pt>
                <c:pt idx="1818">
                  <c:v>-6.7831633777724387E-2</c:v>
                </c:pt>
                <c:pt idx="1819">
                  <c:v>-5.6805341112842411E-2</c:v>
                </c:pt>
                <c:pt idx="1820">
                  <c:v>-5.4321308371015231E-2</c:v>
                </c:pt>
                <c:pt idx="1821">
                  <c:v>-4.5689452610516601E-2</c:v>
                </c:pt>
                <c:pt idx="1822">
                  <c:v>-4.5085352281508562E-2</c:v>
                </c:pt>
                <c:pt idx="1823">
                  <c:v>-5.3306204914686073E-2</c:v>
                </c:pt>
                <c:pt idx="1824">
                  <c:v>-5.6209615703383786E-2</c:v>
                </c:pt>
                <c:pt idx="1825">
                  <c:v>-5.8725409932558481E-2</c:v>
                </c:pt>
                <c:pt idx="1826">
                  <c:v>-5.7705407938379638E-2</c:v>
                </c:pt>
                <c:pt idx="1827">
                  <c:v>-5.7346550536554686E-2</c:v>
                </c:pt>
                <c:pt idx="1828">
                  <c:v>-5.1009422732595899E-2</c:v>
                </c:pt>
                <c:pt idx="1829">
                  <c:v>-4.9830455284327946E-2</c:v>
                </c:pt>
                <c:pt idx="1830">
                  <c:v>-4.7146214560064958E-2</c:v>
                </c:pt>
                <c:pt idx="1831">
                  <c:v>-4.1634569392448806E-2</c:v>
                </c:pt>
                <c:pt idx="1832">
                  <c:v>-3.4317417983858456E-2</c:v>
                </c:pt>
                <c:pt idx="1833">
                  <c:v>-2.4254715119209402E-2</c:v>
                </c:pt>
                <c:pt idx="1834">
                  <c:v>-3.5236288874044619E-2</c:v>
                </c:pt>
                <c:pt idx="1835">
                  <c:v>-2.4063830160422683E-2</c:v>
                </c:pt>
                <c:pt idx="1836">
                  <c:v>-2.1237373821169747E-2</c:v>
                </c:pt>
                <c:pt idx="1837">
                  <c:v>-1.9851561661766159E-2</c:v>
                </c:pt>
                <c:pt idx="1838">
                  <c:v>-1.4829612261765934E-2</c:v>
                </c:pt>
                <c:pt idx="1839">
                  <c:v>-2.1359521232711232E-2</c:v>
                </c:pt>
                <c:pt idx="1840">
                  <c:v>-2.7235080357352004E-2</c:v>
                </c:pt>
                <c:pt idx="1841">
                  <c:v>-2.9271923998710148E-2</c:v>
                </c:pt>
                <c:pt idx="1842">
                  <c:v>-2.4563955073138022E-2</c:v>
                </c:pt>
                <c:pt idx="1843">
                  <c:v>-2.0866349083395463E-2</c:v>
                </c:pt>
                <c:pt idx="1844">
                  <c:v>-2.0580179662565423E-2</c:v>
                </c:pt>
                <c:pt idx="1845">
                  <c:v>-2.3867098559686495E-2</c:v>
                </c:pt>
                <c:pt idx="1846">
                  <c:v>-2.2305255072395447E-2</c:v>
                </c:pt>
                <c:pt idx="1847">
                  <c:v>-1.2364857636637638E-2</c:v>
                </c:pt>
                <c:pt idx="1848">
                  <c:v>-6.9181575998671363E-3</c:v>
                </c:pt>
                <c:pt idx="1849">
                  <c:v>-4.978494628752328E-3</c:v>
                </c:pt>
                <c:pt idx="1850">
                  <c:v>-1.045995848252057E-2</c:v>
                </c:pt>
                <c:pt idx="1851">
                  <c:v>-1.3520754551807235E-2</c:v>
                </c:pt>
                <c:pt idx="1852">
                  <c:v>-1.1647142832987623E-2</c:v>
                </c:pt>
                <c:pt idx="1853">
                  <c:v>-7.7635504223081409E-3</c:v>
                </c:pt>
                <c:pt idx="1854">
                  <c:v>-2.231679033893208E-3</c:v>
                </c:pt>
                <c:pt idx="1855">
                  <c:v>-1.0406390600873894E-2</c:v>
                </c:pt>
                <c:pt idx="1856">
                  <c:v>-8.8407546971830397E-3</c:v>
                </c:pt>
                <c:pt idx="1857">
                  <c:v>-2.2285186868935547E-3</c:v>
                </c:pt>
                <c:pt idx="1858">
                  <c:v>-8.7984060473744741E-4</c:v>
                </c:pt>
                <c:pt idx="1859">
                  <c:v>-5.7922839811954674E-3</c:v>
                </c:pt>
                <c:pt idx="1860">
                  <c:v>0</c:v>
                </c:pt>
                <c:pt idx="1861">
                  <c:v>-3.4121863708806988E-3</c:v>
                </c:pt>
                <c:pt idx="1862">
                  <c:v>-8.9737914174092825E-4</c:v>
                </c:pt>
                <c:pt idx="1863">
                  <c:v>0</c:v>
                </c:pt>
                <c:pt idx="1864">
                  <c:v>-4.4749040310501087E-3</c:v>
                </c:pt>
                <c:pt idx="1865">
                  <c:v>-8.5603437486964085E-3</c:v>
                </c:pt>
                <c:pt idx="1866">
                  <c:v>-8.7078490282676002E-3</c:v>
                </c:pt>
                <c:pt idx="1867">
                  <c:v>-1.686314359410801E-3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-7.6793354902376931E-3</c:v>
                </c:pt>
                <c:pt idx="1872">
                  <c:v>-2.5507086348934838E-3</c:v>
                </c:pt>
                <c:pt idx="1873">
                  <c:v>-5.9547949978140391E-3</c:v>
                </c:pt>
                <c:pt idx="1874">
                  <c:v>-3.446800851979237E-3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-1.3136229704951319E-2</c:v>
                </c:pt>
                <c:pt idx="1881">
                  <c:v>-1.7568249523840396E-2</c:v>
                </c:pt>
                <c:pt idx="1882">
                  <c:v>-1.7998457938876777E-2</c:v>
                </c:pt>
                <c:pt idx="1883">
                  <c:v>-1.2796739473064922E-2</c:v>
                </c:pt>
                <c:pt idx="1884">
                  <c:v>-1.931394558980859E-2</c:v>
                </c:pt>
                <c:pt idx="1885">
                  <c:v>-2.089182041647486E-2</c:v>
                </c:pt>
                <c:pt idx="1886">
                  <c:v>-1.5453613114327136E-2</c:v>
                </c:pt>
                <c:pt idx="1887">
                  <c:v>-2.6477278276916816E-2</c:v>
                </c:pt>
                <c:pt idx="1888">
                  <c:v>-3.4499843870011038E-2</c:v>
                </c:pt>
                <c:pt idx="1889">
                  <c:v>-2.5534282741790593E-2</c:v>
                </c:pt>
                <c:pt idx="1890">
                  <c:v>-2.3324636424312595E-2</c:v>
                </c:pt>
                <c:pt idx="1891">
                  <c:v>-3.328676565258637E-2</c:v>
                </c:pt>
                <c:pt idx="1892">
                  <c:v>-3.2113644873090763E-2</c:v>
                </c:pt>
                <c:pt idx="1893">
                  <c:v>-3.007877534892478E-2</c:v>
                </c:pt>
                <c:pt idx="1894">
                  <c:v>-3.5826726790278429E-2</c:v>
                </c:pt>
                <c:pt idx="1895">
                  <c:v>-3.8821462767807402E-2</c:v>
                </c:pt>
                <c:pt idx="1896">
                  <c:v>-3.4863752536187564E-2</c:v>
                </c:pt>
                <c:pt idx="1897">
                  <c:v>-3.4805444274913278E-2</c:v>
                </c:pt>
                <c:pt idx="1898">
                  <c:v>-3.1649250650048311E-2</c:v>
                </c:pt>
                <c:pt idx="1899">
                  <c:v>-3.4327286934361934E-2</c:v>
                </c:pt>
                <c:pt idx="1900">
                  <c:v>-3.9741223792730485E-2</c:v>
                </c:pt>
                <c:pt idx="1901">
                  <c:v>-3.8111996258800018E-2</c:v>
                </c:pt>
                <c:pt idx="1902">
                  <c:v>-3.6939615431858752E-2</c:v>
                </c:pt>
                <c:pt idx="1903">
                  <c:v>-3.6770462277958993E-2</c:v>
                </c:pt>
                <c:pt idx="1904">
                  <c:v>-4.0556651507505537E-2</c:v>
                </c:pt>
                <c:pt idx="1905">
                  <c:v>-3.2332078867103209E-2</c:v>
                </c:pt>
                <c:pt idx="1906">
                  <c:v>-2.6514571885650984E-2</c:v>
                </c:pt>
                <c:pt idx="1907">
                  <c:v>-2.5030819023884265E-2</c:v>
                </c:pt>
                <c:pt idx="1908">
                  <c:v>-1.4399328715042792E-2</c:v>
                </c:pt>
                <c:pt idx="1909">
                  <c:v>-6.5829139035605833E-3</c:v>
                </c:pt>
                <c:pt idx="1910">
                  <c:v>-1.5525684493110647E-3</c:v>
                </c:pt>
                <c:pt idx="1911">
                  <c:v>-7.828698023882863E-4</c:v>
                </c:pt>
                <c:pt idx="1912">
                  <c:v>0</c:v>
                </c:pt>
                <c:pt idx="1913">
                  <c:v>-3.5641934396376529E-3</c:v>
                </c:pt>
                <c:pt idx="1914">
                  <c:v>-1.5297920963321388E-2</c:v>
                </c:pt>
                <c:pt idx="1915">
                  <c:v>-2.3709057803790956E-2</c:v>
                </c:pt>
                <c:pt idx="1916">
                  <c:v>-2.6968115364358058E-2</c:v>
                </c:pt>
                <c:pt idx="1917">
                  <c:v>-2.6753783205822335E-2</c:v>
                </c:pt>
                <c:pt idx="1918">
                  <c:v>-2.7906813566252686E-2</c:v>
                </c:pt>
                <c:pt idx="1919">
                  <c:v>-2.5353401152116373E-2</c:v>
                </c:pt>
                <c:pt idx="1920">
                  <c:v>-2.9632379073692872E-2</c:v>
                </c:pt>
                <c:pt idx="1921">
                  <c:v>-3.4295061677985017E-2</c:v>
                </c:pt>
                <c:pt idx="1922">
                  <c:v>-3.8511833154649455E-2</c:v>
                </c:pt>
                <c:pt idx="1923">
                  <c:v>-3.2533970688971681E-2</c:v>
                </c:pt>
                <c:pt idx="1924">
                  <c:v>-2.593315932235063E-2</c:v>
                </c:pt>
                <c:pt idx="1925">
                  <c:v>-2.0129828683155937E-2</c:v>
                </c:pt>
                <c:pt idx="1926">
                  <c:v>-2.2935162458322056E-2</c:v>
                </c:pt>
                <c:pt idx="1927">
                  <c:v>-2.4642301886108386E-2</c:v>
                </c:pt>
                <c:pt idx="1928">
                  <c:v>-2.0792577916152077E-2</c:v>
                </c:pt>
                <c:pt idx="1929">
                  <c:v>-2.8915825688107244E-2</c:v>
                </c:pt>
                <c:pt idx="1930">
                  <c:v>-3.2568316901446792E-2</c:v>
                </c:pt>
                <c:pt idx="1931">
                  <c:v>-3.5982595757019231E-2</c:v>
                </c:pt>
                <c:pt idx="1932">
                  <c:v>-4.8154716567831768E-2</c:v>
                </c:pt>
                <c:pt idx="1933">
                  <c:v>-5.5861534939605995E-2</c:v>
                </c:pt>
                <c:pt idx="1934">
                  <c:v>-6.9141726476492749E-2</c:v>
                </c:pt>
                <c:pt idx="1935">
                  <c:v>-5.9786437314550689E-2</c:v>
                </c:pt>
                <c:pt idx="1936">
                  <c:v>-5.4924163415446259E-2</c:v>
                </c:pt>
                <c:pt idx="1937">
                  <c:v>-5.84283615397303E-2</c:v>
                </c:pt>
                <c:pt idx="1938">
                  <c:v>-6.2608870491635771E-2</c:v>
                </c:pt>
                <c:pt idx="1939">
                  <c:v>-4.269293174110389E-2</c:v>
                </c:pt>
                <c:pt idx="1940">
                  <c:v>-4.2203387656855718E-2</c:v>
                </c:pt>
                <c:pt idx="1941">
                  <c:v>-4.431737492340293E-2</c:v>
                </c:pt>
                <c:pt idx="1942">
                  <c:v>-4.3248957120743947E-2</c:v>
                </c:pt>
                <c:pt idx="1943">
                  <c:v>-4.2818671308662903E-2</c:v>
                </c:pt>
                <c:pt idx="1944">
                  <c:v>-3.1880065974209781E-2</c:v>
                </c:pt>
                <c:pt idx="1945">
                  <c:v>-2.7361254199856577E-2</c:v>
                </c:pt>
                <c:pt idx="1946">
                  <c:v>-3.0128851363891207E-2</c:v>
                </c:pt>
                <c:pt idx="1947">
                  <c:v>-3.2186381122378371E-2</c:v>
                </c:pt>
                <c:pt idx="1948">
                  <c:v>-2.8123504262984267E-2</c:v>
                </c:pt>
                <c:pt idx="1949">
                  <c:v>-2.6760416594497904E-2</c:v>
                </c:pt>
                <c:pt idx="1950">
                  <c:v>-2.6840459484515078E-2</c:v>
                </c:pt>
                <c:pt idx="1951">
                  <c:v>-2.7544630544573456E-2</c:v>
                </c:pt>
                <c:pt idx="1952">
                  <c:v>-2.4535135806840747E-2</c:v>
                </c:pt>
                <c:pt idx="1953">
                  <c:v>-1.3808061866815602E-2</c:v>
                </c:pt>
                <c:pt idx="1954">
                  <c:v>-1.2532534928845429E-2</c:v>
                </c:pt>
                <c:pt idx="1955">
                  <c:v>-5.2689743292284597E-3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-1.8956630176157896E-3</c:v>
                </c:pt>
                <c:pt idx="1960">
                  <c:v>-1.4744364731078541E-3</c:v>
                </c:pt>
                <c:pt idx="1961">
                  <c:v>-9.9248094825643562E-4</c:v>
                </c:pt>
                <c:pt idx="1962">
                  <c:v>0</c:v>
                </c:pt>
                <c:pt idx="1963">
                  <c:v>0</c:v>
                </c:pt>
                <c:pt idx="1964">
                  <c:v>-2.3594173500971483E-3</c:v>
                </c:pt>
                <c:pt idx="1965">
                  <c:v>-6.5133684228924071E-4</c:v>
                </c:pt>
                <c:pt idx="1966">
                  <c:v>-1.3673597146204419E-2</c:v>
                </c:pt>
                <c:pt idx="1967">
                  <c:v>-8.6544144648258436E-3</c:v>
                </c:pt>
                <c:pt idx="1968">
                  <c:v>-5.2709881616450627E-3</c:v>
                </c:pt>
                <c:pt idx="1969">
                  <c:v>-2.055711962508755E-3</c:v>
                </c:pt>
                <c:pt idx="1970">
                  <c:v>0</c:v>
                </c:pt>
                <c:pt idx="1971">
                  <c:v>0</c:v>
                </c:pt>
                <c:pt idx="1972">
                  <c:v>-2.349386924913266E-3</c:v>
                </c:pt>
                <c:pt idx="1973">
                  <c:v>-1.9118805894954294E-3</c:v>
                </c:pt>
                <c:pt idx="1974">
                  <c:v>-7.1522894921971503E-3</c:v>
                </c:pt>
                <c:pt idx="1975">
                  <c:v>-1.4552885926023218E-2</c:v>
                </c:pt>
                <c:pt idx="1976">
                  <c:v>-7.7725044392805698E-3</c:v>
                </c:pt>
                <c:pt idx="1977">
                  <c:v>-1.4571943967149337E-2</c:v>
                </c:pt>
                <c:pt idx="1978">
                  <c:v>-1.039450421334609E-2</c:v>
                </c:pt>
                <c:pt idx="1979">
                  <c:v>0</c:v>
                </c:pt>
                <c:pt idx="1980">
                  <c:v>-2.716154306257601E-3</c:v>
                </c:pt>
                <c:pt idx="1981">
                  <c:v>-2.4917923509101714E-2</c:v>
                </c:pt>
                <c:pt idx="1982">
                  <c:v>-2.9198692885685884E-2</c:v>
                </c:pt>
                <c:pt idx="1983">
                  <c:v>-2.242951322510911E-2</c:v>
                </c:pt>
                <c:pt idx="1984">
                  <c:v>-4.0331011617127155E-2</c:v>
                </c:pt>
                <c:pt idx="1985">
                  <c:v>-3.0924501629256196E-2</c:v>
                </c:pt>
                <c:pt idx="1986">
                  <c:v>-3.582904415424748E-2</c:v>
                </c:pt>
                <c:pt idx="1987">
                  <c:v>-1.8906435936970278E-2</c:v>
                </c:pt>
                <c:pt idx="1988">
                  <c:v>-2.9839103621348451E-2</c:v>
                </c:pt>
                <c:pt idx="1989">
                  <c:v>-2.1490171413516057E-2</c:v>
                </c:pt>
                <c:pt idx="1990">
                  <c:v>-2.2946778540349211E-2</c:v>
                </c:pt>
                <c:pt idx="1991">
                  <c:v>-1.6941836904186935E-2</c:v>
                </c:pt>
                <c:pt idx="1992">
                  <c:v>-2.1772328528525509E-2</c:v>
                </c:pt>
                <c:pt idx="1993">
                  <c:v>-1.6036724882766307E-2</c:v>
                </c:pt>
                <c:pt idx="1994">
                  <c:v>-2.5904314235474346E-2</c:v>
                </c:pt>
                <c:pt idx="1995">
                  <c:v>-2.3626055770828991E-2</c:v>
                </c:pt>
                <c:pt idx="1996">
                  <c:v>-3.0758398504035278E-2</c:v>
                </c:pt>
                <c:pt idx="1997">
                  <c:v>-2.4175641644917145E-2</c:v>
                </c:pt>
                <c:pt idx="1998">
                  <c:v>-2.0525736847373355E-2</c:v>
                </c:pt>
                <c:pt idx="1999">
                  <c:v>-1.7422554076931274E-2</c:v>
                </c:pt>
                <c:pt idx="2000">
                  <c:v>-8.4521670730143272E-3</c:v>
                </c:pt>
                <c:pt idx="2001">
                  <c:v>-3.6894531606912473E-3</c:v>
                </c:pt>
                <c:pt idx="2002">
                  <c:v>-9.6122978499051381E-3</c:v>
                </c:pt>
                <c:pt idx="2003">
                  <c:v>-2.3142611124759016E-3</c:v>
                </c:pt>
                <c:pt idx="2004">
                  <c:v>-2.5248220528216736E-3</c:v>
                </c:pt>
                <c:pt idx="2005">
                  <c:v>-7.3343121325919469E-3</c:v>
                </c:pt>
                <c:pt idx="2006">
                  <c:v>-3.1736879557775488E-3</c:v>
                </c:pt>
                <c:pt idx="2007">
                  <c:v>-1.3951844276546943E-2</c:v>
                </c:pt>
                <c:pt idx="2008">
                  <c:v>-1.1286830095049605E-2</c:v>
                </c:pt>
                <c:pt idx="2009">
                  <c:v>0</c:v>
                </c:pt>
                <c:pt idx="2010">
                  <c:v>0</c:v>
                </c:pt>
                <c:pt idx="2011">
                  <c:v>-2.6418566420506329E-3</c:v>
                </c:pt>
                <c:pt idx="2012">
                  <c:v>0</c:v>
                </c:pt>
                <c:pt idx="2013">
                  <c:v>0</c:v>
                </c:pt>
                <c:pt idx="2014">
                  <c:v>-6.0905789969398771E-3</c:v>
                </c:pt>
                <c:pt idx="2015">
                  <c:v>-1.8315045496191895E-2</c:v>
                </c:pt>
                <c:pt idx="2016">
                  <c:v>-1.3790048730838111E-2</c:v>
                </c:pt>
                <c:pt idx="2017">
                  <c:v>-1.991327775363505E-2</c:v>
                </c:pt>
                <c:pt idx="2018">
                  <c:v>-1.8496779317800471E-2</c:v>
                </c:pt>
                <c:pt idx="2019">
                  <c:v>-2.8431696483200763E-2</c:v>
                </c:pt>
                <c:pt idx="2020">
                  <c:v>-2.7222296351872122E-2</c:v>
                </c:pt>
                <c:pt idx="2021">
                  <c:v>-1.9943499265171805E-2</c:v>
                </c:pt>
                <c:pt idx="2022">
                  <c:v>-2.2249103777027601E-2</c:v>
                </c:pt>
                <c:pt idx="2023">
                  <c:v>-1.5152310346860598E-2</c:v>
                </c:pt>
                <c:pt idx="2024">
                  <c:v>-6.31467690168519E-3</c:v>
                </c:pt>
                <c:pt idx="2025">
                  <c:v>-1.4144746739012115E-3</c:v>
                </c:pt>
                <c:pt idx="2026">
                  <c:v>-3.2726928810397071E-3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-1.0571289404123219E-2</c:v>
                </c:pt>
                <c:pt idx="2031">
                  <c:v>-2.1833827193234456E-2</c:v>
                </c:pt>
                <c:pt idx="2032">
                  <c:v>-2.791206872770724E-2</c:v>
                </c:pt>
                <c:pt idx="2033">
                  <c:v>-3.3971519820251483E-2</c:v>
                </c:pt>
                <c:pt idx="2034">
                  <c:v>-2.5984382610712231E-2</c:v>
                </c:pt>
                <c:pt idx="2035">
                  <c:v>-1.8517647356711686E-2</c:v>
                </c:pt>
                <c:pt idx="2036">
                  <c:v>-1.732052296065445E-2</c:v>
                </c:pt>
                <c:pt idx="2037">
                  <c:v>-1.5794765729165938E-2</c:v>
                </c:pt>
                <c:pt idx="2038">
                  <c:v>-9.3113969360921756E-3</c:v>
                </c:pt>
                <c:pt idx="2039">
                  <c:v>-1.7431000097950511E-2</c:v>
                </c:pt>
                <c:pt idx="2040">
                  <c:v>-4.8891130711513631E-3</c:v>
                </c:pt>
                <c:pt idx="2041">
                  <c:v>-7.401168605569608E-3</c:v>
                </c:pt>
                <c:pt idx="2042">
                  <c:v>-5.6909718589813751E-3</c:v>
                </c:pt>
                <c:pt idx="2043">
                  <c:v>-1.5458803288727618E-2</c:v>
                </c:pt>
                <c:pt idx="2044">
                  <c:v>-1.5227054504942217E-2</c:v>
                </c:pt>
                <c:pt idx="2045">
                  <c:v>-2.034032022377974E-2</c:v>
                </c:pt>
                <c:pt idx="2046">
                  <c:v>-2.0946145394043159E-2</c:v>
                </c:pt>
                <c:pt idx="2047">
                  <c:v>-3.5101878177967061E-2</c:v>
                </c:pt>
                <c:pt idx="2048">
                  <c:v>-3.0144932944109248E-2</c:v>
                </c:pt>
                <c:pt idx="2049">
                  <c:v>-2.5767426302487628E-2</c:v>
                </c:pt>
                <c:pt idx="2050">
                  <c:v>-2.7334362587563832E-2</c:v>
                </c:pt>
                <c:pt idx="2051">
                  <c:v>-1.8316416382866518E-2</c:v>
                </c:pt>
                <c:pt idx="2052">
                  <c:v>-1.4940666847463646E-2</c:v>
                </c:pt>
                <c:pt idx="2053">
                  <c:v>-1.4457179448054025E-2</c:v>
                </c:pt>
                <c:pt idx="2054">
                  <c:v>-1.0888994464815616E-2</c:v>
                </c:pt>
                <c:pt idx="2055">
                  <c:v>0</c:v>
                </c:pt>
                <c:pt idx="2056">
                  <c:v>-1.0143461696954237E-4</c:v>
                </c:pt>
                <c:pt idx="2057">
                  <c:v>-3.6516462109059677E-4</c:v>
                </c:pt>
                <c:pt idx="2058">
                  <c:v>-3.2829015445110521E-3</c:v>
                </c:pt>
                <c:pt idx="2059">
                  <c:v>-1.2134232074978324E-2</c:v>
                </c:pt>
                <c:pt idx="2060">
                  <c:v>-2.0319276395939001E-2</c:v>
                </c:pt>
                <c:pt idx="2061">
                  <c:v>-1.9315405173616185E-2</c:v>
                </c:pt>
                <c:pt idx="2062">
                  <c:v>0</c:v>
                </c:pt>
                <c:pt idx="2063">
                  <c:v>-2.7286168289856305E-2</c:v>
                </c:pt>
                <c:pt idx="2064">
                  <c:v>-1.8233192683340893E-2</c:v>
                </c:pt>
                <c:pt idx="2065">
                  <c:v>-1.5941146177556043E-4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-3.4722988559597878E-3</c:v>
                </c:pt>
                <c:pt idx="2073">
                  <c:v>-1.7791933884475641E-3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-2.6557490499498071E-3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-4.527692426927743E-4</c:v>
                </c:pt>
                <c:pt idx="2082">
                  <c:v>-8.9791316130927168E-4</c:v>
                </c:pt>
                <c:pt idx="2083">
                  <c:v>-1.2408027341161976E-3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-9.0825986502174327E-3</c:v>
                </c:pt>
                <c:pt idx="2088">
                  <c:v>-1.0343548209038822E-2</c:v>
                </c:pt>
                <c:pt idx="2089">
                  <c:v>-1.124146919740121E-2</c:v>
                </c:pt>
                <c:pt idx="2090">
                  <c:v>-1.4685630535018035E-2</c:v>
                </c:pt>
                <c:pt idx="2091">
                  <c:v>-1.6026611112928024E-2</c:v>
                </c:pt>
                <c:pt idx="2092">
                  <c:v>-1.3203274116957431E-4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-1.0817472857072352E-2</c:v>
                </c:pt>
                <c:pt idx="2098">
                  <c:v>-3.7965591983637137E-2</c:v>
                </c:pt>
                <c:pt idx="2099">
                  <c:v>-2.9310025767230297E-2</c:v>
                </c:pt>
                <c:pt idx="2100">
                  <c:v>-3.6416504463612442E-2</c:v>
                </c:pt>
                <c:pt idx="2101">
                  <c:v>-3.5563785651335778E-2</c:v>
                </c:pt>
                <c:pt idx="2102">
                  <c:v>-3.3733390091678528E-2</c:v>
                </c:pt>
                <c:pt idx="2103">
                  <c:v>-1.7475910785164639E-2</c:v>
                </c:pt>
                <c:pt idx="2104">
                  <c:v>-1.7624443384466781E-2</c:v>
                </c:pt>
                <c:pt idx="2105">
                  <c:v>-1.3005030686761621E-2</c:v>
                </c:pt>
                <c:pt idx="2106">
                  <c:v>-1.1753741256456229E-2</c:v>
                </c:pt>
                <c:pt idx="2107">
                  <c:v>-9.9472868065552111E-3</c:v>
                </c:pt>
                <c:pt idx="2108">
                  <c:v>-9.5439523962790318E-3</c:v>
                </c:pt>
                <c:pt idx="2109">
                  <c:v>-2.0696845086973781E-3</c:v>
                </c:pt>
                <c:pt idx="2110">
                  <c:v>-1.9029517800399631E-3</c:v>
                </c:pt>
                <c:pt idx="2111">
                  <c:v>-1.0014957086174059E-3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-2.5096947862301988E-3</c:v>
                </c:pt>
                <c:pt idx="2116">
                  <c:v>-4.3444851637308712E-3</c:v>
                </c:pt>
                <c:pt idx="2117">
                  <c:v>-1.21160603024425E-2</c:v>
                </c:pt>
                <c:pt idx="2118">
                  <c:v>-7.7343899891277879E-3</c:v>
                </c:pt>
                <c:pt idx="2119">
                  <c:v>0</c:v>
                </c:pt>
                <c:pt idx="2120">
                  <c:v>-8.6508745917301955E-4</c:v>
                </c:pt>
                <c:pt idx="2121">
                  <c:v>0</c:v>
                </c:pt>
                <c:pt idx="2122">
                  <c:v>0</c:v>
                </c:pt>
                <c:pt idx="2123">
                  <c:v>-1.581975660468582E-3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-1.7155585143824315E-4</c:v>
                </c:pt>
                <c:pt idx="2128">
                  <c:v>0</c:v>
                </c:pt>
                <c:pt idx="2129">
                  <c:v>0</c:v>
                </c:pt>
                <c:pt idx="2130">
                  <c:v>-3.0787738308765134E-3</c:v>
                </c:pt>
                <c:pt idx="2131">
                  <c:v>-1.7898525702233381E-2</c:v>
                </c:pt>
                <c:pt idx="2132">
                  <c:v>-1.8288687792504921E-2</c:v>
                </c:pt>
                <c:pt idx="2133">
                  <c:v>-4.8320800148002774E-2</c:v>
                </c:pt>
                <c:pt idx="2134">
                  <c:v>-5.5758811092579519E-2</c:v>
                </c:pt>
                <c:pt idx="2135">
                  <c:v>-5.089955137767177E-2</c:v>
                </c:pt>
                <c:pt idx="2136">
                  <c:v>-4.9218324407021119E-2</c:v>
                </c:pt>
                <c:pt idx="2137">
                  <c:v>-4.5005179637662818E-2</c:v>
                </c:pt>
                <c:pt idx="2138">
                  <c:v>-4.6786830532414503E-2</c:v>
                </c:pt>
                <c:pt idx="2139">
                  <c:v>-5.0500418704852668E-2</c:v>
                </c:pt>
                <c:pt idx="2140">
                  <c:v>-5.6264309244173472E-2</c:v>
                </c:pt>
                <c:pt idx="2141">
                  <c:v>-5.3722954858630323E-2</c:v>
                </c:pt>
                <c:pt idx="2142">
                  <c:v>-5.4579004736001191E-2</c:v>
                </c:pt>
                <c:pt idx="2143">
                  <c:v>-6.5420011994949956E-2</c:v>
                </c:pt>
                <c:pt idx="2144">
                  <c:v>-6.7036347868472679E-2</c:v>
                </c:pt>
                <c:pt idx="2145">
                  <c:v>-6.7232302671648703E-2</c:v>
                </c:pt>
                <c:pt idx="2146">
                  <c:v>-7.4954809234154318E-2</c:v>
                </c:pt>
                <c:pt idx="2147">
                  <c:v>-6.7932707116770685E-2</c:v>
                </c:pt>
                <c:pt idx="2148">
                  <c:v>-6.3692184595482315E-2</c:v>
                </c:pt>
                <c:pt idx="2149">
                  <c:v>-6.866503285563208E-2</c:v>
                </c:pt>
                <c:pt idx="2150">
                  <c:v>-7.5108940152467052E-2</c:v>
                </c:pt>
                <c:pt idx="2151">
                  <c:v>-7.1205455232598913E-2</c:v>
                </c:pt>
                <c:pt idx="2152">
                  <c:v>-6.3586168619923611E-2</c:v>
                </c:pt>
                <c:pt idx="2153">
                  <c:v>-7.3329619279156599E-2</c:v>
                </c:pt>
                <c:pt idx="2154">
                  <c:v>-7.3861330171960171E-2</c:v>
                </c:pt>
                <c:pt idx="2155">
                  <c:v>-8.3425718683463157E-2</c:v>
                </c:pt>
                <c:pt idx="2156">
                  <c:v>-9.4892103697138075E-2</c:v>
                </c:pt>
                <c:pt idx="2157">
                  <c:v>-9.618107155822031E-2</c:v>
                </c:pt>
                <c:pt idx="2158">
                  <c:v>-9.8992242426614752E-2</c:v>
                </c:pt>
                <c:pt idx="2159">
                  <c:v>-9.6203556265124557E-2</c:v>
                </c:pt>
                <c:pt idx="2160">
                  <c:v>-0.10112677506858414</c:v>
                </c:pt>
                <c:pt idx="2161">
                  <c:v>-7.8277186806672838E-2</c:v>
                </c:pt>
                <c:pt idx="2162">
                  <c:v>-6.6711659380689348E-2</c:v>
                </c:pt>
                <c:pt idx="2163">
                  <c:v>-6.7944124221830937E-2</c:v>
                </c:pt>
                <c:pt idx="2164">
                  <c:v>-6.5264366562700848E-2</c:v>
                </c:pt>
                <c:pt idx="2165">
                  <c:v>-7.9131955172251134E-2</c:v>
                </c:pt>
                <c:pt idx="2166">
                  <c:v>-7.0288941298837782E-2</c:v>
                </c:pt>
                <c:pt idx="2167">
                  <c:v>-6.5101265061840885E-2</c:v>
                </c:pt>
                <c:pt idx="2168">
                  <c:v>-5.8138345489055054E-2</c:v>
                </c:pt>
                <c:pt idx="2169">
                  <c:v>-5.6850076634405111E-2</c:v>
                </c:pt>
                <c:pt idx="2170">
                  <c:v>-5.0399179273247441E-2</c:v>
                </c:pt>
                <c:pt idx="2171">
                  <c:v>-5.0417702943702181E-2</c:v>
                </c:pt>
                <c:pt idx="2172">
                  <c:v>-5.0211729048330489E-2</c:v>
                </c:pt>
                <c:pt idx="2173">
                  <c:v>-5.2963251367838859E-2</c:v>
                </c:pt>
                <c:pt idx="2174">
                  <c:v>-4.3140346977472932E-2</c:v>
                </c:pt>
                <c:pt idx="2175">
                  <c:v>-4.7620395702881235E-2</c:v>
                </c:pt>
                <c:pt idx="2176">
                  <c:v>-6.0017507781106594E-2</c:v>
                </c:pt>
                <c:pt idx="2177">
                  <c:v>-6.5868774124459462E-2</c:v>
                </c:pt>
                <c:pt idx="2178">
                  <c:v>-7.7101224985472228E-2</c:v>
                </c:pt>
                <c:pt idx="2179">
                  <c:v>-9.0807110107027134E-2</c:v>
                </c:pt>
                <c:pt idx="2180">
                  <c:v>-8.4998599657113871E-2</c:v>
                </c:pt>
                <c:pt idx="2181">
                  <c:v>-8.5782651871962323E-2</c:v>
                </c:pt>
                <c:pt idx="2182">
                  <c:v>-8.5787195413771999E-2</c:v>
                </c:pt>
                <c:pt idx="2183">
                  <c:v>-8.314739762235257E-2</c:v>
                </c:pt>
                <c:pt idx="2184">
                  <c:v>-8.8400896965053488E-2</c:v>
                </c:pt>
                <c:pt idx="2185">
                  <c:v>-8.9672156663185398E-2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8E0-A40C-7A053F06C661}"/>
            </c:ext>
          </c:extLst>
        </c:ser>
        <c:ser>
          <c:idx val="1"/>
          <c:order val="1"/>
          <c:tx>
            <c:strRef>
              <c:f>Drawdowns!$C$2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Drawdowns!$A$3:$A$2188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Drawdowns!$C$3:$C$2188</c:f>
              <c:numCache>
                <c:formatCode>0.00%;\(0.00%\);\-</c:formatCode>
                <c:ptCount val="2186"/>
                <c:pt idx="0">
                  <c:v>0</c:v>
                </c:pt>
                <c:pt idx="1">
                  <c:v>-2.8645322543216278E-2</c:v>
                </c:pt>
                <c:pt idx="2">
                  <c:v>-2.3651199638969889E-3</c:v>
                </c:pt>
                <c:pt idx="3">
                  <c:v>0</c:v>
                </c:pt>
                <c:pt idx="4">
                  <c:v>-1.774498267689828E-3</c:v>
                </c:pt>
                <c:pt idx="5">
                  <c:v>-9.5319782010715448E-3</c:v>
                </c:pt>
                <c:pt idx="6">
                  <c:v>-1.356649373774399E-2</c:v>
                </c:pt>
                <c:pt idx="7">
                  <c:v>-7.1343776534510406E-3</c:v>
                </c:pt>
                <c:pt idx="8">
                  <c:v>-4.7571211735695229E-3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-1.3161160134917971E-3</c:v>
                </c:pt>
                <c:pt idx="13">
                  <c:v>0</c:v>
                </c:pt>
                <c:pt idx="14">
                  <c:v>0</c:v>
                </c:pt>
                <c:pt idx="15">
                  <c:v>-1.8814039795063131E-3</c:v>
                </c:pt>
                <c:pt idx="16">
                  <c:v>-1.1068633692509211E-3</c:v>
                </c:pt>
                <c:pt idx="17">
                  <c:v>-6.3980294742409516E-3</c:v>
                </c:pt>
                <c:pt idx="18">
                  <c:v>-7.9726063561552651E-3</c:v>
                </c:pt>
                <c:pt idx="19">
                  <c:v>-1.297528214465915E-2</c:v>
                </c:pt>
                <c:pt idx="20">
                  <c:v>-1.7400474922631526E-2</c:v>
                </c:pt>
                <c:pt idx="21">
                  <c:v>-1.4552119725615986E-2</c:v>
                </c:pt>
                <c:pt idx="22">
                  <c:v>-2.0985566818159995E-2</c:v>
                </c:pt>
                <c:pt idx="23">
                  <c:v>-1.5224928879034927E-2</c:v>
                </c:pt>
                <c:pt idx="24">
                  <c:v>-2.4379755239135825E-2</c:v>
                </c:pt>
                <c:pt idx="25">
                  <c:v>-3.3277615474937017E-2</c:v>
                </c:pt>
                <c:pt idx="26">
                  <c:v>-3.4329091717688498E-2</c:v>
                </c:pt>
                <c:pt idx="27">
                  <c:v>-3.3872556105840723E-2</c:v>
                </c:pt>
                <c:pt idx="28">
                  <c:v>-3.9737311795233432E-2</c:v>
                </c:pt>
                <c:pt idx="29">
                  <c:v>-4.6830506224520674E-2</c:v>
                </c:pt>
                <c:pt idx="30">
                  <c:v>-3.8660591079859974E-2</c:v>
                </c:pt>
                <c:pt idx="31">
                  <c:v>-4.1254240851609891E-2</c:v>
                </c:pt>
                <c:pt idx="32">
                  <c:v>-5.7456670877009897E-2</c:v>
                </c:pt>
                <c:pt idx="33">
                  <c:v>-5.499175535618972E-2</c:v>
                </c:pt>
                <c:pt idx="34">
                  <c:v>-5.5587449553442192E-2</c:v>
                </c:pt>
                <c:pt idx="35">
                  <c:v>-5.8715252270777785E-2</c:v>
                </c:pt>
                <c:pt idx="36">
                  <c:v>-6.818280866485682E-2</c:v>
                </c:pt>
                <c:pt idx="37">
                  <c:v>-6.3974642994800157E-2</c:v>
                </c:pt>
                <c:pt idx="38">
                  <c:v>-6.2906337103632803E-2</c:v>
                </c:pt>
                <c:pt idx="39">
                  <c:v>-5.9558241824212321E-2</c:v>
                </c:pt>
                <c:pt idx="40">
                  <c:v>-5.777053126050713E-2</c:v>
                </c:pt>
                <c:pt idx="41">
                  <c:v>-5.9004998531172359E-2</c:v>
                </c:pt>
                <c:pt idx="42">
                  <c:v>-6.1903968267824294E-2</c:v>
                </c:pt>
                <c:pt idx="43">
                  <c:v>-5.8117674157657562E-2</c:v>
                </c:pt>
                <c:pt idx="44">
                  <c:v>-7.9422376323748156E-2</c:v>
                </c:pt>
                <c:pt idx="45">
                  <c:v>-8.2456360030890297E-2</c:v>
                </c:pt>
                <c:pt idx="46">
                  <c:v>-9.3547977497000723E-2</c:v>
                </c:pt>
                <c:pt idx="47">
                  <c:v>-9.5716615849080977E-2</c:v>
                </c:pt>
                <c:pt idx="48">
                  <c:v>-8.6366490210731173E-2</c:v>
                </c:pt>
                <c:pt idx="49">
                  <c:v>-9.2277590230465223E-2</c:v>
                </c:pt>
                <c:pt idx="50">
                  <c:v>-9.3565309522979812E-2</c:v>
                </c:pt>
                <c:pt idx="51">
                  <c:v>-9.714349372699993E-2</c:v>
                </c:pt>
                <c:pt idx="52">
                  <c:v>-8.485533849635174E-2</c:v>
                </c:pt>
                <c:pt idx="53">
                  <c:v>-7.4680936868847692E-2</c:v>
                </c:pt>
                <c:pt idx="54">
                  <c:v>-7.3550712942839214E-2</c:v>
                </c:pt>
                <c:pt idx="55">
                  <c:v>-6.60086441595652E-2</c:v>
                </c:pt>
                <c:pt idx="56">
                  <c:v>-6.2276732420771141E-2</c:v>
                </c:pt>
                <c:pt idx="57">
                  <c:v>-4.9676223939319586E-2</c:v>
                </c:pt>
                <c:pt idx="58">
                  <c:v>-5.9913925139965518E-2</c:v>
                </c:pt>
                <c:pt idx="59">
                  <c:v>-6.9307883220828148E-2</c:v>
                </c:pt>
                <c:pt idx="60">
                  <c:v>-7.1095593784533451E-2</c:v>
                </c:pt>
                <c:pt idx="61">
                  <c:v>-6.3253354406398454E-2</c:v>
                </c:pt>
                <c:pt idx="62">
                  <c:v>-6.2079423632265818E-2</c:v>
                </c:pt>
                <c:pt idx="63">
                  <c:v>-5.3095782427310501E-2</c:v>
                </c:pt>
                <c:pt idx="64">
                  <c:v>-5.6164430186410819E-2</c:v>
                </c:pt>
                <c:pt idx="65">
                  <c:v>-6.5713371745959592E-2</c:v>
                </c:pt>
                <c:pt idx="66">
                  <c:v>-5.6348551563843663E-2</c:v>
                </c:pt>
                <c:pt idx="67">
                  <c:v>-6.0269734050107604E-2</c:v>
                </c:pt>
                <c:pt idx="68">
                  <c:v>-6.5843110752023537E-2</c:v>
                </c:pt>
                <c:pt idx="69">
                  <c:v>-5.735468823138834E-2</c:v>
                </c:pt>
                <c:pt idx="70">
                  <c:v>-5.5185673096137644E-2</c:v>
                </c:pt>
                <c:pt idx="71">
                  <c:v>-5.2330535801998646E-2</c:v>
                </c:pt>
                <c:pt idx="72">
                  <c:v>-5.5570368716244767E-2</c:v>
                </c:pt>
                <c:pt idx="73">
                  <c:v>-5.967843565654718E-2</c:v>
                </c:pt>
                <c:pt idx="74">
                  <c:v>-5.8296771759446142E-2</c:v>
                </c:pt>
                <c:pt idx="75">
                  <c:v>-5.3983483583995406E-2</c:v>
                </c:pt>
                <c:pt idx="76">
                  <c:v>-4.6608957718519917E-2</c:v>
                </c:pt>
                <c:pt idx="77">
                  <c:v>-4.2540955388998491E-2</c:v>
                </c:pt>
                <c:pt idx="78">
                  <c:v>-3.7235471523416441E-2</c:v>
                </c:pt>
                <c:pt idx="79">
                  <c:v>-5.6980165756966294E-2</c:v>
                </c:pt>
                <c:pt idx="80">
                  <c:v>-6.1718465352086804E-2</c:v>
                </c:pt>
                <c:pt idx="81">
                  <c:v>-4.7325222531281796E-2</c:v>
                </c:pt>
                <c:pt idx="82">
                  <c:v>-4.5344096605196005E-2</c:v>
                </c:pt>
                <c:pt idx="83">
                  <c:v>-4.4144795764052502E-2</c:v>
                </c:pt>
                <c:pt idx="84">
                  <c:v>-5.0866481984300993E-2</c:v>
                </c:pt>
                <c:pt idx="85">
                  <c:v>-4.4777917089864894E-2</c:v>
                </c:pt>
                <c:pt idx="86">
                  <c:v>-3.7957639272560129E-2</c:v>
                </c:pt>
                <c:pt idx="87">
                  <c:v>-2.7816143375543056E-2</c:v>
                </c:pt>
                <c:pt idx="88">
                  <c:v>-2.4971179227089357E-2</c:v>
                </c:pt>
                <c:pt idx="89">
                  <c:v>-2.8798165919985186E-2</c:v>
                </c:pt>
                <c:pt idx="90">
                  <c:v>-2.1527506615996006E-2</c:v>
                </c:pt>
                <c:pt idx="91">
                  <c:v>-2.6806364470651212E-2</c:v>
                </c:pt>
                <c:pt idx="92">
                  <c:v>-3.1662471604679165E-2</c:v>
                </c:pt>
                <c:pt idx="93">
                  <c:v>-3.8686463524438497E-2</c:v>
                </c:pt>
                <c:pt idx="94">
                  <c:v>-4.0154536362653648E-2</c:v>
                </c:pt>
                <c:pt idx="95">
                  <c:v>-4.0154536362653648E-2</c:v>
                </c:pt>
                <c:pt idx="96">
                  <c:v>-4.8511963933309032E-2</c:v>
                </c:pt>
                <c:pt idx="97">
                  <c:v>-4.778590275804051E-2</c:v>
                </c:pt>
                <c:pt idx="98">
                  <c:v>-5.0022236486954919E-2</c:v>
                </c:pt>
                <c:pt idx="99">
                  <c:v>-4.7001440190881483E-2</c:v>
                </c:pt>
                <c:pt idx="100">
                  <c:v>-4.1546498999829096E-2</c:v>
                </c:pt>
                <c:pt idx="101">
                  <c:v>-4.6151166162760382E-2</c:v>
                </c:pt>
                <c:pt idx="102">
                  <c:v>-4.1829086379929104E-2</c:v>
                </c:pt>
                <c:pt idx="103">
                  <c:v>-5.5513600051441014E-2</c:v>
                </c:pt>
                <c:pt idx="104">
                  <c:v>-6.2722466914981956E-2</c:v>
                </c:pt>
                <c:pt idx="105">
                  <c:v>-5.6289522200001052E-2</c:v>
                </c:pt>
                <c:pt idx="106">
                  <c:v>-5.3846460103244898E-2</c:v>
                </c:pt>
                <c:pt idx="107">
                  <c:v>-4.7631421656917472E-2</c:v>
                </c:pt>
                <c:pt idx="108">
                  <c:v>-5.2835299660051849E-2</c:v>
                </c:pt>
                <c:pt idx="109">
                  <c:v>-4.8804473270308679E-2</c:v>
                </c:pt>
                <c:pt idx="110">
                  <c:v>-4.9759618615046408E-2</c:v>
                </c:pt>
                <c:pt idx="111">
                  <c:v>-5.0115804308362599E-2</c:v>
                </c:pt>
                <c:pt idx="112">
                  <c:v>-5.0831441149168155E-2</c:v>
                </c:pt>
                <c:pt idx="113">
                  <c:v>-3.9750373611913359E-2</c:v>
                </c:pt>
                <c:pt idx="114">
                  <c:v>-4.1179637783263834E-2</c:v>
                </c:pt>
                <c:pt idx="115">
                  <c:v>-5.5118480096866485E-2</c:v>
                </c:pt>
                <c:pt idx="116">
                  <c:v>-5.9437671208703025E-2</c:v>
                </c:pt>
                <c:pt idx="117">
                  <c:v>-6.3454682215417724E-2</c:v>
                </c:pt>
                <c:pt idx="118">
                  <c:v>-6.4380940850190083E-2</c:v>
                </c:pt>
                <c:pt idx="119">
                  <c:v>-6.5636256789788905E-2</c:v>
                </c:pt>
                <c:pt idx="120">
                  <c:v>-5.8565041378954574E-2</c:v>
                </c:pt>
                <c:pt idx="121">
                  <c:v>-6.4444366017724741E-2</c:v>
                </c:pt>
                <c:pt idx="122">
                  <c:v>-6.7237334088237177E-2</c:v>
                </c:pt>
                <c:pt idx="123">
                  <c:v>-7.2764366459815988E-2</c:v>
                </c:pt>
                <c:pt idx="124">
                  <c:v>-6.9402706986148477E-2</c:v>
                </c:pt>
                <c:pt idx="125">
                  <c:v>-7.3743249144481937E-2</c:v>
                </c:pt>
                <c:pt idx="126">
                  <c:v>-7.7618464083583083E-2</c:v>
                </c:pt>
                <c:pt idx="127">
                  <c:v>-7.6326976959332327E-2</c:v>
                </c:pt>
                <c:pt idx="128">
                  <c:v>-7.3899362972687177E-2</c:v>
                </c:pt>
                <c:pt idx="129">
                  <c:v>-7.7953298730402576E-2</c:v>
                </c:pt>
                <c:pt idx="130">
                  <c:v>-8.0559759130050645E-2</c:v>
                </c:pt>
                <c:pt idx="131">
                  <c:v>-7.9784213764668599E-2</c:v>
                </c:pt>
                <c:pt idx="132">
                  <c:v>-8.514106573622815E-2</c:v>
                </c:pt>
                <c:pt idx="133">
                  <c:v>-8.8132347350376339E-2</c:v>
                </c:pt>
                <c:pt idx="134">
                  <c:v>-9.7038120032820196E-2</c:v>
                </c:pt>
                <c:pt idx="135">
                  <c:v>-0.11725931938640999</c:v>
                </c:pt>
                <c:pt idx="136">
                  <c:v>-0.11724060582212981</c:v>
                </c:pt>
                <c:pt idx="137">
                  <c:v>-0.1296041176874696</c:v>
                </c:pt>
                <c:pt idx="138">
                  <c:v>-0.12014372017368491</c:v>
                </c:pt>
                <c:pt idx="139">
                  <c:v>-0.12997939372824063</c:v>
                </c:pt>
                <c:pt idx="140">
                  <c:v>-0.11270564354628565</c:v>
                </c:pt>
                <c:pt idx="141">
                  <c:v>-0.12195253059510525</c:v>
                </c:pt>
                <c:pt idx="142">
                  <c:v>-0.12600772229673263</c:v>
                </c:pt>
                <c:pt idx="143">
                  <c:v>-0.12442887520551893</c:v>
                </c:pt>
                <c:pt idx="144">
                  <c:v>-0.11740500888015259</c:v>
                </c:pt>
                <c:pt idx="145">
                  <c:v>-0.12168036754947198</c:v>
                </c:pt>
                <c:pt idx="146">
                  <c:v>-0.12734869361110079</c:v>
                </c:pt>
                <c:pt idx="147">
                  <c:v>-0.13142812503021961</c:v>
                </c:pt>
                <c:pt idx="148">
                  <c:v>-0.12811808485131915</c:v>
                </c:pt>
                <c:pt idx="149">
                  <c:v>-0.12462882147623755</c:v>
                </c:pt>
                <c:pt idx="150">
                  <c:v>-0.12167270629161087</c:v>
                </c:pt>
                <c:pt idx="151">
                  <c:v>-0.10420114494358756</c:v>
                </c:pt>
                <c:pt idx="152">
                  <c:v>-8.7758327253517732E-2</c:v>
                </c:pt>
                <c:pt idx="153">
                  <c:v>-8.3555813331065432E-2</c:v>
                </c:pt>
                <c:pt idx="154">
                  <c:v>-8.6680099405446742E-2</c:v>
                </c:pt>
                <c:pt idx="155">
                  <c:v>-8.0927876290527667E-2</c:v>
                </c:pt>
                <c:pt idx="156">
                  <c:v>-8.694208930539904E-2</c:v>
                </c:pt>
                <c:pt idx="157">
                  <c:v>-7.7747072740123935E-2</c:v>
                </c:pt>
                <c:pt idx="158">
                  <c:v>-5.6183897317039544E-2</c:v>
                </c:pt>
                <c:pt idx="159">
                  <c:v>-3.8256805112294789E-2</c:v>
                </c:pt>
                <c:pt idx="160">
                  <c:v>-1.8630546389604707E-2</c:v>
                </c:pt>
                <c:pt idx="161">
                  <c:v>-5.5564340185470185E-2</c:v>
                </c:pt>
                <c:pt idx="162">
                  <c:v>-6.916307288782364E-2</c:v>
                </c:pt>
                <c:pt idx="163">
                  <c:v>-7.2192032819321406E-2</c:v>
                </c:pt>
                <c:pt idx="164">
                  <c:v>-5.6107535927217733E-2</c:v>
                </c:pt>
                <c:pt idx="165">
                  <c:v>-5.6107535927217733E-2</c:v>
                </c:pt>
                <c:pt idx="166">
                  <c:v>-4.7582063061192947E-2</c:v>
                </c:pt>
                <c:pt idx="167">
                  <c:v>-5.4486489120573522E-2</c:v>
                </c:pt>
                <c:pt idx="168">
                  <c:v>-6.3555283322734968E-2</c:v>
                </c:pt>
                <c:pt idx="169">
                  <c:v>-6.252201826670023E-2</c:v>
                </c:pt>
                <c:pt idx="170">
                  <c:v>-5.9279296681455595E-2</c:v>
                </c:pt>
                <c:pt idx="171">
                  <c:v>-6.5361330667549788E-2</c:v>
                </c:pt>
                <c:pt idx="172">
                  <c:v>-7.3356920797288283E-2</c:v>
                </c:pt>
                <c:pt idx="173">
                  <c:v>-7.3724409985809092E-2</c:v>
                </c:pt>
                <c:pt idx="174">
                  <c:v>-8.2933744311671775E-2</c:v>
                </c:pt>
                <c:pt idx="175">
                  <c:v>-8.0032137092806765E-2</c:v>
                </c:pt>
                <c:pt idx="176">
                  <c:v>-7.7970253973206893E-2</c:v>
                </c:pt>
                <c:pt idx="177">
                  <c:v>-7.0086568445990149E-2</c:v>
                </c:pt>
                <c:pt idx="178">
                  <c:v>-5.7189406012627897E-2</c:v>
                </c:pt>
                <c:pt idx="179">
                  <c:v>-6.5961797451664306E-2</c:v>
                </c:pt>
                <c:pt idx="180">
                  <c:v>-7.0753725851808835E-2</c:v>
                </c:pt>
                <c:pt idx="181">
                  <c:v>-5.9100450268452231E-2</c:v>
                </c:pt>
                <c:pt idx="182">
                  <c:v>-3.9151413960492154E-2</c:v>
                </c:pt>
                <c:pt idx="183">
                  <c:v>-5.9283190107580208E-2</c:v>
                </c:pt>
                <c:pt idx="184">
                  <c:v>-6.2797697955284004E-2</c:v>
                </c:pt>
                <c:pt idx="185">
                  <c:v>-8.3190584841582926E-2</c:v>
                </c:pt>
                <c:pt idx="186">
                  <c:v>-7.7550894301141593E-2</c:v>
                </c:pt>
                <c:pt idx="187">
                  <c:v>-6.7715974312930749E-2</c:v>
                </c:pt>
                <c:pt idx="188">
                  <c:v>-6.0491784933671688E-2</c:v>
                </c:pt>
                <c:pt idx="189">
                  <c:v>-6.7214727097832161E-2</c:v>
                </c:pt>
                <c:pt idx="190">
                  <c:v>-7.0111561729830685E-2</c:v>
                </c:pt>
                <c:pt idx="191">
                  <c:v>-6.368992051005451E-2</c:v>
                </c:pt>
                <c:pt idx="192">
                  <c:v>-5.2514782773824598E-2</c:v>
                </c:pt>
                <c:pt idx="193">
                  <c:v>-4.7621499700018166E-2</c:v>
                </c:pt>
                <c:pt idx="194">
                  <c:v>-4.2946122894865324E-2</c:v>
                </c:pt>
                <c:pt idx="195">
                  <c:v>-3.6487682518477005E-2</c:v>
                </c:pt>
                <c:pt idx="196">
                  <c:v>-3.9222751574669923E-2</c:v>
                </c:pt>
                <c:pt idx="197">
                  <c:v>-4.1627256193342843E-2</c:v>
                </c:pt>
                <c:pt idx="198">
                  <c:v>-3.8835544066738503E-2</c:v>
                </c:pt>
                <c:pt idx="199">
                  <c:v>-4.4466442999799738E-2</c:v>
                </c:pt>
                <c:pt idx="200">
                  <c:v>-5.1574834350416321E-2</c:v>
                </c:pt>
                <c:pt idx="201">
                  <c:v>-5.0566688172610785E-2</c:v>
                </c:pt>
                <c:pt idx="202">
                  <c:v>-4.7725240667111368E-2</c:v>
                </c:pt>
                <c:pt idx="203">
                  <c:v>-3.8860537350578817E-2</c:v>
                </c:pt>
                <c:pt idx="204">
                  <c:v>-5.8148570377884012E-2</c:v>
                </c:pt>
                <c:pt idx="205">
                  <c:v>-6.1530324954136462E-2</c:v>
                </c:pt>
                <c:pt idx="206">
                  <c:v>-6.6300776713391185E-2</c:v>
                </c:pt>
                <c:pt idx="207">
                  <c:v>-7.576067184961266E-2</c:v>
                </c:pt>
                <c:pt idx="208">
                  <c:v>-8.206161685949076E-2</c:v>
                </c:pt>
                <c:pt idx="209">
                  <c:v>-8.4814645913615094E-2</c:v>
                </c:pt>
                <c:pt idx="210">
                  <c:v>-9.6041402944608278E-2</c:v>
                </c:pt>
                <c:pt idx="211">
                  <c:v>-9.0175265716914588E-2</c:v>
                </c:pt>
                <c:pt idx="212">
                  <c:v>-9.579222367255813E-2</c:v>
                </c:pt>
                <c:pt idx="213">
                  <c:v>-0.10235164193943391</c:v>
                </c:pt>
                <c:pt idx="214">
                  <c:v>-0.10121538948265085</c:v>
                </c:pt>
                <c:pt idx="215">
                  <c:v>-0.1056783861723577</c:v>
                </c:pt>
                <c:pt idx="216">
                  <c:v>-0.11293008072328148</c:v>
                </c:pt>
                <c:pt idx="217">
                  <c:v>-0.10162897181272346</c:v>
                </c:pt>
                <c:pt idx="218">
                  <c:v>-0.10185880954853754</c:v>
                </c:pt>
                <c:pt idx="219">
                  <c:v>-0.10796445528017118</c:v>
                </c:pt>
                <c:pt idx="220">
                  <c:v>-0.10269124917311645</c:v>
                </c:pt>
                <c:pt idx="221">
                  <c:v>-0.10364965997202302</c:v>
                </c:pt>
                <c:pt idx="222">
                  <c:v>-0.1119800847485809</c:v>
                </c:pt>
                <c:pt idx="223">
                  <c:v>-0.11217136500631164</c:v>
                </c:pt>
                <c:pt idx="224">
                  <c:v>-0.11048676743774388</c:v>
                </c:pt>
                <c:pt idx="225">
                  <c:v>-0.11773042394763589</c:v>
                </c:pt>
                <c:pt idx="226">
                  <c:v>-0.11407638073135717</c:v>
                </c:pt>
                <c:pt idx="227">
                  <c:v>-9.559152383549141E-2</c:v>
                </c:pt>
                <c:pt idx="228">
                  <c:v>-9.7840793786692748E-2</c:v>
                </c:pt>
                <c:pt idx="229">
                  <c:v>-0.10011555939930161</c:v>
                </c:pt>
                <c:pt idx="230">
                  <c:v>-9.221617457318787E-2</c:v>
                </c:pt>
                <c:pt idx="231">
                  <c:v>-0.10252785087022431</c:v>
                </c:pt>
                <c:pt idx="232">
                  <c:v>-9.485654545844957E-2</c:v>
                </c:pt>
                <c:pt idx="233">
                  <c:v>-0.10047463376361643</c:v>
                </c:pt>
                <c:pt idx="234">
                  <c:v>-0.10864881911757629</c:v>
                </c:pt>
                <c:pt idx="235">
                  <c:v>-0.10107585411407627</c:v>
                </c:pt>
                <c:pt idx="236">
                  <c:v>-0.12479561082769142</c:v>
                </c:pt>
                <c:pt idx="237">
                  <c:v>-0.11571036376029253</c:v>
                </c:pt>
                <c:pt idx="238">
                  <c:v>-0.10285665698626911</c:v>
                </c:pt>
                <c:pt idx="239">
                  <c:v>-0.10610025773225129</c:v>
                </c:pt>
                <c:pt idx="240">
                  <c:v>-0.11402677094685087</c:v>
                </c:pt>
                <c:pt idx="241">
                  <c:v>-0.11402677094685087</c:v>
                </c:pt>
                <c:pt idx="242">
                  <c:v>-0.11402677094685087</c:v>
                </c:pt>
                <c:pt idx="243">
                  <c:v>-0.10921311471703521</c:v>
                </c:pt>
                <c:pt idx="244">
                  <c:v>-0.1153441305156796</c:v>
                </c:pt>
                <c:pt idx="245">
                  <c:v>-0.1153441305156796</c:v>
                </c:pt>
                <c:pt idx="246">
                  <c:v>-0.1153441305156796</c:v>
                </c:pt>
                <c:pt idx="247">
                  <c:v>-9.5059380400166149E-2</c:v>
                </c:pt>
                <c:pt idx="248">
                  <c:v>-8.3579927454168423E-2</c:v>
                </c:pt>
                <c:pt idx="249">
                  <c:v>-7.3229191301481422E-2</c:v>
                </c:pt>
                <c:pt idx="250">
                  <c:v>-7.3975096390553108E-2</c:v>
                </c:pt>
                <c:pt idx="251">
                  <c:v>-7.6494896660305511E-2</c:v>
                </c:pt>
                <c:pt idx="252">
                  <c:v>-8.8578458627761703E-2</c:v>
                </c:pt>
                <c:pt idx="253">
                  <c:v>-8.7231333188230065E-2</c:v>
                </c:pt>
                <c:pt idx="254">
                  <c:v>-7.9022106999137476E-2</c:v>
                </c:pt>
                <c:pt idx="255">
                  <c:v>-6.7379381344636613E-2</c:v>
                </c:pt>
                <c:pt idx="256">
                  <c:v>-7.4383529350592781E-2</c:v>
                </c:pt>
                <c:pt idx="257">
                  <c:v>-7.5844066525339704E-2</c:v>
                </c:pt>
                <c:pt idx="258">
                  <c:v>-5.7297919566588584E-2</c:v>
                </c:pt>
                <c:pt idx="259">
                  <c:v>-6.5572957216647354E-2</c:v>
                </c:pt>
                <c:pt idx="260">
                  <c:v>-6.9466257748076576E-2</c:v>
                </c:pt>
                <c:pt idx="261">
                  <c:v>-5.8749037161999085E-2</c:v>
                </c:pt>
                <c:pt idx="262">
                  <c:v>-4.5618645944261349E-2</c:v>
                </c:pt>
                <c:pt idx="263">
                  <c:v>-4.7963618821524445E-2</c:v>
                </c:pt>
                <c:pt idx="264">
                  <c:v>-5.2216119311657261E-2</c:v>
                </c:pt>
                <c:pt idx="265">
                  <c:v>-3.7227182293599892E-2</c:v>
                </c:pt>
                <c:pt idx="266">
                  <c:v>-3.4774323834336651E-2</c:v>
                </c:pt>
                <c:pt idx="267">
                  <c:v>-2.0162169989747514E-2</c:v>
                </c:pt>
                <c:pt idx="268">
                  <c:v>0</c:v>
                </c:pt>
                <c:pt idx="269">
                  <c:v>-2.940934335441181E-3</c:v>
                </c:pt>
                <c:pt idx="270">
                  <c:v>0</c:v>
                </c:pt>
                <c:pt idx="271">
                  <c:v>-5.6289085965715024E-3</c:v>
                </c:pt>
                <c:pt idx="272">
                  <c:v>-3.114756895516102E-2</c:v>
                </c:pt>
                <c:pt idx="273">
                  <c:v>-2.5738592002089278E-2</c:v>
                </c:pt>
                <c:pt idx="274">
                  <c:v>-2.6980399724879645E-2</c:v>
                </c:pt>
                <c:pt idx="275">
                  <c:v>-2.4047742464632593E-2</c:v>
                </c:pt>
                <c:pt idx="276">
                  <c:v>-7.183845320624882E-3</c:v>
                </c:pt>
                <c:pt idx="277">
                  <c:v>-2.3537039771855173E-2</c:v>
                </c:pt>
                <c:pt idx="278">
                  <c:v>-1.4704354328822111E-2</c:v>
                </c:pt>
                <c:pt idx="279">
                  <c:v>0</c:v>
                </c:pt>
                <c:pt idx="280">
                  <c:v>-6.0027463728535846E-3</c:v>
                </c:pt>
                <c:pt idx="281">
                  <c:v>-1.4522826176116332E-2</c:v>
                </c:pt>
                <c:pt idx="282">
                  <c:v>-1.7056961275769278E-2</c:v>
                </c:pt>
                <c:pt idx="283">
                  <c:v>-2.6230789362258533E-2</c:v>
                </c:pt>
                <c:pt idx="284">
                  <c:v>-1.9925379586462344E-2</c:v>
                </c:pt>
                <c:pt idx="285">
                  <c:v>-5.1911324056710395E-3</c:v>
                </c:pt>
                <c:pt idx="286">
                  <c:v>-5.6206250757693255E-3</c:v>
                </c:pt>
                <c:pt idx="287">
                  <c:v>-1.2081333613827461E-2</c:v>
                </c:pt>
                <c:pt idx="288">
                  <c:v>-2.6618161180980149E-2</c:v>
                </c:pt>
                <c:pt idx="289">
                  <c:v>-3.1639876755089169E-2</c:v>
                </c:pt>
                <c:pt idx="290">
                  <c:v>-3.4825193216281636E-2</c:v>
                </c:pt>
                <c:pt idx="291">
                  <c:v>-1.8026207570391195E-2</c:v>
                </c:pt>
                <c:pt idx="292">
                  <c:v>-2.9943491552554491E-2</c:v>
                </c:pt>
                <c:pt idx="293">
                  <c:v>-3.3146776465577399E-2</c:v>
                </c:pt>
                <c:pt idx="294">
                  <c:v>-2.521288823377843E-2</c:v>
                </c:pt>
                <c:pt idx="295">
                  <c:v>-5.0203854419602956E-2</c:v>
                </c:pt>
                <c:pt idx="296">
                  <c:v>-4.7551640922192884E-2</c:v>
                </c:pt>
                <c:pt idx="297">
                  <c:v>-5.0803697347333809E-2</c:v>
                </c:pt>
                <c:pt idx="298">
                  <c:v>-4.4663737342305443E-2</c:v>
                </c:pt>
                <c:pt idx="299">
                  <c:v>-4.5289366165195299E-2</c:v>
                </c:pt>
                <c:pt idx="300">
                  <c:v>-6.2392181996615004E-2</c:v>
                </c:pt>
                <c:pt idx="301">
                  <c:v>-5.9880799157397191E-2</c:v>
                </c:pt>
                <c:pt idx="302">
                  <c:v>-4.4990669823046892E-2</c:v>
                </c:pt>
                <c:pt idx="303">
                  <c:v>-3.2946089860694361E-2</c:v>
                </c:pt>
                <c:pt idx="304">
                  <c:v>-3.3778589236174938E-2</c:v>
                </c:pt>
                <c:pt idx="305">
                  <c:v>-2.8998631013991361E-2</c:v>
                </c:pt>
                <c:pt idx="306">
                  <c:v>-3.2985177077343497E-2</c:v>
                </c:pt>
                <c:pt idx="307">
                  <c:v>-4.2476720062138318E-2</c:v>
                </c:pt>
                <c:pt idx="308">
                  <c:v>-3.4382982615990043E-2</c:v>
                </c:pt>
                <c:pt idx="309">
                  <c:v>-3.1088922017736387E-2</c:v>
                </c:pt>
                <c:pt idx="310">
                  <c:v>-3.2506212825577196E-2</c:v>
                </c:pt>
                <c:pt idx="311">
                  <c:v>-3.6174693955846826E-2</c:v>
                </c:pt>
                <c:pt idx="312">
                  <c:v>-3.6954804793192131E-2</c:v>
                </c:pt>
                <c:pt idx="313">
                  <c:v>-3.3068135319246128E-2</c:v>
                </c:pt>
                <c:pt idx="314">
                  <c:v>-2.7336665897758072E-2</c:v>
                </c:pt>
                <c:pt idx="315">
                  <c:v>-3.5353512371455453E-3</c:v>
                </c:pt>
                <c:pt idx="316">
                  <c:v>-3.5353512371455453E-3</c:v>
                </c:pt>
                <c:pt idx="317">
                  <c:v>-1.9695290060406379E-3</c:v>
                </c:pt>
                <c:pt idx="318">
                  <c:v>-5.3963694626415482E-3</c:v>
                </c:pt>
                <c:pt idx="319">
                  <c:v>-1.732193760117029E-2</c:v>
                </c:pt>
                <c:pt idx="320">
                  <c:v>-4.5358673050844844E-3</c:v>
                </c:pt>
                <c:pt idx="321">
                  <c:v>-1.0028029618077805E-2</c:v>
                </c:pt>
                <c:pt idx="322">
                  <c:v>0</c:v>
                </c:pt>
                <c:pt idx="323">
                  <c:v>-6.9972402265097156E-3</c:v>
                </c:pt>
                <c:pt idx="324">
                  <c:v>-6.8594960682942796E-3</c:v>
                </c:pt>
                <c:pt idx="325">
                  <c:v>-1.9510301469915281E-2</c:v>
                </c:pt>
                <c:pt idx="326">
                  <c:v>-1.5881330904313984E-2</c:v>
                </c:pt>
                <c:pt idx="327">
                  <c:v>-2.0950502224746259E-2</c:v>
                </c:pt>
                <c:pt idx="328">
                  <c:v>-2.4602992925560119E-2</c:v>
                </c:pt>
                <c:pt idx="329">
                  <c:v>-4.3809162746061503E-2</c:v>
                </c:pt>
                <c:pt idx="330">
                  <c:v>-4.619657290671364E-2</c:v>
                </c:pt>
                <c:pt idx="331">
                  <c:v>-5.181800165944872E-2</c:v>
                </c:pt>
                <c:pt idx="332">
                  <c:v>-5.181800165944872E-2</c:v>
                </c:pt>
                <c:pt idx="333">
                  <c:v>-5.2628631270180803E-2</c:v>
                </c:pt>
                <c:pt idx="334">
                  <c:v>-4.5926440660678081E-2</c:v>
                </c:pt>
                <c:pt idx="335">
                  <c:v>-3.1925323337818834E-2</c:v>
                </c:pt>
                <c:pt idx="336">
                  <c:v>-1.8140428248101137E-2</c:v>
                </c:pt>
                <c:pt idx="337">
                  <c:v>-6.3635938114563473E-3</c:v>
                </c:pt>
                <c:pt idx="338">
                  <c:v>0</c:v>
                </c:pt>
                <c:pt idx="339">
                  <c:v>0</c:v>
                </c:pt>
                <c:pt idx="340">
                  <c:v>-6.2802520821325647E-3</c:v>
                </c:pt>
                <c:pt idx="341">
                  <c:v>0</c:v>
                </c:pt>
                <c:pt idx="342">
                  <c:v>-1.9125523367054309E-2</c:v>
                </c:pt>
                <c:pt idx="343">
                  <c:v>-1.9113063595129209E-2</c:v>
                </c:pt>
                <c:pt idx="344">
                  <c:v>-2.3630637083997263E-2</c:v>
                </c:pt>
                <c:pt idx="345">
                  <c:v>-3.3327511221721284E-2</c:v>
                </c:pt>
                <c:pt idx="346">
                  <c:v>-3.7748464842826568E-2</c:v>
                </c:pt>
                <c:pt idx="347">
                  <c:v>0</c:v>
                </c:pt>
                <c:pt idx="348">
                  <c:v>0</c:v>
                </c:pt>
                <c:pt idx="349">
                  <c:v>-1.332746592346179E-2</c:v>
                </c:pt>
                <c:pt idx="350">
                  <c:v>-9.8111316322292419E-3</c:v>
                </c:pt>
                <c:pt idx="351">
                  <c:v>-8.9083506132994206E-3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-4.7997661719569873E-3</c:v>
                </c:pt>
                <c:pt idx="356">
                  <c:v>-1.7802518850528859E-2</c:v>
                </c:pt>
                <c:pt idx="357">
                  <c:v>-1.6929049660712847E-2</c:v>
                </c:pt>
                <c:pt idx="358">
                  <c:v>-3.3855259481622935E-2</c:v>
                </c:pt>
                <c:pt idx="359">
                  <c:v>-2.7216478585532E-2</c:v>
                </c:pt>
                <c:pt idx="360">
                  <c:v>-2.1138893725110242E-2</c:v>
                </c:pt>
                <c:pt idx="361">
                  <c:v>-2.3450414103254325E-2</c:v>
                </c:pt>
                <c:pt idx="362">
                  <c:v>-3.4455339477726943E-2</c:v>
                </c:pt>
                <c:pt idx="363">
                  <c:v>-3.075175147119924E-2</c:v>
                </c:pt>
                <c:pt idx="364">
                  <c:v>-3.0684578337308199E-2</c:v>
                </c:pt>
                <c:pt idx="365">
                  <c:v>-3.2858694158645507E-2</c:v>
                </c:pt>
                <c:pt idx="366">
                  <c:v>-2.6378725842519768E-2</c:v>
                </c:pt>
                <c:pt idx="367">
                  <c:v>-2.5532672029301984E-2</c:v>
                </c:pt>
                <c:pt idx="368">
                  <c:v>-1.8300146164368369E-2</c:v>
                </c:pt>
                <c:pt idx="369">
                  <c:v>-2.0856766562765028E-2</c:v>
                </c:pt>
                <c:pt idx="370">
                  <c:v>-1.647959039898117E-2</c:v>
                </c:pt>
                <c:pt idx="371">
                  <c:v>-6.9896103368413121E-3</c:v>
                </c:pt>
                <c:pt idx="372">
                  <c:v>-8.4535477572569295E-3</c:v>
                </c:pt>
                <c:pt idx="373">
                  <c:v>-5.9033716107307344E-3</c:v>
                </c:pt>
                <c:pt idx="374">
                  <c:v>-2.4604044412471104E-2</c:v>
                </c:pt>
                <c:pt idx="375">
                  <c:v>-2.2087290995979725E-2</c:v>
                </c:pt>
                <c:pt idx="376">
                  <c:v>-1.1795056188413366E-2</c:v>
                </c:pt>
                <c:pt idx="377">
                  <c:v>-1.1915640155596763E-2</c:v>
                </c:pt>
                <c:pt idx="378">
                  <c:v>-1.8764896871216075E-2</c:v>
                </c:pt>
                <c:pt idx="379">
                  <c:v>-1.8872592334658433E-2</c:v>
                </c:pt>
                <c:pt idx="380">
                  <c:v>-1.4088336057029638E-2</c:v>
                </c:pt>
                <c:pt idx="381">
                  <c:v>-1.2859668442146366E-2</c:v>
                </c:pt>
                <c:pt idx="382">
                  <c:v>-1.9540937710733397E-2</c:v>
                </c:pt>
                <c:pt idx="383">
                  <c:v>-1.6934292441897147E-2</c:v>
                </c:pt>
                <c:pt idx="384">
                  <c:v>-2.680994459472319E-2</c:v>
                </c:pt>
                <c:pt idx="385">
                  <c:v>-3.2751654042848855E-2</c:v>
                </c:pt>
                <c:pt idx="386">
                  <c:v>-3.4809882555147609E-2</c:v>
                </c:pt>
                <c:pt idx="387">
                  <c:v>-3.4809882555147609E-2</c:v>
                </c:pt>
                <c:pt idx="388">
                  <c:v>-3.3221865980093135E-2</c:v>
                </c:pt>
                <c:pt idx="389">
                  <c:v>-4.2578045897490813E-2</c:v>
                </c:pt>
                <c:pt idx="390">
                  <c:v>-3.6626069336214706E-2</c:v>
                </c:pt>
                <c:pt idx="391">
                  <c:v>-3.1837225625053978E-2</c:v>
                </c:pt>
                <c:pt idx="392">
                  <c:v>-2.2061295539285597E-2</c:v>
                </c:pt>
                <c:pt idx="393">
                  <c:v>-2.7868331045804329E-2</c:v>
                </c:pt>
                <c:pt idx="394">
                  <c:v>-3.3787867898516066E-2</c:v>
                </c:pt>
                <c:pt idx="395">
                  <c:v>-3.5113199291435859E-2</c:v>
                </c:pt>
                <c:pt idx="396">
                  <c:v>-4.2640085474806577E-2</c:v>
                </c:pt>
                <c:pt idx="397">
                  <c:v>-4.1023998175511389E-2</c:v>
                </c:pt>
                <c:pt idx="398">
                  <c:v>-3.8159801281115624E-2</c:v>
                </c:pt>
                <c:pt idx="399">
                  <c:v>-3.8612209607262526E-2</c:v>
                </c:pt>
                <c:pt idx="400">
                  <c:v>-3.0046051279203234E-2</c:v>
                </c:pt>
                <c:pt idx="401">
                  <c:v>-2.5798415500454253E-2</c:v>
                </c:pt>
                <c:pt idx="402">
                  <c:v>-2.5062896990488026E-2</c:v>
                </c:pt>
                <c:pt idx="403">
                  <c:v>-2.502444992848718E-2</c:v>
                </c:pt>
                <c:pt idx="404">
                  <c:v>-3.7204413635335221E-2</c:v>
                </c:pt>
                <c:pt idx="405">
                  <c:v>-3.9669066913832873E-2</c:v>
                </c:pt>
                <c:pt idx="406">
                  <c:v>-3.8445751304740594E-2</c:v>
                </c:pt>
                <c:pt idx="407">
                  <c:v>-3.7528373822530603E-2</c:v>
                </c:pt>
                <c:pt idx="408">
                  <c:v>-4.5791652312732078E-2</c:v>
                </c:pt>
                <c:pt idx="409">
                  <c:v>-7.5871890894225746E-2</c:v>
                </c:pt>
                <c:pt idx="410">
                  <c:v>-8.6116285323509123E-2</c:v>
                </c:pt>
                <c:pt idx="411">
                  <c:v>-8.5521011210155762E-2</c:v>
                </c:pt>
                <c:pt idx="412">
                  <c:v>-7.9366750674951025E-2</c:v>
                </c:pt>
                <c:pt idx="413">
                  <c:v>-8.8064852329420629E-2</c:v>
                </c:pt>
                <c:pt idx="414">
                  <c:v>-8.4418934915895694E-2</c:v>
                </c:pt>
                <c:pt idx="415">
                  <c:v>-8.3004476242882763E-2</c:v>
                </c:pt>
                <c:pt idx="416">
                  <c:v>-7.6323534648120694E-2</c:v>
                </c:pt>
                <c:pt idx="417">
                  <c:v>-7.1658770091591717E-2</c:v>
                </c:pt>
                <c:pt idx="418">
                  <c:v>-7.4315658680089824E-2</c:v>
                </c:pt>
                <c:pt idx="419">
                  <c:v>-7.5424943798475308E-2</c:v>
                </c:pt>
                <c:pt idx="420">
                  <c:v>-7.3624376136345537E-2</c:v>
                </c:pt>
                <c:pt idx="421">
                  <c:v>-7.2094467052724598E-2</c:v>
                </c:pt>
                <c:pt idx="422">
                  <c:v>-7.5228885627198427E-2</c:v>
                </c:pt>
                <c:pt idx="423">
                  <c:v>-7.1212696792705921E-2</c:v>
                </c:pt>
                <c:pt idx="424">
                  <c:v>-6.089872628815618E-2</c:v>
                </c:pt>
                <c:pt idx="425">
                  <c:v>-4.9512170133488964E-2</c:v>
                </c:pt>
                <c:pt idx="426">
                  <c:v>-5.2433600722453289E-2</c:v>
                </c:pt>
                <c:pt idx="427">
                  <c:v>-4.9336755413115441E-2</c:v>
                </c:pt>
                <c:pt idx="428">
                  <c:v>-6.4701381014095616E-2</c:v>
                </c:pt>
                <c:pt idx="429">
                  <c:v>-7.0592956367168891E-2</c:v>
                </c:pt>
                <c:pt idx="430">
                  <c:v>-8.6262755522776513E-2</c:v>
                </c:pt>
                <c:pt idx="431">
                  <c:v>-9.0798635041916209E-2</c:v>
                </c:pt>
                <c:pt idx="432">
                  <c:v>-8.6032619273815447E-2</c:v>
                </c:pt>
                <c:pt idx="433">
                  <c:v>-8.9783829209410859E-2</c:v>
                </c:pt>
                <c:pt idx="434">
                  <c:v>-9.8697431015374648E-2</c:v>
                </c:pt>
                <c:pt idx="435">
                  <c:v>-9.4894011717176041E-2</c:v>
                </c:pt>
                <c:pt idx="436">
                  <c:v>-9.4540342436620017E-2</c:v>
                </c:pt>
                <c:pt idx="437">
                  <c:v>-0.10847379799957013</c:v>
                </c:pt>
                <c:pt idx="438">
                  <c:v>-0.10904198441014978</c:v>
                </c:pt>
                <c:pt idx="439">
                  <c:v>-0.10998186216160188</c:v>
                </c:pt>
                <c:pt idx="440">
                  <c:v>-0.11069444350389868</c:v>
                </c:pt>
                <c:pt idx="441">
                  <c:v>-0.11041209789233464</c:v>
                </c:pt>
                <c:pt idx="442">
                  <c:v>-0.117792186202613</c:v>
                </c:pt>
                <c:pt idx="443">
                  <c:v>-0.13396201561343846</c:v>
                </c:pt>
                <c:pt idx="444">
                  <c:v>-0.1280979648615661</c:v>
                </c:pt>
                <c:pt idx="445">
                  <c:v>-0.13676930648708663</c:v>
                </c:pt>
                <c:pt idx="446">
                  <c:v>-0.13133800363193548</c:v>
                </c:pt>
                <c:pt idx="447">
                  <c:v>-0.13761328503275416</c:v>
                </c:pt>
                <c:pt idx="448">
                  <c:v>-0.14179178163466721</c:v>
                </c:pt>
                <c:pt idx="449">
                  <c:v>-0.14732335267992303</c:v>
                </c:pt>
                <c:pt idx="450">
                  <c:v>-0.14628320673836981</c:v>
                </c:pt>
                <c:pt idx="451">
                  <c:v>-0.14345527241381495</c:v>
                </c:pt>
                <c:pt idx="452">
                  <c:v>-0.16404695085307675</c:v>
                </c:pt>
                <c:pt idx="453">
                  <c:v>-0.16146411654877102</c:v>
                </c:pt>
                <c:pt idx="454">
                  <c:v>-0.15789170729639834</c:v>
                </c:pt>
                <c:pt idx="455">
                  <c:v>-0.16458804956088258</c:v>
                </c:pt>
                <c:pt idx="456">
                  <c:v>-0.16020497526827171</c:v>
                </c:pt>
                <c:pt idx="457">
                  <c:v>-0.16103759445470844</c:v>
                </c:pt>
                <c:pt idx="458">
                  <c:v>-0.16103759445470844</c:v>
                </c:pt>
                <c:pt idx="459">
                  <c:v>-0.16103759445470844</c:v>
                </c:pt>
                <c:pt idx="460">
                  <c:v>-0.16103759445470844</c:v>
                </c:pt>
                <c:pt idx="461">
                  <c:v>-0.15463714165317488</c:v>
                </c:pt>
                <c:pt idx="462">
                  <c:v>-0.14950325740548154</c:v>
                </c:pt>
                <c:pt idx="463">
                  <c:v>-0.14950325740548154</c:v>
                </c:pt>
                <c:pt idx="464">
                  <c:v>-0.14950325740548154</c:v>
                </c:pt>
                <c:pt idx="465">
                  <c:v>-0.14018639834694935</c:v>
                </c:pt>
                <c:pt idx="466">
                  <c:v>-0.12464002299833099</c:v>
                </c:pt>
                <c:pt idx="467">
                  <c:v>-0.12269418660761922</c:v>
                </c:pt>
                <c:pt idx="468">
                  <c:v>-0.12168899254061138</c:v>
                </c:pt>
                <c:pt idx="469">
                  <c:v>-0.10458157909510668</c:v>
                </c:pt>
                <c:pt idx="470">
                  <c:v>-0.11387932384724619</c:v>
                </c:pt>
                <c:pt idx="471">
                  <c:v>-0.1048171765744641</c:v>
                </c:pt>
                <c:pt idx="472">
                  <c:v>-9.7401481041990867E-2</c:v>
                </c:pt>
                <c:pt idx="473">
                  <c:v>-9.5573498003262536E-2</c:v>
                </c:pt>
                <c:pt idx="474">
                  <c:v>-0.10987777111022023</c:v>
                </c:pt>
                <c:pt idx="475">
                  <c:v>-0.10706906031666741</c:v>
                </c:pt>
                <c:pt idx="476">
                  <c:v>-9.7725987352225929E-2</c:v>
                </c:pt>
                <c:pt idx="477">
                  <c:v>-9.4322220894535014E-2</c:v>
                </c:pt>
                <c:pt idx="478">
                  <c:v>-0.11139664850843889</c:v>
                </c:pt>
                <c:pt idx="479">
                  <c:v>-0.11836703531427817</c:v>
                </c:pt>
                <c:pt idx="480">
                  <c:v>-0.11680031753777631</c:v>
                </c:pt>
                <c:pt idx="481">
                  <c:v>-0.10562642169480063</c:v>
                </c:pt>
                <c:pt idx="482">
                  <c:v>-0.11402131583758757</c:v>
                </c:pt>
                <c:pt idx="483">
                  <c:v>-0.10291481157771831</c:v>
                </c:pt>
                <c:pt idx="484">
                  <c:v>-0.10906754296841226</c:v>
                </c:pt>
                <c:pt idx="485">
                  <c:v>-9.9362827327033831E-2</c:v>
                </c:pt>
                <c:pt idx="486">
                  <c:v>-9.0821681434194224E-2</c:v>
                </c:pt>
                <c:pt idx="487">
                  <c:v>-0.10551807088370901</c:v>
                </c:pt>
                <c:pt idx="488">
                  <c:v>-0.10075336581090344</c:v>
                </c:pt>
                <c:pt idx="489">
                  <c:v>-0.10552680885234544</c:v>
                </c:pt>
                <c:pt idx="490">
                  <c:v>-9.0072837522056637E-2</c:v>
                </c:pt>
                <c:pt idx="491">
                  <c:v>-8.994799379516627E-2</c:v>
                </c:pt>
                <c:pt idx="492">
                  <c:v>-9.5213493695444962E-2</c:v>
                </c:pt>
                <c:pt idx="493">
                  <c:v>-9.8582089829371888E-2</c:v>
                </c:pt>
                <c:pt idx="494">
                  <c:v>-9.5147194358415232E-2</c:v>
                </c:pt>
                <c:pt idx="495">
                  <c:v>-9.1894703982742687E-2</c:v>
                </c:pt>
                <c:pt idx="496">
                  <c:v>-8.3861015618462043E-2</c:v>
                </c:pt>
                <c:pt idx="497">
                  <c:v>-8.5349200901842281E-2</c:v>
                </c:pt>
                <c:pt idx="498">
                  <c:v>-9.6062715022289913E-2</c:v>
                </c:pt>
                <c:pt idx="499">
                  <c:v>-9.6345934430718483E-2</c:v>
                </c:pt>
                <c:pt idx="500">
                  <c:v>-0.10548770644269856</c:v>
                </c:pt>
                <c:pt idx="501">
                  <c:v>-0.1147192610824177</c:v>
                </c:pt>
                <c:pt idx="502">
                  <c:v>-0.11727948589287551</c:v>
                </c:pt>
                <c:pt idx="503">
                  <c:v>-0.12573510891768314</c:v>
                </c:pt>
                <c:pt idx="504">
                  <c:v>-0.13480249897164642</c:v>
                </c:pt>
                <c:pt idx="505">
                  <c:v>-0.14182935489980242</c:v>
                </c:pt>
                <c:pt idx="506">
                  <c:v>-0.12195659283010196</c:v>
                </c:pt>
                <c:pt idx="507">
                  <c:v>-0.12004953117521233</c:v>
                </c:pt>
                <c:pt idx="508">
                  <c:v>-0.12093982095465194</c:v>
                </c:pt>
                <c:pt idx="509">
                  <c:v>-0.1116041752635516</c:v>
                </c:pt>
                <c:pt idx="510">
                  <c:v>-0.10759279231180952</c:v>
                </c:pt>
                <c:pt idx="511">
                  <c:v>-0.10842770521501222</c:v>
                </c:pt>
                <c:pt idx="512">
                  <c:v>-0.10880649615540094</c:v>
                </c:pt>
                <c:pt idx="513">
                  <c:v>-0.10615965623083479</c:v>
                </c:pt>
                <c:pt idx="514">
                  <c:v>-0.1068961577622749</c:v>
                </c:pt>
                <c:pt idx="515">
                  <c:v>-0.11372324188248006</c:v>
                </c:pt>
                <c:pt idx="516">
                  <c:v>-0.1163345838094576</c:v>
                </c:pt>
                <c:pt idx="517">
                  <c:v>-0.11805552673239283</c:v>
                </c:pt>
                <c:pt idx="518">
                  <c:v>-0.1152189636638109</c:v>
                </c:pt>
                <c:pt idx="519">
                  <c:v>-0.11068832692585195</c:v>
                </c:pt>
                <c:pt idx="520">
                  <c:v>-0.11838429280233509</c:v>
                </c:pt>
                <c:pt idx="521">
                  <c:v>-9.8638449727079136E-2</c:v>
                </c:pt>
                <c:pt idx="522">
                  <c:v>-9.5598510438485218E-2</c:v>
                </c:pt>
                <c:pt idx="523">
                  <c:v>-9.5598510438485218E-2</c:v>
                </c:pt>
                <c:pt idx="524">
                  <c:v>-9.7571871430401358E-2</c:v>
                </c:pt>
                <c:pt idx="525">
                  <c:v>-9.688244570498894E-2</c:v>
                </c:pt>
                <c:pt idx="526">
                  <c:v>-9.3611387145963398E-2</c:v>
                </c:pt>
                <c:pt idx="527">
                  <c:v>-9.472613349474901E-2</c:v>
                </c:pt>
                <c:pt idx="528">
                  <c:v>-0.10566213814160108</c:v>
                </c:pt>
                <c:pt idx="529">
                  <c:v>-0.10916289605115703</c:v>
                </c:pt>
                <c:pt idx="530">
                  <c:v>-0.11601346346207153</c:v>
                </c:pt>
                <c:pt idx="531">
                  <c:v>-0.1158072474022539</c:v>
                </c:pt>
                <c:pt idx="532">
                  <c:v>-0.11090131491136146</c:v>
                </c:pt>
                <c:pt idx="533">
                  <c:v>-0.1381745902930317</c:v>
                </c:pt>
                <c:pt idx="534">
                  <c:v>-0.13705350891698509</c:v>
                </c:pt>
                <c:pt idx="535">
                  <c:v>-0.13791037596638978</c:v>
                </c:pt>
                <c:pt idx="536">
                  <c:v>-0.13603957688134083</c:v>
                </c:pt>
                <c:pt idx="537">
                  <c:v>-0.13724574422698532</c:v>
                </c:pt>
                <c:pt idx="538">
                  <c:v>-0.13753890307473615</c:v>
                </c:pt>
                <c:pt idx="539">
                  <c:v>-0.13664260594185995</c:v>
                </c:pt>
                <c:pt idx="540">
                  <c:v>-0.11931215584691079</c:v>
                </c:pt>
                <c:pt idx="541">
                  <c:v>-0.10891004108374192</c:v>
                </c:pt>
                <c:pt idx="542">
                  <c:v>-0.11714710566803421</c:v>
                </c:pt>
                <c:pt idx="543">
                  <c:v>-0.11265917575178319</c:v>
                </c:pt>
                <c:pt idx="544">
                  <c:v>-0.10670009959099414</c:v>
                </c:pt>
                <c:pt idx="545">
                  <c:v>-0.11381925031287043</c:v>
                </c:pt>
                <c:pt idx="546">
                  <c:v>-0.11360167489382578</c:v>
                </c:pt>
                <c:pt idx="547">
                  <c:v>-0.10773762414195687</c:v>
                </c:pt>
                <c:pt idx="548">
                  <c:v>-0.10773762414195687</c:v>
                </c:pt>
                <c:pt idx="549">
                  <c:v>-0.10956058284871928</c:v>
                </c:pt>
                <c:pt idx="550">
                  <c:v>-0.10777006385051768</c:v>
                </c:pt>
                <c:pt idx="551">
                  <c:v>-0.11036403906483183</c:v>
                </c:pt>
                <c:pt idx="552">
                  <c:v>-0.104932626985071</c:v>
                </c:pt>
                <c:pt idx="553">
                  <c:v>-8.9611145104232737E-2</c:v>
                </c:pt>
                <c:pt idx="554">
                  <c:v>-9.1219805130190235E-2</c:v>
                </c:pt>
                <c:pt idx="555">
                  <c:v>-0.10958472148707776</c:v>
                </c:pt>
                <c:pt idx="556">
                  <c:v>-0.10797496921504013</c:v>
                </c:pt>
                <c:pt idx="557">
                  <c:v>-0.11268833872210737</c:v>
                </c:pt>
                <c:pt idx="558">
                  <c:v>-0.10733283774487412</c:v>
                </c:pt>
                <c:pt idx="559">
                  <c:v>-0.11461036414828518</c:v>
                </c:pt>
                <c:pt idx="560">
                  <c:v>-0.11616878085458449</c:v>
                </c:pt>
                <c:pt idx="561">
                  <c:v>-0.12095260023377941</c:v>
                </c:pt>
                <c:pt idx="562">
                  <c:v>-0.12280941856901095</c:v>
                </c:pt>
                <c:pt idx="563">
                  <c:v>-0.12350004576510909</c:v>
                </c:pt>
                <c:pt idx="564">
                  <c:v>-0.11731290862290944</c:v>
                </c:pt>
                <c:pt idx="565">
                  <c:v>-0.11570523161842272</c:v>
                </c:pt>
                <c:pt idx="566">
                  <c:v>-0.12005532007943276</c:v>
                </c:pt>
                <c:pt idx="567">
                  <c:v>-0.12071875034815127</c:v>
                </c:pt>
                <c:pt idx="568">
                  <c:v>-0.11989891044084267</c:v>
                </c:pt>
                <c:pt idx="569">
                  <c:v>-0.12320961753255455</c:v>
                </c:pt>
                <c:pt idx="570">
                  <c:v>-0.129360164431092</c:v>
                </c:pt>
                <c:pt idx="571">
                  <c:v>-0.13447460669856792</c:v>
                </c:pt>
                <c:pt idx="572">
                  <c:v>-0.1340492860751914</c:v>
                </c:pt>
                <c:pt idx="573">
                  <c:v>-0.14178358978906913</c:v>
                </c:pt>
                <c:pt idx="574">
                  <c:v>-0.14624279363342607</c:v>
                </c:pt>
                <c:pt idx="575">
                  <c:v>-0.14248852540880952</c:v>
                </c:pt>
                <c:pt idx="576">
                  <c:v>-0.14182170917724513</c:v>
                </c:pt>
                <c:pt idx="577">
                  <c:v>-0.13613766057928489</c:v>
                </c:pt>
                <c:pt idx="578">
                  <c:v>-0.1325529089462113</c:v>
                </c:pt>
                <c:pt idx="579">
                  <c:v>-0.12854939016624423</c:v>
                </c:pt>
                <c:pt idx="580">
                  <c:v>-0.12809392355107274</c:v>
                </c:pt>
                <c:pt idx="581">
                  <c:v>-0.12929921709985248</c:v>
                </c:pt>
                <c:pt idx="582">
                  <c:v>-0.12189826688945238</c:v>
                </c:pt>
                <c:pt idx="583">
                  <c:v>-0.1169051731614118</c:v>
                </c:pt>
                <c:pt idx="584">
                  <c:v>-0.11709882839131647</c:v>
                </c:pt>
                <c:pt idx="585">
                  <c:v>-0.12303125374776591</c:v>
                </c:pt>
                <c:pt idx="586">
                  <c:v>-0.11610215384372979</c:v>
                </c:pt>
                <c:pt idx="587">
                  <c:v>-0.11419727668099988</c:v>
                </c:pt>
                <c:pt idx="588">
                  <c:v>-0.11151908929395282</c:v>
                </c:pt>
                <c:pt idx="589">
                  <c:v>-0.11756346987355504</c:v>
                </c:pt>
                <c:pt idx="590">
                  <c:v>-0.11762824006607431</c:v>
                </c:pt>
                <c:pt idx="591">
                  <c:v>-0.12220628028388536</c:v>
                </c:pt>
                <c:pt idx="592">
                  <c:v>-0.11266845984345897</c:v>
                </c:pt>
                <c:pt idx="593">
                  <c:v>-0.10001970411927119</c:v>
                </c:pt>
                <c:pt idx="594">
                  <c:v>-0.10264382532538019</c:v>
                </c:pt>
                <c:pt idx="595">
                  <c:v>-0.10772823082567051</c:v>
                </c:pt>
                <c:pt idx="596">
                  <c:v>-9.9613497802287454E-2</c:v>
                </c:pt>
                <c:pt idx="597">
                  <c:v>-9.2977119847571621E-2</c:v>
                </c:pt>
                <c:pt idx="598">
                  <c:v>-9.3743112023157327E-2</c:v>
                </c:pt>
                <c:pt idx="599">
                  <c:v>-0.10127775315369381</c:v>
                </c:pt>
                <c:pt idx="600">
                  <c:v>-9.9951001840865805E-2</c:v>
                </c:pt>
                <c:pt idx="601">
                  <c:v>-9.8461942760621146E-2</c:v>
                </c:pt>
                <c:pt idx="602">
                  <c:v>-0.10112003281980497</c:v>
                </c:pt>
                <c:pt idx="603">
                  <c:v>-7.9128750254215952E-2</c:v>
                </c:pt>
                <c:pt idx="604">
                  <c:v>-8.5452308931751597E-2</c:v>
                </c:pt>
                <c:pt idx="605">
                  <c:v>-8.3324067445755934E-2</c:v>
                </c:pt>
                <c:pt idx="606">
                  <c:v>-7.9622882380603444E-2</c:v>
                </c:pt>
                <c:pt idx="607">
                  <c:v>-6.4868822338089549E-2</c:v>
                </c:pt>
                <c:pt idx="608">
                  <c:v>-6.3791758479049498E-2</c:v>
                </c:pt>
                <c:pt idx="609">
                  <c:v>-5.9802985021152111E-2</c:v>
                </c:pt>
                <c:pt idx="610">
                  <c:v>-6.8342383320262323E-2</c:v>
                </c:pt>
                <c:pt idx="611">
                  <c:v>-7.00497823918107E-2</c:v>
                </c:pt>
                <c:pt idx="612">
                  <c:v>-7.1066226593435977E-2</c:v>
                </c:pt>
                <c:pt idx="613">
                  <c:v>-7.3457699384602893E-2</c:v>
                </c:pt>
                <c:pt idx="614">
                  <c:v>-8.0416726831218699E-2</c:v>
                </c:pt>
                <c:pt idx="615">
                  <c:v>-8.0247865587321554E-2</c:v>
                </c:pt>
                <c:pt idx="616">
                  <c:v>-7.8409396986227731E-2</c:v>
                </c:pt>
                <c:pt idx="617">
                  <c:v>-8.3809570828113467E-2</c:v>
                </c:pt>
                <c:pt idx="618">
                  <c:v>-8.2653100679090596E-2</c:v>
                </c:pt>
                <c:pt idx="619">
                  <c:v>-7.8199576514345281E-2</c:v>
                </c:pt>
                <c:pt idx="620">
                  <c:v>-7.0825495557503393E-2</c:v>
                </c:pt>
                <c:pt idx="621">
                  <c:v>-8.2142366412294887E-2</c:v>
                </c:pt>
                <c:pt idx="622">
                  <c:v>-8.2740261916235514E-2</c:v>
                </c:pt>
                <c:pt idx="623">
                  <c:v>-8.4145327272965975E-2</c:v>
                </c:pt>
                <c:pt idx="624">
                  <c:v>-9.0661012035892385E-2</c:v>
                </c:pt>
                <c:pt idx="625">
                  <c:v>-9.4289671961363397E-2</c:v>
                </c:pt>
                <c:pt idx="626">
                  <c:v>-9.3276722947189694E-2</c:v>
                </c:pt>
                <c:pt idx="627">
                  <c:v>-8.0111007153551128E-2</c:v>
                </c:pt>
                <c:pt idx="628">
                  <c:v>-8.2290256531463712E-2</c:v>
                </c:pt>
                <c:pt idx="629">
                  <c:v>-8.1595915698694843E-2</c:v>
                </c:pt>
                <c:pt idx="630">
                  <c:v>-7.8978347969062224E-2</c:v>
                </c:pt>
                <c:pt idx="631">
                  <c:v>-8.7459420327527071E-2</c:v>
                </c:pt>
                <c:pt idx="632">
                  <c:v>-9.0137498489964885E-2</c:v>
                </c:pt>
                <c:pt idx="633">
                  <c:v>-9.4593534820691549E-2</c:v>
                </c:pt>
                <c:pt idx="634">
                  <c:v>-9.0926100159398615E-2</c:v>
                </c:pt>
                <c:pt idx="635">
                  <c:v>-9.5706205901926356E-2</c:v>
                </c:pt>
                <c:pt idx="636">
                  <c:v>-9.6452319198863989E-2</c:v>
                </c:pt>
                <c:pt idx="637">
                  <c:v>-0.10127928229820427</c:v>
                </c:pt>
                <c:pt idx="638">
                  <c:v>-9.8563412421411534E-2</c:v>
                </c:pt>
                <c:pt idx="639">
                  <c:v>-0.10295435088579752</c:v>
                </c:pt>
                <c:pt idx="640">
                  <c:v>-9.992380491348607E-2</c:v>
                </c:pt>
                <c:pt idx="641">
                  <c:v>-9.1665223081425662E-2</c:v>
                </c:pt>
                <c:pt idx="642">
                  <c:v>-8.9231808040806437E-2</c:v>
                </c:pt>
                <c:pt idx="643">
                  <c:v>-8.5878831025813618E-2</c:v>
                </c:pt>
                <c:pt idx="644">
                  <c:v>-8.3148434276163585E-2</c:v>
                </c:pt>
                <c:pt idx="645">
                  <c:v>-8.6216007390571225E-2</c:v>
                </c:pt>
                <c:pt idx="646">
                  <c:v>-8.9439771694350134E-2</c:v>
                </c:pt>
                <c:pt idx="647">
                  <c:v>-8.4507625297552069E-2</c:v>
                </c:pt>
                <c:pt idx="648">
                  <c:v>-8.8455111853639634E-2</c:v>
                </c:pt>
                <c:pt idx="649">
                  <c:v>-8.8969559757105743E-2</c:v>
                </c:pt>
                <c:pt idx="650">
                  <c:v>-8.5620296378783434E-2</c:v>
                </c:pt>
                <c:pt idx="651">
                  <c:v>-9.1525306358637648E-2</c:v>
                </c:pt>
                <c:pt idx="652">
                  <c:v>-8.9668160349584913E-2</c:v>
                </c:pt>
                <c:pt idx="653">
                  <c:v>-8.9963503689492352E-2</c:v>
                </c:pt>
                <c:pt idx="654">
                  <c:v>-8.9822494720624535E-2</c:v>
                </c:pt>
                <c:pt idx="655">
                  <c:v>-8.7737506179376923E-2</c:v>
                </c:pt>
                <c:pt idx="656">
                  <c:v>-9.0859910046978021E-2</c:v>
                </c:pt>
                <c:pt idx="657">
                  <c:v>-9.616036182180232E-2</c:v>
                </c:pt>
                <c:pt idx="658">
                  <c:v>-9.7121975270234362E-2</c:v>
                </c:pt>
                <c:pt idx="659">
                  <c:v>-0.10050629974770797</c:v>
                </c:pt>
                <c:pt idx="660">
                  <c:v>-0.10432632118631446</c:v>
                </c:pt>
                <c:pt idx="661">
                  <c:v>-0.10969962577464509</c:v>
                </c:pt>
                <c:pt idx="662">
                  <c:v>-0.10893133988228998</c:v>
                </c:pt>
                <c:pt idx="663">
                  <c:v>-0.11571702787608296</c:v>
                </c:pt>
                <c:pt idx="664">
                  <c:v>-0.12486589948757953</c:v>
                </c:pt>
                <c:pt idx="665">
                  <c:v>-0.12641415830533764</c:v>
                </c:pt>
                <c:pt idx="666">
                  <c:v>-0.12154153931987111</c:v>
                </c:pt>
                <c:pt idx="667">
                  <c:v>-0.12271351936322528</c:v>
                </c:pt>
                <c:pt idx="668">
                  <c:v>-0.11672801084731188</c:v>
                </c:pt>
                <c:pt idx="669">
                  <c:v>-0.11816278529740332</c:v>
                </c:pt>
                <c:pt idx="670">
                  <c:v>-0.11623933995132074</c:v>
                </c:pt>
                <c:pt idx="671">
                  <c:v>-0.11589397174096694</c:v>
                </c:pt>
                <c:pt idx="672">
                  <c:v>-0.11589397174096694</c:v>
                </c:pt>
                <c:pt idx="673">
                  <c:v>-0.11589397174096694</c:v>
                </c:pt>
                <c:pt idx="674">
                  <c:v>-0.10359025655330856</c:v>
                </c:pt>
                <c:pt idx="675">
                  <c:v>-9.6774094893899543E-2</c:v>
                </c:pt>
                <c:pt idx="676">
                  <c:v>-9.6774094893899543E-2</c:v>
                </c:pt>
                <c:pt idx="677">
                  <c:v>-9.6774094893899543E-2</c:v>
                </c:pt>
                <c:pt idx="678">
                  <c:v>-9.0792955362302474E-2</c:v>
                </c:pt>
                <c:pt idx="679">
                  <c:v>-8.9488704318716583E-2</c:v>
                </c:pt>
                <c:pt idx="680">
                  <c:v>-8.5069039782436739E-2</c:v>
                </c:pt>
                <c:pt idx="681">
                  <c:v>-8.0472431381272913E-2</c:v>
                </c:pt>
                <c:pt idx="682">
                  <c:v>-7.9112475787632475E-2</c:v>
                </c:pt>
                <c:pt idx="683">
                  <c:v>-7.0542822272117944E-2</c:v>
                </c:pt>
                <c:pt idx="684">
                  <c:v>-6.726684860573251E-2</c:v>
                </c:pt>
                <c:pt idx="685">
                  <c:v>-6.8686659284535767E-2</c:v>
                </c:pt>
                <c:pt idx="686">
                  <c:v>-7.0107125310985063E-2</c:v>
                </c:pt>
                <c:pt idx="687">
                  <c:v>-6.9546584622961705E-2</c:v>
                </c:pt>
                <c:pt idx="688">
                  <c:v>-6.9724620733929044E-2</c:v>
                </c:pt>
                <c:pt idx="689">
                  <c:v>-7.1041978730471023E-2</c:v>
                </c:pt>
                <c:pt idx="690">
                  <c:v>-5.9494207054463177E-2</c:v>
                </c:pt>
                <c:pt idx="691">
                  <c:v>-6.080118871324891E-2</c:v>
                </c:pt>
                <c:pt idx="692">
                  <c:v>-6.5258754188486146E-2</c:v>
                </c:pt>
                <c:pt idx="693">
                  <c:v>-6.3132915643865584E-2</c:v>
                </c:pt>
                <c:pt idx="694">
                  <c:v>-6.4321279378412588E-2</c:v>
                </c:pt>
                <c:pt idx="695">
                  <c:v>-6.280753553676921E-2</c:v>
                </c:pt>
                <c:pt idx="696">
                  <c:v>-6.7477105976045393E-2</c:v>
                </c:pt>
                <c:pt idx="697">
                  <c:v>-6.7108145250373119E-2</c:v>
                </c:pt>
                <c:pt idx="698">
                  <c:v>-6.9317759069295937E-2</c:v>
                </c:pt>
                <c:pt idx="699">
                  <c:v>-7.3410842027790024E-2</c:v>
                </c:pt>
                <c:pt idx="700">
                  <c:v>-6.5582714375681306E-2</c:v>
                </c:pt>
                <c:pt idx="701">
                  <c:v>-5.5349023957975696E-2</c:v>
                </c:pt>
                <c:pt idx="702">
                  <c:v>-4.9027431323384607E-2</c:v>
                </c:pt>
                <c:pt idx="703">
                  <c:v>-5.2895839263314204E-2</c:v>
                </c:pt>
                <c:pt idx="704">
                  <c:v>-5.1394328577762383E-2</c:v>
                </c:pt>
                <c:pt idx="705">
                  <c:v>-5.8377385438127205E-2</c:v>
                </c:pt>
                <c:pt idx="706">
                  <c:v>-5.7033485861854638E-2</c:v>
                </c:pt>
                <c:pt idx="707">
                  <c:v>-5.8731600841723353E-2</c:v>
                </c:pt>
                <c:pt idx="708">
                  <c:v>-5.55769757147766E-2</c:v>
                </c:pt>
                <c:pt idx="709">
                  <c:v>-5.7250187484034765E-2</c:v>
                </c:pt>
                <c:pt idx="710">
                  <c:v>-6.1817086791834175E-2</c:v>
                </c:pt>
                <c:pt idx="711">
                  <c:v>-6.8300331846199769E-2</c:v>
                </c:pt>
                <c:pt idx="712">
                  <c:v>-6.2039577318238837E-2</c:v>
                </c:pt>
                <c:pt idx="713">
                  <c:v>-5.6760096668142412E-2</c:v>
                </c:pt>
                <c:pt idx="714">
                  <c:v>-6.0314811534027069E-2</c:v>
                </c:pt>
                <c:pt idx="715">
                  <c:v>-6.2931723916013649E-2</c:v>
                </c:pt>
                <c:pt idx="716">
                  <c:v>-6.4126313453212513E-2</c:v>
                </c:pt>
                <c:pt idx="717">
                  <c:v>-6.4317347292526916E-2</c:v>
                </c:pt>
                <c:pt idx="718">
                  <c:v>-6.1742049486171569E-2</c:v>
                </c:pt>
                <c:pt idx="719">
                  <c:v>-6.3661125847934152E-2</c:v>
                </c:pt>
                <c:pt idx="720">
                  <c:v>-6.8686659284535767E-2</c:v>
                </c:pt>
                <c:pt idx="721">
                  <c:v>-6.4019819460456207E-2</c:v>
                </c:pt>
                <c:pt idx="722">
                  <c:v>-6.528322050066937E-2</c:v>
                </c:pt>
                <c:pt idx="723">
                  <c:v>-5.9296619738672507E-2</c:v>
                </c:pt>
                <c:pt idx="724">
                  <c:v>-5.4687232058380553E-2</c:v>
                </c:pt>
                <c:pt idx="725">
                  <c:v>-4.3967929033708275E-2</c:v>
                </c:pt>
                <c:pt idx="726">
                  <c:v>-4.4238806061436042E-2</c:v>
                </c:pt>
                <c:pt idx="727">
                  <c:v>-4.9822040346254814E-2</c:v>
                </c:pt>
                <c:pt idx="728">
                  <c:v>-5.1940014719103478E-2</c:v>
                </c:pt>
                <c:pt idx="729">
                  <c:v>-5.0497485321846058E-2</c:v>
                </c:pt>
                <c:pt idx="730">
                  <c:v>-5.9742693037561523E-2</c:v>
                </c:pt>
                <c:pt idx="731">
                  <c:v>-5.5962757030072363E-2</c:v>
                </c:pt>
                <c:pt idx="732">
                  <c:v>-5.6478297179618608E-2</c:v>
                </c:pt>
                <c:pt idx="733">
                  <c:v>-4.998554958436463E-2</c:v>
                </c:pt>
                <c:pt idx="734">
                  <c:v>-4.3444961610820898E-2</c:v>
                </c:pt>
                <c:pt idx="735">
                  <c:v>-4.2651226384815555E-2</c:v>
                </c:pt>
                <c:pt idx="736">
                  <c:v>-3.5095941803375719E-2</c:v>
                </c:pt>
                <c:pt idx="737">
                  <c:v>-3.7223964840155888E-2</c:v>
                </c:pt>
                <c:pt idx="738">
                  <c:v>-2.9520134791901076E-2</c:v>
                </c:pt>
                <c:pt idx="739">
                  <c:v>-2.5386092605425237E-2</c:v>
                </c:pt>
                <c:pt idx="740">
                  <c:v>-3.3732272573064659E-2</c:v>
                </c:pt>
                <c:pt idx="741">
                  <c:v>-3.755196633784641E-2</c:v>
                </c:pt>
                <c:pt idx="742">
                  <c:v>-3.6178576117424921E-2</c:v>
                </c:pt>
                <c:pt idx="743">
                  <c:v>-3.3459647951607607E-2</c:v>
                </c:pt>
                <c:pt idx="744">
                  <c:v>-3.5337328186957562E-2</c:v>
                </c:pt>
                <c:pt idx="745">
                  <c:v>-3.8118951277736679E-2</c:v>
                </c:pt>
                <c:pt idx="746">
                  <c:v>-4.4160273568317754E-2</c:v>
                </c:pt>
                <c:pt idx="747">
                  <c:v>-4.9094386008060265E-2</c:v>
                </c:pt>
                <c:pt idx="748">
                  <c:v>-4.209276096434289E-2</c:v>
                </c:pt>
                <c:pt idx="749">
                  <c:v>-4.4441963832232423E-2</c:v>
                </c:pt>
                <c:pt idx="750">
                  <c:v>-4.4441963832232423E-2</c:v>
                </c:pt>
                <c:pt idx="751">
                  <c:v>-3.2957323979623809E-2</c:v>
                </c:pt>
                <c:pt idx="752">
                  <c:v>-3.4283529169411575E-2</c:v>
                </c:pt>
                <c:pt idx="753">
                  <c:v>-2.5622454657038052E-2</c:v>
                </c:pt>
                <c:pt idx="754">
                  <c:v>-2.5744458544122772E-2</c:v>
                </c:pt>
                <c:pt idx="755">
                  <c:v>-3.519773913799118E-2</c:v>
                </c:pt>
                <c:pt idx="756">
                  <c:v>-4.5339571660403921E-2</c:v>
                </c:pt>
                <c:pt idx="757">
                  <c:v>-4.48587649361879E-2</c:v>
                </c:pt>
                <c:pt idx="758">
                  <c:v>-4.3227386191776573E-2</c:v>
                </c:pt>
                <c:pt idx="759">
                  <c:v>-4.1348286036525295E-2</c:v>
                </c:pt>
                <c:pt idx="760">
                  <c:v>-3.925062744075547E-2</c:v>
                </c:pt>
                <c:pt idx="761">
                  <c:v>-3.7415217128685896E-2</c:v>
                </c:pt>
                <c:pt idx="762">
                  <c:v>-2.646970994094211E-2</c:v>
                </c:pt>
                <c:pt idx="763">
                  <c:v>-3.4702405540917858E-2</c:v>
                </c:pt>
                <c:pt idx="764">
                  <c:v>-3.4702405540917858E-2</c:v>
                </c:pt>
                <c:pt idx="765">
                  <c:v>-4.0673496408583198E-2</c:v>
                </c:pt>
                <c:pt idx="766">
                  <c:v>-4.1391757430491838E-2</c:v>
                </c:pt>
                <c:pt idx="767">
                  <c:v>-3.8750269511716007E-2</c:v>
                </c:pt>
                <c:pt idx="768">
                  <c:v>-5.1130114251120795E-2</c:v>
                </c:pt>
                <c:pt idx="769">
                  <c:v>-5.0800037485879579E-2</c:v>
                </c:pt>
                <c:pt idx="770">
                  <c:v>-4.4105770488949259E-2</c:v>
                </c:pt>
                <c:pt idx="771">
                  <c:v>-4.2020454273876906E-2</c:v>
                </c:pt>
                <c:pt idx="772">
                  <c:v>-4.1777975644218257E-2</c:v>
                </c:pt>
                <c:pt idx="773">
                  <c:v>-4.2443044282053477E-2</c:v>
                </c:pt>
                <c:pt idx="774">
                  <c:v>-4.5206536087917137E-2</c:v>
                </c:pt>
                <c:pt idx="775">
                  <c:v>-3.5883888125160301E-2</c:v>
                </c:pt>
                <c:pt idx="776">
                  <c:v>-4.2672306734153231E-2</c:v>
                </c:pt>
                <c:pt idx="777">
                  <c:v>-4.6646007196149752E-2</c:v>
                </c:pt>
                <c:pt idx="778">
                  <c:v>-5.0677050577324412E-2</c:v>
                </c:pt>
                <c:pt idx="779">
                  <c:v>-5.268438042231538E-2</c:v>
                </c:pt>
                <c:pt idx="780">
                  <c:v>-6.1767061921391586E-2</c:v>
                </c:pt>
                <c:pt idx="781">
                  <c:v>-5.9135076543507248E-2</c:v>
                </c:pt>
                <c:pt idx="782">
                  <c:v>-5.6246850235362245E-2</c:v>
                </c:pt>
                <c:pt idx="783">
                  <c:v>-5.9363683647957521E-2</c:v>
                </c:pt>
                <c:pt idx="784">
                  <c:v>-5.6293489142959396E-2</c:v>
                </c:pt>
                <c:pt idx="785">
                  <c:v>-5.9093461967879235E-2</c:v>
                </c:pt>
                <c:pt idx="786">
                  <c:v>-6.4769100271024338E-2</c:v>
                </c:pt>
                <c:pt idx="787">
                  <c:v>-6.3139359895732938E-2</c:v>
                </c:pt>
                <c:pt idx="788">
                  <c:v>-6.2316024800972536E-2</c:v>
                </c:pt>
                <c:pt idx="789">
                  <c:v>-5.6192456380602995E-2</c:v>
                </c:pt>
                <c:pt idx="790">
                  <c:v>-5.7149919293933649E-2</c:v>
                </c:pt>
                <c:pt idx="791">
                  <c:v>-5.3632668468575839E-2</c:v>
                </c:pt>
                <c:pt idx="792">
                  <c:v>-7.0553526283695711E-2</c:v>
                </c:pt>
                <c:pt idx="793">
                  <c:v>-7.1301059500538111E-2</c:v>
                </c:pt>
                <c:pt idx="794">
                  <c:v>-7.1104564430827133E-2</c:v>
                </c:pt>
                <c:pt idx="795">
                  <c:v>-7.884498472275081E-2</c:v>
                </c:pt>
                <c:pt idx="796">
                  <c:v>-8.4645575977398968E-2</c:v>
                </c:pt>
                <c:pt idx="797">
                  <c:v>-8.1985410650661117E-2</c:v>
                </c:pt>
                <c:pt idx="798">
                  <c:v>-7.7328182592082517E-2</c:v>
                </c:pt>
                <c:pt idx="799">
                  <c:v>-7.7465587148889403E-2</c:v>
                </c:pt>
                <c:pt idx="800">
                  <c:v>-7.5978275662373806E-2</c:v>
                </c:pt>
                <c:pt idx="801">
                  <c:v>-7.5949221916655318E-2</c:v>
                </c:pt>
                <c:pt idx="802">
                  <c:v>-7.8543415580187959E-2</c:v>
                </c:pt>
                <c:pt idx="803">
                  <c:v>-8.2616947333855384E-2</c:v>
                </c:pt>
                <c:pt idx="804">
                  <c:v>-8.2722676754356628E-2</c:v>
                </c:pt>
                <c:pt idx="805">
                  <c:v>-8.7088602783519486E-2</c:v>
                </c:pt>
                <c:pt idx="806">
                  <c:v>-9.0354746235188466E-2</c:v>
                </c:pt>
                <c:pt idx="807">
                  <c:v>-8.9684871714602821E-2</c:v>
                </c:pt>
                <c:pt idx="808">
                  <c:v>-8.9384394818120105E-2</c:v>
                </c:pt>
                <c:pt idx="809">
                  <c:v>-9.0672917518159091E-2</c:v>
                </c:pt>
                <c:pt idx="810">
                  <c:v>-9.2923927463497979E-2</c:v>
                </c:pt>
                <c:pt idx="811">
                  <c:v>-8.3242258214397791E-2</c:v>
                </c:pt>
                <c:pt idx="812">
                  <c:v>-8.0279103825196096E-2</c:v>
                </c:pt>
                <c:pt idx="813">
                  <c:v>-8.4185958827122986E-2</c:v>
                </c:pt>
                <c:pt idx="814">
                  <c:v>-9.6918708274831844E-2</c:v>
                </c:pt>
                <c:pt idx="815">
                  <c:v>-9.8706278208614884E-2</c:v>
                </c:pt>
                <c:pt idx="816">
                  <c:v>-9.6742638206809062E-2</c:v>
                </c:pt>
                <c:pt idx="817">
                  <c:v>-9.1934134066212203E-2</c:v>
                </c:pt>
                <c:pt idx="818">
                  <c:v>-8.6109185723989956E-2</c:v>
                </c:pt>
                <c:pt idx="819">
                  <c:v>-8.6757324547592329E-2</c:v>
                </c:pt>
                <c:pt idx="820">
                  <c:v>-8.6757324547592329E-2</c:v>
                </c:pt>
                <c:pt idx="821">
                  <c:v>-7.1823153126560291E-2</c:v>
                </c:pt>
                <c:pt idx="822">
                  <c:v>-7.2265294339560082E-2</c:v>
                </c:pt>
                <c:pt idx="823">
                  <c:v>-7.1663685198948945E-2</c:v>
                </c:pt>
                <c:pt idx="824">
                  <c:v>-6.927942123190467E-2</c:v>
                </c:pt>
                <c:pt idx="825">
                  <c:v>-6.7073739498867413E-2</c:v>
                </c:pt>
                <c:pt idx="826">
                  <c:v>-7.1767557801111326E-2</c:v>
                </c:pt>
                <c:pt idx="827">
                  <c:v>-6.4815739178621601E-2</c:v>
                </c:pt>
                <c:pt idx="828">
                  <c:v>-5.722987170695637E-2</c:v>
                </c:pt>
                <c:pt idx="829">
                  <c:v>-5.1392690208642566E-2</c:v>
                </c:pt>
                <c:pt idx="830">
                  <c:v>-5.6613844918090184E-2</c:v>
                </c:pt>
                <c:pt idx="831">
                  <c:v>-5.5487957659296372E-2</c:v>
                </c:pt>
                <c:pt idx="832">
                  <c:v>-4.8943656049085349E-2</c:v>
                </c:pt>
                <c:pt idx="833">
                  <c:v>-4.6605157192773361E-2</c:v>
                </c:pt>
                <c:pt idx="834">
                  <c:v>-5.1956179961080595E-2</c:v>
                </c:pt>
                <c:pt idx="835">
                  <c:v>-5.3459329015752566E-2</c:v>
                </c:pt>
                <c:pt idx="836">
                  <c:v>-4.2970271464650711E-2</c:v>
                </c:pt>
                <c:pt idx="837">
                  <c:v>-4.5320457354010801E-2</c:v>
                </c:pt>
                <c:pt idx="838">
                  <c:v>-5.3362665237712492E-2</c:v>
                </c:pt>
                <c:pt idx="839">
                  <c:v>-6.020678839676008E-2</c:v>
                </c:pt>
                <c:pt idx="840">
                  <c:v>-5.9200502083672335E-2</c:v>
                </c:pt>
                <c:pt idx="841">
                  <c:v>-4.9020987071514144E-2</c:v>
                </c:pt>
                <c:pt idx="842">
                  <c:v>-2.907154932703071E-2</c:v>
                </c:pt>
                <c:pt idx="843">
                  <c:v>-2.4580342672543276E-2</c:v>
                </c:pt>
                <c:pt idx="844">
                  <c:v>-4.0568531560336796E-2</c:v>
                </c:pt>
                <c:pt idx="845">
                  <c:v>-4.0146269225984965E-2</c:v>
                </c:pt>
                <c:pt idx="846">
                  <c:v>-3.6346126666026546E-2</c:v>
                </c:pt>
                <c:pt idx="847">
                  <c:v>-1.8585440840344192E-2</c:v>
                </c:pt>
                <c:pt idx="848">
                  <c:v>-9.4984995815543538E-3</c:v>
                </c:pt>
                <c:pt idx="849">
                  <c:v>-1.5219138423180123E-2</c:v>
                </c:pt>
                <c:pt idx="850">
                  <c:v>-1.508293533706262E-2</c:v>
                </c:pt>
                <c:pt idx="851">
                  <c:v>-1.5159392562629992E-2</c:v>
                </c:pt>
                <c:pt idx="852">
                  <c:v>-1.6560416608865314E-2</c:v>
                </c:pt>
                <c:pt idx="853">
                  <c:v>-9.23625129785699E-3</c:v>
                </c:pt>
                <c:pt idx="854">
                  <c:v>-1.5339176267323285E-2</c:v>
                </c:pt>
                <c:pt idx="855">
                  <c:v>-1.5340705411833966E-2</c:v>
                </c:pt>
                <c:pt idx="856">
                  <c:v>-1.4261893959067962E-2</c:v>
                </c:pt>
                <c:pt idx="857">
                  <c:v>-1.1442151480109408E-2</c:v>
                </c:pt>
                <c:pt idx="858">
                  <c:v>-1.4173203577405591E-2</c:v>
                </c:pt>
                <c:pt idx="859">
                  <c:v>-1.7205715592661708E-2</c:v>
                </c:pt>
                <c:pt idx="860">
                  <c:v>-1.6538571687272574E-2</c:v>
                </c:pt>
                <c:pt idx="861">
                  <c:v>-1.7882034365114485E-2</c:v>
                </c:pt>
                <c:pt idx="862">
                  <c:v>-1.7599688753553777E-2</c:v>
                </c:pt>
                <c:pt idx="863">
                  <c:v>-2.8380157558677288E-2</c:v>
                </c:pt>
                <c:pt idx="864">
                  <c:v>-3.8932237708568906E-2</c:v>
                </c:pt>
                <c:pt idx="865">
                  <c:v>-4.0018148760854633E-2</c:v>
                </c:pt>
                <c:pt idx="866">
                  <c:v>-4.9323757684766045E-2</c:v>
                </c:pt>
                <c:pt idx="867">
                  <c:v>-5.1377835661960192E-2</c:v>
                </c:pt>
                <c:pt idx="868">
                  <c:v>-4.8869164866459314E-2</c:v>
                </c:pt>
                <c:pt idx="869">
                  <c:v>-4.1343261704559264E-2</c:v>
                </c:pt>
                <c:pt idx="870">
                  <c:v>-4.7501345101043646E-2</c:v>
                </c:pt>
                <c:pt idx="871">
                  <c:v>-4.5646929707187422E-2</c:v>
                </c:pt>
                <c:pt idx="872">
                  <c:v>-4.7960634577491557E-2</c:v>
                </c:pt>
                <c:pt idx="873">
                  <c:v>-4.8494852134999822E-2</c:v>
                </c:pt>
                <c:pt idx="874">
                  <c:v>-5.4780837547395933E-2</c:v>
                </c:pt>
                <c:pt idx="875">
                  <c:v>-5.4366439384815668E-2</c:v>
                </c:pt>
                <c:pt idx="876">
                  <c:v>-6.6154395973712754E-2</c:v>
                </c:pt>
                <c:pt idx="877">
                  <c:v>-6.5399217034317503E-2</c:v>
                </c:pt>
                <c:pt idx="878">
                  <c:v>-7.2559326984175776E-2</c:v>
                </c:pt>
                <c:pt idx="879">
                  <c:v>-5.2634574001087731E-2</c:v>
                </c:pt>
                <c:pt idx="880">
                  <c:v>-4.3556479935543457E-2</c:v>
                </c:pt>
                <c:pt idx="881">
                  <c:v>-4.2041316173998755E-2</c:v>
                </c:pt>
                <c:pt idx="882">
                  <c:v>-3.2044097032514984E-2</c:v>
                </c:pt>
                <c:pt idx="883">
                  <c:v>-1.2766499851558644E-2</c:v>
                </c:pt>
                <c:pt idx="884">
                  <c:v>-1.5961647308056603E-2</c:v>
                </c:pt>
                <c:pt idx="885">
                  <c:v>-2.3280242164058884E-2</c:v>
                </c:pt>
                <c:pt idx="886">
                  <c:v>-2.8917214955991311E-2</c:v>
                </c:pt>
                <c:pt idx="887">
                  <c:v>-2.9916292444949977E-2</c:v>
                </c:pt>
                <c:pt idx="888">
                  <c:v>-2.890880466117618E-2</c:v>
                </c:pt>
                <c:pt idx="889">
                  <c:v>-4.0405240771445805E-2</c:v>
                </c:pt>
                <c:pt idx="890">
                  <c:v>-3.6383809155768554E-2</c:v>
                </c:pt>
                <c:pt idx="891">
                  <c:v>-3.7555243076082823E-2</c:v>
                </c:pt>
                <c:pt idx="892">
                  <c:v>-3.6507451411973313E-2</c:v>
                </c:pt>
                <c:pt idx="893">
                  <c:v>-3.6507451411973313E-2</c:v>
                </c:pt>
                <c:pt idx="894">
                  <c:v>-3.6507451411973313E-2</c:v>
                </c:pt>
                <c:pt idx="895">
                  <c:v>-2.8618048754800673E-2</c:v>
                </c:pt>
                <c:pt idx="896">
                  <c:v>-2.3439163968633769E-2</c:v>
                </c:pt>
                <c:pt idx="897">
                  <c:v>-2.3439163968633769E-2</c:v>
                </c:pt>
                <c:pt idx="898">
                  <c:v>-2.3439163968633769E-2</c:v>
                </c:pt>
                <c:pt idx="899">
                  <c:v>-1.8899024689779886E-2</c:v>
                </c:pt>
                <c:pt idx="900">
                  <c:v>-1.156066017973878E-2</c:v>
                </c:pt>
                <c:pt idx="901">
                  <c:v>-2.771476124701755E-2</c:v>
                </c:pt>
                <c:pt idx="902">
                  <c:v>-1.5350644851159667E-2</c:v>
                </c:pt>
                <c:pt idx="903">
                  <c:v>-1.4413716164122792E-2</c:v>
                </c:pt>
                <c:pt idx="904">
                  <c:v>-6.559702279926416E-3</c:v>
                </c:pt>
                <c:pt idx="905">
                  <c:v>-9.2181200129348717E-3</c:v>
                </c:pt>
                <c:pt idx="906">
                  <c:v>-9.3157668123966531E-4</c:v>
                </c:pt>
                <c:pt idx="907">
                  <c:v>0</c:v>
                </c:pt>
                <c:pt idx="908">
                  <c:v>-3.3840515640164437E-3</c:v>
                </c:pt>
                <c:pt idx="909">
                  <c:v>-3.2889005715555086E-3</c:v>
                </c:pt>
                <c:pt idx="910">
                  <c:v>-6.3876077780486984E-3</c:v>
                </c:pt>
                <c:pt idx="911">
                  <c:v>-1.0464871252885977E-2</c:v>
                </c:pt>
                <c:pt idx="912">
                  <c:v>-8.1585458842852177E-3</c:v>
                </c:pt>
                <c:pt idx="913">
                  <c:v>-9.8308571627191421E-3</c:v>
                </c:pt>
                <c:pt idx="914">
                  <c:v>-9.102995518344259E-3</c:v>
                </c:pt>
                <c:pt idx="915">
                  <c:v>-3.7522728704539876E-3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-1.7983624096179485E-3</c:v>
                </c:pt>
                <c:pt idx="922">
                  <c:v>-1.9477128942333444E-3</c:v>
                </c:pt>
                <c:pt idx="923">
                  <c:v>-8.266076964007274E-3</c:v>
                </c:pt>
                <c:pt idx="924">
                  <c:v>-6.1366383912691003E-3</c:v>
                </c:pt>
                <c:pt idx="925">
                  <c:v>-1.859079166690103E-2</c:v>
                </c:pt>
                <c:pt idx="926">
                  <c:v>-1.2493746545539586E-2</c:v>
                </c:pt>
                <c:pt idx="927">
                  <c:v>-1.1159463964444116E-2</c:v>
                </c:pt>
                <c:pt idx="928">
                  <c:v>-2.5387459420880276E-3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-5.8614886845399505E-3</c:v>
                </c:pt>
                <c:pt idx="933">
                  <c:v>-1.0423931138910381E-2</c:v>
                </c:pt>
                <c:pt idx="934">
                  <c:v>-1.1237604457671302E-2</c:v>
                </c:pt>
                <c:pt idx="935">
                  <c:v>-1.373566543011584E-2</c:v>
                </c:pt>
                <c:pt idx="936">
                  <c:v>-1.3368883307818935E-2</c:v>
                </c:pt>
                <c:pt idx="937">
                  <c:v>-2.0243479158061906E-2</c:v>
                </c:pt>
                <c:pt idx="938">
                  <c:v>-2.377519883879653E-2</c:v>
                </c:pt>
                <c:pt idx="939">
                  <c:v>-4.9656511373548762E-2</c:v>
                </c:pt>
                <c:pt idx="940">
                  <c:v>-5.4919488807640637E-2</c:v>
                </c:pt>
                <c:pt idx="941">
                  <c:v>-5.4953147201369235E-2</c:v>
                </c:pt>
                <c:pt idx="942">
                  <c:v>-5.3301474248129699E-2</c:v>
                </c:pt>
                <c:pt idx="943">
                  <c:v>-4.6664793959776629E-2</c:v>
                </c:pt>
                <c:pt idx="944">
                  <c:v>-5.7903761529967568E-2</c:v>
                </c:pt>
                <c:pt idx="945">
                  <c:v>-5.7495561758069136E-2</c:v>
                </c:pt>
                <c:pt idx="946">
                  <c:v>-6.0123747548626261E-2</c:v>
                </c:pt>
                <c:pt idx="947">
                  <c:v>-5.333985110827022E-2</c:v>
                </c:pt>
                <c:pt idx="948">
                  <c:v>-5.9594125907769357E-2</c:v>
                </c:pt>
                <c:pt idx="949">
                  <c:v>-4.8279453165395281E-2</c:v>
                </c:pt>
                <c:pt idx="950">
                  <c:v>-4.6407899677437081E-2</c:v>
                </c:pt>
                <c:pt idx="951">
                  <c:v>-4.7869156297313697E-2</c:v>
                </c:pt>
                <c:pt idx="952">
                  <c:v>-5.134677089654327E-2</c:v>
                </c:pt>
                <c:pt idx="953">
                  <c:v>-6.0754554080282963E-2</c:v>
                </c:pt>
                <c:pt idx="954">
                  <c:v>-5.8389134441376167E-2</c:v>
                </c:pt>
                <c:pt idx="955">
                  <c:v>-6.1293298089535986E-2</c:v>
                </c:pt>
                <c:pt idx="956">
                  <c:v>-6.7559421482464299E-2</c:v>
                </c:pt>
                <c:pt idx="957">
                  <c:v>-7.2242027548083843E-2</c:v>
                </c:pt>
                <c:pt idx="958">
                  <c:v>-5.3504158594157136E-2</c:v>
                </c:pt>
                <c:pt idx="959">
                  <c:v>-5.3620337722660727E-2</c:v>
                </c:pt>
                <c:pt idx="960">
                  <c:v>-5.9980096460133248E-2</c:v>
                </c:pt>
                <c:pt idx="961">
                  <c:v>-6.0611007846600229E-2</c:v>
                </c:pt>
                <c:pt idx="962">
                  <c:v>-6.459727312486474E-2</c:v>
                </c:pt>
                <c:pt idx="963">
                  <c:v>-6.9490113082767313E-2</c:v>
                </c:pt>
                <c:pt idx="964">
                  <c:v>-7.1335033449210217E-2</c:v>
                </c:pt>
                <c:pt idx="965">
                  <c:v>-7.1335033449210217E-2</c:v>
                </c:pt>
                <c:pt idx="966">
                  <c:v>-7.1429088212989766E-2</c:v>
                </c:pt>
                <c:pt idx="967">
                  <c:v>-6.6562986231409771E-2</c:v>
                </c:pt>
                <c:pt idx="968">
                  <c:v>-5.6421953367501221E-2</c:v>
                </c:pt>
                <c:pt idx="969">
                  <c:v>-6.0091032848182291E-2</c:v>
                </c:pt>
                <c:pt idx="970">
                  <c:v>-6.4285120358118508E-2</c:v>
                </c:pt>
                <c:pt idx="971">
                  <c:v>-7.4987441015239686E-2</c:v>
                </c:pt>
                <c:pt idx="972">
                  <c:v>-7.3051611529288851E-2</c:v>
                </c:pt>
                <c:pt idx="973">
                  <c:v>-6.5081073214136032E-2</c:v>
                </c:pt>
                <c:pt idx="974">
                  <c:v>-6.0625897229493964E-2</c:v>
                </c:pt>
                <c:pt idx="975">
                  <c:v>-5.4985232772957193E-2</c:v>
                </c:pt>
                <c:pt idx="976">
                  <c:v>-4.1538232632347127E-2</c:v>
                </c:pt>
                <c:pt idx="977">
                  <c:v>-4.2726132764853153E-2</c:v>
                </c:pt>
                <c:pt idx="978">
                  <c:v>-4.3171765703608034E-2</c:v>
                </c:pt>
                <c:pt idx="979">
                  <c:v>-4.9272218498129572E-2</c:v>
                </c:pt>
                <c:pt idx="980">
                  <c:v>-5.5528904958240144E-2</c:v>
                </c:pt>
                <c:pt idx="981">
                  <c:v>-6.57182758891528E-2</c:v>
                </c:pt>
                <c:pt idx="982">
                  <c:v>-7.168304656067237E-2</c:v>
                </c:pt>
                <c:pt idx="983">
                  <c:v>-6.8958394345727703E-2</c:v>
                </c:pt>
                <c:pt idx="984">
                  <c:v>-6.2088621816700718E-2</c:v>
                </c:pt>
                <c:pt idx="985">
                  <c:v>-6.689590025036396E-2</c:v>
                </c:pt>
                <c:pt idx="986">
                  <c:v>-6.689590025036396E-2</c:v>
                </c:pt>
                <c:pt idx="987">
                  <c:v>-6.7016273571230744E-2</c:v>
                </c:pt>
                <c:pt idx="988">
                  <c:v>-6.099655897972911E-2</c:v>
                </c:pt>
                <c:pt idx="989">
                  <c:v>-6.2543586833465947E-2</c:v>
                </c:pt>
                <c:pt idx="990">
                  <c:v>-5.4673394570639022E-2</c:v>
                </c:pt>
                <c:pt idx="991">
                  <c:v>-4.4618132940591027E-2</c:v>
                </c:pt>
                <c:pt idx="992">
                  <c:v>-3.1079489696809626E-2</c:v>
                </c:pt>
                <c:pt idx="993">
                  <c:v>-3.6039227022930609E-2</c:v>
                </c:pt>
                <c:pt idx="994">
                  <c:v>-3.0822280850041905E-2</c:v>
                </c:pt>
                <c:pt idx="995">
                  <c:v>-2.5767649921667468E-2</c:v>
                </c:pt>
                <c:pt idx="996">
                  <c:v>-1.0563597744658315E-2</c:v>
                </c:pt>
                <c:pt idx="997">
                  <c:v>-1.7525957070134601E-2</c:v>
                </c:pt>
                <c:pt idx="998">
                  <c:v>-2.1898612320001565E-2</c:v>
                </c:pt>
                <c:pt idx="999">
                  <c:v>-1.763961968321992E-2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-2.0452692691982022E-2</c:v>
                </c:pt>
                <c:pt idx="1005">
                  <c:v>-2.3656578458544297E-2</c:v>
                </c:pt>
                <c:pt idx="1006">
                  <c:v>-2.0632092546525538E-2</c:v>
                </c:pt>
                <c:pt idx="1007">
                  <c:v>-3.4069030724469318E-2</c:v>
                </c:pt>
                <c:pt idx="1008">
                  <c:v>-3.3668481976717235E-2</c:v>
                </c:pt>
                <c:pt idx="1009">
                  <c:v>-1.9391420028001427E-2</c:v>
                </c:pt>
                <c:pt idx="1010">
                  <c:v>-3.9942838103681044E-2</c:v>
                </c:pt>
                <c:pt idx="1011">
                  <c:v>-3.1454976182879846E-2</c:v>
                </c:pt>
                <c:pt idx="1012">
                  <c:v>-2.8790399253923682E-2</c:v>
                </c:pt>
                <c:pt idx="1013">
                  <c:v>-2.4264863968724737E-2</c:v>
                </c:pt>
                <c:pt idx="1014">
                  <c:v>-2.3886299014277745E-2</c:v>
                </c:pt>
                <c:pt idx="1015">
                  <c:v>-2.3157707699451247E-2</c:v>
                </c:pt>
                <c:pt idx="1016">
                  <c:v>-2.0844266404850598E-2</c:v>
                </c:pt>
                <c:pt idx="1017">
                  <c:v>-1.5822078908506954E-2</c:v>
                </c:pt>
                <c:pt idx="1018">
                  <c:v>-2.4807399783943751E-5</c:v>
                </c:pt>
                <c:pt idx="1019">
                  <c:v>-7.9218296647296516E-3</c:v>
                </c:pt>
                <c:pt idx="1020">
                  <c:v>-7.6175860665496087E-3</c:v>
                </c:pt>
                <c:pt idx="1021">
                  <c:v>-7.814330932327973E-3</c:v>
                </c:pt>
                <c:pt idx="1022">
                  <c:v>-1.4056215584773768E-2</c:v>
                </c:pt>
                <c:pt idx="1023">
                  <c:v>-1.3515999159371406E-2</c:v>
                </c:pt>
                <c:pt idx="1024">
                  <c:v>-1.6428448400004902E-2</c:v>
                </c:pt>
                <c:pt idx="1025">
                  <c:v>-9.3007580576651705E-3</c:v>
                </c:pt>
                <c:pt idx="1026">
                  <c:v>-8.5071229507187596E-3</c:v>
                </c:pt>
                <c:pt idx="1027">
                  <c:v>-2.317414512288718E-2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-1.5960998235522439E-2</c:v>
                </c:pt>
                <c:pt idx="1032">
                  <c:v>-5.6812042273899355E-3</c:v>
                </c:pt>
                <c:pt idx="1033">
                  <c:v>0</c:v>
                </c:pt>
                <c:pt idx="1034">
                  <c:v>-3.3423918186507029E-3</c:v>
                </c:pt>
                <c:pt idx="1035">
                  <c:v>-1.1603878145754143E-2</c:v>
                </c:pt>
                <c:pt idx="1036">
                  <c:v>-6.6854299026030128E-3</c:v>
                </c:pt>
                <c:pt idx="1037">
                  <c:v>-8.7650193210235816E-3</c:v>
                </c:pt>
                <c:pt idx="1038">
                  <c:v>-2.4062303668065388E-3</c:v>
                </c:pt>
                <c:pt idx="1039">
                  <c:v>-4.4815728989565651E-3</c:v>
                </c:pt>
                <c:pt idx="1040">
                  <c:v>-4.4815728989565651E-3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-9.6208243619921863E-3</c:v>
                </c:pt>
                <c:pt idx="1045">
                  <c:v>0</c:v>
                </c:pt>
                <c:pt idx="1046">
                  <c:v>-1.3205759027259956E-2</c:v>
                </c:pt>
                <c:pt idx="1047">
                  <c:v>-2.756667271884361E-2</c:v>
                </c:pt>
                <c:pt idx="1048">
                  <c:v>-3.3801076042110245E-2</c:v>
                </c:pt>
                <c:pt idx="1049">
                  <c:v>-4.1392682780673873E-2</c:v>
                </c:pt>
                <c:pt idx="1050">
                  <c:v>-3.6276599978600665E-2</c:v>
                </c:pt>
                <c:pt idx="1051">
                  <c:v>-3.4836384982196544E-2</c:v>
                </c:pt>
                <c:pt idx="1052">
                  <c:v>-3.9249205168600754E-2</c:v>
                </c:pt>
                <c:pt idx="1053">
                  <c:v>-3.7955068993494545E-2</c:v>
                </c:pt>
                <c:pt idx="1054">
                  <c:v>-4.156023321223179E-2</c:v>
                </c:pt>
                <c:pt idx="1055">
                  <c:v>-3.1817422675476381E-2</c:v>
                </c:pt>
                <c:pt idx="1056">
                  <c:v>-3.0646815638912583E-2</c:v>
                </c:pt>
                <c:pt idx="1057">
                  <c:v>-2.445328923058554E-2</c:v>
                </c:pt>
                <c:pt idx="1058">
                  <c:v>-3.9311104496935534E-2</c:v>
                </c:pt>
                <c:pt idx="1059">
                  <c:v>-5.4304397538507021E-2</c:v>
                </c:pt>
                <c:pt idx="1060">
                  <c:v>-5.7010718825489581E-2</c:v>
                </c:pt>
                <c:pt idx="1061">
                  <c:v>-5.9153028525706586E-2</c:v>
                </c:pt>
                <c:pt idx="1062">
                  <c:v>-4.5995333563262464E-2</c:v>
                </c:pt>
                <c:pt idx="1063">
                  <c:v>-4.1691758055019679E-2</c:v>
                </c:pt>
                <c:pt idx="1064">
                  <c:v>-4.811221872078264E-2</c:v>
                </c:pt>
                <c:pt idx="1065">
                  <c:v>-4.6481364573836781E-2</c:v>
                </c:pt>
                <c:pt idx="1066">
                  <c:v>-4.431605599400501E-2</c:v>
                </c:pt>
                <c:pt idx="1067">
                  <c:v>-4.7571385692378287E-2</c:v>
                </c:pt>
                <c:pt idx="1068">
                  <c:v>-4.5974580667985765E-2</c:v>
                </c:pt>
                <c:pt idx="1069">
                  <c:v>-4.8417942108764933E-2</c:v>
                </c:pt>
                <c:pt idx="1070">
                  <c:v>-5.5524416230489426E-2</c:v>
                </c:pt>
                <c:pt idx="1071">
                  <c:v>-5.0657727529218932E-2</c:v>
                </c:pt>
                <c:pt idx="1072">
                  <c:v>-4.5996142117622929E-2</c:v>
                </c:pt>
                <c:pt idx="1073">
                  <c:v>-3.7065299838458743E-2</c:v>
                </c:pt>
                <c:pt idx="1074">
                  <c:v>-5.3405374928003124E-2</c:v>
                </c:pt>
                <c:pt idx="1075">
                  <c:v>-4.8511195378446836E-2</c:v>
                </c:pt>
                <c:pt idx="1076">
                  <c:v>-3.5330232018266905E-2</c:v>
                </c:pt>
                <c:pt idx="1077">
                  <c:v>-4.372302628960445E-2</c:v>
                </c:pt>
                <c:pt idx="1078">
                  <c:v>-3.9678098337638135E-2</c:v>
                </c:pt>
                <c:pt idx="1079">
                  <c:v>-5.1094167205628205E-2</c:v>
                </c:pt>
                <c:pt idx="1080">
                  <c:v>-5.3970374747875915E-2</c:v>
                </c:pt>
                <c:pt idx="1081">
                  <c:v>-6.2104162105446892E-2</c:v>
                </c:pt>
                <c:pt idx="1082">
                  <c:v>-5.2017536286347199E-2</c:v>
                </c:pt>
                <c:pt idx="1083">
                  <c:v>-5.1251655627354786E-2</c:v>
                </c:pt>
                <c:pt idx="1084">
                  <c:v>-5.6093818179661081E-2</c:v>
                </c:pt>
                <c:pt idx="1085">
                  <c:v>-5.1576514801889739E-2</c:v>
                </c:pt>
                <c:pt idx="1086">
                  <c:v>-5.2306280032739849E-2</c:v>
                </c:pt>
                <c:pt idx="1087">
                  <c:v>-5.0532760960693257E-2</c:v>
                </c:pt>
                <c:pt idx="1088">
                  <c:v>-5.4335302282989439E-2</c:v>
                </c:pt>
                <c:pt idx="1089">
                  <c:v>-5.5937587509162778E-2</c:v>
                </c:pt>
                <c:pt idx="1090">
                  <c:v>-6.0705093542103183E-2</c:v>
                </c:pt>
                <c:pt idx="1091">
                  <c:v>-6.5672582020427805E-2</c:v>
                </c:pt>
                <c:pt idx="1092">
                  <c:v>-6.8961871001979591E-2</c:v>
                </c:pt>
                <c:pt idx="1093">
                  <c:v>-6.5249169053173794E-2</c:v>
                </c:pt>
                <c:pt idx="1094">
                  <c:v>-5.8528555040586294E-2</c:v>
                </c:pt>
                <c:pt idx="1095">
                  <c:v>-5.9413113511957438E-2</c:v>
                </c:pt>
                <c:pt idx="1096">
                  <c:v>-4.794844154291189E-2</c:v>
                </c:pt>
                <c:pt idx="1097">
                  <c:v>-5.2573282650748898E-2</c:v>
                </c:pt>
                <c:pt idx="1098">
                  <c:v>-6.5184754222382457E-2</c:v>
                </c:pt>
                <c:pt idx="1099">
                  <c:v>-6.7601253690487639E-2</c:v>
                </c:pt>
                <c:pt idx="1100">
                  <c:v>-6.9033652661395828E-2</c:v>
                </c:pt>
                <c:pt idx="1101">
                  <c:v>-6.8296610441291761E-2</c:v>
                </c:pt>
                <c:pt idx="1102">
                  <c:v>-5.818366168576028E-2</c:v>
                </c:pt>
                <c:pt idx="1103">
                  <c:v>-5.8361813163388954E-2</c:v>
                </c:pt>
                <c:pt idx="1104">
                  <c:v>-5.9490285533785214E-2</c:v>
                </c:pt>
                <c:pt idx="1105">
                  <c:v>-5.5174042673880042E-2</c:v>
                </c:pt>
                <c:pt idx="1106">
                  <c:v>-5.5343389892908212E-2</c:v>
                </c:pt>
                <c:pt idx="1107">
                  <c:v>-5.1507338484303888E-2</c:v>
                </c:pt>
                <c:pt idx="1108">
                  <c:v>-5.1507338484303888E-2</c:v>
                </c:pt>
                <c:pt idx="1109">
                  <c:v>-5.1507338484303888E-2</c:v>
                </c:pt>
                <c:pt idx="1110">
                  <c:v>-2.910607038357782E-2</c:v>
                </c:pt>
                <c:pt idx="1111">
                  <c:v>-2.9957837483626681E-2</c:v>
                </c:pt>
                <c:pt idx="1112">
                  <c:v>-2.9957837483626681E-2</c:v>
                </c:pt>
                <c:pt idx="1113">
                  <c:v>-2.9957837483626681E-2</c:v>
                </c:pt>
                <c:pt idx="1114">
                  <c:v>0</c:v>
                </c:pt>
                <c:pt idx="1115">
                  <c:v>-3.4787877715682924E-3</c:v>
                </c:pt>
                <c:pt idx="1116">
                  <c:v>-2.337369966739955E-2</c:v>
                </c:pt>
                <c:pt idx="1117">
                  <c:v>-2.5234502158375638E-2</c:v>
                </c:pt>
                <c:pt idx="1118">
                  <c:v>-3.0270504564434919E-2</c:v>
                </c:pt>
                <c:pt idx="1119">
                  <c:v>-3.1599497558559952E-2</c:v>
                </c:pt>
                <c:pt idx="1120">
                  <c:v>-3.1210459273936952E-2</c:v>
                </c:pt>
                <c:pt idx="1121">
                  <c:v>-2.3968756634351496E-2</c:v>
                </c:pt>
                <c:pt idx="1122">
                  <c:v>-2.0799925695280441E-2</c:v>
                </c:pt>
                <c:pt idx="1123">
                  <c:v>-1.9592916283350137E-2</c:v>
                </c:pt>
                <c:pt idx="1124">
                  <c:v>-2.332239402731684E-2</c:v>
                </c:pt>
                <c:pt idx="1125">
                  <c:v>-2.1008686575615942E-2</c:v>
                </c:pt>
                <c:pt idx="1126">
                  <c:v>-1.2922386950677267E-2</c:v>
                </c:pt>
                <c:pt idx="1127">
                  <c:v>-1.329046068926476E-2</c:v>
                </c:pt>
                <c:pt idx="1128">
                  <c:v>-1.6051588705695563E-3</c:v>
                </c:pt>
                <c:pt idx="1129">
                  <c:v>-8.6409312858273246E-3</c:v>
                </c:pt>
                <c:pt idx="1130">
                  <c:v>-6.9204231830736207E-3</c:v>
                </c:pt>
                <c:pt idx="1131">
                  <c:v>-2.889922864645067E-4</c:v>
                </c:pt>
                <c:pt idx="1132">
                  <c:v>0</c:v>
                </c:pt>
                <c:pt idx="1133">
                  <c:v>-9.7848461105524143E-3</c:v>
                </c:pt>
                <c:pt idx="1134">
                  <c:v>-1.8384315809184981E-2</c:v>
                </c:pt>
                <c:pt idx="1135">
                  <c:v>-8.1299586754438602E-3</c:v>
                </c:pt>
                <c:pt idx="1136">
                  <c:v>-1.2568130036295311E-2</c:v>
                </c:pt>
                <c:pt idx="1137">
                  <c:v>-1.6596681034249938E-2</c:v>
                </c:pt>
                <c:pt idx="1138">
                  <c:v>-9.5753611058400079E-3</c:v>
                </c:pt>
                <c:pt idx="1139">
                  <c:v>-2.178908661627621E-3</c:v>
                </c:pt>
                <c:pt idx="1140">
                  <c:v>-5.2346553998139367E-3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-1.6664490925501596E-2</c:v>
                </c:pt>
                <c:pt idx="1146">
                  <c:v>-2.8397983809500982E-2</c:v>
                </c:pt>
                <c:pt idx="1147">
                  <c:v>-2.0427887284555024E-2</c:v>
                </c:pt>
                <c:pt idx="1148">
                  <c:v>-3.2449921598675213E-2</c:v>
                </c:pt>
                <c:pt idx="1149">
                  <c:v>-3.6145806395749602E-2</c:v>
                </c:pt>
                <c:pt idx="1150">
                  <c:v>-2.1550951241226524E-2</c:v>
                </c:pt>
                <c:pt idx="1151">
                  <c:v>0</c:v>
                </c:pt>
                <c:pt idx="1152">
                  <c:v>0</c:v>
                </c:pt>
                <c:pt idx="1153">
                  <c:v>-2.4984390760086628E-3</c:v>
                </c:pt>
                <c:pt idx="1154">
                  <c:v>-2.0022978146102433E-2</c:v>
                </c:pt>
                <c:pt idx="1155">
                  <c:v>-6.6470183849987374E-2</c:v>
                </c:pt>
                <c:pt idx="1156">
                  <c:v>-7.3974307419287677E-2</c:v>
                </c:pt>
                <c:pt idx="1157">
                  <c:v>-0.11733088762556176</c:v>
                </c:pt>
                <c:pt idx="1158">
                  <c:v>-8.9047241137398592E-2</c:v>
                </c:pt>
                <c:pt idx="1159">
                  <c:v>-9.9730614020543729E-2</c:v>
                </c:pt>
                <c:pt idx="1160">
                  <c:v>-0.11492475501759347</c:v>
                </c:pt>
                <c:pt idx="1161">
                  <c:v>-9.6397013561525413E-2</c:v>
                </c:pt>
                <c:pt idx="1162">
                  <c:v>-6.7931796327900917E-2</c:v>
                </c:pt>
                <c:pt idx="1163">
                  <c:v>-2.1618527068971494E-2</c:v>
                </c:pt>
                <c:pt idx="1164">
                  <c:v>-2.4796015114564529E-2</c:v>
                </c:pt>
                <c:pt idx="1165">
                  <c:v>-2.1115845097737229E-2</c:v>
                </c:pt>
                <c:pt idx="1166">
                  <c:v>-2.5845650936325626E-2</c:v>
                </c:pt>
                <c:pt idx="1167">
                  <c:v>-2.3688657728656026E-2</c:v>
                </c:pt>
                <c:pt idx="1168">
                  <c:v>-2.912080931236849E-2</c:v>
                </c:pt>
                <c:pt idx="1169">
                  <c:v>-1.4810504748260067E-2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-2.4467131147195342E-2</c:v>
                </c:pt>
                <c:pt idx="1176">
                  <c:v>-2.8012764883680319E-2</c:v>
                </c:pt>
                <c:pt idx="1177">
                  <c:v>-2.461204292941932E-2</c:v>
                </c:pt>
                <c:pt idx="1178">
                  <c:v>-1.5614489190860059E-2</c:v>
                </c:pt>
                <c:pt idx="1179">
                  <c:v>-8.3244102805607456E-3</c:v>
                </c:pt>
                <c:pt idx="1180">
                  <c:v>-1.3321043810483268E-2</c:v>
                </c:pt>
                <c:pt idx="1181">
                  <c:v>-1.6560367914829954E-2</c:v>
                </c:pt>
                <c:pt idx="1182">
                  <c:v>-3.164722766069894E-2</c:v>
                </c:pt>
                <c:pt idx="1183">
                  <c:v>-3.380253635516639E-2</c:v>
                </c:pt>
                <c:pt idx="1184">
                  <c:v>-3.5822042008006427E-2</c:v>
                </c:pt>
                <c:pt idx="1185">
                  <c:v>-3.1761651509522038E-2</c:v>
                </c:pt>
                <c:pt idx="1186">
                  <c:v>-3.155358077390269E-2</c:v>
                </c:pt>
                <c:pt idx="1187">
                  <c:v>-2.9024813714962905E-2</c:v>
                </c:pt>
                <c:pt idx="1188">
                  <c:v>-2.7280075856987551E-2</c:v>
                </c:pt>
                <c:pt idx="1189">
                  <c:v>-3.0638415819880138E-2</c:v>
                </c:pt>
                <c:pt idx="1190">
                  <c:v>-1.5697822875493594E-2</c:v>
                </c:pt>
                <c:pt idx="1191">
                  <c:v>-9.4263420562448186E-3</c:v>
                </c:pt>
                <c:pt idx="1192">
                  <c:v>-1.1331724975652602E-2</c:v>
                </c:pt>
                <c:pt idx="1193">
                  <c:v>-1.017679689104245E-2</c:v>
                </c:pt>
                <c:pt idx="1194">
                  <c:v>-5.6074461018493782E-3</c:v>
                </c:pt>
                <c:pt idx="1195">
                  <c:v>-1.789099683045825E-2</c:v>
                </c:pt>
                <c:pt idx="1196">
                  <c:v>-8.3070961455423697E-3</c:v>
                </c:pt>
                <c:pt idx="1197">
                  <c:v>-2.2815136829844151E-2</c:v>
                </c:pt>
                <c:pt idx="1198">
                  <c:v>-3.1768803000071788E-2</c:v>
                </c:pt>
                <c:pt idx="1199">
                  <c:v>-2.2135444112080016E-2</c:v>
                </c:pt>
                <c:pt idx="1200">
                  <c:v>-1.6423586248178856E-2</c:v>
                </c:pt>
                <c:pt idx="1201">
                  <c:v>-1.5505410140241427E-2</c:v>
                </c:pt>
                <c:pt idx="1202">
                  <c:v>-1.4725069602822494E-2</c:v>
                </c:pt>
                <c:pt idx="1203">
                  <c:v>-3.291070784399508E-2</c:v>
                </c:pt>
                <c:pt idx="1204">
                  <c:v>-4.2061679874591196E-2</c:v>
                </c:pt>
                <c:pt idx="1205">
                  <c:v>-4.0011008778717438E-2</c:v>
                </c:pt>
                <c:pt idx="1206">
                  <c:v>-1.8878504757321224E-2</c:v>
                </c:pt>
                <c:pt idx="1207">
                  <c:v>-2.9424243281959139E-3</c:v>
                </c:pt>
                <c:pt idx="1208">
                  <c:v>-2.1785623305849322E-2</c:v>
                </c:pt>
                <c:pt idx="1209">
                  <c:v>-1.3136761190800983E-2</c:v>
                </c:pt>
                <c:pt idx="1210">
                  <c:v>-1.0882987763270346E-2</c:v>
                </c:pt>
                <c:pt idx="1211">
                  <c:v>-1.0933800985609698E-2</c:v>
                </c:pt>
                <c:pt idx="1212">
                  <c:v>-4.0437538730959677E-3</c:v>
                </c:pt>
                <c:pt idx="1213">
                  <c:v>0</c:v>
                </c:pt>
                <c:pt idx="1214">
                  <c:v>0</c:v>
                </c:pt>
                <c:pt idx="1215">
                  <c:v>-4.023167399757055E-4</c:v>
                </c:pt>
                <c:pt idx="1216">
                  <c:v>-7.1656965207690382E-3</c:v>
                </c:pt>
                <c:pt idx="1217">
                  <c:v>-1.1747229883172228E-2</c:v>
                </c:pt>
                <c:pt idx="1218">
                  <c:v>0</c:v>
                </c:pt>
                <c:pt idx="1219">
                  <c:v>-1.3543099366249978E-3</c:v>
                </c:pt>
                <c:pt idx="1220">
                  <c:v>-2.8392962791390364E-4</c:v>
                </c:pt>
                <c:pt idx="1221">
                  <c:v>-6.33817947432469E-3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-4.4859968459239896E-3</c:v>
                </c:pt>
                <c:pt idx="1226">
                  <c:v>-2.3129062474386286E-3</c:v>
                </c:pt>
                <c:pt idx="1227">
                  <c:v>-2.2335990516040294E-3</c:v>
                </c:pt>
                <c:pt idx="1228">
                  <c:v>-4.3747464739878339E-3</c:v>
                </c:pt>
                <c:pt idx="1229">
                  <c:v>-2.1626631708833166E-3</c:v>
                </c:pt>
                <c:pt idx="1230">
                  <c:v>-5.4601535681031432E-3</c:v>
                </c:pt>
                <c:pt idx="1231">
                  <c:v>-2.9140988514261279E-3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-1.589130248372006E-2</c:v>
                </c:pt>
                <c:pt idx="1245">
                  <c:v>-1.111952098418989E-2</c:v>
                </c:pt>
                <c:pt idx="1246">
                  <c:v>-6.7477759537492799E-2</c:v>
                </c:pt>
                <c:pt idx="1247">
                  <c:v>-6.0552312997769531E-2</c:v>
                </c:pt>
                <c:pt idx="1248">
                  <c:v>-6.0467726405378341E-2</c:v>
                </c:pt>
                <c:pt idx="1249">
                  <c:v>-4.7631097595622784E-2</c:v>
                </c:pt>
                <c:pt idx="1250">
                  <c:v>-3.2102419770587254E-2</c:v>
                </c:pt>
                <c:pt idx="1251">
                  <c:v>-4.2763042348567981E-2</c:v>
                </c:pt>
                <c:pt idx="1252">
                  <c:v>-6.6388400453332941E-2</c:v>
                </c:pt>
                <c:pt idx="1253">
                  <c:v>-6.8490409559240795E-2</c:v>
                </c:pt>
                <c:pt idx="1254">
                  <c:v>-6.903182832046928E-2</c:v>
                </c:pt>
                <c:pt idx="1255">
                  <c:v>-8.3888462440453115E-2</c:v>
                </c:pt>
                <c:pt idx="1256">
                  <c:v>-7.3463584632567525E-2</c:v>
                </c:pt>
                <c:pt idx="1257">
                  <c:v>-8.280691631635384E-2</c:v>
                </c:pt>
                <c:pt idx="1258">
                  <c:v>-7.4905560038142416E-2</c:v>
                </c:pt>
                <c:pt idx="1259">
                  <c:v>-7.4905560038142416E-2</c:v>
                </c:pt>
                <c:pt idx="1260">
                  <c:v>-6.9427189927505739E-2</c:v>
                </c:pt>
                <c:pt idx="1261">
                  <c:v>-7.9654096367245297E-2</c:v>
                </c:pt>
                <c:pt idx="1262">
                  <c:v>-8.9008469506986376E-2</c:v>
                </c:pt>
                <c:pt idx="1263">
                  <c:v>-8.5457705154126096E-2</c:v>
                </c:pt>
                <c:pt idx="1264">
                  <c:v>-7.8074522466715646E-2</c:v>
                </c:pt>
                <c:pt idx="1265">
                  <c:v>-6.630000423578819E-2</c:v>
                </c:pt>
                <c:pt idx="1266">
                  <c:v>-7.6591609733218657E-2</c:v>
                </c:pt>
                <c:pt idx="1267">
                  <c:v>-7.1775985259463382E-2</c:v>
                </c:pt>
                <c:pt idx="1268">
                  <c:v>-7.3576259139227385E-2</c:v>
                </c:pt>
                <c:pt idx="1269">
                  <c:v>-6.9553230407162658E-2</c:v>
                </c:pt>
                <c:pt idx="1270">
                  <c:v>-7.9619486891273961E-2</c:v>
                </c:pt>
                <c:pt idx="1271">
                  <c:v>-7.3701072790443245E-2</c:v>
                </c:pt>
                <c:pt idx="1272">
                  <c:v>-9.2851219028393661E-2</c:v>
                </c:pt>
                <c:pt idx="1273">
                  <c:v>-9.5033553112115476E-2</c:v>
                </c:pt>
                <c:pt idx="1274">
                  <c:v>-0.11029549260648674</c:v>
                </c:pt>
                <c:pt idx="1275">
                  <c:v>-0.11383153501807564</c:v>
                </c:pt>
                <c:pt idx="1276">
                  <c:v>-0.11466797373399107</c:v>
                </c:pt>
                <c:pt idx="1277">
                  <c:v>-0.11160658478856766</c:v>
                </c:pt>
                <c:pt idx="1278">
                  <c:v>-0.10272938334178894</c:v>
                </c:pt>
                <c:pt idx="1279">
                  <c:v>-0.10364659902494322</c:v>
                </c:pt>
                <c:pt idx="1280">
                  <c:v>-0.10062330633105643</c:v>
                </c:pt>
                <c:pt idx="1281">
                  <c:v>-9.2489950337985571E-2</c:v>
                </c:pt>
                <c:pt idx="1282">
                  <c:v>-0.10760848004479651</c:v>
                </c:pt>
                <c:pt idx="1283">
                  <c:v>-0.10631514459012703</c:v>
                </c:pt>
                <c:pt idx="1284">
                  <c:v>-9.3633677292981554E-2</c:v>
                </c:pt>
                <c:pt idx="1285">
                  <c:v>-8.7913492839971741E-2</c:v>
                </c:pt>
                <c:pt idx="1286">
                  <c:v>-0.10345050018441315</c:v>
                </c:pt>
                <c:pt idx="1287">
                  <c:v>-9.6300027480957895E-2</c:v>
                </c:pt>
                <c:pt idx="1288">
                  <c:v>-0.10294982504135097</c:v>
                </c:pt>
                <c:pt idx="1289">
                  <c:v>-9.669015892464905E-2</c:v>
                </c:pt>
                <c:pt idx="1290">
                  <c:v>-9.7432131850741066E-2</c:v>
                </c:pt>
                <c:pt idx="1291">
                  <c:v>-9.9377558905845653E-2</c:v>
                </c:pt>
                <c:pt idx="1292">
                  <c:v>-8.5751304570622633E-2</c:v>
                </c:pt>
                <c:pt idx="1293">
                  <c:v>-9.5804969920750715E-2</c:v>
                </c:pt>
                <c:pt idx="1294">
                  <c:v>-9.2332722588005622E-2</c:v>
                </c:pt>
                <c:pt idx="1295">
                  <c:v>-9.3322708568584378E-2</c:v>
                </c:pt>
                <c:pt idx="1296">
                  <c:v>-9.2758044636926607E-2</c:v>
                </c:pt>
                <c:pt idx="1297">
                  <c:v>-0.1039396173121776</c:v>
                </c:pt>
                <c:pt idx="1298">
                  <c:v>-0.10159204880866135</c:v>
                </c:pt>
                <c:pt idx="1299">
                  <c:v>-9.3674485481068714E-2</c:v>
                </c:pt>
                <c:pt idx="1300">
                  <c:v>-9.0767676918993567E-2</c:v>
                </c:pt>
                <c:pt idx="1301">
                  <c:v>-7.991308630776861E-2</c:v>
                </c:pt>
                <c:pt idx="1302">
                  <c:v>-7.4263024785551357E-2</c:v>
                </c:pt>
                <c:pt idx="1303">
                  <c:v>-7.3027931396788759E-2</c:v>
                </c:pt>
                <c:pt idx="1304">
                  <c:v>-0.10703606772299712</c:v>
                </c:pt>
                <c:pt idx="1305">
                  <c:v>-0.1050223256947993</c:v>
                </c:pt>
                <c:pt idx="1306">
                  <c:v>-9.6840025703993415E-2</c:v>
                </c:pt>
                <c:pt idx="1307">
                  <c:v>-8.9987414031613144E-2</c:v>
                </c:pt>
                <c:pt idx="1308">
                  <c:v>-9.2170716664103147E-2</c:v>
                </c:pt>
                <c:pt idx="1309">
                  <c:v>-0.10188900586088456</c:v>
                </c:pt>
                <c:pt idx="1310">
                  <c:v>-0.11107472237518268</c:v>
                </c:pt>
                <c:pt idx="1311">
                  <c:v>-0.10235300529060165</c:v>
                </c:pt>
                <c:pt idx="1312">
                  <c:v>-0.11807900878460864</c:v>
                </c:pt>
                <c:pt idx="1313">
                  <c:v>-0.13950976452125829</c:v>
                </c:pt>
                <c:pt idx="1314">
                  <c:v>-0.1381290013978117</c:v>
                </c:pt>
                <c:pt idx="1315">
                  <c:v>-0.13851454837733235</c:v>
                </c:pt>
                <c:pt idx="1316">
                  <c:v>-0.14986665020564394</c:v>
                </c:pt>
                <c:pt idx="1317">
                  <c:v>-0.13238163300938277</c:v>
                </c:pt>
                <c:pt idx="1318">
                  <c:v>-0.12627557872726081</c:v>
                </c:pt>
                <c:pt idx="1319">
                  <c:v>-0.11104818413894246</c:v>
                </c:pt>
                <c:pt idx="1320">
                  <c:v>-0.12165521368510523</c:v>
                </c:pt>
                <c:pt idx="1321">
                  <c:v>-0.12294680575199224</c:v>
                </c:pt>
                <c:pt idx="1322">
                  <c:v>-0.12894651337940555</c:v>
                </c:pt>
                <c:pt idx="1323">
                  <c:v>-0.12146305360956244</c:v>
                </c:pt>
                <c:pt idx="1324">
                  <c:v>-0.1194648083616503</c:v>
                </c:pt>
                <c:pt idx="1325">
                  <c:v>-0.10234138270538884</c:v>
                </c:pt>
                <c:pt idx="1326">
                  <c:v>-0.10744240621606937</c:v>
                </c:pt>
                <c:pt idx="1327">
                  <c:v>-0.10220100770396667</c:v>
                </c:pt>
                <c:pt idx="1328">
                  <c:v>-0.10459797219464462</c:v>
                </c:pt>
                <c:pt idx="1329">
                  <c:v>-0.10663483025343667</c:v>
                </c:pt>
                <c:pt idx="1330">
                  <c:v>-0.10663483025343667</c:v>
                </c:pt>
                <c:pt idx="1331">
                  <c:v>-0.10663483025343667</c:v>
                </c:pt>
                <c:pt idx="1332">
                  <c:v>-0.11144619311261283</c:v>
                </c:pt>
                <c:pt idx="1333">
                  <c:v>-0.10818444371208003</c:v>
                </c:pt>
                <c:pt idx="1334">
                  <c:v>-0.10818444371208003</c:v>
                </c:pt>
                <c:pt idx="1335">
                  <c:v>-0.10818444371208003</c:v>
                </c:pt>
                <c:pt idx="1336">
                  <c:v>-8.273627682621898E-2</c:v>
                </c:pt>
                <c:pt idx="1337">
                  <c:v>-8.7502828162403845E-2</c:v>
                </c:pt>
                <c:pt idx="1338">
                  <c:v>-8.9253899764760392E-2</c:v>
                </c:pt>
                <c:pt idx="1339">
                  <c:v>-0.12345045111127617</c:v>
                </c:pt>
                <c:pt idx="1340">
                  <c:v>-0.12898086457570423</c:v>
                </c:pt>
                <c:pt idx="1341">
                  <c:v>-0.12291632875076453</c:v>
                </c:pt>
                <c:pt idx="1342">
                  <c:v>-0.13152711471646639</c:v>
                </c:pt>
                <c:pt idx="1343">
                  <c:v>-0.13158296769541211</c:v>
                </c:pt>
                <c:pt idx="1344">
                  <c:v>-0.13368019862739944</c:v>
                </c:pt>
                <c:pt idx="1345">
                  <c:v>-0.13333513698637411</c:v>
                </c:pt>
                <c:pt idx="1346">
                  <c:v>-0.12575340180155348</c:v>
                </c:pt>
                <c:pt idx="1347">
                  <c:v>-0.12257675555275527</c:v>
                </c:pt>
                <c:pt idx="1348">
                  <c:v>-0.12676204848839301</c:v>
                </c:pt>
                <c:pt idx="1349">
                  <c:v>-0.12478201195731686</c:v>
                </c:pt>
                <c:pt idx="1350">
                  <c:v>-0.13086985752260261</c:v>
                </c:pt>
                <c:pt idx="1351">
                  <c:v>-0.12707469603065602</c:v>
                </c:pt>
                <c:pt idx="1352">
                  <c:v>-0.1228720983570315</c:v>
                </c:pt>
                <c:pt idx="1353">
                  <c:v>-0.13630315783057545</c:v>
                </c:pt>
                <c:pt idx="1354">
                  <c:v>-0.13685632831685424</c:v>
                </c:pt>
                <c:pt idx="1355">
                  <c:v>-0.13600471567024253</c:v>
                </c:pt>
                <c:pt idx="1356">
                  <c:v>-0.13443792661344778</c:v>
                </c:pt>
                <c:pt idx="1357">
                  <c:v>-0.13608349097002614</c:v>
                </c:pt>
                <c:pt idx="1358">
                  <c:v>-0.14872699115547294</c:v>
                </c:pt>
                <c:pt idx="1359">
                  <c:v>-0.14763285389738845</c:v>
                </c:pt>
                <c:pt idx="1360">
                  <c:v>-0.15576769499856902</c:v>
                </c:pt>
                <c:pt idx="1361">
                  <c:v>-0.16294005690417745</c:v>
                </c:pt>
                <c:pt idx="1362">
                  <c:v>-0.16832673773145801</c:v>
                </c:pt>
                <c:pt idx="1363">
                  <c:v>-0.1621919498358908</c:v>
                </c:pt>
                <c:pt idx="1364">
                  <c:v>-0.15438499477758594</c:v>
                </c:pt>
                <c:pt idx="1365">
                  <c:v>-0.15818880863852613</c:v>
                </c:pt>
                <c:pt idx="1366">
                  <c:v>-0.16441405898901262</c:v>
                </c:pt>
                <c:pt idx="1367">
                  <c:v>-0.16339346686736889</c:v>
                </c:pt>
                <c:pt idx="1368">
                  <c:v>-0.16842882277158999</c:v>
                </c:pt>
                <c:pt idx="1369">
                  <c:v>-0.18421629682739593</c:v>
                </c:pt>
                <c:pt idx="1370">
                  <c:v>-0.19370607308488241</c:v>
                </c:pt>
                <c:pt idx="1371">
                  <c:v>-0.19821841265446538</c:v>
                </c:pt>
                <c:pt idx="1372">
                  <c:v>-0.20093306114099774</c:v>
                </c:pt>
                <c:pt idx="1373">
                  <c:v>-0.19236205024469577</c:v>
                </c:pt>
                <c:pt idx="1374">
                  <c:v>-0.19969745119289162</c:v>
                </c:pt>
                <c:pt idx="1375">
                  <c:v>-0.19271376258726136</c:v>
                </c:pt>
                <c:pt idx="1376">
                  <c:v>-0.18777209763384939</c:v>
                </c:pt>
                <c:pt idx="1377">
                  <c:v>-0.18922905326036854</c:v>
                </c:pt>
                <c:pt idx="1378">
                  <c:v>-0.1901956649306844</c:v>
                </c:pt>
                <c:pt idx="1379">
                  <c:v>-0.18825882567465246</c:v>
                </c:pt>
                <c:pt idx="1380">
                  <c:v>-0.18875943624779601</c:v>
                </c:pt>
                <c:pt idx="1381">
                  <c:v>-0.19174237274302286</c:v>
                </c:pt>
                <c:pt idx="1382">
                  <c:v>-0.18870326041926078</c:v>
                </c:pt>
                <c:pt idx="1383">
                  <c:v>-0.18478838629960814</c:v>
                </c:pt>
                <c:pt idx="1384">
                  <c:v>-0.18798420981400865</c:v>
                </c:pt>
                <c:pt idx="1385">
                  <c:v>-0.20141514014771533</c:v>
                </c:pt>
                <c:pt idx="1386">
                  <c:v>-0.20114259052444161</c:v>
                </c:pt>
                <c:pt idx="1387">
                  <c:v>-0.18436881097337388</c:v>
                </c:pt>
                <c:pt idx="1388">
                  <c:v>-0.18436881097337388</c:v>
                </c:pt>
                <c:pt idx="1389">
                  <c:v>-0.17200844987773067</c:v>
                </c:pt>
                <c:pt idx="1390">
                  <c:v>-0.15462506573217638</c:v>
                </c:pt>
                <c:pt idx="1391">
                  <c:v>-0.15343355703796602</c:v>
                </c:pt>
                <c:pt idx="1392">
                  <c:v>-0.15189795525149852</c:v>
                </c:pt>
                <c:pt idx="1393">
                  <c:v>-0.14560038659301244</c:v>
                </c:pt>
                <c:pt idx="1394">
                  <c:v>-0.14221911827452793</c:v>
                </c:pt>
                <c:pt idx="1395">
                  <c:v>-0.13432040936294853</c:v>
                </c:pt>
                <c:pt idx="1396">
                  <c:v>-0.13282671345316954</c:v>
                </c:pt>
                <c:pt idx="1397">
                  <c:v>-0.13753986546728469</c:v>
                </c:pt>
                <c:pt idx="1398">
                  <c:v>-0.14446970276142446</c:v>
                </c:pt>
                <c:pt idx="1399">
                  <c:v>-0.14068790724247271</c:v>
                </c:pt>
                <c:pt idx="1400">
                  <c:v>-0.14769303306083137</c:v>
                </c:pt>
                <c:pt idx="1401">
                  <c:v>-0.1568578289217446</c:v>
                </c:pt>
                <c:pt idx="1402">
                  <c:v>-0.15540778227643659</c:v>
                </c:pt>
                <c:pt idx="1403">
                  <c:v>-0.15540778227643659</c:v>
                </c:pt>
                <c:pt idx="1404">
                  <c:v>-0.14352853163874302</c:v>
                </c:pt>
                <c:pt idx="1405">
                  <c:v>-0.1510590628787033</c:v>
                </c:pt>
                <c:pt idx="1406">
                  <c:v>-0.13099079697874916</c:v>
                </c:pt>
                <c:pt idx="1407">
                  <c:v>-0.12756013267310284</c:v>
                </c:pt>
                <c:pt idx="1408">
                  <c:v>-0.13021582882463267</c:v>
                </c:pt>
                <c:pt idx="1409">
                  <c:v>-0.12182251434227087</c:v>
                </c:pt>
                <c:pt idx="1410">
                  <c:v>-0.11952750575188931</c:v>
                </c:pt>
                <c:pt idx="1411">
                  <c:v>-0.10749264161216088</c:v>
                </c:pt>
                <c:pt idx="1412">
                  <c:v>-0.11415864622193705</c:v>
                </c:pt>
                <c:pt idx="1413">
                  <c:v>-0.11742962912072319</c:v>
                </c:pt>
                <c:pt idx="1414">
                  <c:v>-0.11507683045385952</c:v>
                </c:pt>
                <c:pt idx="1415">
                  <c:v>-0.1132174105293392</c:v>
                </c:pt>
                <c:pt idx="1416">
                  <c:v>-0.10729919013826228</c:v>
                </c:pt>
                <c:pt idx="1417">
                  <c:v>-0.11248912642583353</c:v>
                </c:pt>
                <c:pt idx="1418">
                  <c:v>-0.11143398939813709</c:v>
                </c:pt>
                <c:pt idx="1419">
                  <c:v>-0.11143398939813709</c:v>
                </c:pt>
                <c:pt idx="1420">
                  <c:v>-0.10651828155170318</c:v>
                </c:pt>
                <c:pt idx="1421">
                  <c:v>-0.11030117475925838</c:v>
                </c:pt>
                <c:pt idx="1422">
                  <c:v>-0.1121692470527702</c:v>
                </c:pt>
                <c:pt idx="1423">
                  <c:v>-0.10819412919975757</c:v>
                </c:pt>
                <c:pt idx="1424">
                  <c:v>-0.10709392236939708</c:v>
                </c:pt>
                <c:pt idx="1425">
                  <c:v>-0.10893713524453441</c:v>
                </c:pt>
                <c:pt idx="1426">
                  <c:v>-0.11850988384646688</c:v>
                </c:pt>
                <c:pt idx="1427">
                  <c:v>-0.11654831431189583</c:v>
                </c:pt>
                <c:pt idx="1428">
                  <c:v>-0.11920355847400099</c:v>
                </c:pt>
                <c:pt idx="1429">
                  <c:v>-0.1463735467894296</c:v>
                </c:pt>
                <c:pt idx="1430">
                  <c:v>-0.15125929419397721</c:v>
                </c:pt>
                <c:pt idx="1431">
                  <c:v>-0.14986167832196651</c:v>
                </c:pt>
                <c:pt idx="1432">
                  <c:v>-0.1479602233809223</c:v>
                </c:pt>
                <c:pt idx="1433">
                  <c:v>-0.14186004496132631</c:v>
                </c:pt>
                <c:pt idx="1434">
                  <c:v>-0.14482231908283905</c:v>
                </c:pt>
                <c:pt idx="1435">
                  <c:v>-0.14448132534663671</c:v>
                </c:pt>
                <c:pt idx="1436">
                  <c:v>-0.14602067218834169</c:v>
                </c:pt>
                <c:pt idx="1437">
                  <c:v>-0.15846671756498176</c:v>
                </c:pt>
                <c:pt idx="1438">
                  <c:v>-0.15347197613909158</c:v>
                </c:pt>
                <c:pt idx="1439">
                  <c:v>-0.14230241346856121</c:v>
                </c:pt>
                <c:pt idx="1440">
                  <c:v>-0.1406959139122872</c:v>
                </c:pt>
                <c:pt idx="1441">
                  <c:v>-0.12629863018793552</c:v>
                </c:pt>
                <c:pt idx="1442">
                  <c:v>-0.12832063716561859</c:v>
                </c:pt>
                <c:pt idx="1443">
                  <c:v>-0.13077752254006725</c:v>
                </c:pt>
                <c:pt idx="1444">
                  <c:v>-0.13746664318043533</c:v>
                </c:pt>
                <c:pt idx="1445">
                  <c:v>-0.12674635799835254</c:v>
                </c:pt>
                <c:pt idx="1446">
                  <c:v>-0.12244742200728886</c:v>
                </c:pt>
                <c:pt idx="1447">
                  <c:v>-0.12212140849202857</c:v>
                </c:pt>
                <c:pt idx="1448">
                  <c:v>-0.1213324932356552</c:v>
                </c:pt>
                <c:pt idx="1449">
                  <c:v>-0.12114898552910758</c:v>
                </c:pt>
                <c:pt idx="1450">
                  <c:v>-0.12262905718621875</c:v>
                </c:pt>
                <c:pt idx="1451">
                  <c:v>-0.13494086170363329</c:v>
                </c:pt>
                <c:pt idx="1452">
                  <c:v>-0.13488617098320999</c:v>
                </c:pt>
                <c:pt idx="1453">
                  <c:v>-0.13592749004848448</c:v>
                </c:pt>
                <c:pt idx="1454">
                  <c:v>-0.13381301894843112</c:v>
                </c:pt>
                <c:pt idx="1455">
                  <c:v>-0.13585736711769192</c:v>
                </c:pt>
                <c:pt idx="1456">
                  <c:v>-0.12285757012551335</c:v>
                </c:pt>
                <c:pt idx="1457">
                  <c:v>-0.12348815994330342</c:v>
                </c:pt>
                <c:pt idx="1458">
                  <c:v>-0.13056276299327563</c:v>
                </c:pt>
                <c:pt idx="1459">
                  <c:v>-0.1310870061563546</c:v>
                </c:pt>
                <c:pt idx="1460">
                  <c:v>-0.12373888493434038</c:v>
                </c:pt>
                <c:pt idx="1461">
                  <c:v>-0.15531990261823247</c:v>
                </c:pt>
                <c:pt idx="1462">
                  <c:v>-0.16394315057808173</c:v>
                </c:pt>
                <c:pt idx="1463">
                  <c:v>-0.17174623144131362</c:v>
                </c:pt>
                <c:pt idx="1464">
                  <c:v>-0.16404045744429119</c:v>
                </c:pt>
                <c:pt idx="1465">
                  <c:v>-0.16188575928541293</c:v>
                </c:pt>
                <c:pt idx="1466">
                  <c:v>-0.15059099554415867</c:v>
                </c:pt>
                <c:pt idx="1467">
                  <c:v>-0.14460536415884007</c:v>
                </c:pt>
                <c:pt idx="1468">
                  <c:v>-0.14050272071805892</c:v>
                </c:pt>
                <c:pt idx="1469">
                  <c:v>-0.14455461220340426</c:v>
                </c:pt>
                <c:pt idx="1470">
                  <c:v>-0.14659618386619799</c:v>
                </c:pt>
                <c:pt idx="1471">
                  <c:v>-0.13736152335416496</c:v>
                </c:pt>
                <c:pt idx="1472">
                  <c:v>-0.13427734122773705</c:v>
                </c:pt>
                <c:pt idx="1473">
                  <c:v>-0.14329530509544408</c:v>
                </c:pt>
                <c:pt idx="1474">
                  <c:v>-0.14476601411446832</c:v>
                </c:pt>
                <c:pt idx="1475">
                  <c:v>-0.14701511349325314</c:v>
                </c:pt>
                <c:pt idx="1476">
                  <c:v>-0.14701511349325314</c:v>
                </c:pt>
                <c:pt idx="1477">
                  <c:v>-0.14485040699710539</c:v>
                </c:pt>
                <c:pt idx="1478">
                  <c:v>-0.14539576452332359</c:v>
                </c:pt>
                <c:pt idx="1479">
                  <c:v>-0.14043892563921534</c:v>
                </c:pt>
                <c:pt idx="1480">
                  <c:v>-0.14027246439098173</c:v>
                </c:pt>
                <c:pt idx="1481">
                  <c:v>-0.1456156250936268</c:v>
                </c:pt>
                <c:pt idx="1482">
                  <c:v>-0.14888996562814061</c:v>
                </c:pt>
                <c:pt idx="1483">
                  <c:v>-0.15079677987236939</c:v>
                </c:pt>
                <c:pt idx="1484">
                  <c:v>-0.14734926281816119</c:v>
                </c:pt>
                <c:pt idx="1485">
                  <c:v>-0.1475080402461717</c:v>
                </c:pt>
                <c:pt idx="1486">
                  <c:v>-0.14701343467538941</c:v>
                </c:pt>
                <c:pt idx="1487">
                  <c:v>-0.16957894214845237</c:v>
                </c:pt>
                <c:pt idx="1488">
                  <c:v>-0.16493584849521103</c:v>
                </c:pt>
                <c:pt idx="1489">
                  <c:v>-0.16366898670686103</c:v>
                </c:pt>
                <c:pt idx="1490">
                  <c:v>-0.15520070654986995</c:v>
                </c:pt>
                <c:pt idx="1491">
                  <c:v>-0.15463449294018361</c:v>
                </c:pt>
                <c:pt idx="1492">
                  <c:v>-0.16591001484591483</c:v>
                </c:pt>
                <c:pt idx="1493">
                  <c:v>-0.16760439406039451</c:v>
                </c:pt>
                <c:pt idx="1494">
                  <c:v>-0.16294528706752409</c:v>
                </c:pt>
                <c:pt idx="1495">
                  <c:v>-0.16914361176226211</c:v>
                </c:pt>
                <c:pt idx="1496">
                  <c:v>-0.16585977944982233</c:v>
                </c:pt>
                <c:pt idx="1497">
                  <c:v>-0.16445777282339968</c:v>
                </c:pt>
                <c:pt idx="1498">
                  <c:v>-0.15631337537437617</c:v>
                </c:pt>
                <c:pt idx="1499">
                  <c:v>-0.14966874340741165</c:v>
                </c:pt>
                <c:pt idx="1500">
                  <c:v>-0.13913881034317088</c:v>
                </c:pt>
                <c:pt idx="1501">
                  <c:v>-0.14441165440526949</c:v>
                </c:pt>
                <c:pt idx="1502">
                  <c:v>-0.13865621477710943</c:v>
                </c:pt>
                <c:pt idx="1503">
                  <c:v>-0.13148391744141963</c:v>
                </c:pt>
                <c:pt idx="1504">
                  <c:v>-0.12868597376085189</c:v>
                </c:pt>
                <c:pt idx="1505">
                  <c:v>-0.14030494305966312</c:v>
                </c:pt>
                <c:pt idx="1506">
                  <c:v>-0.13523349257136086</c:v>
                </c:pt>
                <c:pt idx="1507">
                  <c:v>-0.14121034244785058</c:v>
                </c:pt>
                <c:pt idx="1508">
                  <c:v>-0.14030326424179917</c:v>
                </c:pt>
                <c:pt idx="1509">
                  <c:v>-0.12434003086958545</c:v>
                </c:pt>
                <c:pt idx="1510">
                  <c:v>-0.12539645929563958</c:v>
                </c:pt>
                <c:pt idx="1511">
                  <c:v>-0.1357419806744814</c:v>
                </c:pt>
                <c:pt idx="1512">
                  <c:v>-0.13101210505163952</c:v>
                </c:pt>
                <c:pt idx="1513">
                  <c:v>-0.1290077256615324</c:v>
                </c:pt>
                <c:pt idx="1514">
                  <c:v>-0.14349727979850058</c:v>
                </c:pt>
                <c:pt idx="1515">
                  <c:v>-0.13291859644627879</c:v>
                </c:pt>
                <c:pt idx="1516">
                  <c:v>-0.13742815950939258</c:v>
                </c:pt>
                <c:pt idx="1517">
                  <c:v>-0.13070501052231309</c:v>
                </c:pt>
                <c:pt idx="1518">
                  <c:v>-0.10810179421722199</c:v>
                </c:pt>
                <c:pt idx="1519">
                  <c:v>-0.1087961145439349</c:v>
                </c:pt>
                <c:pt idx="1520">
                  <c:v>-0.10653971876443113</c:v>
                </c:pt>
                <c:pt idx="1521">
                  <c:v>-0.10653384290190715</c:v>
                </c:pt>
                <c:pt idx="1522">
                  <c:v>-0.10490965118813833</c:v>
                </c:pt>
                <c:pt idx="1523">
                  <c:v>-0.10878597706683191</c:v>
                </c:pt>
                <c:pt idx="1524">
                  <c:v>-0.12699462933251182</c:v>
                </c:pt>
                <c:pt idx="1525">
                  <c:v>-0.13945804401705508</c:v>
                </c:pt>
                <c:pt idx="1526">
                  <c:v>-0.14265780629644531</c:v>
                </c:pt>
                <c:pt idx="1527">
                  <c:v>-0.13977159553816765</c:v>
                </c:pt>
                <c:pt idx="1528">
                  <c:v>-0.12839540913049574</c:v>
                </c:pt>
                <c:pt idx="1529">
                  <c:v>-0.13372171708458092</c:v>
                </c:pt>
                <c:pt idx="1530">
                  <c:v>-0.12453251379471786</c:v>
                </c:pt>
                <c:pt idx="1531">
                  <c:v>-0.13361601612904894</c:v>
                </c:pt>
                <c:pt idx="1532">
                  <c:v>-0.14562040326754777</c:v>
                </c:pt>
                <c:pt idx="1533">
                  <c:v>-0.14124056116940764</c:v>
                </c:pt>
                <c:pt idx="1534">
                  <c:v>-0.13221245982459751</c:v>
                </c:pt>
                <c:pt idx="1535">
                  <c:v>-0.13139791031083536</c:v>
                </c:pt>
                <c:pt idx="1536">
                  <c:v>-0.13038900534432296</c:v>
                </c:pt>
                <c:pt idx="1537">
                  <c:v>-0.12440776471341863</c:v>
                </c:pt>
                <c:pt idx="1538">
                  <c:v>-0.12741129901244319</c:v>
                </c:pt>
                <c:pt idx="1539">
                  <c:v>-0.12699740583898111</c:v>
                </c:pt>
                <c:pt idx="1540">
                  <c:v>-0.1159587263919466</c:v>
                </c:pt>
                <c:pt idx="1541">
                  <c:v>-0.11292703960873685</c:v>
                </c:pt>
                <c:pt idx="1542">
                  <c:v>-0.12141630498903377</c:v>
                </c:pt>
                <c:pt idx="1543">
                  <c:v>-0.12319514165606926</c:v>
                </c:pt>
                <c:pt idx="1544">
                  <c:v>-0.12630579744881676</c:v>
                </c:pt>
                <c:pt idx="1545">
                  <c:v>-0.12552327461431056</c:v>
                </c:pt>
                <c:pt idx="1546">
                  <c:v>-0.12552327461431056</c:v>
                </c:pt>
                <c:pt idx="1547">
                  <c:v>-0.12552327461431056</c:v>
                </c:pt>
                <c:pt idx="1548">
                  <c:v>-0.12552327461431056</c:v>
                </c:pt>
                <c:pt idx="1549">
                  <c:v>-0.1361477380382935</c:v>
                </c:pt>
                <c:pt idx="1550">
                  <c:v>-0.13162396959325007</c:v>
                </c:pt>
                <c:pt idx="1551">
                  <c:v>-0.13162396959325007</c:v>
                </c:pt>
                <c:pt idx="1552">
                  <c:v>-0.12814810634510465</c:v>
                </c:pt>
                <c:pt idx="1553">
                  <c:v>-0.1404768281809976</c:v>
                </c:pt>
                <c:pt idx="1554">
                  <c:v>-0.1405766532740057</c:v>
                </c:pt>
                <c:pt idx="1555">
                  <c:v>-0.13842950979551527</c:v>
                </c:pt>
                <c:pt idx="1556">
                  <c:v>-0.13244956056296697</c:v>
                </c:pt>
                <c:pt idx="1557">
                  <c:v>-0.13147455480333037</c:v>
                </c:pt>
                <c:pt idx="1558">
                  <c:v>-0.12773744166753676</c:v>
                </c:pt>
                <c:pt idx="1559">
                  <c:v>-0.12812008300075473</c:v>
                </c:pt>
                <c:pt idx="1560">
                  <c:v>-0.12493110389764639</c:v>
                </c:pt>
                <c:pt idx="1561">
                  <c:v>-0.12246382276642398</c:v>
                </c:pt>
                <c:pt idx="1562">
                  <c:v>-0.11440504502847848</c:v>
                </c:pt>
                <c:pt idx="1563">
                  <c:v>-0.11833315598129301</c:v>
                </c:pt>
                <c:pt idx="1564">
                  <c:v>-0.11680769167192651</c:v>
                </c:pt>
                <c:pt idx="1565">
                  <c:v>-0.10822686614811106</c:v>
                </c:pt>
                <c:pt idx="1566">
                  <c:v>-0.1222256889093678</c:v>
                </c:pt>
                <c:pt idx="1567">
                  <c:v>-0.13381960508005264</c:v>
                </c:pt>
                <c:pt idx="1568">
                  <c:v>-0.1352605473669426</c:v>
                </c:pt>
                <c:pt idx="1569">
                  <c:v>-0.12908437015402818</c:v>
                </c:pt>
                <c:pt idx="1570">
                  <c:v>-0.13510674182260674</c:v>
                </c:pt>
                <c:pt idx="1571">
                  <c:v>-0.12062138473029904</c:v>
                </c:pt>
                <c:pt idx="1572">
                  <c:v>-0.11719304494169724</c:v>
                </c:pt>
                <c:pt idx="1573">
                  <c:v>-0.10905071373004371</c:v>
                </c:pt>
                <c:pt idx="1574">
                  <c:v>-8.8999365148568099E-2</c:v>
                </c:pt>
                <c:pt idx="1575">
                  <c:v>-0.10232381968773074</c:v>
                </c:pt>
                <c:pt idx="1576">
                  <c:v>-9.768983039290513E-2</c:v>
                </c:pt>
                <c:pt idx="1577">
                  <c:v>-8.2604425053956043E-2</c:v>
                </c:pt>
                <c:pt idx="1578">
                  <c:v>-8.6957922625609751E-2</c:v>
                </c:pt>
                <c:pt idx="1579">
                  <c:v>-8.851134570940733E-2</c:v>
                </c:pt>
                <c:pt idx="1580">
                  <c:v>-8.3529324557335194E-2</c:v>
                </c:pt>
                <c:pt idx="1581">
                  <c:v>-8.1501248007372018E-2</c:v>
                </c:pt>
                <c:pt idx="1582">
                  <c:v>-5.3695181431139272E-2</c:v>
                </c:pt>
                <c:pt idx="1583">
                  <c:v>-8.5894843498017126E-2</c:v>
                </c:pt>
                <c:pt idx="1584">
                  <c:v>-6.8393877532045622E-2</c:v>
                </c:pt>
                <c:pt idx="1585">
                  <c:v>-5.892921897260428E-2</c:v>
                </c:pt>
                <c:pt idx="1586">
                  <c:v>-5.3794941954226738E-2</c:v>
                </c:pt>
                <c:pt idx="1587">
                  <c:v>0</c:v>
                </c:pt>
                <c:pt idx="1588">
                  <c:v>-2.8530506277260725E-2</c:v>
                </c:pt>
                <c:pt idx="1589">
                  <c:v>-3.381305105067145E-2</c:v>
                </c:pt>
                <c:pt idx="1590">
                  <c:v>-4.7422707598314462E-2</c:v>
                </c:pt>
                <c:pt idx="1591">
                  <c:v>-6.860193302423967E-2</c:v>
                </c:pt>
                <c:pt idx="1592">
                  <c:v>-7.1270435679843036E-2</c:v>
                </c:pt>
                <c:pt idx="1593">
                  <c:v>-5.6751829571510926E-2</c:v>
                </c:pt>
                <c:pt idx="1594">
                  <c:v>-6.012386046101803E-2</c:v>
                </c:pt>
                <c:pt idx="1595">
                  <c:v>-7.1503756089149495E-2</c:v>
                </c:pt>
                <c:pt idx="1596">
                  <c:v>-5.8035314760569889E-2</c:v>
                </c:pt>
                <c:pt idx="1597">
                  <c:v>-4.5079057273440304E-2</c:v>
                </c:pt>
                <c:pt idx="1598">
                  <c:v>-5.0568743180091746E-2</c:v>
                </c:pt>
                <c:pt idx="1599">
                  <c:v>-6.0966183445639199E-2</c:v>
                </c:pt>
                <c:pt idx="1600">
                  <c:v>-8.0673318241077152E-2</c:v>
                </c:pt>
                <c:pt idx="1601">
                  <c:v>-6.6076110608015548E-2</c:v>
                </c:pt>
                <c:pt idx="1602">
                  <c:v>-6.0892486554139924E-2</c:v>
                </c:pt>
                <c:pt idx="1603">
                  <c:v>-6.6616448318127741E-2</c:v>
                </c:pt>
                <c:pt idx="1604">
                  <c:v>-7.2423406667791013E-2</c:v>
                </c:pt>
                <c:pt idx="1605">
                  <c:v>-6.6209809635897954E-2</c:v>
                </c:pt>
                <c:pt idx="1606">
                  <c:v>-6.5461757523722963E-2</c:v>
                </c:pt>
                <c:pt idx="1607">
                  <c:v>-6.1043702129266353E-2</c:v>
                </c:pt>
                <c:pt idx="1608">
                  <c:v>-5.665800457481307E-2</c:v>
                </c:pt>
                <c:pt idx="1609">
                  <c:v>-4.2192776163176626E-2</c:v>
                </c:pt>
                <c:pt idx="1610">
                  <c:v>-4.853892568531526E-2</c:v>
                </c:pt>
                <c:pt idx="1611">
                  <c:v>-4.4379924100482859E-2</c:v>
                </c:pt>
                <c:pt idx="1612">
                  <c:v>-5.2543335778643341E-2</c:v>
                </c:pt>
                <c:pt idx="1613">
                  <c:v>-5.5198143679128564E-2</c:v>
                </c:pt>
                <c:pt idx="1614">
                  <c:v>-5.3652356157140035E-2</c:v>
                </c:pt>
                <c:pt idx="1615">
                  <c:v>-7.4420101964139618E-2</c:v>
                </c:pt>
                <c:pt idx="1616">
                  <c:v>-6.9666811703679055E-2</c:v>
                </c:pt>
                <c:pt idx="1617">
                  <c:v>-8.0135273606239066E-2</c:v>
                </c:pt>
                <c:pt idx="1618">
                  <c:v>-7.7897996495544408E-2</c:v>
                </c:pt>
                <c:pt idx="1619">
                  <c:v>-6.8098475608143749E-2</c:v>
                </c:pt>
                <c:pt idx="1620">
                  <c:v>-9.4773947683869153E-2</c:v>
                </c:pt>
                <c:pt idx="1621">
                  <c:v>-7.7595055773005406E-2</c:v>
                </c:pt>
                <c:pt idx="1622">
                  <c:v>-8.2508096944343245E-2</c:v>
                </c:pt>
                <c:pt idx="1623">
                  <c:v>-9.465782889976726E-2</c:v>
                </c:pt>
                <c:pt idx="1624">
                  <c:v>-0.10656137374572783</c:v>
                </c:pt>
                <c:pt idx="1625">
                  <c:v>-0.10720470875364374</c:v>
                </c:pt>
                <c:pt idx="1626">
                  <c:v>-9.9168881235962569E-2</c:v>
                </c:pt>
                <c:pt idx="1627">
                  <c:v>-0.10352910017624117</c:v>
                </c:pt>
                <c:pt idx="1628">
                  <c:v>-9.0208498506411994E-2</c:v>
                </c:pt>
                <c:pt idx="1629">
                  <c:v>-9.0235951713184881E-2</c:v>
                </c:pt>
                <c:pt idx="1630">
                  <c:v>-8.3284748800927844E-2</c:v>
                </c:pt>
                <c:pt idx="1631">
                  <c:v>-7.7887359174126369E-2</c:v>
                </c:pt>
                <c:pt idx="1632">
                  <c:v>-8.752483607537398E-2</c:v>
                </c:pt>
                <c:pt idx="1633">
                  <c:v>-8.5872420553062656E-2</c:v>
                </c:pt>
                <c:pt idx="1634">
                  <c:v>-8.4311282166032897E-2</c:v>
                </c:pt>
                <c:pt idx="1635">
                  <c:v>-8.382177429120008E-2</c:v>
                </c:pt>
                <c:pt idx="1636">
                  <c:v>-9.0869859633855854E-2</c:v>
                </c:pt>
                <c:pt idx="1637">
                  <c:v>-8.8327221332274442E-2</c:v>
                </c:pt>
                <c:pt idx="1638">
                  <c:v>-8.4815121761340651E-2</c:v>
                </c:pt>
                <c:pt idx="1639">
                  <c:v>-8.5200039924988924E-2</c:v>
                </c:pt>
                <c:pt idx="1640">
                  <c:v>-8.5314311509563368E-2</c:v>
                </c:pt>
                <c:pt idx="1641">
                  <c:v>-8.9680135744961031E-2</c:v>
                </c:pt>
                <c:pt idx="1642">
                  <c:v>-8.9382099655650249E-2</c:v>
                </c:pt>
                <c:pt idx="1643">
                  <c:v>-9.6381584541767817E-2</c:v>
                </c:pt>
                <c:pt idx="1644">
                  <c:v>-9.2305898025286548E-2</c:v>
                </c:pt>
                <c:pt idx="1645">
                  <c:v>-9.3197713217941347E-2</c:v>
                </c:pt>
                <c:pt idx="1646">
                  <c:v>-8.476047013393595E-2</c:v>
                </c:pt>
                <c:pt idx="1647">
                  <c:v>-8.8399134720784645E-2</c:v>
                </c:pt>
                <c:pt idx="1648">
                  <c:v>-8.4293001260363876E-2</c:v>
                </c:pt>
                <c:pt idx="1649">
                  <c:v>-8.2191079287472379E-2</c:v>
                </c:pt>
                <c:pt idx="1650">
                  <c:v>-8.3124679407375002E-2</c:v>
                </c:pt>
                <c:pt idx="1651">
                  <c:v>-9.0093589956482978E-2</c:v>
                </c:pt>
                <c:pt idx="1652">
                  <c:v>-8.741311235221616E-2</c:v>
                </c:pt>
                <c:pt idx="1653">
                  <c:v>-8.4721105675035879E-2</c:v>
                </c:pt>
                <c:pt idx="1654">
                  <c:v>-8.5839489444243244E-2</c:v>
                </c:pt>
                <c:pt idx="1655">
                  <c:v>-8.6363648234354828E-2</c:v>
                </c:pt>
                <c:pt idx="1656">
                  <c:v>-9.6354195031529644E-2</c:v>
                </c:pt>
                <c:pt idx="1657">
                  <c:v>-9.0549720846748505E-2</c:v>
                </c:pt>
                <c:pt idx="1658">
                  <c:v>-0.11671205363299197</c:v>
                </c:pt>
                <c:pt idx="1659">
                  <c:v>-0.11895843934825401</c:v>
                </c:pt>
                <c:pt idx="1660">
                  <c:v>-0.11907532249078112</c:v>
                </c:pt>
                <c:pt idx="1661">
                  <c:v>-0.12421257546685982</c:v>
                </c:pt>
                <c:pt idx="1662">
                  <c:v>-0.12514738582093543</c:v>
                </c:pt>
                <c:pt idx="1663">
                  <c:v>-0.13422624410639772</c:v>
                </c:pt>
                <c:pt idx="1664">
                  <c:v>-0.13309824216034294</c:v>
                </c:pt>
                <c:pt idx="1665">
                  <c:v>-0.12375695414887644</c:v>
                </c:pt>
                <c:pt idx="1666">
                  <c:v>-0.12837023942444881</c:v>
                </c:pt>
                <c:pt idx="1667">
                  <c:v>-0.1291666372070186</c:v>
                </c:pt>
                <c:pt idx="1668">
                  <c:v>-0.13259344711700327</c:v>
                </c:pt>
                <c:pt idx="1669">
                  <c:v>-0.1166752370355103</c:v>
                </c:pt>
                <c:pt idx="1670">
                  <c:v>-0.12639870425959776</c:v>
                </c:pt>
                <c:pt idx="1671">
                  <c:v>-0.12535955898047657</c:v>
                </c:pt>
                <c:pt idx="1672">
                  <c:v>-0.12707204033570307</c:v>
                </c:pt>
                <c:pt idx="1673">
                  <c:v>-0.11030163430659656</c:v>
                </c:pt>
                <c:pt idx="1674">
                  <c:v>-0.11315007967481061</c:v>
                </c:pt>
                <c:pt idx="1675">
                  <c:v>-0.11013525895603593</c:v>
                </c:pt>
                <c:pt idx="1676">
                  <c:v>-0.11277516186722769</c:v>
                </c:pt>
                <c:pt idx="1677">
                  <c:v>-0.10047988332833069</c:v>
                </c:pt>
                <c:pt idx="1678">
                  <c:v>-9.5624869700775661E-2</c:v>
                </c:pt>
                <c:pt idx="1679">
                  <c:v>-9.1253121687581706E-2</c:v>
                </c:pt>
                <c:pt idx="1680">
                  <c:v>-9.9767437579466489E-2</c:v>
                </c:pt>
                <c:pt idx="1681">
                  <c:v>-0.10648538377895134</c:v>
                </c:pt>
                <c:pt idx="1682">
                  <c:v>-0.10282124057792974</c:v>
                </c:pt>
                <c:pt idx="1683">
                  <c:v>-0.10869157698035214</c:v>
                </c:pt>
                <c:pt idx="1684">
                  <c:v>-0.11855581354775691</c:v>
                </c:pt>
                <c:pt idx="1685">
                  <c:v>-0.1119611838408775</c:v>
                </c:pt>
                <c:pt idx="1686">
                  <c:v>-0.11179945833740179</c:v>
                </c:pt>
                <c:pt idx="1687">
                  <c:v>-0.10754867004500379</c:v>
                </c:pt>
                <c:pt idx="1688">
                  <c:v>-0.108197164472289</c:v>
                </c:pt>
                <c:pt idx="1689">
                  <c:v>-0.108197164472289</c:v>
                </c:pt>
                <c:pt idx="1690">
                  <c:v>-0.12202772060482914</c:v>
                </c:pt>
                <c:pt idx="1691">
                  <c:v>-0.13067134046365214</c:v>
                </c:pt>
                <c:pt idx="1692">
                  <c:v>-0.13052853283120036</c:v>
                </c:pt>
                <c:pt idx="1693">
                  <c:v>-0.13378062314447969</c:v>
                </c:pt>
                <c:pt idx="1694">
                  <c:v>-0.13098058714319882</c:v>
                </c:pt>
                <c:pt idx="1695">
                  <c:v>-0.1277179869015721</c:v>
                </c:pt>
                <c:pt idx="1696">
                  <c:v>-0.13696118224846487</c:v>
                </c:pt>
                <c:pt idx="1697">
                  <c:v>-0.13749419485700276</c:v>
                </c:pt>
                <c:pt idx="1698">
                  <c:v>-0.14129662323645753</c:v>
                </c:pt>
                <c:pt idx="1699">
                  <c:v>-0.15497978558599701</c:v>
                </c:pt>
                <c:pt idx="1700">
                  <c:v>-0.15497978558599701</c:v>
                </c:pt>
                <c:pt idx="1701">
                  <c:v>-0.15475340809905314</c:v>
                </c:pt>
                <c:pt idx="1702">
                  <c:v>-0.14818642268855375</c:v>
                </c:pt>
                <c:pt idx="1703">
                  <c:v>-0.1376770039137073</c:v>
                </c:pt>
                <c:pt idx="1704">
                  <c:v>-0.15056848202429651</c:v>
                </c:pt>
                <c:pt idx="1705">
                  <c:v>-0.14586092587627841</c:v>
                </c:pt>
                <c:pt idx="1706">
                  <c:v>-0.14965488261652216</c:v>
                </c:pt>
                <c:pt idx="1707">
                  <c:v>-0.14164593503679557</c:v>
                </c:pt>
                <c:pt idx="1708">
                  <c:v>-0.14042939490648221</c:v>
                </c:pt>
                <c:pt idx="1709">
                  <c:v>-0.1332892043735836</c:v>
                </c:pt>
                <c:pt idx="1710">
                  <c:v>-0.13312053594774542</c:v>
                </c:pt>
                <c:pt idx="1711">
                  <c:v>-0.10220765185206282</c:v>
                </c:pt>
                <c:pt idx="1712">
                  <c:v>-0.11981197292311363</c:v>
                </c:pt>
                <c:pt idx="1713">
                  <c:v>-0.12843068743657804</c:v>
                </c:pt>
                <c:pt idx="1714">
                  <c:v>-0.13669448485458957</c:v>
                </c:pt>
                <c:pt idx="1715">
                  <c:v>-0.1344858711848409</c:v>
                </c:pt>
                <c:pt idx="1716">
                  <c:v>-0.12922097035174673</c:v>
                </c:pt>
                <c:pt idx="1717">
                  <c:v>-0.13370132095786169</c:v>
                </c:pt>
                <c:pt idx="1718">
                  <c:v>-0.13715851411524949</c:v>
                </c:pt>
                <c:pt idx="1719">
                  <c:v>-0.13822243734665451</c:v>
                </c:pt>
                <c:pt idx="1720">
                  <c:v>-0.13512251805653519</c:v>
                </c:pt>
                <c:pt idx="1721">
                  <c:v>-0.12849285525516596</c:v>
                </c:pt>
                <c:pt idx="1722">
                  <c:v>-0.12921657529080255</c:v>
                </c:pt>
                <c:pt idx="1723">
                  <c:v>-0.13560374538176212</c:v>
                </c:pt>
                <c:pt idx="1724">
                  <c:v>-0.13525054809276438</c:v>
                </c:pt>
                <c:pt idx="1725">
                  <c:v>-0.1342637613657709</c:v>
                </c:pt>
                <c:pt idx="1726">
                  <c:v>-0.13086000960161714</c:v>
                </c:pt>
                <c:pt idx="1727">
                  <c:v>-0.14148331778182444</c:v>
                </c:pt>
                <c:pt idx="1728">
                  <c:v>-0.1249135558393456</c:v>
                </c:pt>
                <c:pt idx="1729">
                  <c:v>-0.12456539057664662</c:v>
                </c:pt>
                <c:pt idx="1730">
                  <c:v>-0.10177961113392697</c:v>
                </c:pt>
                <c:pt idx="1731">
                  <c:v>-9.7651056493031962E-2</c:v>
                </c:pt>
                <c:pt idx="1732">
                  <c:v>-8.7891154850674447E-2</c:v>
                </c:pt>
                <c:pt idx="1733">
                  <c:v>-8.6938127287463751E-2</c:v>
                </c:pt>
                <c:pt idx="1734">
                  <c:v>-8.0171007362618618E-2</c:v>
                </c:pt>
                <c:pt idx="1735">
                  <c:v>-8.5540243120758253E-2</c:v>
                </c:pt>
                <c:pt idx="1736">
                  <c:v>-8.9626503262123181E-2</c:v>
                </c:pt>
                <c:pt idx="1737">
                  <c:v>-9.4174881768084195E-2</c:v>
                </c:pt>
                <c:pt idx="1738">
                  <c:v>-9.30220381732072E-2</c:v>
                </c:pt>
                <c:pt idx="1739">
                  <c:v>-9.381397719829665E-2</c:v>
                </c:pt>
                <c:pt idx="1740">
                  <c:v>-8.6500914268222151E-2</c:v>
                </c:pt>
                <c:pt idx="1741">
                  <c:v>-8.8453213079371817E-2</c:v>
                </c:pt>
                <c:pt idx="1742">
                  <c:v>-9.1797281189821889E-2</c:v>
                </c:pt>
                <c:pt idx="1743">
                  <c:v>-8.8828130886953072E-2</c:v>
                </c:pt>
                <c:pt idx="1744">
                  <c:v>-8.9750329327012768E-2</c:v>
                </c:pt>
                <c:pt idx="1745">
                  <c:v>-6.8364217553987916E-2</c:v>
                </c:pt>
                <c:pt idx="1746">
                  <c:v>-7.3847915986308688E-2</c:v>
                </c:pt>
                <c:pt idx="1747">
                  <c:v>-6.5236845057095594E-2</c:v>
                </c:pt>
                <c:pt idx="1748">
                  <c:v>-6.1517476959848771E-2</c:v>
                </c:pt>
                <c:pt idx="1749">
                  <c:v>-5.6878967856244911E-2</c:v>
                </c:pt>
                <c:pt idx="1750">
                  <c:v>-5.9037133869925817E-2</c:v>
                </c:pt>
                <c:pt idx="1751">
                  <c:v>-4.1379052922967618E-2</c:v>
                </c:pt>
                <c:pt idx="1752">
                  <c:v>-4.9772536487126984E-2</c:v>
                </c:pt>
                <c:pt idx="1753">
                  <c:v>-5.8450870957762802E-2</c:v>
                </c:pt>
                <c:pt idx="1754">
                  <c:v>-5.4772969305086461E-2</c:v>
                </c:pt>
                <c:pt idx="1755">
                  <c:v>-5.7577909939595662E-2</c:v>
                </c:pt>
                <c:pt idx="1756">
                  <c:v>-4.530581693959812E-2</c:v>
                </c:pt>
                <c:pt idx="1757">
                  <c:v>-4.0250796190769655E-2</c:v>
                </c:pt>
                <c:pt idx="1758">
                  <c:v>-4.8455610616964462E-2</c:v>
                </c:pt>
                <c:pt idx="1759">
                  <c:v>-4.8455610616964462E-2</c:v>
                </c:pt>
                <c:pt idx="1760">
                  <c:v>-4.8455610616964462E-2</c:v>
                </c:pt>
                <c:pt idx="1761">
                  <c:v>-4.8455610616964462E-2</c:v>
                </c:pt>
                <c:pt idx="1762">
                  <c:v>-4.9274493276544984E-2</c:v>
                </c:pt>
                <c:pt idx="1763">
                  <c:v>-4.3051086978193376E-2</c:v>
                </c:pt>
                <c:pt idx="1764">
                  <c:v>-4.3051086978193376E-2</c:v>
                </c:pt>
                <c:pt idx="1765">
                  <c:v>-4.3051086978193376E-2</c:v>
                </c:pt>
                <c:pt idx="1766">
                  <c:v>-2.7568815985230977E-2</c:v>
                </c:pt>
                <c:pt idx="1767">
                  <c:v>-2.9188491488327473E-2</c:v>
                </c:pt>
                <c:pt idx="1768">
                  <c:v>-1.696143193888322E-2</c:v>
                </c:pt>
                <c:pt idx="1769">
                  <c:v>-2.6272973668299282E-2</c:v>
                </c:pt>
                <c:pt idx="1770">
                  <c:v>-2.6678593205962664E-2</c:v>
                </c:pt>
                <c:pt idx="1771">
                  <c:v>-1.2674591407426439E-2</c:v>
                </c:pt>
                <c:pt idx="1772">
                  <c:v>-2.8448783622296858E-3</c:v>
                </c:pt>
                <c:pt idx="1773">
                  <c:v>-5.6906484759547959E-3</c:v>
                </c:pt>
                <c:pt idx="1774">
                  <c:v>-3.3964903591161555E-3</c:v>
                </c:pt>
                <c:pt idx="1775">
                  <c:v>-6.9913954261167088E-3</c:v>
                </c:pt>
                <c:pt idx="1776">
                  <c:v>-6.428126963246239E-3</c:v>
                </c:pt>
                <c:pt idx="1777">
                  <c:v>-6.5477490567985575E-3</c:v>
                </c:pt>
                <c:pt idx="1778">
                  <c:v>-1.7592346122391467E-3</c:v>
                </c:pt>
                <c:pt idx="1779">
                  <c:v>0</c:v>
                </c:pt>
                <c:pt idx="1780">
                  <c:v>-3.1581808420680924E-3</c:v>
                </c:pt>
                <c:pt idx="1781">
                  <c:v>-2.6383538736390877E-3</c:v>
                </c:pt>
                <c:pt idx="1782">
                  <c:v>-1.739112968475176E-4</c:v>
                </c:pt>
                <c:pt idx="1783">
                  <c:v>0</c:v>
                </c:pt>
                <c:pt idx="1784">
                  <c:v>-1.4317097918619126E-3</c:v>
                </c:pt>
                <c:pt idx="1785">
                  <c:v>-2.2629600031708774E-2</c:v>
                </c:pt>
                <c:pt idx="1786">
                  <c:v>-1.7683670454886835E-2</c:v>
                </c:pt>
                <c:pt idx="1787">
                  <c:v>-2.0146631699003659E-2</c:v>
                </c:pt>
                <c:pt idx="1788">
                  <c:v>-2.8947661329627894E-2</c:v>
                </c:pt>
                <c:pt idx="1789">
                  <c:v>-2.1187126932694977E-2</c:v>
                </c:pt>
                <c:pt idx="1790">
                  <c:v>-4.0435718933836129E-2</c:v>
                </c:pt>
                <c:pt idx="1791">
                  <c:v>-4.2419523068995768E-2</c:v>
                </c:pt>
                <c:pt idx="1792">
                  <c:v>-3.9059725084876207E-2</c:v>
                </c:pt>
                <c:pt idx="1793">
                  <c:v>-3.3293568189539546E-2</c:v>
                </c:pt>
                <c:pt idx="1794">
                  <c:v>-3.6285387696222471E-2</c:v>
                </c:pt>
                <c:pt idx="1795">
                  <c:v>-3.7437821324290077E-2</c:v>
                </c:pt>
                <c:pt idx="1796">
                  <c:v>-4.4203826140426616E-2</c:v>
                </c:pt>
                <c:pt idx="1797">
                  <c:v>-4.8463689856698466E-2</c:v>
                </c:pt>
                <c:pt idx="1798">
                  <c:v>-4.7737483191829799E-2</c:v>
                </c:pt>
                <c:pt idx="1799">
                  <c:v>-4.5407543761390556E-2</c:v>
                </c:pt>
                <c:pt idx="1800">
                  <c:v>-3.9692607545382064E-2</c:v>
                </c:pt>
                <c:pt idx="1801">
                  <c:v>-4.2221794785267441E-2</c:v>
                </c:pt>
                <c:pt idx="1802">
                  <c:v>-4.7785728133297845E-2</c:v>
                </c:pt>
                <c:pt idx="1803">
                  <c:v>-5.7753690199857211E-2</c:v>
                </c:pt>
                <c:pt idx="1804">
                  <c:v>-3.422978597100379E-2</c:v>
                </c:pt>
                <c:pt idx="1805">
                  <c:v>-3.4604032492030479E-3</c:v>
                </c:pt>
                <c:pt idx="1806">
                  <c:v>-5.96515145049481E-3</c:v>
                </c:pt>
                <c:pt idx="1807">
                  <c:v>0</c:v>
                </c:pt>
                <c:pt idx="1808">
                  <c:v>-2.4960028507836629E-3</c:v>
                </c:pt>
                <c:pt idx="1809">
                  <c:v>0</c:v>
                </c:pt>
                <c:pt idx="1810">
                  <c:v>0</c:v>
                </c:pt>
                <c:pt idx="1811">
                  <c:v>-7.4799321369654059E-3</c:v>
                </c:pt>
                <c:pt idx="1812">
                  <c:v>-9.0811532680168394E-3</c:v>
                </c:pt>
                <c:pt idx="1813">
                  <c:v>-3.8357206670125432E-4</c:v>
                </c:pt>
                <c:pt idx="1814">
                  <c:v>0</c:v>
                </c:pt>
                <c:pt idx="1815">
                  <c:v>-2.6825485578104713E-2</c:v>
                </c:pt>
                <c:pt idx="1816">
                  <c:v>-1.8250167852204902E-2</c:v>
                </c:pt>
                <c:pt idx="1817">
                  <c:v>-1.5954604775940351E-2</c:v>
                </c:pt>
                <c:pt idx="1818">
                  <c:v>-1.016592589273313E-2</c:v>
                </c:pt>
                <c:pt idx="1819">
                  <c:v>0</c:v>
                </c:pt>
                <c:pt idx="1820">
                  <c:v>-1.5438816317956183E-2</c:v>
                </c:pt>
                <c:pt idx="1821">
                  <c:v>-1.0658236495083462E-2</c:v>
                </c:pt>
                <c:pt idx="1822">
                  <c:v>0</c:v>
                </c:pt>
                <c:pt idx="1823">
                  <c:v>-2.1726543582775482E-2</c:v>
                </c:pt>
                <c:pt idx="1824">
                  <c:v>-1.8935796318000908E-2</c:v>
                </c:pt>
                <c:pt idx="1825">
                  <c:v>-2.22920918388686E-2</c:v>
                </c:pt>
                <c:pt idx="1826">
                  <c:v>-1.5404152748589639E-2</c:v>
                </c:pt>
                <c:pt idx="1827">
                  <c:v>-3.1996596311499315E-2</c:v>
                </c:pt>
                <c:pt idx="1828">
                  <c:v>-3.1219184104454456E-2</c:v>
                </c:pt>
                <c:pt idx="1829">
                  <c:v>-2.5674384769795444E-2</c:v>
                </c:pt>
                <c:pt idx="1830">
                  <c:v>-2.1161592968291676E-2</c:v>
                </c:pt>
                <c:pt idx="1831">
                  <c:v>-2.9782692729259597E-2</c:v>
                </c:pt>
                <c:pt idx="1832">
                  <c:v>-3.1549799443428617E-2</c:v>
                </c:pt>
                <c:pt idx="1833">
                  <c:v>-1.6375977771544425E-3</c:v>
                </c:pt>
                <c:pt idx="1834">
                  <c:v>-2.3232480913119136E-2</c:v>
                </c:pt>
                <c:pt idx="1835">
                  <c:v>-4.2851501120330093E-3</c:v>
                </c:pt>
                <c:pt idx="1836">
                  <c:v>-2.3447870949566685E-3</c:v>
                </c:pt>
                <c:pt idx="1837">
                  <c:v>-7.7433435275054974E-3</c:v>
                </c:pt>
                <c:pt idx="1838">
                  <c:v>-7.4017315828971419E-3</c:v>
                </c:pt>
                <c:pt idx="1839">
                  <c:v>-1.272552304996033E-2</c:v>
                </c:pt>
                <c:pt idx="1840">
                  <c:v>-2.8283508749113562E-2</c:v>
                </c:pt>
                <c:pt idx="1841">
                  <c:v>-3.0442967180629887E-2</c:v>
                </c:pt>
                <c:pt idx="1842">
                  <c:v>-2.8996973303827445E-2</c:v>
                </c:pt>
                <c:pt idx="1843">
                  <c:v>-2.4340687751622014E-2</c:v>
                </c:pt>
                <c:pt idx="1844">
                  <c:v>-2.4758259944935967E-2</c:v>
                </c:pt>
                <c:pt idx="1845">
                  <c:v>-2.6783786891520167E-2</c:v>
                </c:pt>
                <c:pt idx="1846">
                  <c:v>-3.6493670138646572E-2</c:v>
                </c:pt>
                <c:pt idx="1847">
                  <c:v>-3.8456086131151923E-2</c:v>
                </c:pt>
                <c:pt idx="1848">
                  <c:v>-3.8456086131151923E-2</c:v>
                </c:pt>
                <c:pt idx="1849">
                  <c:v>-3.510738065873964E-2</c:v>
                </c:pt>
                <c:pt idx="1850">
                  <c:v>-2.9101919170646195E-2</c:v>
                </c:pt>
                <c:pt idx="1851">
                  <c:v>-2.861842710768514E-2</c:v>
                </c:pt>
                <c:pt idx="1852">
                  <c:v>-3.3260668082042089E-2</c:v>
                </c:pt>
                <c:pt idx="1853">
                  <c:v>-3.4679349737239851E-2</c:v>
                </c:pt>
                <c:pt idx="1854">
                  <c:v>-2.878439218294282E-2</c:v>
                </c:pt>
                <c:pt idx="1855">
                  <c:v>-3.487149151504243E-2</c:v>
                </c:pt>
                <c:pt idx="1856">
                  <c:v>-3.7896155706198087E-2</c:v>
                </c:pt>
                <c:pt idx="1857">
                  <c:v>-3.9215270269074343E-2</c:v>
                </c:pt>
                <c:pt idx="1858">
                  <c:v>-4.2697548641453809E-2</c:v>
                </c:pt>
                <c:pt idx="1859">
                  <c:v>-4.4071168119213633E-2</c:v>
                </c:pt>
                <c:pt idx="1860">
                  <c:v>-4.0553330071007587E-2</c:v>
                </c:pt>
                <c:pt idx="1861">
                  <c:v>-4.4711182519987069E-2</c:v>
                </c:pt>
                <c:pt idx="1862">
                  <c:v>-5.3974926304813375E-2</c:v>
                </c:pt>
                <c:pt idx="1863">
                  <c:v>-5.6632160433783052E-2</c:v>
                </c:pt>
                <c:pt idx="1864">
                  <c:v>-5.9782927004770392E-2</c:v>
                </c:pt>
                <c:pt idx="1865">
                  <c:v>-5.3980484371790483E-2</c:v>
                </c:pt>
                <c:pt idx="1866">
                  <c:v>-5.7663331268680063E-2</c:v>
                </c:pt>
                <c:pt idx="1867">
                  <c:v>-6.0414873243799461E-2</c:v>
                </c:pt>
                <c:pt idx="1868">
                  <c:v>-6.4323270084522433E-2</c:v>
                </c:pt>
                <c:pt idx="1869">
                  <c:v>-6.2328222860078775E-2</c:v>
                </c:pt>
                <c:pt idx="1870">
                  <c:v>-5.5887319694514437E-2</c:v>
                </c:pt>
                <c:pt idx="1871">
                  <c:v>-5.0906933096890539E-2</c:v>
                </c:pt>
                <c:pt idx="1872">
                  <c:v>-4.7663113727135054E-2</c:v>
                </c:pt>
                <c:pt idx="1873">
                  <c:v>-4.2613759287649655E-2</c:v>
                </c:pt>
                <c:pt idx="1874">
                  <c:v>-4.0174425289898119E-2</c:v>
                </c:pt>
                <c:pt idx="1875">
                  <c:v>-4.1433417106750081E-2</c:v>
                </c:pt>
                <c:pt idx="1876">
                  <c:v>-4.4130155346178479E-2</c:v>
                </c:pt>
                <c:pt idx="1877">
                  <c:v>-3.1419453808159692E-2</c:v>
                </c:pt>
                <c:pt idx="1878">
                  <c:v>-3.0973911987470459E-2</c:v>
                </c:pt>
                <c:pt idx="1879">
                  <c:v>-3.0868189186559092E-2</c:v>
                </c:pt>
                <c:pt idx="1880">
                  <c:v>-3.9059166280391522E-2</c:v>
                </c:pt>
                <c:pt idx="1881">
                  <c:v>-4.1824872361681309E-2</c:v>
                </c:pt>
                <c:pt idx="1882">
                  <c:v>-4.1436106493997094E-2</c:v>
                </c:pt>
                <c:pt idx="1883">
                  <c:v>-3.6153851118868707E-2</c:v>
                </c:pt>
                <c:pt idx="1884">
                  <c:v>-4.4545516265533158E-2</c:v>
                </c:pt>
                <c:pt idx="1885">
                  <c:v>-3.979474357469448E-2</c:v>
                </c:pt>
                <c:pt idx="1886">
                  <c:v>-3.1252652034647888E-2</c:v>
                </c:pt>
                <c:pt idx="1887">
                  <c:v>-3.9196085973375983E-2</c:v>
                </c:pt>
                <c:pt idx="1888">
                  <c:v>-4.2727311193659911E-2</c:v>
                </c:pt>
                <c:pt idx="1889">
                  <c:v>-4.5701594197043782E-2</c:v>
                </c:pt>
                <c:pt idx="1890">
                  <c:v>-4.787862329190995E-2</c:v>
                </c:pt>
                <c:pt idx="1891">
                  <c:v>-5.0725907453044283E-2</c:v>
                </c:pt>
                <c:pt idx="1892">
                  <c:v>-5.395239521609374E-2</c:v>
                </c:pt>
                <c:pt idx="1893">
                  <c:v>-5.3403282104290684E-2</c:v>
                </c:pt>
                <c:pt idx="1894">
                  <c:v>-5.7855233989839383E-2</c:v>
                </c:pt>
                <c:pt idx="1895">
                  <c:v>-5.9286167298055359E-2</c:v>
                </c:pt>
                <c:pt idx="1896">
                  <c:v>-6.2102254567116821E-2</c:v>
                </c:pt>
                <c:pt idx="1897">
                  <c:v>-6.0527289630750269E-2</c:v>
                </c:pt>
                <c:pt idx="1898">
                  <c:v>-5.4351679576123413E-2</c:v>
                </c:pt>
                <c:pt idx="1899">
                  <c:v>-5.3713219043539207E-2</c:v>
                </c:pt>
                <c:pt idx="1900">
                  <c:v>-5.4667234346510996E-2</c:v>
                </c:pt>
                <c:pt idx="1901">
                  <c:v>-5.4667234346510996E-2</c:v>
                </c:pt>
                <c:pt idx="1902">
                  <c:v>-4.7195160346049647E-2</c:v>
                </c:pt>
                <c:pt idx="1903">
                  <c:v>-3.8441443911692907E-2</c:v>
                </c:pt>
                <c:pt idx="1904">
                  <c:v>-4.0072348102809907E-2</c:v>
                </c:pt>
                <c:pt idx="1905">
                  <c:v>-4.1070648649127128E-2</c:v>
                </c:pt>
                <c:pt idx="1906">
                  <c:v>-4.3968134705549389E-2</c:v>
                </c:pt>
                <c:pt idx="1907">
                  <c:v>-4.3795834629220098E-2</c:v>
                </c:pt>
                <c:pt idx="1908">
                  <c:v>-4.3717663106554894E-2</c:v>
                </c:pt>
                <c:pt idx="1909">
                  <c:v>-4.6868549205865806E-2</c:v>
                </c:pt>
                <c:pt idx="1910">
                  <c:v>-5.1817559618935194E-2</c:v>
                </c:pt>
                <c:pt idx="1911">
                  <c:v>-5.6140779501561378E-2</c:v>
                </c:pt>
                <c:pt idx="1912">
                  <c:v>-4.2283383005319308E-2</c:v>
                </c:pt>
                <c:pt idx="1913">
                  <c:v>-4.2723844872318617E-2</c:v>
                </c:pt>
                <c:pt idx="1914">
                  <c:v>-3.7409436378541328E-2</c:v>
                </c:pt>
                <c:pt idx="1915">
                  <c:v>-4.8552942321130388E-2</c:v>
                </c:pt>
                <c:pt idx="1916">
                  <c:v>-4.4265700463459789E-2</c:v>
                </c:pt>
                <c:pt idx="1917">
                  <c:v>-4.3812090481028076E-2</c:v>
                </c:pt>
                <c:pt idx="1918">
                  <c:v>-5.0574405304762315E-2</c:v>
                </c:pt>
                <c:pt idx="1919">
                  <c:v>-6.1105149304022777E-2</c:v>
                </c:pt>
                <c:pt idx="1920">
                  <c:v>-7.0990978241303404E-2</c:v>
                </c:pt>
                <c:pt idx="1921">
                  <c:v>-9.3470191668446279E-2</c:v>
                </c:pt>
                <c:pt idx="1922">
                  <c:v>-9.5315529669440346E-2</c:v>
                </c:pt>
                <c:pt idx="1923">
                  <c:v>-9.4985332679593415E-2</c:v>
                </c:pt>
                <c:pt idx="1924">
                  <c:v>-7.6659310096867328E-2</c:v>
                </c:pt>
                <c:pt idx="1925">
                  <c:v>-7.0157686543669606E-2</c:v>
                </c:pt>
                <c:pt idx="1926">
                  <c:v>-5.033122493341724E-2</c:v>
                </c:pt>
                <c:pt idx="1927">
                  <c:v>-4.6279872219442075E-2</c:v>
                </c:pt>
                <c:pt idx="1928">
                  <c:v>-4.1053197514096973E-2</c:v>
                </c:pt>
                <c:pt idx="1929">
                  <c:v>-2.6595888369153164E-2</c:v>
                </c:pt>
                <c:pt idx="1930">
                  <c:v>-3.0372325942259804E-2</c:v>
                </c:pt>
                <c:pt idx="1931">
                  <c:v>-1.1670446550639868E-2</c:v>
                </c:pt>
                <c:pt idx="1932">
                  <c:v>-2.0523969133961817E-2</c:v>
                </c:pt>
                <c:pt idx="1933">
                  <c:v>-1.4471831836082139E-2</c:v>
                </c:pt>
                <c:pt idx="1934">
                  <c:v>-1.7235266879252142E-2</c:v>
                </c:pt>
                <c:pt idx="1935">
                  <c:v>-1.2723550832646313E-2</c:v>
                </c:pt>
                <c:pt idx="1936">
                  <c:v>-6.9982637315916252E-3</c:v>
                </c:pt>
                <c:pt idx="1937">
                  <c:v>-6.1038930613571685E-3</c:v>
                </c:pt>
                <c:pt idx="1938">
                  <c:v>-1.1398758674468823E-2</c:v>
                </c:pt>
                <c:pt idx="1939">
                  <c:v>-2.4667418420127318E-2</c:v>
                </c:pt>
                <c:pt idx="1940">
                  <c:v>-2.5474772471861806E-2</c:v>
                </c:pt>
                <c:pt idx="1941">
                  <c:v>-2.5655857879868016E-2</c:v>
                </c:pt>
                <c:pt idx="1942">
                  <c:v>-3.3454363728031233E-2</c:v>
                </c:pt>
                <c:pt idx="1943">
                  <c:v>-3.9358704255613941E-2</c:v>
                </c:pt>
                <c:pt idx="1944">
                  <c:v>-2.6671669325375014E-2</c:v>
                </c:pt>
                <c:pt idx="1945">
                  <c:v>-1.5257252440707303E-2</c:v>
                </c:pt>
                <c:pt idx="1946">
                  <c:v>-1.4246102599765109E-2</c:v>
                </c:pt>
                <c:pt idx="1947">
                  <c:v>-1.9285416660192012E-2</c:v>
                </c:pt>
                <c:pt idx="1948">
                  <c:v>-1.2952088984536925E-3</c:v>
                </c:pt>
                <c:pt idx="1949">
                  <c:v>-5.4150513409993994E-3</c:v>
                </c:pt>
                <c:pt idx="1950">
                  <c:v>-8.126790384854643E-3</c:v>
                </c:pt>
                <c:pt idx="1951">
                  <c:v>-4.0254748322368084E-3</c:v>
                </c:pt>
                <c:pt idx="1952">
                  <c:v>0</c:v>
                </c:pt>
                <c:pt idx="1953">
                  <c:v>0</c:v>
                </c:pt>
                <c:pt idx="1954">
                  <c:v>-4.9379879088571332E-3</c:v>
                </c:pt>
                <c:pt idx="1955">
                  <c:v>-1.6337637473270439E-3</c:v>
                </c:pt>
                <c:pt idx="1956">
                  <c:v>0</c:v>
                </c:pt>
                <c:pt idx="1957">
                  <c:v>-1.2613508933164819E-2</c:v>
                </c:pt>
                <c:pt idx="1958">
                  <c:v>-1.1246143764398475E-2</c:v>
                </c:pt>
                <c:pt idx="1959">
                  <c:v>-1.0888215306527949E-2</c:v>
                </c:pt>
                <c:pt idx="1960">
                  <c:v>-3.3283716357184412E-2</c:v>
                </c:pt>
                <c:pt idx="1961">
                  <c:v>-3.2466857218339418E-2</c:v>
                </c:pt>
                <c:pt idx="1962">
                  <c:v>-2.2052444804198101E-3</c:v>
                </c:pt>
                <c:pt idx="1963">
                  <c:v>-1.2101354472016435E-2</c:v>
                </c:pt>
                <c:pt idx="1964">
                  <c:v>-1.5449241493799559E-2</c:v>
                </c:pt>
                <c:pt idx="1965">
                  <c:v>-6.947957565249574E-3</c:v>
                </c:pt>
                <c:pt idx="1966">
                  <c:v>-9.2105244667787245E-3</c:v>
                </c:pt>
                <c:pt idx="1967">
                  <c:v>-5.0933225410275673E-3</c:v>
                </c:pt>
                <c:pt idx="1968">
                  <c:v>-5.0933225410275673E-3</c:v>
                </c:pt>
                <c:pt idx="1969">
                  <c:v>-5.0933225410275673E-3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-4.6953486893667185E-3</c:v>
                </c:pt>
                <c:pt idx="1975">
                  <c:v>-1.6108106050671367E-2</c:v>
                </c:pt>
                <c:pt idx="1976">
                  <c:v>-1.8410313547137291E-2</c:v>
                </c:pt>
                <c:pt idx="1977">
                  <c:v>-2.731637828672262E-2</c:v>
                </c:pt>
                <c:pt idx="1978">
                  <c:v>-2.6447070659473493E-2</c:v>
                </c:pt>
                <c:pt idx="1979">
                  <c:v>-1.7887618330220012E-2</c:v>
                </c:pt>
                <c:pt idx="1980">
                  <c:v>-2.0734676009081632E-2</c:v>
                </c:pt>
                <c:pt idx="1981">
                  <c:v>-3.215292872735942E-2</c:v>
                </c:pt>
                <c:pt idx="1982">
                  <c:v>-3.1427368069350425E-2</c:v>
                </c:pt>
                <c:pt idx="1983">
                  <c:v>-2.4907155943942105E-2</c:v>
                </c:pt>
                <c:pt idx="1984">
                  <c:v>-2.7335698804921704E-2</c:v>
                </c:pt>
                <c:pt idx="1985">
                  <c:v>-2.63906130973105E-2</c:v>
                </c:pt>
                <c:pt idx="1986">
                  <c:v>-2.7038833836659837E-2</c:v>
                </c:pt>
                <c:pt idx="1987">
                  <c:v>-2.7238517755295844E-2</c:v>
                </c:pt>
                <c:pt idx="1988">
                  <c:v>-1.8144049040333399E-2</c:v>
                </c:pt>
                <c:pt idx="1989">
                  <c:v>-1.4192251072331241E-2</c:v>
                </c:pt>
                <c:pt idx="1990">
                  <c:v>-1.8227983387362534E-2</c:v>
                </c:pt>
                <c:pt idx="1991">
                  <c:v>-2.3193125181166896E-2</c:v>
                </c:pt>
                <c:pt idx="1992">
                  <c:v>-3.0579521257227071E-2</c:v>
                </c:pt>
                <c:pt idx="1993">
                  <c:v>-2.0376147350998131E-2</c:v>
                </c:pt>
                <c:pt idx="1994">
                  <c:v>-2.6589949940768576E-2</c:v>
                </c:pt>
                <c:pt idx="1995">
                  <c:v>-2.8914775169616491E-2</c:v>
                </c:pt>
                <c:pt idx="1996">
                  <c:v>-3.2927137756046054E-2</c:v>
                </c:pt>
                <c:pt idx="1997">
                  <c:v>-4.0520390637738823E-2</c:v>
                </c:pt>
                <c:pt idx="1998">
                  <c:v>-4.7142122252488483E-2</c:v>
                </c:pt>
                <c:pt idx="1999">
                  <c:v>-3.8161956962562527E-2</c:v>
                </c:pt>
                <c:pt idx="2000">
                  <c:v>-3.1922644347265217E-2</c:v>
                </c:pt>
                <c:pt idx="2001">
                  <c:v>-2.7148740976117303E-2</c:v>
                </c:pt>
                <c:pt idx="2002">
                  <c:v>-2.8205064278033043E-2</c:v>
                </c:pt>
                <c:pt idx="2003">
                  <c:v>-3.0226140880938779E-2</c:v>
                </c:pt>
                <c:pt idx="2004">
                  <c:v>-2.8455826093585879E-2</c:v>
                </c:pt>
                <c:pt idx="2005">
                  <c:v>-2.8575624875595396E-2</c:v>
                </c:pt>
                <c:pt idx="2006">
                  <c:v>-2.4460817266017565E-2</c:v>
                </c:pt>
                <c:pt idx="2007">
                  <c:v>-2.5317977262064195E-2</c:v>
                </c:pt>
                <c:pt idx="2008">
                  <c:v>-1.7928110434230371E-2</c:v>
                </c:pt>
                <c:pt idx="2009">
                  <c:v>-1.7591678895764962E-2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-2.8529388008409207E-3</c:v>
                </c:pt>
                <c:pt idx="2017">
                  <c:v>-2.2322070967147889E-3</c:v>
                </c:pt>
                <c:pt idx="2018">
                  <c:v>-3.7226645783743351E-3</c:v>
                </c:pt>
                <c:pt idx="2019">
                  <c:v>-3.9562391663495733E-3</c:v>
                </c:pt>
                <c:pt idx="2020">
                  <c:v>-6.5062435277729591E-4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-8.6067743551234699E-3</c:v>
                </c:pt>
                <c:pt idx="2030">
                  <c:v>0</c:v>
                </c:pt>
                <c:pt idx="2031">
                  <c:v>-2.4397527717192613E-2</c:v>
                </c:pt>
                <c:pt idx="2032">
                  <c:v>-1.2088095945218202E-2</c:v>
                </c:pt>
                <c:pt idx="2033">
                  <c:v>-7.9472071440692682E-3</c:v>
                </c:pt>
                <c:pt idx="2034">
                  <c:v>-1.0965817146105561E-2</c:v>
                </c:pt>
                <c:pt idx="2035">
                  <c:v>-2.9649481500516828E-2</c:v>
                </c:pt>
                <c:pt idx="2036">
                  <c:v>-3.3559913903802752E-2</c:v>
                </c:pt>
                <c:pt idx="2037">
                  <c:v>-3.6335458193818893E-2</c:v>
                </c:pt>
                <c:pt idx="2038">
                  <c:v>-3.8523149280374591E-2</c:v>
                </c:pt>
                <c:pt idx="2039">
                  <c:v>-2.6163230412589611E-2</c:v>
                </c:pt>
                <c:pt idx="2040">
                  <c:v>-2.9736999111817042E-2</c:v>
                </c:pt>
                <c:pt idx="2041">
                  <c:v>-4.0305896977518296E-2</c:v>
                </c:pt>
                <c:pt idx="2042">
                  <c:v>-4.8352383780874808E-2</c:v>
                </c:pt>
                <c:pt idx="2043">
                  <c:v>-4.623446755526317E-2</c:v>
                </c:pt>
                <c:pt idx="2044">
                  <c:v>-4.623446755526317E-2</c:v>
                </c:pt>
                <c:pt idx="2045">
                  <c:v>-3.5111806489590447E-2</c:v>
                </c:pt>
                <c:pt idx="2046">
                  <c:v>-3.9440439505869063E-2</c:v>
                </c:pt>
                <c:pt idx="2047">
                  <c:v>-3.2606839142482524E-2</c:v>
                </c:pt>
                <c:pt idx="2048">
                  <c:v>-2.4528953651700935E-2</c:v>
                </c:pt>
                <c:pt idx="2049">
                  <c:v>-1.9859619957265595E-2</c:v>
                </c:pt>
                <c:pt idx="2050">
                  <c:v>-2.0319336612519945E-2</c:v>
                </c:pt>
                <c:pt idx="2051">
                  <c:v>-1.1457281363089433E-2</c:v>
                </c:pt>
                <c:pt idx="2052">
                  <c:v>-2.6301633833197835E-3</c:v>
                </c:pt>
                <c:pt idx="2053">
                  <c:v>0</c:v>
                </c:pt>
                <c:pt idx="2054">
                  <c:v>-8.0770423599459962E-3</c:v>
                </c:pt>
                <c:pt idx="2055">
                  <c:v>-2.9168012922871411E-2</c:v>
                </c:pt>
                <c:pt idx="2056">
                  <c:v>-3.7000638334524494E-2</c:v>
                </c:pt>
                <c:pt idx="2057">
                  <c:v>-3.7000638334524494E-2</c:v>
                </c:pt>
                <c:pt idx="2058">
                  <c:v>-3.2273973831105418E-2</c:v>
                </c:pt>
                <c:pt idx="2059">
                  <c:v>-3.3228976517513775E-2</c:v>
                </c:pt>
                <c:pt idx="2060">
                  <c:v>-3.24225836905353E-2</c:v>
                </c:pt>
                <c:pt idx="2061">
                  <c:v>-3.0273110082692289E-2</c:v>
                </c:pt>
                <c:pt idx="2062">
                  <c:v>-3.8254246379508916E-2</c:v>
                </c:pt>
                <c:pt idx="2063">
                  <c:v>-3.490307672885995E-2</c:v>
                </c:pt>
                <c:pt idx="2064">
                  <c:v>-2.4763064268989554E-2</c:v>
                </c:pt>
                <c:pt idx="2065">
                  <c:v>-4.2036399468646457E-2</c:v>
                </c:pt>
                <c:pt idx="2066">
                  <c:v>-3.936854814600721E-2</c:v>
                </c:pt>
                <c:pt idx="2067">
                  <c:v>-4.4611957288843263E-2</c:v>
                </c:pt>
                <c:pt idx="2068">
                  <c:v>-3.7051758542580693E-2</c:v>
                </c:pt>
                <c:pt idx="2069">
                  <c:v>-4.1202194873103615E-2</c:v>
                </c:pt>
                <c:pt idx="2070">
                  <c:v>-4.1103121633483508E-2</c:v>
                </c:pt>
                <c:pt idx="2071">
                  <c:v>-2.6997457796506863E-2</c:v>
                </c:pt>
                <c:pt idx="2072">
                  <c:v>-3.4827460390128295E-2</c:v>
                </c:pt>
                <c:pt idx="2073">
                  <c:v>-3.8925044462952196E-2</c:v>
                </c:pt>
                <c:pt idx="2074">
                  <c:v>-4.0686786386267659E-2</c:v>
                </c:pt>
                <c:pt idx="2075">
                  <c:v>-4.9630447413662182E-2</c:v>
                </c:pt>
                <c:pt idx="2076">
                  <c:v>-4.0434105086817884E-2</c:v>
                </c:pt>
                <c:pt idx="2077">
                  <c:v>-3.8387267792145741E-2</c:v>
                </c:pt>
                <c:pt idx="2078">
                  <c:v>-3.7287713191186733E-2</c:v>
                </c:pt>
                <c:pt idx="2079">
                  <c:v>-2.4373748996216027E-2</c:v>
                </c:pt>
                <c:pt idx="2080">
                  <c:v>-1.7684721733606468E-2</c:v>
                </c:pt>
                <c:pt idx="2081">
                  <c:v>-1.831459395832391E-2</c:v>
                </c:pt>
                <c:pt idx="2082">
                  <c:v>-1.5378324428041434E-2</c:v>
                </c:pt>
                <c:pt idx="2083">
                  <c:v>-4.5537564618438608E-3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-2.3423887601469406E-2</c:v>
                </c:pt>
                <c:pt idx="2088">
                  <c:v>-2.7835360938285869E-2</c:v>
                </c:pt>
                <c:pt idx="2089">
                  <c:v>-2.3819809600028718E-2</c:v>
                </c:pt>
                <c:pt idx="2090">
                  <c:v>-1.6012963980956973E-2</c:v>
                </c:pt>
                <c:pt idx="2091">
                  <c:v>-3.8818032248728374E-2</c:v>
                </c:pt>
                <c:pt idx="2092">
                  <c:v>-2.9781172119478061E-2</c:v>
                </c:pt>
                <c:pt idx="2093">
                  <c:v>-2.7881640058196044E-2</c:v>
                </c:pt>
                <c:pt idx="2094">
                  <c:v>-2.8691500375866763E-2</c:v>
                </c:pt>
                <c:pt idx="2095">
                  <c:v>-1.3941961224605115E-2</c:v>
                </c:pt>
                <c:pt idx="2096">
                  <c:v>-2.0855712096287116E-3</c:v>
                </c:pt>
                <c:pt idx="2097">
                  <c:v>0</c:v>
                </c:pt>
                <c:pt idx="2098">
                  <c:v>-2.8197459624245913E-2</c:v>
                </c:pt>
                <c:pt idx="2099">
                  <c:v>-2.6507506147613547E-2</c:v>
                </c:pt>
                <c:pt idx="2100">
                  <c:v>-2.1410297221141406E-2</c:v>
                </c:pt>
                <c:pt idx="2101">
                  <c:v>0</c:v>
                </c:pt>
                <c:pt idx="2102">
                  <c:v>-6.5579819950190021E-3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-1.1643811050168096E-2</c:v>
                </c:pt>
                <c:pt idx="2107">
                  <c:v>-1.6973138633494811E-2</c:v>
                </c:pt>
                <c:pt idx="2108">
                  <c:v>-6.6216633301152683E-3</c:v>
                </c:pt>
                <c:pt idx="2109">
                  <c:v>-6.6216633301152683E-3</c:v>
                </c:pt>
                <c:pt idx="2110">
                  <c:v>-6.8578175835808386E-3</c:v>
                </c:pt>
                <c:pt idx="2111">
                  <c:v>-8.3120728434878943E-3</c:v>
                </c:pt>
                <c:pt idx="2112">
                  <c:v>-3.6711509546693E-3</c:v>
                </c:pt>
                <c:pt idx="2113">
                  <c:v>-4.9337550508402606E-3</c:v>
                </c:pt>
                <c:pt idx="2114">
                  <c:v>-1.0591876935505895E-2</c:v>
                </c:pt>
                <c:pt idx="2115">
                  <c:v>-1.4426363196181069E-2</c:v>
                </c:pt>
                <c:pt idx="2116">
                  <c:v>-5.3012476910769823E-3</c:v>
                </c:pt>
                <c:pt idx="2117">
                  <c:v>-9.5794434423772667E-3</c:v>
                </c:pt>
                <c:pt idx="2118">
                  <c:v>-7.3996887143367163E-3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-4.6081768322350225E-3</c:v>
                </c:pt>
                <c:pt idx="2123">
                  <c:v>-5.6996734098913038E-3</c:v>
                </c:pt>
                <c:pt idx="2124">
                  <c:v>-6.1337693286047656E-3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-1.1371678165676857E-2</c:v>
                </c:pt>
                <c:pt idx="2132">
                  <c:v>0</c:v>
                </c:pt>
                <c:pt idx="2133">
                  <c:v>-5.1636485644251939E-3</c:v>
                </c:pt>
                <c:pt idx="2134">
                  <c:v>-9.9221430653442244E-3</c:v>
                </c:pt>
                <c:pt idx="2135">
                  <c:v>-2.1439979447062774E-2</c:v>
                </c:pt>
                <c:pt idx="2136">
                  <c:v>-1.4634588195799325E-2</c:v>
                </c:pt>
                <c:pt idx="2137">
                  <c:v>-3.0583303043175691E-3</c:v>
                </c:pt>
                <c:pt idx="2138">
                  <c:v>-5.3852304527558514E-3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-7.0801902820760709E-4</c:v>
                </c:pt>
                <c:pt idx="2145">
                  <c:v>-2.3924107243936676E-3</c:v>
                </c:pt>
                <c:pt idx="2146">
                  <c:v>-1.7374105529522899E-3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-1.5820378492689358E-2</c:v>
                </c:pt>
                <c:pt idx="2151">
                  <c:v>-1.2158592737292584E-2</c:v>
                </c:pt>
                <c:pt idx="2152">
                  <c:v>-4.0058112548499891E-2</c:v>
                </c:pt>
                <c:pt idx="2153">
                  <c:v>-2.8649813462538254E-2</c:v>
                </c:pt>
                <c:pt idx="2154">
                  <c:v>-5.159192432834625E-2</c:v>
                </c:pt>
                <c:pt idx="2155">
                  <c:v>-5.8229414002551327E-2</c:v>
                </c:pt>
                <c:pt idx="2156">
                  <c:v>-6.080636255180627E-2</c:v>
                </c:pt>
                <c:pt idx="2157">
                  <c:v>-7.1811967943578692E-2</c:v>
                </c:pt>
                <c:pt idx="2158">
                  <c:v>-5.7970511965507288E-2</c:v>
                </c:pt>
                <c:pt idx="2159">
                  <c:v>-5.2365377040859751E-2</c:v>
                </c:pt>
                <c:pt idx="2160">
                  <c:v>-3.5984900292107325E-2</c:v>
                </c:pt>
                <c:pt idx="2161">
                  <c:v>-2.5777618989094475E-2</c:v>
                </c:pt>
                <c:pt idx="2162">
                  <c:v>-4.9210350927413438E-2</c:v>
                </c:pt>
                <c:pt idx="2163">
                  <c:v>-5.3787540313782967E-2</c:v>
                </c:pt>
                <c:pt idx="2164">
                  <c:v>-4.552574857384506E-2</c:v>
                </c:pt>
                <c:pt idx="2165">
                  <c:v>-4.4791122605311262E-2</c:v>
                </c:pt>
                <c:pt idx="2166">
                  <c:v>-4.0511447960583036E-2</c:v>
                </c:pt>
                <c:pt idx="2167">
                  <c:v>-4.1519145373279942E-2</c:v>
                </c:pt>
                <c:pt idx="2168">
                  <c:v>-4.244311057955108E-2</c:v>
                </c:pt>
                <c:pt idx="2169">
                  <c:v>-3.9231449645501737E-2</c:v>
                </c:pt>
                <c:pt idx="2170">
                  <c:v>-4.3709795645043181E-2</c:v>
                </c:pt>
                <c:pt idx="2171">
                  <c:v>-2.947553459225305E-2</c:v>
                </c:pt>
                <c:pt idx="2172">
                  <c:v>-1.739677854462307E-2</c:v>
                </c:pt>
                <c:pt idx="2173">
                  <c:v>-2.4934903132410979E-2</c:v>
                </c:pt>
                <c:pt idx="2174">
                  <c:v>-3.4576778002676334E-2</c:v>
                </c:pt>
                <c:pt idx="2175">
                  <c:v>-3.5270779296415422E-2</c:v>
                </c:pt>
                <c:pt idx="2176">
                  <c:v>-4.1799408540693306E-2</c:v>
                </c:pt>
                <c:pt idx="2177">
                  <c:v>-4.1961307929597957E-2</c:v>
                </c:pt>
                <c:pt idx="2178">
                  <c:v>-5.5513425470438471E-2</c:v>
                </c:pt>
                <c:pt idx="2179">
                  <c:v>-4.8436341712504549E-2</c:v>
                </c:pt>
                <c:pt idx="2180">
                  <c:v>-4.7777699724750211E-2</c:v>
                </c:pt>
                <c:pt idx="2181">
                  <c:v>-4.7777699724750211E-2</c:v>
                </c:pt>
                <c:pt idx="2182">
                  <c:v>-4.7777699724750211E-2</c:v>
                </c:pt>
                <c:pt idx="2183">
                  <c:v>-4.338295750800325E-2</c:v>
                </c:pt>
                <c:pt idx="2184">
                  <c:v>-4.5171984282488808E-2</c:v>
                </c:pt>
                <c:pt idx="2185">
                  <c:v>-4.5171984282488808E-2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2-48E0-A40C-7A053F06C661}"/>
            </c:ext>
          </c:extLst>
        </c:ser>
        <c:ser>
          <c:idx val="2"/>
          <c:order val="2"/>
          <c:tx>
            <c:strRef>
              <c:f>Drawdowns!$D$2</c:f>
              <c:strCache>
                <c:ptCount val="1"/>
                <c:pt idx="0">
                  <c:v>HDFC Flexi Cap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Drawdowns!$A$3:$A$2188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Drawdowns!$D$3:$D$2188</c:f>
              <c:numCache>
                <c:formatCode>0.00%;\(0.00%\);\-</c:formatCode>
                <c:ptCount val="2186"/>
                <c:pt idx="0">
                  <c:v>0</c:v>
                </c:pt>
                <c:pt idx="1">
                  <c:v>0</c:v>
                </c:pt>
                <c:pt idx="2">
                  <c:v>-3.8242666345200682E-4</c:v>
                </c:pt>
                <c:pt idx="3">
                  <c:v>-3.1040990318785933E-2</c:v>
                </c:pt>
                <c:pt idx="4">
                  <c:v>-3.1404711330221158E-2</c:v>
                </c:pt>
                <c:pt idx="5">
                  <c:v>-1.4463625820450687E-2</c:v>
                </c:pt>
                <c:pt idx="6">
                  <c:v>-1.0302657449629882E-2</c:v>
                </c:pt>
                <c:pt idx="7">
                  <c:v>-4.5018269186803961E-3</c:v>
                </c:pt>
                <c:pt idx="8">
                  <c:v>-9.9243875977371721E-3</c:v>
                </c:pt>
                <c:pt idx="9">
                  <c:v>-1.2823763660322007E-2</c:v>
                </c:pt>
                <c:pt idx="10">
                  <c:v>0</c:v>
                </c:pt>
                <c:pt idx="11">
                  <c:v>-2.0697586858884343E-3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-1.9133045584742381E-2</c:v>
                </c:pt>
                <c:pt idx="21">
                  <c:v>-2.1158990302293956E-2</c:v>
                </c:pt>
                <c:pt idx="22">
                  <c:v>-3.3492200014203277E-2</c:v>
                </c:pt>
                <c:pt idx="23">
                  <c:v>-4.0390670001814954E-2</c:v>
                </c:pt>
                <c:pt idx="24">
                  <c:v>-4.8705525877646538E-2</c:v>
                </c:pt>
                <c:pt idx="25">
                  <c:v>-5.486818536901017E-2</c:v>
                </c:pt>
                <c:pt idx="26">
                  <c:v>-7.6001530801461659E-2</c:v>
                </c:pt>
                <c:pt idx="27">
                  <c:v>-6.8483638573040517E-2</c:v>
                </c:pt>
                <c:pt idx="28">
                  <c:v>-5.5797318730223755E-2</c:v>
                </c:pt>
                <c:pt idx="29">
                  <c:v>-4.8453022543813118E-2</c:v>
                </c:pt>
                <c:pt idx="30">
                  <c:v>-3.5802210982316729E-2</c:v>
                </c:pt>
                <c:pt idx="31">
                  <c:v>-3.821874679439119E-2</c:v>
                </c:pt>
                <c:pt idx="32">
                  <c:v>-3.4961848324403633E-2</c:v>
                </c:pt>
                <c:pt idx="33">
                  <c:v>-3.2324372095225207E-2</c:v>
                </c:pt>
                <c:pt idx="34">
                  <c:v>-3.6488704421175466E-2</c:v>
                </c:pt>
                <c:pt idx="35">
                  <c:v>-4.5493999100456706E-2</c:v>
                </c:pt>
                <c:pt idx="36">
                  <c:v>-4.7930261735486868E-2</c:v>
                </c:pt>
                <c:pt idx="37">
                  <c:v>-4.9784583093323453E-2</c:v>
                </c:pt>
                <c:pt idx="38">
                  <c:v>-5.9973487149947324E-2</c:v>
                </c:pt>
                <c:pt idx="39">
                  <c:v>-3.8962448019821405E-2</c:v>
                </c:pt>
                <c:pt idx="40">
                  <c:v>-2.0188430612872899E-2</c:v>
                </c:pt>
                <c:pt idx="41">
                  <c:v>-1.275930908775269E-2</c:v>
                </c:pt>
                <c:pt idx="42">
                  <c:v>-2.4072642052852089E-2</c:v>
                </c:pt>
                <c:pt idx="43">
                  <c:v>-2.3835920177383563E-2</c:v>
                </c:pt>
                <c:pt idx="44">
                  <c:v>-4.2353488885907842E-2</c:v>
                </c:pt>
                <c:pt idx="45">
                  <c:v>-4.3012364772628708E-2</c:v>
                </c:pt>
                <c:pt idx="46">
                  <c:v>-4.5004773891155203E-2</c:v>
                </c:pt>
                <c:pt idx="47">
                  <c:v>-3.3636205821779841E-2</c:v>
                </c:pt>
                <c:pt idx="48">
                  <c:v>-4.8040731944038684E-2</c:v>
                </c:pt>
                <c:pt idx="49">
                  <c:v>-4.8425404991675136E-2</c:v>
                </c:pt>
                <c:pt idx="50">
                  <c:v>-4.0017833047951701E-2</c:v>
                </c:pt>
                <c:pt idx="51">
                  <c:v>-3.919522453069868E-2</c:v>
                </c:pt>
                <c:pt idx="52">
                  <c:v>-4.8737088794375327E-2</c:v>
                </c:pt>
                <c:pt idx="53">
                  <c:v>-5.9760437462025751E-2</c:v>
                </c:pt>
                <c:pt idx="54">
                  <c:v>-6.7006099533657881E-2</c:v>
                </c:pt>
                <c:pt idx="55">
                  <c:v>-6.7820817321728732E-2</c:v>
                </c:pt>
                <c:pt idx="56">
                  <c:v>-7.0768004671311613E-2</c:v>
                </c:pt>
                <c:pt idx="57">
                  <c:v>-8.6385730405346695E-2</c:v>
                </c:pt>
                <c:pt idx="58">
                  <c:v>-7.9982403673923397E-2</c:v>
                </c:pt>
                <c:pt idx="59">
                  <c:v>-6.171931098152772E-2</c:v>
                </c:pt>
                <c:pt idx="60">
                  <c:v>-5.8760287538171418E-2</c:v>
                </c:pt>
                <c:pt idx="61">
                  <c:v>-4.9291412519430922E-2</c:v>
                </c:pt>
                <c:pt idx="62">
                  <c:v>-4.2813123860775848E-2</c:v>
                </c:pt>
                <c:pt idx="63">
                  <c:v>-4.1759711514941178E-2</c:v>
                </c:pt>
                <c:pt idx="64">
                  <c:v>-3.4648191839407927E-2</c:v>
                </c:pt>
                <c:pt idx="65">
                  <c:v>-3.0124831335663682E-2</c:v>
                </c:pt>
                <c:pt idx="66">
                  <c:v>-2.5236524607238908E-2</c:v>
                </c:pt>
                <c:pt idx="67">
                  <c:v>-1.8407098499972352E-2</c:v>
                </c:pt>
                <c:pt idx="68">
                  <c:v>-2.2267637752404701E-2</c:v>
                </c:pt>
                <c:pt idx="69">
                  <c:v>-2.4236374683384687E-2</c:v>
                </c:pt>
                <c:pt idx="70">
                  <c:v>-3.6948339396043695E-2</c:v>
                </c:pt>
                <c:pt idx="71">
                  <c:v>-5.1733593201347849E-2</c:v>
                </c:pt>
                <c:pt idx="72">
                  <c:v>-5.3802936929401746E-2</c:v>
                </c:pt>
                <c:pt idx="73">
                  <c:v>-5.2741633854384684E-2</c:v>
                </c:pt>
                <c:pt idx="74">
                  <c:v>-5.7172278290236966E-2</c:v>
                </c:pt>
                <c:pt idx="75">
                  <c:v>-7.3484388192312955E-2</c:v>
                </c:pt>
                <c:pt idx="76">
                  <c:v>-8.8092100591015798E-2</c:v>
                </c:pt>
                <c:pt idx="77">
                  <c:v>-7.0353741389241886E-2</c:v>
                </c:pt>
                <c:pt idx="78">
                  <c:v>-7.3884842698313857E-2</c:v>
                </c:pt>
                <c:pt idx="79">
                  <c:v>-7.733900939785876E-2</c:v>
                </c:pt>
                <c:pt idx="80">
                  <c:v>-6.3630840125936228E-2</c:v>
                </c:pt>
                <c:pt idx="81">
                  <c:v>-6.6211108568542842E-2</c:v>
                </c:pt>
                <c:pt idx="82">
                  <c:v>-9.5951266856570294E-2</c:v>
                </c:pt>
                <c:pt idx="83">
                  <c:v>-0.10739874221776846</c:v>
                </c:pt>
                <c:pt idx="84">
                  <c:v>-9.4183743519738794E-2</c:v>
                </c:pt>
                <c:pt idx="85">
                  <c:v>-7.3492278921495235E-2</c:v>
                </c:pt>
                <c:pt idx="86">
                  <c:v>-9.9237755560991459E-2</c:v>
                </c:pt>
                <c:pt idx="87">
                  <c:v>-8.7709400225674972E-2</c:v>
                </c:pt>
                <c:pt idx="88">
                  <c:v>-8.1974812792450114E-2</c:v>
                </c:pt>
                <c:pt idx="89">
                  <c:v>-7.7751299997632972E-2</c:v>
                </c:pt>
                <c:pt idx="90">
                  <c:v>-6.7903669978142678E-2</c:v>
                </c:pt>
                <c:pt idx="91">
                  <c:v>-6.7951014353236361E-2</c:v>
                </c:pt>
                <c:pt idx="92">
                  <c:v>-6.3192904656319104E-2</c:v>
                </c:pt>
                <c:pt idx="93">
                  <c:v>-6.613417395901533E-2</c:v>
                </c:pt>
                <c:pt idx="94">
                  <c:v>-6.694494638249493E-2</c:v>
                </c:pt>
                <c:pt idx="95">
                  <c:v>-7.4078165563279397E-2</c:v>
                </c:pt>
                <c:pt idx="96">
                  <c:v>-7.5997585436870074E-2</c:v>
                </c:pt>
                <c:pt idx="97">
                  <c:v>-7.4571336137172151E-2</c:v>
                </c:pt>
                <c:pt idx="98">
                  <c:v>-7.4687724392610955E-2</c:v>
                </c:pt>
                <c:pt idx="99">
                  <c:v>-6.0693516187830809E-2</c:v>
                </c:pt>
                <c:pt idx="100">
                  <c:v>-5.8203991130820198E-2</c:v>
                </c:pt>
                <c:pt idx="101">
                  <c:v>-7.925053854226638E-2</c:v>
                </c:pt>
                <c:pt idx="102">
                  <c:v>-9.1100441091761075E-2</c:v>
                </c:pt>
                <c:pt idx="103">
                  <c:v>-8.8760839889213905E-2</c:v>
                </c:pt>
                <c:pt idx="104">
                  <c:v>-9.1210911300313002E-2</c:v>
                </c:pt>
                <c:pt idx="105">
                  <c:v>-0.10140376072152812</c:v>
                </c:pt>
                <c:pt idx="106">
                  <c:v>-0.10156552066976487</c:v>
                </c:pt>
                <c:pt idx="107">
                  <c:v>-9.074141291396709E-2</c:v>
                </c:pt>
                <c:pt idx="108">
                  <c:v>-0.10813455271401606</c:v>
                </c:pt>
                <c:pt idx="109">
                  <c:v>-0.10564305497471005</c:v>
                </c:pt>
                <c:pt idx="110">
                  <c:v>-0.10488159960861954</c:v>
                </c:pt>
                <c:pt idx="111">
                  <c:v>-9.9271291160015762E-2</c:v>
                </c:pt>
                <c:pt idx="112">
                  <c:v>-9.4945198885828863E-2</c:v>
                </c:pt>
                <c:pt idx="113">
                  <c:v>-8.5413198033630011E-2</c:v>
                </c:pt>
                <c:pt idx="114">
                  <c:v>-8.0347349898603815E-2</c:v>
                </c:pt>
                <c:pt idx="115">
                  <c:v>-6.5347073723082461E-2</c:v>
                </c:pt>
                <c:pt idx="116">
                  <c:v>-5.9693366263976366E-2</c:v>
                </c:pt>
                <c:pt idx="117">
                  <c:v>-6.5404281509654161E-2</c:v>
                </c:pt>
                <c:pt idx="118">
                  <c:v>-6.1549660304108467E-2</c:v>
                </c:pt>
                <c:pt idx="119">
                  <c:v>-6.3407927026536304E-2</c:v>
                </c:pt>
                <c:pt idx="120">
                  <c:v>-7.39025968389736E-2</c:v>
                </c:pt>
                <c:pt idx="121">
                  <c:v>-6.7767554899748061E-2</c:v>
                </c:pt>
                <c:pt idx="122">
                  <c:v>-5.4584119118447627E-2</c:v>
                </c:pt>
                <c:pt idx="123">
                  <c:v>-5.5029945317246698E-2</c:v>
                </c:pt>
                <c:pt idx="124">
                  <c:v>-5.2506884661211561E-2</c:v>
                </c:pt>
                <c:pt idx="125">
                  <c:v>-4.6419187097079817E-2</c:v>
                </c:pt>
                <c:pt idx="126">
                  <c:v>-4.6358033945917199E-2</c:v>
                </c:pt>
                <c:pt idx="127">
                  <c:v>-6.2368323456770902E-2</c:v>
                </c:pt>
                <c:pt idx="128">
                  <c:v>-6.5266193748964585E-2</c:v>
                </c:pt>
                <c:pt idx="129">
                  <c:v>-5.9348146862251649E-2</c:v>
                </c:pt>
                <c:pt idx="130">
                  <c:v>-4.8236027491300737E-2</c:v>
                </c:pt>
                <c:pt idx="131">
                  <c:v>-4.9756965541185694E-2</c:v>
                </c:pt>
                <c:pt idx="132">
                  <c:v>-4.4846959307509704E-2</c:v>
                </c:pt>
                <c:pt idx="133">
                  <c:v>-3.6271709368662974E-2</c:v>
                </c:pt>
                <c:pt idx="134">
                  <c:v>-3.3582943399799836E-2</c:v>
                </c:pt>
                <c:pt idx="135">
                  <c:v>-3.3285068373168691E-2</c:v>
                </c:pt>
                <c:pt idx="136">
                  <c:v>-3.6244091816524993E-2</c:v>
                </c:pt>
                <c:pt idx="137">
                  <c:v>-2.6613456849547634E-2</c:v>
                </c:pt>
                <c:pt idx="138">
                  <c:v>-2.8761707869424447E-2</c:v>
                </c:pt>
                <c:pt idx="139">
                  <c:v>-4.1014037607215559E-2</c:v>
                </c:pt>
                <c:pt idx="140">
                  <c:v>-5.9050271835620505E-2</c:v>
                </c:pt>
                <c:pt idx="141">
                  <c:v>-6.291672913493962E-2</c:v>
                </c:pt>
                <c:pt idx="142">
                  <c:v>-5.6961201284610907E-2</c:v>
                </c:pt>
                <c:pt idx="143">
                  <c:v>-5.0991864658213371E-2</c:v>
                </c:pt>
                <c:pt idx="144">
                  <c:v>-3.5989615800396502E-2</c:v>
                </c:pt>
                <c:pt idx="145">
                  <c:v>-2.5070819294411573E-2</c:v>
                </c:pt>
                <c:pt idx="146">
                  <c:v>-2.0164758425326612E-2</c:v>
                </c:pt>
                <c:pt idx="147">
                  <c:v>-1.6229257245662487E-2</c:v>
                </c:pt>
                <c:pt idx="148">
                  <c:v>-1.2587685728038589E-2</c:v>
                </c:pt>
                <c:pt idx="149">
                  <c:v>-1.5860365656390818E-2</c:v>
                </c:pt>
                <c:pt idx="150">
                  <c:v>-1.9030466105373289E-2</c:v>
                </c:pt>
                <c:pt idx="151">
                  <c:v>-3.2545312512329727E-2</c:v>
                </c:pt>
                <c:pt idx="152">
                  <c:v>-5.3491253126701777E-2</c:v>
                </c:pt>
                <c:pt idx="153">
                  <c:v>-5.4548610837127809E-2</c:v>
                </c:pt>
                <c:pt idx="154">
                  <c:v>-3.3876873061840063E-2</c:v>
                </c:pt>
                <c:pt idx="155">
                  <c:v>-2.5999952655625158E-2</c:v>
                </c:pt>
                <c:pt idx="156">
                  <c:v>-1.994579069051805E-2</c:v>
                </c:pt>
                <c:pt idx="157">
                  <c:v>-1.9342149908073147E-2</c:v>
                </c:pt>
                <c:pt idx="158">
                  <c:v>-4.0394615366406317E-2</c:v>
                </c:pt>
                <c:pt idx="159">
                  <c:v>-4.8885039966543586E-2</c:v>
                </c:pt>
                <c:pt idx="160">
                  <c:v>-0.1220163180279491</c:v>
                </c:pt>
                <c:pt idx="161">
                  <c:v>-0.10895913391356526</c:v>
                </c:pt>
                <c:pt idx="162">
                  <c:v>-0.11700767767949449</c:v>
                </c:pt>
                <c:pt idx="163">
                  <c:v>-9.7057941624385635E-2</c:v>
                </c:pt>
                <c:pt idx="164">
                  <c:v>-9.3615611018614375E-2</c:v>
                </c:pt>
                <c:pt idx="165">
                  <c:v>-0.1000800909012004</c:v>
                </c:pt>
                <c:pt idx="166">
                  <c:v>-0.12242071789854114</c:v>
                </c:pt>
                <c:pt idx="167">
                  <c:v>-0.13271417411683029</c:v>
                </c:pt>
                <c:pt idx="168">
                  <c:v>-0.11886988976651358</c:v>
                </c:pt>
                <c:pt idx="169">
                  <c:v>-0.13884132532687377</c:v>
                </c:pt>
                <c:pt idx="170">
                  <c:v>-0.15235814441612583</c:v>
                </c:pt>
                <c:pt idx="171">
                  <c:v>-0.1330751749769199</c:v>
                </c:pt>
                <c:pt idx="172">
                  <c:v>-0.11734500635203715</c:v>
                </c:pt>
                <c:pt idx="173">
                  <c:v>-0.11955638320537232</c:v>
                </c:pt>
                <c:pt idx="174">
                  <c:v>-0.118587796198247</c:v>
                </c:pt>
                <c:pt idx="175">
                  <c:v>-0.10702393258161025</c:v>
                </c:pt>
                <c:pt idx="176">
                  <c:v>-0.11660722317349392</c:v>
                </c:pt>
                <c:pt idx="177">
                  <c:v>-0.11099099667800338</c:v>
                </c:pt>
                <c:pt idx="178">
                  <c:v>-9.9995265562491054E-2</c:v>
                </c:pt>
                <c:pt idx="179">
                  <c:v>-9.6008474643142327E-2</c:v>
                </c:pt>
                <c:pt idx="180">
                  <c:v>-0.11385335868887692</c:v>
                </c:pt>
                <c:pt idx="181">
                  <c:v>-0.10978963316000079</c:v>
                </c:pt>
                <c:pt idx="182">
                  <c:v>-0.10866125888693412</c:v>
                </c:pt>
                <c:pt idx="183">
                  <c:v>-0.11953665638241662</c:v>
                </c:pt>
                <c:pt idx="184">
                  <c:v>-0.11377247871475826</c:v>
                </c:pt>
                <c:pt idx="185">
                  <c:v>-0.1051281848955663</c:v>
                </c:pt>
                <c:pt idx="186">
                  <c:v>-0.10506308637981243</c:v>
                </c:pt>
                <c:pt idx="187">
                  <c:v>-8.6809857098894661E-2</c:v>
                </c:pt>
                <c:pt idx="188">
                  <c:v>-8.6158871941356185E-2</c:v>
                </c:pt>
                <c:pt idx="189">
                  <c:v>-8.5513804830704476E-2</c:v>
                </c:pt>
                <c:pt idx="190">
                  <c:v>-8.8078291814946752E-2</c:v>
                </c:pt>
                <c:pt idx="191">
                  <c:v>-8.0102737293953452E-2</c:v>
                </c:pt>
                <c:pt idx="192">
                  <c:v>-8.3312291388847548E-2</c:v>
                </c:pt>
                <c:pt idx="193">
                  <c:v>-8.4716841183294034E-2</c:v>
                </c:pt>
                <c:pt idx="194">
                  <c:v>-8.6886791708421951E-2</c:v>
                </c:pt>
                <c:pt idx="195">
                  <c:v>-7.4973763325469234E-2</c:v>
                </c:pt>
                <c:pt idx="196">
                  <c:v>-6.5676511666443393E-2</c:v>
                </c:pt>
                <c:pt idx="197">
                  <c:v>-6.3940551246340904E-2</c:v>
                </c:pt>
                <c:pt idx="198">
                  <c:v>-6.1979705044543421E-2</c:v>
                </c:pt>
                <c:pt idx="199">
                  <c:v>-6.5023553826609293E-2</c:v>
                </c:pt>
                <c:pt idx="200">
                  <c:v>-6.3039035437264745E-2</c:v>
                </c:pt>
                <c:pt idx="201">
                  <c:v>-6.648728408992266E-2</c:v>
                </c:pt>
                <c:pt idx="202">
                  <c:v>-6.8148282582793485E-2</c:v>
                </c:pt>
                <c:pt idx="203">
                  <c:v>-7.7066779241069527E-2</c:v>
                </c:pt>
                <c:pt idx="204">
                  <c:v>-8.6648097150657688E-2</c:v>
                </c:pt>
                <c:pt idx="205">
                  <c:v>-9.2284050469103929E-2</c:v>
                </c:pt>
                <c:pt idx="206">
                  <c:v>-9.2136099296936003E-2</c:v>
                </c:pt>
                <c:pt idx="207">
                  <c:v>-9.246159187570524E-2</c:v>
                </c:pt>
                <c:pt idx="208">
                  <c:v>-9.3337462814938821E-2</c:v>
                </c:pt>
                <c:pt idx="209">
                  <c:v>-0.10483425523352607</c:v>
                </c:pt>
                <c:pt idx="210">
                  <c:v>-0.10254988913525498</c:v>
                </c:pt>
                <c:pt idx="211">
                  <c:v>-9.8046255454466436E-2</c:v>
                </c:pt>
                <c:pt idx="212">
                  <c:v>-0.10881315542369263</c:v>
                </c:pt>
                <c:pt idx="213">
                  <c:v>-0.10529586289068971</c:v>
                </c:pt>
                <c:pt idx="214">
                  <c:v>-0.10040558347996942</c:v>
                </c:pt>
                <c:pt idx="215">
                  <c:v>-0.10173319866488884</c:v>
                </c:pt>
                <c:pt idx="216">
                  <c:v>-0.11461284137267136</c:v>
                </c:pt>
                <c:pt idx="217">
                  <c:v>-0.10210209025416062</c:v>
                </c:pt>
                <c:pt idx="218">
                  <c:v>-9.6767957326936771E-2</c:v>
                </c:pt>
                <c:pt idx="219">
                  <c:v>-9.6071600476600238E-2</c:v>
                </c:pt>
                <c:pt idx="220">
                  <c:v>-0.1007133219180788</c:v>
                </c:pt>
                <c:pt idx="221">
                  <c:v>-9.7852932589500896E-2</c:v>
                </c:pt>
                <c:pt idx="222">
                  <c:v>-8.7237929157033656E-2</c:v>
                </c:pt>
                <c:pt idx="223">
                  <c:v>-8.3764035634533385E-2</c:v>
                </c:pt>
                <c:pt idx="224">
                  <c:v>-8.5284973684418675E-2</c:v>
                </c:pt>
                <c:pt idx="225">
                  <c:v>-9.0271914527622066E-2</c:v>
                </c:pt>
                <c:pt idx="226">
                  <c:v>-9.817250712138359E-2</c:v>
                </c:pt>
                <c:pt idx="227">
                  <c:v>-0.10508084052047295</c:v>
                </c:pt>
                <c:pt idx="228">
                  <c:v>-0.10806748151596735</c:v>
                </c:pt>
                <c:pt idx="229">
                  <c:v>-0.11596018338054659</c:v>
                </c:pt>
                <c:pt idx="230">
                  <c:v>-0.12875302806732414</c:v>
                </c:pt>
                <c:pt idx="231">
                  <c:v>-0.12200053656958498</c:v>
                </c:pt>
                <c:pt idx="232">
                  <c:v>-0.13301204914346187</c:v>
                </c:pt>
                <c:pt idx="233">
                  <c:v>-0.1305540870031805</c:v>
                </c:pt>
                <c:pt idx="234">
                  <c:v>-0.12569142514459797</c:v>
                </c:pt>
                <c:pt idx="235">
                  <c:v>-0.11936108765811082</c:v>
                </c:pt>
                <c:pt idx="236">
                  <c:v>-0.10991193946232614</c:v>
                </c:pt>
                <c:pt idx="237">
                  <c:v>-0.11759750968587046</c:v>
                </c:pt>
                <c:pt idx="238">
                  <c:v>-0.10862575060561386</c:v>
                </c:pt>
                <c:pt idx="239">
                  <c:v>-0.11253757959773103</c:v>
                </c:pt>
                <c:pt idx="240">
                  <c:v>-0.10421088762812603</c:v>
                </c:pt>
                <c:pt idx="241">
                  <c:v>-0.10471392161349669</c:v>
                </c:pt>
                <c:pt idx="242">
                  <c:v>-0.10012348991170306</c:v>
                </c:pt>
                <c:pt idx="243">
                  <c:v>-9.9843369025732098E-2</c:v>
                </c:pt>
                <c:pt idx="244">
                  <c:v>-0.10587188612099685</c:v>
                </c:pt>
                <c:pt idx="245">
                  <c:v>-0.10346915908499144</c:v>
                </c:pt>
                <c:pt idx="246">
                  <c:v>-9.6596333967222225E-2</c:v>
                </c:pt>
                <c:pt idx="247">
                  <c:v>-9.8254909600465123E-2</c:v>
                </c:pt>
                <c:pt idx="248">
                  <c:v>-9.9910440223781372E-2</c:v>
                </c:pt>
                <c:pt idx="249">
                  <c:v>-0.11153185708926805</c:v>
                </c:pt>
                <c:pt idx="250">
                  <c:v>-0.12300322518627871</c:v>
                </c:pt>
                <c:pt idx="251">
                  <c:v>-0.13432648185457208</c:v>
                </c:pt>
                <c:pt idx="252">
                  <c:v>-0.14550353942013416</c:v>
                </c:pt>
                <c:pt idx="253">
                  <c:v>-0.15653628551814502</c:v>
                </c:pt>
                <c:pt idx="254">
                  <c:v>-0.16404825969967907</c:v>
                </c:pt>
                <c:pt idx="255">
                  <c:v>-0.18339435497234324</c:v>
                </c:pt>
                <c:pt idx="256">
                  <c:v>-0.1976529026047299</c:v>
                </c:pt>
                <c:pt idx="257">
                  <c:v>-0.18690770214075503</c:v>
                </c:pt>
                <c:pt idx="258">
                  <c:v>-0.20563042980801882</c:v>
                </c:pt>
                <c:pt idx="259">
                  <c:v>-0.20894453606457808</c:v>
                </c:pt>
                <c:pt idx="260">
                  <c:v>-0.18837932313325101</c:v>
                </c:pt>
                <c:pt idx="261">
                  <c:v>-0.18780527258523994</c:v>
                </c:pt>
                <c:pt idx="262">
                  <c:v>-0.18504746273603168</c:v>
                </c:pt>
                <c:pt idx="263">
                  <c:v>-0.1900975294126932</c:v>
                </c:pt>
                <c:pt idx="264">
                  <c:v>-0.18071742509725353</c:v>
                </c:pt>
                <c:pt idx="265">
                  <c:v>-0.20307580623525445</c:v>
                </c:pt>
                <c:pt idx="266">
                  <c:v>-0.21968776384625721</c:v>
                </c:pt>
                <c:pt idx="267">
                  <c:v>-0.22273959759663597</c:v>
                </c:pt>
                <c:pt idx="268">
                  <c:v>-0.22577949549773557</c:v>
                </c:pt>
                <c:pt idx="269">
                  <c:v>-0.22880750423116503</c:v>
                </c:pt>
                <c:pt idx="270">
                  <c:v>-0.23182367029595374</c:v>
                </c:pt>
                <c:pt idx="271">
                  <c:v>-0.2348280400092716</c:v>
                </c:pt>
                <c:pt idx="272">
                  <c:v>-0.23782065950714515</c:v>
                </c:pt>
                <c:pt idx="273">
                  <c:v>-0.25746660248873598</c:v>
                </c:pt>
                <c:pt idx="274">
                  <c:v>-0.24854218778357307</c:v>
                </c:pt>
                <c:pt idx="275">
                  <c:v>-0.24322778167930514</c:v>
                </c:pt>
                <c:pt idx="276">
                  <c:v>-0.24231837514104682</c:v>
                </c:pt>
                <c:pt idx="277">
                  <c:v>-0.24150760271756722</c:v>
                </c:pt>
                <c:pt idx="278">
                  <c:v>-0.25341076768904214</c:v>
                </c:pt>
                <c:pt idx="279">
                  <c:v>-0.26287175197860035</c:v>
                </c:pt>
                <c:pt idx="280">
                  <c:v>-0.26606652979041845</c:v>
                </c:pt>
                <c:pt idx="281">
                  <c:v>-0.26924746115788578</c:v>
                </c:pt>
                <c:pt idx="282">
                  <c:v>-0.27123197954723011</c:v>
                </c:pt>
                <c:pt idx="283">
                  <c:v>-0.22110020436988587</c:v>
                </c:pt>
                <c:pt idx="284">
                  <c:v>-0.20657534462759708</c:v>
                </c:pt>
                <c:pt idx="285">
                  <c:v>-0.20343527708942966</c:v>
                </c:pt>
                <c:pt idx="286">
                  <c:v>-0.20028278237991315</c:v>
                </c:pt>
                <c:pt idx="287">
                  <c:v>-0.19711781131711681</c:v>
                </c:pt>
                <c:pt idx="288">
                  <c:v>-0.19394031452446536</c:v>
                </c:pt>
                <c:pt idx="289">
                  <c:v>-0.19708871546819673</c:v>
                </c:pt>
                <c:pt idx="290">
                  <c:v>-0.19355958684142038</c:v>
                </c:pt>
                <c:pt idx="291">
                  <c:v>-0.18994563287593447</c:v>
                </c:pt>
                <c:pt idx="292">
                  <c:v>-0.18033077936732178</c:v>
                </c:pt>
                <c:pt idx="293">
                  <c:v>-0.16800743306689014</c:v>
                </c:pt>
                <c:pt idx="294">
                  <c:v>-0.16442306933583783</c:v>
                </c:pt>
                <c:pt idx="295">
                  <c:v>-0.16125296888685547</c:v>
                </c:pt>
                <c:pt idx="296">
                  <c:v>-0.17987114439245389</c:v>
                </c:pt>
                <c:pt idx="297">
                  <c:v>-0.17799906889395711</c:v>
                </c:pt>
                <c:pt idx="298">
                  <c:v>-0.15754629885347782</c:v>
                </c:pt>
                <c:pt idx="299">
                  <c:v>-0.1581302128129668</c:v>
                </c:pt>
                <c:pt idx="300">
                  <c:v>-0.1188166273445338</c:v>
                </c:pt>
                <c:pt idx="301">
                  <c:v>-0.15290063204740822</c:v>
                </c:pt>
                <c:pt idx="302">
                  <c:v>-0.15297953933923114</c:v>
                </c:pt>
                <c:pt idx="303">
                  <c:v>-0.15084626542293211</c:v>
                </c:pt>
                <c:pt idx="304">
                  <c:v>-0.1487076187230798</c:v>
                </c:pt>
                <c:pt idx="305">
                  <c:v>-0.14656358570797889</c:v>
                </c:pt>
                <c:pt idx="306">
                  <c:v>-0.14441415281186254</c:v>
                </c:pt>
                <c:pt idx="307">
                  <c:v>-0.13894587748853982</c:v>
                </c:pt>
                <c:pt idx="308">
                  <c:v>-0.13263921218959951</c:v>
                </c:pt>
                <c:pt idx="309">
                  <c:v>-0.12610766110896421</c:v>
                </c:pt>
                <c:pt idx="310">
                  <c:v>-0.12005152646156125</c:v>
                </c:pt>
                <c:pt idx="311">
                  <c:v>-0.12537579597730719</c:v>
                </c:pt>
                <c:pt idx="312">
                  <c:v>-0.11361466413111321</c:v>
                </c:pt>
                <c:pt idx="313">
                  <c:v>-0.11880084588616913</c:v>
                </c:pt>
                <c:pt idx="314">
                  <c:v>-0.13134118723911359</c:v>
                </c:pt>
                <c:pt idx="315">
                  <c:v>-0.13303374864871342</c:v>
                </c:pt>
                <c:pt idx="316">
                  <c:v>-0.13907066928613843</c:v>
                </c:pt>
                <c:pt idx="317">
                  <c:v>-0.14506555321137571</c:v>
                </c:pt>
                <c:pt idx="318">
                  <c:v>-0.15101869313743355</c:v>
                </c:pt>
                <c:pt idx="319">
                  <c:v>-0.14566188091896104</c:v>
                </c:pt>
                <c:pt idx="320">
                  <c:v>-0.14027126885482499</c:v>
                </c:pt>
                <c:pt idx="321">
                  <c:v>-0.13484664367834298</c:v>
                </c:pt>
                <c:pt idx="322">
                  <c:v>-0.13983555720384189</c:v>
                </c:pt>
                <c:pt idx="323">
                  <c:v>-0.13644254365545994</c:v>
                </c:pt>
                <c:pt idx="324">
                  <c:v>-0.134984731439033</c:v>
                </c:pt>
                <c:pt idx="325">
                  <c:v>-0.14594692695552081</c:v>
                </c:pt>
                <c:pt idx="326">
                  <c:v>-0.15246072389549592</c:v>
                </c:pt>
                <c:pt idx="327">
                  <c:v>-0.15882262429871219</c:v>
                </c:pt>
                <c:pt idx="328">
                  <c:v>-0.1593118495080138</c:v>
                </c:pt>
                <c:pt idx="329">
                  <c:v>-0.13953965485950637</c:v>
                </c:pt>
                <c:pt idx="330">
                  <c:v>-0.11910069359509601</c:v>
                </c:pt>
                <c:pt idx="331">
                  <c:v>-0.10703576867538411</c:v>
                </c:pt>
                <c:pt idx="332">
                  <c:v>-0.10216718876991504</c:v>
                </c:pt>
                <c:pt idx="333">
                  <c:v>-9.4669023364449822E-2</c:v>
                </c:pt>
                <c:pt idx="334">
                  <c:v>-0.12276396461797112</c:v>
                </c:pt>
                <c:pt idx="335">
                  <c:v>-9.3106658986357616E-2</c:v>
                </c:pt>
                <c:pt idx="336">
                  <c:v>-9.5260679669448178E-2</c:v>
                </c:pt>
                <c:pt idx="337">
                  <c:v>-9.7409584199521726E-2</c:v>
                </c:pt>
                <c:pt idx="338">
                  <c:v>-9.9553384728283345E-2</c:v>
                </c:pt>
                <c:pt idx="339">
                  <c:v>-9.4359312244045146E-2</c:v>
                </c:pt>
                <c:pt idx="340">
                  <c:v>-7.8118218904609682E-2</c:v>
                </c:pt>
                <c:pt idx="341">
                  <c:v>-8.2570562845713291E-2</c:v>
                </c:pt>
                <c:pt idx="342">
                  <c:v>-8.216616297512136E-2</c:v>
                </c:pt>
                <c:pt idx="343">
                  <c:v>-7.4622625876858084E-2</c:v>
                </c:pt>
                <c:pt idx="344">
                  <c:v>-7.6958281714814114E-2</c:v>
                </c:pt>
                <c:pt idx="345">
                  <c:v>-8.0451902060270197E-2</c:v>
                </c:pt>
                <c:pt idx="346">
                  <c:v>-7.3750700302215755E-2</c:v>
                </c:pt>
                <c:pt idx="347">
                  <c:v>-9.9344280404953023E-2</c:v>
                </c:pt>
                <c:pt idx="348">
                  <c:v>-9.2925172215165275E-2</c:v>
                </c:pt>
                <c:pt idx="349">
                  <c:v>-8.9652492286813046E-2</c:v>
                </c:pt>
                <c:pt idx="350">
                  <c:v>-8.0232934325461747E-2</c:v>
                </c:pt>
                <c:pt idx="351">
                  <c:v>-6.849744734911023E-2</c:v>
                </c:pt>
                <c:pt idx="352">
                  <c:v>-6.4586934042304756E-2</c:v>
                </c:pt>
                <c:pt idx="353">
                  <c:v>-6.0660004125283606E-2</c:v>
                </c:pt>
                <c:pt idx="354">
                  <c:v>-5.6716588679960545E-2</c:v>
                </c:pt>
                <c:pt idx="355">
                  <c:v>-4.0436470444264461E-2</c:v>
                </c:pt>
                <c:pt idx="356">
                  <c:v>-2.3875373823295742E-2</c:v>
                </c:pt>
                <c:pt idx="357">
                  <c:v>-3.5198570199872936E-2</c:v>
                </c:pt>
                <c:pt idx="358">
                  <c:v>-2.4897223252401623E-2</c:v>
                </c:pt>
                <c:pt idx="359">
                  <c:v>-2.8992511698006873E-2</c:v>
                </c:pt>
                <c:pt idx="360">
                  <c:v>-3.4673836709250949E-2</c:v>
                </c:pt>
                <c:pt idx="361">
                  <c:v>-2.861572937955259E-2</c:v>
                </c:pt>
                <c:pt idx="362">
                  <c:v>-2.3680078276034244E-2</c:v>
                </c:pt>
                <c:pt idx="363">
                  <c:v>-3.4525885537083245E-2</c:v>
                </c:pt>
                <c:pt idx="364">
                  <c:v>-2.9899945553969465E-2</c:v>
                </c:pt>
                <c:pt idx="365">
                  <c:v>-1.7237297898699877E-2</c:v>
                </c:pt>
                <c:pt idx="366">
                  <c:v>-2.3309214004467171E-2</c:v>
                </c:pt>
                <c:pt idx="367">
                  <c:v>-1.5337604848065012E-2</c:v>
                </c:pt>
                <c:pt idx="368">
                  <c:v>-1.2272056560747702E-2</c:v>
                </c:pt>
                <c:pt idx="369">
                  <c:v>-1.7554899748286612E-2</c:v>
                </c:pt>
                <c:pt idx="370">
                  <c:v>-1.5761583281208691E-2</c:v>
                </c:pt>
                <c:pt idx="371">
                  <c:v>-1.3964993365110701E-2</c:v>
                </c:pt>
                <c:pt idx="372">
                  <c:v>-1.2165124024765772E-2</c:v>
                </c:pt>
                <c:pt idx="373">
                  <c:v>-1.0361969274045757E-2</c:v>
                </c:pt>
                <c:pt idx="374">
                  <c:v>-8.5555231158919165E-3</c:v>
                </c:pt>
                <c:pt idx="375">
                  <c:v>0</c:v>
                </c:pt>
                <c:pt idx="376">
                  <c:v>0</c:v>
                </c:pt>
                <c:pt idx="377">
                  <c:v>-2.2258596289326693E-2</c:v>
                </c:pt>
                <c:pt idx="378">
                  <c:v>-3.0174491843050655E-2</c:v>
                </c:pt>
                <c:pt idx="379">
                  <c:v>-2.8864247834403889E-2</c:v>
                </c:pt>
                <c:pt idx="380">
                  <c:v>-2.0847265205828913E-2</c:v>
                </c:pt>
                <c:pt idx="381">
                  <c:v>-1.3180199374815404E-2</c:v>
                </c:pt>
                <c:pt idx="382">
                  <c:v>-2.0402093280042499E-2</c:v>
                </c:pt>
                <c:pt idx="383">
                  <c:v>-2.0717018397847786E-2</c:v>
                </c:pt>
                <c:pt idx="384">
                  <c:v>-1.6743518763316478E-2</c:v>
                </c:pt>
                <c:pt idx="385">
                  <c:v>-2.4000404348299642E-2</c:v>
                </c:pt>
                <c:pt idx="386">
                  <c:v>-2.8421019890826127E-2</c:v>
                </c:pt>
                <c:pt idx="387">
                  <c:v>-2.1183574127929705E-2</c:v>
                </c:pt>
                <c:pt idx="388">
                  <c:v>-7.6826176886829467E-3</c:v>
                </c:pt>
                <c:pt idx="389">
                  <c:v>-2.9315251706817369E-3</c:v>
                </c:pt>
                <c:pt idx="390">
                  <c:v>-1.0577368664900222E-2</c:v>
                </c:pt>
                <c:pt idx="391">
                  <c:v>-1.8164581358711351E-2</c:v>
                </c:pt>
                <c:pt idx="392">
                  <c:v>-2.5693612852055292E-2</c:v>
                </c:pt>
                <c:pt idx="393">
                  <c:v>0</c:v>
                </c:pt>
                <c:pt idx="394">
                  <c:v>-3.7646222452013212E-2</c:v>
                </c:pt>
                <c:pt idx="395">
                  <c:v>-1.4972950984827316E-2</c:v>
                </c:pt>
                <c:pt idx="396">
                  <c:v>-1.763223223755972E-2</c:v>
                </c:pt>
                <c:pt idx="397">
                  <c:v>-1.6864291118114605E-2</c:v>
                </c:pt>
                <c:pt idx="398">
                  <c:v>-1.2226230891762113E-2</c:v>
                </c:pt>
                <c:pt idx="399">
                  <c:v>-1.4594682958170013E-2</c:v>
                </c:pt>
                <c:pt idx="400">
                  <c:v>-1.6455609581776276E-2</c:v>
                </c:pt>
                <c:pt idx="401">
                  <c:v>-5.3603810812774544E-4</c:v>
                </c:pt>
                <c:pt idx="402">
                  <c:v>-5.3622819256313736E-3</c:v>
                </c:pt>
                <c:pt idx="403">
                  <c:v>-1.6128664352705546E-2</c:v>
                </c:pt>
                <c:pt idx="404">
                  <c:v>-2.221896966632575E-2</c:v>
                </c:pt>
                <c:pt idx="405">
                  <c:v>-1.2053254055451545E-2</c:v>
                </c:pt>
                <c:pt idx="406">
                  <c:v>-3.9060450652179779E-2</c:v>
                </c:pt>
                <c:pt idx="407">
                  <c:v>-2.540668564976567E-2</c:v>
                </c:pt>
                <c:pt idx="408">
                  <c:v>-1.9210350954585009E-2</c:v>
                </c:pt>
                <c:pt idx="409">
                  <c:v>-1.2974620787377322E-2</c:v>
                </c:pt>
                <c:pt idx="410">
                  <c:v>-6.6992446769688074E-3</c:v>
                </c:pt>
                <c:pt idx="411">
                  <c:v>-3.8397055972283489E-4</c:v>
                </c:pt>
                <c:pt idx="412">
                  <c:v>-1.9559688413593457E-2</c:v>
                </c:pt>
                <c:pt idx="413">
                  <c:v>-1.4208811554092482E-2</c:v>
                </c:pt>
                <c:pt idx="414">
                  <c:v>-1.8751829562691835E-2</c:v>
                </c:pt>
                <c:pt idx="415">
                  <c:v>0</c:v>
                </c:pt>
                <c:pt idx="416">
                  <c:v>-1.0091220068416673E-3</c:v>
                </c:pt>
                <c:pt idx="417">
                  <c:v>0</c:v>
                </c:pt>
                <c:pt idx="418">
                  <c:v>-1.0892486634088705E-3</c:v>
                </c:pt>
                <c:pt idx="419">
                  <c:v>0</c:v>
                </c:pt>
                <c:pt idx="420">
                  <c:v>-5.0064878081690356E-4</c:v>
                </c:pt>
                <c:pt idx="421">
                  <c:v>-1.5131968768516302E-2</c:v>
                </c:pt>
                <c:pt idx="422">
                  <c:v>-1.6722044297104E-2</c:v>
                </c:pt>
                <c:pt idx="423">
                  <c:v>-1.3196876851650385E-2</c:v>
                </c:pt>
                <c:pt idx="424">
                  <c:v>-2.8902245795095816E-2</c:v>
                </c:pt>
                <c:pt idx="425">
                  <c:v>-4.4357657469593526E-2</c:v>
                </c:pt>
                <c:pt idx="426">
                  <c:v>-5.9567090045703375E-2</c:v>
                </c:pt>
                <c:pt idx="427">
                  <c:v>-7.4534458379789892E-2</c:v>
                </c:pt>
                <c:pt idx="428">
                  <c:v>-8.9263615021713538E-2</c:v>
                </c:pt>
                <c:pt idx="429">
                  <c:v>-7.7606186293848967E-2</c:v>
                </c:pt>
                <c:pt idx="430">
                  <c:v>-4.2461391916115976E-2</c:v>
                </c:pt>
                <c:pt idx="431">
                  <c:v>-6.5596240821439E-2</c:v>
                </c:pt>
                <c:pt idx="432">
                  <c:v>-6.3642398013905699E-2</c:v>
                </c:pt>
                <c:pt idx="433">
                  <c:v>-6.5163095247024239E-2</c:v>
                </c:pt>
                <c:pt idx="434">
                  <c:v>-6.6125015938257037E-2</c:v>
                </c:pt>
                <c:pt idx="435">
                  <c:v>-9.3495691045324625E-2</c:v>
                </c:pt>
                <c:pt idx="436">
                  <c:v>-8.7656663691525361E-2</c:v>
                </c:pt>
                <c:pt idx="437">
                  <c:v>-8.3855858153262464E-2</c:v>
                </c:pt>
                <c:pt idx="438">
                  <c:v>-8.736602488618217E-2</c:v>
                </c:pt>
                <c:pt idx="439">
                  <c:v>-7.4313529892670038E-2</c:v>
                </c:pt>
                <c:pt idx="440">
                  <c:v>-7.7433678099709802E-2</c:v>
                </c:pt>
                <c:pt idx="441">
                  <c:v>-7.5624217150314754E-2</c:v>
                </c:pt>
                <c:pt idx="442">
                  <c:v>-5.9995349779114693E-2</c:v>
                </c:pt>
                <c:pt idx="443">
                  <c:v>-6.5449931576636922E-2</c:v>
                </c:pt>
                <c:pt idx="444">
                  <c:v>-7.0872861974800805E-2</c:v>
                </c:pt>
                <c:pt idx="445">
                  <c:v>-7.6264324637742242E-2</c:v>
                </c:pt>
                <c:pt idx="446">
                  <c:v>-8.1624502163852863E-2</c:v>
                </c:pt>
                <c:pt idx="447">
                  <c:v>-6.591313087371653E-2</c:v>
                </c:pt>
                <c:pt idx="448">
                  <c:v>-3.8195564289303818E-2</c:v>
                </c:pt>
                <c:pt idx="449">
                  <c:v>-5.9882844435110716E-2</c:v>
                </c:pt>
                <c:pt idx="450">
                  <c:v>-5.5907655613641527E-2</c:v>
                </c:pt>
                <c:pt idx="451">
                  <c:v>-6.5847502756380849E-2</c:v>
                </c:pt>
                <c:pt idx="452">
                  <c:v>-6.5789374995312122E-2</c:v>
                </c:pt>
                <c:pt idx="453">
                  <c:v>-6.8013230628454657E-2</c:v>
                </c:pt>
                <c:pt idx="454">
                  <c:v>-7.2592198129410979E-2</c:v>
                </c:pt>
                <c:pt idx="455">
                  <c:v>-8.1412617099312135E-2</c:v>
                </c:pt>
                <c:pt idx="456">
                  <c:v>-8.2290158782541978E-2</c:v>
                </c:pt>
                <c:pt idx="457">
                  <c:v>-9.4973261229908235E-2</c:v>
                </c:pt>
                <c:pt idx="458">
                  <c:v>-9.2305009487950507E-2</c:v>
                </c:pt>
                <c:pt idx="459">
                  <c:v>-0.10629317392576143</c:v>
                </c:pt>
                <c:pt idx="460">
                  <c:v>-9.1671229383395669E-2</c:v>
                </c:pt>
                <c:pt idx="461">
                  <c:v>-9.2830034426635177E-2</c:v>
                </c:pt>
                <c:pt idx="462">
                  <c:v>-8.8699213212627526E-2</c:v>
                </c:pt>
                <c:pt idx="463">
                  <c:v>-7.8273718001604986E-2</c:v>
                </c:pt>
                <c:pt idx="464">
                  <c:v>0</c:v>
                </c:pt>
                <c:pt idx="465">
                  <c:v>-7.1168658998463918E-3</c:v>
                </c:pt>
                <c:pt idx="466">
                  <c:v>-1.4183082019458615E-2</c:v>
                </c:pt>
                <c:pt idx="467">
                  <c:v>-2.11990088265257E-2</c:v>
                </c:pt>
                <c:pt idx="468">
                  <c:v>-2.8165004223344114E-2</c:v>
                </c:pt>
                <c:pt idx="469">
                  <c:v>-3.5081423565065606E-2</c:v>
                </c:pt>
                <c:pt idx="470">
                  <c:v>-4.1948619677824928E-2</c:v>
                </c:pt>
                <c:pt idx="471">
                  <c:v>-3.5404440385651936E-2</c:v>
                </c:pt>
                <c:pt idx="472">
                  <c:v>-3.5705730882088726E-2</c:v>
                </c:pt>
                <c:pt idx="473">
                  <c:v>-3.1354796694412657E-2</c:v>
                </c:pt>
                <c:pt idx="474">
                  <c:v>-2.8886460267081748E-2</c:v>
                </c:pt>
                <c:pt idx="475">
                  <c:v>-4.6842251032995885E-2</c:v>
                </c:pt>
                <c:pt idx="476">
                  <c:v>-4.2929217318402157E-2</c:v>
                </c:pt>
                <c:pt idx="477">
                  <c:v>-3.419927839990422E-2</c:v>
                </c:pt>
                <c:pt idx="478">
                  <c:v>-2.2918662794179201E-2</c:v>
                </c:pt>
                <c:pt idx="479">
                  <c:v>-1.1553835559015568E-2</c:v>
                </c:pt>
                <c:pt idx="480">
                  <c:v>-1.2944263129528677E-2</c:v>
                </c:pt>
                <c:pt idx="481">
                  <c:v>-2.4524297862147271E-2</c:v>
                </c:pt>
                <c:pt idx="482">
                  <c:v>-1.024084620700505E-2</c:v>
                </c:pt>
                <c:pt idx="483">
                  <c:v>0</c:v>
                </c:pt>
                <c:pt idx="484">
                  <c:v>0</c:v>
                </c:pt>
                <c:pt idx="485">
                  <c:v>-1.000032207947199E-3</c:v>
                </c:pt>
                <c:pt idx="486">
                  <c:v>-1.9990643514778972E-3</c:v>
                </c:pt>
                <c:pt idx="487">
                  <c:v>-2.9970974306887666E-3</c:v>
                </c:pt>
                <c:pt idx="488">
                  <c:v>-5.5567706228848435E-3</c:v>
                </c:pt>
                <c:pt idx="489">
                  <c:v>-2.2401310789921469E-2</c:v>
                </c:pt>
                <c:pt idx="490">
                  <c:v>-1.2144083095777414E-2</c:v>
                </c:pt>
                <c:pt idx="491">
                  <c:v>-8.2610162328876635E-3</c:v>
                </c:pt>
                <c:pt idx="492">
                  <c:v>0</c:v>
                </c:pt>
                <c:pt idx="493">
                  <c:v>0</c:v>
                </c:pt>
                <c:pt idx="494">
                  <c:v>-2.2932824860212309E-3</c:v>
                </c:pt>
                <c:pt idx="495">
                  <c:v>-1.6546235593365433E-3</c:v>
                </c:pt>
                <c:pt idx="496">
                  <c:v>-6.4068349388766155E-3</c:v>
                </c:pt>
                <c:pt idx="497">
                  <c:v>-5.7019174491929059E-3</c:v>
                </c:pt>
                <c:pt idx="498">
                  <c:v>-6.7911790970837105E-3</c:v>
                </c:pt>
                <c:pt idx="499">
                  <c:v>-7.8792474499659315E-3</c:v>
                </c:pt>
                <c:pt idx="500">
                  <c:v>-8.3485789378755504E-3</c:v>
                </c:pt>
                <c:pt idx="501">
                  <c:v>-3.8525006105691872E-3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-5.2203500431146077E-3</c:v>
                </c:pt>
                <c:pt idx="508">
                  <c:v>-8.6605463799059867E-3</c:v>
                </c:pt>
                <c:pt idx="509">
                  <c:v>-1.0187929016146957E-2</c:v>
                </c:pt>
                <c:pt idx="510">
                  <c:v>-2.202693714963877E-2</c:v>
                </c:pt>
                <c:pt idx="511">
                  <c:v>-1.5358083385769938E-2</c:v>
                </c:pt>
                <c:pt idx="512">
                  <c:v>-7.757024257059153E-3</c:v>
                </c:pt>
                <c:pt idx="513">
                  <c:v>-1.1333465993327518E-2</c:v>
                </c:pt>
                <c:pt idx="514">
                  <c:v>-5.8029783961406345E-3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-9.6297843293535745E-3</c:v>
                </c:pt>
                <c:pt idx="520">
                  <c:v>-1.9166835912477809E-2</c:v>
                </c:pt>
                <c:pt idx="521">
                  <c:v>-2.861204774571835E-2</c:v>
                </c:pt>
                <c:pt idx="522">
                  <c:v>-3.7966304226059733E-2</c:v>
                </c:pt>
                <c:pt idx="523">
                  <c:v>-3.8366878608988464E-2</c:v>
                </c:pt>
                <c:pt idx="524">
                  <c:v>-4.149679031288922E-2</c:v>
                </c:pt>
                <c:pt idx="525">
                  <c:v>-4.0568340366016309E-2</c:v>
                </c:pt>
                <c:pt idx="526">
                  <c:v>-3.5489871918038318E-2</c:v>
                </c:pt>
                <c:pt idx="527">
                  <c:v>-3.7784687874477529E-2</c:v>
                </c:pt>
                <c:pt idx="528">
                  <c:v>-2.8666528615608033E-2</c:v>
                </c:pt>
                <c:pt idx="529">
                  <c:v>-2.1279665418549309E-2</c:v>
                </c:pt>
                <c:pt idx="530">
                  <c:v>-1.7436867100961706E-2</c:v>
                </c:pt>
                <c:pt idx="531">
                  <c:v>-1.915118967197027E-2</c:v>
                </c:pt>
                <c:pt idx="532">
                  <c:v>-1.2830261697281076E-2</c:v>
                </c:pt>
                <c:pt idx="533">
                  <c:v>-2.7067625782053462E-2</c:v>
                </c:pt>
                <c:pt idx="534">
                  <c:v>-8.2066828027984595E-3</c:v>
                </c:pt>
                <c:pt idx="535">
                  <c:v>0</c:v>
                </c:pt>
                <c:pt idx="536">
                  <c:v>0</c:v>
                </c:pt>
                <c:pt idx="537">
                  <c:v>-7.1116787318222796E-3</c:v>
                </c:pt>
                <c:pt idx="538">
                  <c:v>-1.4172781489262265E-2</c:v>
                </c:pt>
                <c:pt idx="539">
                  <c:v>-7.6281789610277428E-3</c:v>
                </c:pt>
                <c:pt idx="540">
                  <c:v>-2.4226976904723196E-3</c:v>
                </c:pt>
                <c:pt idx="541">
                  <c:v>-1.9816339602478528E-2</c:v>
                </c:pt>
                <c:pt idx="542">
                  <c:v>-2.0953016258624779E-2</c:v>
                </c:pt>
                <c:pt idx="543">
                  <c:v>-2.9595077609295251E-2</c:v>
                </c:pt>
                <c:pt idx="544">
                  <c:v>-3.7978275371120862E-2</c:v>
                </c:pt>
                <c:pt idx="545">
                  <c:v>-4.6429507794117142E-2</c:v>
                </c:pt>
                <c:pt idx="546">
                  <c:v>-2.6686180998748754E-2</c:v>
                </c:pt>
                <c:pt idx="547">
                  <c:v>-1.4658980409336442E-2</c:v>
                </c:pt>
                <c:pt idx="548">
                  <c:v>-2.6208278988573475E-2</c:v>
                </c:pt>
                <c:pt idx="549">
                  <c:v>-1.7451720281298488E-2</c:v>
                </c:pt>
                <c:pt idx="550">
                  <c:v>-1.6019673632752029E-2</c:v>
                </c:pt>
                <c:pt idx="551">
                  <c:v>-1.4803743562238458E-2</c:v>
                </c:pt>
                <c:pt idx="552">
                  <c:v>-1.3586310935325474E-2</c:v>
                </c:pt>
                <c:pt idx="553">
                  <c:v>-1.236737389526632E-2</c:v>
                </c:pt>
                <c:pt idx="554">
                  <c:v>-2.7744866701843174E-3</c:v>
                </c:pt>
                <c:pt idx="555">
                  <c:v>0</c:v>
                </c:pt>
                <c:pt idx="556">
                  <c:v>-1.4280388796895749E-2</c:v>
                </c:pt>
                <c:pt idx="557">
                  <c:v>-2.835684808960004E-2</c:v>
                </c:pt>
                <c:pt idx="558">
                  <c:v>-2.4272663134133121E-2</c:v>
                </c:pt>
                <c:pt idx="559">
                  <c:v>-2.7808470550489406E-2</c:v>
                </c:pt>
                <c:pt idx="560">
                  <c:v>-2.6983448820006251E-2</c:v>
                </c:pt>
                <c:pt idx="561">
                  <c:v>-1.8752874889710669E-2</c:v>
                </c:pt>
                <c:pt idx="562">
                  <c:v>-1.6579008107802995E-2</c:v>
                </c:pt>
                <c:pt idx="563">
                  <c:v>-1.592095506086999E-2</c:v>
                </c:pt>
                <c:pt idx="564">
                  <c:v>-1.729435433046389E-2</c:v>
                </c:pt>
                <c:pt idx="565">
                  <c:v>-2.6191166047081937E-2</c:v>
                </c:pt>
                <c:pt idx="566">
                  <c:v>-3.8877512101137213E-2</c:v>
                </c:pt>
                <c:pt idx="567">
                  <c:v>-3.8581224535229608E-2</c:v>
                </c:pt>
                <c:pt idx="568">
                  <c:v>-3.7165264620809157E-2</c:v>
                </c:pt>
                <c:pt idx="569">
                  <c:v>-3.3084353561098068E-2</c:v>
                </c:pt>
                <c:pt idx="570">
                  <c:v>-2.8535969938645378E-2</c:v>
                </c:pt>
                <c:pt idx="571">
                  <c:v>-2.3966190661200759E-2</c:v>
                </c:pt>
                <c:pt idx="572">
                  <c:v>-1.937491508332867E-2</c:v>
                </c:pt>
                <c:pt idx="573">
                  <c:v>-1.7078277210575199E-2</c:v>
                </c:pt>
                <c:pt idx="574">
                  <c:v>-1.0237717271271651E-2</c:v>
                </c:pt>
                <c:pt idx="575">
                  <c:v>-3.3495510382030025E-3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-3.9800575437821673E-3</c:v>
                </c:pt>
                <c:pt idx="580">
                  <c:v>0</c:v>
                </c:pt>
                <c:pt idx="581">
                  <c:v>-4.1270951076930462E-3</c:v>
                </c:pt>
                <c:pt idx="582">
                  <c:v>-2.7319751144259108E-3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-4.2861107234576368E-3</c:v>
                </c:pt>
                <c:pt idx="587">
                  <c:v>-5.1715647351899818E-3</c:v>
                </c:pt>
                <c:pt idx="588">
                  <c:v>0</c:v>
                </c:pt>
                <c:pt idx="589">
                  <c:v>-4.5003458561426735E-3</c:v>
                </c:pt>
                <c:pt idx="590">
                  <c:v>-8.9804385994579627E-3</c:v>
                </c:pt>
                <c:pt idx="591">
                  <c:v>-1.344036937596349E-2</c:v>
                </c:pt>
                <c:pt idx="592">
                  <c:v>-2.8951174861349127E-2</c:v>
                </c:pt>
                <c:pt idx="593">
                  <c:v>-3.3786025391430052E-2</c:v>
                </c:pt>
                <c:pt idx="594">
                  <c:v>-3.8596803208540975E-2</c:v>
                </c:pt>
                <c:pt idx="595">
                  <c:v>-3.1750391779225562E-2</c:v>
                </c:pt>
                <c:pt idx="596">
                  <c:v>-2.9389396001073487E-2</c:v>
                </c:pt>
                <c:pt idx="597">
                  <c:v>-3.9616143685725635E-2</c:v>
                </c:pt>
                <c:pt idx="598">
                  <c:v>-5.2008592944957299E-2</c:v>
                </c:pt>
                <c:pt idx="599">
                  <c:v>-5.5234916698289616E-2</c:v>
                </c:pt>
                <c:pt idx="600">
                  <c:v>-4.0408434804285021E-2</c:v>
                </c:pt>
                <c:pt idx="601">
                  <c:v>-3.6234219672635959E-2</c:v>
                </c:pt>
                <c:pt idx="602">
                  <c:v>-2.9824441625292297E-2</c:v>
                </c:pt>
                <c:pt idx="603">
                  <c:v>-4.0248071271269947E-2</c:v>
                </c:pt>
                <c:pt idx="604">
                  <c:v>-3.2553797202053203E-2</c:v>
                </c:pt>
                <c:pt idx="605">
                  <c:v>-3.1677354922604595E-2</c:v>
                </c:pt>
                <c:pt idx="606">
                  <c:v>-4.8553830877845705E-2</c:v>
                </c:pt>
                <c:pt idx="607">
                  <c:v>-6.5136174043653683E-2</c:v>
                </c:pt>
                <c:pt idx="608">
                  <c:v>-4.6718184113213379E-2</c:v>
                </c:pt>
                <c:pt idx="609">
                  <c:v>-2.5270752390765927E-2</c:v>
                </c:pt>
                <c:pt idx="610">
                  <c:v>-1.786185253616801E-2</c:v>
                </c:pt>
                <c:pt idx="611">
                  <c:v>-1.039663776418287E-2</c:v>
                </c:pt>
                <c:pt idx="612">
                  <c:v>-5.8810547157196469E-3</c:v>
                </c:pt>
                <c:pt idx="613">
                  <c:v>-6.3732596190332336E-3</c:v>
                </c:pt>
                <c:pt idx="614">
                  <c:v>-9.097851922534872E-4</c:v>
                </c:pt>
                <c:pt idx="615">
                  <c:v>-3.6200876759806544E-4</c:v>
                </c:pt>
                <c:pt idx="616">
                  <c:v>-1.509957622745306E-3</c:v>
                </c:pt>
                <c:pt idx="617">
                  <c:v>-7.7657231680846595E-3</c:v>
                </c:pt>
                <c:pt idx="618">
                  <c:v>-3.2657001455973722E-2</c:v>
                </c:pt>
                <c:pt idx="619">
                  <c:v>-4.1003843961518793E-2</c:v>
                </c:pt>
                <c:pt idx="620">
                  <c:v>-3.5970651885700256E-2</c:v>
                </c:pt>
                <c:pt idx="621">
                  <c:v>-5.5919240289670213E-2</c:v>
                </c:pt>
                <c:pt idx="622">
                  <c:v>-5.4596638081734206E-2</c:v>
                </c:pt>
                <c:pt idx="623">
                  <c:v>-4.8363101144931697E-2</c:v>
                </c:pt>
                <c:pt idx="624">
                  <c:v>-5.2400407771057811E-2</c:v>
                </c:pt>
                <c:pt idx="625">
                  <c:v>-5.6420586178623999E-2</c:v>
                </c:pt>
                <c:pt idx="626">
                  <c:v>-6.0423709033864847E-2</c:v>
                </c:pt>
                <c:pt idx="627">
                  <c:v>-2.8131891860994629E-2</c:v>
                </c:pt>
                <c:pt idx="628">
                  <c:v>-2.6684141238017212E-2</c:v>
                </c:pt>
                <c:pt idx="629">
                  <c:v>-2.523423396245561E-2</c:v>
                </c:pt>
                <c:pt idx="630">
                  <c:v>-2.2457245653116131E-2</c:v>
                </c:pt>
                <c:pt idx="631">
                  <c:v>-2.1471248088736461E-2</c:v>
                </c:pt>
                <c:pt idx="632">
                  <c:v>-2.9344938783999686E-2</c:v>
                </c:pt>
                <c:pt idx="633">
                  <c:v>-3.1355040098821951E-2</c:v>
                </c:pt>
                <c:pt idx="634">
                  <c:v>-2.3687757911399876E-2</c:v>
                </c:pt>
                <c:pt idx="635">
                  <c:v>-1.7641092533527969E-2</c:v>
                </c:pt>
                <c:pt idx="636">
                  <c:v>-1.1556977904672472E-2</c:v>
                </c:pt>
                <c:pt idx="637">
                  <c:v>-5.4351820876741286E-3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-4.9155692107586413E-3</c:v>
                </c:pt>
                <c:pt idx="647">
                  <c:v>-1.1178931277759263E-2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-4.1290587531581657E-3</c:v>
                </c:pt>
                <c:pt idx="657">
                  <c:v>-6.5871506667498636E-3</c:v>
                </c:pt>
                <c:pt idx="658">
                  <c:v>-1.8150003124692948E-2</c:v>
                </c:pt>
                <c:pt idx="659">
                  <c:v>-1.7974008033801558E-2</c:v>
                </c:pt>
                <c:pt idx="660">
                  <c:v>-1.7797981396062146E-2</c:v>
                </c:pt>
                <c:pt idx="661">
                  <c:v>-1.7621923205821899E-2</c:v>
                </c:pt>
                <c:pt idx="662">
                  <c:v>-1.7445833457423676E-2</c:v>
                </c:pt>
                <c:pt idx="663">
                  <c:v>-1.7269712145210447E-2</c:v>
                </c:pt>
                <c:pt idx="664">
                  <c:v>-1.7093559263524849E-2</c:v>
                </c:pt>
                <c:pt idx="665">
                  <c:v>-2.6556915541033344E-2</c:v>
                </c:pt>
                <c:pt idx="666">
                  <c:v>-2.5403754988349458E-2</c:v>
                </c:pt>
                <c:pt idx="667">
                  <c:v>-1.8966887180723702E-2</c:v>
                </c:pt>
                <c:pt idx="668">
                  <c:v>-9.0095318019364212E-3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-6.4394786066374055E-3</c:v>
                </c:pt>
                <c:pt idx="675">
                  <c:v>-6.6894697834194439E-3</c:v>
                </c:pt>
                <c:pt idx="676">
                  <c:v>-2.1116901756409456E-3</c:v>
                </c:pt>
                <c:pt idx="677">
                  <c:v>-6.8262296624825858E-3</c:v>
                </c:pt>
                <c:pt idx="678">
                  <c:v>0</c:v>
                </c:pt>
                <c:pt idx="679">
                  <c:v>-2.5490272382550305E-2</c:v>
                </c:pt>
                <c:pt idx="680">
                  <c:v>-5.0330790778964629E-2</c:v>
                </c:pt>
                <c:pt idx="681">
                  <c:v>-6.5508503687350728E-2</c:v>
                </c:pt>
                <c:pt idx="682">
                  <c:v>-3.36828197537834E-2</c:v>
                </c:pt>
                <c:pt idx="683">
                  <c:v>-7.732584796127373E-4</c:v>
                </c:pt>
                <c:pt idx="684">
                  <c:v>-8.6165140990317468E-3</c:v>
                </c:pt>
                <c:pt idx="685">
                  <c:v>0</c:v>
                </c:pt>
                <c:pt idx="686">
                  <c:v>-8.1363292242205842E-3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-8.9364818070277741E-3</c:v>
                </c:pt>
                <c:pt idx="692">
                  <c:v>-1.2916325464012224E-2</c:v>
                </c:pt>
                <c:pt idx="693">
                  <c:v>-1.6215627034988578E-2</c:v>
                </c:pt>
                <c:pt idx="694">
                  <c:v>-2.2388017987551745E-2</c:v>
                </c:pt>
                <c:pt idx="695">
                  <c:v>-6.0916202491315019E-2</c:v>
                </c:pt>
                <c:pt idx="696">
                  <c:v>-5.5467673552205943E-2</c:v>
                </c:pt>
                <c:pt idx="697">
                  <c:v>-9.9831471508064151E-2</c:v>
                </c:pt>
                <c:pt idx="698">
                  <c:v>-9.0585434759618999E-2</c:v>
                </c:pt>
                <c:pt idx="699">
                  <c:v>-8.1244427799655017E-2</c:v>
                </c:pt>
                <c:pt idx="700">
                  <c:v>-6.9117642948773539E-2</c:v>
                </c:pt>
                <c:pt idx="701">
                  <c:v>-7.1687492838237721E-2</c:v>
                </c:pt>
                <c:pt idx="702">
                  <c:v>-8.3054082833290854E-2</c:v>
                </c:pt>
                <c:pt idx="703">
                  <c:v>-9.3699605648918549E-2</c:v>
                </c:pt>
                <c:pt idx="704">
                  <c:v>-9.4606529291258012E-2</c:v>
                </c:pt>
                <c:pt idx="705">
                  <c:v>-9.2205766860534832E-2</c:v>
                </c:pt>
                <c:pt idx="706">
                  <c:v>-9.532480163665491E-2</c:v>
                </c:pt>
                <c:pt idx="707">
                  <c:v>-8.4030877326350062E-2</c:v>
                </c:pt>
                <c:pt idx="708">
                  <c:v>-7.8093252432204552E-2</c:v>
                </c:pt>
                <c:pt idx="709">
                  <c:v>-8.4922429381531384E-2</c:v>
                </c:pt>
                <c:pt idx="710">
                  <c:v>-8.6704136074879479E-2</c:v>
                </c:pt>
                <c:pt idx="711">
                  <c:v>-5.6700195358898808E-2</c:v>
                </c:pt>
                <c:pt idx="712">
                  <c:v>-0.10302736421997594</c:v>
                </c:pt>
                <c:pt idx="713">
                  <c:v>-8.6207840020672166E-2</c:v>
                </c:pt>
                <c:pt idx="714">
                  <c:v>-6.9072925604313107E-2</c:v>
                </c:pt>
                <c:pt idx="715">
                  <c:v>-7.9828795613222869E-2</c:v>
                </c:pt>
                <c:pt idx="716">
                  <c:v>-9.0460393009561213E-2</c:v>
                </c:pt>
                <c:pt idx="717">
                  <c:v>-0.11140907147229084</c:v>
                </c:pt>
                <c:pt idx="718">
                  <c:v>-0.10920674225761107</c:v>
                </c:pt>
                <c:pt idx="719">
                  <c:v>-0.11356388850848087</c:v>
                </c:pt>
                <c:pt idx="720">
                  <c:v>-0.12354004857421541</c:v>
                </c:pt>
                <c:pt idx="721">
                  <c:v>-0.13506314927488039</c:v>
                </c:pt>
                <c:pt idx="722">
                  <c:v>-0.13302431785088464</c:v>
                </c:pt>
                <c:pt idx="723">
                  <c:v>-0.13220123922940852</c:v>
                </c:pt>
                <c:pt idx="724">
                  <c:v>-0.13970117634564283</c:v>
                </c:pt>
                <c:pt idx="725">
                  <c:v>-0.15328546714253388</c:v>
                </c:pt>
                <c:pt idx="726">
                  <c:v>-0.13694267515923575</c:v>
                </c:pt>
                <c:pt idx="727">
                  <c:v>-0.12869931219134567</c:v>
                </c:pt>
                <c:pt idx="728">
                  <c:v>-0.13861258849143265</c:v>
                </c:pt>
                <c:pt idx="729">
                  <c:v>-0.1358079725435507</c:v>
                </c:pt>
                <c:pt idx="730">
                  <c:v>-0.10674868572929819</c:v>
                </c:pt>
                <c:pt idx="731">
                  <c:v>-0.12455177849263455</c:v>
                </c:pt>
                <c:pt idx="732">
                  <c:v>-0.11910690635122001</c:v>
                </c:pt>
                <c:pt idx="733">
                  <c:v>-0.11362816969114309</c:v>
                </c:pt>
                <c:pt idx="734">
                  <c:v>-8.8731788162760061E-2</c:v>
                </c:pt>
                <c:pt idx="735">
                  <c:v>-0.10217074759015454</c:v>
                </c:pt>
                <c:pt idx="736">
                  <c:v>-0.10081385566918122</c:v>
                </c:pt>
                <c:pt idx="737">
                  <c:v>-9.9093635324466467E-2</c:v>
                </c:pt>
                <c:pt idx="738">
                  <c:v>-0.10172776639659276</c:v>
                </c:pt>
                <c:pt idx="739">
                  <c:v>-9.6205174355721068E-2</c:v>
                </c:pt>
                <c:pt idx="740">
                  <c:v>-0.10144269332565703</c:v>
                </c:pt>
                <c:pt idx="741">
                  <c:v>-0.10095359737062026</c:v>
                </c:pt>
                <c:pt idx="742">
                  <c:v>-0.1020351981397587</c:v>
                </c:pt>
                <c:pt idx="743">
                  <c:v>-0.10955469909419469</c:v>
                </c:pt>
                <c:pt idx="744">
                  <c:v>-0.10966369762131722</c:v>
                </c:pt>
                <c:pt idx="745">
                  <c:v>-9.7341274388420884E-2</c:v>
                </c:pt>
                <c:pt idx="746">
                  <c:v>-9.1256920707764144E-2</c:v>
                </c:pt>
                <c:pt idx="747">
                  <c:v>-6.3453911789448703E-2</c:v>
                </c:pt>
                <c:pt idx="748">
                  <c:v>-0.10498095320609413</c:v>
                </c:pt>
                <c:pt idx="749">
                  <c:v>-0.11583748599089461</c:v>
                </c:pt>
                <c:pt idx="750">
                  <c:v>-0.14277968602834534</c:v>
                </c:pt>
                <c:pt idx="751">
                  <c:v>-0.14038854690815761</c:v>
                </c:pt>
                <c:pt idx="752">
                  <c:v>-0.13799073792002869</c:v>
                </c:pt>
                <c:pt idx="753">
                  <c:v>-9.71414437553626E-2</c:v>
                </c:pt>
                <c:pt idx="754">
                  <c:v>-9.151963510646921E-2</c:v>
                </c:pt>
                <c:pt idx="755">
                  <c:v>-9.6212161440792809E-2</c:v>
                </c:pt>
                <c:pt idx="756">
                  <c:v>-0.10690519643490959</c:v>
                </c:pt>
                <c:pt idx="757">
                  <c:v>-0.11227826485524139</c:v>
                </c:pt>
                <c:pt idx="758">
                  <c:v>-0.12739132986587576</c:v>
                </c:pt>
                <c:pt idx="759">
                  <c:v>-0.13053831298228336</c:v>
                </c:pt>
                <c:pt idx="760">
                  <c:v>-0.12404591353342476</c:v>
                </c:pt>
                <c:pt idx="761">
                  <c:v>-0.12741788078914928</c:v>
                </c:pt>
                <c:pt idx="762">
                  <c:v>-0.11858760267521495</c:v>
                </c:pt>
                <c:pt idx="763">
                  <c:v>-0.11155859509283028</c:v>
                </c:pt>
                <c:pt idx="764">
                  <c:v>-9.8994418716444432E-2</c:v>
                </c:pt>
                <c:pt idx="765">
                  <c:v>-0.10743342006634915</c:v>
                </c:pt>
                <c:pt idx="766">
                  <c:v>-0.10995156552628116</c:v>
                </c:pt>
                <c:pt idx="767">
                  <c:v>-0.10679619790778694</c:v>
                </c:pt>
                <c:pt idx="768">
                  <c:v>-0.11269050287448634</c:v>
                </c:pt>
                <c:pt idx="769">
                  <c:v>-0.12177231605101102</c:v>
                </c:pt>
                <c:pt idx="770">
                  <c:v>-0.13900945492351913</c:v>
                </c:pt>
                <c:pt idx="771">
                  <c:v>-0.11936166733674514</c:v>
                </c:pt>
                <c:pt idx="772">
                  <c:v>-9.926551761723601E-2</c:v>
                </c:pt>
                <c:pt idx="773">
                  <c:v>-0.11457701584391367</c:v>
                </c:pt>
                <c:pt idx="774">
                  <c:v>-9.9902739775798E-2</c:v>
                </c:pt>
                <c:pt idx="775">
                  <c:v>-0.10559861152645422</c:v>
                </c:pt>
                <c:pt idx="776">
                  <c:v>-0.10863939094976816</c:v>
                </c:pt>
                <c:pt idx="777">
                  <c:v>-0.10978667031858291</c:v>
                </c:pt>
                <c:pt idx="778">
                  <c:v>-0.12024354183726793</c:v>
                </c:pt>
                <c:pt idx="779">
                  <c:v>-0.11714546831636397</c:v>
                </c:pt>
                <c:pt idx="780">
                  <c:v>-0.12096880126773657</c:v>
                </c:pt>
                <c:pt idx="781">
                  <c:v>-0.11626090334625472</c:v>
                </c:pt>
                <c:pt idx="782">
                  <c:v>-0.12655427707425582</c:v>
                </c:pt>
                <c:pt idx="783">
                  <c:v>-0.12864760776181305</c:v>
                </c:pt>
                <c:pt idx="784">
                  <c:v>-0.1436614561644256</c:v>
                </c:pt>
                <c:pt idx="785">
                  <c:v>-0.1527013468305185</c:v>
                </c:pt>
                <c:pt idx="786">
                  <c:v>-0.13653882164207676</c:v>
                </c:pt>
                <c:pt idx="787">
                  <c:v>-0.13516625164518747</c:v>
                </c:pt>
                <c:pt idx="788">
                  <c:v>-0.13379149979178495</c:v>
                </c:pt>
                <c:pt idx="789">
                  <c:v>-9.6055650735181075E-2</c:v>
                </c:pt>
                <c:pt idx="790">
                  <c:v>-0.11166060653488097</c:v>
                </c:pt>
                <c:pt idx="791">
                  <c:v>-0.11108994497853009</c:v>
                </c:pt>
                <c:pt idx="792">
                  <c:v>-0.11051891683412385</c:v>
                </c:pt>
                <c:pt idx="793">
                  <c:v>-0.12904726902792885</c:v>
                </c:pt>
                <c:pt idx="794">
                  <c:v>-0.14258684248035935</c:v>
                </c:pt>
                <c:pt idx="795">
                  <c:v>-0.12988991148760665</c:v>
                </c:pt>
                <c:pt idx="796">
                  <c:v>-0.13636833676632143</c:v>
                </c:pt>
                <c:pt idx="797">
                  <c:v>-0.1390793257742392</c:v>
                </c:pt>
                <c:pt idx="798">
                  <c:v>-0.13197206283904861</c:v>
                </c:pt>
                <c:pt idx="799">
                  <c:v>-0.1211183248882769</c:v>
                </c:pt>
                <c:pt idx="800">
                  <c:v>-0.10970841496577777</c:v>
                </c:pt>
                <c:pt idx="801">
                  <c:v>-0.10956028876225232</c:v>
                </c:pt>
                <c:pt idx="802">
                  <c:v>-9.7285377707845178E-2</c:v>
                </c:pt>
                <c:pt idx="803">
                  <c:v>-8.6708328325922679E-2</c:v>
                </c:pt>
                <c:pt idx="804">
                  <c:v>-7.4767399937955004E-2</c:v>
                </c:pt>
                <c:pt idx="805">
                  <c:v>-7.4971422822055822E-2</c:v>
                </c:pt>
                <c:pt idx="806">
                  <c:v>-6.8748693957574547E-2</c:v>
                </c:pt>
                <c:pt idx="807">
                  <c:v>-6.2484104381461458E-2</c:v>
                </c:pt>
                <c:pt idx="808">
                  <c:v>-8.6073729063244619E-2</c:v>
                </c:pt>
                <c:pt idx="809">
                  <c:v>-0.10906979539020101</c:v>
                </c:pt>
                <c:pt idx="810">
                  <c:v>-6.4293759415097518E-2</c:v>
                </c:pt>
                <c:pt idx="811">
                  <c:v>-6.8014092374572455E-2</c:v>
                </c:pt>
                <c:pt idx="812">
                  <c:v>-7.1719633429569107E-2</c:v>
                </c:pt>
                <c:pt idx="813">
                  <c:v>-6.4854123637868133E-2</c:v>
                </c:pt>
                <c:pt idx="814">
                  <c:v>-6.5403308524523807E-2</c:v>
                </c:pt>
                <c:pt idx="815">
                  <c:v>-5.5547326322026858E-2</c:v>
                </c:pt>
                <c:pt idx="816">
                  <c:v>-4.8173156737087441E-2</c:v>
                </c:pt>
                <c:pt idx="817">
                  <c:v>-4.5794752978594699E-2</c:v>
                </c:pt>
                <c:pt idx="818">
                  <c:v>-4.4024225621362101E-2</c:v>
                </c:pt>
                <c:pt idx="819">
                  <c:v>-4.7199157078057441E-2</c:v>
                </c:pt>
                <c:pt idx="820">
                  <c:v>-3.2195090594545728E-2</c:v>
                </c:pt>
                <c:pt idx="821">
                  <c:v>-3.3335382878288411E-2</c:v>
                </c:pt>
                <c:pt idx="822">
                  <c:v>-3.2515099090841271E-2</c:v>
                </c:pt>
                <c:pt idx="823">
                  <c:v>-2.8957275372202718E-2</c:v>
                </c:pt>
                <c:pt idx="824">
                  <c:v>-2.6082788573601245E-2</c:v>
                </c:pt>
                <c:pt idx="825">
                  <c:v>-4.8645237277634035E-2</c:v>
                </c:pt>
                <c:pt idx="826">
                  <c:v>-7.0684988481765965E-2</c:v>
                </c:pt>
                <c:pt idx="827">
                  <c:v>-9.2214151362622121E-2</c:v>
                </c:pt>
                <c:pt idx="828">
                  <c:v>-9.3257357017302089E-2</c:v>
                </c:pt>
                <c:pt idx="829">
                  <c:v>-9.4299363845145923E-2</c:v>
                </c:pt>
                <c:pt idx="830">
                  <c:v>-9.5340173223813718E-2</c:v>
                </c:pt>
                <c:pt idx="831">
                  <c:v>-7.2653886017641667E-2</c:v>
                </c:pt>
                <c:pt idx="832">
                  <c:v>-4.9398691458708566E-2</c:v>
                </c:pt>
                <c:pt idx="833">
                  <c:v>-6.9024016008810252E-2</c:v>
                </c:pt>
                <c:pt idx="834">
                  <c:v>-7.0003605335898E-2</c:v>
                </c:pt>
                <c:pt idx="835">
                  <c:v>-7.8350377162853091E-2</c:v>
                </c:pt>
                <c:pt idx="836">
                  <c:v>-9.1058487491721296E-2</c:v>
                </c:pt>
                <c:pt idx="837">
                  <c:v>-8.5463229766101323E-2</c:v>
                </c:pt>
                <c:pt idx="838">
                  <c:v>-8.5867083283260315E-2</c:v>
                </c:pt>
                <c:pt idx="839">
                  <c:v>-9.3969307132696911E-2</c:v>
                </c:pt>
                <c:pt idx="840">
                  <c:v>-0.10249355092047963</c:v>
                </c:pt>
                <c:pt idx="841">
                  <c:v>-0.10305968336486793</c:v>
                </c:pt>
                <c:pt idx="842">
                  <c:v>-0.10362545870213591</c:v>
                </c:pt>
                <c:pt idx="843">
                  <c:v>-9.9019572222704633E-2</c:v>
                </c:pt>
                <c:pt idx="844">
                  <c:v>-6.329879850085196E-2</c:v>
                </c:pt>
                <c:pt idx="845">
                  <c:v>-9.4130874460844005E-2</c:v>
                </c:pt>
                <c:pt idx="846">
                  <c:v>-0.12394809434241838</c:v>
                </c:pt>
                <c:pt idx="847">
                  <c:v>-0.12535948552695286</c:v>
                </c:pt>
                <c:pt idx="848">
                  <c:v>-0.12470828919824684</c:v>
                </c:pt>
                <c:pt idx="849">
                  <c:v>-0.11516393098995914</c:v>
                </c:pt>
                <c:pt idx="850">
                  <c:v>-0.12912552438073555</c:v>
                </c:pt>
                <c:pt idx="851">
                  <c:v>-0.13632641425589043</c:v>
                </c:pt>
                <c:pt idx="852">
                  <c:v>-0.13828559291006592</c:v>
                </c:pt>
                <c:pt idx="853">
                  <c:v>-0.1482072537122392</c:v>
                </c:pt>
                <c:pt idx="854">
                  <c:v>-0.14604265475694811</c:v>
                </c:pt>
                <c:pt idx="855">
                  <c:v>-0.15505459708275304</c:v>
                </c:pt>
                <c:pt idx="856">
                  <c:v>-0.16017193818945141</c:v>
                </c:pt>
                <c:pt idx="857">
                  <c:v>-0.12291260833475492</c:v>
                </c:pt>
                <c:pt idx="858">
                  <c:v>-0.12165213818777454</c:v>
                </c:pt>
                <c:pt idx="859">
                  <c:v>-0.10478671224109448</c:v>
                </c:pt>
                <c:pt idx="860">
                  <c:v>-9.8335028718966266E-2</c:v>
                </c:pt>
                <c:pt idx="861">
                  <c:v>-9.1836848768736878E-2</c:v>
                </c:pt>
                <c:pt idx="862">
                  <c:v>-0.1090152961266404</c:v>
                </c:pt>
                <c:pt idx="863">
                  <c:v>-0.12710206454389805</c:v>
                </c:pt>
                <c:pt idx="864">
                  <c:v>-0.12281483684972561</c:v>
                </c:pt>
                <c:pt idx="865">
                  <c:v>-0.11850655248838149</c:v>
                </c:pt>
                <c:pt idx="866">
                  <c:v>-9.6255481368239915E-2</c:v>
                </c:pt>
                <c:pt idx="867">
                  <c:v>-9.4997806055288403E-2</c:v>
                </c:pt>
                <c:pt idx="868">
                  <c:v>-9.0932719960425956E-2</c:v>
                </c:pt>
                <c:pt idx="869">
                  <c:v>-8.8629776720710263E-2</c:v>
                </c:pt>
                <c:pt idx="870">
                  <c:v>-8.5773456343296028E-2</c:v>
                </c:pt>
                <c:pt idx="871">
                  <c:v>-9.6182815683491629E-2</c:v>
                </c:pt>
                <c:pt idx="872">
                  <c:v>-9.9592513198604626E-2</c:v>
                </c:pt>
                <c:pt idx="873">
                  <c:v>-0.10684510750329168</c:v>
                </c:pt>
                <c:pt idx="874">
                  <c:v>-0.10167745938407524</c:v>
                </c:pt>
                <c:pt idx="875">
                  <c:v>-9.5595900537447487E-2</c:v>
                </c:pt>
                <c:pt idx="876">
                  <c:v>-9.7882074772990491E-2</c:v>
                </c:pt>
                <c:pt idx="877">
                  <c:v>-9.4043370234459633E-2</c:v>
                </c:pt>
                <c:pt idx="878">
                  <c:v>-9.6284827125542094E-2</c:v>
                </c:pt>
                <c:pt idx="879">
                  <c:v>-0.11690371517287534</c:v>
                </c:pt>
                <c:pt idx="880">
                  <c:v>-0.10389376276889872</c:v>
                </c:pt>
                <c:pt idx="881">
                  <c:v>-0.10243905165691825</c:v>
                </c:pt>
                <c:pt idx="882">
                  <c:v>-0.12355402274436</c:v>
                </c:pt>
                <c:pt idx="883">
                  <c:v>-0.12967331185037634</c:v>
                </c:pt>
                <c:pt idx="884">
                  <c:v>-0.10460504802922344</c:v>
                </c:pt>
                <c:pt idx="885">
                  <c:v>-0.10316850333842986</c:v>
                </c:pt>
                <c:pt idx="886">
                  <c:v>-9.7488003174932114E-2</c:v>
                </c:pt>
                <c:pt idx="887">
                  <c:v>-9.3462044756472684E-2</c:v>
                </c:pt>
                <c:pt idx="888">
                  <c:v>-8.6729289581138791E-2</c:v>
                </c:pt>
                <c:pt idx="889">
                  <c:v>-8.2606909388686534E-2</c:v>
                </c:pt>
                <c:pt idx="890">
                  <c:v>-7.5144702531840801E-2</c:v>
                </c:pt>
                <c:pt idx="891">
                  <c:v>-7.7335852410405193E-2</c:v>
                </c:pt>
                <c:pt idx="892">
                  <c:v>-9.0981629555929366E-2</c:v>
                </c:pt>
                <c:pt idx="893">
                  <c:v>-9.4761642579856087E-2</c:v>
                </c:pt>
                <c:pt idx="894">
                  <c:v>-9.0697953902008188E-2</c:v>
                </c:pt>
                <c:pt idx="895">
                  <c:v>-8.7377691075816166E-2</c:v>
                </c:pt>
                <c:pt idx="896">
                  <c:v>-7.8706718501522444E-2</c:v>
                </c:pt>
                <c:pt idx="897">
                  <c:v>-7.6616182647993969E-2</c:v>
                </c:pt>
                <c:pt idx="898">
                  <c:v>-7.0095834858847406E-2</c:v>
                </c:pt>
                <c:pt idx="899">
                  <c:v>-8.1980866566239596E-2</c:v>
                </c:pt>
                <c:pt idx="900">
                  <c:v>-8.4598228634193195E-2</c:v>
                </c:pt>
                <c:pt idx="901">
                  <c:v>-7.7997954090490373E-2</c:v>
                </c:pt>
                <c:pt idx="902">
                  <c:v>-7.1350089925034776E-2</c:v>
                </c:pt>
                <c:pt idx="903">
                  <c:v>-6.4654293004810404E-2</c:v>
                </c:pt>
                <c:pt idx="904">
                  <c:v>-6.674343144132433E-2</c:v>
                </c:pt>
                <c:pt idx="905">
                  <c:v>-7.1686609930668999E-2</c:v>
                </c:pt>
                <c:pt idx="906">
                  <c:v>-7.6603605894864368E-2</c:v>
                </c:pt>
                <c:pt idx="907">
                  <c:v>-6.7246501566505024E-2</c:v>
                </c:pt>
                <c:pt idx="908">
                  <c:v>-6.4128864207399605E-2</c:v>
                </c:pt>
                <c:pt idx="909">
                  <c:v>-6.6201233639740953E-2</c:v>
                </c:pt>
                <c:pt idx="910">
                  <c:v>-7.0906336727194041E-2</c:v>
                </c:pt>
                <c:pt idx="911">
                  <c:v>-7.0505278044063924E-2</c:v>
                </c:pt>
                <c:pt idx="912">
                  <c:v>-7.6409364929864276E-2</c:v>
                </c:pt>
                <c:pt idx="913">
                  <c:v>-8.424188729552351E-2</c:v>
                </c:pt>
                <c:pt idx="914">
                  <c:v>-8.2753638175197652E-2</c:v>
                </c:pt>
                <c:pt idx="915">
                  <c:v>-8.6866236448549183E-2</c:v>
                </c:pt>
                <c:pt idx="916">
                  <c:v>-9.872331981565341E-2</c:v>
                </c:pt>
                <c:pt idx="917">
                  <c:v>-9.7981291381011748E-2</c:v>
                </c:pt>
                <c:pt idx="918">
                  <c:v>-8.9019656067724884E-2</c:v>
                </c:pt>
                <c:pt idx="919">
                  <c:v>-7.6224905883964578E-2</c:v>
                </c:pt>
                <c:pt idx="920">
                  <c:v>-8.0793062104007496E-2</c:v>
                </c:pt>
                <c:pt idx="921">
                  <c:v>-7.8070090970766559E-2</c:v>
                </c:pt>
                <c:pt idx="922">
                  <c:v>-7.5339053567040182E-2</c:v>
                </c:pt>
                <c:pt idx="923">
                  <c:v>-7.2599925998077741E-2</c:v>
                </c:pt>
                <c:pt idx="924">
                  <c:v>-6.9852684298343348E-2</c:v>
                </c:pt>
                <c:pt idx="925">
                  <c:v>-9.3043350799704494E-2</c:v>
                </c:pt>
                <c:pt idx="926">
                  <c:v>-0.11565582177902423</c:v>
                </c:pt>
                <c:pt idx="927">
                  <c:v>-0.1180104694482722</c:v>
                </c:pt>
                <c:pt idx="928">
                  <c:v>-0.11732713252823534</c:v>
                </c:pt>
                <c:pt idx="929">
                  <c:v>-0.12455876557770662</c:v>
                </c:pt>
                <c:pt idx="930">
                  <c:v>-0.12233966735885449</c:v>
                </c:pt>
                <c:pt idx="931">
                  <c:v>-0.10941914964379895</c:v>
                </c:pt>
                <c:pt idx="932">
                  <c:v>-0.10477134065393578</c:v>
                </c:pt>
                <c:pt idx="933">
                  <c:v>-0.10137002764090886</c:v>
                </c:pt>
                <c:pt idx="934">
                  <c:v>-9.5595900537447043E-2</c:v>
                </c:pt>
                <c:pt idx="935">
                  <c:v>-0.10195414795292423</c:v>
                </c:pt>
                <c:pt idx="936">
                  <c:v>-0.10051061617705881</c:v>
                </c:pt>
                <c:pt idx="937">
                  <c:v>-9.573005257082845E-2</c:v>
                </c:pt>
                <c:pt idx="938">
                  <c:v>-8.8956772302077214E-2</c:v>
                </c:pt>
                <c:pt idx="939">
                  <c:v>-1.5393945830527223E-2</c:v>
                </c:pt>
                <c:pt idx="940">
                  <c:v>-1.7405208092121094E-2</c:v>
                </c:pt>
                <c:pt idx="941">
                  <c:v>-1.9412361933022315E-2</c:v>
                </c:pt>
                <c:pt idx="942">
                  <c:v>-2.1415415745536626E-2</c:v>
                </c:pt>
                <c:pt idx="943">
                  <c:v>-3.9159816994268404E-2</c:v>
                </c:pt>
                <c:pt idx="944">
                  <c:v>-3.8157868994950328E-2</c:v>
                </c:pt>
                <c:pt idx="945">
                  <c:v>-2.8032185308675905E-2</c:v>
                </c:pt>
                <c:pt idx="946">
                  <c:v>-2.394334312456925E-2</c:v>
                </c:pt>
                <c:pt idx="947">
                  <c:v>-1.5167564274196299E-2</c:v>
                </c:pt>
                <c:pt idx="948">
                  <c:v>-1.8649927474057693E-2</c:v>
                </c:pt>
                <c:pt idx="949">
                  <c:v>-2.3749102159568936E-2</c:v>
                </c:pt>
                <c:pt idx="950">
                  <c:v>-2.8863648432238431E-2</c:v>
                </c:pt>
                <c:pt idx="951">
                  <c:v>-1.684166985743607E-2</c:v>
                </c:pt>
                <c:pt idx="952">
                  <c:v>-1.7501250688228387E-2</c:v>
                </c:pt>
                <c:pt idx="953">
                  <c:v>-4.3012495702948739E-3</c:v>
                </c:pt>
                <c:pt idx="954">
                  <c:v>0</c:v>
                </c:pt>
                <c:pt idx="955">
                  <c:v>-2.8050618589905429E-3</c:v>
                </c:pt>
                <c:pt idx="956">
                  <c:v>-5.6022553459479374E-3</c:v>
                </c:pt>
                <c:pt idx="957">
                  <c:v>-8.3916025321441046E-3</c:v>
                </c:pt>
                <c:pt idx="958">
                  <c:v>-9.2330127020107122E-3</c:v>
                </c:pt>
                <c:pt idx="959">
                  <c:v>-1.0073708909516088E-2</c:v>
                </c:pt>
                <c:pt idx="960">
                  <c:v>-1.091369176047674E-2</c:v>
                </c:pt>
                <c:pt idx="961">
                  <c:v>-1.5240066306088762E-2</c:v>
                </c:pt>
                <c:pt idx="962">
                  <c:v>-3.9856271637108698E-3</c:v>
                </c:pt>
                <c:pt idx="963">
                  <c:v>0</c:v>
                </c:pt>
                <c:pt idx="964">
                  <c:v>-7.601745038001706E-3</c:v>
                </c:pt>
                <c:pt idx="965">
                  <c:v>-2.0520664409542477E-2</c:v>
                </c:pt>
                <c:pt idx="966">
                  <c:v>-2.2605666628520704E-2</c:v>
                </c:pt>
                <c:pt idx="967">
                  <c:v>-1.2056448574131906E-2</c:v>
                </c:pt>
                <c:pt idx="968">
                  <c:v>-2.0188515461672885E-2</c:v>
                </c:pt>
                <c:pt idx="969">
                  <c:v>-8.4600290839664805E-3</c:v>
                </c:pt>
                <c:pt idx="970">
                  <c:v>-1.0503163788507575E-2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-1.9425393111425882E-2</c:v>
                </c:pt>
                <c:pt idx="975">
                  <c:v>-3.8473440325320296E-2</c:v>
                </c:pt>
                <c:pt idx="976">
                  <c:v>-5.7151471734075976E-2</c:v>
                </c:pt>
                <c:pt idx="977">
                  <c:v>-6.5316516992037665E-2</c:v>
                </c:pt>
                <c:pt idx="978">
                  <c:v>-7.3410853157217404E-2</c:v>
                </c:pt>
                <c:pt idx="979">
                  <c:v>-7.1350459882943529E-2</c:v>
                </c:pt>
                <c:pt idx="980">
                  <c:v>-6.5264195481310128E-2</c:v>
                </c:pt>
                <c:pt idx="981">
                  <c:v>-2.3991459024204076E-2</c:v>
                </c:pt>
                <c:pt idx="982">
                  <c:v>-3.6146239636079658E-2</c:v>
                </c:pt>
                <c:pt idx="983">
                  <c:v>-3.0804034027378302E-2</c:v>
                </c:pt>
                <c:pt idx="984">
                  <c:v>-3.1661408196114293E-2</c:v>
                </c:pt>
                <c:pt idx="985">
                  <c:v>-7.0392057547822295E-3</c:v>
                </c:pt>
                <c:pt idx="986">
                  <c:v>0</c:v>
                </c:pt>
                <c:pt idx="987">
                  <c:v>-4.1988408490323259E-4</c:v>
                </c:pt>
                <c:pt idx="988">
                  <c:v>-1.1261020264147659E-2</c:v>
                </c:pt>
                <c:pt idx="989">
                  <c:v>-3.1057877634940168E-3</c:v>
                </c:pt>
                <c:pt idx="990">
                  <c:v>-7.4333027675775876E-3</c:v>
                </c:pt>
                <c:pt idx="991">
                  <c:v>-1.4266394907770152E-2</c:v>
                </c:pt>
                <c:pt idx="992">
                  <c:v>-2.105244623113367E-2</c:v>
                </c:pt>
                <c:pt idx="993">
                  <c:v>-4.1086334940179658E-2</c:v>
                </c:pt>
                <c:pt idx="994">
                  <c:v>-2.8058200298461289E-2</c:v>
                </c:pt>
                <c:pt idx="995">
                  <c:v>-1.4853060887255354E-2</c:v>
                </c:pt>
                <c:pt idx="996">
                  <c:v>-1.9425734018331031E-2</c:v>
                </c:pt>
                <c:pt idx="997">
                  <c:v>-3.2638538044883925E-2</c:v>
                </c:pt>
                <c:pt idx="998">
                  <c:v>-2.5519471108588432E-2</c:v>
                </c:pt>
                <c:pt idx="999">
                  <c:v>-2.6650449208247107E-2</c:v>
                </c:pt>
                <c:pt idx="1000">
                  <c:v>-1.1930125870412533E-2</c:v>
                </c:pt>
                <c:pt idx="1001">
                  <c:v>-1.750374848130587E-2</c:v>
                </c:pt>
                <c:pt idx="1002">
                  <c:v>-1.6699196396039451E-2</c:v>
                </c:pt>
                <c:pt idx="1003">
                  <c:v>-6.5894712034005876E-3</c:v>
                </c:pt>
                <c:pt idx="1004">
                  <c:v>0</c:v>
                </c:pt>
                <c:pt idx="1005">
                  <c:v>-7.9573981473346489E-4</c:v>
                </c:pt>
                <c:pt idx="1006">
                  <c:v>-2.9407187371015553E-3</c:v>
                </c:pt>
                <c:pt idx="1007">
                  <c:v>-1.8221757617528089E-2</c:v>
                </c:pt>
                <c:pt idx="1008">
                  <c:v>-3.3268597635708219E-2</c:v>
                </c:pt>
                <c:pt idx="1009">
                  <c:v>-4.8084828148850844E-2</c:v>
                </c:pt>
                <c:pt idx="1010">
                  <c:v>-6.2673983503285124E-2</c:v>
                </c:pt>
                <c:pt idx="1011">
                  <c:v>-5.5881051975755769E-2</c:v>
                </c:pt>
                <c:pt idx="1012">
                  <c:v>-4.9038891132144324E-2</c:v>
                </c:pt>
                <c:pt idx="1013">
                  <c:v>-4.2147144200775477E-2</c:v>
                </c:pt>
                <c:pt idx="1014">
                  <c:v>-3.7459316448672952E-2</c:v>
                </c:pt>
                <c:pt idx="1015">
                  <c:v>-2.8784669828875509E-2</c:v>
                </c:pt>
                <c:pt idx="1016">
                  <c:v>-2.6355498115531284E-2</c:v>
                </c:pt>
                <c:pt idx="1017">
                  <c:v>-4.0531305189225098E-2</c:v>
                </c:pt>
                <c:pt idx="1018">
                  <c:v>-5.1395589598544067E-2</c:v>
                </c:pt>
                <c:pt idx="1019">
                  <c:v>-5.3355166557275235E-2</c:v>
                </c:pt>
                <c:pt idx="1020">
                  <c:v>-5.6815552112161605E-2</c:v>
                </c:pt>
                <c:pt idx="1021">
                  <c:v>-6.5886715340321089E-2</c:v>
                </c:pt>
                <c:pt idx="1022">
                  <c:v>-6.7738028378680371E-2</c:v>
                </c:pt>
                <c:pt idx="1023">
                  <c:v>-6.7460602082727417E-2</c:v>
                </c:pt>
                <c:pt idx="1024">
                  <c:v>-7.2396083552680901E-2</c:v>
                </c:pt>
                <c:pt idx="1025">
                  <c:v>-8.5244304302814489E-2</c:v>
                </c:pt>
                <c:pt idx="1026">
                  <c:v>-7.8717343203394519E-2</c:v>
                </c:pt>
                <c:pt idx="1027">
                  <c:v>-0.10046215161008787</c:v>
                </c:pt>
                <c:pt idx="1028">
                  <c:v>-0.12205674382726528</c:v>
                </c:pt>
                <c:pt idx="1029">
                  <c:v>-7.382652060059447E-2</c:v>
                </c:pt>
                <c:pt idx="1030">
                  <c:v>-8.8522887176213372E-2</c:v>
                </c:pt>
                <c:pt idx="1031">
                  <c:v>-0.1029860542537574</c:v>
                </c:pt>
                <c:pt idx="1032">
                  <c:v>-0.11779114536461288</c:v>
                </c:pt>
                <c:pt idx="1033">
                  <c:v>-0.10475346275382846</c:v>
                </c:pt>
                <c:pt idx="1034">
                  <c:v>-0.100426965835967</c:v>
                </c:pt>
                <c:pt idx="1035">
                  <c:v>-0.10001150304153972</c:v>
                </c:pt>
                <c:pt idx="1036">
                  <c:v>-0.10747900694919055</c:v>
                </c:pt>
                <c:pt idx="1037">
                  <c:v>-0.12083742142407661</c:v>
                </c:pt>
                <c:pt idx="1038">
                  <c:v>-0.13849391353772667</c:v>
                </c:pt>
                <c:pt idx="1039">
                  <c:v>-0.13025638249643068</c:v>
                </c:pt>
                <c:pt idx="1040">
                  <c:v>-0.11356749917110454</c:v>
                </c:pt>
                <c:pt idx="1041">
                  <c:v>-0.10445979686981943</c:v>
                </c:pt>
                <c:pt idx="1042">
                  <c:v>-0.1113129030293597</c:v>
                </c:pt>
                <c:pt idx="1043">
                  <c:v>-0.11854899280721576</c:v>
                </c:pt>
                <c:pt idx="1044">
                  <c:v>-0.11297204760905899</c:v>
                </c:pt>
                <c:pt idx="1045">
                  <c:v>-9.6176254433373853E-2</c:v>
                </c:pt>
                <c:pt idx="1046">
                  <c:v>-7.90624344495795E-2</c:v>
                </c:pt>
                <c:pt idx="1047">
                  <c:v>-0.1039076508759228</c:v>
                </c:pt>
                <c:pt idx="1048">
                  <c:v>-6.4614614275951165E-2</c:v>
                </c:pt>
                <c:pt idx="1049">
                  <c:v>-9.1765852206215581E-2</c:v>
                </c:pt>
                <c:pt idx="1050">
                  <c:v>-9.9953311184339366E-2</c:v>
                </c:pt>
                <c:pt idx="1051">
                  <c:v>-0.11858959177735506</c:v>
                </c:pt>
                <c:pt idx="1052">
                  <c:v>-0.11447691610222788</c:v>
                </c:pt>
                <c:pt idx="1053">
                  <c:v>-0.10148714179142249</c:v>
                </c:pt>
                <c:pt idx="1054">
                  <c:v>-8.8306819950333737E-2</c:v>
                </c:pt>
                <c:pt idx="1055">
                  <c:v>-6.3242369085237504E-2</c:v>
                </c:pt>
                <c:pt idx="1056">
                  <c:v>-6.8164317565144183E-2</c:v>
                </c:pt>
                <c:pt idx="1057">
                  <c:v>-8.4188731079188006E-2</c:v>
                </c:pt>
                <c:pt idx="1058">
                  <c:v>-7.0669274022748696E-2</c:v>
                </c:pt>
                <c:pt idx="1059">
                  <c:v>-7.7894537408567555E-2</c:v>
                </c:pt>
                <c:pt idx="1060">
                  <c:v>-8.329014054010131E-2</c:v>
                </c:pt>
                <c:pt idx="1061">
                  <c:v>-9.7744727208752824E-2</c:v>
                </c:pt>
                <c:pt idx="1062">
                  <c:v>-0.10260985992185745</c:v>
                </c:pt>
                <c:pt idx="1063">
                  <c:v>-0.10744875891039651</c:v>
                </c:pt>
                <c:pt idx="1064">
                  <c:v>-0.11226156563161827</c:v>
                </c:pt>
                <c:pt idx="1065">
                  <c:v>-0.10725300601541388</c:v>
                </c:pt>
                <c:pt idx="1066">
                  <c:v>-0.10224444639920949</c:v>
                </c:pt>
                <c:pt idx="1067">
                  <c:v>-0.10053522975633844</c:v>
                </c:pt>
                <c:pt idx="1068">
                  <c:v>-9.1016124557640188E-2</c:v>
                </c:pt>
                <c:pt idx="1069">
                  <c:v>-8.0139660457279493E-2</c:v>
                </c:pt>
                <c:pt idx="1070">
                  <c:v>-8.3334799407254856E-2</c:v>
                </c:pt>
                <c:pt idx="1071">
                  <c:v>-7.9464364253959863E-2</c:v>
                </c:pt>
                <c:pt idx="1072">
                  <c:v>-8.8462449335868332E-2</c:v>
                </c:pt>
                <c:pt idx="1073">
                  <c:v>-8.0375134484088284E-2</c:v>
                </c:pt>
                <c:pt idx="1074">
                  <c:v>-6.5188413053921868E-2</c:v>
                </c:pt>
                <c:pt idx="1075">
                  <c:v>-5.6922462733528301E-2</c:v>
                </c:pt>
                <c:pt idx="1076">
                  <c:v>-4.8794548911609059E-2</c:v>
                </c:pt>
                <c:pt idx="1077">
                  <c:v>-9.9996616752488166E-2</c:v>
                </c:pt>
                <c:pt idx="1078">
                  <c:v>-4.1839945326719863E-2</c:v>
                </c:pt>
                <c:pt idx="1079">
                  <c:v>-3.8395224992227583E-2</c:v>
                </c:pt>
                <c:pt idx="1080">
                  <c:v>-3.493812040301203E-2</c:v>
                </c:pt>
                <c:pt idx="1081">
                  <c:v>-4.7894605073517726E-2</c:v>
                </c:pt>
                <c:pt idx="1082">
                  <c:v>-6.1441128110050092E-2</c:v>
                </c:pt>
                <c:pt idx="1083">
                  <c:v>-6.1280085528497064E-2</c:v>
                </c:pt>
                <c:pt idx="1084">
                  <c:v>-5.7155230162328263E-2</c:v>
                </c:pt>
                <c:pt idx="1085">
                  <c:v>-5.2754301799210923E-2</c:v>
                </c:pt>
                <c:pt idx="1086">
                  <c:v>-4.7216602272189045E-2</c:v>
                </c:pt>
                <c:pt idx="1087">
                  <c:v>-4.0581377252397077E-2</c:v>
                </c:pt>
                <c:pt idx="1088">
                  <c:v>-4.742230372089562E-2</c:v>
                </c:pt>
                <c:pt idx="1089">
                  <c:v>-4.8250522711740795E-2</c:v>
                </c:pt>
                <c:pt idx="1090">
                  <c:v>-3.907921535723724E-2</c:v>
                </c:pt>
                <c:pt idx="1091">
                  <c:v>-4.2799434321016072E-2</c:v>
                </c:pt>
                <c:pt idx="1092">
                  <c:v>-4.0244405800239469E-2</c:v>
                </c:pt>
                <c:pt idx="1093">
                  <c:v>-3.0990547206452557E-2</c:v>
                </c:pt>
                <c:pt idx="1094">
                  <c:v>-3.958264258696631E-2</c:v>
                </c:pt>
                <c:pt idx="1095">
                  <c:v>-5.5888932643664124E-2</c:v>
                </c:pt>
                <c:pt idx="1096">
                  <c:v>-7.1918369004039362E-2</c:v>
                </c:pt>
                <c:pt idx="1097">
                  <c:v>-3.5825884550061748E-2</c:v>
                </c:pt>
                <c:pt idx="1098">
                  <c:v>-1.7146298388897363E-2</c:v>
                </c:pt>
                <c:pt idx="1099">
                  <c:v>-3.9605120938707494E-2</c:v>
                </c:pt>
                <c:pt idx="1100">
                  <c:v>-6.1550745329426615E-2</c:v>
                </c:pt>
                <c:pt idx="1101">
                  <c:v>-4.7531920940272032E-2</c:v>
                </c:pt>
                <c:pt idx="1102">
                  <c:v>-5.1448368259724986E-2</c:v>
                </c:pt>
                <c:pt idx="1103">
                  <c:v>-4.2239168533091398E-2</c:v>
                </c:pt>
                <c:pt idx="1104">
                  <c:v>-4.3754863418297818E-2</c:v>
                </c:pt>
                <c:pt idx="1105">
                  <c:v>-4.3086333710001368E-2</c:v>
                </c:pt>
                <c:pt idx="1106">
                  <c:v>-3.8286182140512715E-2</c:v>
                </c:pt>
                <c:pt idx="1107">
                  <c:v>-4.2030760486375551E-2</c:v>
                </c:pt>
                <c:pt idx="1108">
                  <c:v>-4.5146054795076496E-2</c:v>
                </c:pt>
                <c:pt idx="1109">
                  <c:v>-5.1147935880692996E-2</c:v>
                </c:pt>
                <c:pt idx="1110">
                  <c:v>-3.6231874251456353E-2</c:v>
                </c:pt>
                <c:pt idx="1111">
                  <c:v>-3.7639305216290997E-2</c:v>
                </c:pt>
                <c:pt idx="1112">
                  <c:v>-3.9298449795990176E-2</c:v>
                </c:pt>
                <c:pt idx="1113">
                  <c:v>-3.5395535466583583E-2</c:v>
                </c:pt>
                <c:pt idx="1114">
                  <c:v>-3.3360389051951711E-2</c:v>
                </c:pt>
                <c:pt idx="1115">
                  <c:v>-3.1320948834956952E-2</c:v>
                </c:pt>
                <c:pt idx="1116">
                  <c:v>-2.927720575642756E-2</c:v>
                </c:pt>
                <c:pt idx="1117">
                  <c:v>-2.7229150738082186E-2</c:v>
                </c:pt>
                <c:pt idx="1118">
                  <c:v>-2.5176774682481806E-2</c:v>
                </c:pt>
                <c:pt idx="1119">
                  <c:v>-2.3138706381481078E-2</c:v>
                </c:pt>
                <c:pt idx="1120">
                  <c:v>-2.3485150926671139E-2</c:v>
                </c:pt>
                <c:pt idx="1121">
                  <c:v>-2.6114610892703283E-2</c:v>
                </c:pt>
                <c:pt idx="1122">
                  <c:v>-2.8241996928010993E-2</c:v>
                </c:pt>
                <c:pt idx="1123">
                  <c:v>-3.8429631835005473E-2</c:v>
                </c:pt>
                <c:pt idx="1124">
                  <c:v>-4.5309803974638907E-2</c:v>
                </c:pt>
                <c:pt idx="1125">
                  <c:v>-4.9475258310947234E-2</c:v>
                </c:pt>
                <c:pt idx="1126">
                  <c:v>-3.8569021632484324E-2</c:v>
                </c:pt>
                <c:pt idx="1127">
                  <c:v>-3.1936503210701406E-2</c:v>
                </c:pt>
                <c:pt idx="1128">
                  <c:v>-4.1363584077083515E-2</c:v>
                </c:pt>
                <c:pt idx="1129">
                  <c:v>-4.8622679938018609E-2</c:v>
                </c:pt>
                <c:pt idx="1130">
                  <c:v>-4.2128198014710128E-2</c:v>
                </c:pt>
                <c:pt idx="1131">
                  <c:v>-5.0465873182350074E-2</c:v>
                </c:pt>
                <c:pt idx="1132">
                  <c:v>-5.7440776252308812E-2</c:v>
                </c:pt>
                <c:pt idx="1133">
                  <c:v>-5.4697415477465428E-2</c:v>
                </c:pt>
                <c:pt idx="1134">
                  <c:v>-5.1946070028397351E-2</c:v>
                </c:pt>
                <c:pt idx="1135">
                  <c:v>-4.9186716665349239E-2</c:v>
                </c:pt>
                <c:pt idx="1136">
                  <c:v>-4.6419332080932518E-2</c:v>
                </c:pt>
                <c:pt idx="1137">
                  <c:v>-4.3643892899916548E-2</c:v>
                </c:pt>
                <c:pt idx="1138">
                  <c:v>-5.2710996231062124E-2</c:v>
                </c:pt>
                <c:pt idx="1139">
                  <c:v>-6.1472253987157055E-2</c:v>
                </c:pt>
                <c:pt idx="1140">
                  <c:v>-7.1770859412532806E-2</c:v>
                </c:pt>
                <c:pt idx="1141">
                  <c:v>-7.0688220208813934E-2</c:v>
                </c:pt>
                <c:pt idx="1142">
                  <c:v>-5.7474608727425047E-2</c:v>
                </c:pt>
                <c:pt idx="1143">
                  <c:v>-5.4721998551969908E-2</c:v>
                </c:pt>
                <c:pt idx="1144">
                  <c:v>-7.7246307185340979E-2</c:v>
                </c:pt>
                <c:pt idx="1145">
                  <c:v>-8.0119360972209952E-2</c:v>
                </c:pt>
                <c:pt idx="1146">
                  <c:v>-9.0856435275091685E-2</c:v>
                </c:pt>
                <c:pt idx="1147">
                  <c:v>-9.6881322443787221E-2</c:v>
                </c:pt>
                <c:pt idx="1148">
                  <c:v>-9.2982762818641596E-2</c:v>
                </c:pt>
                <c:pt idx="1149">
                  <c:v>-8.906737399094633E-2</c:v>
                </c:pt>
                <c:pt idx="1150">
                  <c:v>-0.12673509848633491</c:v>
                </c:pt>
                <c:pt idx="1151">
                  <c:v>-0.1332088869036111</c:v>
                </c:pt>
                <c:pt idx="1152">
                  <c:v>-0.13963468308348082</c:v>
                </c:pt>
                <c:pt idx="1153">
                  <c:v>-0.146012842807554</c:v>
                </c:pt>
                <c:pt idx="1154">
                  <c:v>-0.18796145649420171</c:v>
                </c:pt>
                <c:pt idx="1155">
                  <c:v>-0.22784951672239107</c:v>
                </c:pt>
                <c:pt idx="1156">
                  <c:v>-0.26577823972269687</c:v>
                </c:pt>
                <c:pt idx="1157">
                  <c:v>-0.30184386989383361</c:v>
                </c:pt>
                <c:pt idx="1158">
                  <c:v>-0.31749883277960844</c:v>
                </c:pt>
                <c:pt idx="1159">
                  <c:v>-0.34241577405319823</c:v>
                </c:pt>
                <c:pt idx="1160">
                  <c:v>-0.36263947437866662</c:v>
                </c:pt>
                <c:pt idx="1161">
                  <c:v>-0.33584550738562935</c:v>
                </c:pt>
                <c:pt idx="1162">
                  <c:v>-0.33720480408203024</c:v>
                </c:pt>
                <c:pt idx="1163">
                  <c:v>-0.33856131876381013</c:v>
                </c:pt>
                <c:pt idx="1164">
                  <c:v>-0.33991505712480141</c:v>
                </c:pt>
                <c:pt idx="1165">
                  <c:v>-0.34126602484717883</c:v>
                </c:pt>
                <c:pt idx="1166">
                  <c:v>-0.34261422760149263</c:v>
                </c:pt>
                <c:pt idx="1167">
                  <c:v>-0.34395967104668335</c:v>
                </c:pt>
                <c:pt idx="1168">
                  <c:v>-0.34530236083011356</c:v>
                </c:pt>
                <c:pt idx="1169">
                  <c:v>-0.33692259908470701</c:v>
                </c:pt>
                <c:pt idx="1170">
                  <c:v>-0.32843558109961368</c:v>
                </c:pt>
                <c:pt idx="1171">
                  <c:v>-0.3198399340552579</c:v>
                </c:pt>
                <c:pt idx="1172">
                  <c:v>-0.31113426756074636</c:v>
                </c:pt>
                <c:pt idx="1173">
                  <c:v>-0.31169723994668019</c:v>
                </c:pt>
                <c:pt idx="1174">
                  <c:v>-0.2979355423684088</c:v>
                </c:pt>
                <c:pt idx="1175">
                  <c:v>-0.27589300818069262</c:v>
                </c:pt>
                <c:pt idx="1176">
                  <c:v>-0.27999079756676859</c:v>
                </c:pt>
                <c:pt idx="1177">
                  <c:v>-0.29928884137305722</c:v>
                </c:pt>
                <c:pt idx="1178">
                  <c:v>-0.29153985127243942</c:v>
                </c:pt>
                <c:pt idx="1179">
                  <c:v>-0.28700223970985272</c:v>
                </c:pt>
                <c:pt idx="1180">
                  <c:v>-0.29807628546489207</c:v>
                </c:pt>
                <c:pt idx="1181">
                  <c:v>-0.29136527570083981</c:v>
                </c:pt>
                <c:pt idx="1182">
                  <c:v>-0.28848274882093838</c:v>
                </c:pt>
                <c:pt idx="1183">
                  <c:v>-0.27481307557498291</c:v>
                </c:pt>
                <c:pt idx="1184">
                  <c:v>-0.28796184218425291</c:v>
                </c:pt>
                <c:pt idx="1185">
                  <c:v>-0.300872201208496</c:v>
                </c:pt>
                <c:pt idx="1186">
                  <c:v>-0.29885136975359272</c:v>
                </c:pt>
                <c:pt idx="1187">
                  <c:v>-0.29682469707799064</c:v>
                </c:pt>
                <c:pt idx="1188">
                  <c:v>-0.29479216629762017</c:v>
                </c:pt>
                <c:pt idx="1189">
                  <c:v>-0.2927537604796091</c:v>
                </c:pt>
                <c:pt idx="1190">
                  <c:v>-0.30940610473180996</c:v>
                </c:pt>
                <c:pt idx="1191">
                  <c:v>-0.31175407850487524</c:v>
                </c:pt>
                <c:pt idx="1192">
                  <c:v>-0.31589933938969861</c:v>
                </c:pt>
                <c:pt idx="1193">
                  <c:v>-0.3200196336350315</c:v>
                </c:pt>
                <c:pt idx="1194">
                  <c:v>-0.32411511161333539</c:v>
                </c:pt>
                <c:pt idx="1195">
                  <c:v>-0.32046526419779808</c:v>
                </c:pt>
                <c:pt idx="1196">
                  <c:v>-0.32295312204371696</c:v>
                </c:pt>
                <c:pt idx="1197">
                  <c:v>-0.32543187154485853</c:v>
                </c:pt>
                <c:pt idx="1198">
                  <c:v>-0.30514050626915756</c:v>
                </c:pt>
                <c:pt idx="1199">
                  <c:v>-0.29456176794981959</c:v>
                </c:pt>
                <c:pt idx="1200">
                  <c:v>-0.28482207501336387</c:v>
                </c:pt>
                <c:pt idx="1201">
                  <c:v>-0.28157177160455793</c:v>
                </c:pt>
                <c:pt idx="1202">
                  <c:v>-0.27830669638599626</c:v>
                </c:pt>
                <c:pt idx="1203">
                  <c:v>-0.27502678222352728</c:v>
                </c:pt>
                <c:pt idx="1204">
                  <c:v>-0.2717319616778906</c:v>
                </c:pt>
                <c:pt idx="1205">
                  <c:v>-0.26842216700333199</c:v>
                </c:pt>
                <c:pt idx="1206">
                  <c:v>-0.26509733014620918</c:v>
                </c:pt>
                <c:pt idx="1207">
                  <c:v>-0.26175738274359472</c:v>
                </c:pt>
                <c:pt idx="1208">
                  <c:v>-0.25840225612186751</c:v>
                </c:pt>
                <c:pt idx="1209">
                  <c:v>-0.25503188129530352</c:v>
                </c:pt>
                <c:pt idx="1210">
                  <c:v>-0.25164618896465329</c:v>
                </c:pt>
                <c:pt idx="1211">
                  <c:v>-0.2482451095157221</c:v>
                </c:pt>
                <c:pt idx="1212">
                  <c:v>-0.23802905532963003</c:v>
                </c:pt>
                <c:pt idx="1213">
                  <c:v>-0.22428901053543293</c:v>
                </c:pt>
                <c:pt idx="1214">
                  <c:v>-0.20875313796206751</c:v>
                </c:pt>
                <c:pt idx="1215">
                  <c:v>-0.22545826087544951</c:v>
                </c:pt>
                <c:pt idx="1216">
                  <c:v>-0.22409819537577758</c:v>
                </c:pt>
                <c:pt idx="1217">
                  <c:v>-0.21959982948432577</c:v>
                </c:pt>
                <c:pt idx="1218">
                  <c:v>-0.23258879333094273</c:v>
                </c:pt>
                <c:pt idx="1219">
                  <c:v>-0.23487722194780358</c:v>
                </c:pt>
                <c:pt idx="1220">
                  <c:v>-0.22586613835229785</c:v>
                </c:pt>
                <c:pt idx="1221">
                  <c:v>-0.21674892848543259</c:v>
                </c:pt>
                <c:pt idx="1222">
                  <c:v>-0.20752434246584639</c:v>
                </c:pt>
                <c:pt idx="1223">
                  <c:v>-0.18822223876254351</c:v>
                </c:pt>
                <c:pt idx="1224">
                  <c:v>-0.1860976330137889</c:v>
                </c:pt>
                <c:pt idx="1225">
                  <c:v>-0.18396746669192821</c:v>
                </c:pt>
                <c:pt idx="1226">
                  <c:v>-0.21135282534999689</c:v>
                </c:pt>
                <c:pt idx="1227">
                  <c:v>-0.22842333899463418</c:v>
                </c:pt>
                <c:pt idx="1228">
                  <c:v>-0.22927727066656733</c:v>
                </c:pt>
                <c:pt idx="1229">
                  <c:v>-0.22124544107397803</c:v>
                </c:pt>
                <c:pt idx="1230">
                  <c:v>-0.20588008417519787</c:v>
                </c:pt>
                <c:pt idx="1231">
                  <c:v>-0.20258750769688783</c:v>
                </c:pt>
                <c:pt idx="1232">
                  <c:v>-0.18847801227442162</c:v>
                </c:pt>
                <c:pt idx="1233">
                  <c:v>-0.18827772402173382</c:v>
                </c:pt>
                <c:pt idx="1234">
                  <c:v>-0.18129740775575631</c:v>
                </c:pt>
                <c:pt idx="1235">
                  <c:v>-0.18885287609870938</c:v>
                </c:pt>
                <c:pt idx="1236">
                  <c:v>-0.20082009919681665</c:v>
                </c:pt>
                <c:pt idx="1237">
                  <c:v>-0.19560177823489178</c:v>
                </c:pt>
                <c:pt idx="1238">
                  <c:v>-0.1941889340740387</c:v>
                </c:pt>
                <c:pt idx="1239">
                  <c:v>-0.20432649691786131</c:v>
                </c:pt>
                <c:pt idx="1240">
                  <c:v>-0.19946815349117286</c:v>
                </c:pt>
                <c:pt idx="1241">
                  <c:v>-0.20207308484815167</c:v>
                </c:pt>
                <c:pt idx="1242">
                  <c:v>-0.20466953975612456</c:v>
                </c:pt>
                <c:pt idx="1243">
                  <c:v>-0.20725754579746369</c:v>
                </c:pt>
                <c:pt idx="1244">
                  <c:v>-0.20983713046479036</c:v>
                </c:pt>
                <c:pt idx="1245">
                  <c:v>-0.18087923836331998</c:v>
                </c:pt>
                <c:pt idx="1246">
                  <c:v>-0.17055368873792387</c:v>
                </c:pt>
                <c:pt idx="1247">
                  <c:v>-0.1600979788479362</c:v>
                </c:pt>
                <c:pt idx="1248">
                  <c:v>-0.16729076305764345</c:v>
                </c:pt>
                <c:pt idx="1249">
                  <c:v>-0.16080034103134877</c:v>
                </c:pt>
                <c:pt idx="1250">
                  <c:v>-0.15426390683889613</c:v>
                </c:pt>
                <c:pt idx="1251">
                  <c:v>-0.149558486199733</c:v>
                </c:pt>
                <c:pt idx="1252">
                  <c:v>-0.14842848153085153</c:v>
                </c:pt>
                <c:pt idx="1253">
                  <c:v>-0.14245231312632334</c:v>
                </c:pt>
                <c:pt idx="1254">
                  <c:v>-0.14193805950455674</c:v>
                </c:pt>
                <c:pt idx="1255">
                  <c:v>-0.14019636368557398</c:v>
                </c:pt>
                <c:pt idx="1256">
                  <c:v>-0.13669267256253881</c:v>
                </c:pt>
                <c:pt idx="1257">
                  <c:v>-0.13489819808237491</c:v>
                </c:pt>
                <c:pt idx="1258">
                  <c:v>-0.12541292535879278</c:v>
                </c:pt>
                <c:pt idx="1259">
                  <c:v>-0.15530324047446598</c:v>
                </c:pt>
                <c:pt idx="1260">
                  <c:v>-0.16085914500088316</c:v>
                </c:pt>
                <c:pt idx="1261">
                  <c:v>-0.16637850614678096</c:v>
                </c:pt>
                <c:pt idx="1262">
                  <c:v>-0.17186156427241983</c:v>
                </c:pt>
                <c:pt idx="1263">
                  <c:v>-0.17730855815711721</c:v>
                </c:pt>
                <c:pt idx="1264">
                  <c:v>-0.18271972500964151</c:v>
                </c:pt>
                <c:pt idx="1265">
                  <c:v>-0.17035327870516281</c:v>
                </c:pt>
                <c:pt idx="1266">
                  <c:v>-0.17019428130762182</c:v>
                </c:pt>
                <c:pt idx="1267">
                  <c:v>-0.17003525343907056</c:v>
                </c:pt>
                <c:pt idx="1268">
                  <c:v>-0.16145533774959864</c:v>
                </c:pt>
                <c:pt idx="1269">
                  <c:v>-0.15835222313193953</c:v>
                </c:pt>
                <c:pt idx="1270">
                  <c:v>-0.16436628390859775</c:v>
                </c:pt>
                <c:pt idx="1271">
                  <c:v>-0.16250955767421993</c:v>
                </c:pt>
                <c:pt idx="1272">
                  <c:v>-0.18773234452286025</c:v>
                </c:pt>
                <c:pt idx="1273">
                  <c:v>-0.19634609268744851</c:v>
                </c:pt>
                <c:pt idx="1274">
                  <c:v>-0.20065905661526351</c:v>
                </c:pt>
                <c:pt idx="1275">
                  <c:v>-0.20393398245030447</c:v>
                </c:pt>
                <c:pt idx="1276">
                  <c:v>-0.20719549080771604</c:v>
                </c:pt>
                <c:pt idx="1277">
                  <c:v>-0.18857274320474704</c:v>
                </c:pt>
                <c:pt idx="1278">
                  <c:v>-0.19587649793283535</c:v>
                </c:pt>
                <c:pt idx="1279">
                  <c:v>-0.19940454843795419</c:v>
                </c:pt>
                <c:pt idx="1280">
                  <c:v>-0.20326150700698797</c:v>
                </c:pt>
                <c:pt idx="1281">
                  <c:v>-0.20709988424462311</c:v>
                </c:pt>
                <c:pt idx="1282">
                  <c:v>-0.21091976966850912</c:v>
                </c:pt>
                <c:pt idx="1283">
                  <c:v>-0.17359984301731501</c:v>
                </c:pt>
                <c:pt idx="1284">
                  <c:v>-0.17048996190463261</c:v>
                </c:pt>
                <c:pt idx="1285">
                  <c:v>-0.17286773292063662</c:v>
                </c:pt>
                <c:pt idx="1286">
                  <c:v>-0.17523868811194432</c:v>
                </c:pt>
                <c:pt idx="1287">
                  <c:v>-0.17504110645726567</c:v>
                </c:pt>
                <c:pt idx="1288">
                  <c:v>-0.19458545068240041</c:v>
                </c:pt>
                <c:pt idx="1289">
                  <c:v>-0.18481869176585164</c:v>
                </c:pt>
                <c:pt idx="1290">
                  <c:v>-0.17129923470941222</c:v>
                </c:pt>
                <c:pt idx="1291">
                  <c:v>-0.17128840831737502</c:v>
                </c:pt>
                <c:pt idx="1292">
                  <c:v>-0.16365309533314765</c:v>
                </c:pt>
                <c:pt idx="1293">
                  <c:v>-0.1625244439632707</c:v>
                </c:pt>
                <c:pt idx="1294">
                  <c:v>-0.15774323857984729</c:v>
                </c:pt>
                <c:pt idx="1295">
                  <c:v>-0.17112871903482652</c:v>
                </c:pt>
                <c:pt idx="1296">
                  <c:v>-0.16608768024251064</c:v>
                </c:pt>
                <c:pt idx="1297">
                  <c:v>-0.17693437176476901</c:v>
                </c:pt>
                <c:pt idx="1298">
                  <c:v>-0.18214457293266606</c:v>
                </c:pt>
                <c:pt idx="1299">
                  <c:v>-0.18135559961295589</c:v>
                </c:pt>
                <c:pt idx="1300">
                  <c:v>-0.16650561490562288</c:v>
                </c:pt>
                <c:pt idx="1301">
                  <c:v>-0.15138625555198004</c:v>
                </c:pt>
                <c:pt idx="1302">
                  <c:v>-0.13599263516988558</c:v>
                </c:pt>
                <c:pt idx="1303">
                  <c:v>-0.12031977873956767</c:v>
                </c:pt>
                <c:pt idx="1304">
                  <c:v>-0.10436262099576099</c:v>
                </c:pt>
                <c:pt idx="1305">
                  <c:v>-8.8116004790677938E-2</c:v>
                </c:pt>
                <c:pt idx="1306">
                  <c:v>-8.7573493269305969E-2</c:v>
                </c:pt>
                <c:pt idx="1307">
                  <c:v>-8.7030658988949794E-2</c:v>
                </c:pt>
                <c:pt idx="1308">
                  <c:v>-7.5244777957465425E-2</c:v>
                </c:pt>
                <c:pt idx="1309">
                  <c:v>-6.7827346112986353E-2</c:v>
                </c:pt>
                <c:pt idx="1310">
                  <c:v>-7.8709223409365814E-2</c:v>
                </c:pt>
                <c:pt idx="1311">
                  <c:v>-7.4929459289382105E-2</c:v>
                </c:pt>
                <c:pt idx="1312">
                  <c:v>-7.09602333087479E-2</c:v>
                </c:pt>
                <c:pt idx="1313">
                  <c:v>-6.0937700880320689E-2</c:v>
                </c:pt>
                <c:pt idx="1314">
                  <c:v>-6.8382198704892594E-2</c:v>
                </c:pt>
                <c:pt idx="1315">
                  <c:v>-5.8825201134064087E-2</c:v>
                </c:pt>
                <c:pt idx="1316">
                  <c:v>-6.26888697923359E-2</c:v>
                </c:pt>
                <c:pt idx="1317">
                  <c:v>-4.9768924194955821E-2</c:v>
                </c:pt>
                <c:pt idx="1318">
                  <c:v>-3.9210442427380809E-2</c:v>
                </c:pt>
                <c:pt idx="1319">
                  <c:v>-2.8534640209996298E-2</c:v>
                </c:pt>
                <c:pt idx="1320">
                  <c:v>-1.7740213937961435E-2</c:v>
                </c:pt>
                <c:pt idx="1321">
                  <c:v>-6.8258455214470493E-3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-3.2496236649064425E-3</c:v>
                </c:pt>
                <c:pt idx="1326">
                  <c:v>0</c:v>
                </c:pt>
                <c:pt idx="1327">
                  <c:v>-4.8772861450731675E-2</c:v>
                </c:pt>
                <c:pt idx="1328">
                  <c:v>-3.3439591713436356E-2</c:v>
                </c:pt>
                <c:pt idx="1329">
                  <c:v>-1.9447138443274947E-2</c:v>
                </c:pt>
                <c:pt idx="1330">
                  <c:v>-6.9240186336391174E-3</c:v>
                </c:pt>
                <c:pt idx="1331">
                  <c:v>0</c:v>
                </c:pt>
                <c:pt idx="1332">
                  <c:v>0</c:v>
                </c:pt>
                <c:pt idx="1333">
                  <c:v>-2.237949301233666E-4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-9.3712105762548958E-3</c:v>
                </c:pt>
                <c:pt idx="1344">
                  <c:v>-2.98977519596626E-2</c:v>
                </c:pt>
                <c:pt idx="1345">
                  <c:v>-1.2634160101893999E-2</c:v>
                </c:pt>
                <c:pt idx="1346">
                  <c:v>-6.0508663546187114E-3</c:v>
                </c:pt>
                <c:pt idx="1347">
                  <c:v>-1.8503073058563579E-2</c:v>
                </c:pt>
                <c:pt idx="1348">
                  <c:v>-3.5251333816100239E-2</c:v>
                </c:pt>
                <c:pt idx="1349">
                  <c:v>-4.0709935754575599E-2</c:v>
                </c:pt>
                <c:pt idx="1350">
                  <c:v>-2.8680080165052635E-2</c:v>
                </c:pt>
                <c:pt idx="1351">
                  <c:v>-1.6499365694676138E-2</c:v>
                </c:pt>
                <c:pt idx="1352">
                  <c:v>-4.1659005167538066E-3</c:v>
                </c:pt>
                <c:pt idx="1353">
                  <c:v>0</c:v>
                </c:pt>
                <c:pt idx="1354">
                  <c:v>0</c:v>
                </c:pt>
                <c:pt idx="1355">
                  <c:v>-1.66463548284701E-3</c:v>
                </c:pt>
                <c:pt idx="1356">
                  <c:v>-3.3264999544022622E-3</c:v>
                </c:pt>
                <c:pt idx="1357">
                  <c:v>-4.9855980273908473E-3</c:v>
                </c:pt>
                <c:pt idx="1358">
                  <c:v>-6.6419343068571113E-3</c:v>
                </c:pt>
                <c:pt idx="1359">
                  <c:v>-8.2955133901818634E-3</c:v>
                </c:pt>
                <c:pt idx="1360">
                  <c:v>-7.6736608122071059E-3</c:v>
                </c:pt>
                <c:pt idx="1361">
                  <c:v>-4.2557329154481183E-3</c:v>
                </c:pt>
                <c:pt idx="1362">
                  <c:v>0</c:v>
                </c:pt>
                <c:pt idx="1363">
                  <c:v>-1.8835229158766675E-2</c:v>
                </c:pt>
                <c:pt idx="1364">
                  <c:v>-4.0384513681111955E-2</c:v>
                </c:pt>
                <c:pt idx="1365">
                  <c:v>-3.1392798751444517E-2</c:v>
                </c:pt>
                <c:pt idx="1366">
                  <c:v>-1.6840195925091117E-2</c:v>
                </c:pt>
                <c:pt idx="1367">
                  <c:v>0</c:v>
                </c:pt>
                <c:pt idx="1368">
                  <c:v>-3.1110025979403266E-2</c:v>
                </c:pt>
                <c:pt idx="1369">
                  <c:v>-5.6200571344346861E-2</c:v>
                </c:pt>
                <c:pt idx="1370">
                  <c:v>0</c:v>
                </c:pt>
                <c:pt idx="1371">
                  <c:v>-5.7283085910714071E-2</c:v>
                </c:pt>
                <c:pt idx="1372">
                  <c:v>-4.7989994650252332E-2</c:v>
                </c:pt>
                <c:pt idx="1373">
                  <c:v>-3.8605294186770167E-2</c:v>
                </c:pt>
                <c:pt idx="1374">
                  <c:v>-2.9128081457349575E-2</c:v>
                </c:pt>
                <c:pt idx="1375">
                  <c:v>-1.9557444496887344E-2</c:v>
                </c:pt>
                <c:pt idx="1376">
                  <c:v>-2.1651334479165452E-2</c:v>
                </c:pt>
                <c:pt idx="1377">
                  <c:v>-4.1553864512739014E-2</c:v>
                </c:pt>
                <c:pt idx="1378">
                  <c:v>-5.4240767292124792E-2</c:v>
                </c:pt>
                <c:pt idx="1379">
                  <c:v>-4.3517512534397063E-2</c:v>
                </c:pt>
                <c:pt idx="1380">
                  <c:v>-4.4841082544460176E-2</c:v>
                </c:pt>
                <c:pt idx="1381">
                  <c:v>-4.1239947992270043E-2</c:v>
                </c:pt>
                <c:pt idx="1382">
                  <c:v>-6.1242664149397497E-2</c:v>
                </c:pt>
                <c:pt idx="1383">
                  <c:v>-7.7077637566679291E-2</c:v>
                </c:pt>
                <c:pt idx="1384">
                  <c:v>-6.7799289346430314E-2</c:v>
                </c:pt>
                <c:pt idx="1385">
                  <c:v>-5.5203667257393785E-2</c:v>
                </c:pt>
                <c:pt idx="1386">
                  <c:v>-5.6358034036565585E-2</c:v>
                </c:pt>
                <c:pt idx="1387">
                  <c:v>-5.8492743271847281E-2</c:v>
                </c:pt>
                <c:pt idx="1388">
                  <c:v>-6.062262336251345E-2</c:v>
                </c:pt>
                <c:pt idx="1389">
                  <c:v>-6.5611250501605101E-2</c:v>
                </c:pt>
                <c:pt idx="1390">
                  <c:v>-7.0573385198626659E-2</c:v>
                </c:pt>
                <c:pt idx="1391">
                  <c:v>-7.5509168143484295E-2</c:v>
                </c:pt>
                <c:pt idx="1392">
                  <c:v>-7.1855714171215723E-2</c:v>
                </c:pt>
                <c:pt idx="1393">
                  <c:v>-6.7503183692370738E-2</c:v>
                </c:pt>
                <c:pt idx="1394">
                  <c:v>-8.5364143163744188E-2</c:v>
                </c:pt>
                <c:pt idx="1395">
                  <c:v>-8.4945587803118783E-2</c:v>
                </c:pt>
                <c:pt idx="1396">
                  <c:v>-7.9696948108040733E-2</c:v>
                </c:pt>
                <c:pt idx="1397">
                  <c:v>-7.9042398767488087E-2</c:v>
                </c:pt>
                <c:pt idx="1398">
                  <c:v>-6.9433436339510823E-2</c:v>
                </c:pt>
                <c:pt idx="1399">
                  <c:v>-5.9460464329287199E-2</c:v>
                </c:pt>
                <c:pt idx="1400">
                  <c:v>-4.869824830128866E-2</c:v>
                </c:pt>
                <c:pt idx="1401">
                  <c:v>-5.1623683109065066E-2</c:v>
                </c:pt>
                <c:pt idx="1402">
                  <c:v>-5.7162862562449623E-2</c:v>
                </c:pt>
                <c:pt idx="1403">
                  <c:v>-2.6180860442956644E-2</c:v>
                </c:pt>
                <c:pt idx="1404">
                  <c:v>-6.0397761174092679E-2</c:v>
                </c:pt>
                <c:pt idx="1405">
                  <c:v>-4.5630326562235979E-2</c:v>
                </c:pt>
                <c:pt idx="1406">
                  <c:v>-3.7187559376044677E-2</c:v>
                </c:pt>
                <c:pt idx="1407">
                  <c:v>-2.8670103817263204E-2</c:v>
                </c:pt>
                <c:pt idx="1408">
                  <c:v>-2.0077299160217832E-2</c:v>
                </c:pt>
                <c:pt idx="1409">
                  <c:v>-5.2096784248071293E-3</c:v>
                </c:pt>
                <c:pt idx="1410">
                  <c:v>0</c:v>
                </c:pt>
                <c:pt idx="1411">
                  <c:v>0</c:v>
                </c:pt>
                <c:pt idx="1412">
                  <c:v>-5.575015596967603E-3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-1.5994069226210605E-4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-5.6472287069682103E-3</c:v>
                </c:pt>
                <c:pt idx="1425">
                  <c:v>-1.126256622186772E-2</c:v>
                </c:pt>
                <c:pt idx="1426">
                  <c:v>-1.6846192641553626E-2</c:v>
                </c:pt>
                <c:pt idx="1427">
                  <c:v>-1.6645276628547201E-2</c:v>
                </c:pt>
                <c:pt idx="1428">
                  <c:v>-2.0908591414735667E-2</c:v>
                </c:pt>
                <c:pt idx="1429">
                  <c:v>-3.0581262326607406E-2</c:v>
                </c:pt>
                <c:pt idx="1430">
                  <c:v>-4.034209026459401E-2</c:v>
                </c:pt>
                <c:pt idx="1431">
                  <c:v>-3.5932188795446907E-2</c:v>
                </c:pt>
                <c:pt idx="1432">
                  <c:v>-3.414752155746803E-2</c:v>
                </c:pt>
                <c:pt idx="1433">
                  <c:v>-3.8364707667201015E-2</c:v>
                </c:pt>
                <c:pt idx="1434">
                  <c:v>-3.7003399170913887E-2</c:v>
                </c:pt>
                <c:pt idx="1435">
                  <c:v>-2.7706933242579335E-2</c:v>
                </c:pt>
                <c:pt idx="1436">
                  <c:v>-2.851879794819645E-2</c:v>
                </c:pt>
                <c:pt idx="1437">
                  <c:v>-3.2923574008848489E-2</c:v>
                </c:pt>
                <c:pt idx="1438">
                  <c:v>-3.2224468290122821E-2</c:v>
                </c:pt>
                <c:pt idx="1439">
                  <c:v>-2.869501510755057E-2</c:v>
                </c:pt>
                <c:pt idx="1440">
                  <c:v>-2.5152690097411501E-2</c:v>
                </c:pt>
                <c:pt idx="1441">
                  <c:v>-2.1597446316471536E-2</c:v>
                </c:pt>
                <c:pt idx="1442">
                  <c:v>-2.5885363063436251E-2</c:v>
                </c:pt>
                <c:pt idx="1443">
                  <c:v>0</c:v>
                </c:pt>
                <c:pt idx="1444">
                  <c:v>-2.1698534737119246E-2</c:v>
                </c:pt>
                <c:pt idx="1445">
                  <c:v>-4.2926243064501102E-2</c:v>
                </c:pt>
                <c:pt idx="1446">
                  <c:v>-3.9149272237305133E-2</c:v>
                </c:pt>
                <c:pt idx="1447">
                  <c:v>-3.6870429503578217E-2</c:v>
                </c:pt>
                <c:pt idx="1448">
                  <c:v>-3.7005070123648398E-2</c:v>
                </c:pt>
                <c:pt idx="1449">
                  <c:v>-4.019122987172985E-2</c:v>
                </c:pt>
                <c:pt idx="1450">
                  <c:v>-5.1654773411893951E-2</c:v>
                </c:pt>
                <c:pt idx="1451">
                  <c:v>-3.9346209263676601E-2</c:v>
                </c:pt>
                <c:pt idx="1452">
                  <c:v>-3.5900816082922615E-2</c:v>
                </c:pt>
                <c:pt idx="1453">
                  <c:v>-3.7526551331234059E-2</c:v>
                </c:pt>
                <c:pt idx="1454">
                  <c:v>-4.375116805761825E-2</c:v>
                </c:pt>
                <c:pt idx="1455">
                  <c:v>-4.5051354343968564E-2</c:v>
                </c:pt>
                <c:pt idx="1456">
                  <c:v>-3.9025684205449496E-2</c:v>
                </c:pt>
                <c:pt idx="1457">
                  <c:v>-3.6731769760520616E-2</c:v>
                </c:pt>
                <c:pt idx="1458">
                  <c:v>-3.7830870034828767E-2</c:v>
                </c:pt>
                <c:pt idx="1459">
                  <c:v>-3.8928716222917714E-2</c:v>
                </c:pt>
                <c:pt idx="1460">
                  <c:v>-4.0025309755714722E-2</c:v>
                </c:pt>
                <c:pt idx="1461">
                  <c:v>-4.1120652062513585E-2</c:v>
                </c:pt>
                <c:pt idx="1462">
                  <c:v>0</c:v>
                </c:pt>
                <c:pt idx="1463">
                  <c:v>-6.3975955813946328E-3</c:v>
                </c:pt>
                <c:pt idx="1464">
                  <c:v>-1.2754261933567879E-2</c:v>
                </c:pt>
                <c:pt idx="1465">
                  <c:v>-1.9070260905172387E-2</c:v>
                </c:pt>
                <c:pt idx="1466">
                  <c:v>-2.5345852669664271E-2</c:v>
                </c:pt>
                <c:pt idx="1467">
                  <c:v>-2.8371625772702802E-2</c:v>
                </c:pt>
                <c:pt idx="1468">
                  <c:v>-3.2920291290696291E-2</c:v>
                </c:pt>
                <c:pt idx="1469">
                  <c:v>-3.6218223879193268E-2</c:v>
                </c:pt>
                <c:pt idx="1470">
                  <c:v>-5.4414887123854672E-2</c:v>
                </c:pt>
                <c:pt idx="1471">
                  <c:v>-5.635102169871542E-2</c:v>
                </c:pt>
                <c:pt idx="1472">
                  <c:v>-4.4506080563210149E-2</c:v>
                </c:pt>
                <c:pt idx="1473">
                  <c:v>-4.2189723177782024E-2</c:v>
                </c:pt>
                <c:pt idx="1474">
                  <c:v>-4.4777239462324814E-2</c:v>
                </c:pt>
                <c:pt idx="1475">
                  <c:v>-3.8456535529820313E-2</c:v>
                </c:pt>
                <c:pt idx="1476">
                  <c:v>-2.0814197119511824E-2</c:v>
                </c:pt>
                <c:pt idx="1477">
                  <c:v>-1.2305210853559956E-2</c:v>
                </c:pt>
                <c:pt idx="1478">
                  <c:v>-2.4503297922289113E-2</c:v>
                </c:pt>
                <c:pt idx="1479">
                  <c:v>-3.655073791889718E-2</c:v>
                </c:pt>
                <c:pt idx="1480">
                  <c:v>-4.844939134332682E-2</c:v>
                </c:pt>
                <c:pt idx="1481">
                  <c:v>-5.8008993270056042E-2</c:v>
                </c:pt>
                <c:pt idx="1482">
                  <c:v>-2.8179513194731998E-2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-5.8265603642883024E-3</c:v>
                </c:pt>
                <c:pt idx="1489">
                  <c:v>-2.1488284925481049E-2</c:v>
                </c:pt>
                <c:pt idx="1490">
                  <c:v>-1.7050844701208434E-2</c:v>
                </c:pt>
                <c:pt idx="1491">
                  <c:v>-1.2211672868499002E-2</c:v>
                </c:pt>
                <c:pt idx="1492">
                  <c:v>0</c:v>
                </c:pt>
                <c:pt idx="1493">
                  <c:v>-5.8538176736070424E-3</c:v>
                </c:pt>
                <c:pt idx="1494">
                  <c:v>-2.884923499820613E-3</c:v>
                </c:pt>
                <c:pt idx="1495">
                  <c:v>0</c:v>
                </c:pt>
                <c:pt idx="1496">
                  <c:v>0</c:v>
                </c:pt>
                <c:pt idx="1497">
                  <c:v>-4.0607138067124682E-3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-3.1848558847004549E-2</c:v>
                </c:pt>
                <c:pt idx="1503">
                  <c:v>-5.6007802554460806E-3</c:v>
                </c:pt>
                <c:pt idx="1504">
                  <c:v>0</c:v>
                </c:pt>
                <c:pt idx="1505">
                  <c:v>0</c:v>
                </c:pt>
                <c:pt idx="1506">
                  <c:v>-1.0154281479485161E-2</c:v>
                </c:pt>
                <c:pt idx="1507">
                  <c:v>-1.7162747872173201E-2</c:v>
                </c:pt>
                <c:pt idx="1508">
                  <c:v>-1.3712412135911234E-2</c:v>
                </c:pt>
                <c:pt idx="1509">
                  <c:v>-2.2747423027689617E-2</c:v>
                </c:pt>
                <c:pt idx="1510">
                  <c:v>-2.0940959823934846E-2</c:v>
                </c:pt>
                <c:pt idx="1511">
                  <c:v>-1.2425161130948159E-2</c:v>
                </c:pt>
                <c:pt idx="1512">
                  <c:v>-1.2350602977834413E-2</c:v>
                </c:pt>
                <c:pt idx="1513">
                  <c:v>-3.8191740214242098E-2</c:v>
                </c:pt>
                <c:pt idx="1514">
                  <c:v>-4.5277459633047967E-2</c:v>
                </c:pt>
                <c:pt idx="1515">
                  <c:v>-4.2636013310776821E-2</c:v>
                </c:pt>
                <c:pt idx="1516">
                  <c:v>-3.9987258856169938E-2</c:v>
                </c:pt>
                <c:pt idx="1517">
                  <c:v>-3.7331176049684167E-2</c:v>
                </c:pt>
                <c:pt idx="1518">
                  <c:v>-3.4667744615867968E-2</c:v>
                </c:pt>
                <c:pt idx="1519">
                  <c:v>-2.3983471445574334E-2</c:v>
                </c:pt>
                <c:pt idx="1520">
                  <c:v>-2.3660984976082711E-2</c:v>
                </c:pt>
                <c:pt idx="1521">
                  <c:v>-3.1359338857822605E-2</c:v>
                </c:pt>
                <c:pt idx="1522">
                  <c:v>-3.3187361045610375E-2</c:v>
                </c:pt>
                <c:pt idx="1523">
                  <c:v>-4.2449639560735442E-2</c:v>
                </c:pt>
                <c:pt idx="1524">
                  <c:v>-6.5305755799590859E-2</c:v>
                </c:pt>
                <c:pt idx="1525">
                  <c:v>-5.4192997821643996E-2</c:v>
                </c:pt>
                <c:pt idx="1526">
                  <c:v>-5.4228031170697411E-2</c:v>
                </c:pt>
                <c:pt idx="1527">
                  <c:v>-5.0412989287879517E-2</c:v>
                </c:pt>
                <c:pt idx="1528">
                  <c:v>-7.8143232500168192E-2</c:v>
                </c:pt>
                <c:pt idx="1529">
                  <c:v>-8.3852770104875018E-2</c:v>
                </c:pt>
                <c:pt idx="1530">
                  <c:v>-8.3832109411843492E-2</c:v>
                </c:pt>
                <c:pt idx="1531">
                  <c:v>-7.9353986765118845E-2</c:v>
                </c:pt>
                <c:pt idx="1532">
                  <c:v>-7.4853975573014875E-2</c:v>
                </c:pt>
                <c:pt idx="1533">
                  <c:v>-7.0331968846872317E-2</c:v>
                </c:pt>
                <c:pt idx="1534">
                  <c:v>-6.5787859075056354E-2</c:v>
                </c:pt>
                <c:pt idx="1535">
                  <c:v>-6.1221538220440297E-2</c:v>
                </c:pt>
                <c:pt idx="1536">
                  <c:v>-5.663289771781943E-2</c:v>
                </c:pt>
                <c:pt idx="1537">
                  <c:v>-5.2021828471332854E-2</c:v>
                </c:pt>
                <c:pt idx="1538">
                  <c:v>-5.1064250263872513E-2</c:v>
                </c:pt>
                <c:pt idx="1539">
                  <c:v>-5.7553504457768634E-2</c:v>
                </c:pt>
                <c:pt idx="1540">
                  <c:v>-6.0321139032989191E-2</c:v>
                </c:pt>
                <c:pt idx="1541">
                  <c:v>-7.7732713512541962E-2</c:v>
                </c:pt>
                <c:pt idx="1542">
                  <c:v>-0.10329268566552097</c:v>
                </c:pt>
                <c:pt idx="1543">
                  <c:v>-9.429360641379736E-2</c:v>
                </c:pt>
                <c:pt idx="1544">
                  <c:v>-8.1862157245839229E-2</c:v>
                </c:pt>
                <c:pt idx="1545">
                  <c:v>-7.3889824608681542E-2</c:v>
                </c:pt>
                <c:pt idx="1546">
                  <c:v>-8.1953782927979058E-2</c:v>
                </c:pt>
                <c:pt idx="1547">
                  <c:v>-7.8748680635091328E-2</c:v>
                </c:pt>
                <c:pt idx="1548">
                  <c:v>-6.8728244514810188E-2</c:v>
                </c:pt>
                <c:pt idx="1549">
                  <c:v>-7.0866177098070415E-2</c:v>
                </c:pt>
                <c:pt idx="1550">
                  <c:v>-7.1813874104515674E-2</c:v>
                </c:pt>
                <c:pt idx="1551">
                  <c:v>-6.4820678658850883E-2</c:v>
                </c:pt>
                <c:pt idx="1552">
                  <c:v>-5.2078543675141309E-2</c:v>
                </c:pt>
                <c:pt idx="1553">
                  <c:v>-3.9162792786722522E-2</c:v>
                </c:pt>
                <c:pt idx="1554">
                  <c:v>-7.7385973186012813E-2</c:v>
                </c:pt>
                <c:pt idx="1555">
                  <c:v>-5.4255245402285213E-2</c:v>
                </c:pt>
                <c:pt idx="1556">
                  <c:v>-3.0544610363465563E-2</c:v>
                </c:pt>
                <c:pt idx="1557">
                  <c:v>-6.2395292955144122E-3</c:v>
                </c:pt>
                <c:pt idx="1558">
                  <c:v>-3.9309214219939159E-3</c:v>
                </c:pt>
                <c:pt idx="1559">
                  <c:v>-5.7760111387994417E-4</c:v>
                </c:pt>
                <c:pt idx="1560">
                  <c:v>-1.1859237800084577E-2</c:v>
                </c:pt>
                <c:pt idx="1561">
                  <c:v>-1.0961845089716094E-2</c:v>
                </c:pt>
                <c:pt idx="1562">
                  <c:v>-1.519998203417916E-2</c:v>
                </c:pt>
                <c:pt idx="1563">
                  <c:v>-3.1513844910057931E-2</c:v>
                </c:pt>
                <c:pt idx="1564">
                  <c:v>-5.2122437063486071E-2</c:v>
                </c:pt>
                <c:pt idx="1565">
                  <c:v>-3.5343259448897602E-2</c:v>
                </c:pt>
                <c:pt idx="1566">
                  <c:v>-3.6765254104066059E-2</c:v>
                </c:pt>
                <c:pt idx="1567">
                  <c:v>-3.5296548316826382E-2</c:v>
                </c:pt>
                <c:pt idx="1568">
                  <c:v>-2.0918502548899931E-2</c:v>
                </c:pt>
                <c:pt idx="1569">
                  <c:v>-7.08571941880487E-3</c:v>
                </c:pt>
                <c:pt idx="1570">
                  <c:v>-7.354757573715931E-2</c:v>
                </c:pt>
                <c:pt idx="1571">
                  <c:v>-7.0047506952762517E-2</c:v>
                </c:pt>
                <c:pt idx="1572">
                  <c:v>-6.6534215167184607E-2</c:v>
                </c:pt>
                <c:pt idx="1573">
                  <c:v>-6.3007650424908634E-2</c:v>
                </c:pt>
                <c:pt idx="1574">
                  <c:v>-5.9467762581687511E-2</c:v>
                </c:pt>
                <c:pt idx="1575">
                  <c:v>-3.5698084394438667E-2</c:v>
                </c:pt>
                <c:pt idx="1576">
                  <c:v>-3.9304722764938682E-2</c:v>
                </c:pt>
                <c:pt idx="1577">
                  <c:v>-4.3607536661500412E-2</c:v>
                </c:pt>
                <c:pt idx="1578">
                  <c:v>-4.4910956904488097E-2</c:v>
                </c:pt>
                <c:pt idx="1579">
                  <c:v>-5.1409194008398051E-2</c:v>
                </c:pt>
                <c:pt idx="1580">
                  <c:v>-6.1422443800668081E-2</c:v>
                </c:pt>
                <c:pt idx="1581">
                  <c:v>-6.1561678905880379E-2</c:v>
                </c:pt>
                <c:pt idx="1582">
                  <c:v>-7.0722700009996697E-2</c:v>
                </c:pt>
                <c:pt idx="1583">
                  <c:v>-7.9794291360685055E-2</c:v>
                </c:pt>
                <c:pt idx="1584">
                  <c:v>-6.9071391677332561E-2</c:v>
                </c:pt>
                <c:pt idx="1585">
                  <c:v>-7.2119342086863436E-2</c:v>
                </c:pt>
                <c:pt idx="1586">
                  <c:v>-7.5157313211613563E-2</c:v>
                </c:pt>
                <c:pt idx="1587">
                  <c:v>-7.1187793566573343E-2</c:v>
                </c:pt>
                <c:pt idx="1588">
                  <c:v>-6.7201236336193237E-2</c:v>
                </c:pt>
                <c:pt idx="1589">
                  <c:v>-6.3197568393387415E-2</c:v>
                </c:pt>
                <c:pt idx="1590">
                  <c:v>-5.9176716297243415E-2</c:v>
                </c:pt>
                <c:pt idx="1591">
                  <c:v>-6.8319522109186015E-2</c:v>
                </c:pt>
                <c:pt idx="1592">
                  <c:v>-5.2665903119314406E-2</c:v>
                </c:pt>
                <c:pt idx="1593">
                  <c:v>-3.8995710660467364E-2</c:v>
                </c:pt>
                <c:pt idx="1594">
                  <c:v>-4.5583776864514203E-2</c:v>
                </c:pt>
                <c:pt idx="1595">
                  <c:v>-3.8413618091579727E-2</c:v>
                </c:pt>
                <c:pt idx="1596">
                  <c:v>-4.0850681578296189E-2</c:v>
                </c:pt>
                <c:pt idx="1597">
                  <c:v>-3.864268229692891E-2</c:v>
                </c:pt>
                <c:pt idx="1598">
                  <c:v>-4.1139931280737452E-2</c:v>
                </c:pt>
                <c:pt idx="1599">
                  <c:v>-3.6863167823215193E-2</c:v>
                </c:pt>
                <c:pt idx="1600">
                  <c:v>-3.4925554133260484E-2</c:v>
                </c:pt>
                <c:pt idx="1601">
                  <c:v>-2.918098317950002E-2</c:v>
                </c:pt>
                <c:pt idx="1602">
                  <c:v>-2.8205439152012124E-2</c:v>
                </c:pt>
                <c:pt idx="1603">
                  <c:v>-4.0654854139997476E-2</c:v>
                </c:pt>
                <c:pt idx="1604">
                  <c:v>0</c:v>
                </c:pt>
                <c:pt idx="1605">
                  <c:v>-4.7952546810267505E-2</c:v>
                </c:pt>
                <c:pt idx="1606">
                  <c:v>-1.8632104791152737E-2</c:v>
                </c:pt>
                <c:pt idx="1607">
                  <c:v>0</c:v>
                </c:pt>
                <c:pt idx="1608">
                  <c:v>-6.3488213656506254E-3</c:v>
                </c:pt>
                <c:pt idx="1609">
                  <c:v>-1.2657335198569042E-2</c:v>
                </c:pt>
                <c:pt idx="1610">
                  <c:v>-1.5310624351553059E-2</c:v>
                </c:pt>
                <c:pt idx="1611">
                  <c:v>-2.2168627544314923E-2</c:v>
                </c:pt>
                <c:pt idx="1612">
                  <c:v>-1.9384877662214417E-2</c:v>
                </c:pt>
                <c:pt idx="1613">
                  <c:v>-8.8819074768985429E-3</c:v>
                </c:pt>
                <c:pt idx="1614">
                  <c:v>-2.0174693968218804E-2</c:v>
                </c:pt>
                <c:pt idx="1615">
                  <c:v>-4.0202178870474725E-2</c:v>
                </c:pt>
                <c:pt idx="1616">
                  <c:v>-2.7405568028659233E-2</c:v>
                </c:pt>
                <c:pt idx="1617">
                  <c:v>-3.6827829741696849E-2</c:v>
                </c:pt>
                <c:pt idx="1618">
                  <c:v>-2.6926036700013922E-2</c:v>
                </c:pt>
                <c:pt idx="1619">
                  <c:v>-3.8337824532082565E-2</c:v>
                </c:pt>
                <c:pt idx="1620">
                  <c:v>-1.1278682628713566E-2</c:v>
                </c:pt>
                <c:pt idx="1621">
                  <c:v>-5.6835921832867786E-2</c:v>
                </c:pt>
                <c:pt idx="1622">
                  <c:v>-7.5594446254366954E-2</c:v>
                </c:pt>
                <c:pt idx="1623">
                  <c:v>-9.3979883694903621E-2</c:v>
                </c:pt>
                <c:pt idx="1624">
                  <c:v>-0.11199965445536619</c:v>
                </c:pt>
                <c:pt idx="1625">
                  <c:v>-0.10458454868961908</c:v>
                </c:pt>
                <c:pt idx="1626">
                  <c:v>-8.1069002266314638E-2</c:v>
                </c:pt>
                <c:pt idx="1627">
                  <c:v>-8.4756280846690291E-2</c:v>
                </c:pt>
                <c:pt idx="1628">
                  <c:v>-0.1027237203168786</c:v>
                </c:pt>
                <c:pt idx="1629">
                  <c:v>-8.0048235210116836E-2</c:v>
                </c:pt>
                <c:pt idx="1630">
                  <c:v>-8.1331686707374118E-2</c:v>
                </c:pt>
                <c:pt idx="1631">
                  <c:v>-8.7919072036359958E-2</c:v>
                </c:pt>
                <c:pt idx="1632">
                  <c:v>-9.2484316064035177E-2</c:v>
                </c:pt>
                <c:pt idx="1633">
                  <c:v>-8.1649023616036542E-2</c:v>
                </c:pt>
                <c:pt idx="1634">
                  <c:v>-7.5514724873307792E-2</c:v>
                </c:pt>
                <c:pt idx="1635">
                  <c:v>-5.9845333516683641E-2</c:v>
                </c:pt>
                <c:pt idx="1636">
                  <c:v>-5.8250715550654419E-2</c:v>
                </c:pt>
                <c:pt idx="1637">
                  <c:v>-5.6732787337552271E-2</c:v>
                </c:pt>
                <c:pt idx="1638">
                  <c:v>-5.9956401434715478E-2</c:v>
                </c:pt>
                <c:pt idx="1639">
                  <c:v>-8.2650397861149139E-2</c:v>
                </c:pt>
                <c:pt idx="1640">
                  <c:v>-8.7053984205771817E-2</c:v>
                </c:pt>
                <c:pt idx="1641">
                  <c:v>-9.1436431856218081E-2</c:v>
                </c:pt>
                <c:pt idx="1642">
                  <c:v>-9.5797842285319401E-2</c:v>
                </c:pt>
                <c:pt idx="1643">
                  <c:v>-9.6287070019507315E-2</c:v>
                </c:pt>
                <c:pt idx="1644">
                  <c:v>-9.8191091471482417E-2</c:v>
                </c:pt>
                <c:pt idx="1645">
                  <c:v>-0.11869810770238376</c:v>
                </c:pt>
                <c:pt idx="1646">
                  <c:v>-0.12085070973281109</c:v>
                </c:pt>
                <c:pt idx="1647">
                  <c:v>-0.12928393808051719</c:v>
                </c:pt>
                <c:pt idx="1648">
                  <c:v>-0.10720345967749756</c:v>
                </c:pt>
                <c:pt idx="1649">
                  <c:v>-0.11814100512939851</c:v>
                </c:pt>
                <c:pt idx="1650">
                  <c:v>-0.11170082886637578</c:v>
                </c:pt>
                <c:pt idx="1651">
                  <c:v>-0.1047308762641691</c:v>
                </c:pt>
                <c:pt idx="1652">
                  <c:v>-9.495337351171218E-2</c:v>
                </c:pt>
                <c:pt idx="1653">
                  <c:v>-9.2330055066768724E-2</c:v>
                </c:pt>
                <c:pt idx="1654">
                  <c:v>-9.3604691649896488E-2</c:v>
                </c:pt>
                <c:pt idx="1655">
                  <c:v>-9.433280355699436E-2</c:v>
                </c:pt>
                <c:pt idx="1656">
                  <c:v>-5.5131998931632564E-2</c:v>
                </c:pt>
                <c:pt idx="1657">
                  <c:v>-5.9140710675143149E-2</c:v>
                </c:pt>
                <c:pt idx="1658">
                  <c:v>-6.3132414995579533E-2</c:v>
                </c:pt>
                <c:pt idx="1659">
                  <c:v>-7.2267310507994731E-2</c:v>
                </c:pt>
                <c:pt idx="1660">
                  <c:v>-7.297392318853968E-2</c:v>
                </c:pt>
                <c:pt idx="1661">
                  <c:v>-7.3679997673682496E-2</c:v>
                </c:pt>
                <c:pt idx="1662">
                  <c:v>-7.4385534373316964E-2</c:v>
                </c:pt>
                <c:pt idx="1663">
                  <c:v>-7.7876240368604632E-2</c:v>
                </c:pt>
                <c:pt idx="1664">
                  <c:v>-7.2876421074344222E-2</c:v>
                </c:pt>
                <c:pt idx="1665">
                  <c:v>-5.8296553104128179E-2</c:v>
                </c:pt>
                <c:pt idx="1666">
                  <c:v>-5.1854613858279275E-2</c:v>
                </c:pt>
                <c:pt idx="1667">
                  <c:v>-4.4116000743978812E-2</c:v>
                </c:pt>
                <c:pt idx="1668">
                  <c:v>-3.7487185318584415E-2</c:v>
                </c:pt>
                <c:pt idx="1669">
                  <c:v>-3.519442615349766E-2</c:v>
                </c:pt>
                <c:pt idx="1670">
                  <c:v>-3.5927827009073376E-2</c:v>
                </c:pt>
                <c:pt idx="1671">
                  <c:v>-4.3151649138210013E-2</c:v>
                </c:pt>
                <c:pt idx="1672">
                  <c:v>-3.214270288185983E-2</c:v>
                </c:pt>
                <c:pt idx="1673">
                  <c:v>-2.2645514398721533E-2</c:v>
                </c:pt>
                <c:pt idx="1674">
                  <c:v>-9.9626159491770228E-3</c:v>
                </c:pt>
                <c:pt idx="1675">
                  <c:v>-5.0836491276320395E-2</c:v>
                </c:pt>
                <c:pt idx="1676">
                  <c:v>-2.6020328420684913E-2</c:v>
                </c:pt>
                <c:pt idx="1677">
                  <c:v>-5.5533959015963141E-4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-2.8905591786587692E-5</c:v>
                </c:pt>
                <c:pt idx="1683">
                  <c:v>-9.3917668372947016E-3</c:v>
                </c:pt>
                <c:pt idx="1684">
                  <c:v>-2.1270264732712429E-2</c:v>
                </c:pt>
                <c:pt idx="1685">
                  <c:v>-1.4824317764271289E-2</c:v>
                </c:pt>
                <c:pt idx="1686">
                  <c:v>-1.3450451989937218E-2</c:v>
                </c:pt>
                <c:pt idx="1687">
                  <c:v>-1.5068314965529961E-2</c:v>
                </c:pt>
                <c:pt idx="1688">
                  <c:v>-9.3688123967580195E-3</c:v>
                </c:pt>
                <c:pt idx="1689">
                  <c:v>-2.121840470038916E-2</c:v>
                </c:pt>
                <c:pt idx="1690">
                  <c:v>-7.2093946573936751E-4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-1.4002291133182743E-3</c:v>
                </c:pt>
                <c:pt idx="1698">
                  <c:v>-3.0335532389839104E-3</c:v>
                </c:pt>
                <c:pt idx="1699">
                  <c:v>-2.0206268347937151E-2</c:v>
                </c:pt>
                <c:pt idx="1700">
                  <c:v>-1.6588733298659397E-2</c:v>
                </c:pt>
                <c:pt idx="1701">
                  <c:v>-8.1533483144575758E-3</c:v>
                </c:pt>
                <c:pt idx="1702">
                  <c:v>-1.3896942141836344E-2</c:v>
                </c:pt>
                <c:pt idx="1703">
                  <c:v>-1.9292967249736059E-2</c:v>
                </c:pt>
                <c:pt idx="1704">
                  <c:v>-3.6540339124209731E-2</c:v>
                </c:pt>
                <c:pt idx="1705">
                  <c:v>-5.5017888590538355E-2</c:v>
                </c:pt>
                <c:pt idx="1706">
                  <c:v>-5.6111195445605389E-2</c:v>
                </c:pt>
                <c:pt idx="1707">
                  <c:v>-6.385807914778463E-2</c:v>
                </c:pt>
                <c:pt idx="1708">
                  <c:v>-6.2539972476538863E-2</c:v>
                </c:pt>
                <c:pt idx="1709">
                  <c:v>-5.0784020465907798E-2</c:v>
                </c:pt>
                <c:pt idx="1710">
                  <c:v>-4.6040789136005289E-2</c:v>
                </c:pt>
                <c:pt idx="1711">
                  <c:v>-4.1273855883749433E-2</c:v>
                </c:pt>
                <c:pt idx="1712">
                  <c:v>-3.6483102270643886E-2</c:v>
                </c:pt>
                <c:pt idx="1713">
                  <c:v>-4.2585292962380228E-2</c:v>
                </c:pt>
                <c:pt idx="1714">
                  <c:v>-4.8648836972021048E-2</c:v>
                </c:pt>
                <c:pt idx="1715">
                  <c:v>-4.1226295440047522E-2</c:v>
                </c:pt>
                <c:pt idx="1716">
                  <c:v>-3.3734074260254876E-2</c:v>
                </c:pt>
                <c:pt idx="1717">
                  <c:v>-2.1025833729428678E-2</c:v>
                </c:pt>
                <c:pt idx="1718">
                  <c:v>-2.2674918727815352E-2</c:v>
                </c:pt>
                <c:pt idx="1719">
                  <c:v>-1.8949546128341543E-2</c:v>
                </c:pt>
                <c:pt idx="1720">
                  <c:v>-1.5625661023444537E-2</c:v>
                </c:pt>
                <c:pt idx="1721">
                  <c:v>-2.0978551111263677E-3</c:v>
                </c:pt>
                <c:pt idx="1722">
                  <c:v>0</c:v>
                </c:pt>
                <c:pt idx="1723">
                  <c:v>-1.173682727109715E-3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-2.5448251856122761E-3</c:v>
                </c:pt>
                <c:pt idx="1733">
                  <c:v>0</c:v>
                </c:pt>
                <c:pt idx="1734">
                  <c:v>0</c:v>
                </c:pt>
                <c:pt idx="1735">
                  <c:v>-2.6739213550652785E-3</c:v>
                </c:pt>
                <c:pt idx="1736">
                  <c:v>-6.4892191731967808E-3</c:v>
                </c:pt>
                <c:pt idx="1737">
                  <c:v>-1.012620201961778E-2</c:v>
                </c:pt>
                <c:pt idx="1738">
                  <c:v>-4.7815721918603726E-3</c:v>
                </c:pt>
                <c:pt idx="1739">
                  <c:v>-1.7012212165901097E-3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-1.1333567499730468E-2</c:v>
                </c:pt>
                <c:pt idx="1746">
                  <c:v>-2.2538685247190826E-2</c:v>
                </c:pt>
                <c:pt idx="1747">
                  <c:v>-3.3616809036316253E-2</c:v>
                </c:pt>
                <c:pt idx="1748">
                  <c:v>-4.4569378161716133E-2</c:v>
                </c:pt>
                <c:pt idx="1749">
                  <c:v>-5.5397815605628398E-2</c:v>
                </c:pt>
                <c:pt idx="1750">
                  <c:v>-5.4889304339271749E-3</c:v>
                </c:pt>
                <c:pt idx="1751">
                  <c:v>0</c:v>
                </c:pt>
                <c:pt idx="1752">
                  <c:v>0</c:v>
                </c:pt>
                <c:pt idx="1753">
                  <c:v>-1.0438814508304972E-2</c:v>
                </c:pt>
                <c:pt idx="1754">
                  <c:v>-1.9926293028738273E-2</c:v>
                </c:pt>
                <c:pt idx="1755">
                  <c:v>-1.335634944225661E-2</c:v>
                </c:pt>
                <c:pt idx="1756">
                  <c:v>-1.565665319528875E-2</c:v>
                </c:pt>
                <c:pt idx="1757">
                  <c:v>-2.6915044049287462E-2</c:v>
                </c:pt>
                <c:pt idx="1758">
                  <c:v>-3.2816778021864224E-2</c:v>
                </c:pt>
                <c:pt idx="1759">
                  <c:v>-4.9962785743920324E-2</c:v>
                </c:pt>
                <c:pt idx="1760">
                  <c:v>-3.4006536219392314E-2</c:v>
                </c:pt>
                <c:pt idx="1761">
                  <c:v>-2.9068686772037999E-2</c:v>
                </c:pt>
                <c:pt idx="1762">
                  <c:v>-2.9209073533644769E-2</c:v>
                </c:pt>
                <c:pt idx="1763">
                  <c:v>-2.3241459739978931E-2</c:v>
                </c:pt>
                <c:pt idx="1764">
                  <c:v>-2.7672661991813841E-2</c:v>
                </c:pt>
                <c:pt idx="1765">
                  <c:v>-4.942712005577854E-2</c:v>
                </c:pt>
                <c:pt idx="1766">
                  <c:v>-5.0155719505682206E-2</c:v>
                </c:pt>
                <c:pt idx="1767">
                  <c:v>0</c:v>
                </c:pt>
                <c:pt idx="1768">
                  <c:v>-9.5237808315131733E-3</c:v>
                </c:pt>
                <c:pt idx="1769">
                  <c:v>-1.8956859261697434E-2</c:v>
                </c:pt>
                <c:pt idx="1770">
                  <c:v>-2.8300099120344702E-2</c:v>
                </c:pt>
                <c:pt idx="1771">
                  <c:v>-3.7554356010327306E-2</c:v>
                </c:pt>
                <c:pt idx="1772">
                  <c:v>-3.9972334905990059E-2</c:v>
                </c:pt>
                <c:pt idx="1773">
                  <c:v>-3.5774444097725122E-2</c:v>
                </c:pt>
                <c:pt idx="1774">
                  <c:v>-3.158353942431158E-2</c:v>
                </c:pt>
                <c:pt idx="1775">
                  <c:v>-3.1156608961192878E-2</c:v>
                </c:pt>
                <c:pt idx="1776">
                  <c:v>-3.2045400561685478E-2</c:v>
                </c:pt>
                <c:pt idx="1777">
                  <c:v>-2.6636579712575159E-2</c:v>
                </c:pt>
                <c:pt idx="1778">
                  <c:v>-2.9674772135568572E-2</c:v>
                </c:pt>
                <c:pt idx="1779">
                  <c:v>-4.405223765899291E-2</c:v>
                </c:pt>
                <c:pt idx="1780">
                  <c:v>-5.9594835228128584E-2</c:v>
                </c:pt>
                <c:pt idx="1781">
                  <c:v>-5.9159366155747461E-2</c:v>
                </c:pt>
                <c:pt idx="1782">
                  <c:v>-5.1462198024321282E-2</c:v>
                </c:pt>
                <c:pt idx="1783">
                  <c:v>-3.1880062036877765E-2</c:v>
                </c:pt>
                <c:pt idx="1784">
                  <c:v>-5.8205370629978881E-2</c:v>
                </c:pt>
                <c:pt idx="1785">
                  <c:v>-6.4943109575196556E-2</c:v>
                </c:pt>
                <c:pt idx="1786">
                  <c:v>-6.1067658164587257E-2</c:v>
                </c:pt>
                <c:pt idx="1787">
                  <c:v>-5.7176144497448567E-2</c:v>
                </c:pt>
                <c:pt idx="1788">
                  <c:v>-5.3268502001915796E-2</c:v>
                </c:pt>
                <c:pt idx="1789">
                  <c:v>-4.9411379326940175E-2</c:v>
                </c:pt>
                <c:pt idx="1790">
                  <c:v>-4.3725441795405606E-2</c:v>
                </c:pt>
                <c:pt idx="1791">
                  <c:v>-3.7262490820994976E-2</c:v>
                </c:pt>
                <c:pt idx="1792">
                  <c:v>-4.3378463764470965E-2</c:v>
                </c:pt>
                <c:pt idx="1793">
                  <c:v>-4.7521241731133146E-2</c:v>
                </c:pt>
                <c:pt idx="1794">
                  <c:v>-4.8207435420945632E-2</c:v>
                </c:pt>
                <c:pt idx="1795">
                  <c:v>-6.0093955751374328E-2</c:v>
                </c:pt>
                <c:pt idx="1796">
                  <c:v>-6.071805046473322E-2</c:v>
                </c:pt>
                <c:pt idx="1797">
                  <c:v>-6.207103191421659E-2</c:v>
                </c:pt>
                <c:pt idx="1798">
                  <c:v>-6.3547435079401304E-2</c:v>
                </c:pt>
                <c:pt idx="1799">
                  <c:v>-6.8719503580782271E-2</c:v>
                </c:pt>
                <c:pt idx="1800">
                  <c:v>-2.9421718806519892E-2</c:v>
                </c:pt>
                <c:pt idx="1801">
                  <c:v>-4.8213645318591181E-2</c:v>
                </c:pt>
                <c:pt idx="1802">
                  <c:v>-5.3121793170044174E-2</c:v>
                </c:pt>
                <c:pt idx="1803">
                  <c:v>-5.9079562068679814E-2</c:v>
                </c:pt>
                <c:pt idx="1804">
                  <c:v>-6.4999844614800129E-2</c:v>
                </c:pt>
                <c:pt idx="1805">
                  <c:v>-7.0882876672985207E-2</c:v>
                </c:pt>
                <c:pt idx="1806">
                  <c:v>-7.5038850672143886E-2</c:v>
                </c:pt>
                <c:pt idx="1807">
                  <c:v>-7.8378999368143076E-2</c:v>
                </c:pt>
                <c:pt idx="1808">
                  <c:v>-7.7633811650699491E-2</c:v>
                </c:pt>
                <c:pt idx="1809">
                  <c:v>-7.0229284945810821E-2</c:v>
                </c:pt>
                <c:pt idx="1810">
                  <c:v>-7.7440528586487534E-2</c:v>
                </c:pt>
                <c:pt idx="1811">
                  <c:v>-7.270237668307622E-2</c:v>
                </c:pt>
                <c:pt idx="1812">
                  <c:v>-7.15993436138187E-2</c:v>
                </c:pt>
                <c:pt idx="1813">
                  <c:v>-7.641511923779698E-2</c:v>
                </c:pt>
                <c:pt idx="1814">
                  <c:v>-8.0965421737436039E-2</c:v>
                </c:pt>
                <c:pt idx="1815">
                  <c:v>-8.0561002153281769E-2</c:v>
                </c:pt>
                <c:pt idx="1816">
                  <c:v>-8.4004390397635076E-2</c:v>
                </c:pt>
                <c:pt idx="1817">
                  <c:v>-7.5385828703078417E-2</c:v>
                </c:pt>
                <c:pt idx="1818">
                  <c:v>-6.2463807940285498E-2</c:v>
                </c:pt>
                <c:pt idx="1819">
                  <c:v>-1.9794824981797077E-2</c:v>
                </c:pt>
                <c:pt idx="1820">
                  <c:v>-2.81540535565169E-2</c:v>
                </c:pt>
                <c:pt idx="1821">
                  <c:v>-3.6441994298708535E-2</c:v>
                </c:pt>
                <c:pt idx="1822">
                  <c:v>-4.465925515382696E-2</c:v>
                </c:pt>
                <c:pt idx="1823">
                  <c:v>-5.1589500926050857E-2</c:v>
                </c:pt>
                <c:pt idx="1824">
                  <c:v>-5.088234883168552E-2</c:v>
                </c:pt>
                <c:pt idx="1825">
                  <c:v>-5.4994077310120737E-2</c:v>
                </c:pt>
                <c:pt idx="1826">
                  <c:v>-5.3188549569731958E-2</c:v>
                </c:pt>
                <c:pt idx="1827">
                  <c:v>-5.4022228328621691E-2</c:v>
                </c:pt>
                <c:pt idx="1828">
                  <c:v>-4.7247229997531837E-2</c:v>
                </c:pt>
                <c:pt idx="1829">
                  <c:v>-4.4788110529968561E-2</c:v>
                </c:pt>
                <c:pt idx="1830">
                  <c:v>-4.1406045024863336E-2</c:v>
                </c:pt>
                <c:pt idx="1831">
                  <c:v>-3.6270459672148925E-2</c:v>
                </c:pt>
                <c:pt idx="1832">
                  <c:v>-3.0485940015494095E-2</c:v>
                </c:pt>
                <c:pt idx="1833">
                  <c:v>-5.6762345664637781E-2</c:v>
                </c:pt>
                <c:pt idx="1834">
                  <c:v>-2.8806938939629156E-2</c:v>
                </c:pt>
                <c:pt idx="1835">
                  <c:v>-2.4099246205527836E-2</c:v>
                </c:pt>
                <c:pt idx="1836">
                  <c:v>-1.9368733733755583E-2</c:v>
                </c:pt>
                <c:pt idx="1837">
                  <c:v>-1.4615290909525291E-2</c:v>
                </c:pt>
                <c:pt idx="1838">
                  <c:v>-9.8388065818709736E-3</c:v>
                </c:pt>
                <c:pt idx="1839">
                  <c:v>-1.0618148736364019E-2</c:v>
                </c:pt>
                <c:pt idx="1840">
                  <c:v>-1.4608784210714765E-2</c:v>
                </c:pt>
                <c:pt idx="1841">
                  <c:v>-1.8351800016456643E-2</c:v>
                </c:pt>
                <c:pt idx="1842">
                  <c:v>-1.5003888948400879E-2</c:v>
                </c:pt>
                <c:pt idx="1843">
                  <c:v>-1.0906908976873297E-2</c:v>
                </c:pt>
                <c:pt idx="1844">
                  <c:v>-9.9032342699416631E-3</c:v>
                </c:pt>
                <c:pt idx="1845">
                  <c:v>-1.1951724255705676E-2</c:v>
                </c:pt>
                <c:pt idx="1846">
                  <c:v>-1.137109882586429E-2</c:v>
                </c:pt>
                <c:pt idx="1847">
                  <c:v>-5.2069991756368283E-3</c:v>
                </c:pt>
                <c:pt idx="1848">
                  <c:v>-9.7573016752816599E-4</c:v>
                </c:pt>
                <c:pt idx="1849">
                  <c:v>0</c:v>
                </c:pt>
                <c:pt idx="1850">
                  <c:v>-1.1786573077143814E-4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-1.2885384370477482E-2</c:v>
                </c:pt>
                <c:pt idx="1856">
                  <c:v>-2.5604735610583518E-2</c:v>
                </c:pt>
                <c:pt idx="1857">
                  <c:v>-3.8160193121010821E-2</c:v>
                </c:pt>
                <c:pt idx="1858">
                  <c:v>-3.6098739964073978E-2</c:v>
                </c:pt>
                <c:pt idx="1859">
                  <c:v>-3.7668503763790828E-2</c:v>
                </c:pt>
                <c:pt idx="1860">
                  <c:v>-2.8864714769182731E-2</c:v>
                </c:pt>
                <c:pt idx="1861">
                  <c:v>-3.0580892733049758E-2</c:v>
                </c:pt>
                <c:pt idx="1862">
                  <c:v>-2.7750947321494635E-2</c:v>
                </c:pt>
                <c:pt idx="1863">
                  <c:v>-2.663062401571048E-2</c:v>
                </c:pt>
                <c:pt idx="1864">
                  <c:v>-3.1320247840572857E-2</c:v>
                </c:pt>
                <c:pt idx="1865">
                  <c:v>-3.7560696319541065E-2</c:v>
                </c:pt>
                <c:pt idx="1866">
                  <c:v>-3.4884449358909664E-2</c:v>
                </c:pt>
                <c:pt idx="1867">
                  <c:v>-2.8819552191186149E-2</c:v>
                </c:pt>
                <c:pt idx="1868">
                  <c:v>-2.4151052797967143E-2</c:v>
                </c:pt>
                <c:pt idx="1869">
                  <c:v>-1.436607037495119E-2</c:v>
                </c:pt>
                <c:pt idx="1870">
                  <c:v>-4.2401833309295034E-2</c:v>
                </c:pt>
                <c:pt idx="1871">
                  <c:v>-5.177671038695375E-3</c:v>
                </c:pt>
                <c:pt idx="1872">
                  <c:v>-4.7614268300820717E-3</c:v>
                </c:pt>
                <c:pt idx="1873">
                  <c:v>-4.3450084604803596E-3</c:v>
                </c:pt>
                <c:pt idx="1874">
                  <c:v>-3.928415857017753E-3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-6.1893625479458869E-3</c:v>
                </c:pt>
                <c:pt idx="1881">
                  <c:v>-2.9718395106386186E-3</c:v>
                </c:pt>
                <c:pt idx="1882">
                  <c:v>-4.204554815000483E-4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-6.7747245011706703E-4</c:v>
                </c:pt>
                <c:pt idx="1888">
                  <c:v>-1.3544859313108226E-3</c:v>
                </c:pt>
                <c:pt idx="1889">
                  <c:v>-2.031040754519875E-3</c:v>
                </c:pt>
                <c:pt idx="1890">
                  <c:v>0</c:v>
                </c:pt>
                <c:pt idx="1891">
                  <c:v>-1.2524094017012044E-2</c:v>
                </c:pt>
                <c:pt idx="1892">
                  <c:v>-3.8693587121362727E-2</c:v>
                </c:pt>
                <c:pt idx="1893">
                  <c:v>-3.5183772105875422E-2</c:v>
                </c:pt>
                <c:pt idx="1894">
                  <c:v>-3.6733871906821425E-2</c:v>
                </c:pt>
                <c:pt idx="1895">
                  <c:v>-4.058206487266991E-2</c:v>
                </c:pt>
                <c:pt idx="1896">
                  <c:v>-3.6844152979712552E-2</c:v>
                </c:pt>
                <c:pt idx="1897">
                  <c:v>-3.522966547161277E-2</c:v>
                </c:pt>
                <c:pt idx="1898">
                  <c:v>-2.8012762465528751E-2</c:v>
                </c:pt>
                <c:pt idx="1899">
                  <c:v>-2.9608755632212103E-2</c:v>
                </c:pt>
                <c:pt idx="1900">
                  <c:v>-3.6909910638082355E-2</c:v>
                </c:pt>
                <c:pt idx="1901">
                  <c:v>-3.3047333184465399E-2</c:v>
                </c:pt>
                <c:pt idx="1902">
                  <c:v>-2.9679993095446E-2</c:v>
                </c:pt>
                <c:pt idx="1903">
                  <c:v>-2.9398468120550247E-2</c:v>
                </c:pt>
                <c:pt idx="1904">
                  <c:v>-3.0811572799892772E-2</c:v>
                </c:pt>
                <c:pt idx="1905">
                  <c:v>-3.0567984575061713E-2</c:v>
                </c:pt>
                <c:pt idx="1906">
                  <c:v>-3.032433512867283E-2</c:v>
                </c:pt>
                <c:pt idx="1907">
                  <c:v>-3.008062444534787E-2</c:v>
                </c:pt>
                <c:pt idx="1908">
                  <c:v>-2.9836852509682266E-2</c:v>
                </c:pt>
                <c:pt idx="1909">
                  <c:v>-1.0074621242737725E-2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-9.1376681077104394E-4</c:v>
                </c:pt>
                <c:pt idx="1914">
                  <c:v>-9.8307771552882395E-3</c:v>
                </c:pt>
                <c:pt idx="1915">
                  <c:v>-2.0057519928577183E-2</c:v>
                </c:pt>
                <c:pt idx="1916">
                  <c:v>-2.4064556609884602E-2</c:v>
                </c:pt>
                <c:pt idx="1917">
                  <c:v>-2.5573287144113332E-2</c:v>
                </c:pt>
                <c:pt idx="1918">
                  <c:v>-2.6600767158002636E-2</c:v>
                </c:pt>
                <c:pt idx="1919">
                  <c:v>-2.6049122750018583E-2</c:v>
                </c:pt>
                <c:pt idx="1920">
                  <c:v>-2.3622564219193065E-2</c:v>
                </c:pt>
                <c:pt idx="1921">
                  <c:v>-2.3655563026889759E-2</c:v>
                </c:pt>
                <c:pt idx="1922">
                  <c:v>-2.3688560719317131E-2</c:v>
                </c:pt>
                <c:pt idx="1923">
                  <c:v>-2.3721557296515816E-2</c:v>
                </c:pt>
                <c:pt idx="1924">
                  <c:v>-2.3754552758526448E-2</c:v>
                </c:pt>
                <c:pt idx="1925">
                  <c:v>-1.9208055226712428E-2</c:v>
                </c:pt>
                <c:pt idx="1926">
                  <c:v>-2.4080801353187131E-2</c:v>
                </c:pt>
                <c:pt idx="1927">
                  <c:v>-2.1380112779130211E-2</c:v>
                </c:pt>
                <c:pt idx="1928">
                  <c:v>-1.7025167845425737E-2</c:v>
                </c:pt>
                <c:pt idx="1929">
                  <c:v>-2.0375646151586491E-2</c:v>
                </c:pt>
                <c:pt idx="1930">
                  <c:v>-2.3035046003082482E-2</c:v>
                </c:pt>
                <c:pt idx="1931">
                  <c:v>-2.730335230583969E-2</c:v>
                </c:pt>
                <c:pt idx="1932">
                  <c:v>-4.0486638360201388E-2</c:v>
                </c:pt>
                <c:pt idx="1933">
                  <c:v>-5.036411915248451E-2</c:v>
                </c:pt>
                <c:pt idx="1934">
                  <c:v>-5.9652051135744233E-2</c:v>
                </c:pt>
                <c:pt idx="1935">
                  <c:v>-4.8703094149794013E-2</c:v>
                </c:pt>
                <c:pt idx="1936">
                  <c:v>-4.5398642616323981E-2</c:v>
                </c:pt>
                <c:pt idx="1937">
                  <c:v>-4.6181097752065803E-2</c:v>
                </c:pt>
                <c:pt idx="1938">
                  <c:v>-4.6943856766503922E-2</c:v>
                </c:pt>
                <c:pt idx="1939">
                  <c:v>-4.7706005810520979E-2</c:v>
                </c:pt>
                <c:pt idx="1940">
                  <c:v>-4.8467545371906007E-2</c:v>
                </c:pt>
                <c:pt idx="1941">
                  <c:v>-5.7777137012899882E-3</c:v>
                </c:pt>
                <c:pt idx="1942">
                  <c:v>-2.0608487472256631E-2</c:v>
                </c:pt>
                <c:pt idx="1943">
                  <c:v>-1.9189103026192367E-2</c:v>
                </c:pt>
                <c:pt idx="1944">
                  <c:v>-9.2804864759122863E-3</c:v>
                </c:pt>
                <c:pt idx="1945">
                  <c:v>-2.0231474054770437E-3</c:v>
                </c:pt>
                <c:pt idx="1946">
                  <c:v>-2.8191398273043067E-3</c:v>
                </c:pt>
                <c:pt idx="1947">
                  <c:v>-2.3412736284864621E-3</c:v>
                </c:pt>
                <c:pt idx="1948">
                  <c:v>0</c:v>
                </c:pt>
                <c:pt idx="1949">
                  <c:v>0</c:v>
                </c:pt>
                <c:pt idx="1950">
                  <c:v>-2.7223212082074788E-3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-1.7578273798647404E-3</c:v>
                </c:pt>
                <c:pt idx="1965">
                  <c:v>0</c:v>
                </c:pt>
                <c:pt idx="1966">
                  <c:v>-1.7139810725864457E-2</c:v>
                </c:pt>
                <c:pt idx="1967">
                  <c:v>-1.2679781945892477E-2</c:v>
                </c:pt>
                <c:pt idx="1968">
                  <c:v>-9.1386317872559353E-3</c:v>
                </c:pt>
                <c:pt idx="1969">
                  <c:v>-8.7925043281389392E-4</c:v>
                </c:pt>
                <c:pt idx="1970">
                  <c:v>0</c:v>
                </c:pt>
                <c:pt idx="1971">
                  <c:v>0</c:v>
                </c:pt>
                <c:pt idx="1972">
                  <c:v>-3.6334245714386704E-3</c:v>
                </c:pt>
                <c:pt idx="1973">
                  <c:v>-3.0043157233802242E-3</c:v>
                </c:pt>
                <c:pt idx="1974">
                  <c:v>0</c:v>
                </c:pt>
                <c:pt idx="1975">
                  <c:v>-4.7147773223232825E-4</c:v>
                </c:pt>
                <c:pt idx="1976">
                  <c:v>-9.4273317321103001E-4</c:v>
                </c:pt>
                <c:pt idx="1977">
                  <c:v>-1.413766427742269E-3</c:v>
                </c:pt>
                <c:pt idx="1978">
                  <c:v>-1.8845776005902426E-3</c:v>
                </c:pt>
                <c:pt idx="1979">
                  <c:v>-2.3551667964477607E-3</c:v>
                </c:pt>
                <c:pt idx="1980">
                  <c:v>-7.1025238024717829E-3</c:v>
                </c:pt>
                <c:pt idx="1981">
                  <c:v>-2.3011842714986686E-2</c:v>
                </c:pt>
                <c:pt idx="1982">
                  <c:v>-2.4728654210876E-2</c:v>
                </c:pt>
                <c:pt idx="1983">
                  <c:v>-1.5666278119879751E-2</c:v>
                </c:pt>
                <c:pt idx="1984">
                  <c:v>-2.6751804592814454E-2</c:v>
                </c:pt>
                <c:pt idx="1985">
                  <c:v>-1.6018597696427439E-2</c:v>
                </c:pt>
                <c:pt idx="1986">
                  <c:v>-2.4553091574426866E-2</c:v>
                </c:pt>
                <c:pt idx="1987">
                  <c:v>-1.2975511997974754E-2</c:v>
                </c:pt>
                <c:pt idx="1988">
                  <c:v>-1.5408308531627779E-2</c:v>
                </c:pt>
                <c:pt idx="1989">
                  <c:v>-4.4314636907806237E-3</c:v>
                </c:pt>
                <c:pt idx="1990">
                  <c:v>-2.9536323551190402E-2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-6.3141178412202681E-3</c:v>
                </c:pt>
                <c:pt idx="2003">
                  <c:v>-2.3197544984199236E-4</c:v>
                </c:pt>
                <c:pt idx="2004">
                  <c:v>0</c:v>
                </c:pt>
                <c:pt idx="2005">
                  <c:v>-2.3271142515727261E-3</c:v>
                </c:pt>
                <c:pt idx="2006">
                  <c:v>0</c:v>
                </c:pt>
                <c:pt idx="2007">
                  <c:v>-9.8481917054767942E-3</c:v>
                </c:pt>
                <c:pt idx="2008">
                  <c:v>-1.021325944454432E-2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-1.1858022604052443E-2</c:v>
                </c:pt>
                <c:pt idx="2013">
                  <c:v>-2.3575432508025851E-2</c:v>
                </c:pt>
                <c:pt idx="2014">
                  <c:v>-3.5153897100498877E-2</c:v>
                </c:pt>
                <c:pt idx="2015">
                  <c:v>-4.6595063998113528E-2</c:v>
                </c:pt>
                <c:pt idx="2016">
                  <c:v>-4.0520525051550349E-2</c:v>
                </c:pt>
                <c:pt idx="2017">
                  <c:v>-4.5204782257017184E-2</c:v>
                </c:pt>
                <c:pt idx="2018">
                  <c:v>-4.3471110959980241E-2</c:v>
                </c:pt>
                <c:pt idx="2019">
                  <c:v>-5.2033551835378278E-2</c:v>
                </c:pt>
                <c:pt idx="2020">
                  <c:v>-5.2366349830340053E-2</c:v>
                </c:pt>
                <c:pt idx="2021">
                  <c:v>-4.3438778826466296E-2</c:v>
                </c:pt>
                <c:pt idx="2022">
                  <c:v>-3.9008161633910077E-2</c:v>
                </c:pt>
                <c:pt idx="2023">
                  <c:v>-3.7108370064681151E-2</c:v>
                </c:pt>
                <c:pt idx="2024">
                  <c:v>-2.9795733384767598E-2</c:v>
                </c:pt>
                <c:pt idx="2025">
                  <c:v>-2.8865237126498577E-2</c:v>
                </c:pt>
                <c:pt idx="2026">
                  <c:v>-2.7933848454830934E-2</c:v>
                </c:pt>
                <c:pt idx="2027">
                  <c:v>-1.6910820728911591E-2</c:v>
                </c:pt>
                <c:pt idx="2028">
                  <c:v>-1.8750408220813197E-2</c:v>
                </c:pt>
                <c:pt idx="2029">
                  <c:v>-2.0586553418554865E-2</c:v>
                </c:pt>
                <c:pt idx="2030">
                  <c:v>-2.2419262763466841E-2</c:v>
                </c:pt>
                <c:pt idx="2031">
                  <c:v>-2.4248542684827235E-2</c:v>
                </c:pt>
                <c:pt idx="2032">
                  <c:v>-2.6134955440188512E-2</c:v>
                </c:pt>
                <c:pt idx="2033">
                  <c:v>-3.2052293323805103E-2</c:v>
                </c:pt>
                <c:pt idx="2034">
                  <c:v>-2.5871281316876993E-2</c:v>
                </c:pt>
                <c:pt idx="2035">
                  <c:v>-1.7982240739492061E-2</c:v>
                </c:pt>
                <c:pt idx="2036">
                  <c:v>-1.4819266160910782E-2</c:v>
                </c:pt>
                <c:pt idx="2037">
                  <c:v>-9.0713932529531416E-3</c:v>
                </c:pt>
                <c:pt idx="2038">
                  <c:v>0</c:v>
                </c:pt>
                <c:pt idx="2039">
                  <c:v>-4.3701477236957054E-3</c:v>
                </c:pt>
                <c:pt idx="2040">
                  <c:v>0</c:v>
                </c:pt>
                <c:pt idx="2041">
                  <c:v>-2.1015516456324157E-4</c:v>
                </c:pt>
                <c:pt idx="2042">
                  <c:v>-1.4465568470359513E-2</c:v>
                </c:pt>
                <c:pt idx="2043">
                  <c:v>-2.8517722251595767E-2</c:v>
                </c:pt>
                <c:pt idx="2044">
                  <c:v>0</c:v>
                </c:pt>
                <c:pt idx="2045">
                  <c:v>-8.9381746344342483E-3</c:v>
                </c:pt>
                <c:pt idx="2046">
                  <c:v>-1.7796458303072527E-2</c:v>
                </c:pt>
                <c:pt idx="2047">
                  <c:v>-2.657556508532144E-2</c:v>
                </c:pt>
                <c:pt idx="2048">
                  <c:v>-3.5276202678016455E-2</c:v>
                </c:pt>
                <c:pt idx="2049">
                  <c:v>-3.2720333761302123E-2</c:v>
                </c:pt>
                <c:pt idx="2050">
                  <c:v>-2.7600995637976689E-2</c:v>
                </c:pt>
                <c:pt idx="2051">
                  <c:v>-1.4816765153756961E-2</c:v>
                </c:pt>
                <c:pt idx="2052">
                  <c:v>-1.2744600401187189E-2</c:v>
                </c:pt>
                <c:pt idx="2053">
                  <c:v>-6.7550290846810634E-3</c:v>
                </c:pt>
                <c:pt idx="2054">
                  <c:v>-4.961903546892743E-3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-2.6816346961530124E-3</c:v>
                </c:pt>
                <c:pt idx="2059">
                  <c:v>-9.8296171057464798E-3</c:v>
                </c:pt>
                <c:pt idx="2060">
                  <c:v>-1.5025317896970924E-2</c:v>
                </c:pt>
                <c:pt idx="2061">
                  <c:v>-1.3165950919586167E-2</c:v>
                </c:pt>
                <c:pt idx="2062">
                  <c:v>-2.4834768875200974E-2</c:v>
                </c:pt>
                <c:pt idx="2063">
                  <c:v>-3.6365608907774849E-2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-4.519637290210432E-3</c:v>
                </c:pt>
                <c:pt idx="2078">
                  <c:v>-1.8474848614825623E-3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-2.4935352519976917E-2</c:v>
                </c:pt>
                <c:pt idx="2085">
                  <c:v>-2.4052019065240016E-2</c:v>
                </c:pt>
                <c:pt idx="2086">
                  <c:v>-2.1014012417172379E-2</c:v>
                </c:pt>
                <c:pt idx="2087">
                  <c:v>-2.8224422057598786E-2</c:v>
                </c:pt>
                <c:pt idx="2088">
                  <c:v>-2.7737835954439571E-2</c:v>
                </c:pt>
                <c:pt idx="2089">
                  <c:v>-2.9874541397453713E-2</c:v>
                </c:pt>
                <c:pt idx="2090">
                  <c:v>-2.8577464070569381E-2</c:v>
                </c:pt>
                <c:pt idx="2091">
                  <c:v>-3.2045725496480326E-2</c:v>
                </c:pt>
                <c:pt idx="2092">
                  <c:v>-1.8173165407709968E-2</c:v>
                </c:pt>
                <c:pt idx="2093">
                  <c:v>-1.9595531371934705E-2</c:v>
                </c:pt>
                <c:pt idx="2094">
                  <c:v>-2.0474979907684432E-2</c:v>
                </c:pt>
                <c:pt idx="2095">
                  <c:v>-1.7133463963734052E-2</c:v>
                </c:pt>
                <c:pt idx="2096">
                  <c:v>-2.1910079807021088E-2</c:v>
                </c:pt>
                <c:pt idx="2097">
                  <c:v>-2.6663481858729465E-2</c:v>
                </c:pt>
                <c:pt idx="2098">
                  <c:v>-3.1393782935162817E-2</c:v>
                </c:pt>
                <c:pt idx="2099">
                  <c:v>-3.6101095304346575E-2</c:v>
                </c:pt>
                <c:pt idx="2100">
                  <c:v>-4.1064564925494151E-2</c:v>
                </c:pt>
                <c:pt idx="2101">
                  <c:v>-3.891571911064462E-2</c:v>
                </c:pt>
                <c:pt idx="2102">
                  <c:v>-3.9644141420763002E-2</c:v>
                </c:pt>
                <c:pt idx="2103">
                  <c:v>-2.6860329878183098E-2</c:v>
                </c:pt>
                <c:pt idx="2104">
                  <c:v>-2.8063683534498729E-2</c:v>
                </c:pt>
                <c:pt idx="2105">
                  <c:v>-2.3492590731068463E-2</c:v>
                </c:pt>
                <c:pt idx="2106">
                  <c:v>-2.0258881289015651E-2</c:v>
                </c:pt>
                <c:pt idx="2107">
                  <c:v>-1.7102384611835442E-2</c:v>
                </c:pt>
                <c:pt idx="2108">
                  <c:v>-1.8323706018467556E-2</c:v>
                </c:pt>
                <c:pt idx="2109">
                  <c:v>-1.2232153046382921E-2</c:v>
                </c:pt>
                <c:pt idx="2110">
                  <c:v>-9.1101350252151825E-3</c:v>
                </c:pt>
                <c:pt idx="2111">
                  <c:v>-8.0976280141504819E-3</c:v>
                </c:pt>
                <c:pt idx="2112">
                  <c:v>-7.0584121850479908E-3</c:v>
                </c:pt>
                <c:pt idx="2113">
                  <c:v>0</c:v>
                </c:pt>
                <c:pt idx="2114">
                  <c:v>-1.0069788879117914E-3</c:v>
                </c:pt>
                <c:pt idx="2115">
                  <c:v>-2.0129437693394703E-3</c:v>
                </c:pt>
                <c:pt idx="2116">
                  <c:v>-3.0178956653699185E-3</c:v>
                </c:pt>
                <c:pt idx="2117">
                  <c:v>-4.0218355960606189E-3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-1.089566777945028E-3</c:v>
                </c:pt>
                <c:pt idx="2124">
                  <c:v>-8.0906534824631837E-4</c:v>
                </c:pt>
                <c:pt idx="2125">
                  <c:v>0</c:v>
                </c:pt>
                <c:pt idx="2126">
                  <c:v>0</c:v>
                </c:pt>
                <c:pt idx="2127">
                  <c:v>-7.6395481431967838E-4</c:v>
                </c:pt>
                <c:pt idx="2128">
                  <c:v>0</c:v>
                </c:pt>
                <c:pt idx="2129">
                  <c:v>0</c:v>
                </c:pt>
                <c:pt idx="2130">
                  <c:v>-2.9079969917272797E-3</c:v>
                </c:pt>
                <c:pt idx="2131">
                  <c:v>-1.5168101167098214E-2</c:v>
                </c:pt>
                <c:pt idx="2132">
                  <c:v>-3.5553803677529916E-2</c:v>
                </c:pt>
                <c:pt idx="2133">
                  <c:v>-5.5517528724255527E-2</c:v>
                </c:pt>
                <c:pt idx="2134">
                  <c:v>-7.5068011104611698E-2</c:v>
                </c:pt>
                <c:pt idx="2135">
                  <c:v>-4.0512334846754539E-2</c:v>
                </c:pt>
                <c:pt idx="2136">
                  <c:v>-3.2940122373564362E-2</c:v>
                </c:pt>
                <c:pt idx="2137">
                  <c:v>-3.087193485789641E-2</c:v>
                </c:pt>
                <c:pt idx="2138">
                  <c:v>-2.9537710184488808E-2</c:v>
                </c:pt>
                <c:pt idx="2139">
                  <c:v>-3.1952220458111746E-2</c:v>
                </c:pt>
                <c:pt idx="2140">
                  <c:v>-4.2299193151537295E-2</c:v>
                </c:pt>
                <c:pt idx="2141">
                  <c:v>-3.4827720676304241E-2</c:v>
                </c:pt>
                <c:pt idx="2142">
                  <c:v>-3.7673973798315941E-2</c:v>
                </c:pt>
                <c:pt idx="2143">
                  <c:v>-4.9098446654225136E-2</c:v>
                </c:pt>
                <c:pt idx="2144">
                  <c:v>-5.0095169122494343E-2</c:v>
                </c:pt>
                <c:pt idx="2145">
                  <c:v>-4.889557393944477E-2</c:v>
                </c:pt>
                <c:pt idx="2146">
                  <c:v>-5.2604384278989502E-2</c:v>
                </c:pt>
                <c:pt idx="2147">
                  <c:v>-5.0185231609147452E-2</c:v>
                </c:pt>
                <c:pt idx="2148">
                  <c:v>-4.4673778817674648E-2</c:v>
                </c:pt>
                <c:pt idx="2149">
                  <c:v>-5.1776180793478455E-2</c:v>
                </c:pt>
                <c:pt idx="2150">
                  <c:v>-5.1490209186373703E-2</c:v>
                </c:pt>
                <c:pt idx="2151">
                  <c:v>-5.9397100793538771E-2</c:v>
                </c:pt>
                <c:pt idx="2152">
                  <c:v>-6.7238079602025991E-2</c:v>
                </c:pt>
                <c:pt idx="2153">
                  <c:v>-7.5013695068846697E-2</c:v>
                </c:pt>
                <c:pt idx="2154">
                  <c:v>-4.7609165947095411E-2</c:v>
                </c:pt>
                <c:pt idx="2155">
                  <c:v>-3.2817098873754946E-2</c:v>
                </c:pt>
                <c:pt idx="2156">
                  <c:v>-7.19260373434355E-2</c:v>
                </c:pt>
                <c:pt idx="2157">
                  <c:v>-6.8994828370611994E-2</c:v>
                </c:pt>
                <c:pt idx="2158">
                  <c:v>-7.2898619351364657E-2</c:v>
                </c:pt>
                <c:pt idx="2159">
                  <c:v>-6.9960446784212316E-2</c:v>
                </c:pt>
                <c:pt idx="2160">
                  <c:v>-7.2707816866754205E-2</c:v>
                </c:pt>
                <c:pt idx="2161">
                  <c:v>-5.912462976890176E-2</c:v>
                </c:pt>
                <c:pt idx="2162">
                  <c:v>-4.7879353407054848E-2</c:v>
                </c:pt>
                <c:pt idx="2163">
                  <c:v>-4.7806467786412843E-2</c:v>
                </c:pt>
                <c:pt idx="2164">
                  <c:v>-4.5998718698643692E-2</c:v>
                </c:pt>
                <c:pt idx="2165">
                  <c:v>-5.7233781788808225E-2</c:v>
                </c:pt>
                <c:pt idx="2166">
                  <c:v>-4.7826894329777381E-2</c:v>
                </c:pt>
                <c:pt idx="2167">
                  <c:v>-4.4115926055198096E-2</c:v>
                </c:pt>
                <c:pt idx="2168">
                  <c:v>-4.0390494774412145E-2</c:v>
                </c:pt>
                <c:pt idx="2169">
                  <c:v>-3.6650544119778639E-2</c:v>
                </c:pt>
                <c:pt idx="2170">
                  <c:v>-3.2896017503960095E-2</c:v>
                </c:pt>
                <c:pt idx="2171">
                  <c:v>-2.9126858119086885E-2</c:v>
                </c:pt>
                <c:pt idx="2172">
                  <c:v>-5.8977001569129994E-2</c:v>
                </c:pt>
                <c:pt idx="2173">
                  <c:v>-3.6704641467739996E-2</c:v>
                </c:pt>
                <c:pt idx="2174">
                  <c:v>-3.1071557895323232E-2</c:v>
                </c:pt>
                <c:pt idx="2175">
                  <c:v>-3.1343138074148347E-2</c:v>
                </c:pt>
                <c:pt idx="2176">
                  <c:v>-3.907272777917048E-2</c:v>
                </c:pt>
                <c:pt idx="2177">
                  <c:v>-4.3833505101993464E-2</c:v>
                </c:pt>
                <c:pt idx="2178">
                  <c:v>-4.961189567607216E-2</c:v>
                </c:pt>
                <c:pt idx="2179">
                  <c:v>-6.319554701354646E-2</c:v>
                </c:pt>
                <c:pt idx="2180">
                  <c:v>-5.8629750331931296E-2</c:v>
                </c:pt>
                <c:pt idx="2181">
                  <c:v>-6.017752523142339E-2</c:v>
                </c:pt>
                <c:pt idx="2182">
                  <c:v>-5.8390666926640855E-2</c:v>
                </c:pt>
                <c:pt idx="2183">
                  <c:v>-5.59515519530559E-2</c:v>
                </c:pt>
                <c:pt idx="2184">
                  <c:v>-6.0215592880420998E-2</c:v>
                </c:pt>
                <c:pt idx="2185">
                  <c:v>-5.9379033081715327E-2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2-48E0-A40C-7A053F06C661}"/>
            </c:ext>
          </c:extLst>
        </c:ser>
        <c:ser>
          <c:idx val="3"/>
          <c:order val="3"/>
          <c:tx>
            <c:strRef>
              <c:f>Drawdowns!$E$2</c:f>
              <c:strCache>
                <c:ptCount val="1"/>
                <c:pt idx="0">
                  <c:v>Portfolio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Drawdowns!$A$3:$A$2188</c:f>
              <c:numCache>
                <c:formatCode>dd\-mmm\-yyyy</c:formatCode>
                <c:ptCount val="2186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42051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42100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42109</c:v>
                </c:pt>
                <c:pt idx="69">
                  <c:v>42110</c:v>
                </c:pt>
                <c:pt idx="70">
                  <c:v>42111</c:v>
                </c:pt>
                <c:pt idx="71">
                  <c:v>42114</c:v>
                </c:pt>
                <c:pt idx="72">
                  <c:v>42115</c:v>
                </c:pt>
                <c:pt idx="73">
                  <c:v>42116</c:v>
                </c:pt>
                <c:pt idx="74">
                  <c:v>42117</c:v>
                </c:pt>
                <c:pt idx="75">
                  <c:v>42118</c:v>
                </c:pt>
                <c:pt idx="76">
                  <c:v>42121</c:v>
                </c:pt>
                <c:pt idx="77">
                  <c:v>42122</c:v>
                </c:pt>
                <c:pt idx="78">
                  <c:v>42123</c:v>
                </c:pt>
                <c:pt idx="79">
                  <c:v>42124</c:v>
                </c:pt>
                <c:pt idx="80">
                  <c:v>42128</c:v>
                </c:pt>
                <c:pt idx="81">
                  <c:v>42129</c:v>
                </c:pt>
                <c:pt idx="82">
                  <c:v>42130</c:v>
                </c:pt>
                <c:pt idx="83">
                  <c:v>42131</c:v>
                </c:pt>
                <c:pt idx="84">
                  <c:v>42132</c:v>
                </c:pt>
                <c:pt idx="85">
                  <c:v>42135</c:v>
                </c:pt>
                <c:pt idx="86">
                  <c:v>42136</c:v>
                </c:pt>
                <c:pt idx="87">
                  <c:v>42137</c:v>
                </c:pt>
                <c:pt idx="88">
                  <c:v>42138</c:v>
                </c:pt>
                <c:pt idx="89">
                  <c:v>42139</c:v>
                </c:pt>
                <c:pt idx="90">
                  <c:v>42142</c:v>
                </c:pt>
                <c:pt idx="91">
                  <c:v>42143</c:v>
                </c:pt>
                <c:pt idx="92">
                  <c:v>42144</c:v>
                </c:pt>
                <c:pt idx="93">
                  <c:v>42145</c:v>
                </c:pt>
                <c:pt idx="94">
                  <c:v>42146</c:v>
                </c:pt>
                <c:pt idx="95">
                  <c:v>42149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42191</c:v>
                </c:pt>
                <c:pt idx="126">
                  <c:v>42192</c:v>
                </c:pt>
                <c:pt idx="127">
                  <c:v>42193</c:v>
                </c:pt>
                <c:pt idx="128">
                  <c:v>42194</c:v>
                </c:pt>
                <c:pt idx="129">
                  <c:v>42195</c:v>
                </c:pt>
                <c:pt idx="130">
                  <c:v>42198</c:v>
                </c:pt>
                <c:pt idx="131">
                  <c:v>42199</c:v>
                </c:pt>
                <c:pt idx="132">
                  <c:v>42200</c:v>
                </c:pt>
                <c:pt idx="133">
                  <c:v>42201</c:v>
                </c:pt>
                <c:pt idx="134">
                  <c:v>42202</c:v>
                </c:pt>
                <c:pt idx="135">
                  <c:v>42205</c:v>
                </c:pt>
                <c:pt idx="136">
                  <c:v>42206</c:v>
                </c:pt>
                <c:pt idx="137">
                  <c:v>42207</c:v>
                </c:pt>
                <c:pt idx="138">
                  <c:v>42208</c:v>
                </c:pt>
                <c:pt idx="139">
                  <c:v>42209</c:v>
                </c:pt>
                <c:pt idx="140">
                  <c:v>42212</c:v>
                </c:pt>
                <c:pt idx="141">
                  <c:v>42213</c:v>
                </c:pt>
                <c:pt idx="142">
                  <c:v>42214</c:v>
                </c:pt>
                <c:pt idx="143">
                  <c:v>42215</c:v>
                </c:pt>
                <c:pt idx="144">
                  <c:v>42216</c:v>
                </c:pt>
                <c:pt idx="145">
                  <c:v>42219</c:v>
                </c:pt>
                <c:pt idx="146">
                  <c:v>42220</c:v>
                </c:pt>
                <c:pt idx="147">
                  <c:v>42221</c:v>
                </c:pt>
                <c:pt idx="148">
                  <c:v>42222</c:v>
                </c:pt>
                <c:pt idx="149">
                  <c:v>42223</c:v>
                </c:pt>
                <c:pt idx="150">
                  <c:v>42226</c:v>
                </c:pt>
                <c:pt idx="151">
                  <c:v>42227</c:v>
                </c:pt>
                <c:pt idx="152">
                  <c:v>42228</c:v>
                </c:pt>
                <c:pt idx="153">
                  <c:v>42229</c:v>
                </c:pt>
                <c:pt idx="154">
                  <c:v>42230</c:v>
                </c:pt>
                <c:pt idx="155">
                  <c:v>42233</c:v>
                </c:pt>
                <c:pt idx="156">
                  <c:v>42234</c:v>
                </c:pt>
                <c:pt idx="157">
                  <c:v>42235</c:v>
                </c:pt>
                <c:pt idx="158">
                  <c:v>42236</c:v>
                </c:pt>
                <c:pt idx="159">
                  <c:v>42237</c:v>
                </c:pt>
                <c:pt idx="160">
                  <c:v>42240</c:v>
                </c:pt>
                <c:pt idx="161">
                  <c:v>42241</c:v>
                </c:pt>
                <c:pt idx="162">
                  <c:v>42242</c:v>
                </c:pt>
                <c:pt idx="163">
                  <c:v>42243</c:v>
                </c:pt>
                <c:pt idx="164">
                  <c:v>42244</c:v>
                </c:pt>
                <c:pt idx="165">
                  <c:v>42247</c:v>
                </c:pt>
                <c:pt idx="166">
                  <c:v>42248</c:v>
                </c:pt>
                <c:pt idx="167">
                  <c:v>42249</c:v>
                </c:pt>
                <c:pt idx="168">
                  <c:v>42250</c:v>
                </c:pt>
                <c:pt idx="169">
                  <c:v>42251</c:v>
                </c:pt>
                <c:pt idx="170">
                  <c:v>42254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42265</c:v>
                </c:pt>
                <c:pt idx="179">
                  <c:v>42268</c:v>
                </c:pt>
                <c:pt idx="180">
                  <c:v>42269</c:v>
                </c:pt>
                <c:pt idx="181">
                  <c:v>42270</c:v>
                </c:pt>
                <c:pt idx="182">
                  <c:v>42271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42282</c:v>
                </c:pt>
                <c:pt idx="188">
                  <c:v>42283</c:v>
                </c:pt>
                <c:pt idx="189">
                  <c:v>42284</c:v>
                </c:pt>
                <c:pt idx="190">
                  <c:v>42285</c:v>
                </c:pt>
                <c:pt idx="191">
                  <c:v>42286</c:v>
                </c:pt>
                <c:pt idx="192">
                  <c:v>42289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42300</c:v>
                </c:pt>
                <c:pt idx="201">
                  <c:v>42303</c:v>
                </c:pt>
                <c:pt idx="202">
                  <c:v>42304</c:v>
                </c:pt>
                <c:pt idx="203">
                  <c:v>42305</c:v>
                </c:pt>
                <c:pt idx="204">
                  <c:v>42306</c:v>
                </c:pt>
                <c:pt idx="205">
                  <c:v>42307</c:v>
                </c:pt>
                <c:pt idx="206">
                  <c:v>42310</c:v>
                </c:pt>
                <c:pt idx="207">
                  <c:v>42311</c:v>
                </c:pt>
                <c:pt idx="208">
                  <c:v>42312</c:v>
                </c:pt>
                <c:pt idx="209">
                  <c:v>42313</c:v>
                </c:pt>
                <c:pt idx="210">
                  <c:v>42314</c:v>
                </c:pt>
                <c:pt idx="211">
                  <c:v>42317</c:v>
                </c:pt>
                <c:pt idx="212">
                  <c:v>42318</c:v>
                </c:pt>
                <c:pt idx="213">
                  <c:v>42321</c:v>
                </c:pt>
                <c:pt idx="214">
                  <c:v>42324</c:v>
                </c:pt>
                <c:pt idx="215">
                  <c:v>42325</c:v>
                </c:pt>
                <c:pt idx="216">
                  <c:v>42326</c:v>
                </c:pt>
                <c:pt idx="217">
                  <c:v>42327</c:v>
                </c:pt>
                <c:pt idx="218">
                  <c:v>42328</c:v>
                </c:pt>
                <c:pt idx="219">
                  <c:v>42331</c:v>
                </c:pt>
                <c:pt idx="220">
                  <c:v>42332</c:v>
                </c:pt>
                <c:pt idx="221">
                  <c:v>42334</c:v>
                </c:pt>
                <c:pt idx="222">
                  <c:v>42335</c:v>
                </c:pt>
                <c:pt idx="223">
                  <c:v>42338</c:v>
                </c:pt>
                <c:pt idx="224">
                  <c:v>42339</c:v>
                </c:pt>
                <c:pt idx="225">
                  <c:v>42340</c:v>
                </c:pt>
                <c:pt idx="226">
                  <c:v>42341</c:v>
                </c:pt>
                <c:pt idx="227">
                  <c:v>42342</c:v>
                </c:pt>
                <c:pt idx="228">
                  <c:v>42345</c:v>
                </c:pt>
                <c:pt idx="229">
                  <c:v>42346</c:v>
                </c:pt>
                <c:pt idx="230">
                  <c:v>42347</c:v>
                </c:pt>
                <c:pt idx="231">
                  <c:v>42348</c:v>
                </c:pt>
                <c:pt idx="232">
                  <c:v>42349</c:v>
                </c:pt>
                <c:pt idx="233">
                  <c:v>42352</c:v>
                </c:pt>
                <c:pt idx="234">
                  <c:v>42353</c:v>
                </c:pt>
                <c:pt idx="235">
                  <c:v>42354</c:v>
                </c:pt>
                <c:pt idx="236">
                  <c:v>42355</c:v>
                </c:pt>
                <c:pt idx="237">
                  <c:v>42356</c:v>
                </c:pt>
                <c:pt idx="238">
                  <c:v>42359</c:v>
                </c:pt>
                <c:pt idx="239">
                  <c:v>42360</c:v>
                </c:pt>
                <c:pt idx="240">
                  <c:v>42361</c:v>
                </c:pt>
                <c:pt idx="241">
                  <c:v>42362</c:v>
                </c:pt>
                <c:pt idx="242">
                  <c:v>42366</c:v>
                </c:pt>
                <c:pt idx="243">
                  <c:v>42367</c:v>
                </c:pt>
                <c:pt idx="244">
                  <c:v>42368</c:v>
                </c:pt>
                <c:pt idx="245">
                  <c:v>42369</c:v>
                </c:pt>
                <c:pt idx="246">
                  <c:v>42370</c:v>
                </c:pt>
                <c:pt idx="247">
                  <c:v>42373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42387</c:v>
                </c:pt>
                <c:pt idx="257">
                  <c:v>42388</c:v>
                </c:pt>
                <c:pt idx="258">
                  <c:v>42389</c:v>
                </c:pt>
                <c:pt idx="259">
                  <c:v>42390</c:v>
                </c:pt>
                <c:pt idx="260">
                  <c:v>42391</c:v>
                </c:pt>
                <c:pt idx="261">
                  <c:v>42394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42402</c:v>
                </c:pt>
                <c:pt idx="266">
                  <c:v>42403</c:v>
                </c:pt>
                <c:pt idx="267">
                  <c:v>42405</c:v>
                </c:pt>
                <c:pt idx="268">
                  <c:v>42408</c:v>
                </c:pt>
                <c:pt idx="269">
                  <c:v>42409</c:v>
                </c:pt>
                <c:pt idx="270">
                  <c:v>42411</c:v>
                </c:pt>
                <c:pt idx="271">
                  <c:v>42412</c:v>
                </c:pt>
                <c:pt idx="272">
                  <c:v>42415</c:v>
                </c:pt>
                <c:pt idx="273">
                  <c:v>42416</c:v>
                </c:pt>
                <c:pt idx="274">
                  <c:v>42417</c:v>
                </c:pt>
                <c:pt idx="275">
                  <c:v>42418</c:v>
                </c:pt>
                <c:pt idx="276">
                  <c:v>42419</c:v>
                </c:pt>
                <c:pt idx="277">
                  <c:v>42422</c:v>
                </c:pt>
                <c:pt idx="278">
                  <c:v>42423</c:v>
                </c:pt>
                <c:pt idx="279">
                  <c:v>42424</c:v>
                </c:pt>
                <c:pt idx="280">
                  <c:v>42425</c:v>
                </c:pt>
                <c:pt idx="281">
                  <c:v>42426</c:v>
                </c:pt>
                <c:pt idx="282">
                  <c:v>42429</c:v>
                </c:pt>
                <c:pt idx="283">
                  <c:v>42431</c:v>
                </c:pt>
                <c:pt idx="284">
                  <c:v>42432</c:v>
                </c:pt>
                <c:pt idx="285">
                  <c:v>42437</c:v>
                </c:pt>
                <c:pt idx="286">
                  <c:v>42439</c:v>
                </c:pt>
                <c:pt idx="287">
                  <c:v>42440</c:v>
                </c:pt>
                <c:pt idx="288">
                  <c:v>42443</c:v>
                </c:pt>
                <c:pt idx="289">
                  <c:v>42444</c:v>
                </c:pt>
                <c:pt idx="290">
                  <c:v>42445</c:v>
                </c:pt>
                <c:pt idx="291">
                  <c:v>42446</c:v>
                </c:pt>
                <c:pt idx="292">
                  <c:v>42447</c:v>
                </c:pt>
                <c:pt idx="293">
                  <c:v>42450</c:v>
                </c:pt>
                <c:pt idx="294">
                  <c:v>42451</c:v>
                </c:pt>
                <c:pt idx="295">
                  <c:v>42452</c:v>
                </c:pt>
                <c:pt idx="296">
                  <c:v>42457</c:v>
                </c:pt>
                <c:pt idx="297">
                  <c:v>42458</c:v>
                </c:pt>
                <c:pt idx="298">
                  <c:v>42459</c:v>
                </c:pt>
                <c:pt idx="299">
                  <c:v>42460</c:v>
                </c:pt>
                <c:pt idx="300">
                  <c:v>42461</c:v>
                </c:pt>
                <c:pt idx="301">
                  <c:v>42464</c:v>
                </c:pt>
                <c:pt idx="302">
                  <c:v>42465</c:v>
                </c:pt>
                <c:pt idx="303">
                  <c:v>42467</c:v>
                </c:pt>
                <c:pt idx="304">
                  <c:v>42468</c:v>
                </c:pt>
                <c:pt idx="305">
                  <c:v>42471</c:v>
                </c:pt>
                <c:pt idx="306">
                  <c:v>42473</c:v>
                </c:pt>
                <c:pt idx="307">
                  <c:v>42478</c:v>
                </c:pt>
                <c:pt idx="308">
                  <c:v>42480</c:v>
                </c:pt>
                <c:pt idx="309">
                  <c:v>42481</c:v>
                </c:pt>
                <c:pt idx="310">
                  <c:v>42482</c:v>
                </c:pt>
                <c:pt idx="311">
                  <c:v>42485</c:v>
                </c:pt>
                <c:pt idx="312">
                  <c:v>42486</c:v>
                </c:pt>
                <c:pt idx="313">
                  <c:v>42487</c:v>
                </c:pt>
                <c:pt idx="314">
                  <c:v>42488</c:v>
                </c:pt>
                <c:pt idx="315">
                  <c:v>42489</c:v>
                </c:pt>
                <c:pt idx="316">
                  <c:v>42492</c:v>
                </c:pt>
                <c:pt idx="317">
                  <c:v>42494</c:v>
                </c:pt>
                <c:pt idx="318">
                  <c:v>42495</c:v>
                </c:pt>
                <c:pt idx="319">
                  <c:v>42500</c:v>
                </c:pt>
                <c:pt idx="320">
                  <c:v>42502</c:v>
                </c:pt>
                <c:pt idx="321">
                  <c:v>42503</c:v>
                </c:pt>
                <c:pt idx="322">
                  <c:v>42506</c:v>
                </c:pt>
                <c:pt idx="323">
                  <c:v>42507</c:v>
                </c:pt>
                <c:pt idx="324">
                  <c:v>42508</c:v>
                </c:pt>
                <c:pt idx="325">
                  <c:v>42509</c:v>
                </c:pt>
                <c:pt idx="326">
                  <c:v>42510</c:v>
                </c:pt>
                <c:pt idx="327">
                  <c:v>42513</c:v>
                </c:pt>
                <c:pt idx="328">
                  <c:v>42514</c:v>
                </c:pt>
                <c:pt idx="329">
                  <c:v>42515</c:v>
                </c:pt>
                <c:pt idx="330">
                  <c:v>42516</c:v>
                </c:pt>
                <c:pt idx="331">
                  <c:v>42517</c:v>
                </c:pt>
                <c:pt idx="332">
                  <c:v>42520</c:v>
                </c:pt>
                <c:pt idx="333">
                  <c:v>42521</c:v>
                </c:pt>
                <c:pt idx="334">
                  <c:v>42522</c:v>
                </c:pt>
                <c:pt idx="335">
                  <c:v>42527</c:v>
                </c:pt>
                <c:pt idx="336">
                  <c:v>42530</c:v>
                </c:pt>
                <c:pt idx="337">
                  <c:v>42531</c:v>
                </c:pt>
                <c:pt idx="338">
                  <c:v>42534</c:v>
                </c:pt>
                <c:pt idx="339">
                  <c:v>42535</c:v>
                </c:pt>
                <c:pt idx="340">
                  <c:v>42536</c:v>
                </c:pt>
                <c:pt idx="341">
                  <c:v>42537</c:v>
                </c:pt>
                <c:pt idx="342">
                  <c:v>42538</c:v>
                </c:pt>
                <c:pt idx="343">
                  <c:v>42541</c:v>
                </c:pt>
                <c:pt idx="344">
                  <c:v>42542</c:v>
                </c:pt>
                <c:pt idx="345">
                  <c:v>42543</c:v>
                </c:pt>
                <c:pt idx="346">
                  <c:v>42544</c:v>
                </c:pt>
                <c:pt idx="347">
                  <c:v>42545</c:v>
                </c:pt>
                <c:pt idx="348">
                  <c:v>42548</c:v>
                </c:pt>
                <c:pt idx="349">
                  <c:v>42549</c:v>
                </c:pt>
                <c:pt idx="350">
                  <c:v>42550</c:v>
                </c:pt>
                <c:pt idx="351">
                  <c:v>42551</c:v>
                </c:pt>
                <c:pt idx="352">
                  <c:v>42552</c:v>
                </c:pt>
                <c:pt idx="353">
                  <c:v>42555</c:v>
                </c:pt>
                <c:pt idx="354">
                  <c:v>42558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42569</c:v>
                </c:pt>
                <c:pt idx="361">
                  <c:v>42570</c:v>
                </c:pt>
                <c:pt idx="362">
                  <c:v>42571</c:v>
                </c:pt>
                <c:pt idx="363">
                  <c:v>42572</c:v>
                </c:pt>
                <c:pt idx="364">
                  <c:v>42573</c:v>
                </c:pt>
                <c:pt idx="365">
                  <c:v>42576</c:v>
                </c:pt>
                <c:pt idx="366">
                  <c:v>42577</c:v>
                </c:pt>
                <c:pt idx="367">
                  <c:v>42578</c:v>
                </c:pt>
                <c:pt idx="368">
                  <c:v>42579</c:v>
                </c:pt>
                <c:pt idx="369">
                  <c:v>42580</c:v>
                </c:pt>
                <c:pt idx="370">
                  <c:v>42583</c:v>
                </c:pt>
                <c:pt idx="371">
                  <c:v>42584</c:v>
                </c:pt>
                <c:pt idx="372">
                  <c:v>42585</c:v>
                </c:pt>
                <c:pt idx="373">
                  <c:v>42586</c:v>
                </c:pt>
                <c:pt idx="374">
                  <c:v>42590</c:v>
                </c:pt>
                <c:pt idx="375">
                  <c:v>42591</c:v>
                </c:pt>
                <c:pt idx="376">
                  <c:v>42593</c:v>
                </c:pt>
                <c:pt idx="377">
                  <c:v>42594</c:v>
                </c:pt>
                <c:pt idx="378">
                  <c:v>42598</c:v>
                </c:pt>
                <c:pt idx="379">
                  <c:v>42599</c:v>
                </c:pt>
                <c:pt idx="380">
                  <c:v>42600</c:v>
                </c:pt>
                <c:pt idx="381">
                  <c:v>42601</c:v>
                </c:pt>
                <c:pt idx="382">
                  <c:v>42604</c:v>
                </c:pt>
                <c:pt idx="383">
                  <c:v>42605</c:v>
                </c:pt>
                <c:pt idx="384">
                  <c:v>42606</c:v>
                </c:pt>
                <c:pt idx="385">
                  <c:v>42607</c:v>
                </c:pt>
                <c:pt idx="386">
                  <c:v>42608</c:v>
                </c:pt>
                <c:pt idx="387">
                  <c:v>42611</c:v>
                </c:pt>
                <c:pt idx="388">
                  <c:v>42612</c:v>
                </c:pt>
                <c:pt idx="389">
                  <c:v>42613</c:v>
                </c:pt>
                <c:pt idx="390">
                  <c:v>42615</c:v>
                </c:pt>
                <c:pt idx="391">
                  <c:v>42619</c:v>
                </c:pt>
                <c:pt idx="392">
                  <c:v>42621</c:v>
                </c:pt>
                <c:pt idx="393">
                  <c:v>42622</c:v>
                </c:pt>
                <c:pt idx="394">
                  <c:v>42625</c:v>
                </c:pt>
                <c:pt idx="395">
                  <c:v>42627</c:v>
                </c:pt>
                <c:pt idx="396">
                  <c:v>42628</c:v>
                </c:pt>
                <c:pt idx="397">
                  <c:v>42629</c:v>
                </c:pt>
                <c:pt idx="398">
                  <c:v>42632</c:v>
                </c:pt>
                <c:pt idx="399">
                  <c:v>42633</c:v>
                </c:pt>
                <c:pt idx="400">
                  <c:v>42634</c:v>
                </c:pt>
                <c:pt idx="401">
                  <c:v>42635</c:v>
                </c:pt>
                <c:pt idx="402">
                  <c:v>42636</c:v>
                </c:pt>
                <c:pt idx="403">
                  <c:v>42639</c:v>
                </c:pt>
                <c:pt idx="404">
                  <c:v>42640</c:v>
                </c:pt>
                <c:pt idx="405">
                  <c:v>42641</c:v>
                </c:pt>
                <c:pt idx="406">
                  <c:v>42642</c:v>
                </c:pt>
                <c:pt idx="407">
                  <c:v>42643</c:v>
                </c:pt>
                <c:pt idx="408">
                  <c:v>42646</c:v>
                </c:pt>
                <c:pt idx="409">
                  <c:v>42648</c:v>
                </c:pt>
                <c:pt idx="410">
                  <c:v>42649</c:v>
                </c:pt>
                <c:pt idx="411">
                  <c:v>42653</c:v>
                </c:pt>
                <c:pt idx="412">
                  <c:v>42656</c:v>
                </c:pt>
                <c:pt idx="413">
                  <c:v>42657</c:v>
                </c:pt>
                <c:pt idx="414">
                  <c:v>42660</c:v>
                </c:pt>
                <c:pt idx="415">
                  <c:v>42661</c:v>
                </c:pt>
                <c:pt idx="416">
                  <c:v>42662</c:v>
                </c:pt>
                <c:pt idx="417">
                  <c:v>42663</c:v>
                </c:pt>
                <c:pt idx="418">
                  <c:v>42664</c:v>
                </c:pt>
                <c:pt idx="419">
                  <c:v>42667</c:v>
                </c:pt>
                <c:pt idx="420">
                  <c:v>42668</c:v>
                </c:pt>
                <c:pt idx="421">
                  <c:v>42669</c:v>
                </c:pt>
                <c:pt idx="422">
                  <c:v>42670</c:v>
                </c:pt>
                <c:pt idx="423">
                  <c:v>42671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42685</c:v>
                </c:pt>
                <c:pt idx="431">
                  <c:v>42689</c:v>
                </c:pt>
                <c:pt idx="432">
                  <c:v>42690</c:v>
                </c:pt>
                <c:pt idx="433">
                  <c:v>42691</c:v>
                </c:pt>
                <c:pt idx="434">
                  <c:v>42692</c:v>
                </c:pt>
                <c:pt idx="435">
                  <c:v>42695</c:v>
                </c:pt>
                <c:pt idx="436">
                  <c:v>42696</c:v>
                </c:pt>
                <c:pt idx="437">
                  <c:v>42697</c:v>
                </c:pt>
                <c:pt idx="438">
                  <c:v>42698</c:v>
                </c:pt>
                <c:pt idx="439">
                  <c:v>42699</c:v>
                </c:pt>
                <c:pt idx="440">
                  <c:v>42702</c:v>
                </c:pt>
                <c:pt idx="441">
                  <c:v>42703</c:v>
                </c:pt>
                <c:pt idx="442">
                  <c:v>42704</c:v>
                </c:pt>
                <c:pt idx="443">
                  <c:v>42705</c:v>
                </c:pt>
                <c:pt idx="444">
                  <c:v>42706</c:v>
                </c:pt>
                <c:pt idx="445">
                  <c:v>42709</c:v>
                </c:pt>
                <c:pt idx="446">
                  <c:v>42711</c:v>
                </c:pt>
                <c:pt idx="447">
                  <c:v>42712</c:v>
                </c:pt>
                <c:pt idx="448">
                  <c:v>42713</c:v>
                </c:pt>
                <c:pt idx="449">
                  <c:v>42716</c:v>
                </c:pt>
                <c:pt idx="450">
                  <c:v>42717</c:v>
                </c:pt>
                <c:pt idx="451">
                  <c:v>42718</c:v>
                </c:pt>
                <c:pt idx="452">
                  <c:v>42719</c:v>
                </c:pt>
                <c:pt idx="453">
                  <c:v>42720</c:v>
                </c:pt>
                <c:pt idx="454">
                  <c:v>42723</c:v>
                </c:pt>
                <c:pt idx="455">
                  <c:v>42724</c:v>
                </c:pt>
                <c:pt idx="456">
                  <c:v>42725</c:v>
                </c:pt>
                <c:pt idx="457">
                  <c:v>42726</c:v>
                </c:pt>
                <c:pt idx="458">
                  <c:v>42727</c:v>
                </c:pt>
                <c:pt idx="459">
                  <c:v>42730</c:v>
                </c:pt>
                <c:pt idx="460">
                  <c:v>42731</c:v>
                </c:pt>
                <c:pt idx="461">
                  <c:v>42732</c:v>
                </c:pt>
                <c:pt idx="462">
                  <c:v>42733</c:v>
                </c:pt>
                <c:pt idx="463">
                  <c:v>42734</c:v>
                </c:pt>
                <c:pt idx="464">
                  <c:v>42737</c:v>
                </c:pt>
                <c:pt idx="465">
                  <c:v>42738</c:v>
                </c:pt>
                <c:pt idx="466">
                  <c:v>42741</c:v>
                </c:pt>
                <c:pt idx="467">
                  <c:v>42744</c:v>
                </c:pt>
                <c:pt idx="468">
                  <c:v>42746</c:v>
                </c:pt>
                <c:pt idx="469">
                  <c:v>42747</c:v>
                </c:pt>
                <c:pt idx="470">
                  <c:v>42748</c:v>
                </c:pt>
                <c:pt idx="471">
                  <c:v>42751</c:v>
                </c:pt>
                <c:pt idx="472">
                  <c:v>42752</c:v>
                </c:pt>
                <c:pt idx="473">
                  <c:v>42753</c:v>
                </c:pt>
                <c:pt idx="474">
                  <c:v>42754</c:v>
                </c:pt>
                <c:pt idx="475">
                  <c:v>42755</c:v>
                </c:pt>
                <c:pt idx="476">
                  <c:v>42758</c:v>
                </c:pt>
                <c:pt idx="477">
                  <c:v>42759</c:v>
                </c:pt>
                <c:pt idx="478">
                  <c:v>42760</c:v>
                </c:pt>
                <c:pt idx="479">
                  <c:v>42762</c:v>
                </c:pt>
                <c:pt idx="480">
                  <c:v>42765</c:v>
                </c:pt>
                <c:pt idx="481">
                  <c:v>42766</c:v>
                </c:pt>
                <c:pt idx="482">
                  <c:v>42767</c:v>
                </c:pt>
                <c:pt idx="483">
                  <c:v>42768</c:v>
                </c:pt>
                <c:pt idx="484">
                  <c:v>42769</c:v>
                </c:pt>
                <c:pt idx="485">
                  <c:v>42772</c:v>
                </c:pt>
                <c:pt idx="486">
                  <c:v>42774</c:v>
                </c:pt>
                <c:pt idx="487">
                  <c:v>42779</c:v>
                </c:pt>
                <c:pt idx="488">
                  <c:v>42780</c:v>
                </c:pt>
                <c:pt idx="489">
                  <c:v>42781</c:v>
                </c:pt>
                <c:pt idx="490">
                  <c:v>42782</c:v>
                </c:pt>
                <c:pt idx="491">
                  <c:v>42783</c:v>
                </c:pt>
                <c:pt idx="492">
                  <c:v>42786</c:v>
                </c:pt>
                <c:pt idx="493">
                  <c:v>42787</c:v>
                </c:pt>
                <c:pt idx="494">
                  <c:v>42788</c:v>
                </c:pt>
                <c:pt idx="495">
                  <c:v>42789</c:v>
                </c:pt>
                <c:pt idx="496">
                  <c:v>42793</c:v>
                </c:pt>
                <c:pt idx="497">
                  <c:v>42794</c:v>
                </c:pt>
                <c:pt idx="498">
                  <c:v>42795</c:v>
                </c:pt>
                <c:pt idx="499">
                  <c:v>42796</c:v>
                </c:pt>
                <c:pt idx="500">
                  <c:v>42797</c:v>
                </c:pt>
                <c:pt idx="501">
                  <c:v>42801</c:v>
                </c:pt>
                <c:pt idx="502">
                  <c:v>42802</c:v>
                </c:pt>
                <c:pt idx="503">
                  <c:v>42804</c:v>
                </c:pt>
                <c:pt idx="504">
                  <c:v>42808</c:v>
                </c:pt>
                <c:pt idx="505">
                  <c:v>42809</c:v>
                </c:pt>
                <c:pt idx="506">
                  <c:v>42810</c:v>
                </c:pt>
                <c:pt idx="507">
                  <c:v>42811</c:v>
                </c:pt>
                <c:pt idx="508">
                  <c:v>42814</c:v>
                </c:pt>
                <c:pt idx="509">
                  <c:v>42815</c:v>
                </c:pt>
                <c:pt idx="510">
                  <c:v>42816</c:v>
                </c:pt>
                <c:pt idx="511">
                  <c:v>42817</c:v>
                </c:pt>
                <c:pt idx="512">
                  <c:v>42818</c:v>
                </c:pt>
                <c:pt idx="513">
                  <c:v>42821</c:v>
                </c:pt>
                <c:pt idx="514">
                  <c:v>42822</c:v>
                </c:pt>
                <c:pt idx="515">
                  <c:v>42823</c:v>
                </c:pt>
                <c:pt idx="516">
                  <c:v>42824</c:v>
                </c:pt>
                <c:pt idx="517">
                  <c:v>42825</c:v>
                </c:pt>
                <c:pt idx="518">
                  <c:v>42830</c:v>
                </c:pt>
                <c:pt idx="519">
                  <c:v>42832</c:v>
                </c:pt>
                <c:pt idx="520">
                  <c:v>42835</c:v>
                </c:pt>
                <c:pt idx="521">
                  <c:v>42837</c:v>
                </c:pt>
                <c:pt idx="522">
                  <c:v>42838</c:v>
                </c:pt>
                <c:pt idx="523">
                  <c:v>42842</c:v>
                </c:pt>
                <c:pt idx="524">
                  <c:v>42843</c:v>
                </c:pt>
                <c:pt idx="525">
                  <c:v>42844</c:v>
                </c:pt>
                <c:pt idx="526">
                  <c:v>42845</c:v>
                </c:pt>
                <c:pt idx="527">
                  <c:v>42846</c:v>
                </c:pt>
                <c:pt idx="528">
                  <c:v>42849</c:v>
                </c:pt>
                <c:pt idx="529">
                  <c:v>42850</c:v>
                </c:pt>
                <c:pt idx="530">
                  <c:v>42851</c:v>
                </c:pt>
                <c:pt idx="531">
                  <c:v>42852</c:v>
                </c:pt>
                <c:pt idx="532">
                  <c:v>42853</c:v>
                </c:pt>
                <c:pt idx="533">
                  <c:v>42859</c:v>
                </c:pt>
                <c:pt idx="534">
                  <c:v>42860</c:v>
                </c:pt>
                <c:pt idx="535">
                  <c:v>42864</c:v>
                </c:pt>
                <c:pt idx="536">
                  <c:v>42865</c:v>
                </c:pt>
                <c:pt idx="537">
                  <c:v>42867</c:v>
                </c:pt>
                <c:pt idx="538">
                  <c:v>42870</c:v>
                </c:pt>
                <c:pt idx="539">
                  <c:v>42871</c:v>
                </c:pt>
                <c:pt idx="540">
                  <c:v>42872</c:v>
                </c:pt>
                <c:pt idx="541">
                  <c:v>42873</c:v>
                </c:pt>
                <c:pt idx="542">
                  <c:v>42874</c:v>
                </c:pt>
                <c:pt idx="543">
                  <c:v>42877</c:v>
                </c:pt>
                <c:pt idx="544">
                  <c:v>42878</c:v>
                </c:pt>
                <c:pt idx="545">
                  <c:v>42879</c:v>
                </c:pt>
                <c:pt idx="546">
                  <c:v>42880</c:v>
                </c:pt>
                <c:pt idx="547">
                  <c:v>42881</c:v>
                </c:pt>
                <c:pt idx="548">
                  <c:v>42884</c:v>
                </c:pt>
                <c:pt idx="549">
                  <c:v>42885</c:v>
                </c:pt>
                <c:pt idx="550">
                  <c:v>42886</c:v>
                </c:pt>
                <c:pt idx="551">
                  <c:v>42887</c:v>
                </c:pt>
                <c:pt idx="552">
                  <c:v>42888</c:v>
                </c:pt>
                <c:pt idx="553">
                  <c:v>42892</c:v>
                </c:pt>
                <c:pt idx="554">
                  <c:v>42893</c:v>
                </c:pt>
                <c:pt idx="555">
                  <c:v>42895</c:v>
                </c:pt>
                <c:pt idx="556">
                  <c:v>42898</c:v>
                </c:pt>
                <c:pt idx="557">
                  <c:v>42899</c:v>
                </c:pt>
                <c:pt idx="558">
                  <c:v>42900</c:v>
                </c:pt>
                <c:pt idx="559">
                  <c:v>42901</c:v>
                </c:pt>
                <c:pt idx="560">
                  <c:v>42902</c:v>
                </c:pt>
                <c:pt idx="561">
                  <c:v>42905</c:v>
                </c:pt>
                <c:pt idx="562">
                  <c:v>42906</c:v>
                </c:pt>
                <c:pt idx="563">
                  <c:v>42907</c:v>
                </c:pt>
                <c:pt idx="564">
                  <c:v>42908</c:v>
                </c:pt>
                <c:pt idx="565">
                  <c:v>42909</c:v>
                </c:pt>
                <c:pt idx="566">
                  <c:v>42913</c:v>
                </c:pt>
                <c:pt idx="567">
                  <c:v>42914</c:v>
                </c:pt>
                <c:pt idx="568">
                  <c:v>42915</c:v>
                </c:pt>
                <c:pt idx="569">
                  <c:v>42916</c:v>
                </c:pt>
                <c:pt idx="570">
                  <c:v>42919</c:v>
                </c:pt>
                <c:pt idx="571">
                  <c:v>42920</c:v>
                </c:pt>
                <c:pt idx="572">
                  <c:v>42922</c:v>
                </c:pt>
                <c:pt idx="573">
                  <c:v>42923</c:v>
                </c:pt>
                <c:pt idx="574">
                  <c:v>42927</c:v>
                </c:pt>
                <c:pt idx="575">
                  <c:v>42928</c:v>
                </c:pt>
                <c:pt idx="576">
                  <c:v>42929</c:v>
                </c:pt>
                <c:pt idx="577">
                  <c:v>42930</c:v>
                </c:pt>
                <c:pt idx="578">
                  <c:v>42933</c:v>
                </c:pt>
                <c:pt idx="579">
                  <c:v>42934</c:v>
                </c:pt>
                <c:pt idx="580">
                  <c:v>42935</c:v>
                </c:pt>
                <c:pt idx="581">
                  <c:v>42936</c:v>
                </c:pt>
                <c:pt idx="582">
                  <c:v>42937</c:v>
                </c:pt>
                <c:pt idx="583">
                  <c:v>42940</c:v>
                </c:pt>
                <c:pt idx="584">
                  <c:v>42941</c:v>
                </c:pt>
                <c:pt idx="585">
                  <c:v>42942</c:v>
                </c:pt>
                <c:pt idx="586">
                  <c:v>42943</c:v>
                </c:pt>
                <c:pt idx="587">
                  <c:v>42944</c:v>
                </c:pt>
                <c:pt idx="588">
                  <c:v>42947</c:v>
                </c:pt>
                <c:pt idx="589">
                  <c:v>42949</c:v>
                </c:pt>
                <c:pt idx="590">
                  <c:v>42950</c:v>
                </c:pt>
                <c:pt idx="591">
                  <c:v>42955</c:v>
                </c:pt>
                <c:pt idx="592">
                  <c:v>42956</c:v>
                </c:pt>
                <c:pt idx="593">
                  <c:v>42958</c:v>
                </c:pt>
                <c:pt idx="594">
                  <c:v>42961</c:v>
                </c:pt>
                <c:pt idx="595">
                  <c:v>42963</c:v>
                </c:pt>
                <c:pt idx="596">
                  <c:v>42964</c:v>
                </c:pt>
                <c:pt idx="597">
                  <c:v>42965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42975</c:v>
                </c:pt>
                <c:pt idx="603">
                  <c:v>42976</c:v>
                </c:pt>
                <c:pt idx="604">
                  <c:v>42977</c:v>
                </c:pt>
                <c:pt idx="605">
                  <c:v>42978</c:v>
                </c:pt>
                <c:pt idx="606">
                  <c:v>42979</c:v>
                </c:pt>
                <c:pt idx="607">
                  <c:v>42983</c:v>
                </c:pt>
                <c:pt idx="608">
                  <c:v>42984</c:v>
                </c:pt>
                <c:pt idx="609">
                  <c:v>42986</c:v>
                </c:pt>
                <c:pt idx="610">
                  <c:v>42989</c:v>
                </c:pt>
                <c:pt idx="611">
                  <c:v>42991</c:v>
                </c:pt>
                <c:pt idx="612">
                  <c:v>42992</c:v>
                </c:pt>
                <c:pt idx="613">
                  <c:v>42993</c:v>
                </c:pt>
                <c:pt idx="614">
                  <c:v>42996</c:v>
                </c:pt>
                <c:pt idx="615">
                  <c:v>42997</c:v>
                </c:pt>
                <c:pt idx="616">
                  <c:v>42998</c:v>
                </c:pt>
                <c:pt idx="617">
                  <c:v>42999</c:v>
                </c:pt>
                <c:pt idx="618">
                  <c:v>43000</c:v>
                </c:pt>
                <c:pt idx="619">
                  <c:v>43003</c:v>
                </c:pt>
                <c:pt idx="620">
                  <c:v>43004</c:v>
                </c:pt>
                <c:pt idx="621">
                  <c:v>43005</c:v>
                </c:pt>
                <c:pt idx="622">
                  <c:v>43006</c:v>
                </c:pt>
                <c:pt idx="623">
                  <c:v>43007</c:v>
                </c:pt>
                <c:pt idx="624">
                  <c:v>43011</c:v>
                </c:pt>
                <c:pt idx="625">
                  <c:v>43012</c:v>
                </c:pt>
                <c:pt idx="626">
                  <c:v>43013</c:v>
                </c:pt>
                <c:pt idx="627">
                  <c:v>43018</c:v>
                </c:pt>
                <c:pt idx="628">
                  <c:v>43019</c:v>
                </c:pt>
                <c:pt idx="629">
                  <c:v>43021</c:v>
                </c:pt>
                <c:pt idx="630">
                  <c:v>43024</c:v>
                </c:pt>
                <c:pt idx="631">
                  <c:v>43025</c:v>
                </c:pt>
                <c:pt idx="632">
                  <c:v>43026</c:v>
                </c:pt>
                <c:pt idx="633">
                  <c:v>43031</c:v>
                </c:pt>
                <c:pt idx="634">
                  <c:v>43032</c:v>
                </c:pt>
                <c:pt idx="635">
                  <c:v>43033</c:v>
                </c:pt>
                <c:pt idx="636">
                  <c:v>43034</c:v>
                </c:pt>
                <c:pt idx="637">
                  <c:v>43035</c:v>
                </c:pt>
                <c:pt idx="638">
                  <c:v>43038</c:v>
                </c:pt>
                <c:pt idx="639">
                  <c:v>43039</c:v>
                </c:pt>
                <c:pt idx="640">
                  <c:v>43040</c:v>
                </c:pt>
                <c:pt idx="641">
                  <c:v>43046</c:v>
                </c:pt>
                <c:pt idx="642">
                  <c:v>43047</c:v>
                </c:pt>
                <c:pt idx="643">
                  <c:v>43048</c:v>
                </c:pt>
                <c:pt idx="644">
                  <c:v>43049</c:v>
                </c:pt>
                <c:pt idx="645">
                  <c:v>43052</c:v>
                </c:pt>
                <c:pt idx="646">
                  <c:v>43053</c:v>
                </c:pt>
                <c:pt idx="647">
                  <c:v>43054</c:v>
                </c:pt>
                <c:pt idx="648">
                  <c:v>43055</c:v>
                </c:pt>
                <c:pt idx="649">
                  <c:v>43056</c:v>
                </c:pt>
                <c:pt idx="650">
                  <c:v>43059</c:v>
                </c:pt>
                <c:pt idx="651">
                  <c:v>43060</c:v>
                </c:pt>
                <c:pt idx="652">
                  <c:v>43061</c:v>
                </c:pt>
                <c:pt idx="653">
                  <c:v>43062</c:v>
                </c:pt>
                <c:pt idx="654">
                  <c:v>43063</c:v>
                </c:pt>
                <c:pt idx="655">
                  <c:v>43066</c:v>
                </c:pt>
                <c:pt idx="656">
                  <c:v>43067</c:v>
                </c:pt>
                <c:pt idx="657">
                  <c:v>43068</c:v>
                </c:pt>
                <c:pt idx="658">
                  <c:v>43069</c:v>
                </c:pt>
                <c:pt idx="659">
                  <c:v>43070</c:v>
                </c:pt>
                <c:pt idx="660">
                  <c:v>43073</c:v>
                </c:pt>
                <c:pt idx="661">
                  <c:v>43074</c:v>
                </c:pt>
                <c:pt idx="662">
                  <c:v>43075</c:v>
                </c:pt>
                <c:pt idx="663">
                  <c:v>43076</c:v>
                </c:pt>
                <c:pt idx="664">
                  <c:v>43081</c:v>
                </c:pt>
                <c:pt idx="665">
                  <c:v>43082</c:v>
                </c:pt>
                <c:pt idx="666">
                  <c:v>43083</c:v>
                </c:pt>
                <c:pt idx="667">
                  <c:v>43084</c:v>
                </c:pt>
                <c:pt idx="668">
                  <c:v>43087</c:v>
                </c:pt>
                <c:pt idx="669">
                  <c:v>43088</c:v>
                </c:pt>
                <c:pt idx="670">
                  <c:v>43089</c:v>
                </c:pt>
                <c:pt idx="671">
                  <c:v>43090</c:v>
                </c:pt>
                <c:pt idx="672">
                  <c:v>43091</c:v>
                </c:pt>
                <c:pt idx="673">
                  <c:v>43095</c:v>
                </c:pt>
                <c:pt idx="674">
                  <c:v>43096</c:v>
                </c:pt>
                <c:pt idx="675">
                  <c:v>43097</c:v>
                </c:pt>
                <c:pt idx="676">
                  <c:v>43098</c:v>
                </c:pt>
                <c:pt idx="677">
                  <c:v>43101</c:v>
                </c:pt>
                <c:pt idx="678">
                  <c:v>43102</c:v>
                </c:pt>
                <c:pt idx="679">
                  <c:v>43103</c:v>
                </c:pt>
                <c:pt idx="680">
                  <c:v>43108</c:v>
                </c:pt>
                <c:pt idx="681">
                  <c:v>43110</c:v>
                </c:pt>
                <c:pt idx="682">
                  <c:v>43111</c:v>
                </c:pt>
                <c:pt idx="683">
                  <c:v>43115</c:v>
                </c:pt>
                <c:pt idx="684">
                  <c:v>43116</c:v>
                </c:pt>
                <c:pt idx="685">
                  <c:v>43117</c:v>
                </c:pt>
                <c:pt idx="686">
                  <c:v>43118</c:v>
                </c:pt>
                <c:pt idx="687">
                  <c:v>43119</c:v>
                </c:pt>
                <c:pt idx="688">
                  <c:v>43122</c:v>
                </c:pt>
                <c:pt idx="689">
                  <c:v>43123</c:v>
                </c:pt>
                <c:pt idx="690">
                  <c:v>43124</c:v>
                </c:pt>
                <c:pt idx="691">
                  <c:v>43125</c:v>
                </c:pt>
                <c:pt idx="692">
                  <c:v>43129</c:v>
                </c:pt>
                <c:pt idx="693">
                  <c:v>43130</c:v>
                </c:pt>
                <c:pt idx="694">
                  <c:v>43131</c:v>
                </c:pt>
                <c:pt idx="695">
                  <c:v>43132</c:v>
                </c:pt>
                <c:pt idx="696">
                  <c:v>43133</c:v>
                </c:pt>
                <c:pt idx="697">
                  <c:v>43136</c:v>
                </c:pt>
                <c:pt idx="698">
                  <c:v>43138</c:v>
                </c:pt>
                <c:pt idx="699">
                  <c:v>43139</c:v>
                </c:pt>
                <c:pt idx="700">
                  <c:v>43145</c:v>
                </c:pt>
                <c:pt idx="701">
                  <c:v>43146</c:v>
                </c:pt>
                <c:pt idx="702">
                  <c:v>43147</c:v>
                </c:pt>
                <c:pt idx="703">
                  <c:v>43150</c:v>
                </c:pt>
                <c:pt idx="704">
                  <c:v>43151</c:v>
                </c:pt>
                <c:pt idx="705">
                  <c:v>43152</c:v>
                </c:pt>
                <c:pt idx="706">
                  <c:v>43153</c:v>
                </c:pt>
                <c:pt idx="707">
                  <c:v>43154</c:v>
                </c:pt>
                <c:pt idx="708">
                  <c:v>43157</c:v>
                </c:pt>
                <c:pt idx="709">
                  <c:v>43158</c:v>
                </c:pt>
                <c:pt idx="710">
                  <c:v>43159</c:v>
                </c:pt>
                <c:pt idx="711">
                  <c:v>43160</c:v>
                </c:pt>
                <c:pt idx="712">
                  <c:v>43164</c:v>
                </c:pt>
                <c:pt idx="713">
                  <c:v>43166</c:v>
                </c:pt>
                <c:pt idx="714">
                  <c:v>43167</c:v>
                </c:pt>
                <c:pt idx="715">
                  <c:v>43168</c:v>
                </c:pt>
                <c:pt idx="716">
                  <c:v>43171</c:v>
                </c:pt>
                <c:pt idx="717">
                  <c:v>43172</c:v>
                </c:pt>
                <c:pt idx="718">
                  <c:v>43173</c:v>
                </c:pt>
                <c:pt idx="719">
                  <c:v>43174</c:v>
                </c:pt>
                <c:pt idx="720">
                  <c:v>43175</c:v>
                </c:pt>
                <c:pt idx="721">
                  <c:v>43178</c:v>
                </c:pt>
                <c:pt idx="722">
                  <c:v>43179</c:v>
                </c:pt>
                <c:pt idx="723">
                  <c:v>43180</c:v>
                </c:pt>
                <c:pt idx="724">
                  <c:v>43181</c:v>
                </c:pt>
                <c:pt idx="725">
                  <c:v>43182</c:v>
                </c:pt>
                <c:pt idx="726">
                  <c:v>43185</c:v>
                </c:pt>
                <c:pt idx="727">
                  <c:v>43186</c:v>
                </c:pt>
                <c:pt idx="728">
                  <c:v>43187</c:v>
                </c:pt>
                <c:pt idx="729">
                  <c:v>43194</c:v>
                </c:pt>
                <c:pt idx="730">
                  <c:v>43195</c:v>
                </c:pt>
                <c:pt idx="731">
                  <c:v>43196</c:v>
                </c:pt>
                <c:pt idx="732">
                  <c:v>43199</c:v>
                </c:pt>
                <c:pt idx="733">
                  <c:v>43200</c:v>
                </c:pt>
                <c:pt idx="734">
                  <c:v>43202</c:v>
                </c:pt>
                <c:pt idx="735">
                  <c:v>43203</c:v>
                </c:pt>
                <c:pt idx="736">
                  <c:v>43206</c:v>
                </c:pt>
                <c:pt idx="737">
                  <c:v>43207</c:v>
                </c:pt>
                <c:pt idx="738">
                  <c:v>43208</c:v>
                </c:pt>
                <c:pt idx="739">
                  <c:v>43209</c:v>
                </c:pt>
                <c:pt idx="740">
                  <c:v>43210</c:v>
                </c:pt>
                <c:pt idx="741">
                  <c:v>43213</c:v>
                </c:pt>
                <c:pt idx="742">
                  <c:v>43214</c:v>
                </c:pt>
                <c:pt idx="743">
                  <c:v>43215</c:v>
                </c:pt>
                <c:pt idx="744">
                  <c:v>43216</c:v>
                </c:pt>
                <c:pt idx="745">
                  <c:v>43217</c:v>
                </c:pt>
                <c:pt idx="746">
                  <c:v>43220</c:v>
                </c:pt>
                <c:pt idx="747">
                  <c:v>43222</c:v>
                </c:pt>
                <c:pt idx="748">
                  <c:v>43223</c:v>
                </c:pt>
                <c:pt idx="749">
                  <c:v>43224</c:v>
                </c:pt>
                <c:pt idx="750">
                  <c:v>43227</c:v>
                </c:pt>
                <c:pt idx="751">
                  <c:v>43229</c:v>
                </c:pt>
                <c:pt idx="752">
                  <c:v>43230</c:v>
                </c:pt>
                <c:pt idx="753">
                  <c:v>43231</c:v>
                </c:pt>
                <c:pt idx="754">
                  <c:v>43234</c:v>
                </c:pt>
                <c:pt idx="755">
                  <c:v>43235</c:v>
                </c:pt>
                <c:pt idx="756">
                  <c:v>43236</c:v>
                </c:pt>
                <c:pt idx="757">
                  <c:v>43237</c:v>
                </c:pt>
                <c:pt idx="758">
                  <c:v>43238</c:v>
                </c:pt>
                <c:pt idx="759">
                  <c:v>43241</c:v>
                </c:pt>
                <c:pt idx="760">
                  <c:v>43242</c:v>
                </c:pt>
                <c:pt idx="761">
                  <c:v>43243</c:v>
                </c:pt>
                <c:pt idx="762">
                  <c:v>43244</c:v>
                </c:pt>
                <c:pt idx="763">
                  <c:v>43245</c:v>
                </c:pt>
                <c:pt idx="764">
                  <c:v>43248</c:v>
                </c:pt>
                <c:pt idx="765">
                  <c:v>43249</c:v>
                </c:pt>
                <c:pt idx="766">
                  <c:v>43250</c:v>
                </c:pt>
                <c:pt idx="767">
                  <c:v>43251</c:v>
                </c:pt>
                <c:pt idx="768">
                  <c:v>43255</c:v>
                </c:pt>
                <c:pt idx="769">
                  <c:v>43257</c:v>
                </c:pt>
                <c:pt idx="770">
                  <c:v>43258</c:v>
                </c:pt>
                <c:pt idx="771">
                  <c:v>43259</c:v>
                </c:pt>
                <c:pt idx="772">
                  <c:v>43262</c:v>
                </c:pt>
                <c:pt idx="773">
                  <c:v>43263</c:v>
                </c:pt>
                <c:pt idx="774">
                  <c:v>43264</c:v>
                </c:pt>
                <c:pt idx="775">
                  <c:v>43265</c:v>
                </c:pt>
                <c:pt idx="776">
                  <c:v>43266</c:v>
                </c:pt>
                <c:pt idx="777">
                  <c:v>43269</c:v>
                </c:pt>
                <c:pt idx="778">
                  <c:v>43270</c:v>
                </c:pt>
                <c:pt idx="779">
                  <c:v>43271</c:v>
                </c:pt>
                <c:pt idx="780">
                  <c:v>43272</c:v>
                </c:pt>
                <c:pt idx="781">
                  <c:v>43273</c:v>
                </c:pt>
                <c:pt idx="782">
                  <c:v>43276</c:v>
                </c:pt>
                <c:pt idx="783">
                  <c:v>43277</c:v>
                </c:pt>
                <c:pt idx="784">
                  <c:v>43278</c:v>
                </c:pt>
                <c:pt idx="785">
                  <c:v>43279</c:v>
                </c:pt>
                <c:pt idx="786">
                  <c:v>43280</c:v>
                </c:pt>
                <c:pt idx="787">
                  <c:v>43283</c:v>
                </c:pt>
                <c:pt idx="788">
                  <c:v>43284</c:v>
                </c:pt>
                <c:pt idx="789">
                  <c:v>43286</c:v>
                </c:pt>
                <c:pt idx="790">
                  <c:v>43287</c:v>
                </c:pt>
                <c:pt idx="791">
                  <c:v>43290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43320</c:v>
                </c:pt>
                <c:pt idx="811">
                  <c:v>43322</c:v>
                </c:pt>
                <c:pt idx="812">
                  <c:v>43325</c:v>
                </c:pt>
                <c:pt idx="813">
                  <c:v>43326</c:v>
                </c:pt>
                <c:pt idx="814">
                  <c:v>43328</c:v>
                </c:pt>
                <c:pt idx="815">
                  <c:v>43329</c:v>
                </c:pt>
                <c:pt idx="816">
                  <c:v>43332</c:v>
                </c:pt>
                <c:pt idx="817">
                  <c:v>43333</c:v>
                </c:pt>
                <c:pt idx="818">
                  <c:v>43335</c:v>
                </c:pt>
                <c:pt idx="819">
                  <c:v>43336</c:v>
                </c:pt>
                <c:pt idx="820">
                  <c:v>43339</c:v>
                </c:pt>
                <c:pt idx="821">
                  <c:v>43340</c:v>
                </c:pt>
                <c:pt idx="822">
                  <c:v>43341</c:v>
                </c:pt>
                <c:pt idx="823">
                  <c:v>43342</c:v>
                </c:pt>
                <c:pt idx="824">
                  <c:v>43343</c:v>
                </c:pt>
                <c:pt idx="825">
                  <c:v>43346</c:v>
                </c:pt>
                <c:pt idx="826">
                  <c:v>43347</c:v>
                </c:pt>
                <c:pt idx="827">
                  <c:v>43348</c:v>
                </c:pt>
                <c:pt idx="828">
                  <c:v>43350</c:v>
                </c:pt>
                <c:pt idx="829">
                  <c:v>43353</c:v>
                </c:pt>
                <c:pt idx="830">
                  <c:v>43354</c:v>
                </c:pt>
                <c:pt idx="831">
                  <c:v>43357</c:v>
                </c:pt>
                <c:pt idx="832">
                  <c:v>43360</c:v>
                </c:pt>
                <c:pt idx="833">
                  <c:v>43361</c:v>
                </c:pt>
                <c:pt idx="834">
                  <c:v>43362</c:v>
                </c:pt>
                <c:pt idx="835">
                  <c:v>43364</c:v>
                </c:pt>
                <c:pt idx="836">
                  <c:v>43367</c:v>
                </c:pt>
                <c:pt idx="837">
                  <c:v>43368</c:v>
                </c:pt>
                <c:pt idx="838">
                  <c:v>43369</c:v>
                </c:pt>
                <c:pt idx="839">
                  <c:v>43370</c:v>
                </c:pt>
                <c:pt idx="840">
                  <c:v>43371</c:v>
                </c:pt>
                <c:pt idx="841">
                  <c:v>43374</c:v>
                </c:pt>
                <c:pt idx="842">
                  <c:v>43377</c:v>
                </c:pt>
                <c:pt idx="843">
                  <c:v>43378</c:v>
                </c:pt>
                <c:pt idx="844">
                  <c:v>43381</c:v>
                </c:pt>
                <c:pt idx="845">
                  <c:v>43382</c:v>
                </c:pt>
                <c:pt idx="846">
                  <c:v>43383</c:v>
                </c:pt>
                <c:pt idx="847">
                  <c:v>43385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43392</c:v>
                </c:pt>
                <c:pt idx="852">
                  <c:v>43395</c:v>
                </c:pt>
                <c:pt idx="853">
                  <c:v>43396</c:v>
                </c:pt>
                <c:pt idx="854">
                  <c:v>43397</c:v>
                </c:pt>
                <c:pt idx="855">
                  <c:v>43398</c:v>
                </c:pt>
                <c:pt idx="856">
                  <c:v>43399</c:v>
                </c:pt>
                <c:pt idx="857">
                  <c:v>43402</c:v>
                </c:pt>
                <c:pt idx="858">
                  <c:v>43403</c:v>
                </c:pt>
                <c:pt idx="859">
                  <c:v>43404</c:v>
                </c:pt>
                <c:pt idx="860">
                  <c:v>43405</c:v>
                </c:pt>
                <c:pt idx="861">
                  <c:v>43409</c:v>
                </c:pt>
                <c:pt idx="862">
                  <c:v>43410</c:v>
                </c:pt>
                <c:pt idx="863">
                  <c:v>43411</c:v>
                </c:pt>
                <c:pt idx="864">
                  <c:v>43413</c:v>
                </c:pt>
                <c:pt idx="865">
                  <c:v>43416</c:v>
                </c:pt>
                <c:pt idx="866">
                  <c:v>43417</c:v>
                </c:pt>
                <c:pt idx="867">
                  <c:v>43418</c:v>
                </c:pt>
                <c:pt idx="868">
                  <c:v>43419</c:v>
                </c:pt>
                <c:pt idx="869">
                  <c:v>43420</c:v>
                </c:pt>
                <c:pt idx="870">
                  <c:v>43423</c:v>
                </c:pt>
                <c:pt idx="871">
                  <c:v>43424</c:v>
                </c:pt>
                <c:pt idx="872">
                  <c:v>43425</c:v>
                </c:pt>
                <c:pt idx="873">
                  <c:v>43426</c:v>
                </c:pt>
                <c:pt idx="874">
                  <c:v>43430</c:v>
                </c:pt>
                <c:pt idx="875">
                  <c:v>43431</c:v>
                </c:pt>
                <c:pt idx="876">
                  <c:v>43432</c:v>
                </c:pt>
                <c:pt idx="877">
                  <c:v>43433</c:v>
                </c:pt>
                <c:pt idx="878">
                  <c:v>43434</c:v>
                </c:pt>
                <c:pt idx="879">
                  <c:v>43437</c:v>
                </c:pt>
                <c:pt idx="880">
                  <c:v>43438</c:v>
                </c:pt>
                <c:pt idx="881">
                  <c:v>43440</c:v>
                </c:pt>
                <c:pt idx="882">
                  <c:v>43441</c:v>
                </c:pt>
                <c:pt idx="883">
                  <c:v>43444</c:v>
                </c:pt>
                <c:pt idx="884">
                  <c:v>43445</c:v>
                </c:pt>
                <c:pt idx="885">
                  <c:v>43446</c:v>
                </c:pt>
                <c:pt idx="886">
                  <c:v>43447</c:v>
                </c:pt>
                <c:pt idx="887">
                  <c:v>43448</c:v>
                </c:pt>
                <c:pt idx="888">
                  <c:v>43451</c:v>
                </c:pt>
                <c:pt idx="889">
                  <c:v>43452</c:v>
                </c:pt>
                <c:pt idx="890">
                  <c:v>43453</c:v>
                </c:pt>
                <c:pt idx="891">
                  <c:v>43454</c:v>
                </c:pt>
                <c:pt idx="892">
                  <c:v>43455</c:v>
                </c:pt>
                <c:pt idx="893">
                  <c:v>43458</c:v>
                </c:pt>
                <c:pt idx="894">
                  <c:v>43460</c:v>
                </c:pt>
                <c:pt idx="895">
                  <c:v>43461</c:v>
                </c:pt>
                <c:pt idx="896">
                  <c:v>43462</c:v>
                </c:pt>
                <c:pt idx="897">
                  <c:v>43465</c:v>
                </c:pt>
                <c:pt idx="898">
                  <c:v>43466</c:v>
                </c:pt>
                <c:pt idx="899">
                  <c:v>43467</c:v>
                </c:pt>
                <c:pt idx="900">
                  <c:v>43468</c:v>
                </c:pt>
                <c:pt idx="901">
                  <c:v>43469</c:v>
                </c:pt>
                <c:pt idx="902">
                  <c:v>43472</c:v>
                </c:pt>
                <c:pt idx="903">
                  <c:v>43473</c:v>
                </c:pt>
                <c:pt idx="904">
                  <c:v>43475</c:v>
                </c:pt>
                <c:pt idx="905">
                  <c:v>43476</c:v>
                </c:pt>
                <c:pt idx="906">
                  <c:v>43479</c:v>
                </c:pt>
                <c:pt idx="907">
                  <c:v>43480</c:v>
                </c:pt>
                <c:pt idx="908">
                  <c:v>43481</c:v>
                </c:pt>
                <c:pt idx="909">
                  <c:v>43482</c:v>
                </c:pt>
                <c:pt idx="910">
                  <c:v>43483</c:v>
                </c:pt>
                <c:pt idx="911">
                  <c:v>43486</c:v>
                </c:pt>
                <c:pt idx="912">
                  <c:v>43487</c:v>
                </c:pt>
                <c:pt idx="913">
                  <c:v>43488</c:v>
                </c:pt>
                <c:pt idx="914">
                  <c:v>43489</c:v>
                </c:pt>
                <c:pt idx="915">
                  <c:v>43490</c:v>
                </c:pt>
                <c:pt idx="916">
                  <c:v>43493</c:v>
                </c:pt>
                <c:pt idx="917">
                  <c:v>43494</c:v>
                </c:pt>
                <c:pt idx="918">
                  <c:v>43495</c:v>
                </c:pt>
                <c:pt idx="919">
                  <c:v>43496</c:v>
                </c:pt>
                <c:pt idx="920">
                  <c:v>43497</c:v>
                </c:pt>
                <c:pt idx="921">
                  <c:v>43500</c:v>
                </c:pt>
                <c:pt idx="922">
                  <c:v>43501</c:v>
                </c:pt>
                <c:pt idx="923">
                  <c:v>43503</c:v>
                </c:pt>
                <c:pt idx="924">
                  <c:v>43504</c:v>
                </c:pt>
                <c:pt idx="925">
                  <c:v>43508</c:v>
                </c:pt>
                <c:pt idx="926">
                  <c:v>43509</c:v>
                </c:pt>
                <c:pt idx="927">
                  <c:v>43510</c:v>
                </c:pt>
                <c:pt idx="928">
                  <c:v>43511</c:v>
                </c:pt>
                <c:pt idx="929">
                  <c:v>43514</c:v>
                </c:pt>
                <c:pt idx="930">
                  <c:v>43515</c:v>
                </c:pt>
                <c:pt idx="931">
                  <c:v>43516</c:v>
                </c:pt>
                <c:pt idx="932">
                  <c:v>43517</c:v>
                </c:pt>
                <c:pt idx="933">
                  <c:v>43518</c:v>
                </c:pt>
                <c:pt idx="934">
                  <c:v>43521</c:v>
                </c:pt>
                <c:pt idx="935">
                  <c:v>43522</c:v>
                </c:pt>
                <c:pt idx="936">
                  <c:v>43523</c:v>
                </c:pt>
                <c:pt idx="937">
                  <c:v>43524</c:v>
                </c:pt>
                <c:pt idx="938">
                  <c:v>43525</c:v>
                </c:pt>
                <c:pt idx="939">
                  <c:v>43529</c:v>
                </c:pt>
                <c:pt idx="940">
                  <c:v>43530</c:v>
                </c:pt>
                <c:pt idx="941">
                  <c:v>43531</c:v>
                </c:pt>
                <c:pt idx="942">
                  <c:v>43536</c:v>
                </c:pt>
                <c:pt idx="943">
                  <c:v>43537</c:v>
                </c:pt>
                <c:pt idx="944">
                  <c:v>43538</c:v>
                </c:pt>
                <c:pt idx="945">
                  <c:v>43539</c:v>
                </c:pt>
                <c:pt idx="946">
                  <c:v>43542</c:v>
                </c:pt>
                <c:pt idx="947">
                  <c:v>43543</c:v>
                </c:pt>
                <c:pt idx="948">
                  <c:v>43544</c:v>
                </c:pt>
                <c:pt idx="949">
                  <c:v>43546</c:v>
                </c:pt>
                <c:pt idx="950">
                  <c:v>43549</c:v>
                </c:pt>
                <c:pt idx="951">
                  <c:v>43550</c:v>
                </c:pt>
                <c:pt idx="952">
                  <c:v>43551</c:v>
                </c:pt>
                <c:pt idx="953">
                  <c:v>43552</c:v>
                </c:pt>
                <c:pt idx="954">
                  <c:v>43553</c:v>
                </c:pt>
                <c:pt idx="955">
                  <c:v>43556</c:v>
                </c:pt>
                <c:pt idx="956">
                  <c:v>43557</c:v>
                </c:pt>
                <c:pt idx="957">
                  <c:v>43559</c:v>
                </c:pt>
                <c:pt idx="958">
                  <c:v>43564</c:v>
                </c:pt>
                <c:pt idx="959">
                  <c:v>43565</c:v>
                </c:pt>
                <c:pt idx="960">
                  <c:v>43566</c:v>
                </c:pt>
                <c:pt idx="961">
                  <c:v>43567</c:v>
                </c:pt>
                <c:pt idx="962">
                  <c:v>43570</c:v>
                </c:pt>
                <c:pt idx="963">
                  <c:v>43571</c:v>
                </c:pt>
                <c:pt idx="964">
                  <c:v>43573</c:v>
                </c:pt>
                <c:pt idx="965">
                  <c:v>43577</c:v>
                </c:pt>
                <c:pt idx="966">
                  <c:v>43578</c:v>
                </c:pt>
                <c:pt idx="967">
                  <c:v>43579</c:v>
                </c:pt>
                <c:pt idx="968">
                  <c:v>43580</c:v>
                </c:pt>
                <c:pt idx="969">
                  <c:v>43581</c:v>
                </c:pt>
                <c:pt idx="970">
                  <c:v>43585</c:v>
                </c:pt>
                <c:pt idx="971">
                  <c:v>43587</c:v>
                </c:pt>
                <c:pt idx="972">
                  <c:v>43588</c:v>
                </c:pt>
                <c:pt idx="973">
                  <c:v>43592</c:v>
                </c:pt>
                <c:pt idx="974">
                  <c:v>43593</c:v>
                </c:pt>
                <c:pt idx="975">
                  <c:v>43594</c:v>
                </c:pt>
                <c:pt idx="976">
                  <c:v>43598</c:v>
                </c:pt>
                <c:pt idx="977">
                  <c:v>43599</c:v>
                </c:pt>
                <c:pt idx="978">
                  <c:v>43600</c:v>
                </c:pt>
                <c:pt idx="979">
                  <c:v>43601</c:v>
                </c:pt>
                <c:pt idx="980">
                  <c:v>43602</c:v>
                </c:pt>
                <c:pt idx="981">
                  <c:v>43605</c:v>
                </c:pt>
                <c:pt idx="982">
                  <c:v>43606</c:v>
                </c:pt>
                <c:pt idx="983">
                  <c:v>43607</c:v>
                </c:pt>
                <c:pt idx="984">
                  <c:v>43608</c:v>
                </c:pt>
                <c:pt idx="985">
                  <c:v>43609</c:v>
                </c:pt>
                <c:pt idx="986">
                  <c:v>43612</c:v>
                </c:pt>
                <c:pt idx="987">
                  <c:v>43613</c:v>
                </c:pt>
                <c:pt idx="988">
                  <c:v>43614</c:v>
                </c:pt>
                <c:pt idx="989">
                  <c:v>43615</c:v>
                </c:pt>
                <c:pt idx="990">
                  <c:v>43616</c:v>
                </c:pt>
                <c:pt idx="991">
                  <c:v>43619</c:v>
                </c:pt>
                <c:pt idx="992">
                  <c:v>43622</c:v>
                </c:pt>
                <c:pt idx="993">
                  <c:v>43627</c:v>
                </c:pt>
                <c:pt idx="994">
                  <c:v>43628</c:v>
                </c:pt>
                <c:pt idx="995">
                  <c:v>43629</c:v>
                </c:pt>
                <c:pt idx="996">
                  <c:v>43630</c:v>
                </c:pt>
                <c:pt idx="997">
                  <c:v>43633</c:v>
                </c:pt>
                <c:pt idx="998">
                  <c:v>43634</c:v>
                </c:pt>
                <c:pt idx="999">
                  <c:v>43635</c:v>
                </c:pt>
                <c:pt idx="1000">
                  <c:v>43636</c:v>
                </c:pt>
                <c:pt idx="1001">
                  <c:v>43637</c:v>
                </c:pt>
                <c:pt idx="1002">
                  <c:v>43640</c:v>
                </c:pt>
                <c:pt idx="1003">
                  <c:v>43641</c:v>
                </c:pt>
                <c:pt idx="1004">
                  <c:v>43642</c:v>
                </c:pt>
                <c:pt idx="1005">
                  <c:v>43643</c:v>
                </c:pt>
                <c:pt idx="1006">
                  <c:v>43644</c:v>
                </c:pt>
                <c:pt idx="1007">
                  <c:v>43647</c:v>
                </c:pt>
                <c:pt idx="1008">
                  <c:v>43648</c:v>
                </c:pt>
                <c:pt idx="1009">
                  <c:v>43649</c:v>
                </c:pt>
                <c:pt idx="1010">
                  <c:v>43651</c:v>
                </c:pt>
                <c:pt idx="1011">
                  <c:v>43654</c:v>
                </c:pt>
                <c:pt idx="1012">
                  <c:v>43656</c:v>
                </c:pt>
                <c:pt idx="1013">
                  <c:v>43657</c:v>
                </c:pt>
                <c:pt idx="1014">
                  <c:v>43661</c:v>
                </c:pt>
                <c:pt idx="1015">
                  <c:v>43662</c:v>
                </c:pt>
                <c:pt idx="1016">
                  <c:v>43663</c:v>
                </c:pt>
                <c:pt idx="1017">
                  <c:v>43664</c:v>
                </c:pt>
                <c:pt idx="1018">
                  <c:v>43665</c:v>
                </c:pt>
                <c:pt idx="1019">
                  <c:v>43668</c:v>
                </c:pt>
                <c:pt idx="1020">
                  <c:v>43669</c:v>
                </c:pt>
                <c:pt idx="1021">
                  <c:v>43670</c:v>
                </c:pt>
                <c:pt idx="1022">
                  <c:v>43671</c:v>
                </c:pt>
                <c:pt idx="1023">
                  <c:v>43672</c:v>
                </c:pt>
                <c:pt idx="1024">
                  <c:v>43675</c:v>
                </c:pt>
                <c:pt idx="1025">
                  <c:v>43676</c:v>
                </c:pt>
                <c:pt idx="1026">
                  <c:v>43677</c:v>
                </c:pt>
                <c:pt idx="1027">
                  <c:v>43678</c:v>
                </c:pt>
                <c:pt idx="1028">
                  <c:v>43679</c:v>
                </c:pt>
                <c:pt idx="1029">
                  <c:v>43682</c:v>
                </c:pt>
                <c:pt idx="1030">
                  <c:v>43684</c:v>
                </c:pt>
                <c:pt idx="1031">
                  <c:v>43685</c:v>
                </c:pt>
                <c:pt idx="1032">
                  <c:v>43690</c:v>
                </c:pt>
                <c:pt idx="1033">
                  <c:v>43691</c:v>
                </c:pt>
                <c:pt idx="1034">
                  <c:v>43693</c:v>
                </c:pt>
                <c:pt idx="1035">
                  <c:v>43696</c:v>
                </c:pt>
                <c:pt idx="1036">
                  <c:v>43697</c:v>
                </c:pt>
                <c:pt idx="1037">
                  <c:v>43698</c:v>
                </c:pt>
                <c:pt idx="1038">
                  <c:v>43699</c:v>
                </c:pt>
                <c:pt idx="1039">
                  <c:v>43700</c:v>
                </c:pt>
                <c:pt idx="1040">
                  <c:v>43703</c:v>
                </c:pt>
                <c:pt idx="1041">
                  <c:v>43704</c:v>
                </c:pt>
                <c:pt idx="1042">
                  <c:v>43705</c:v>
                </c:pt>
                <c:pt idx="1043">
                  <c:v>43706</c:v>
                </c:pt>
                <c:pt idx="1044">
                  <c:v>43707</c:v>
                </c:pt>
                <c:pt idx="1045">
                  <c:v>43712</c:v>
                </c:pt>
                <c:pt idx="1046">
                  <c:v>43713</c:v>
                </c:pt>
                <c:pt idx="1047">
                  <c:v>43717</c:v>
                </c:pt>
                <c:pt idx="1048">
                  <c:v>43720</c:v>
                </c:pt>
                <c:pt idx="1049">
                  <c:v>43721</c:v>
                </c:pt>
                <c:pt idx="1050">
                  <c:v>43724</c:v>
                </c:pt>
                <c:pt idx="1051">
                  <c:v>43725</c:v>
                </c:pt>
                <c:pt idx="1052">
                  <c:v>43726</c:v>
                </c:pt>
                <c:pt idx="1053">
                  <c:v>43727</c:v>
                </c:pt>
                <c:pt idx="1054">
                  <c:v>43728</c:v>
                </c:pt>
                <c:pt idx="1055">
                  <c:v>43731</c:v>
                </c:pt>
                <c:pt idx="1056">
                  <c:v>43732</c:v>
                </c:pt>
                <c:pt idx="1057">
                  <c:v>43733</c:v>
                </c:pt>
                <c:pt idx="1058">
                  <c:v>43734</c:v>
                </c:pt>
                <c:pt idx="1059">
                  <c:v>43735</c:v>
                </c:pt>
                <c:pt idx="1060">
                  <c:v>43738</c:v>
                </c:pt>
                <c:pt idx="1061">
                  <c:v>43739</c:v>
                </c:pt>
                <c:pt idx="1062">
                  <c:v>43742</c:v>
                </c:pt>
                <c:pt idx="1063">
                  <c:v>43745</c:v>
                </c:pt>
                <c:pt idx="1064">
                  <c:v>43748</c:v>
                </c:pt>
                <c:pt idx="1065">
                  <c:v>43752</c:v>
                </c:pt>
                <c:pt idx="1066">
                  <c:v>43753</c:v>
                </c:pt>
                <c:pt idx="1067">
                  <c:v>43754</c:v>
                </c:pt>
                <c:pt idx="1068">
                  <c:v>43755</c:v>
                </c:pt>
                <c:pt idx="1069">
                  <c:v>43756</c:v>
                </c:pt>
                <c:pt idx="1070">
                  <c:v>43760</c:v>
                </c:pt>
                <c:pt idx="1071">
                  <c:v>43761</c:v>
                </c:pt>
                <c:pt idx="1072">
                  <c:v>43762</c:v>
                </c:pt>
                <c:pt idx="1073">
                  <c:v>43763</c:v>
                </c:pt>
                <c:pt idx="1074">
                  <c:v>43767</c:v>
                </c:pt>
                <c:pt idx="1075">
                  <c:v>43768</c:v>
                </c:pt>
                <c:pt idx="1076">
                  <c:v>43769</c:v>
                </c:pt>
                <c:pt idx="1077">
                  <c:v>43770</c:v>
                </c:pt>
                <c:pt idx="1078">
                  <c:v>43773</c:v>
                </c:pt>
                <c:pt idx="1079">
                  <c:v>43775</c:v>
                </c:pt>
                <c:pt idx="1080">
                  <c:v>43776</c:v>
                </c:pt>
                <c:pt idx="1081">
                  <c:v>43780</c:v>
                </c:pt>
                <c:pt idx="1082">
                  <c:v>43782</c:v>
                </c:pt>
                <c:pt idx="1083">
                  <c:v>43783</c:v>
                </c:pt>
                <c:pt idx="1084">
                  <c:v>43784</c:v>
                </c:pt>
                <c:pt idx="1085">
                  <c:v>43787</c:v>
                </c:pt>
                <c:pt idx="1086">
                  <c:v>43788</c:v>
                </c:pt>
                <c:pt idx="1087">
                  <c:v>43789</c:v>
                </c:pt>
                <c:pt idx="1088">
                  <c:v>43790</c:v>
                </c:pt>
                <c:pt idx="1089">
                  <c:v>43791</c:v>
                </c:pt>
                <c:pt idx="1090">
                  <c:v>43794</c:v>
                </c:pt>
                <c:pt idx="1091">
                  <c:v>43795</c:v>
                </c:pt>
                <c:pt idx="1092">
                  <c:v>43796</c:v>
                </c:pt>
                <c:pt idx="1093">
                  <c:v>43797</c:v>
                </c:pt>
                <c:pt idx="1094">
                  <c:v>43798</c:v>
                </c:pt>
                <c:pt idx="1095">
                  <c:v>43801</c:v>
                </c:pt>
                <c:pt idx="1096">
                  <c:v>43802</c:v>
                </c:pt>
                <c:pt idx="1097">
                  <c:v>43803</c:v>
                </c:pt>
                <c:pt idx="1098">
                  <c:v>43805</c:v>
                </c:pt>
                <c:pt idx="1099">
                  <c:v>43808</c:v>
                </c:pt>
                <c:pt idx="1100">
                  <c:v>43811</c:v>
                </c:pt>
                <c:pt idx="1101">
                  <c:v>43812</c:v>
                </c:pt>
                <c:pt idx="1102">
                  <c:v>43815</c:v>
                </c:pt>
                <c:pt idx="1103">
                  <c:v>43816</c:v>
                </c:pt>
                <c:pt idx="1104">
                  <c:v>43817</c:v>
                </c:pt>
                <c:pt idx="1105">
                  <c:v>43818</c:v>
                </c:pt>
                <c:pt idx="1106">
                  <c:v>43819</c:v>
                </c:pt>
                <c:pt idx="1107">
                  <c:v>43822</c:v>
                </c:pt>
                <c:pt idx="1108">
                  <c:v>43823</c:v>
                </c:pt>
                <c:pt idx="1109">
                  <c:v>43825</c:v>
                </c:pt>
                <c:pt idx="1110">
                  <c:v>43826</c:v>
                </c:pt>
                <c:pt idx="1111">
                  <c:v>43829</c:v>
                </c:pt>
                <c:pt idx="1112">
                  <c:v>43830</c:v>
                </c:pt>
                <c:pt idx="1113">
                  <c:v>43831</c:v>
                </c:pt>
                <c:pt idx="1114">
                  <c:v>43836</c:v>
                </c:pt>
                <c:pt idx="1115">
                  <c:v>43837</c:v>
                </c:pt>
                <c:pt idx="1116">
                  <c:v>43839</c:v>
                </c:pt>
                <c:pt idx="1117">
                  <c:v>43840</c:v>
                </c:pt>
                <c:pt idx="1118">
                  <c:v>43843</c:v>
                </c:pt>
                <c:pt idx="1119">
                  <c:v>43844</c:v>
                </c:pt>
                <c:pt idx="1120">
                  <c:v>43845</c:v>
                </c:pt>
                <c:pt idx="1121">
                  <c:v>43846</c:v>
                </c:pt>
                <c:pt idx="1122">
                  <c:v>43847</c:v>
                </c:pt>
                <c:pt idx="1123">
                  <c:v>43850</c:v>
                </c:pt>
                <c:pt idx="1124">
                  <c:v>43851</c:v>
                </c:pt>
                <c:pt idx="1125">
                  <c:v>43852</c:v>
                </c:pt>
                <c:pt idx="1126">
                  <c:v>43853</c:v>
                </c:pt>
                <c:pt idx="1127">
                  <c:v>43854</c:v>
                </c:pt>
                <c:pt idx="1128">
                  <c:v>43857</c:v>
                </c:pt>
                <c:pt idx="1129">
                  <c:v>43858</c:v>
                </c:pt>
                <c:pt idx="1130">
                  <c:v>43859</c:v>
                </c:pt>
                <c:pt idx="1131">
                  <c:v>43860</c:v>
                </c:pt>
                <c:pt idx="1132">
                  <c:v>43861</c:v>
                </c:pt>
                <c:pt idx="1133">
                  <c:v>43864</c:v>
                </c:pt>
                <c:pt idx="1134">
                  <c:v>43867</c:v>
                </c:pt>
                <c:pt idx="1135">
                  <c:v>43868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43878</c:v>
                </c:pt>
                <c:pt idx="1141">
                  <c:v>43879</c:v>
                </c:pt>
                <c:pt idx="1142">
                  <c:v>43880</c:v>
                </c:pt>
                <c:pt idx="1143">
                  <c:v>43881</c:v>
                </c:pt>
                <c:pt idx="1144">
                  <c:v>43885</c:v>
                </c:pt>
                <c:pt idx="1145">
                  <c:v>43886</c:v>
                </c:pt>
                <c:pt idx="1146">
                  <c:v>43887</c:v>
                </c:pt>
                <c:pt idx="1147">
                  <c:v>43888</c:v>
                </c:pt>
                <c:pt idx="1148">
                  <c:v>43889</c:v>
                </c:pt>
                <c:pt idx="1149">
                  <c:v>43892</c:v>
                </c:pt>
                <c:pt idx="1150">
                  <c:v>43893</c:v>
                </c:pt>
                <c:pt idx="1151">
                  <c:v>43894</c:v>
                </c:pt>
                <c:pt idx="1152">
                  <c:v>43896</c:v>
                </c:pt>
                <c:pt idx="1153">
                  <c:v>43899</c:v>
                </c:pt>
                <c:pt idx="1154">
                  <c:v>43901</c:v>
                </c:pt>
                <c:pt idx="1155">
                  <c:v>43902</c:v>
                </c:pt>
                <c:pt idx="1156">
                  <c:v>43903</c:v>
                </c:pt>
                <c:pt idx="1157">
                  <c:v>43906</c:v>
                </c:pt>
                <c:pt idx="1158">
                  <c:v>43907</c:v>
                </c:pt>
                <c:pt idx="1159">
                  <c:v>43908</c:v>
                </c:pt>
                <c:pt idx="1160">
                  <c:v>43909</c:v>
                </c:pt>
                <c:pt idx="1161">
                  <c:v>43910</c:v>
                </c:pt>
                <c:pt idx="1162">
                  <c:v>43913</c:v>
                </c:pt>
                <c:pt idx="1163">
                  <c:v>43914</c:v>
                </c:pt>
                <c:pt idx="1164">
                  <c:v>43915</c:v>
                </c:pt>
                <c:pt idx="1165">
                  <c:v>43916</c:v>
                </c:pt>
                <c:pt idx="1166">
                  <c:v>43917</c:v>
                </c:pt>
                <c:pt idx="1167">
                  <c:v>43920</c:v>
                </c:pt>
                <c:pt idx="1168">
                  <c:v>43921</c:v>
                </c:pt>
                <c:pt idx="1169">
                  <c:v>43924</c:v>
                </c:pt>
                <c:pt idx="1170">
                  <c:v>43929</c:v>
                </c:pt>
                <c:pt idx="1171">
                  <c:v>43930</c:v>
                </c:pt>
                <c:pt idx="1172">
                  <c:v>43934</c:v>
                </c:pt>
                <c:pt idx="1173">
                  <c:v>43936</c:v>
                </c:pt>
                <c:pt idx="1174">
                  <c:v>43937</c:v>
                </c:pt>
                <c:pt idx="1175">
                  <c:v>43938</c:v>
                </c:pt>
                <c:pt idx="1176">
                  <c:v>43941</c:v>
                </c:pt>
                <c:pt idx="1177">
                  <c:v>43942</c:v>
                </c:pt>
                <c:pt idx="1178">
                  <c:v>43943</c:v>
                </c:pt>
                <c:pt idx="1179">
                  <c:v>43944</c:v>
                </c:pt>
                <c:pt idx="1180">
                  <c:v>43945</c:v>
                </c:pt>
                <c:pt idx="1181">
                  <c:v>43948</c:v>
                </c:pt>
                <c:pt idx="1182">
                  <c:v>43949</c:v>
                </c:pt>
                <c:pt idx="1183">
                  <c:v>43950</c:v>
                </c:pt>
                <c:pt idx="1184">
                  <c:v>43951</c:v>
                </c:pt>
                <c:pt idx="1185">
                  <c:v>43956</c:v>
                </c:pt>
                <c:pt idx="1186">
                  <c:v>43957</c:v>
                </c:pt>
                <c:pt idx="1187">
                  <c:v>43959</c:v>
                </c:pt>
                <c:pt idx="1188">
                  <c:v>43962</c:v>
                </c:pt>
                <c:pt idx="1189">
                  <c:v>43964</c:v>
                </c:pt>
                <c:pt idx="1190">
                  <c:v>43965</c:v>
                </c:pt>
                <c:pt idx="1191">
                  <c:v>43966</c:v>
                </c:pt>
                <c:pt idx="1192">
                  <c:v>43969</c:v>
                </c:pt>
                <c:pt idx="1193">
                  <c:v>43970</c:v>
                </c:pt>
                <c:pt idx="1194">
                  <c:v>43971</c:v>
                </c:pt>
                <c:pt idx="1195">
                  <c:v>43972</c:v>
                </c:pt>
                <c:pt idx="1196">
                  <c:v>43973</c:v>
                </c:pt>
                <c:pt idx="1197">
                  <c:v>43977</c:v>
                </c:pt>
                <c:pt idx="1198">
                  <c:v>43978</c:v>
                </c:pt>
                <c:pt idx="1199">
                  <c:v>43979</c:v>
                </c:pt>
                <c:pt idx="1200">
                  <c:v>43980</c:v>
                </c:pt>
                <c:pt idx="1201">
                  <c:v>43983</c:v>
                </c:pt>
                <c:pt idx="1202">
                  <c:v>43984</c:v>
                </c:pt>
                <c:pt idx="1203">
                  <c:v>43985</c:v>
                </c:pt>
                <c:pt idx="1204">
                  <c:v>43987</c:v>
                </c:pt>
                <c:pt idx="1205">
                  <c:v>43990</c:v>
                </c:pt>
                <c:pt idx="1206">
                  <c:v>43992</c:v>
                </c:pt>
                <c:pt idx="1207">
                  <c:v>43993</c:v>
                </c:pt>
                <c:pt idx="1208">
                  <c:v>43997</c:v>
                </c:pt>
                <c:pt idx="1209">
                  <c:v>43998</c:v>
                </c:pt>
                <c:pt idx="1210">
                  <c:v>43999</c:v>
                </c:pt>
                <c:pt idx="1211">
                  <c:v>44000</c:v>
                </c:pt>
                <c:pt idx="1212">
                  <c:v>44001</c:v>
                </c:pt>
                <c:pt idx="1213">
                  <c:v>44004</c:v>
                </c:pt>
                <c:pt idx="1214">
                  <c:v>44005</c:v>
                </c:pt>
                <c:pt idx="1215">
                  <c:v>44006</c:v>
                </c:pt>
                <c:pt idx="1216">
                  <c:v>44007</c:v>
                </c:pt>
                <c:pt idx="1217">
                  <c:v>44008</c:v>
                </c:pt>
                <c:pt idx="1218">
                  <c:v>44011</c:v>
                </c:pt>
                <c:pt idx="1219">
                  <c:v>44012</c:v>
                </c:pt>
                <c:pt idx="1220">
                  <c:v>44013</c:v>
                </c:pt>
                <c:pt idx="1221">
                  <c:v>44014</c:v>
                </c:pt>
                <c:pt idx="1222">
                  <c:v>44019</c:v>
                </c:pt>
                <c:pt idx="1223">
                  <c:v>44020</c:v>
                </c:pt>
                <c:pt idx="1224">
                  <c:v>44021</c:v>
                </c:pt>
                <c:pt idx="1225">
                  <c:v>44022</c:v>
                </c:pt>
                <c:pt idx="1226">
                  <c:v>44025</c:v>
                </c:pt>
                <c:pt idx="1227">
                  <c:v>44026</c:v>
                </c:pt>
                <c:pt idx="1228">
                  <c:v>44027</c:v>
                </c:pt>
                <c:pt idx="1229">
                  <c:v>44028</c:v>
                </c:pt>
                <c:pt idx="1230">
                  <c:v>44029</c:v>
                </c:pt>
                <c:pt idx="1231">
                  <c:v>44032</c:v>
                </c:pt>
                <c:pt idx="1232">
                  <c:v>44033</c:v>
                </c:pt>
                <c:pt idx="1233">
                  <c:v>44034</c:v>
                </c:pt>
                <c:pt idx="1234">
                  <c:v>44035</c:v>
                </c:pt>
                <c:pt idx="1235">
                  <c:v>44036</c:v>
                </c:pt>
                <c:pt idx="1236">
                  <c:v>44039</c:v>
                </c:pt>
                <c:pt idx="1237">
                  <c:v>44040</c:v>
                </c:pt>
                <c:pt idx="1238">
                  <c:v>44041</c:v>
                </c:pt>
                <c:pt idx="1239">
                  <c:v>44042</c:v>
                </c:pt>
                <c:pt idx="1240">
                  <c:v>44043</c:v>
                </c:pt>
                <c:pt idx="1241">
                  <c:v>44047</c:v>
                </c:pt>
                <c:pt idx="1242">
                  <c:v>44048</c:v>
                </c:pt>
                <c:pt idx="1243">
                  <c:v>44049</c:v>
                </c:pt>
                <c:pt idx="1244">
                  <c:v>44050</c:v>
                </c:pt>
                <c:pt idx="1245">
                  <c:v>44053</c:v>
                </c:pt>
                <c:pt idx="1246">
                  <c:v>44055</c:v>
                </c:pt>
                <c:pt idx="1247">
                  <c:v>44056</c:v>
                </c:pt>
                <c:pt idx="1248">
                  <c:v>44057</c:v>
                </c:pt>
                <c:pt idx="1249">
                  <c:v>44060</c:v>
                </c:pt>
                <c:pt idx="1250">
                  <c:v>44061</c:v>
                </c:pt>
                <c:pt idx="1251">
                  <c:v>44062</c:v>
                </c:pt>
                <c:pt idx="1252">
                  <c:v>44063</c:v>
                </c:pt>
                <c:pt idx="1253">
                  <c:v>44064</c:v>
                </c:pt>
                <c:pt idx="1254">
                  <c:v>44067</c:v>
                </c:pt>
                <c:pt idx="1255">
                  <c:v>44068</c:v>
                </c:pt>
                <c:pt idx="1256">
                  <c:v>44069</c:v>
                </c:pt>
                <c:pt idx="1257">
                  <c:v>44070</c:v>
                </c:pt>
                <c:pt idx="1258">
                  <c:v>44071</c:v>
                </c:pt>
                <c:pt idx="1259">
                  <c:v>44074</c:v>
                </c:pt>
                <c:pt idx="1260">
                  <c:v>44075</c:v>
                </c:pt>
                <c:pt idx="1261">
                  <c:v>44077</c:v>
                </c:pt>
                <c:pt idx="1262">
                  <c:v>44078</c:v>
                </c:pt>
                <c:pt idx="1263">
                  <c:v>44081</c:v>
                </c:pt>
                <c:pt idx="1264">
                  <c:v>44083</c:v>
                </c:pt>
                <c:pt idx="1265">
                  <c:v>44084</c:v>
                </c:pt>
                <c:pt idx="1266">
                  <c:v>44085</c:v>
                </c:pt>
                <c:pt idx="1267">
                  <c:v>44088</c:v>
                </c:pt>
                <c:pt idx="1268">
                  <c:v>44089</c:v>
                </c:pt>
                <c:pt idx="1269">
                  <c:v>44090</c:v>
                </c:pt>
                <c:pt idx="1270">
                  <c:v>44091</c:v>
                </c:pt>
                <c:pt idx="1271">
                  <c:v>44092</c:v>
                </c:pt>
                <c:pt idx="1272">
                  <c:v>44095</c:v>
                </c:pt>
                <c:pt idx="1273">
                  <c:v>44096</c:v>
                </c:pt>
                <c:pt idx="1274">
                  <c:v>44097</c:v>
                </c:pt>
                <c:pt idx="1275">
                  <c:v>44098</c:v>
                </c:pt>
                <c:pt idx="1276">
                  <c:v>44099</c:v>
                </c:pt>
                <c:pt idx="1277">
                  <c:v>44102</c:v>
                </c:pt>
                <c:pt idx="1278">
                  <c:v>44103</c:v>
                </c:pt>
                <c:pt idx="1279">
                  <c:v>44104</c:v>
                </c:pt>
                <c:pt idx="1280">
                  <c:v>44105</c:v>
                </c:pt>
                <c:pt idx="1281">
                  <c:v>44110</c:v>
                </c:pt>
                <c:pt idx="1282">
                  <c:v>44111</c:v>
                </c:pt>
                <c:pt idx="1283">
                  <c:v>44112</c:v>
                </c:pt>
                <c:pt idx="1284">
                  <c:v>44113</c:v>
                </c:pt>
                <c:pt idx="1285">
                  <c:v>44116</c:v>
                </c:pt>
                <c:pt idx="1286">
                  <c:v>44117</c:v>
                </c:pt>
                <c:pt idx="1287">
                  <c:v>44118</c:v>
                </c:pt>
                <c:pt idx="1288">
                  <c:v>44119</c:v>
                </c:pt>
                <c:pt idx="1289">
                  <c:v>44120</c:v>
                </c:pt>
                <c:pt idx="1290">
                  <c:v>44123</c:v>
                </c:pt>
                <c:pt idx="1291">
                  <c:v>44124</c:v>
                </c:pt>
                <c:pt idx="1292">
                  <c:v>44125</c:v>
                </c:pt>
                <c:pt idx="1293">
                  <c:v>44126</c:v>
                </c:pt>
                <c:pt idx="1294">
                  <c:v>44127</c:v>
                </c:pt>
                <c:pt idx="1295">
                  <c:v>44130</c:v>
                </c:pt>
                <c:pt idx="1296">
                  <c:v>44131</c:v>
                </c:pt>
                <c:pt idx="1297">
                  <c:v>44132</c:v>
                </c:pt>
                <c:pt idx="1298">
                  <c:v>44133</c:v>
                </c:pt>
                <c:pt idx="1299">
                  <c:v>44134</c:v>
                </c:pt>
                <c:pt idx="1300">
                  <c:v>44137</c:v>
                </c:pt>
                <c:pt idx="1301">
                  <c:v>44138</c:v>
                </c:pt>
                <c:pt idx="1302">
                  <c:v>44140</c:v>
                </c:pt>
                <c:pt idx="1303">
                  <c:v>44141</c:v>
                </c:pt>
                <c:pt idx="1304">
                  <c:v>44144</c:v>
                </c:pt>
                <c:pt idx="1305">
                  <c:v>44146</c:v>
                </c:pt>
                <c:pt idx="1306">
                  <c:v>44147</c:v>
                </c:pt>
                <c:pt idx="1307">
                  <c:v>44148</c:v>
                </c:pt>
                <c:pt idx="1308">
                  <c:v>44152</c:v>
                </c:pt>
                <c:pt idx="1309">
                  <c:v>44153</c:v>
                </c:pt>
                <c:pt idx="1310">
                  <c:v>44154</c:v>
                </c:pt>
                <c:pt idx="1311">
                  <c:v>44155</c:v>
                </c:pt>
                <c:pt idx="1312">
                  <c:v>44158</c:v>
                </c:pt>
                <c:pt idx="1313">
                  <c:v>44159</c:v>
                </c:pt>
                <c:pt idx="1314">
                  <c:v>44160</c:v>
                </c:pt>
                <c:pt idx="1315">
                  <c:v>44161</c:v>
                </c:pt>
                <c:pt idx="1316">
                  <c:v>44162</c:v>
                </c:pt>
                <c:pt idx="1317">
                  <c:v>44167</c:v>
                </c:pt>
                <c:pt idx="1318">
                  <c:v>44168</c:v>
                </c:pt>
                <c:pt idx="1319">
                  <c:v>44173</c:v>
                </c:pt>
                <c:pt idx="1320">
                  <c:v>44175</c:v>
                </c:pt>
                <c:pt idx="1321">
                  <c:v>44176</c:v>
                </c:pt>
                <c:pt idx="1322">
                  <c:v>44179</c:v>
                </c:pt>
                <c:pt idx="1323">
                  <c:v>44180</c:v>
                </c:pt>
                <c:pt idx="1324">
                  <c:v>44181</c:v>
                </c:pt>
                <c:pt idx="1325">
                  <c:v>44182</c:v>
                </c:pt>
                <c:pt idx="1326">
                  <c:v>44183</c:v>
                </c:pt>
                <c:pt idx="1327">
                  <c:v>44186</c:v>
                </c:pt>
                <c:pt idx="1328">
                  <c:v>44187</c:v>
                </c:pt>
                <c:pt idx="1329">
                  <c:v>44188</c:v>
                </c:pt>
                <c:pt idx="1330">
                  <c:v>44189</c:v>
                </c:pt>
                <c:pt idx="1331">
                  <c:v>44193</c:v>
                </c:pt>
                <c:pt idx="1332">
                  <c:v>44194</c:v>
                </c:pt>
                <c:pt idx="1333">
                  <c:v>44195</c:v>
                </c:pt>
                <c:pt idx="1334">
                  <c:v>44196</c:v>
                </c:pt>
                <c:pt idx="1335">
                  <c:v>44197</c:v>
                </c:pt>
                <c:pt idx="1336">
                  <c:v>44200</c:v>
                </c:pt>
                <c:pt idx="1337">
                  <c:v>44202</c:v>
                </c:pt>
                <c:pt idx="1338">
                  <c:v>44203</c:v>
                </c:pt>
                <c:pt idx="1339">
                  <c:v>44207</c:v>
                </c:pt>
                <c:pt idx="1340">
                  <c:v>44208</c:v>
                </c:pt>
                <c:pt idx="1341">
                  <c:v>44209</c:v>
                </c:pt>
                <c:pt idx="1342">
                  <c:v>44210</c:v>
                </c:pt>
                <c:pt idx="1343">
                  <c:v>44211</c:v>
                </c:pt>
                <c:pt idx="1344">
                  <c:v>44214</c:v>
                </c:pt>
                <c:pt idx="1345">
                  <c:v>44215</c:v>
                </c:pt>
                <c:pt idx="1346">
                  <c:v>44216</c:v>
                </c:pt>
                <c:pt idx="1347">
                  <c:v>44217</c:v>
                </c:pt>
                <c:pt idx="1348">
                  <c:v>44218</c:v>
                </c:pt>
                <c:pt idx="1349">
                  <c:v>44221</c:v>
                </c:pt>
                <c:pt idx="1350">
                  <c:v>44223</c:v>
                </c:pt>
                <c:pt idx="1351">
                  <c:v>44224</c:v>
                </c:pt>
                <c:pt idx="1352">
                  <c:v>44225</c:v>
                </c:pt>
                <c:pt idx="1353">
                  <c:v>44229</c:v>
                </c:pt>
                <c:pt idx="1354">
                  <c:v>44230</c:v>
                </c:pt>
                <c:pt idx="1355">
                  <c:v>44235</c:v>
                </c:pt>
                <c:pt idx="1356">
                  <c:v>44236</c:v>
                </c:pt>
                <c:pt idx="1357">
                  <c:v>44238</c:v>
                </c:pt>
                <c:pt idx="1358">
                  <c:v>44239</c:v>
                </c:pt>
                <c:pt idx="1359">
                  <c:v>44242</c:v>
                </c:pt>
                <c:pt idx="1360">
                  <c:v>44243</c:v>
                </c:pt>
                <c:pt idx="1361">
                  <c:v>44244</c:v>
                </c:pt>
                <c:pt idx="1362">
                  <c:v>44245</c:v>
                </c:pt>
                <c:pt idx="1363">
                  <c:v>44246</c:v>
                </c:pt>
                <c:pt idx="1364">
                  <c:v>44249</c:v>
                </c:pt>
                <c:pt idx="1365">
                  <c:v>44250</c:v>
                </c:pt>
                <c:pt idx="1366">
                  <c:v>44251</c:v>
                </c:pt>
                <c:pt idx="1367">
                  <c:v>44252</c:v>
                </c:pt>
                <c:pt idx="1368">
                  <c:v>44253</c:v>
                </c:pt>
                <c:pt idx="1369">
                  <c:v>44257</c:v>
                </c:pt>
                <c:pt idx="1370">
                  <c:v>44258</c:v>
                </c:pt>
                <c:pt idx="1371">
                  <c:v>44260</c:v>
                </c:pt>
                <c:pt idx="1372">
                  <c:v>44263</c:v>
                </c:pt>
                <c:pt idx="1373">
                  <c:v>44264</c:v>
                </c:pt>
                <c:pt idx="1374">
                  <c:v>44267</c:v>
                </c:pt>
                <c:pt idx="1375">
                  <c:v>44270</c:v>
                </c:pt>
                <c:pt idx="1376">
                  <c:v>44271</c:v>
                </c:pt>
                <c:pt idx="1377">
                  <c:v>44272</c:v>
                </c:pt>
                <c:pt idx="1378">
                  <c:v>44273</c:v>
                </c:pt>
                <c:pt idx="1379">
                  <c:v>44274</c:v>
                </c:pt>
                <c:pt idx="1380">
                  <c:v>44277</c:v>
                </c:pt>
                <c:pt idx="1381">
                  <c:v>44278</c:v>
                </c:pt>
                <c:pt idx="1382">
                  <c:v>44279</c:v>
                </c:pt>
                <c:pt idx="1383">
                  <c:v>44280</c:v>
                </c:pt>
                <c:pt idx="1384">
                  <c:v>44281</c:v>
                </c:pt>
                <c:pt idx="1385">
                  <c:v>44285</c:v>
                </c:pt>
                <c:pt idx="1386">
                  <c:v>44286</c:v>
                </c:pt>
                <c:pt idx="1387">
                  <c:v>44287</c:v>
                </c:pt>
                <c:pt idx="1388">
                  <c:v>44291</c:v>
                </c:pt>
                <c:pt idx="1389">
                  <c:v>44292</c:v>
                </c:pt>
                <c:pt idx="1390">
                  <c:v>44294</c:v>
                </c:pt>
                <c:pt idx="1391">
                  <c:v>44299</c:v>
                </c:pt>
                <c:pt idx="1392">
                  <c:v>44301</c:v>
                </c:pt>
                <c:pt idx="1393">
                  <c:v>44302</c:v>
                </c:pt>
                <c:pt idx="1394">
                  <c:v>44305</c:v>
                </c:pt>
                <c:pt idx="1395">
                  <c:v>44306</c:v>
                </c:pt>
                <c:pt idx="1396">
                  <c:v>44308</c:v>
                </c:pt>
                <c:pt idx="1397">
                  <c:v>44309</c:v>
                </c:pt>
                <c:pt idx="1398">
                  <c:v>44312</c:v>
                </c:pt>
                <c:pt idx="1399">
                  <c:v>44313</c:v>
                </c:pt>
                <c:pt idx="1400">
                  <c:v>44314</c:v>
                </c:pt>
                <c:pt idx="1401">
                  <c:v>44315</c:v>
                </c:pt>
                <c:pt idx="1402">
                  <c:v>44316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44323</c:v>
                </c:pt>
                <c:pt idx="1407">
                  <c:v>44326</c:v>
                </c:pt>
                <c:pt idx="1408">
                  <c:v>44330</c:v>
                </c:pt>
                <c:pt idx="1409">
                  <c:v>44333</c:v>
                </c:pt>
                <c:pt idx="1410">
                  <c:v>44334</c:v>
                </c:pt>
                <c:pt idx="1411">
                  <c:v>44335</c:v>
                </c:pt>
                <c:pt idx="1412">
                  <c:v>44336</c:v>
                </c:pt>
                <c:pt idx="1413">
                  <c:v>44337</c:v>
                </c:pt>
                <c:pt idx="1414">
                  <c:v>44340</c:v>
                </c:pt>
                <c:pt idx="1415">
                  <c:v>44341</c:v>
                </c:pt>
                <c:pt idx="1416">
                  <c:v>44342</c:v>
                </c:pt>
                <c:pt idx="1417">
                  <c:v>44343</c:v>
                </c:pt>
                <c:pt idx="1418">
                  <c:v>44344</c:v>
                </c:pt>
                <c:pt idx="1419">
                  <c:v>44347</c:v>
                </c:pt>
                <c:pt idx="1420">
                  <c:v>44348</c:v>
                </c:pt>
                <c:pt idx="1421">
                  <c:v>44351</c:v>
                </c:pt>
                <c:pt idx="1422">
                  <c:v>44354</c:v>
                </c:pt>
                <c:pt idx="1423">
                  <c:v>44355</c:v>
                </c:pt>
                <c:pt idx="1424">
                  <c:v>44356</c:v>
                </c:pt>
                <c:pt idx="1425">
                  <c:v>44357</c:v>
                </c:pt>
                <c:pt idx="1426">
                  <c:v>44361</c:v>
                </c:pt>
                <c:pt idx="1427">
                  <c:v>44362</c:v>
                </c:pt>
                <c:pt idx="1428">
                  <c:v>44363</c:v>
                </c:pt>
                <c:pt idx="1429">
                  <c:v>44364</c:v>
                </c:pt>
                <c:pt idx="1430">
                  <c:v>44365</c:v>
                </c:pt>
                <c:pt idx="1431">
                  <c:v>44368</c:v>
                </c:pt>
                <c:pt idx="1432">
                  <c:v>44369</c:v>
                </c:pt>
                <c:pt idx="1433">
                  <c:v>44370</c:v>
                </c:pt>
                <c:pt idx="1434">
                  <c:v>44371</c:v>
                </c:pt>
                <c:pt idx="1435">
                  <c:v>44372</c:v>
                </c:pt>
                <c:pt idx="1436">
                  <c:v>44375</c:v>
                </c:pt>
                <c:pt idx="1437">
                  <c:v>44376</c:v>
                </c:pt>
                <c:pt idx="1438">
                  <c:v>44377</c:v>
                </c:pt>
                <c:pt idx="1439">
                  <c:v>44378</c:v>
                </c:pt>
                <c:pt idx="1440">
                  <c:v>44382</c:v>
                </c:pt>
                <c:pt idx="1441">
                  <c:v>44383</c:v>
                </c:pt>
                <c:pt idx="1442">
                  <c:v>44384</c:v>
                </c:pt>
                <c:pt idx="1443">
                  <c:v>44386</c:v>
                </c:pt>
                <c:pt idx="1444">
                  <c:v>44389</c:v>
                </c:pt>
                <c:pt idx="1445">
                  <c:v>44390</c:v>
                </c:pt>
                <c:pt idx="1446">
                  <c:v>44391</c:v>
                </c:pt>
                <c:pt idx="1447">
                  <c:v>44392</c:v>
                </c:pt>
                <c:pt idx="1448">
                  <c:v>44393</c:v>
                </c:pt>
                <c:pt idx="1449">
                  <c:v>44396</c:v>
                </c:pt>
                <c:pt idx="1450">
                  <c:v>44397</c:v>
                </c:pt>
                <c:pt idx="1451">
                  <c:v>44399</c:v>
                </c:pt>
                <c:pt idx="1452">
                  <c:v>44400</c:v>
                </c:pt>
                <c:pt idx="1453">
                  <c:v>44403</c:v>
                </c:pt>
                <c:pt idx="1454">
                  <c:v>44404</c:v>
                </c:pt>
                <c:pt idx="1455">
                  <c:v>44405</c:v>
                </c:pt>
                <c:pt idx="1456">
                  <c:v>44406</c:v>
                </c:pt>
                <c:pt idx="1457">
                  <c:v>44407</c:v>
                </c:pt>
                <c:pt idx="1458">
                  <c:v>44410</c:v>
                </c:pt>
                <c:pt idx="1459">
                  <c:v>44411</c:v>
                </c:pt>
                <c:pt idx="1460">
                  <c:v>44412</c:v>
                </c:pt>
                <c:pt idx="1461">
                  <c:v>44414</c:v>
                </c:pt>
                <c:pt idx="1462">
                  <c:v>44417</c:v>
                </c:pt>
                <c:pt idx="1463">
                  <c:v>44418</c:v>
                </c:pt>
                <c:pt idx="1464">
                  <c:v>44419</c:v>
                </c:pt>
                <c:pt idx="1465">
                  <c:v>44420</c:v>
                </c:pt>
                <c:pt idx="1466">
                  <c:v>44421</c:v>
                </c:pt>
                <c:pt idx="1467">
                  <c:v>44424</c:v>
                </c:pt>
                <c:pt idx="1468">
                  <c:v>44425</c:v>
                </c:pt>
                <c:pt idx="1469">
                  <c:v>44426</c:v>
                </c:pt>
                <c:pt idx="1470">
                  <c:v>44428</c:v>
                </c:pt>
                <c:pt idx="1471">
                  <c:v>44431</c:v>
                </c:pt>
                <c:pt idx="1472">
                  <c:v>44432</c:v>
                </c:pt>
                <c:pt idx="1473">
                  <c:v>44433</c:v>
                </c:pt>
                <c:pt idx="1474">
                  <c:v>44434</c:v>
                </c:pt>
                <c:pt idx="1475">
                  <c:v>44435</c:v>
                </c:pt>
                <c:pt idx="1476">
                  <c:v>44438</c:v>
                </c:pt>
                <c:pt idx="1477">
                  <c:v>44439</c:v>
                </c:pt>
                <c:pt idx="1478">
                  <c:v>44441</c:v>
                </c:pt>
                <c:pt idx="1479">
                  <c:v>44442</c:v>
                </c:pt>
                <c:pt idx="1480">
                  <c:v>44445</c:v>
                </c:pt>
                <c:pt idx="1481">
                  <c:v>44446</c:v>
                </c:pt>
                <c:pt idx="1482">
                  <c:v>44447</c:v>
                </c:pt>
                <c:pt idx="1483">
                  <c:v>44448</c:v>
                </c:pt>
                <c:pt idx="1484">
                  <c:v>44452</c:v>
                </c:pt>
                <c:pt idx="1485">
                  <c:v>44453</c:v>
                </c:pt>
                <c:pt idx="1486">
                  <c:v>44454</c:v>
                </c:pt>
                <c:pt idx="1487">
                  <c:v>44455</c:v>
                </c:pt>
                <c:pt idx="1488">
                  <c:v>44456</c:v>
                </c:pt>
                <c:pt idx="1489">
                  <c:v>44459</c:v>
                </c:pt>
                <c:pt idx="1490">
                  <c:v>44460</c:v>
                </c:pt>
                <c:pt idx="1491">
                  <c:v>44461</c:v>
                </c:pt>
                <c:pt idx="1492">
                  <c:v>44462</c:v>
                </c:pt>
                <c:pt idx="1493">
                  <c:v>44463</c:v>
                </c:pt>
                <c:pt idx="1494">
                  <c:v>44466</c:v>
                </c:pt>
                <c:pt idx="1495">
                  <c:v>44467</c:v>
                </c:pt>
                <c:pt idx="1496">
                  <c:v>44468</c:v>
                </c:pt>
                <c:pt idx="1497">
                  <c:v>44469</c:v>
                </c:pt>
                <c:pt idx="1498">
                  <c:v>44474</c:v>
                </c:pt>
                <c:pt idx="1499">
                  <c:v>44475</c:v>
                </c:pt>
                <c:pt idx="1500">
                  <c:v>44477</c:v>
                </c:pt>
                <c:pt idx="1501">
                  <c:v>44480</c:v>
                </c:pt>
                <c:pt idx="1502">
                  <c:v>44481</c:v>
                </c:pt>
                <c:pt idx="1503">
                  <c:v>44482</c:v>
                </c:pt>
                <c:pt idx="1504">
                  <c:v>44483</c:v>
                </c:pt>
                <c:pt idx="1505">
                  <c:v>44487</c:v>
                </c:pt>
                <c:pt idx="1506">
                  <c:v>44488</c:v>
                </c:pt>
                <c:pt idx="1507">
                  <c:v>44489</c:v>
                </c:pt>
                <c:pt idx="1508">
                  <c:v>44490</c:v>
                </c:pt>
                <c:pt idx="1509">
                  <c:v>44491</c:v>
                </c:pt>
                <c:pt idx="1510">
                  <c:v>44494</c:v>
                </c:pt>
                <c:pt idx="1511">
                  <c:v>44495</c:v>
                </c:pt>
                <c:pt idx="1512">
                  <c:v>44496</c:v>
                </c:pt>
                <c:pt idx="1513">
                  <c:v>44497</c:v>
                </c:pt>
                <c:pt idx="1514">
                  <c:v>44498</c:v>
                </c:pt>
                <c:pt idx="1515">
                  <c:v>44501</c:v>
                </c:pt>
                <c:pt idx="1516">
                  <c:v>44502</c:v>
                </c:pt>
                <c:pt idx="1517">
                  <c:v>44508</c:v>
                </c:pt>
                <c:pt idx="1518">
                  <c:v>44510</c:v>
                </c:pt>
                <c:pt idx="1519">
                  <c:v>44511</c:v>
                </c:pt>
                <c:pt idx="1520">
                  <c:v>44515</c:v>
                </c:pt>
                <c:pt idx="1521">
                  <c:v>44516</c:v>
                </c:pt>
                <c:pt idx="1522">
                  <c:v>44517</c:v>
                </c:pt>
                <c:pt idx="1523">
                  <c:v>44518</c:v>
                </c:pt>
                <c:pt idx="1524">
                  <c:v>44522</c:v>
                </c:pt>
                <c:pt idx="1525">
                  <c:v>44523</c:v>
                </c:pt>
                <c:pt idx="1526">
                  <c:v>44524</c:v>
                </c:pt>
                <c:pt idx="1527">
                  <c:v>44525</c:v>
                </c:pt>
                <c:pt idx="1528">
                  <c:v>44526</c:v>
                </c:pt>
                <c:pt idx="1529">
                  <c:v>44529</c:v>
                </c:pt>
                <c:pt idx="1530">
                  <c:v>44530</c:v>
                </c:pt>
                <c:pt idx="1531">
                  <c:v>44531</c:v>
                </c:pt>
                <c:pt idx="1532">
                  <c:v>44532</c:v>
                </c:pt>
                <c:pt idx="1533">
                  <c:v>44533</c:v>
                </c:pt>
                <c:pt idx="1534">
                  <c:v>44537</c:v>
                </c:pt>
                <c:pt idx="1535">
                  <c:v>44538</c:v>
                </c:pt>
                <c:pt idx="1536">
                  <c:v>44540</c:v>
                </c:pt>
                <c:pt idx="1537">
                  <c:v>44543</c:v>
                </c:pt>
                <c:pt idx="1538">
                  <c:v>44544</c:v>
                </c:pt>
                <c:pt idx="1539">
                  <c:v>44545</c:v>
                </c:pt>
                <c:pt idx="1540">
                  <c:v>44546</c:v>
                </c:pt>
                <c:pt idx="1541">
                  <c:v>44547</c:v>
                </c:pt>
                <c:pt idx="1542">
                  <c:v>44550</c:v>
                </c:pt>
                <c:pt idx="1543">
                  <c:v>44551</c:v>
                </c:pt>
                <c:pt idx="1544">
                  <c:v>44552</c:v>
                </c:pt>
                <c:pt idx="1545">
                  <c:v>44553</c:v>
                </c:pt>
                <c:pt idx="1546">
                  <c:v>44554</c:v>
                </c:pt>
                <c:pt idx="1547">
                  <c:v>44557</c:v>
                </c:pt>
                <c:pt idx="1548">
                  <c:v>44558</c:v>
                </c:pt>
                <c:pt idx="1549">
                  <c:v>44559</c:v>
                </c:pt>
                <c:pt idx="1550">
                  <c:v>44560</c:v>
                </c:pt>
                <c:pt idx="1551">
                  <c:v>44561</c:v>
                </c:pt>
                <c:pt idx="1552">
                  <c:v>44565</c:v>
                </c:pt>
                <c:pt idx="1553">
                  <c:v>44567</c:v>
                </c:pt>
                <c:pt idx="1554">
                  <c:v>44568</c:v>
                </c:pt>
                <c:pt idx="1555">
                  <c:v>44572</c:v>
                </c:pt>
                <c:pt idx="1556">
                  <c:v>44573</c:v>
                </c:pt>
                <c:pt idx="1557">
                  <c:v>44574</c:v>
                </c:pt>
                <c:pt idx="1558">
                  <c:v>44575</c:v>
                </c:pt>
                <c:pt idx="1559">
                  <c:v>44578</c:v>
                </c:pt>
                <c:pt idx="1560">
                  <c:v>44579</c:v>
                </c:pt>
                <c:pt idx="1561">
                  <c:v>44580</c:v>
                </c:pt>
                <c:pt idx="1562">
                  <c:v>44581</c:v>
                </c:pt>
                <c:pt idx="1563">
                  <c:v>44582</c:v>
                </c:pt>
                <c:pt idx="1564">
                  <c:v>44585</c:v>
                </c:pt>
                <c:pt idx="1565">
                  <c:v>44586</c:v>
                </c:pt>
                <c:pt idx="1566">
                  <c:v>44588</c:v>
                </c:pt>
                <c:pt idx="1567">
                  <c:v>44589</c:v>
                </c:pt>
                <c:pt idx="1568">
                  <c:v>44592</c:v>
                </c:pt>
                <c:pt idx="1569">
                  <c:v>44594</c:v>
                </c:pt>
                <c:pt idx="1570">
                  <c:v>44595</c:v>
                </c:pt>
                <c:pt idx="1571">
                  <c:v>44600</c:v>
                </c:pt>
                <c:pt idx="1572">
                  <c:v>44601</c:v>
                </c:pt>
                <c:pt idx="1573">
                  <c:v>44603</c:v>
                </c:pt>
                <c:pt idx="1574">
                  <c:v>44606</c:v>
                </c:pt>
                <c:pt idx="1575">
                  <c:v>44607</c:v>
                </c:pt>
                <c:pt idx="1576">
                  <c:v>44608</c:v>
                </c:pt>
                <c:pt idx="1577">
                  <c:v>44609</c:v>
                </c:pt>
                <c:pt idx="1578">
                  <c:v>44610</c:v>
                </c:pt>
                <c:pt idx="1579">
                  <c:v>44613</c:v>
                </c:pt>
                <c:pt idx="1580">
                  <c:v>44614</c:v>
                </c:pt>
                <c:pt idx="1581">
                  <c:v>44615</c:v>
                </c:pt>
                <c:pt idx="1582">
                  <c:v>44616</c:v>
                </c:pt>
                <c:pt idx="1583">
                  <c:v>44617</c:v>
                </c:pt>
                <c:pt idx="1584">
                  <c:v>44620</c:v>
                </c:pt>
                <c:pt idx="1585">
                  <c:v>44622</c:v>
                </c:pt>
                <c:pt idx="1586">
                  <c:v>44623</c:v>
                </c:pt>
                <c:pt idx="1587">
                  <c:v>44628</c:v>
                </c:pt>
                <c:pt idx="1588">
                  <c:v>44630</c:v>
                </c:pt>
                <c:pt idx="1589">
                  <c:v>44631</c:v>
                </c:pt>
                <c:pt idx="1590">
                  <c:v>44634</c:v>
                </c:pt>
                <c:pt idx="1591">
                  <c:v>44635</c:v>
                </c:pt>
                <c:pt idx="1592">
                  <c:v>44636</c:v>
                </c:pt>
                <c:pt idx="1593">
                  <c:v>44637</c:v>
                </c:pt>
                <c:pt idx="1594">
                  <c:v>44641</c:v>
                </c:pt>
                <c:pt idx="1595">
                  <c:v>44642</c:v>
                </c:pt>
                <c:pt idx="1596">
                  <c:v>44643</c:v>
                </c:pt>
                <c:pt idx="1597">
                  <c:v>44644</c:v>
                </c:pt>
                <c:pt idx="1598">
                  <c:v>44645</c:v>
                </c:pt>
                <c:pt idx="1599">
                  <c:v>44648</c:v>
                </c:pt>
                <c:pt idx="1600">
                  <c:v>44649</c:v>
                </c:pt>
                <c:pt idx="1601">
                  <c:v>44650</c:v>
                </c:pt>
                <c:pt idx="1602">
                  <c:v>44651</c:v>
                </c:pt>
                <c:pt idx="1603">
                  <c:v>44652</c:v>
                </c:pt>
                <c:pt idx="1604">
                  <c:v>44655</c:v>
                </c:pt>
                <c:pt idx="1605">
                  <c:v>44656</c:v>
                </c:pt>
                <c:pt idx="1606">
                  <c:v>44658</c:v>
                </c:pt>
                <c:pt idx="1607">
                  <c:v>44659</c:v>
                </c:pt>
                <c:pt idx="1608">
                  <c:v>44662</c:v>
                </c:pt>
                <c:pt idx="1609">
                  <c:v>44664</c:v>
                </c:pt>
                <c:pt idx="1610">
                  <c:v>44669</c:v>
                </c:pt>
                <c:pt idx="1611">
                  <c:v>44670</c:v>
                </c:pt>
                <c:pt idx="1612">
                  <c:v>44671</c:v>
                </c:pt>
                <c:pt idx="1613">
                  <c:v>44672</c:v>
                </c:pt>
                <c:pt idx="1614">
                  <c:v>44673</c:v>
                </c:pt>
                <c:pt idx="1615">
                  <c:v>44676</c:v>
                </c:pt>
                <c:pt idx="1616">
                  <c:v>44677</c:v>
                </c:pt>
                <c:pt idx="1617">
                  <c:v>44678</c:v>
                </c:pt>
                <c:pt idx="1618">
                  <c:v>44679</c:v>
                </c:pt>
                <c:pt idx="1619">
                  <c:v>44680</c:v>
                </c:pt>
                <c:pt idx="1620">
                  <c:v>44685</c:v>
                </c:pt>
                <c:pt idx="1621">
                  <c:v>44686</c:v>
                </c:pt>
                <c:pt idx="1622">
                  <c:v>44690</c:v>
                </c:pt>
                <c:pt idx="1623">
                  <c:v>44693</c:v>
                </c:pt>
                <c:pt idx="1624">
                  <c:v>44694</c:v>
                </c:pt>
                <c:pt idx="1625">
                  <c:v>44697</c:v>
                </c:pt>
                <c:pt idx="1626">
                  <c:v>44698</c:v>
                </c:pt>
                <c:pt idx="1627">
                  <c:v>44699</c:v>
                </c:pt>
                <c:pt idx="1628">
                  <c:v>44700</c:v>
                </c:pt>
                <c:pt idx="1629">
                  <c:v>44701</c:v>
                </c:pt>
                <c:pt idx="1630">
                  <c:v>44704</c:v>
                </c:pt>
                <c:pt idx="1631">
                  <c:v>44705</c:v>
                </c:pt>
                <c:pt idx="1632">
                  <c:v>44706</c:v>
                </c:pt>
                <c:pt idx="1633">
                  <c:v>44707</c:v>
                </c:pt>
                <c:pt idx="1634">
                  <c:v>44708</c:v>
                </c:pt>
                <c:pt idx="1635">
                  <c:v>44711</c:v>
                </c:pt>
                <c:pt idx="1636">
                  <c:v>44712</c:v>
                </c:pt>
                <c:pt idx="1637">
                  <c:v>44713</c:v>
                </c:pt>
                <c:pt idx="1638">
                  <c:v>44718</c:v>
                </c:pt>
                <c:pt idx="1639">
                  <c:v>44719</c:v>
                </c:pt>
                <c:pt idx="1640">
                  <c:v>44721</c:v>
                </c:pt>
                <c:pt idx="1641">
                  <c:v>44722</c:v>
                </c:pt>
                <c:pt idx="1642">
                  <c:v>44725</c:v>
                </c:pt>
                <c:pt idx="1643">
                  <c:v>44726</c:v>
                </c:pt>
                <c:pt idx="1644">
                  <c:v>44727</c:v>
                </c:pt>
                <c:pt idx="1645">
                  <c:v>44728</c:v>
                </c:pt>
                <c:pt idx="1646">
                  <c:v>44729</c:v>
                </c:pt>
                <c:pt idx="1647">
                  <c:v>44732</c:v>
                </c:pt>
                <c:pt idx="1648">
                  <c:v>44733</c:v>
                </c:pt>
                <c:pt idx="1649">
                  <c:v>44734</c:v>
                </c:pt>
                <c:pt idx="1650">
                  <c:v>44735</c:v>
                </c:pt>
                <c:pt idx="1651">
                  <c:v>44736</c:v>
                </c:pt>
                <c:pt idx="1652">
                  <c:v>44739</c:v>
                </c:pt>
                <c:pt idx="1653">
                  <c:v>44740</c:v>
                </c:pt>
                <c:pt idx="1654">
                  <c:v>44741</c:v>
                </c:pt>
                <c:pt idx="1655">
                  <c:v>44742</c:v>
                </c:pt>
                <c:pt idx="1656">
                  <c:v>44743</c:v>
                </c:pt>
                <c:pt idx="1657">
                  <c:v>44746</c:v>
                </c:pt>
                <c:pt idx="1658">
                  <c:v>44748</c:v>
                </c:pt>
                <c:pt idx="1659">
                  <c:v>44749</c:v>
                </c:pt>
                <c:pt idx="1660">
                  <c:v>44753</c:v>
                </c:pt>
                <c:pt idx="1661">
                  <c:v>44754</c:v>
                </c:pt>
                <c:pt idx="1662">
                  <c:v>44755</c:v>
                </c:pt>
                <c:pt idx="1663">
                  <c:v>44756</c:v>
                </c:pt>
                <c:pt idx="1664">
                  <c:v>44757</c:v>
                </c:pt>
                <c:pt idx="1665">
                  <c:v>44760</c:v>
                </c:pt>
                <c:pt idx="1666">
                  <c:v>44761</c:v>
                </c:pt>
                <c:pt idx="1667">
                  <c:v>44762</c:v>
                </c:pt>
                <c:pt idx="1668">
                  <c:v>44763</c:v>
                </c:pt>
                <c:pt idx="1669">
                  <c:v>44764</c:v>
                </c:pt>
                <c:pt idx="1670">
                  <c:v>44767</c:v>
                </c:pt>
                <c:pt idx="1671">
                  <c:v>44768</c:v>
                </c:pt>
                <c:pt idx="1672">
                  <c:v>44769</c:v>
                </c:pt>
                <c:pt idx="1673">
                  <c:v>44770</c:v>
                </c:pt>
                <c:pt idx="1674">
                  <c:v>44771</c:v>
                </c:pt>
                <c:pt idx="1675">
                  <c:v>44775</c:v>
                </c:pt>
                <c:pt idx="1676">
                  <c:v>44776</c:v>
                </c:pt>
                <c:pt idx="1677">
                  <c:v>44777</c:v>
                </c:pt>
                <c:pt idx="1678">
                  <c:v>44781</c:v>
                </c:pt>
                <c:pt idx="1679">
                  <c:v>44785</c:v>
                </c:pt>
                <c:pt idx="1680">
                  <c:v>44789</c:v>
                </c:pt>
                <c:pt idx="1681">
                  <c:v>44790</c:v>
                </c:pt>
                <c:pt idx="1682">
                  <c:v>44791</c:v>
                </c:pt>
                <c:pt idx="1683">
                  <c:v>44792</c:v>
                </c:pt>
                <c:pt idx="1684">
                  <c:v>44795</c:v>
                </c:pt>
                <c:pt idx="1685">
                  <c:v>44796</c:v>
                </c:pt>
                <c:pt idx="1686">
                  <c:v>44797</c:v>
                </c:pt>
                <c:pt idx="1687">
                  <c:v>44798</c:v>
                </c:pt>
                <c:pt idx="1688">
                  <c:v>44799</c:v>
                </c:pt>
                <c:pt idx="1689">
                  <c:v>44802</c:v>
                </c:pt>
                <c:pt idx="1690">
                  <c:v>44803</c:v>
                </c:pt>
                <c:pt idx="1691">
                  <c:v>44806</c:v>
                </c:pt>
                <c:pt idx="1692">
                  <c:v>44809</c:v>
                </c:pt>
                <c:pt idx="1693">
                  <c:v>44810</c:v>
                </c:pt>
                <c:pt idx="1694">
                  <c:v>44813</c:v>
                </c:pt>
                <c:pt idx="1695">
                  <c:v>44816</c:v>
                </c:pt>
                <c:pt idx="1696">
                  <c:v>44817</c:v>
                </c:pt>
                <c:pt idx="1697">
                  <c:v>44818</c:v>
                </c:pt>
                <c:pt idx="1698">
                  <c:v>44819</c:v>
                </c:pt>
                <c:pt idx="1699">
                  <c:v>44820</c:v>
                </c:pt>
                <c:pt idx="1700">
                  <c:v>44823</c:v>
                </c:pt>
                <c:pt idx="1701">
                  <c:v>44824</c:v>
                </c:pt>
                <c:pt idx="1702">
                  <c:v>44825</c:v>
                </c:pt>
                <c:pt idx="1703">
                  <c:v>44826</c:v>
                </c:pt>
                <c:pt idx="1704">
                  <c:v>44827</c:v>
                </c:pt>
                <c:pt idx="1705">
                  <c:v>44830</c:v>
                </c:pt>
                <c:pt idx="1706">
                  <c:v>44831</c:v>
                </c:pt>
                <c:pt idx="1707">
                  <c:v>44832</c:v>
                </c:pt>
                <c:pt idx="1708">
                  <c:v>44833</c:v>
                </c:pt>
                <c:pt idx="1709">
                  <c:v>44834</c:v>
                </c:pt>
                <c:pt idx="1710">
                  <c:v>44837</c:v>
                </c:pt>
                <c:pt idx="1711">
                  <c:v>44840</c:v>
                </c:pt>
                <c:pt idx="1712">
                  <c:v>44844</c:v>
                </c:pt>
                <c:pt idx="1713">
                  <c:v>44845</c:v>
                </c:pt>
                <c:pt idx="1714">
                  <c:v>44847</c:v>
                </c:pt>
                <c:pt idx="1715">
                  <c:v>44848</c:v>
                </c:pt>
                <c:pt idx="1716">
                  <c:v>44851</c:v>
                </c:pt>
                <c:pt idx="1717">
                  <c:v>44852</c:v>
                </c:pt>
                <c:pt idx="1718">
                  <c:v>44853</c:v>
                </c:pt>
                <c:pt idx="1719">
                  <c:v>44854</c:v>
                </c:pt>
                <c:pt idx="1720">
                  <c:v>44855</c:v>
                </c:pt>
                <c:pt idx="1721">
                  <c:v>44859</c:v>
                </c:pt>
                <c:pt idx="1722">
                  <c:v>44861</c:v>
                </c:pt>
                <c:pt idx="1723">
                  <c:v>44862</c:v>
                </c:pt>
                <c:pt idx="1724">
                  <c:v>44865</c:v>
                </c:pt>
                <c:pt idx="1725">
                  <c:v>44866</c:v>
                </c:pt>
                <c:pt idx="1726">
                  <c:v>44867</c:v>
                </c:pt>
                <c:pt idx="1727">
                  <c:v>44868</c:v>
                </c:pt>
                <c:pt idx="1728">
                  <c:v>44869</c:v>
                </c:pt>
                <c:pt idx="1729">
                  <c:v>44872</c:v>
                </c:pt>
                <c:pt idx="1730">
                  <c:v>44875</c:v>
                </c:pt>
                <c:pt idx="1731">
                  <c:v>44876</c:v>
                </c:pt>
                <c:pt idx="1732">
                  <c:v>44879</c:v>
                </c:pt>
                <c:pt idx="1733">
                  <c:v>44880</c:v>
                </c:pt>
                <c:pt idx="1734">
                  <c:v>44881</c:v>
                </c:pt>
                <c:pt idx="1735">
                  <c:v>44882</c:v>
                </c:pt>
                <c:pt idx="1736">
                  <c:v>44883</c:v>
                </c:pt>
                <c:pt idx="1737">
                  <c:v>44886</c:v>
                </c:pt>
                <c:pt idx="1738">
                  <c:v>44887</c:v>
                </c:pt>
                <c:pt idx="1739">
                  <c:v>44888</c:v>
                </c:pt>
                <c:pt idx="1740">
                  <c:v>44889</c:v>
                </c:pt>
                <c:pt idx="1741">
                  <c:v>44890</c:v>
                </c:pt>
                <c:pt idx="1742">
                  <c:v>44893</c:v>
                </c:pt>
                <c:pt idx="1743">
                  <c:v>44894</c:v>
                </c:pt>
                <c:pt idx="1744">
                  <c:v>44895</c:v>
                </c:pt>
                <c:pt idx="1745">
                  <c:v>44896</c:v>
                </c:pt>
                <c:pt idx="1746">
                  <c:v>44900</c:v>
                </c:pt>
                <c:pt idx="1747">
                  <c:v>44902</c:v>
                </c:pt>
                <c:pt idx="1748">
                  <c:v>44903</c:v>
                </c:pt>
                <c:pt idx="1749">
                  <c:v>44904</c:v>
                </c:pt>
                <c:pt idx="1750">
                  <c:v>44907</c:v>
                </c:pt>
                <c:pt idx="1751">
                  <c:v>44908</c:v>
                </c:pt>
                <c:pt idx="1752">
                  <c:v>44909</c:v>
                </c:pt>
                <c:pt idx="1753">
                  <c:v>44910</c:v>
                </c:pt>
                <c:pt idx="1754">
                  <c:v>44911</c:v>
                </c:pt>
                <c:pt idx="1755">
                  <c:v>44914</c:v>
                </c:pt>
                <c:pt idx="1756">
                  <c:v>44915</c:v>
                </c:pt>
                <c:pt idx="1757">
                  <c:v>44916</c:v>
                </c:pt>
                <c:pt idx="1758">
                  <c:v>44917</c:v>
                </c:pt>
                <c:pt idx="1759">
                  <c:v>44918</c:v>
                </c:pt>
                <c:pt idx="1760">
                  <c:v>44921</c:v>
                </c:pt>
                <c:pt idx="1761">
                  <c:v>44922</c:v>
                </c:pt>
                <c:pt idx="1762">
                  <c:v>44923</c:v>
                </c:pt>
                <c:pt idx="1763">
                  <c:v>44924</c:v>
                </c:pt>
                <c:pt idx="1764">
                  <c:v>44925</c:v>
                </c:pt>
                <c:pt idx="1765">
                  <c:v>44928</c:v>
                </c:pt>
                <c:pt idx="1766">
                  <c:v>44929</c:v>
                </c:pt>
                <c:pt idx="1767">
                  <c:v>44932</c:v>
                </c:pt>
                <c:pt idx="1768">
                  <c:v>44935</c:v>
                </c:pt>
                <c:pt idx="1769">
                  <c:v>44937</c:v>
                </c:pt>
                <c:pt idx="1770">
                  <c:v>44938</c:v>
                </c:pt>
                <c:pt idx="1771">
                  <c:v>44939</c:v>
                </c:pt>
                <c:pt idx="1772">
                  <c:v>44942</c:v>
                </c:pt>
                <c:pt idx="1773">
                  <c:v>44943</c:v>
                </c:pt>
                <c:pt idx="1774">
                  <c:v>44944</c:v>
                </c:pt>
                <c:pt idx="1775">
                  <c:v>44945</c:v>
                </c:pt>
                <c:pt idx="1776">
                  <c:v>44946</c:v>
                </c:pt>
                <c:pt idx="1777">
                  <c:v>44949</c:v>
                </c:pt>
                <c:pt idx="1778">
                  <c:v>44950</c:v>
                </c:pt>
                <c:pt idx="1779">
                  <c:v>44951</c:v>
                </c:pt>
                <c:pt idx="1780">
                  <c:v>44953</c:v>
                </c:pt>
                <c:pt idx="1781">
                  <c:v>44956</c:v>
                </c:pt>
                <c:pt idx="1782">
                  <c:v>44957</c:v>
                </c:pt>
                <c:pt idx="1783">
                  <c:v>44958</c:v>
                </c:pt>
                <c:pt idx="1784">
                  <c:v>44959</c:v>
                </c:pt>
                <c:pt idx="1785">
                  <c:v>44960</c:v>
                </c:pt>
                <c:pt idx="1786">
                  <c:v>44963</c:v>
                </c:pt>
                <c:pt idx="1787">
                  <c:v>44965</c:v>
                </c:pt>
                <c:pt idx="1788">
                  <c:v>44970</c:v>
                </c:pt>
                <c:pt idx="1789">
                  <c:v>44971</c:v>
                </c:pt>
                <c:pt idx="1790">
                  <c:v>44972</c:v>
                </c:pt>
                <c:pt idx="1791">
                  <c:v>44973</c:v>
                </c:pt>
                <c:pt idx="1792">
                  <c:v>44974</c:v>
                </c:pt>
                <c:pt idx="1793">
                  <c:v>44977</c:v>
                </c:pt>
                <c:pt idx="1794">
                  <c:v>44978</c:v>
                </c:pt>
                <c:pt idx="1795">
                  <c:v>44979</c:v>
                </c:pt>
                <c:pt idx="1796">
                  <c:v>44980</c:v>
                </c:pt>
                <c:pt idx="1797">
                  <c:v>44981</c:v>
                </c:pt>
                <c:pt idx="1798">
                  <c:v>44984</c:v>
                </c:pt>
                <c:pt idx="1799">
                  <c:v>44985</c:v>
                </c:pt>
                <c:pt idx="1800">
                  <c:v>44986</c:v>
                </c:pt>
                <c:pt idx="1801">
                  <c:v>44987</c:v>
                </c:pt>
                <c:pt idx="1802">
                  <c:v>44988</c:v>
                </c:pt>
                <c:pt idx="1803">
                  <c:v>44993</c:v>
                </c:pt>
                <c:pt idx="1804">
                  <c:v>44995</c:v>
                </c:pt>
                <c:pt idx="1805">
                  <c:v>44998</c:v>
                </c:pt>
                <c:pt idx="1806">
                  <c:v>44999</c:v>
                </c:pt>
                <c:pt idx="1807">
                  <c:v>45000</c:v>
                </c:pt>
                <c:pt idx="1808">
                  <c:v>45001</c:v>
                </c:pt>
                <c:pt idx="1809">
                  <c:v>45002</c:v>
                </c:pt>
                <c:pt idx="1810">
                  <c:v>45005</c:v>
                </c:pt>
                <c:pt idx="1811">
                  <c:v>45006</c:v>
                </c:pt>
                <c:pt idx="1812">
                  <c:v>45007</c:v>
                </c:pt>
                <c:pt idx="1813">
                  <c:v>45008</c:v>
                </c:pt>
                <c:pt idx="1814">
                  <c:v>45009</c:v>
                </c:pt>
                <c:pt idx="1815">
                  <c:v>45012</c:v>
                </c:pt>
                <c:pt idx="1816">
                  <c:v>45013</c:v>
                </c:pt>
                <c:pt idx="1817">
                  <c:v>45014</c:v>
                </c:pt>
                <c:pt idx="1818">
                  <c:v>45016</c:v>
                </c:pt>
                <c:pt idx="1819">
                  <c:v>45021</c:v>
                </c:pt>
                <c:pt idx="1820">
                  <c:v>45026</c:v>
                </c:pt>
                <c:pt idx="1821">
                  <c:v>45028</c:v>
                </c:pt>
                <c:pt idx="1822">
                  <c:v>45029</c:v>
                </c:pt>
                <c:pt idx="1823">
                  <c:v>45033</c:v>
                </c:pt>
                <c:pt idx="1824">
                  <c:v>45034</c:v>
                </c:pt>
                <c:pt idx="1825">
                  <c:v>45035</c:v>
                </c:pt>
                <c:pt idx="1826">
                  <c:v>45036</c:v>
                </c:pt>
                <c:pt idx="1827">
                  <c:v>45037</c:v>
                </c:pt>
                <c:pt idx="1828">
                  <c:v>45040</c:v>
                </c:pt>
                <c:pt idx="1829">
                  <c:v>45041</c:v>
                </c:pt>
                <c:pt idx="1830">
                  <c:v>45042</c:v>
                </c:pt>
                <c:pt idx="1831">
                  <c:v>45043</c:v>
                </c:pt>
                <c:pt idx="1832">
                  <c:v>45044</c:v>
                </c:pt>
                <c:pt idx="1833">
                  <c:v>45050</c:v>
                </c:pt>
                <c:pt idx="1834">
                  <c:v>45051</c:v>
                </c:pt>
                <c:pt idx="1835">
                  <c:v>45055</c:v>
                </c:pt>
                <c:pt idx="1836">
                  <c:v>45056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45083</c:v>
                </c:pt>
                <c:pt idx="1854">
                  <c:v>45084</c:v>
                </c:pt>
                <c:pt idx="1855">
                  <c:v>45086</c:v>
                </c:pt>
                <c:pt idx="1856">
                  <c:v>45089</c:v>
                </c:pt>
                <c:pt idx="1857">
                  <c:v>45090</c:v>
                </c:pt>
                <c:pt idx="1858">
                  <c:v>45091</c:v>
                </c:pt>
                <c:pt idx="1859">
                  <c:v>45092</c:v>
                </c:pt>
                <c:pt idx="1860">
                  <c:v>45093</c:v>
                </c:pt>
                <c:pt idx="1861">
                  <c:v>45096</c:v>
                </c:pt>
                <c:pt idx="1862">
                  <c:v>45097</c:v>
                </c:pt>
                <c:pt idx="1863">
                  <c:v>45098</c:v>
                </c:pt>
                <c:pt idx="1864">
                  <c:v>45099</c:v>
                </c:pt>
                <c:pt idx="1865">
                  <c:v>45100</c:v>
                </c:pt>
                <c:pt idx="1866">
                  <c:v>45103</c:v>
                </c:pt>
                <c:pt idx="1867">
                  <c:v>45104</c:v>
                </c:pt>
                <c:pt idx="1868">
                  <c:v>45105</c:v>
                </c:pt>
                <c:pt idx="1869">
                  <c:v>45107</c:v>
                </c:pt>
                <c:pt idx="1870">
                  <c:v>45113</c:v>
                </c:pt>
                <c:pt idx="1871">
                  <c:v>45114</c:v>
                </c:pt>
                <c:pt idx="1872">
                  <c:v>45118</c:v>
                </c:pt>
                <c:pt idx="1873">
                  <c:v>45119</c:v>
                </c:pt>
                <c:pt idx="1874">
                  <c:v>45120</c:v>
                </c:pt>
                <c:pt idx="1875">
                  <c:v>45121</c:v>
                </c:pt>
                <c:pt idx="1876">
                  <c:v>45124</c:v>
                </c:pt>
                <c:pt idx="1877">
                  <c:v>45125</c:v>
                </c:pt>
                <c:pt idx="1878">
                  <c:v>45126</c:v>
                </c:pt>
                <c:pt idx="1879">
                  <c:v>45127</c:v>
                </c:pt>
                <c:pt idx="1880">
                  <c:v>45128</c:v>
                </c:pt>
                <c:pt idx="1881">
                  <c:v>45131</c:v>
                </c:pt>
                <c:pt idx="1882">
                  <c:v>45132</c:v>
                </c:pt>
                <c:pt idx="1883">
                  <c:v>45133</c:v>
                </c:pt>
                <c:pt idx="1884">
                  <c:v>45134</c:v>
                </c:pt>
                <c:pt idx="1885">
                  <c:v>45135</c:v>
                </c:pt>
                <c:pt idx="1886">
                  <c:v>45138</c:v>
                </c:pt>
                <c:pt idx="1887">
                  <c:v>45140</c:v>
                </c:pt>
                <c:pt idx="1888">
                  <c:v>45141</c:v>
                </c:pt>
                <c:pt idx="1889">
                  <c:v>45146</c:v>
                </c:pt>
                <c:pt idx="1890">
                  <c:v>45147</c:v>
                </c:pt>
                <c:pt idx="1891">
                  <c:v>45149</c:v>
                </c:pt>
                <c:pt idx="1892">
                  <c:v>45152</c:v>
                </c:pt>
                <c:pt idx="1893">
                  <c:v>45154</c:v>
                </c:pt>
                <c:pt idx="1894">
                  <c:v>45155</c:v>
                </c:pt>
                <c:pt idx="1895">
                  <c:v>45156</c:v>
                </c:pt>
                <c:pt idx="1896">
                  <c:v>45159</c:v>
                </c:pt>
                <c:pt idx="1897">
                  <c:v>45160</c:v>
                </c:pt>
                <c:pt idx="1898">
                  <c:v>45161</c:v>
                </c:pt>
                <c:pt idx="1899">
                  <c:v>45162</c:v>
                </c:pt>
                <c:pt idx="1900">
                  <c:v>45163</c:v>
                </c:pt>
                <c:pt idx="1901">
                  <c:v>45166</c:v>
                </c:pt>
                <c:pt idx="1902">
                  <c:v>45167</c:v>
                </c:pt>
                <c:pt idx="1903">
                  <c:v>45168</c:v>
                </c:pt>
                <c:pt idx="1904">
                  <c:v>45169</c:v>
                </c:pt>
                <c:pt idx="1905">
                  <c:v>45170</c:v>
                </c:pt>
                <c:pt idx="1906">
                  <c:v>45174</c:v>
                </c:pt>
                <c:pt idx="1907">
                  <c:v>45175</c:v>
                </c:pt>
                <c:pt idx="1908">
                  <c:v>45177</c:v>
                </c:pt>
                <c:pt idx="1909">
                  <c:v>45180</c:v>
                </c:pt>
                <c:pt idx="1910">
                  <c:v>45182</c:v>
                </c:pt>
                <c:pt idx="1911">
                  <c:v>45183</c:v>
                </c:pt>
                <c:pt idx="1912">
                  <c:v>45184</c:v>
                </c:pt>
                <c:pt idx="1913">
                  <c:v>45187</c:v>
                </c:pt>
                <c:pt idx="1914">
                  <c:v>45189</c:v>
                </c:pt>
                <c:pt idx="1915">
                  <c:v>45190</c:v>
                </c:pt>
                <c:pt idx="1916">
                  <c:v>45191</c:v>
                </c:pt>
                <c:pt idx="1917">
                  <c:v>45194</c:v>
                </c:pt>
                <c:pt idx="1918">
                  <c:v>45195</c:v>
                </c:pt>
                <c:pt idx="1919">
                  <c:v>45196</c:v>
                </c:pt>
                <c:pt idx="1920">
                  <c:v>45198</c:v>
                </c:pt>
                <c:pt idx="1921">
                  <c:v>45202</c:v>
                </c:pt>
                <c:pt idx="1922">
                  <c:v>45203</c:v>
                </c:pt>
                <c:pt idx="1923">
                  <c:v>45204</c:v>
                </c:pt>
                <c:pt idx="1924">
                  <c:v>45209</c:v>
                </c:pt>
                <c:pt idx="1925">
                  <c:v>45210</c:v>
                </c:pt>
                <c:pt idx="1926">
                  <c:v>45212</c:v>
                </c:pt>
                <c:pt idx="1927">
                  <c:v>45215</c:v>
                </c:pt>
                <c:pt idx="1928">
                  <c:v>45216</c:v>
                </c:pt>
                <c:pt idx="1929">
                  <c:v>45217</c:v>
                </c:pt>
                <c:pt idx="1930">
                  <c:v>45218</c:v>
                </c:pt>
                <c:pt idx="1931">
                  <c:v>45219</c:v>
                </c:pt>
                <c:pt idx="1932">
                  <c:v>45222</c:v>
                </c:pt>
                <c:pt idx="1933">
                  <c:v>45224</c:v>
                </c:pt>
                <c:pt idx="1934">
                  <c:v>45225</c:v>
                </c:pt>
                <c:pt idx="1935">
                  <c:v>45226</c:v>
                </c:pt>
                <c:pt idx="1936">
                  <c:v>45229</c:v>
                </c:pt>
                <c:pt idx="1937">
                  <c:v>45230</c:v>
                </c:pt>
                <c:pt idx="1938">
                  <c:v>45231</c:v>
                </c:pt>
                <c:pt idx="1939">
                  <c:v>45237</c:v>
                </c:pt>
                <c:pt idx="1940">
                  <c:v>45238</c:v>
                </c:pt>
                <c:pt idx="1941">
                  <c:v>45239</c:v>
                </c:pt>
                <c:pt idx="1942">
                  <c:v>45240</c:v>
                </c:pt>
                <c:pt idx="1943">
                  <c:v>45243</c:v>
                </c:pt>
                <c:pt idx="1944">
                  <c:v>45245</c:v>
                </c:pt>
                <c:pt idx="1945">
                  <c:v>45246</c:v>
                </c:pt>
                <c:pt idx="1946">
                  <c:v>45247</c:v>
                </c:pt>
                <c:pt idx="1947">
                  <c:v>45250</c:v>
                </c:pt>
                <c:pt idx="1948">
                  <c:v>45251</c:v>
                </c:pt>
                <c:pt idx="1949">
                  <c:v>45252</c:v>
                </c:pt>
                <c:pt idx="1950">
                  <c:v>45253</c:v>
                </c:pt>
                <c:pt idx="1951">
                  <c:v>45254</c:v>
                </c:pt>
                <c:pt idx="1952">
                  <c:v>45258</c:v>
                </c:pt>
                <c:pt idx="1953">
                  <c:v>45259</c:v>
                </c:pt>
                <c:pt idx="1954">
                  <c:v>45260</c:v>
                </c:pt>
                <c:pt idx="1955">
                  <c:v>45261</c:v>
                </c:pt>
                <c:pt idx="1956">
                  <c:v>45264</c:v>
                </c:pt>
                <c:pt idx="1957">
                  <c:v>45265</c:v>
                </c:pt>
                <c:pt idx="1958">
                  <c:v>45266</c:v>
                </c:pt>
                <c:pt idx="1959">
                  <c:v>45267</c:v>
                </c:pt>
                <c:pt idx="1960">
                  <c:v>45272</c:v>
                </c:pt>
                <c:pt idx="1961">
                  <c:v>45273</c:v>
                </c:pt>
                <c:pt idx="1962">
                  <c:v>45274</c:v>
                </c:pt>
                <c:pt idx="1963">
                  <c:v>45275</c:v>
                </c:pt>
                <c:pt idx="1964">
                  <c:v>45278</c:v>
                </c:pt>
                <c:pt idx="1965">
                  <c:v>45279</c:v>
                </c:pt>
                <c:pt idx="1966">
                  <c:v>45280</c:v>
                </c:pt>
                <c:pt idx="1967">
                  <c:v>45281</c:v>
                </c:pt>
                <c:pt idx="1968">
                  <c:v>45282</c:v>
                </c:pt>
                <c:pt idx="1969">
                  <c:v>45286</c:v>
                </c:pt>
                <c:pt idx="1970">
                  <c:v>45287</c:v>
                </c:pt>
                <c:pt idx="1971">
                  <c:v>45288</c:v>
                </c:pt>
                <c:pt idx="1972">
                  <c:v>45289</c:v>
                </c:pt>
                <c:pt idx="1973">
                  <c:v>45292</c:v>
                </c:pt>
                <c:pt idx="1974">
                  <c:v>45293</c:v>
                </c:pt>
                <c:pt idx="1975">
                  <c:v>45294</c:v>
                </c:pt>
                <c:pt idx="1976">
                  <c:v>45295</c:v>
                </c:pt>
                <c:pt idx="1977">
                  <c:v>45299</c:v>
                </c:pt>
                <c:pt idx="1978">
                  <c:v>45301</c:v>
                </c:pt>
                <c:pt idx="1979">
                  <c:v>45306</c:v>
                </c:pt>
                <c:pt idx="1980">
                  <c:v>45307</c:v>
                </c:pt>
                <c:pt idx="1981">
                  <c:v>45308</c:v>
                </c:pt>
                <c:pt idx="1982">
                  <c:v>45309</c:v>
                </c:pt>
                <c:pt idx="1983">
                  <c:v>45310</c:v>
                </c:pt>
                <c:pt idx="1984">
                  <c:v>45314</c:v>
                </c:pt>
                <c:pt idx="1985">
                  <c:v>45315</c:v>
                </c:pt>
                <c:pt idx="1986">
                  <c:v>45316</c:v>
                </c:pt>
                <c:pt idx="1987">
                  <c:v>45320</c:v>
                </c:pt>
                <c:pt idx="1988">
                  <c:v>45321</c:v>
                </c:pt>
                <c:pt idx="1989">
                  <c:v>45322</c:v>
                </c:pt>
                <c:pt idx="1990">
                  <c:v>45323</c:v>
                </c:pt>
                <c:pt idx="1991">
                  <c:v>45324</c:v>
                </c:pt>
                <c:pt idx="1992">
                  <c:v>45327</c:v>
                </c:pt>
                <c:pt idx="1993">
                  <c:v>45329</c:v>
                </c:pt>
                <c:pt idx="1994">
                  <c:v>45330</c:v>
                </c:pt>
                <c:pt idx="1995">
                  <c:v>45331</c:v>
                </c:pt>
                <c:pt idx="1996">
                  <c:v>45334</c:v>
                </c:pt>
                <c:pt idx="1997">
                  <c:v>45335</c:v>
                </c:pt>
                <c:pt idx="1998">
                  <c:v>45336</c:v>
                </c:pt>
                <c:pt idx="1999">
                  <c:v>45337</c:v>
                </c:pt>
                <c:pt idx="2000">
                  <c:v>45341</c:v>
                </c:pt>
                <c:pt idx="2001">
                  <c:v>45342</c:v>
                </c:pt>
                <c:pt idx="2002">
                  <c:v>45343</c:v>
                </c:pt>
                <c:pt idx="2003">
                  <c:v>45344</c:v>
                </c:pt>
                <c:pt idx="2004">
                  <c:v>45345</c:v>
                </c:pt>
                <c:pt idx="2005">
                  <c:v>45348</c:v>
                </c:pt>
                <c:pt idx="2006">
                  <c:v>45349</c:v>
                </c:pt>
                <c:pt idx="2007">
                  <c:v>45350</c:v>
                </c:pt>
                <c:pt idx="2008">
                  <c:v>45351</c:v>
                </c:pt>
                <c:pt idx="2009">
                  <c:v>45352</c:v>
                </c:pt>
                <c:pt idx="2010">
                  <c:v>45355</c:v>
                </c:pt>
                <c:pt idx="2011">
                  <c:v>45356</c:v>
                </c:pt>
                <c:pt idx="2012">
                  <c:v>45357</c:v>
                </c:pt>
                <c:pt idx="2013">
                  <c:v>45358</c:v>
                </c:pt>
                <c:pt idx="2014">
                  <c:v>45363</c:v>
                </c:pt>
                <c:pt idx="2015">
                  <c:v>45364</c:v>
                </c:pt>
                <c:pt idx="2016">
                  <c:v>45365</c:v>
                </c:pt>
                <c:pt idx="2017">
                  <c:v>45366</c:v>
                </c:pt>
                <c:pt idx="2018">
                  <c:v>45369</c:v>
                </c:pt>
                <c:pt idx="2019">
                  <c:v>45370</c:v>
                </c:pt>
                <c:pt idx="2020">
                  <c:v>45371</c:v>
                </c:pt>
                <c:pt idx="2021">
                  <c:v>45372</c:v>
                </c:pt>
                <c:pt idx="2022">
                  <c:v>45377</c:v>
                </c:pt>
                <c:pt idx="2023">
                  <c:v>45378</c:v>
                </c:pt>
                <c:pt idx="2024">
                  <c:v>45379</c:v>
                </c:pt>
                <c:pt idx="2025">
                  <c:v>45383</c:v>
                </c:pt>
                <c:pt idx="2026">
                  <c:v>45385</c:v>
                </c:pt>
                <c:pt idx="2027">
                  <c:v>45386</c:v>
                </c:pt>
                <c:pt idx="2028">
                  <c:v>45391</c:v>
                </c:pt>
                <c:pt idx="2029">
                  <c:v>45392</c:v>
                </c:pt>
                <c:pt idx="2030">
                  <c:v>45394</c:v>
                </c:pt>
                <c:pt idx="2031">
                  <c:v>45397</c:v>
                </c:pt>
                <c:pt idx="2032">
                  <c:v>45398</c:v>
                </c:pt>
                <c:pt idx="2033">
                  <c:v>45400</c:v>
                </c:pt>
                <c:pt idx="2034">
                  <c:v>45401</c:v>
                </c:pt>
                <c:pt idx="2035">
                  <c:v>45404</c:v>
                </c:pt>
                <c:pt idx="2036">
                  <c:v>45405</c:v>
                </c:pt>
                <c:pt idx="2037">
                  <c:v>45406</c:v>
                </c:pt>
                <c:pt idx="2038">
                  <c:v>45407</c:v>
                </c:pt>
                <c:pt idx="2039">
                  <c:v>45408</c:v>
                </c:pt>
                <c:pt idx="2040">
                  <c:v>45411</c:v>
                </c:pt>
                <c:pt idx="2041">
                  <c:v>45412</c:v>
                </c:pt>
                <c:pt idx="2042">
                  <c:v>45414</c:v>
                </c:pt>
                <c:pt idx="2043">
                  <c:v>45415</c:v>
                </c:pt>
                <c:pt idx="2044">
                  <c:v>45418</c:v>
                </c:pt>
                <c:pt idx="2045">
                  <c:v>45419</c:v>
                </c:pt>
                <c:pt idx="2046">
                  <c:v>45420</c:v>
                </c:pt>
                <c:pt idx="2047">
                  <c:v>45421</c:v>
                </c:pt>
                <c:pt idx="2048">
                  <c:v>45425</c:v>
                </c:pt>
                <c:pt idx="2049">
                  <c:v>45426</c:v>
                </c:pt>
                <c:pt idx="2050">
                  <c:v>45427</c:v>
                </c:pt>
                <c:pt idx="2051">
                  <c:v>45428</c:v>
                </c:pt>
                <c:pt idx="2052">
                  <c:v>45429</c:v>
                </c:pt>
                <c:pt idx="2053">
                  <c:v>45433</c:v>
                </c:pt>
                <c:pt idx="2054">
                  <c:v>45434</c:v>
                </c:pt>
                <c:pt idx="2055">
                  <c:v>45435</c:v>
                </c:pt>
                <c:pt idx="2056">
                  <c:v>45436</c:v>
                </c:pt>
                <c:pt idx="2057">
                  <c:v>45439</c:v>
                </c:pt>
                <c:pt idx="2058">
                  <c:v>45440</c:v>
                </c:pt>
                <c:pt idx="2059">
                  <c:v>45441</c:v>
                </c:pt>
                <c:pt idx="2060">
                  <c:v>45442</c:v>
                </c:pt>
                <c:pt idx="2061">
                  <c:v>45443</c:v>
                </c:pt>
                <c:pt idx="2062">
                  <c:v>45446</c:v>
                </c:pt>
                <c:pt idx="2063">
                  <c:v>45448</c:v>
                </c:pt>
                <c:pt idx="2064">
                  <c:v>45449</c:v>
                </c:pt>
                <c:pt idx="2065">
                  <c:v>45454</c:v>
                </c:pt>
                <c:pt idx="2066">
                  <c:v>45455</c:v>
                </c:pt>
                <c:pt idx="2067">
                  <c:v>45456</c:v>
                </c:pt>
                <c:pt idx="2068">
                  <c:v>45457</c:v>
                </c:pt>
                <c:pt idx="2069">
                  <c:v>45461</c:v>
                </c:pt>
                <c:pt idx="2070">
                  <c:v>45462</c:v>
                </c:pt>
                <c:pt idx="2071">
                  <c:v>45463</c:v>
                </c:pt>
                <c:pt idx="2072">
                  <c:v>45464</c:v>
                </c:pt>
                <c:pt idx="2073">
                  <c:v>45467</c:v>
                </c:pt>
                <c:pt idx="2074">
                  <c:v>45468</c:v>
                </c:pt>
                <c:pt idx="2075">
                  <c:v>45469</c:v>
                </c:pt>
                <c:pt idx="2076">
                  <c:v>45470</c:v>
                </c:pt>
                <c:pt idx="2077">
                  <c:v>45471</c:v>
                </c:pt>
                <c:pt idx="2078">
                  <c:v>45475</c:v>
                </c:pt>
                <c:pt idx="2079">
                  <c:v>45476</c:v>
                </c:pt>
                <c:pt idx="2080">
                  <c:v>45478</c:v>
                </c:pt>
                <c:pt idx="2081">
                  <c:v>45481</c:v>
                </c:pt>
                <c:pt idx="2082">
                  <c:v>45483</c:v>
                </c:pt>
                <c:pt idx="2083">
                  <c:v>45484</c:v>
                </c:pt>
                <c:pt idx="2084">
                  <c:v>45488</c:v>
                </c:pt>
                <c:pt idx="2085">
                  <c:v>45489</c:v>
                </c:pt>
                <c:pt idx="2086">
                  <c:v>45491</c:v>
                </c:pt>
                <c:pt idx="2087">
                  <c:v>45492</c:v>
                </c:pt>
                <c:pt idx="2088">
                  <c:v>45495</c:v>
                </c:pt>
                <c:pt idx="2089">
                  <c:v>45496</c:v>
                </c:pt>
                <c:pt idx="2090">
                  <c:v>45497</c:v>
                </c:pt>
                <c:pt idx="2091">
                  <c:v>45498</c:v>
                </c:pt>
                <c:pt idx="2092">
                  <c:v>45499</c:v>
                </c:pt>
                <c:pt idx="2093">
                  <c:v>45502</c:v>
                </c:pt>
                <c:pt idx="2094">
                  <c:v>45503</c:v>
                </c:pt>
                <c:pt idx="2095">
                  <c:v>45504</c:v>
                </c:pt>
                <c:pt idx="2096">
                  <c:v>45505</c:v>
                </c:pt>
                <c:pt idx="2097">
                  <c:v>45506</c:v>
                </c:pt>
                <c:pt idx="2098">
                  <c:v>45509</c:v>
                </c:pt>
                <c:pt idx="2099">
                  <c:v>45511</c:v>
                </c:pt>
                <c:pt idx="2100">
                  <c:v>45512</c:v>
                </c:pt>
                <c:pt idx="2101">
                  <c:v>45517</c:v>
                </c:pt>
                <c:pt idx="2102">
                  <c:v>45518</c:v>
                </c:pt>
                <c:pt idx="2103">
                  <c:v>45520</c:v>
                </c:pt>
                <c:pt idx="2104">
                  <c:v>45523</c:v>
                </c:pt>
                <c:pt idx="2105">
                  <c:v>45524</c:v>
                </c:pt>
                <c:pt idx="2106">
                  <c:v>45525</c:v>
                </c:pt>
                <c:pt idx="2107">
                  <c:v>45526</c:v>
                </c:pt>
                <c:pt idx="2108">
                  <c:v>45527</c:v>
                </c:pt>
                <c:pt idx="2109">
                  <c:v>45530</c:v>
                </c:pt>
                <c:pt idx="2110">
                  <c:v>45531</c:v>
                </c:pt>
                <c:pt idx="2111">
                  <c:v>45532</c:v>
                </c:pt>
                <c:pt idx="2112">
                  <c:v>45533</c:v>
                </c:pt>
                <c:pt idx="2113">
                  <c:v>45534</c:v>
                </c:pt>
                <c:pt idx="2114">
                  <c:v>45537</c:v>
                </c:pt>
                <c:pt idx="2115">
                  <c:v>45539</c:v>
                </c:pt>
                <c:pt idx="2116">
                  <c:v>45540</c:v>
                </c:pt>
                <c:pt idx="2117">
                  <c:v>45544</c:v>
                </c:pt>
                <c:pt idx="2118">
                  <c:v>45545</c:v>
                </c:pt>
                <c:pt idx="2119">
                  <c:v>45547</c:v>
                </c:pt>
                <c:pt idx="2120">
                  <c:v>45548</c:v>
                </c:pt>
                <c:pt idx="2121">
                  <c:v>45551</c:v>
                </c:pt>
                <c:pt idx="2122">
                  <c:v>45552</c:v>
                </c:pt>
                <c:pt idx="2123">
                  <c:v>45553</c:v>
                </c:pt>
                <c:pt idx="2124">
                  <c:v>45554</c:v>
                </c:pt>
                <c:pt idx="2125">
                  <c:v>45555</c:v>
                </c:pt>
                <c:pt idx="2126">
                  <c:v>45558</c:v>
                </c:pt>
                <c:pt idx="2127">
                  <c:v>45559</c:v>
                </c:pt>
                <c:pt idx="2128">
                  <c:v>45560</c:v>
                </c:pt>
                <c:pt idx="2129">
                  <c:v>45561</c:v>
                </c:pt>
                <c:pt idx="2130">
                  <c:v>45562</c:v>
                </c:pt>
                <c:pt idx="2131">
                  <c:v>45565</c:v>
                </c:pt>
                <c:pt idx="2132">
                  <c:v>45566</c:v>
                </c:pt>
                <c:pt idx="2133">
                  <c:v>45569</c:v>
                </c:pt>
                <c:pt idx="2134">
                  <c:v>45572</c:v>
                </c:pt>
                <c:pt idx="2135">
                  <c:v>45574</c:v>
                </c:pt>
                <c:pt idx="2136">
                  <c:v>45575</c:v>
                </c:pt>
                <c:pt idx="2137">
                  <c:v>45579</c:v>
                </c:pt>
                <c:pt idx="2138">
                  <c:v>45580</c:v>
                </c:pt>
                <c:pt idx="2139">
                  <c:v>45581</c:v>
                </c:pt>
                <c:pt idx="2140">
                  <c:v>45582</c:v>
                </c:pt>
                <c:pt idx="2141">
                  <c:v>45583</c:v>
                </c:pt>
                <c:pt idx="2142">
                  <c:v>45586</c:v>
                </c:pt>
                <c:pt idx="2143">
                  <c:v>45587</c:v>
                </c:pt>
                <c:pt idx="2144">
                  <c:v>45588</c:v>
                </c:pt>
                <c:pt idx="2145">
                  <c:v>45589</c:v>
                </c:pt>
                <c:pt idx="2146">
                  <c:v>45590</c:v>
                </c:pt>
                <c:pt idx="2147">
                  <c:v>45593</c:v>
                </c:pt>
                <c:pt idx="2148">
                  <c:v>45594</c:v>
                </c:pt>
                <c:pt idx="2149">
                  <c:v>45595</c:v>
                </c:pt>
                <c:pt idx="2150">
                  <c:v>45596</c:v>
                </c:pt>
                <c:pt idx="2151">
                  <c:v>45597</c:v>
                </c:pt>
                <c:pt idx="2152">
                  <c:v>45602</c:v>
                </c:pt>
                <c:pt idx="2153">
                  <c:v>45603</c:v>
                </c:pt>
                <c:pt idx="2154">
                  <c:v>45607</c:v>
                </c:pt>
                <c:pt idx="2155">
                  <c:v>45608</c:v>
                </c:pt>
                <c:pt idx="2156">
                  <c:v>45609</c:v>
                </c:pt>
                <c:pt idx="2157">
                  <c:v>45610</c:v>
                </c:pt>
                <c:pt idx="2158">
                  <c:v>45614</c:v>
                </c:pt>
                <c:pt idx="2159">
                  <c:v>45615</c:v>
                </c:pt>
                <c:pt idx="2160">
                  <c:v>45617</c:v>
                </c:pt>
                <c:pt idx="2161">
                  <c:v>45618</c:v>
                </c:pt>
                <c:pt idx="2162">
                  <c:v>45621</c:v>
                </c:pt>
                <c:pt idx="2163">
                  <c:v>45622</c:v>
                </c:pt>
                <c:pt idx="2164">
                  <c:v>45623</c:v>
                </c:pt>
                <c:pt idx="2165">
                  <c:v>45624</c:v>
                </c:pt>
                <c:pt idx="2166">
                  <c:v>45625</c:v>
                </c:pt>
                <c:pt idx="2167">
                  <c:v>45628</c:v>
                </c:pt>
                <c:pt idx="2168">
                  <c:v>45629</c:v>
                </c:pt>
                <c:pt idx="2169">
                  <c:v>45630</c:v>
                </c:pt>
                <c:pt idx="2170">
                  <c:v>45632</c:v>
                </c:pt>
                <c:pt idx="2171">
                  <c:v>45635</c:v>
                </c:pt>
                <c:pt idx="2172">
                  <c:v>45637</c:v>
                </c:pt>
                <c:pt idx="2173">
                  <c:v>45638</c:v>
                </c:pt>
                <c:pt idx="2174">
                  <c:v>45639</c:v>
                </c:pt>
                <c:pt idx="2175">
                  <c:v>45642</c:v>
                </c:pt>
                <c:pt idx="2176">
                  <c:v>45643</c:v>
                </c:pt>
                <c:pt idx="2177">
                  <c:v>45644</c:v>
                </c:pt>
                <c:pt idx="2178">
                  <c:v>45645</c:v>
                </c:pt>
                <c:pt idx="2179">
                  <c:v>45646</c:v>
                </c:pt>
                <c:pt idx="2180">
                  <c:v>45649</c:v>
                </c:pt>
                <c:pt idx="2181">
                  <c:v>45650</c:v>
                </c:pt>
                <c:pt idx="2182">
                  <c:v>45652</c:v>
                </c:pt>
                <c:pt idx="2183">
                  <c:v>45653</c:v>
                </c:pt>
                <c:pt idx="2184">
                  <c:v>45656</c:v>
                </c:pt>
                <c:pt idx="2185">
                  <c:v>45657</c:v>
                </c:pt>
              </c:numCache>
            </c:numRef>
          </c:cat>
          <c:val>
            <c:numRef>
              <c:f>Drawdowns!$E$3:$E$2188</c:f>
              <c:numCache>
                <c:formatCode>0.00%;\(0.00%\);\-</c:formatCode>
                <c:ptCount val="2186"/>
                <c:pt idx="0">
                  <c:v>0</c:v>
                </c:pt>
                <c:pt idx="1">
                  <c:v>-4.3198973769436044E-3</c:v>
                </c:pt>
                <c:pt idx="2">
                  <c:v>0</c:v>
                </c:pt>
                <c:pt idx="3">
                  <c:v>-1.5577282729979047E-2</c:v>
                </c:pt>
                <c:pt idx="4">
                  <c:v>-1.7247449372868262E-2</c:v>
                </c:pt>
                <c:pt idx="5">
                  <c:v>-1.1136869216062384E-2</c:v>
                </c:pt>
                <c:pt idx="6">
                  <c:v>-9.4978321380045916E-3</c:v>
                </c:pt>
                <c:pt idx="7">
                  <c:v>-3.7995239773032097E-3</c:v>
                </c:pt>
                <c:pt idx="8">
                  <c:v>-6.2018073704974697E-3</c:v>
                </c:pt>
                <c:pt idx="9">
                  <c:v>-5.6449756018068786E-3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-9.5435869624793668E-5</c:v>
                </c:pt>
                <c:pt idx="19">
                  <c:v>-1.3276529726624631E-4</c:v>
                </c:pt>
                <c:pt idx="20">
                  <c:v>-1.2706036208029237E-2</c:v>
                </c:pt>
                <c:pt idx="21">
                  <c:v>-1.278887968898279E-2</c:v>
                </c:pt>
                <c:pt idx="22">
                  <c:v>-2.0340484002409509E-2</c:v>
                </c:pt>
                <c:pt idx="23">
                  <c:v>-2.1318436855762402E-2</c:v>
                </c:pt>
                <c:pt idx="24">
                  <c:v>-2.782845411942747E-2</c:v>
                </c:pt>
                <c:pt idx="25">
                  <c:v>-3.4609478306976249E-2</c:v>
                </c:pt>
                <c:pt idx="26">
                  <c:v>-4.6452233204309135E-2</c:v>
                </c:pt>
                <c:pt idx="27">
                  <c:v>-4.2644898636900574E-2</c:v>
                </c:pt>
                <c:pt idx="28">
                  <c:v>-3.9251575373113301E-2</c:v>
                </c:pt>
                <c:pt idx="29">
                  <c:v>-3.7109678487098785E-2</c:v>
                </c:pt>
                <c:pt idx="30">
                  <c:v>-2.7061386578893454E-2</c:v>
                </c:pt>
                <c:pt idx="31">
                  <c:v>-2.8432084774933197E-2</c:v>
                </c:pt>
                <c:pt idx="32">
                  <c:v>-3.2168214718189536E-2</c:v>
                </c:pt>
                <c:pt idx="33">
                  <c:v>-2.8955980181414431E-2</c:v>
                </c:pt>
                <c:pt idx="34">
                  <c:v>-3.2737138526998555E-2</c:v>
                </c:pt>
                <c:pt idx="35">
                  <c:v>-3.9274916510080971E-2</c:v>
                </c:pt>
                <c:pt idx="36">
                  <c:v>-4.358185720428287E-2</c:v>
                </c:pt>
                <c:pt idx="37">
                  <c:v>-4.2380046467683452E-2</c:v>
                </c:pt>
                <c:pt idx="38">
                  <c:v>-4.7611584786138139E-2</c:v>
                </c:pt>
                <c:pt idx="39">
                  <c:v>-3.515840719647445E-2</c:v>
                </c:pt>
                <c:pt idx="40">
                  <c:v>-2.6402555567582309E-2</c:v>
                </c:pt>
                <c:pt idx="41">
                  <c:v>-2.3363757139353236E-2</c:v>
                </c:pt>
                <c:pt idx="42">
                  <c:v>-3.0033602136165682E-2</c:v>
                </c:pt>
                <c:pt idx="43">
                  <c:v>-2.7721390057532824E-2</c:v>
                </c:pt>
                <c:pt idx="44">
                  <c:v>-4.8035580744511863E-2</c:v>
                </c:pt>
                <c:pt idx="45">
                  <c:v>-5.082277188139217E-2</c:v>
                </c:pt>
                <c:pt idx="46">
                  <c:v>-5.6508080794771987E-2</c:v>
                </c:pt>
                <c:pt idx="47">
                  <c:v>-5.1362636601790856E-2</c:v>
                </c:pt>
                <c:pt idx="48">
                  <c:v>-5.5882752713035222E-2</c:v>
                </c:pt>
                <c:pt idx="49">
                  <c:v>-5.9092297398005034E-2</c:v>
                </c:pt>
                <c:pt idx="50">
                  <c:v>-5.4167624295173633E-2</c:v>
                </c:pt>
                <c:pt idx="51">
                  <c:v>-5.6546192297449838E-2</c:v>
                </c:pt>
                <c:pt idx="52">
                  <c:v>-5.5728313853645295E-2</c:v>
                </c:pt>
                <c:pt idx="53">
                  <c:v>-5.6887253036422059E-2</c:v>
                </c:pt>
                <c:pt idx="54">
                  <c:v>-5.929820024840915E-2</c:v>
                </c:pt>
                <c:pt idx="55">
                  <c:v>-5.6784708420922758E-2</c:v>
                </c:pt>
                <c:pt idx="56">
                  <c:v>-5.6673112178619145E-2</c:v>
                </c:pt>
                <c:pt idx="57">
                  <c:v>-6.2945423849084081E-2</c:v>
                </c:pt>
                <c:pt idx="58">
                  <c:v>-6.5002188512668369E-2</c:v>
                </c:pt>
                <c:pt idx="59">
                  <c:v>-5.7887716862499494E-2</c:v>
                </c:pt>
                <c:pt idx="60">
                  <c:v>-5.7905831398365026E-2</c:v>
                </c:pt>
                <c:pt idx="61">
                  <c:v>-4.8821599138376581E-2</c:v>
                </c:pt>
                <c:pt idx="62">
                  <c:v>-4.3933352305706497E-2</c:v>
                </c:pt>
                <c:pt idx="63">
                  <c:v>-3.9832663389059331E-2</c:v>
                </c:pt>
                <c:pt idx="64">
                  <c:v>-3.7008634137331908E-2</c:v>
                </c:pt>
                <c:pt idx="65">
                  <c:v>-3.7766191701556817E-2</c:v>
                </c:pt>
                <c:pt idx="66">
                  <c:v>-3.2511537541418112E-2</c:v>
                </c:pt>
                <c:pt idx="67">
                  <c:v>-3.0427190981506591E-2</c:v>
                </c:pt>
                <c:pt idx="68">
                  <c:v>-3.6322419493578062E-2</c:v>
                </c:pt>
                <c:pt idx="69">
                  <c:v>-3.4743517274760327E-2</c:v>
                </c:pt>
                <c:pt idx="70">
                  <c:v>-3.9889808365142776E-2</c:v>
                </c:pt>
                <c:pt idx="71">
                  <c:v>-4.878078915378814E-2</c:v>
                </c:pt>
                <c:pt idx="72">
                  <c:v>-5.2855028974517215E-2</c:v>
                </c:pt>
                <c:pt idx="73">
                  <c:v>-5.1986257886028397E-2</c:v>
                </c:pt>
                <c:pt idx="74">
                  <c:v>-5.4341028352441367E-2</c:v>
                </c:pt>
                <c:pt idx="75">
                  <c:v>-6.0555584223550563E-2</c:v>
                </c:pt>
                <c:pt idx="76">
                  <c:v>-6.4750123042591645E-2</c:v>
                </c:pt>
                <c:pt idx="77">
                  <c:v>-5.5431182831036319E-2</c:v>
                </c:pt>
                <c:pt idx="78">
                  <c:v>-5.617692076555425E-2</c:v>
                </c:pt>
                <c:pt idx="79">
                  <c:v>-6.7207505567367543E-2</c:v>
                </c:pt>
                <c:pt idx="80">
                  <c:v>-5.9959310496739526E-2</c:v>
                </c:pt>
                <c:pt idx="81">
                  <c:v>-5.5485876220767061E-2</c:v>
                </c:pt>
                <c:pt idx="82">
                  <c:v>-7.1188254246314031E-2</c:v>
                </c:pt>
                <c:pt idx="83">
                  <c:v>-7.5483200783613591E-2</c:v>
                </c:pt>
                <c:pt idx="84">
                  <c:v>-6.8698374204854473E-2</c:v>
                </c:pt>
                <c:pt idx="85">
                  <c:v>-5.5783904435488307E-2</c:v>
                </c:pt>
                <c:pt idx="86">
                  <c:v>-6.7444255561537547E-2</c:v>
                </c:pt>
                <c:pt idx="87">
                  <c:v>-5.6042416064685407E-2</c:v>
                </c:pt>
                <c:pt idx="88">
                  <c:v>-5.3625422967205405E-2</c:v>
                </c:pt>
                <c:pt idx="89">
                  <c:v>-5.2574270781910348E-2</c:v>
                </c:pt>
                <c:pt idx="90">
                  <c:v>-4.2923171913282654E-2</c:v>
                </c:pt>
                <c:pt idx="91">
                  <c:v>-4.543629075722877E-2</c:v>
                </c:pt>
                <c:pt idx="92">
                  <c:v>-4.3894097741387639E-2</c:v>
                </c:pt>
                <c:pt idx="93">
                  <c:v>-4.7855829861360055E-2</c:v>
                </c:pt>
                <c:pt idx="94">
                  <c:v>-4.7163730105058699E-2</c:v>
                </c:pt>
                <c:pt idx="95">
                  <c:v>-5.2555665371986526E-2</c:v>
                </c:pt>
                <c:pt idx="96">
                  <c:v>-5.7601068337696182E-2</c:v>
                </c:pt>
                <c:pt idx="97">
                  <c:v>-5.6535580743310443E-2</c:v>
                </c:pt>
                <c:pt idx="98">
                  <c:v>-5.8052533483584856E-2</c:v>
                </c:pt>
                <c:pt idx="99">
                  <c:v>-4.9275466944226132E-2</c:v>
                </c:pt>
                <c:pt idx="100">
                  <c:v>-4.6132141202061994E-2</c:v>
                </c:pt>
                <c:pt idx="101">
                  <c:v>-6.1148143868074545E-2</c:v>
                </c:pt>
                <c:pt idx="102">
                  <c:v>-6.6709374304654401E-2</c:v>
                </c:pt>
                <c:pt idx="103">
                  <c:v>-7.1568420658713938E-2</c:v>
                </c:pt>
                <c:pt idx="104">
                  <c:v>-7.5618559536333341E-2</c:v>
                </c:pt>
                <c:pt idx="105">
                  <c:v>-7.8733384250801897E-2</c:v>
                </c:pt>
                <c:pt idx="106">
                  <c:v>-7.8265140220006746E-2</c:v>
                </c:pt>
                <c:pt idx="107">
                  <c:v>-6.8760504890876262E-2</c:v>
                </c:pt>
                <c:pt idx="108">
                  <c:v>-8.1027001173246349E-2</c:v>
                </c:pt>
                <c:pt idx="109">
                  <c:v>-7.8124611853276793E-2</c:v>
                </c:pt>
                <c:pt idx="110">
                  <c:v>-7.6571813273053069E-2</c:v>
                </c:pt>
                <c:pt idx="111">
                  <c:v>-7.3932373558509235E-2</c:v>
                </c:pt>
                <c:pt idx="112">
                  <c:v>-7.1355616741373251E-2</c:v>
                </c:pt>
                <c:pt idx="113">
                  <c:v>-6.1144853366318364E-2</c:v>
                </c:pt>
                <c:pt idx="114">
                  <c:v>-5.8062776376900826E-2</c:v>
                </c:pt>
                <c:pt idx="115">
                  <c:v>-5.4647837350809025E-2</c:v>
                </c:pt>
                <c:pt idx="116">
                  <c:v>-5.3902388401531831E-2</c:v>
                </c:pt>
                <c:pt idx="117">
                  <c:v>-5.8005018640865491E-2</c:v>
                </c:pt>
                <c:pt idx="118">
                  <c:v>-5.5517340610650501E-2</c:v>
                </c:pt>
                <c:pt idx="119">
                  <c:v>-5.7439812150429814E-2</c:v>
                </c:pt>
                <c:pt idx="120">
                  <c:v>-5.9449744613008448E-2</c:v>
                </c:pt>
                <c:pt idx="121">
                  <c:v>-5.8545186746038258E-2</c:v>
                </c:pt>
                <c:pt idx="122">
                  <c:v>-5.323487203010524E-2</c:v>
                </c:pt>
                <c:pt idx="123">
                  <c:v>-5.6373748345608155E-2</c:v>
                </c:pt>
                <c:pt idx="124">
                  <c:v>-5.276048079511686E-2</c:v>
                </c:pt>
                <c:pt idx="125">
                  <c:v>-5.1528835236721027E-2</c:v>
                </c:pt>
                <c:pt idx="126">
                  <c:v>-5.3471773828253633E-2</c:v>
                </c:pt>
                <c:pt idx="127">
                  <c:v>-6.2587121790532829E-2</c:v>
                </c:pt>
                <c:pt idx="128">
                  <c:v>-6.362929603169587E-2</c:v>
                </c:pt>
                <c:pt idx="129">
                  <c:v>-6.2596464028752297E-2</c:v>
                </c:pt>
                <c:pt idx="130">
                  <c:v>-5.7286458083522507E-2</c:v>
                </c:pt>
                <c:pt idx="131">
                  <c:v>-5.7706469952839123E-2</c:v>
                </c:pt>
                <c:pt idx="132">
                  <c:v>-5.5754125754936879E-2</c:v>
                </c:pt>
                <c:pt idx="133">
                  <c:v>-5.1956229391819986E-2</c:v>
                </c:pt>
                <c:pt idx="134">
                  <c:v>-5.4694491386020672E-2</c:v>
                </c:pt>
                <c:pt idx="135">
                  <c:v>-6.3505182846461561E-2</c:v>
                </c:pt>
                <c:pt idx="136">
                  <c:v>-6.6709760938821083E-2</c:v>
                </c:pt>
                <c:pt idx="137">
                  <c:v>-6.5933500873831541E-2</c:v>
                </c:pt>
                <c:pt idx="138">
                  <c:v>-6.3809149526160902E-2</c:v>
                </c:pt>
                <c:pt idx="139">
                  <c:v>-7.4097697503310189E-2</c:v>
                </c:pt>
                <c:pt idx="140">
                  <c:v>-7.7412202247746476E-2</c:v>
                </c:pt>
                <c:pt idx="141">
                  <c:v>-8.3421191064826927E-2</c:v>
                </c:pt>
                <c:pt idx="142">
                  <c:v>-8.2323438005327154E-2</c:v>
                </c:pt>
                <c:pt idx="143">
                  <c:v>-7.8500200381234064E-2</c:v>
                </c:pt>
                <c:pt idx="144">
                  <c:v>-6.7089875544416144E-2</c:v>
                </c:pt>
                <c:pt idx="145">
                  <c:v>-6.5005830305419621E-2</c:v>
                </c:pt>
                <c:pt idx="146">
                  <c:v>-6.715362765531796E-2</c:v>
                </c:pt>
                <c:pt idx="147">
                  <c:v>-6.6267087470881725E-2</c:v>
                </c:pt>
                <c:pt idx="148">
                  <c:v>-6.3061951097956981E-2</c:v>
                </c:pt>
                <c:pt idx="149">
                  <c:v>-6.3106975415652911E-2</c:v>
                </c:pt>
                <c:pt idx="150">
                  <c:v>-6.4087317974648172E-2</c:v>
                </c:pt>
                <c:pt idx="151">
                  <c:v>-6.2862989501548894E-2</c:v>
                </c:pt>
                <c:pt idx="152">
                  <c:v>-6.5639005897888514E-2</c:v>
                </c:pt>
                <c:pt idx="153">
                  <c:v>-6.3850651906853906E-2</c:v>
                </c:pt>
                <c:pt idx="154">
                  <c:v>-5.3708389825893765E-2</c:v>
                </c:pt>
                <c:pt idx="155">
                  <c:v>-5.0921916457089655E-2</c:v>
                </c:pt>
                <c:pt idx="156">
                  <c:v>-5.2113624837289541E-2</c:v>
                </c:pt>
                <c:pt idx="157">
                  <c:v>-4.7097411327338135E-2</c:v>
                </c:pt>
                <c:pt idx="158">
                  <c:v>-4.7636667591994253E-2</c:v>
                </c:pt>
                <c:pt idx="159">
                  <c:v>-4.5430628661349282E-2</c:v>
                </c:pt>
                <c:pt idx="160">
                  <c:v>-7.6657350051945405E-2</c:v>
                </c:pt>
                <c:pt idx="161">
                  <c:v>-8.330831734148314E-2</c:v>
                </c:pt>
                <c:pt idx="162">
                  <c:v>-9.4428502509399048E-2</c:v>
                </c:pt>
                <c:pt idx="163">
                  <c:v>-8.4012177947542122E-2</c:v>
                </c:pt>
                <c:pt idx="164">
                  <c:v>-7.492410860305565E-2</c:v>
                </c:pt>
                <c:pt idx="165">
                  <c:v>-7.8052658700634048E-2</c:v>
                </c:pt>
                <c:pt idx="166">
                  <c:v>-8.7761473027606729E-2</c:v>
                </c:pt>
                <c:pt idx="167">
                  <c:v>-9.6203443870561789E-2</c:v>
                </c:pt>
                <c:pt idx="168">
                  <c:v>-9.2027574075324248E-2</c:v>
                </c:pt>
                <c:pt idx="169">
                  <c:v>-0.10375169394824557</c:v>
                </c:pt>
                <c:pt idx="170">
                  <c:v>-0.11001888333235799</c:v>
                </c:pt>
                <c:pt idx="171">
                  <c:v>-0.10169845179747716</c:v>
                </c:pt>
                <c:pt idx="172">
                  <c:v>-9.5606585012078971E-2</c:v>
                </c:pt>
                <c:pt idx="173">
                  <c:v>-9.7457389385269266E-2</c:v>
                </c:pt>
                <c:pt idx="174">
                  <c:v>-0.10087525672221687</c:v>
                </c:pt>
                <c:pt idx="175">
                  <c:v>-9.3602311062039756E-2</c:v>
                </c:pt>
                <c:pt idx="176">
                  <c:v>-9.7293479440599295E-2</c:v>
                </c:pt>
                <c:pt idx="177">
                  <c:v>-8.9765937741969837E-2</c:v>
                </c:pt>
                <c:pt idx="178">
                  <c:v>-7.865749737988903E-2</c:v>
                </c:pt>
                <c:pt idx="179">
                  <c:v>-8.1135517414581915E-2</c:v>
                </c:pt>
                <c:pt idx="180">
                  <c:v>-9.4157742331648864E-2</c:v>
                </c:pt>
                <c:pt idx="181">
                  <c:v>-8.6554474376287716E-2</c:v>
                </c:pt>
                <c:pt idx="182">
                  <c:v>-7.803045295747113E-2</c:v>
                </c:pt>
                <c:pt idx="183">
                  <c:v>-9.17699086409135E-2</c:v>
                </c:pt>
                <c:pt idx="184">
                  <c:v>-8.9622205781591191E-2</c:v>
                </c:pt>
                <c:pt idx="185">
                  <c:v>-9.0896577969653114E-2</c:v>
                </c:pt>
                <c:pt idx="186">
                  <c:v>-8.7950352581469549E-2</c:v>
                </c:pt>
                <c:pt idx="187">
                  <c:v>-7.2588470899785817E-2</c:v>
                </c:pt>
                <c:pt idx="188">
                  <c:v>-6.7985233387830912E-2</c:v>
                </c:pt>
                <c:pt idx="189">
                  <c:v>-6.9386607021590052E-2</c:v>
                </c:pt>
                <c:pt idx="190">
                  <c:v>-7.3287992811144398E-2</c:v>
                </c:pt>
                <c:pt idx="191">
                  <c:v>-6.5876454854600475E-2</c:v>
                </c:pt>
                <c:pt idx="192">
                  <c:v>-6.4209753257763569E-2</c:v>
                </c:pt>
                <c:pt idx="193">
                  <c:v>-6.3307576740438631E-2</c:v>
                </c:pt>
                <c:pt idx="194">
                  <c:v>-6.283438144251885E-2</c:v>
                </c:pt>
                <c:pt idx="195">
                  <c:v>-5.421691671141371E-2</c:v>
                </c:pt>
                <c:pt idx="196">
                  <c:v>-5.0291248805532485E-2</c:v>
                </c:pt>
                <c:pt idx="197">
                  <c:v>-4.9138890014053249E-2</c:v>
                </c:pt>
                <c:pt idx="198">
                  <c:v>-4.803894562919353E-2</c:v>
                </c:pt>
                <c:pt idx="199">
                  <c:v>-5.1396953441407711E-2</c:v>
                </c:pt>
                <c:pt idx="200">
                  <c:v>-5.1705597343301823E-2</c:v>
                </c:pt>
                <c:pt idx="201">
                  <c:v>-5.3476635052106425E-2</c:v>
                </c:pt>
                <c:pt idx="202">
                  <c:v>-5.3974983182548453E-2</c:v>
                </c:pt>
                <c:pt idx="203">
                  <c:v>-5.5393803495106919E-2</c:v>
                </c:pt>
                <c:pt idx="204">
                  <c:v>-6.8031211808972869E-2</c:v>
                </c:pt>
                <c:pt idx="205">
                  <c:v>-7.298379544530309E-2</c:v>
                </c:pt>
                <c:pt idx="206">
                  <c:v>-7.5842432851304431E-2</c:v>
                </c:pt>
                <c:pt idx="207">
                  <c:v>-7.9358924393004182E-2</c:v>
                </c:pt>
                <c:pt idx="208">
                  <c:v>-8.2527317403027656E-2</c:v>
                </c:pt>
                <c:pt idx="209">
                  <c:v>-8.9696308505715305E-2</c:v>
                </c:pt>
                <c:pt idx="210">
                  <c:v>-9.3870642703240526E-2</c:v>
                </c:pt>
                <c:pt idx="211">
                  <c:v>-9.1643105348463316E-2</c:v>
                </c:pt>
                <c:pt idx="212">
                  <c:v>-0.10108414596882931</c:v>
                </c:pt>
                <c:pt idx="213">
                  <c:v>-0.10401863792868349</c:v>
                </c:pt>
                <c:pt idx="214">
                  <c:v>-0.10052599621742331</c:v>
                </c:pt>
                <c:pt idx="215">
                  <c:v>-0.10161749880492688</c:v>
                </c:pt>
                <c:pt idx="216">
                  <c:v>-0.11237576033400676</c:v>
                </c:pt>
                <c:pt idx="217">
                  <c:v>-0.10033412489146776</c:v>
                </c:pt>
                <c:pt idx="218">
                  <c:v>-9.8545297715856961E-2</c:v>
                </c:pt>
                <c:pt idx="219">
                  <c:v>-0.10130189806460399</c:v>
                </c:pt>
                <c:pt idx="220">
                  <c:v>-0.10101659835390031</c:v>
                </c:pt>
                <c:pt idx="221">
                  <c:v>-9.8629248171843487E-2</c:v>
                </c:pt>
                <c:pt idx="222">
                  <c:v>-9.7031908845321313E-2</c:v>
                </c:pt>
                <c:pt idx="223">
                  <c:v>-9.589759889703342E-2</c:v>
                </c:pt>
                <c:pt idx="224">
                  <c:v>-9.5415372745557114E-2</c:v>
                </c:pt>
                <c:pt idx="225">
                  <c:v>-0.10037611598081431</c:v>
                </c:pt>
                <c:pt idx="226">
                  <c:v>-0.10361900187937023</c:v>
                </c:pt>
                <c:pt idx="227">
                  <c:v>-0.1007793260714287</c:v>
                </c:pt>
                <c:pt idx="228">
                  <c:v>-0.10371055664541184</c:v>
                </c:pt>
                <c:pt idx="229">
                  <c:v>-0.10930867453405257</c:v>
                </c:pt>
                <c:pt idx="230">
                  <c:v>-0.11294357129172228</c:v>
                </c:pt>
                <c:pt idx="231">
                  <c:v>-0.11261274768932061</c:v>
                </c:pt>
                <c:pt idx="232">
                  <c:v>-0.11510910921024387</c:v>
                </c:pt>
                <c:pt idx="233">
                  <c:v>-0.11543071089321699</c:v>
                </c:pt>
                <c:pt idx="234">
                  <c:v>-0.115367164616062</c:v>
                </c:pt>
                <c:pt idx="235">
                  <c:v>-0.10861627988443889</c:v>
                </c:pt>
                <c:pt idx="236">
                  <c:v>-0.11190980564488473</c:v>
                </c:pt>
                <c:pt idx="237">
                  <c:v>-0.11346081250702778</c:v>
                </c:pt>
                <c:pt idx="238">
                  <c:v>-0.10334386200917156</c:v>
                </c:pt>
                <c:pt idx="239">
                  <c:v>-0.10733928277362348</c:v>
                </c:pt>
                <c:pt idx="240">
                  <c:v>-0.10527569696859118</c:v>
                </c:pt>
                <c:pt idx="241">
                  <c:v>-0.10554677285904057</c:v>
                </c:pt>
                <c:pt idx="242">
                  <c:v>-0.10214148044392812</c:v>
                </c:pt>
                <c:pt idx="243">
                  <c:v>-9.9637134333556698E-2</c:v>
                </c:pt>
                <c:pt idx="244">
                  <c:v>-0.10516203409573099</c:v>
                </c:pt>
                <c:pt idx="245">
                  <c:v>-0.10281184058349668</c:v>
                </c:pt>
                <c:pt idx="246">
                  <c:v>-0.10030163131101577</c:v>
                </c:pt>
                <c:pt idx="247">
                  <c:v>-9.8091353714207852E-2</c:v>
                </c:pt>
                <c:pt idx="248">
                  <c:v>-9.6303353070131603E-2</c:v>
                </c:pt>
                <c:pt idx="249">
                  <c:v>-0.10163796546802173</c:v>
                </c:pt>
                <c:pt idx="250">
                  <c:v>-0.10451223428024137</c:v>
                </c:pt>
                <c:pt idx="251">
                  <c:v>-0.11013302437523886</c:v>
                </c:pt>
                <c:pt idx="252">
                  <c:v>-0.11977510443840855</c:v>
                </c:pt>
                <c:pt idx="253">
                  <c:v>-0.12082313411147527</c:v>
                </c:pt>
                <c:pt idx="254">
                  <c:v>-0.12087036382270744</c:v>
                </c:pt>
                <c:pt idx="255">
                  <c:v>-0.1259132478707562</c:v>
                </c:pt>
                <c:pt idx="256">
                  <c:v>-0.13597717428807155</c:v>
                </c:pt>
                <c:pt idx="257">
                  <c:v>-0.12992771707425721</c:v>
                </c:pt>
                <c:pt idx="258">
                  <c:v>-0.13340872182847485</c:v>
                </c:pt>
                <c:pt idx="259">
                  <c:v>-0.13861473053347229</c:v>
                </c:pt>
                <c:pt idx="260">
                  <c:v>-0.12822641685330072</c:v>
                </c:pt>
                <c:pt idx="261">
                  <c:v>-0.12348700464030948</c:v>
                </c:pt>
                <c:pt idx="262">
                  <c:v>-0.11763406457646919</c:v>
                </c:pt>
                <c:pt idx="263">
                  <c:v>-0.12038825351954674</c:v>
                </c:pt>
                <c:pt idx="264">
                  <c:v>-0.11457787610313674</c:v>
                </c:pt>
                <c:pt idx="265">
                  <c:v>-0.11976834895386856</c:v>
                </c:pt>
                <c:pt idx="266">
                  <c:v>-0.12777297531759169</c:v>
                </c:pt>
                <c:pt idx="267">
                  <c:v>-0.11926232185184504</c:v>
                </c:pt>
                <c:pt idx="268">
                  <c:v>-0.1097221466506928</c:v>
                </c:pt>
                <c:pt idx="269">
                  <c:v>-0.11474400171669574</c:v>
                </c:pt>
                <c:pt idx="270">
                  <c:v>-0.1097511140142764</c:v>
                </c:pt>
                <c:pt idx="271">
                  <c:v>-0.1124010968764354</c:v>
                </c:pt>
                <c:pt idx="272">
                  <c:v>-0.11597402815391677</c:v>
                </c:pt>
                <c:pt idx="273">
                  <c:v>-0.12491349697903864</c:v>
                </c:pt>
                <c:pt idx="274">
                  <c:v>-0.1200547806012161</c:v>
                </c:pt>
                <c:pt idx="275">
                  <c:v>-0.11410859433047604</c:v>
                </c:pt>
                <c:pt idx="276">
                  <c:v>-0.10699265813638514</c:v>
                </c:pt>
                <c:pt idx="277">
                  <c:v>-0.11168976611075809</c:v>
                </c:pt>
                <c:pt idx="278">
                  <c:v>-0.11689914063529039</c:v>
                </c:pt>
                <c:pt idx="279">
                  <c:v>-0.11556244752497735</c:v>
                </c:pt>
                <c:pt idx="280">
                  <c:v>-0.12013379668885138</c:v>
                </c:pt>
                <c:pt idx="281">
                  <c:v>-0.12224614214601781</c:v>
                </c:pt>
                <c:pt idx="282">
                  <c:v>-0.12559616989814026</c:v>
                </c:pt>
                <c:pt idx="283">
                  <c:v>-9.6663015471311842E-2</c:v>
                </c:pt>
                <c:pt idx="284">
                  <c:v>-8.5200572146805986E-2</c:v>
                </c:pt>
                <c:pt idx="285">
                  <c:v>-7.8030651800338857E-2</c:v>
                </c:pt>
                <c:pt idx="286">
                  <c:v>-7.7497791644563385E-2</c:v>
                </c:pt>
                <c:pt idx="287">
                  <c:v>-7.7736196468945473E-2</c:v>
                </c:pt>
                <c:pt idx="288">
                  <c:v>-8.1103623341041597E-2</c:v>
                </c:pt>
                <c:pt idx="289">
                  <c:v>-8.6889616754146193E-2</c:v>
                </c:pt>
                <c:pt idx="290">
                  <c:v>-8.5421888574624183E-2</c:v>
                </c:pt>
                <c:pt idx="291">
                  <c:v>-7.7881786821162868E-2</c:v>
                </c:pt>
                <c:pt idx="292">
                  <c:v>-7.5987719624165728E-2</c:v>
                </c:pt>
                <c:pt idx="293">
                  <c:v>-6.9345350702611941E-2</c:v>
                </c:pt>
                <c:pt idx="294">
                  <c:v>-6.458958028324302E-2</c:v>
                </c:pt>
                <c:pt idx="295">
                  <c:v>-7.3039178418369377E-2</c:v>
                </c:pt>
                <c:pt idx="296">
                  <c:v>-8.225029819693741E-2</c:v>
                </c:pt>
                <c:pt idx="297">
                  <c:v>-8.3602431575414804E-2</c:v>
                </c:pt>
                <c:pt idx="298">
                  <c:v>-6.9553691994954314E-2</c:v>
                </c:pt>
                <c:pt idx="299">
                  <c:v>-6.995476134122669E-2</c:v>
                </c:pt>
                <c:pt idx="300">
                  <c:v>-6.4384926060645276E-2</c:v>
                </c:pt>
                <c:pt idx="301">
                  <c:v>-7.279523536406074E-2</c:v>
                </c:pt>
                <c:pt idx="302">
                  <c:v>-7.259848620128484E-2</c:v>
                </c:pt>
                <c:pt idx="303">
                  <c:v>-6.9434929721564065E-2</c:v>
                </c:pt>
                <c:pt idx="304">
                  <c:v>-6.9183218076846131E-2</c:v>
                </c:pt>
                <c:pt idx="305">
                  <c:v>-6.2695902934339132E-2</c:v>
                </c:pt>
                <c:pt idx="306">
                  <c:v>-5.6732790809745581E-2</c:v>
                </c:pt>
                <c:pt idx="307">
                  <c:v>-5.6533826402953902E-2</c:v>
                </c:pt>
                <c:pt idx="308">
                  <c:v>-5.0965769065566602E-2</c:v>
                </c:pt>
                <c:pt idx="309">
                  <c:v>-4.7128003624556158E-2</c:v>
                </c:pt>
                <c:pt idx="310">
                  <c:v>-4.6171056319452175E-2</c:v>
                </c:pt>
                <c:pt idx="311">
                  <c:v>-5.1112308962889874E-2</c:v>
                </c:pt>
                <c:pt idx="312">
                  <c:v>-4.3951411761968928E-2</c:v>
                </c:pt>
                <c:pt idx="313">
                  <c:v>-4.3459547588758696E-2</c:v>
                </c:pt>
                <c:pt idx="314">
                  <c:v>-5.0351117224376019E-2</c:v>
                </c:pt>
                <c:pt idx="315">
                  <c:v>-4.1571801435891453E-2</c:v>
                </c:pt>
                <c:pt idx="316">
                  <c:v>-4.5478884931218433E-2</c:v>
                </c:pt>
                <c:pt idx="317">
                  <c:v>-5.0646855963169979E-2</c:v>
                </c:pt>
                <c:pt idx="318">
                  <c:v>-5.2113100517110711E-2</c:v>
                </c:pt>
                <c:pt idx="319">
                  <c:v>-4.9120548832671251E-2</c:v>
                </c:pt>
                <c:pt idx="320">
                  <c:v>-4.2175889514760811E-2</c:v>
                </c:pt>
                <c:pt idx="321">
                  <c:v>-4.5826370572347175E-2</c:v>
                </c:pt>
                <c:pt idx="322">
                  <c:v>-4.0971840656110481E-2</c:v>
                </c:pt>
                <c:pt idx="323">
                  <c:v>-4.1171066336876616E-2</c:v>
                </c:pt>
                <c:pt idx="324">
                  <c:v>-4.1402352160168521E-2</c:v>
                </c:pt>
                <c:pt idx="325">
                  <c:v>-5.334217716575973E-2</c:v>
                </c:pt>
                <c:pt idx="326">
                  <c:v>-5.5200439247976907E-2</c:v>
                </c:pt>
                <c:pt idx="327">
                  <c:v>-6.0076098869310535E-2</c:v>
                </c:pt>
                <c:pt idx="328">
                  <c:v>-6.0803269023638751E-2</c:v>
                </c:pt>
                <c:pt idx="329">
                  <c:v>-5.5163883588123519E-2</c:v>
                </c:pt>
                <c:pt idx="330">
                  <c:v>-4.4057242253403128E-2</c:v>
                </c:pt>
                <c:pt idx="331">
                  <c:v>-3.9262291230661384E-2</c:v>
                </c:pt>
                <c:pt idx="332">
                  <c:v>-3.6912284748468638E-2</c:v>
                </c:pt>
                <c:pt idx="333">
                  <c:v>-3.5451830368270043E-2</c:v>
                </c:pt>
                <c:pt idx="334">
                  <c:v>-4.1203327872237461E-2</c:v>
                </c:pt>
                <c:pt idx="335">
                  <c:v>-2.5166808004466468E-2</c:v>
                </c:pt>
                <c:pt idx="336">
                  <c:v>-2.046176333082439E-2</c:v>
                </c:pt>
                <c:pt idx="337">
                  <c:v>-1.7862385557604443E-2</c:v>
                </c:pt>
                <c:pt idx="338">
                  <c:v>-1.7877633736811172E-2</c:v>
                </c:pt>
                <c:pt idx="339">
                  <c:v>-1.3304486483548428E-2</c:v>
                </c:pt>
                <c:pt idx="340">
                  <c:v>-6.7669892998715175E-3</c:v>
                </c:pt>
                <c:pt idx="341">
                  <c:v>-5.9408169174701708E-4</c:v>
                </c:pt>
                <c:pt idx="342">
                  <c:v>-6.972182343922162E-3</c:v>
                </c:pt>
                <c:pt idx="343">
                  <c:v>-1.8220934054982152E-3</c:v>
                </c:pt>
                <c:pt idx="344">
                  <c:v>-5.0202320387542354E-3</c:v>
                </c:pt>
                <c:pt idx="345">
                  <c:v>-1.0627359335052877E-2</c:v>
                </c:pt>
                <c:pt idx="346">
                  <c:v>-7.6508619525195165E-3</c:v>
                </c:pt>
                <c:pt idx="347">
                  <c:v>-2.473695884349647E-3</c:v>
                </c:pt>
                <c:pt idx="348">
                  <c:v>0</c:v>
                </c:pt>
                <c:pt idx="349">
                  <c:v>-2.8670519553247731E-3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-3.0483769400951877E-3</c:v>
                </c:pt>
                <c:pt idx="358">
                  <c:v>-5.3562446839833244E-3</c:v>
                </c:pt>
                <c:pt idx="359">
                  <c:v>-5.0034148872087902E-3</c:v>
                </c:pt>
                <c:pt idx="360">
                  <c:v>-5.2267554122810145E-3</c:v>
                </c:pt>
                <c:pt idx="361">
                  <c:v>-3.8529718025701598E-3</c:v>
                </c:pt>
                <c:pt idx="362">
                  <c:v>-5.4453496907281851E-3</c:v>
                </c:pt>
                <c:pt idx="363">
                  <c:v>-9.4289213711231668E-3</c:v>
                </c:pt>
                <c:pt idx="364">
                  <c:v>-6.9832627091790389E-3</c:v>
                </c:pt>
                <c:pt idx="365">
                  <c:v>-8.5585887557015905E-4</c:v>
                </c:pt>
                <c:pt idx="366">
                  <c:v>-1.2977060314321998E-3</c:v>
                </c:pt>
                <c:pt idx="367">
                  <c:v>0</c:v>
                </c:pt>
                <c:pt idx="368">
                  <c:v>0</c:v>
                </c:pt>
                <c:pt idx="369">
                  <c:v>-4.3134056161221457E-3</c:v>
                </c:pt>
                <c:pt idx="370">
                  <c:v>-2.5067072884050745E-3</c:v>
                </c:pt>
                <c:pt idx="371">
                  <c:v>0</c:v>
                </c:pt>
                <c:pt idx="372">
                  <c:v>-3.0890789098297899E-3</c:v>
                </c:pt>
                <c:pt idx="373">
                  <c:v>-1.3355215408891175E-3</c:v>
                </c:pt>
                <c:pt idx="374">
                  <c:v>-3.2419251931402604E-3</c:v>
                </c:pt>
                <c:pt idx="375">
                  <c:v>0</c:v>
                </c:pt>
                <c:pt idx="376">
                  <c:v>0</c:v>
                </c:pt>
                <c:pt idx="377">
                  <c:v>-3.5734355194144696E-3</c:v>
                </c:pt>
                <c:pt idx="378">
                  <c:v>-9.6885930120670372E-3</c:v>
                </c:pt>
                <c:pt idx="379">
                  <c:v>-9.9578111893704468E-3</c:v>
                </c:pt>
                <c:pt idx="380">
                  <c:v>-4.3226036214081276E-3</c:v>
                </c:pt>
                <c:pt idx="381">
                  <c:v>-1.9805768720366768E-3</c:v>
                </c:pt>
                <c:pt idx="382">
                  <c:v>-7.8490004540400227E-3</c:v>
                </c:pt>
                <c:pt idx="383">
                  <c:v>-6.8399282748791146E-3</c:v>
                </c:pt>
                <c:pt idx="384">
                  <c:v>-8.8795528638174748E-3</c:v>
                </c:pt>
                <c:pt idx="385">
                  <c:v>-1.5868428823937464E-2</c:v>
                </c:pt>
                <c:pt idx="386">
                  <c:v>-1.8612465787199661E-2</c:v>
                </c:pt>
                <c:pt idx="387">
                  <c:v>-1.5143294026865206E-2</c:v>
                </c:pt>
                <c:pt idx="388">
                  <c:v>-5.7570642403926842E-3</c:v>
                </c:pt>
                <c:pt idx="389">
                  <c:v>-7.0289956580472657E-3</c:v>
                </c:pt>
                <c:pt idx="390">
                  <c:v>-6.007169574400284E-3</c:v>
                </c:pt>
                <c:pt idx="391">
                  <c:v>-1.6570856952633495E-3</c:v>
                </c:pt>
                <c:pt idx="392">
                  <c:v>0</c:v>
                </c:pt>
                <c:pt idx="393">
                  <c:v>0</c:v>
                </c:pt>
                <c:pt idx="394">
                  <c:v>-1.8351980731778572E-2</c:v>
                </c:pt>
                <c:pt idx="395">
                  <c:v>-1.1758104145657367E-2</c:v>
                </c:pt>
                <c:pt idx="396">
                  <c:v>-1.5217249777693898E-2</c:v>
                </c:pt>
                <c:pt idx="397">
                  <c:v>-1.2385881574251134E-2</c:v>
                </c:pt>
                <c:pt idx="398">
                  <c:v>-9.4407657831460101E-3</c:v>
                </c:pt>
                <c:pt idx="399">
                  <c:v>-1.1494738921588477E-2</c:v>
                </c:pt>
                <c:pt idx="400">
                  <c:v>-8.6957233696773883E-3</c:v>
                </c:pt>
                <c:pt idx="401">
                  <c:v>0</c:v>
                </c:pt>
                <c:pt idx="402">
                  <c:v>-2.2404842212893072E-3</c:v>
                </c:pt>
                <c:pt idx="403">
                  <c:v>-9.3691438965721741E-3</c:v>
                </c:pt>
                <c:pt idx="404">
                  <c:v>-1.6900341529237806E-2</c:v>
                </c:pt>
                <c:pt idx="405">
                  <c:v>-1.4118509288306047E-2</c:v>
                </c:pt>
                <c:pt idx="406">
                  <c:v>-2.6565281719257539E-2</c:v>
                </c:pt>
                <c:pt idx="407">
                  <c:v>-2.1641109185296714E-2</c:v>
                </c:pt>
                <c:pt idx="408">
                  <c:v>-1.9160541664690833E-2</c:v>
                </c:pt>
                <c:pt idx="409">
                  <c:v>-2.9890064220109647E-2</c:v>
                </c:pt>
                <c:pt idx="410">
                  <c:v>-3.3524947463334676E-2</c:v>
                </c:pt>
                <c:pt idx="411">
                  <c:v>-3.1675961289930554E-2</c:v>
                </c:pt>
                <c:pt idx="412">
                  <c:v>-3.9185548868803877E-2</c:v>
                </c:pt>
                <c:pt idx="413">
                  <c:v>-4.0925581884812434E-2</c:v>
                </c:pt>
                <c:pt idx="414">
                  <c:v>-4.22111185444346E-2</c:v>
                </c:pt>
                <c:pt idx="415">
                  <c:v>-3.062565794849148E-2</c:v>
                </c:pt>
                <c:pt idx="416">
                  <c:v>-2.8783630257982029E-2</c:v>
                </c:pt>
                <c:pt idx="417">
                  <c:v>-2.2551246798913849E-2</c:v>
                </c:pt>
                <c:pt idx="418">
                  <c:v>-2.4538570456966169E-2</c:v>
                </c:pt>
                <c:pt idx="419">
                  <c:v>-2.2152569886486395E-2</c:v>
                </c:pt>
                <c:pt idx="420">
                  <c:v>-2.2450283781021652E-2</c:v>
                </c:pt>
                <c:pt idx="421">
                  <c:v>-2.8758690748715621E-2</c:v>
                </c:pt>
                <c:pt idx="422">
                  <c:v>-2.9710438217927959E-2</c:v>
                </c:pt>
                <c:pt idx="423">
                  <c:v>-2.6714266487854244E-2</c:v>
                </c:pt>
                <c:pt idx="424">
                  <c:v>-2.7716288498524921E-2</c:v>
                </c:pt>
                <c:pt idx="425">
                  <c:v>-3.1298837637262489E-2</c:v>
                </c:pt>
                <c:pt idx="426">
                  <c:v>-3.813839774697747E-2</c:v>
                </c:pt>
                <c:pt idx="427">
                  <c:v>-4.3115937812001182E-2</c:v>
                </c:pt>
                <c:pt idx="428">
                  <c:v>-5.1925289461916213E-2</c:v>
                </c:pt>
                <c:pt idx="429">
                  <c:v>-4.9304682862304716E-2</c:v>
                </c:pt>
                <c:pt idx="430">
                  <c:v>-5.2832674789692557E-2</c:v>
                </c:pt>
                <c:pt idx="431">
                  <c:v>-6.702662301010498E-2</c:v>
                </c:pt>
                <c:pt idx="432">
                  <c:v>-6.454832020013157E-2</c:v>
                </c:pt>
                <c:pt idx="433">
                  <c:v>-6.7298237164511887E-2</c:v>
                </c:pt>
                <c:pt idx="434">
                  <c:v>-7.2065206087703615E-2</c:v>
                </c:pt>
                <c:pt idx="435">
                  <c:v>-8.2757410275558052E-2</c:v>
                </c:pt>
                <c:pt idx="436">
                  <c:v>-7.8752143589123413E-2</c:v>
                </c:pt>
                <c:pt idx="437">
                  <c:v>-8.2302245565477272E-2</c:v>
                </c:pt>
                <c:pt idx="438">
                  <c:v>-8.5616233677670128E-2</c:v>
                </c:pt>
                <c:pt idx="439">
                  <c:v>-7.7239930580005223E-2</c:v>
                </c:pt>
                <c:pt idx="440">
                  <c:v>-7.8112668143278219E-2</c:v>
                </c:pt>
                <c:pt idx="441">
                  <c:v>-7.6993017362895211E-2</c:v>
                </c:pt>
                <c:pt idx="442">
                  <c:v>-7.2659138585117189E-2</c:v>
                </c:pt>
                <c:pt idx="443">
                  <c:v>-8.2041880410608781E-2</c:v>
                </c:pt>
                <c:pt idx="444">
                  <c:v>-8.4567576169901404E-2</c:v>
                </c:pt>
                <c:pt idx="445">
                  <c:v>-8.8562838100535002E-2</c:v>
                </c:pt>
                <c:pt idx="446">
                  <c:v>-8.9020276524082953E-2</c:v>
                </c:pt>
                <c:pt idx="447">
                  <c:v>-8.2212649168601826E-2</c:v>
                </c:pt>
                <c:pt idx="448">
                  <c:v>-7.5275615870878387E-2</c:v>
                </c:pt>
                <c:pt idx="449">
                  <c:v>-8.632073297320042E-2</c:v>
                </c:pt>
                <c:pt idx="450">
                  <c:v>-8.2828451189769003E-2</c:v>
                </c:pt>
                <c:pt idx="451">
                  <c:v>-8.5489000853641861E-2</c:v>
                </c:pt>
                <c:pt idx="452">
                  <c:v>-9.512992789286423E-2</c:v>
                </c:pt>
                <c:pt idx="453">
                  <c:v>-9.4959902282118813E-2</c:v>
                </c:pt>
                <c:pt idx="454">
                  <c:v>-9.5928869278208428E-2</c:v>
                </c:pt>
                <c:pt idx="455">
                  <c:v>-0.10207014271446158</c:v>
                </c:pt>
                <c:pt idx="456">
                  <c:v>-0.1011147597216705</c:v>
                </c:pt>
                <c:pt idx="457">
                  <c:v>-0.10789843930465959</c:v>
                </c:pt>
                <c:pt idx="458">
                  <c:v>-0.10647997035029444</c:v>
                </c:pt>
                <c:pt idx="459">
                  <c:v>-0.11301550209117628</c:v>
                </c:pt>
                <c:pt idx="460">
                  <c:v>-0.10447216832508566</c:v>
                </c:pt>
                <c:pt idx="461">
                  <c:v>-0.10211040107539093</c:v>
                </c:pt>
                <c:pt idx="462">
                  <c:v>-9.7104917140814928E-2</c:v>
                </c:pt>
                <c:pt idx="463">
                  <c:v>-9.1331863409466529E-2</c:v>
                </c:pt>
                <c:pt idx="464">
                  <c:v>-6.791206849078224E-2</c:v>
                </c:pt>
                <c:pt idx="465">
                  <c:v>-6.5315401164098952E-2</c:v>
                </c:pt>
                <c:pt idx="466">
                  <c:v>-5.9330227865694307E-2</c:v>
                </c:pt>
                <c:pt idx="467">
                  <c:v>-6.0846849628034327E-2</c:v>
                </c:pt>
                <c:pt idx="468">
                  <c:v>-5.8058745532661216E-2</c:v>
                </c:pt>
                <c:pt idx="469">
                  <c:v>-5.161966761919401E-2</c:v>
                </c:pt>
                <c:pt idx="470">
                  <c:v>-5.7678612133394203E-2</c:v>
                </c:pt>
                <c:pt idx="471">
                  <c:v>-5.1372754948751376E-2</c:v>
                </c:pt>
                <c:pt idx="472">
                  <c:v>-4.8865900617080738E-2</c:v>
                </c:pt>
                <c:pt idx="473">
                  <c:v>-4.6577644152637765E-2</c:v>
                </c:pt>
                <c:pt idx="474">
                  <c:v>-5.1345708044507665E-2</c:v>
                </c:pt>
                <c:pt idx="475">
                  <c:v>-5.8267033128196588E-2</c:v>
                </c:pt>
                <c:pt idx="476">
                  <c:v>-5.2300004303782677E-2</c:v>
                </c:pt>
                <c:pt idx="477">
                  <c:v>-4.5569111642071336E-2</c:v>
                </c:pt>
                <c:pt idx="478">
                  <c:v>-4.5943845138587736E-2</c:v>
                </c:pt>
                <c:pt idx="479">
                  <c:v>-4.3807592566192488E-2</c:v>
                </c:pt>
                <c:pt idx="480">
                  <c:v>-4.3869902473777977E-2</c:v>
                </c:pt>
                <c:pt idx="481">
                  <c:v>-4.4390435329597966E-2</c:v>
                </c:pt>
                <c:pt idx="482">
                  <c:v>-3.8745957724924063E-2</c:v>
                </c:pt>
                <c:pt idx="483">
                  <c:v>-2.8832622166225841E-2</c:v>
                </c:pt>
                <c:pt idx="484">
                  <c:v>-2.9788694889750778E-2</c:v>
                </c:pt>
                <c:pt idx="485">
                  <c:v>-2.3803917795224949E-2</c:v>
                </c:pt>
                <c:pt idx="486">
                  <c:v>-2.1931766735138414E-2</c:v>
                </c:pt>
                <c:pt idx="487">
                  <c:v>-2.7909233361700037E-2</c:v>
                </c:pt>
                <c:pt idx="488">
                  <c:v>-2.6713325472035532E-2</c:v>
                </c:pt>
                <c:pt idx="489">
                  <c:v>-3.5618981130786986E-2</c:v>
                </c:pt>
                <c:pt idx="490">
                  <c:v>-2.4421452664578069E-2</c:v>
                </c:pt>
                <c:pt idx="491">
                  <c:v>-2.1485499459575896E-2</c:v>
                </c:pt>
                <c:pt idx="492">
                  <c:v>-1.881233718010944E-2</c:v>
                </c:pt>
                <c:pt idx="493">
                  <c:v>-1.7675103050347585E-2</c:v>
                </c:pt>
                <c:pt idx="494">
                  <c:v>-1.5797059637104094E-2</c:v>
                </c:pt>
                <c:pt idx="495">
                  <c:v>-1.3903894306263043E-2</c:v>
                </c:pt>
                <c:pt idx="496">
                  <c:v>-1.2642631261636117E-2</c:v>
                </c:pt>
                <c:pt idx="497">
                  <c:v>-1.3789135372377137E-2</c:v>
                </c:pt>
                <c:pt idx="498">
                  <c:v>-1.625150922948615E-2</c:v>
                </c:pt>
                <c:pt idx="499">
                  <c:v>-1.8171468554392667E-2</c:v>
                </c:pt>
                <c:pt idx="500">
                  <c:v>-2.2358820818066838E-2</c:v>
                </c:pt>
                <c:pt idx="501">
                  <c:v>-2.336494544910761E-2</c:v>
                </c:pt>
                <c:pt idx="502">
                  <c:v>-2.4152596863293629E-2</c:v>
                </c:pt>
                <c:pt idx="503">
                  <c:v>-2.6115722355351423E-2</c:v>
                </c:pt>
                <c:pt idx="504">
                  <c:v>-2.382094659910039E-2</c:v>
                </c:pt>
                <c:pt idx="505">
                  <c:v>-2.6392556191372485E-2</c:v>
                </c:pt>
                <c:pt idx="506">
                  <c:v>-1.1670219141956095E-2</c:v>
                </c:pt>
                <c:pt idx="507">
                  <c:v>-1.1726641576931485E-2</c:v>
                </c:pt>
                <c:pt idx="508">
                  <c:v>-1.4454369871665596E-2</c:v>
                </c:pt>
                <c:pt idx="509">
                  <c:v>-1.1056734031730464E-2</c:v>
                </c:pt>
                <c:pt idx="510">
                  <c:v>-1.6016570484172266E-2</c:v>
                </c:pt>
                <c:pt idx="511">
                  <c:v>-1.2707214827694768E-2</c:v>
                </c:pt>
                <c:pt idx="512">
                  <c:v>-9.6874211558282131E-3</c:v>
                </c:pt>
                <c:pt idx="513">
                  <c:v>-1.1442311515040715E-2</c:v>
                </c:pt>
                <c:pt idx="514">
                  <c:v>-8.3607296555916477E-3</c:v>
                </c:pt>
                <c:pt idx="515">
                  <c:v>-8.0311312638426946E-3</c:v>
                </c:pt>
                <c:pt idx="516">
                  <c:v>-6.9812567855048746E-3</c:v>
                </c:pt>
                <c:pt idx="517">
                  <c:v>-7.4417531901408429E-3</c:v>
                </c:pt>
                <c:pt idx="518">
                  <c:v>0</c:v>
                </c:pt>
                <c:pt idx="519">
                  <c:v>-3.5192831335442154E-3</c:v>
                </c:pt>
                <c:pt idx="520">
                  <c:v>-1.1164381423048986E-2</c:v>
                </c:pt>
                <c:pt idx="521">
                  <c:v>-4.4827041976703841E-3</c:v>
                </c:pt>
                <c:pt idx="522">
                  <c:v>-7.8496279781524736E-3</c:v>
                </c:pt>
                <c:pt idx="523">
                  <c:v>-8.4563783287066041E-3</c:v>
                </c:pt>
                <c:pt idx="524">
                  <c:v>-1.1246252027033554E-2</c:v>
                </c:pt>
                <c:pt idx="525">
                  <c:v>-1.0480029307622263E-2</c:v>
                </c:pt>
                <c:pt idx="526">
                  <c:v>-6.6066973657491479E-3</c:v>
                </c:pt>
                <c:pt idx="527">
                  <c:v>-8.3827207460714925E-3</c:v>
                </c:pt>
                <c:pt idx="528">
                  <c:v>-7.4119961039520454E-3</c:v>
                </c:pt>
                <c:pt idx="529">
                  <c:v>-3.815779529912966E-3</c:v>
                </c:pt>
                <c:pt idx="530">
                  <c:v>-3.8092095852700902E-3</c:v>
                </c:pt>
                <c:pt idx="531">
                  <c:v>-5.265268643315002E-3</c:v>
                </c:pt>
                <c:pt idx="532">
                  <c:v>-2.2408760359949875E-3</c:v>
                </c:pt>
                <c:pt idx="533">
                  <c:v>-1.6721386413853567E-2</c:v>
                </c:pt>
                <c:pt idx="534">
                  <c:v>-1.310967460756951E-2</c:v>
                </c:pt>
                <c:pt idx="535">
                  <c:v>-8.159245361919476E-3</c:v>
                </c:pt>
                <c:pt idx="536">
                  <c:v>0</c:v>
                </c:pt>
                <c:pt idx="537">
                  <c:v>-3.2872156889143245E-3</c:v>
                </c:pt>
                <c:pt idx="538">
                  <c:v>-4.222203110731515E-3</c:v>
                </c:pt>
                <c:pt idx="539">
                  <c:v>0</c:v>
                </c:pt>
                <c:pt idx="540">
                  <c:v>0</c:v>
                </c:pt>
                <c:pt idx="541">
                  <c:v>-2.6978970998340346E-3</c:v>
                </c:pt>
                <c:pt idx="542">
                  <c:v>-6.4362088783946891E-3</c:v>
                </c:pt>
                <c:pt idx="543">
                  <c:v>-6.0093859914944758E-3</c:v>
                </c:pt>
                <c:pt idx="544">
                  <c:v>-7.9219979305773514E-3</c:v>
                </c:pt>
                <c:pt idx="545">
                  <c:v>-1.4322594837816616E-2</c:v>
                </c:pt>
                <c:pt idx="546">
                  <c:v>-3.7276838134724377E-3</c:v>
                </c:pt>
                <c:pt idx="547">
                  <c:v>0</c:v>
                </c:pt>
                <c:pt idx="548">
                  <c:v>-2.7325003693285943E-3</c:v>
                </c:pt>
                <c:pt idx="549">
                  <c:v>-3.7519193617041591E-4</c:v>
                </c:pt>
                <c:pt idx="550">
                  <c:v>0</c:v>
                </c:pt>
                <c:pt idx="551">
                  <c:v>-8.7127969663469695E-4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-3.2142263370771307E-3</c:v>
                </c:pt>
                <c:pt idx="556">
                  <c:v>-8.3550590523853163E-3</c:v>
                </c:pt>
                <c:pt idx="557">
                  <c:v>-1.4624754874146384E-2</c:v>
                </c:pt>
                <c:pt idx="558">
                  <c:v>-1.0505023607299324E-2</c:v>
                </c:pt>
                <c:pt idx="559">
                  <c:v>-1.5571443722256273E-2</c:v>
                </c:pt>
                <c:pt idx="560">
                  <c:v>-1.6197620650038158E-2</c:v>
                </c:pt>
                <c:pt idx="561">
                  <c:v>-1.3406069907212492E-2</c:v>
                </c:pt>
                <c:pt idx="562">
                  <c:v>-1.3716667721571985E-2</c:v>
                </c:pt>
                <c:pt idx="563">
                  <c:v>-1.3960599565405851E-2</c:v>
                </c:pt>
                <c:pt idx="564">
                  <c:v>-1.152215730799544E-2</c:v>
                </c:pt>
                <c:pt idx="565">
                  <c:v>-1.4932266580748865E-2</c:v>
                </c:pt>
                <c:pt idx="566">
                  <c:v>-2.2428429009369033E-2</c:v>
                </c:pt>
                <c:pt idx="567">
                  <c:v>-2.380684052534543E-2</c:v>
                </c:pt>
                <c:pt idx="568">
                  <c:v>-2.279109580797456E-2</c:v>
                </c:pt>
                <c:pt idx="569">
                  <c:v>-2.2410056974013215E-2</c:v>
                </c:pt>
                <c:pt idx="570">
                  <c:v>-2.0928079991935689E-2</c:v>
                </c:pt>
                <c:pt idx="571">
                  <c:v>-2.1958266306831398E-2</c:v>
                </c:pt>
                <c:pt idx="572">
                  <c:v>-1.8885828493434453E-2</c:v>
                </c:pt>
                <c:pt idx="573">
                  <c:v>-2.1783376150066425E-2</c:v>
                </c:pt>
                <c:pt idx="574">
                  <c:v>-1.8157719910847248E-2</c:v>
                </c:pt>
                <c:pt idx="575">
                  <c:v>-1.3845179700001653E-2</c:v>
                </c:pt>
                <c:pt idx="576">
                  <c:v>-9.3162623685144608E-3</c:v>
                </c:pt>
                <c:pt idx="577">
                  <c:v>-6.5346397117193034E-3</c:v>
                </c:pt>
                <c:pt idx="578">
                  <c:v>-2.9996645315429893E-3</c:v>
                </c:pt>
                <c:pt idx="579">
                  <c:v>-5.7418956282390132E-3</c:v>
                </c:pt>
                <c:pt idx="580">
                  <c:v>-1.4151551645138483E-3</c:v>
                </c:pt>
                <c:pt idx="581">
                  <c:v>-3.6813423136370371E-3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-8.4270670279718018E-5</c:v>
                </c:pt>
                <c:pt idx="586">
                  <c:v>0</c:v>
                </c:pt>
                <c:pt idx="587">
                  <c:v>-8.4910061185161645E-5</c:v>
                </c:pt>
                <c:pt idx="588">
                  <c:v>0</c:v>
                </c:pt>
                <c:pt idx="589">
                  <c:v>-4.423777355475722E-3</c:v>
                </c:pt>
                <c:pt idx="590">
                  <c:v>-7.9938182477976572E-3</c:v>
                </c:pt>
                <c:pt idx="591">
                  <c:v>-1.3456853070472619E-2</c:v>
                </c:pt>
                <c:pt idx="592">
                  <c:v>-1.5822334508582836E-2</c:v>
                </c:pt>
                <c:pt idx="593">
                  <c:v>-1.7105639613405832E-2</c:v>
                </c:pt>
                <c:pt idx="594">
                  <c:v>-1.7495986905624483E-2</c:v>
                </c:pt>
                <c:pt idx="595">
                  <c:v>-1.460714138264374E-2</c:v>
                </c:pt>
                <c:pt idx="596">
                  <c:v>-1.007303828092343E-2</c:v>
                </c:pt>
                <c:pt idx="597">
                  <c:v>-1.2812740089054198E-2</c:v>
                </c:pt>
                <c:pt idx="598">
                  <c:v>-1.9465029580126192E-2</c:v>
                </c:pt>
                <c:pt idx="599">
                  <c:v>-2.3416484423668726E-2</c:v>
                </c:pt>
                <c:pt idx="600">
                  <c:v>-1.5656467864675006E-2</c:v>
                </c:pt>
                <c:pt idx="601">
                  <c:v>-1.3458101190889082E-2</c:v>
                </c:pt>
                <c:pt idx="602">
                  <c:v>-1.1203562114041055E-2</c:v>
                </c:pt>
                <c:pt idx="603">
                  <c:v>-8.1003082004587057E-3</c:v>
                </c:pt>
                <c:pt idx="604">
                  <c:v>-5.9926612532493762E-3</c:v>
                </c:pt>
                <c:pt idx="605">
                  <c:v>-4.0054407104372913E-3</c:v>
                </c:pt>
                <c:pt idx="606">
                  <c:v>-6.0814242101753235E-3</c:v>
                </c:pt>
                <c:pt idx="607">
                  <c:v>-5.6780265116870288E-3</c:v>
                </c:pt>
                <c:pt idx="608">
                  <c:v>-7.2705731308764232E-4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-8.9283929156824815E-4</c:v>
                </c:pt>
                <c:pt idx="614">
                  <c:v>-8.4256734056731286E-4</c:v>
                </c:pt>
                <c:pt idx="615">
                  <c:v>-8.0257771010383561E-4</c:v>
                </c:pt>
                <c:pt idx="616">
                  <c:v>-3.6510984024373805E-4</c:v>
                </c:pt>
                <c:pt idx="617">
                  <c:v>-4.8690070934122032E-3</c:v>
                </c:pt>
                <c:pt idx="618">
                  <c:v>-1.5983827628011427E-2</c:v>
                </c:pt>
                <c:pt idx="619">
                  <c:v>-1.935568695933243E-2</c:v>
                </c:pt>
                <c:pt idx="620">
                  <c:v>-1.4923666070307928E-2</c:v>
                </c:pt>
                <c:pt idx="621">
                  <c:v>-2.9952429818678961E-2</c:v>
                </c:pt>
                <c:pt idx="622">
                  <c:v>-2.8651827097215921E-2</c:v>
                </c:pt>
                <c:pt idx="623">
                  <c:v>-2.7314062167123176E-2</c:v>
                </c:pt>
                <c:pt idx="624">
                  <c:v>-2.9327083840065216E-2</c:v>
                </c:pt>
                <c:pt idx="625">
                  <c:v>-3.0500139050877562E-2</c:v>
                </c:pt>
                <c:pt idx="626">
                  <c:v>-3.2032072677159684E-2</c:v>
                </c:pt>
                <c:pt idx="627">
                  <c:v>-1.3374596965428864E-2</c:v>
                </c:pt>
                <c:pt idx="628">
                  <c:v>-1.4706947211070909E-2</c:v>
                </c:pt>
                <c:pt idx="629">
                  <c:v>-8.4093279031297596E-3</c:v>
                </c:pt>
                <c:pt idx="630">
                  <c:v>-4.5882465700259889E-3</c:v>
                </c:pt>
                <c:pt idx="631">
                  <c:v>-8.177483948098474E-3</c:v>
                </c:pt>
                <c:pt idx="632">
                  <c:v>-1.1962364040688067E-2</c:v>
                </c:pt>
                <c:pt idx="633">
                  <c:v>-1.5217932412692647E-2</c:v>
                </c:pt>
                <c:pt idx="634">
                  <c:v>-1.0369370186419591E-2</c:v>
                </c:pt>
                <c:pt idx="635">
                  <c:v>-6.6499777464258392E-3</c:v>
                </c:pt>
                <c:pt idx="636">
                  <c:v>-4.1885172202671406E-3</c:v>
                </c:pt>
                <c:pt idx="637">
                  <c:v>-4.3752933272300787E-3</c:v>
                </c:pt>
                <c:pt idx="638">
                  <c:v>-3.4057310985258216E-4</c:v>
                </c:pt>
                <c:pt idx="639">
                  <c:v>-9.090195621289654E-4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-2.0107208012629663E-3</c:v>
                </c:pt>
                <c:pt idx="646">
                  <c:v>-5.7217845172530257E-3</c:v>
                </c:pt>
                <c:pt idx="647">
                  <c:v>-7.0878454401079871E-3</c:v>
                </c:pt>
                <c:pt idx="648">
                  <c:v>-1.8723160184068721E-3</c:v>
                </c:pt>
                <c:pt idx="649">
                  <c:v>0</c:v>
                </c:pt>
                <c:pt idx="650">
                  <c:v>0</c:v>
                </c:pt>
                <c:pt idx="651">
                  <c:v>-5.4116216539512596E-4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-3.5494009499797974E-3</c:v>
                </c:pt>
                <c:pt idx="657">
                  <c:v>-6.7518126467356332E-3</c:v>
                </c:pt>
                <c:pt idx="658">
                  <c:v>-1.4663428137224321E-2</c:v>
                </c:pt>
                <c:pt idx="659">
                  <c:v>-1.8909312507297882E-2</c:v>
                </c:pt>
                <c:pt idx="660">
                  <c:v>-2.0193465510520259E-2</c:v>
                </c:pt>
                <c:pt idx="661">
                  <c:v>-2.3093650437842839E-2</c:v>
                </c:pt>
                <c:pt idx="662">
                  <c:v>-2.4537794812463765E-2</c:v>
                </c:pt>
                <c:pt idx="663">
                  <c:v>-2.429636321387374E-2</c:v>
                </c:pt>
                <c:pt idx="664">
                  <c:v>-2.5805182906279645E-2</c:v>
                </c:pt>
                <c:pt idx="665">
                  <c:v>-3.0847214301710668E-2</c:v>
                </c:pt>
                <c:pt idx="666">
                  <c:v>-2.6637025371930467E-2</c:v>
                </c:pt>
                <c:pt idx="667">
                  <c:v>-2.3328326977722802E-2</c:v>
                </c:pt>
                <c:pt idx="668">
                  <c:v>-1.6474421472126077E-2</c:v>
                </c:pt>
                <c:pt idx="669">
                  <c:v>-1.2321712524241524E-2</c:v>
                </c:pt>
                <c:pt idx="670">
                  <c:v>-1.1858132390611842E-2</c:v>
                </c:pt>
                <c:pt idx="671">
                  <c:v>-1.0248030288268595E-2</c:v>
                </c:pt>
                <c:pt idx="672">
                  <c:v>-7.3194328050751878E-3</c:v>
                </c:pt>
                <c:pt idx="673">
                  <c:v>-6.3188239870458629E-3</c:v>
                </c:pt>
                <c:pt idx="674">
                  <c:v>-3.5729967770151694E-3</c:v>
                </c:pt>
                <c:pt idx="675">
                  <c:v>-1.1797517298209881E-3</c:v>
                </c:pt>
                <c:pt idx="676">
                  <c:v>0</c:v>
                </c:pt>
                <c:pt idx="677">
                  <c:v>-3.5674081683426673E-3</c:v>
                </c:pt>
                <c:pt idx="678">
                  <c:v>0</c:v>
                </c:pt>
                <c:pt idx="679">
                  <c:v>-7.240797761449147E-3</c:v>
                </c:pt>
                <c:pt idx="680">
                  <c:v>-7.9747573251462978E-3</c:v>
                </c:pt>
                <c:pt idx="681">
                  <c:v>-1.004209340042661E-2</c:v>
                </c:pt>
                <c:pt idx="682">
                  <c:v>0</c:v>
                </c:pt>
                <c:pt idx="683">
                  <c:v>0</c:v>
                </c:pt>
                <c:pt idx="684">
                  <c:v>-1.5688288729731603E-3</c:v>
                </c:pt>
                <c:pt idx="685">
                  <c:v>0</c:v>
                </c:pt>
                <c:pt idx="686">
                  <c:v>-1.5248152332658638E-3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-4.1593323840255492E-3</c:v>
                </c:pt>
                <c:pt idx="692">
                  <c:v>-5.320288076737012E-3</c:v>
                </c:pt>
                <c:pt idx="693">
                  <c:v>-7.4649583429431399E-3</c:v>
                </c:pt>
                <c:pt idx="694">
                  <c:v>-1.0404513700981277E-2</c:v>
                </c:pt>
                <c:pt idx="695">
                  <c:v>-2.1946004993104062E-2</c:v>
                </c:pt>
                <c:pt idx="696">
                  <c:v>-2.9056320386023682E-2</c:v>
                </c:pt>
                <c:pt idx="697">
                  <c:v>-4.5155569270213691E-2</c:v>
                </c:pt>
                <c:pt idx="698">
                  <c:v>-4.8676444221258608E-2</c:v>
                </c:pt>
                <c:pt idx="699">
                  <c:v>-4.4651470819470851E-2</c:v>
                </c:pt>
                <c:pt idx="700">
                  <c:v>-3.9782230988852585E-2</c:v>
                </c:pt>
                <c:pt idx="701">
                  <c:v>-3.517742406871005E-2</c:v>
                </c:pt>
                <c:pt idx="702">
                  <c:v>-3.8558514297411528E-2</c:v>
                </c:pt>
                <c:pt idx="703">
                  <c:v>-4.5473818734067306E-2</c:v>
                </c:pt>
                <c:pt idx="704">
                  <c:v>-4.5757628309416321E-2</c:v>
                </c:pt>
                <c:pt idx="705">
                  <c:v>-4.6608437256913438E-2</c:v>
                </c:pt>
                <c:pt idx="706">
                  <c:v>-4.7261181928922147E-2</c:v>
                </c:pt>
                <c:pt idx="707">
                  <c:v>-4.1652443022708985E-2</c:v>
                </c:pt>
                <c:pt idx="708">
                  <c:v>-3.5947440669123032E-2</c:v>
                </c:pt>
                <c:pt idx="709">
                  <c:v>-3.9607303202362387E-2</c:v>
                </c:pt>
                <c:pt idx="710">
                  <c:v>-4.3391118451244215E-2</c:v>
                </c:pt>
                <c:pt idx="711">
                  <c:v>-3.7758271277104072E-2</c:v>
                </c:pt>
                <c:pt idx="712">
                  <c:v>-5.1894063653106892E-2</c:v>
                </c:pt>
                <c:pt idx="713">
                  <c:v>-5.0441198641602236E-2</c:v>
                </c:pt>
                <c:pt idx="714">
                  <c:v>-4.3784455189719074E-2</c:v>
                </c:pt>
                <c:pt idx="715">
                  <c:v>-4.854620241181884E-2</c:v>
                </c:pt>
                <c:pt idx="716">
                  <c:v>-4.709483906468459E-2</c:v>
                </c:pt>
                <c:pt idx="717">
                  <c:v>-5.4272364286496844E-2</c:v>
                </c:pt>
                <c:pt idx="718">
                  <c:v>-5.2704318688140184E-2</c:v>
                </c:pt>
                <c:pt idx="719">
                  <c:v>-5.6130938660721386E-2</c:v>
                </c:pt>
                <c:pt idx="720">
                  <c:v>-6.5627269968685509E-2</c:v>
                </c:pt>
                <c:pt idx="721">
                  <c:v>-6.9576393882680554E-2</c:v>
                </c:pt>
                <c:pt idx="722">
                  <c:v>-6.8796464250665545E-2</c:v>
                </c:pt>
                <c:pt idx="723">
                  <c:v>-6.4965234100357483E-2</c:v>
                </c:pt>
                <c:pt idx="724">
                  <c:v>-6.6656634146977645E-2</c:v>
                </c:pt>
                <c:pt idx="725">
                  <c:v>-7.0320380939997817E-2</c:v>
                </c:pt>
                <c:pt idx="726">
                  <c:v>-6.1022182918536561E-2</c:v>
                </c:pt>
                <c:pt idx="727">
                  <c:v>-5.9605824070893321E-2</c:v>
                </c:pt>
                <c:pt idx="728">
                  <c:v>-6.5403485909197756E-2</c:v>
                </c:pt>
                <c:pt idx="729">
                  <c:v>-6.3493237581840667E-2</c:v>
                </c:pt>
                <c:pt idx="730">
                  <c:v>-5.2777645654280336E-2</c:v>
                </c:pt>
                <c:pt idx="731">
                  <c:v>-5.666292027504749E-2</c:v>
                </c:pt>
                <c:pt idx="732">
                  <c:v>-5.3749094295515443E-2</c:v>
                </c:pt>
                <c:pt idx="733">
                  <c:v>-4.8608409723055135E-2</c:v>
                </c:pt>
                <c:pt idx="734">
                  <c:v>-3.611082579685132E-2</c:v>
                </c:pt>
                <c:pt idx="735">
                  <c:v>-3.92793335353947E-2</c:v>
                </c:pt>
                <c:pt idx="736">
                  <c:v>-3.4860349925785128E-2</c:v>
                </c:pt>
                <c:pt idx="737">
                  <c:v>-3.4401360629523592E-2</c:v>
                </c:pt>
                <c:pt idx="738">
                  <c:v>-3.2691573654832218E-2</c:v>
                </c:pt>
                <c:pt idx="739">
                  <c:v>-2.8451097678888981E-2</c:v>
                </c:pt>
                <c:pt idx="740">
                  <c:v>-3.3567255446613653E-2</c:v>
                </c:pt>
                <c:pt idx="741">
                  <c:v>-3.4641127629833735E-2</c:v>
                </c:pt>
                <c:pt idx="742">
                  <c:v>-3.3044150544347617E-2</c:v>
                </c:pt>
                <c:pt idx="743">
                  <c:v>-3.5349009012253796E-2</c:v>
                </c:pt>
                <c:pt idx="744">
                  <c:v>-3.4353021829068964E-2</c:v>
                </c:pt>
                <c:pt idx="745">
                  <c:v>-2.932016354629241E-2</c:v>
                </c:pt>
                <c:pt idx="746">
                  <c:v>-2.8208255807923521E-2</c:v>
                </c:pt>
                <c:pt idx="747">
                  <c:v>-2.1162079860598038E-2</c:v>
                </c:pt>
                <c:pt idx="748">
                  <c:v>-3.1911587264036534E-2</c:v>
                </c:pt>
                <c:pt idx="749">
                  <c:v>-3.7937550021680422E-2</c:v>
                </c:pt>
                <c:pt idx="750">
                  <c:v>-4.4312317136676493E-2</c:v>
                </c:pt>
                <c:pt idx="751">
                  <c:v>-3.8012493104415679E-2</c:v>
                </c:pt>
                <c:pt idx="752">
                  <c:v>-3.8332329264382681E-2</c:v>
                </c:pt>
                <c:pt idx="753">
                  <c:v>-1.8841038402392818E-2</c:v>
                </c:pt>
                <c:pt idx="754">
                  <c:v>-1.6884088457354895E-2</c:v>
                </c:pt>
                <c:pt idx="755">
                  <c:v>-2.2329125310343256E-2</c:v>
                </c:pt>
                <c:pt idx="756">
                  <c:v>-3.1197893733166615E-2</c:v>
                </c:pt>
                <c:pt idx="757">
                  <c:v>-3.4712220217841039E-2</c:v>
                </c:pt>
                <c:pt idx="758">
                  <c:v>-4.1461208063909627E-2</c:v>
                </c:pt>
                <c:pt idx="759">
                  <c:v>-4.3661068466830488E-2</c:v>
                </c:pt>
                <c:pt idx="760">
                  <c:v>-4.0390696962276262E-2</c:v>
                </c:pt>
                <c:pt idx="761">
                  <c:v>-4.3310595113116301E-2</c:v>
                </c:pt>
                <c:pt idx="762">
                  <c:v>-3.3395709349146707E-2</c:v>
                </c:pt>
                <c:pt idx="763">
                  <c:v>-3.2163036704340842E-2</c:v>
                </c:pt>
                <c:pt idx="764">
                  <c:v>-2.6056611379166594E-2</c:v>
                </c:pt>
                <c:pt idx="765">
                  <c:v>-3.2999780902959075E-2</c:v>
                </c:pt>
                <c:pt idx="766">
                  <c:v>-3.4465831064382835E-2</c:v>
                </c:pt>
                <c:pt idx="767">
                  <c:v>-2.8920388978562861E-2</c:v>
                </c:pt>
                <c:pt idx="768">
                  <c:v>-3.840621846112624E-2</c:v>
                </c:pt>
                <c:pt idx="769">
                  <c:v>-3.9849153192262121E-2</c:v>
                </c:pt>
                <c:pt idx="770">
                  <c:v>-4.0467037497777913E-2</c:v>
                </c:pt>
                <c:pt idx="771">
                  <c:v>-3.3218333000600286E-2</c:v>
                </c:pt>
                <c:pt idx="772">
                  <c:v>-2.6176186468345408E-2</c:v>
                </c:pt>
                <c:pt idx="773">
                  <c:v>-2.9691548604220297E-2</c:v>
                </c:pt>
                <c:pt idx="774">
                  <c:v>-2.560696067563617E-2</c:v>
                </c:pt>
                <c:pt idx="775">
                  <c:v>-2.4790849456482911E-2</c:v>
                </c:pt>
                <c:pt idx="776">
                  <c:v>-2.8348684503777144E-2</c:v>
                </c:pt>
                <c:pt idx="777">
                  <c:v>-3.0941692183881542E-2</c:v>
                </c:pt>
                <c:pt idx="778">
                  <c:v>-3.8134315784799533E-2</c:v>
                </c:pt>
                <c:pt idx="779">
                  <c:v>-3.5800697268983828E-2</c:v>
                </c:pt>
                <c:pt idx="780">
                  <c:v>-4.1686506345673724E-2</c:v>
                </c:pt>
                <c:pt idx="781">
                  <c:v>-3.6984454540284095E-2</c:v>
                </c:pt>
                <c:pt idx="782">
                  <c:v>-4.0941802148091622E-2</c:v>
                </c:pt>
                <c:pt idx="783">
                  <c:v>-4.2738592544929066E-2</c:v>
                </c:pt>
                <c:pt idx="784">
                  <c:v>-4.8645536626773622E-2</c:v>
                </c:pt>
                <c:pt idx="785">
                  <c:v>-5.4241938567556769E-2</c:v>
                </c:pt>
                <c:pt idx="786">
                  <c:v>-4.7987246796800553E-2</c:v>
                </c:pt>
                <c:pt idx="787">
                  <c:v>-4.8152164065585423E-2</c:v>
                </c:pt>
                <c:pt idx="788">
                  <c:v>-4.643898430219362E-2</c:v>
                </c:pt>
                <c:pt idx="789">
                  <c:v>-2.9901255433908314E-2</c:v>
                </c:pt>
                <c:pt idx="790">
                  <c:v>-3.4637460988284019E-2</c:v>
                </c:pt>
                <c:pt idx="791">
                  <c:v>-3.0762302956996224E-2</c:v>
                </c:pt>
                <c:pt idx="792">
                  <c:v>-3.2541657178193351E-2</c:v>
                </c:pt>
                <c:pt idx="793">
                  <c:v>-3.8952538191248109E-2</c:v>
                </c:pt>
                <c:pt idx="794">
                  <c:v>-4.5072170311631465E-2</c:v>
                </c:pt>
                <c:pt idx="795">
                  <c:v>-4.2465506708791234E-2</c:v>
                </c:pt>
                <c:pt idx="796">
                  <c:v>-4.8168684423065322E-2</c:v>
                </c:pt>
                <c:pt idx="797">
                  <c:v>-4.8132930483545944E-2</c:v>
                </c:pt>
                <c:pt idx="798">
                  <c:v>-4.270376523415087E-2</c:v>
                </c:pt>
                <c:pt idx="799">
                  <c:v>-3.7421086132819026E-2</c:v>
                </c:pt>
                <c:pt idx="800">
                  <c:v>-3.2213819755321782E-2</c:v>
                </c:pt>
                <c:pt idx="801">
                  <c:v>-3.1892138908074741E-2</c:v>
                </c:pt>
                <c:pt idx="802">
                  <c:v>-2.797954098985711E-2</c:v>
                </c:pt>
                <c:pt idx="803">
                  <c:v>-2.3504628591429322E-2</c:v>
                </c:pt>
                <c:pt idx="804">
                  <c:v>-1.8483305058777821E-2</c:v>
                </c:pt>
                <c:pt idx="805">
                  <c:v>-1.9535924758354306E-2</c:v>
                </c:pt>
                <c:pt idx="806">
                  <c:v>-1.9624875069354175E-2</c:v>
                </c:pt>
                <c:pt idx="807">
                  <c:v>-2.0151681312567393E-2</c:v>
                </c:pt>
                <c:pt idx="808">
                  <c:v>-2.4326166454529119E-2</c:v>
                </c:pt>
                <c:pt idx="809">
                  <c:v>-3.1185481665754411E-2</c:v>
                </c:pt>
                <c:pt idx="810">
                  <c:v>-1.6028871611327045E-2</c:v>
                </c:pt>
                <c:pt idx="811">
                  <c:v>-1.3144391666013E-2</c:v>
                </c:pt>
                <c:pt idx="812">
                  <c:v>-1.4799394325033854E-2</c:v>
                </c:pt>
                <c:pt idx="813">
                  <c:v>-1.2661451928629108E-2</c:v>
                </c:pt>
                <c:pt idx="814">
                  <c:v>-1.980086159753669E-2</c:v>
                </c:pt>
                <c:pt idx="815">
                  <c:v>-1.5256041403588716E-2</c:v>
                </c:pt>
                <c:pt idx="816">
                  <c:v>-9.5154191015390799E-3</c:v>
                </c:pt>
                <c:pt idx="817">
                  <c:v>-6.609436321558082E-3</c:v>
                </c:pt>
                <c:pt idx="818">
                  <c:v>-3.110491132323312E-3</c:v>
                </c:pt>
                <c:pt idx="819">
                  <c:v>-5.0493124603142592E-3</c:v>
                </c:pt>
                <c:pt idx="820">
                  <c:v>0</c:v>
                </c:pt>
                <c:pt idx="821">
                  <c:v>0</c:v>
                </c:pt>
                <c:pt idx="822">
                  <c:v>-1.2756751783669085E-3</c:v>
                </c:pt>
                <c:pt idx="823">
                  <c:v>-1.6882757434477647E-4</c:v>
                </c:pt>
                <c:pt idx="824">
                  <c:v>0</c:v>
                </c:pt>
                <c:pt idx="825">
                  <c:v>-8.5836356344722864E-3</c:v>
                </c:pt>
                <c:pt idx="826">
                  <c:v>-1.8669408257905862E-2</c:v>
                </c:pt>
                <c:pt idx="827">
                  <c:v>-2.3627001886527665E-2</c:v>
                </c:pt>
                <c:pt idx="828">
                  <c:v>-1.7933321973571781E-2</c:v>
                </c:pt>
                <c:pt idx="829">
                  <c:v>-1.942864481839468E-2</c:v>
                </c:pt>
                <c:pt idx="830">
                  <c:v>-2.587427960378752E-2</c:v>
                </c:pt>
                <c:pt idx="831">
                  <c:v>-1.2788663465533867E-2</c:v>
                </c:pt>
                <c:pt idx="832">
                  <c:v>-6.5531692105752493E-3</c:v>
                </c:pt>
                <c:pt idx="833">
                  <c:v>-1.4066972114756715E-2</c:v>
                </c:pt>
                <c:pt idx="834">
                  <c:v>-1.7935688948876649E-2</c:v>
                </c:pt>
                <c:pt idx="835">
                  <c:v>-2.3422004886787917E-2</c:v>
                </c:pt>
                <c:pt idx="836">
                  <c:v>-2.7399900078398876E-2</c:v>
                </c:pt>
                <c:pt idx="837">
                  <c:v>-2.377000303764687E-2</c:v>
                </c:pt>
                <c:pt idx="838">
                  <c:v>-2.8066110675117328E-2</c:v>
                </c:pt>
                <c:pt idx="839">
                  <c:v>-3.5201552017530502E-2</c:v>
                </c:pt>
                <c:pt idx="840">
                  <c:v>-3.8284630816475262E-2</c:v>
                </c:pt>
                <c:pt idx="841">
                  <c:v>-3.1923040898055977E-2</c:v>
                </c:pt>
                <c:pt idx="842">
                  <c:v>-3.4772476347891934E-2</c:v>
                </c:pt>
                <c:pt idx="843">
                  <c:v>-3.8021037567112725E-2</c:v>
                </c:pt>
                <c:pt idx="844">
                  <c:v>-3.2068857548158025E-2</c:v>
                </c:pt>
                <c:pt idx="845">
                  <c:v>-4.2929739924124077E-2</c:v>
                </c:pt>
                <c:pt idx="846">
                  <c:v>-4.7002301874877861E-2</c:v>
                </c:pt>
                <c:pt idx="847">
                  <c:v>-4.0661812091838057E-2</c:v>
                </c:pt>
                <c:pt idx="848">
                  <c:v>-3.5804749977938477E-2</c:v>
                </c:pt>
                <c:pt idx="849">
                  <c:v>-3.2410883219595288E-2</c:v>
                </c:pt>
                <c:pt idx="850">
                  <c:v>-4.0098506047571592E-2</c:v>
                </c:pt>
                <c:pt idx="851">
                  <c:v>-4.6350863392697228E-2</c:v>
                </c:pt>
                <c:pt idx="852">
                  <c:v>-4.9053617797360172E-2</c:v>
                </c:pt>
                <c:pt idx="853">
                  <c:v>-5.1905373743246552E-2</c:v>
                </c:pt>
                <c:pt idx="854">
                  <c:v>-5.1949464945291735E-2</c:v>
                </c:pt>
                <c:pt idx="855">
                  <c:v>-5.7825184969970245E-2</c:v>
                </c:pt>
                <c:pt idx="856">
                  <c:v>-6.1983209222035374E-2</c:v>
                </c:pt>
                <c:pt idx="857">
                  <c:v>-4.2365941246337857E-2</c:v>
                </c:pt>
                <c:pt idx="858">
                  <c:v>-4.4497805985510341E-2</c:v>
                </c:pt>
                <c:pt idx="859">
                  <c:v>-3.550975818101143E-2</c:v>
                </c:pt>
                <c:pt idx="860">
                  <c:v>-3.324726660777233E-2</c:v>
                </c:pt>
                <c:pt idx="861">
                  <c:v>-2.7314147747315776E-2</c:v>
                </c:pt>
                <c:pt idx="862">
                  <c:v>-3.2379747832217864E-2</c:v>
                </c:pt>
                <c:pt idx="863">
                  <c:v>-4.0480934385910605E-2</c:v>
                </c:pt>
                <c:pt idx="864">
                  <c:v>-4.3881810309255753E-2</c:v>
                </c:pt>
                <c:pt idx="865">
                  <c:v>-4.5724345311513148E-2</c:v>
                </c:pt>
                <c:pt idx="866">
                  <c:v>-3.9471909592645016E-2</c:v>
                </c:pt>
                <c:pt idx="867">
                  <c:v>-3.9921544401639308E-2</c:v>
                </c:pt>
                <c:pt idx="868">
                  <c:v>-3.6640579103881632E-2</c:v>
                </c:pt>
                <c:pt idx="869">
                  <c:v>-3.1247802549603132E-2</c:v>
                </c:pt>
                <c:pt idx="870">
                  <c:v>-3.0221926184461623E-2</c:v>
                </c:pt>
                <c:pt idx="871">
                  <c:v>-3.5221974233173192E-2</c:v>
                </c:pt>
                <c:pt idx="872">
                  <c:v>-3.9490803136390196E-2</c:v>
                </c:pt>
                <c:pt idx="873">
                  <c:v>-4.3818379345492153E-2</c:v>
                </c:pt>
                <c:pt idx="874">
                  <c:v>-4.1626238207895905E-2</c:v>
                </c:pt>
                <c:pt idx="875">
                  <c:v>-3.8218208806549581E-2</c:v>
                </c:pt>
                <c:pt idx="876">
                  <c:v>-4.2087374894387519E-2</c:v>
                </c:pt>
                <c:pt idx="877">
                  <c:v>-3.6906203153839634E-2</c:v>
                </c:pt>
                <c:pt idx="878">
                  <c:v>-4.0381576702381627E-2</c:v>
                </c:pt>
                <c:pt idx="879">
                  <c:v>-3.833201921517182E-2</c:v>
                </c:pt>
                <c:pt idx="880">
                  <c:v>-3.1245031437165505E-2</c:v>
                </c:pt>
                <c:pt idx="881">
                  <c:v>-3.6772124131133621E-2</c:v>
                </c:pt>
                <c:pt idx="882">
                  <c:v>-3.6594034137972464E-2</c:v>
                </c:pt>
                <c:pt idx="883">
                  <c:v>-3.6718135340778169E-2</c:v>
                </c:pt>
                <c:pt idx="884">
                  <c:v>-2.8068505468521465E-2</c:v>
                </c:pt>
                <c:pt idx="885">
                  <c:v>-2.5273891430768414E-2</c:v>
                </c:pt>
                <c:pt idx="886">
                  <c:v>-2.4441323903863332E-2</c:v>
                </c:pt>
                <c:pt idx="887">
                  <c:v>-2.3266088340978541E-2</c:v>
                </c:pt>
                <c:pt idx="888">
                  <c:v>-1.8181575436037711E-2</c:v>
                </c:pt>
                <c:pt idx="889">
                  <c:v>-2.0876019450640659E-2</c:v>
                </c:pt>
                <c:pt idx="890">
                  <c:v>-1.5736230130279361E-2</c:v>
                </c:pt>
                <c:pt idx="891">
                  <c:v>-1.7340607609450664E-2</c:v>
                </c:pt>
                <c:pt idx="892">
                  <c:v>-2.685271765697983E-2</c:v>
                </c:pt>
                <c:pt idx="893">
                  <c:v>-3.0287787683918599E-2</c:v>
                </c:pt>
                <c:pt idx="894">
                  <c:v>-2.7507278378711586E-2</c:v>
                </c:pt>
                <c:pt idx="895">
                  <c:v>-2.1969118055276016E-2</c:v>
                </c:pt>
                <c:pt idx="896">
                  <c:v>-1.4887831163869825E-2</c:v>
                </c:pt>
                <c:pt idx="897">
                  <c:v>-1.4285955657782679E-2</c:v>
                </c:pt>
                <c:pt idx="898">
                  <c:v>-1.0670880425395546E-2</c:v>
                </c:pt>
                <c:pt idx="899">
                  <c:v>-1.5596557276893463E-2</c:v>
                </c:pt>
                <c:pt idx="900">
                  <c:v>-1.6601999611025264E-2</c:v>
                </c:pt>
                <c:pt idx="901">
                  <c:v>-1.939667789610755E-2</c:v>
                </c:pt>
                <c:pt idx="902">
                  <c:v>-1.1009675964059551E-2</c:v>
                </c:pt>
                <c:pt idx="903">
                  <c:v>-7.4117355604833568E-3</c:v>
                </c:pt>
                <c:pt idx="904">
                  <c:v>-3.8736971578804402E-3</c:v>
                </c:pt>
                <c:pt idx="905">
                  <c:v>-7.3228065032598932E-3</c:v>
                </c:pt>
                <c:pt idx="906">
                  <c:v>-6.8716652967411029E-3</c:v>
                </c:pt>
                <c:pt idx="907">
                  <c:v>0</c:v>
                </c:pt>
                <c:pt idx="908">
                  <c:v>-3.2644949769744525E-4</c:v>
                </c:pt>
                <c:pt idx="909">
                  <c:v>-5.1648497687051265E-4</c:v>
                </c:pt>
                <c:pt idx="910">
                  <c:v>-3.1669461576859792E-3</c:v>
                </c:pt>
                <c:pt idx="911">
                  <c:v>-3.0931848920818794E-3</c:v>
                </c:pt>
                <c:pt idx="912">
                  <c:v>-5.1616767696561761E-3</c:v>
                </c:pt>
                <c:pt idx="913">
                  <c:v>-1.1116598853982862E-2</c:v>
                </c:pt>
                <c:pt idx="914">
                  <c:v>-9.6319586534473478E-3</c:v>
                </c:pt>
                <c:pt idx="915">
                  <c:v>-1.0216793901299148E-2</c:v>
                </c:pt>
                <c:pt idx="916">
                  <c:v>-1.3559620127056693E-2</c:v>
                </c:pt>
                <c:pt idx="917">
                  <c:v>-1.0322546843525293E-2</c:v>
                </c:pt>
                <c:pt idx="918">
                  <c:v>-7.3576054607413788E-3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-1.6979095125516652E-3</c:v>
                </c:pt>
                <c:pt idx="925">
                  <c:v>-1.7388199245117031E-2</c:v>
                </c:pt>
                <c:pt idx="926">
                  <c:v>-2.3270451312294993E-2</c:v>
                </c:pt>
                <c:pt idx="927">
                  <c:v>-2.480666777376106E-2</c:v>
                </c:pt>
                <c:pt idx="928">
                  <c:v>-2.1727869938546807E-2</c:v>
                </c:pt>
                <c:pt idx="929">
                  <c:v>-2.3898395896142399E-2</c:v>
                </c:pt>
                <c:pt idx="930">
                  <c:v>-2.2675303234104605E-2</c:v>
                </c:pt>
                <c:pt idx="931">
                  <c:v>-1.36712870184722E-2</c:v>
                </c:pt>
                <c:pt idx="932">
                  <c:v>-1.3263721409099372E-2</c:v>
                </c:pt>
                <c:pt idx="933">
                  <c:v>-1.4171986626497657E-2</c:v>
                </c:pt>
                <c:pt idx="934">
                  <c:v>-9.7770467531232974E-3</c:v>
                </c:pt>
                <c:pt idx="935">
                  <c:v>-1.4832290962384032E-2</c:v>
                </c:pt>
                <c:pt idx="936">
                  <c:v>-1.4771639524351232E-2</c:v>
                </c:pt>
                <c:pt idx="937">
                  <c:v>-1.6259423124500572E-2</c:v>
                </c:pt>
                <c:pt idx="938">
                  <c:v>-1.3851534002492727E-2</c:v>
                </c:pt>
                <c:pt idx="939">
                  <c:v>0</c:v>
                </c:pt>
                <c:pt idx="940">
                  <c:v>-1.234589302845035E-3</c:v>
                </c:pt>
                <c:pt idx="941">
                  <c:v>-1.1303664075553721E-3</c:v>
                </c:pt>
                <c:pt idx="942">
                  <c:v>0</c:v>
                </c:pt>
                <c:pt idx="943">
                  <c:v>-9.0524509269340747E-4</c:v>
                </c:pt>
                <c:pt idx="944">
                  <c:v>-5.2824708946005439E-3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-3.5214200279322094E-3</c:v>
                </c:pt>
                <c:pt idx="949">
                  <c:v>-2.0089805979103259E-3</c:v>
                </c:pt>
                <c:pt idx="950">
                  <c:v>-5.5829242251071998E-3</c:v>
                </c:pt>
                <c:pt idx="951">
                  <c:v>0</c:v>
                </c:pt>
                <c:pt idx="952">
                  <c:v>-2.4510583914053585E-3</c:v>
                </c:pt>
                <c:pt idx="953">
                  <c:v>0</c:v>
                </c:pt>
                <c:pt idx="954">
                  <c:v>0</c:v>
                </c:pt>
                <c:pt idx="955">
                  <c:v>-5.3181273488589476E-4</c:v>
                </c:pt>
                <c:pt idx="956">
                  <c:v>-2.616261516596774E-3</c:v>
                </c:pt>
                <c:pt idx="957">
                  <c:v>-8.3084515831931549E-3</c:v>
                </c:pt>
                <c:pt idx="958">
                  <c:v>0</c:v>
                </c:pt>
                <c:pt idx="959">
                  <c:v>-3.0299836400671243E-3</c:v>
                </c:pt>
                <c:pt idx="960">
                  <c:v>-5.795768158717518E-3</c:v>
                </c:pt>
                <c:pt idx="961">
                  <c:v>-6.1304434875076863E-3</c:v>
                </c:pt>
                <c:pt idx="962">
                  <c:v>-3.342876071205314E-3</c:v>
                </c:pt>
                <c:pt idx="963">
                  <c:v>-1.1914546555626959E-3</c:v>
                </c:pt>
                <c:pt idx="964">
                  <c:v>-5.2940868712404443E-3</c:v>
                </c:pt>
                <c:pt idx="965">
                  <c:v>-1.2953496754598115E-2</c:v>
                </c:pt>
                <c:pt idx="966">
                  <c:v>-1.4239105800340712E-2</c:v>
                </c:pt>
                <c:pt idx="967">
                  <c:v>-5.2249805993209719E-3</c:v>
                </c:pt>
                <c:pt idx="968">
                  <c:v>-5.8329408672607164E-3</c:v>
                </c:pt>
                <c:pt idx="969">
                  <c:v>-1.2181464611304982E-3</c:v>
                </c:pt>
                <c:pt idx="970">
                  <c:v>-3.8927020072533347E-3</c:v>
                </c:pt>
                <c:pt idx="971">
                  <c:v>-5.5749526988919662E-3</c:v>
                </c:pt>
                <c:pt idx="972">
                  <c:v>-1.6283727953734228E-3</c:v>
                </c:pt>
                <c:pt idx="973">
                  <c:v>-2.065300282828586E-4</c:v>
                </c:pt>
                <c:pt idx="974">
                  <c:v>-7.9472952994862345E-3</c:v>
                </c:pt>
                <c:pt idx="975">
                  <c:v>-1.3158949273978648E-2</c:v>
                </c:pt>
                <c:pt idx="976">
                  <c:v>-1.6982663760535921E-2</c:v>
                </c:pt>
                <c:pt idx="977">
                  <c:v>-1.8213370938841678E-2</c:v>
                </c:pt>
                <c:pt idx="978">
                  <c:v>-2.2554167939471181E-2</c:v>
                </c:pt>
                <c:pt idx="979">
                  <c:v>-2.2193749132109919E-2</c:v>
                </c:pt>
                <c:pt idx="980">
                  <c:v>-1.8630278172669379E-2</c:v>
                </c:pt>
                <c:pt idx="981">
                  <c:v>0</c:v>
                </c:pt>
                <c:pt idx="982">
                  <c:v>-9.208563279817894E-3</c:v>
                </c:pt>
                <c:pt idx="983">
                  <c:v>-5.3269432560938412E-3</c:v>
                </c:pt>
                <c:pt idx="984">
                  <c:v>-4.9351316308914317E-3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-2.5421583378019141E-3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-1.8943793172925272E-3</c:v>
                </c:pt>
                <c:pt idx="993">
                  <c:v>-6.8787753852950217E-3</c:v>
                </c:pt>
                <c:pt idx="994">
                  <c:v>-2.1251763988726635E-3</c:v>
                </c:pt>
                <c:pt idx="995">
                  <c:v>0</c:v>
                </c:pt>
                <c:pt idx="996">
                  <c:v>0</c:v>
                </c:pt>
                <c:pt idx="997">
                  <c:v>-1.0592817561489332E-2</c:v>
                </c:pt>
                <c:pt idx="998">
                  <c:v>-9.5180690133468415E-3</c:v>
                </c:pt>
                <c:pt idx="999">
                  <c:v>-7.6324657801273288E-3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-4.7355395176130743E-3</c:v>
                </c:pt>
                <c:pt idx="1005">
                  <c:v>-6.3180079289995028E-3</c:v>
                </c:pt>
                <c:pt idx="1006">
                  <c:v>-7.1707863200802802E-3</c:v>
                </c:pt>
                <c:pt idx="1007">
                  <c:v>-1.4977650886773497E-2</c:v>
                </c:pt>
                <c:pt idx="1008">
                  <c:v>-1.8375398115714203E-2</c:v>
                </c:pt>
                <c:pt idx="1009">
                  <c:v>-1.6919130276134786E-2</c:v>
                </c:pt>
                <c:pt idx="1010">
                  <c:v>-3.2092759197418386E-2</c:v>
                </c:pt>
                <c:pt idx="1011">
                  <c:v>-3.2391684856918013E-2</c:v>
                </c:pt>
                <c:pt idx="1012">
                  <c:v>-3.044912809946887E-2</c:v>
                </c:pt>
                <c:pt idx="1013">
                  <c:v>-2.4526895152707229E-2</c:v>
                </c:pt>
                <c:pt idx="1014">
                  <c:v>-2.2388506779711048E-2</c:v>
                </c:pt>
                <c:pt idx="1015">
                  <c:v>-1.7686620770959505E-2</c:v>
                </c:pt>
                <c:pt idx="1016">
                  <c:v>-1.5381863875280066E-2</c:v>
                </c:pt>
                <c:pt idx="1017">
                  <c:v>-2.0059094592256299E-2</c:v>
                </c:pt>
                <c:pt idx="1018">
                  <c:v>-2.1332031441941957E-2</c:v>
                </c:pt>
                <c:pt idx="1019">
                  <c:v>-2.7372590683101716E-2</c:v>
                </c:pt>
                <c:pt idx="1020">
                  <c:v>-2.8691153218475041E-2</c:v>
                </c:pt>
                <c:pt idx="1021">
                  <c:v>-3.2607047270822975E-2</c:v>
                </c:pt>
                <c:pt idx="1022">
                  <c:v>-3.5744419720720844E-2</c:v>
                </c:pt>
                <c:pt idx="1023">
                  <c:v>-3.5050834347984838E-2</c:v>
                </c:pt>
                <c:pt idx="1024">
                  <c:v>-3.9223447002097789E-2</c:v>
                </c:pt>
                <c:pt idx="1025">
                  <c:v>-4.2642079529622623E-2</c:v>
                </c:pt>
                <c:pt idx="1026">
                  <c:v>-3.9641837581565031E-2</c:v>
                </c:pt>
                <c:pt idx="1027">
                  <c:v>-5.5681968270269722E-2</c:v>
                </c:pt>
                <c:pt idx="1028">
                  <c:v>-4.8053012450869459E-2</c:v>
                </c:pt>
                <c:pt idx="1029">
                  <c:v>-2.1980802617634132E-2</c:v>
                </c:pt>
                <c:pt idx="1030">
                  <c:v>-1.4976328946894601E-2</c:v>
                </c:pt>
                <c:pt idx="1031">
                  <c:v>-2.0824868930629292E-2</c:v>
                </c:pt>
                <c:pt idx="1032">
                  <c:v>-2.4487088256715861E-2</c:v>
                </c:pt>
                <c:pt idx="1033">
                  <c:v>-1.0587849954893813E-2</c:v>
                </c:pt>
                <c:pt idx="1034">
                  <c:v>-1.0167513793037375E-2</c:v>
                </c:pt>
                <c:pt idx="1035">
                  <c:v>-1.2897641419050476E-2</c:v>
                </c:pt>
                <c:pt idx="1036">
                  <c:v>-1.3979620721545238E-2</c:v>
                </c:pt>
                <c:pt idx="1037">
                  <c:v>-2.1353610998343764E-2</c:v>
                </c:pt>
                <c:pt idx="1038">
                  <c:v>-2.9392460718530633E-2</c:v>
                </c:pt>
                <c:pt idx="1039">
                  <c:v>-2.5593842795477273E-2</c:v>
                </c:pt>
                <c:pt idx="1040">
                  <c:v>-1.3668825678538776E-2</c:v>
                </c:pt>
                <c:pt idx="1041">
                  <c:v>-2.8151922629442439E-3</c:v>
                </c:pt>
                <c:pt idx="1042">
                  <c:v>-4.1230738123482213E-3</c:v>
                </c:pt>
                <c:pt idx="1043">
                  <c:v>-9.4694278000163612E-3</c:v>
                </c:pt>
                <c:pt idx="1044">
                  <c:v>-9.2859825197931789E-3</c:v>
                </c:pt>
                <c:pt idx="1045">
                  <c:v>-1.2422549632696844E-3</c:v>
                </c:pt>
                <c:pt idx="1046">
                  <c:v>-1.4998900118348146E-3</c:v>
                </c:pt>
                <c:pt idx="1047">
                  <c:v>-1.1298039125588799E-2</c:v>
                </c:pt>
                <c:pt idx="1048">
                  <c:v>-1.1560962828428556E-3</c:v>
                </c:pt>
                <c:pt idx="1049">
                  <c:v>-1.0726302196943482E-2</c:v>
                </c:pt>
                <c:pt idx="1050">
                  <c:v>-1.3367160665921585E-2</c:v>
                </c:pt>
                <c:pt idx="1051">
                  <c:v>-2.4026636296276105E-2</c:v>
                </c:pt>
                <c:pt idx="1052">
                  <c:v>-2.3780900555418483E-2</c:v>
                </c:pt>
                <c:pt idx="1053">
                  <c:v>-2.2726695607498071E-2</c:v>
                </c:pt>
                <c:pt idx="1054">
                  <c:v>-4.2856682020464554E-3</c:v>
                </c:pt>
                <c:pt idx="1055">
                  <c:v>0</c:v>
                </c:pt>
                <c:pt idx="1056">
                  <c:v>-1.0380746603269042E-3</c:v>
                </c:pt>
                <c:pt idx="1057">
                  <c:v>-7.4989823768329966E-3</c:v>
                </c:pt>
                <c:pt idx="1058">
                  <c:v>-6.0930735040563011E-3</c:v>
                </c:pt>
                <c:pt idx="1059">
                  <c:v>-1.5894383055889638E-2</c:v>
                </c:pt>
                <c:pt idx="1060">
                  <c:v>-1.9928940672081619E-2</c:v>
                </c:pt>
                <c:pt idx="1061">
                  <c:v>-2.8207652111636672E-2</c:v>
                </c:pt>
                <c:pt idx="1062">
                  <c:v>-2.9154327686472969E-2</c:v>
                </c:pt>
                <c:pt idx="1063">
                  <c:v>-3.0065631983366647E-2</c:v>
                </c:pt>
                <c:pt idx="1064">
                  <c:v>-3.1532742038381412E-2</c:v>
                </c:pt>
                <c:pt idx="1065">
                  <c:v>-2.6667535465749515E-2</c:v>
                </c:pt>
                <c:pt idx="1066">
                  <c:v>-2.1916923160738455E-2</c:v>
                </c:pt>
                <c:pt idx="1067">
                  <c:v>-2.1983010479634024E-2</c:v>
                </c:pt>
                <c:pt idx="1068">
                  <c:v>-1.4778048013880718E-2</c:v>
                </c:pt>
                <c:pt idx="1069">
                  <c:v>-1.0386464308237087E-2</c:v>
                </c:pt>
                <c:pt idx="1070">
                  <c:v>-1.6901210934559097E-2</c:v>
                </c:pt>
                <c:pt idx="1071">
                  <c:v>-1.2910637801599734E-2</c:v>
                </c:pt>
                <c:pt idx="1072">
                  <c:v>-1.4157889515398647E-2</c:v>
                </c:pt>
                <c:pt idx="1073">
                  <c:v>-7.556847282223611E-3</c:v>
                </c:pt>
                <c:pt idx="1074">
                  <c:v>-3.4780023970910623E-3</c:v>
                </c:pt>
                <c:pt idx="1075">
                  <c:v>0</c:v>
                </c:pt>
                <c:pt idx="1076">
                  <c:v>0</c:v>
                </c:pt>
                <c:pt idx="1077">
                  <c:v>-1.9359670354814007E-2</c:v>
                </c:pt>
                <c:pt idx="1078">
                  <c:v>0</c:v>
                </c:pt>
                <c:pt idx="1079">
                  <c:v>-2.4273390186425603E-3</c:v>
                </c:pt>
                <c:pt idx="1080">
                  <c:v>-1.2005288670920988E-3</c:v>
                </c:pt>
                <c:pt idx="1081">
                  <c:v>-1.0933344593888839E-2</c:v>
                </c:pt>
                <c:pt idx="1082">
                  <c:v>-1.2584628617067217E-2</c:v>
                </c:pt>
                <c:pt idx="1083">
                  <c:v>-1.0956291765196746E-2</c:v>
                </c:pt>
                <c:pt idx="1084">
                  <c:v>-1.1154522000418221E-2</c:v>
                </c:pt>
                <c:pt idx="1085">
                  <c:v>-8.4098117745883272E-3</c:v>
                </c:pt>
                <c:pt idx="1086">
                  <c:v>-5.606029601222029E-3</c:v>
                </c:pt>
                <c:pt idx="1087">
                  <c:v>-1.4430112591380384E-3</c:v>
                </c:pt>
                <c:pt idx="1088">
                  <c:v>-5.7421833862489891E-3</c:v>
                </c:pt>
                <c:pt idx="1089">
                  <c:v>-8.2614693318521226E-3</c:v>
                </c:pt>
                <c:pt idx="1090">
                  <c:v>-3.4920537424565357E-3</c:v>
                </c:pt>
                <c:pt idx="1091">
                  <c:v>-7.254131695622279E-3</c:v>
                </c:pt>
                <c:pt idx="1092">
                  <c:v>-6.4030147729888798E-3</c:v>
                </c:pt>
                <c:pt idx="1093">
                  <c:v>-1.147976197485967E-3</c:v>
                </c:pt>
                <c:pt idx="1094">
                  <c:v>-3.3829591960510275E-3</c:v>
                </c:pt>
                <c:pt idx="1095">
                  <c:v>-8.7725055966195731E-3</c:v>
                </c:pt>
                <c:pt idx="1096">
                  <c:v>-9.9120966738395211E-3</c:v>
                </c:pt>
                <c:pt idx="1097">
                  <c:v>0</c:v>
                </c:pt>
                <c:pt idx="1098">
                  <c:v>-2.4877196914685484E-3</c:v>
                </c:pt>
                <c:pt idx="1099">
                  <c:v>-1.004445260320197E-2</c:v>
                </c:pt>
                <c:pt idx="1100">
                  <c:v>-1.6747541867088267E-2</c:v>
                </c:pt>
                <c:pt idx="1101">
                  <c:v>-8.9187369225983693E-3</c:v>
                </c:pt>
                <c:pt idx="1102">
                  <c:v>-6.353006900583491E-3</c:v>
                </c:pt>
                <c:pt idx="1103">
                  <c:v>-5.235599435043925E-4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-2.2824261623350939E-3</c:v>
                </c:pt>
                <c:pt idx="1109">
                  <c:v>-6.3115169460157272E-3</c:v>
                </c:pt>
                <c:pt idx="1110">
                  <c:v>0</c:v>
                </c:pt>
                <c:pt idx="1111">
                  <c:v>-9.1270301077228666E-4</c:v>
                </c:pt>
                <c:pt idx="1112">
                  <c:v>-3.6238373317657446E-3</c:v>
                </c:pt>
                <c:pt idx="1113">
                  <c:v>-2.0306778949930049E-3</c:v>
                </c:pt>
                <c:pt idx="1114">
                  <c:v>0</c:v>
                </c:pt>
                <c:pt idx="1115">
                  <c:v>0</c:v>
                </c:pt>
                <c:pt idx="1116">
                  <c:v>-3.0742008318881409E-3</c:v>
                </c:pt>
                <c:pt idx="1117">
                  <c:v>-2.1397200371495728E-3</c:v>
                </c:pt>
                <c:pt idx="1118">
                  <c:v>-1.6994696644455631E-3</c:v>
                </c:pt>
                <c:pt idx="1119">
                  <c:v>-9.5563317606317533E-4</c:v>
                </c:pt>
                <c:pt idx="1120">
                  <c:v>-1.472199827229792E-3</c:v>
                </c:pt>
                <c:pt idx="1121">
                  <c:v>0</c:v>
                </c:pt>
                <c:pt idx="1122">
                  <c:v>0</c:v>
                </c:pt>
                <c:pt idx="1123">
                  <c:v>-5.6306440100077904E-3</c:v>
                </c:pt>
                <c:pt idx="1124">
                  <c:v>-1.0751412217569367E-2</c:v>
                </c:pt>
                <c:pt idx="1125">
                  <c:v>-1.2605767054579831E-2</c:v>
                </c:pt>
                <c:pt idx="1126">
                  <c:v>-3.9921221850310884E-3</c:v>
                </c:pt>
                <c:pt idx="1127">
                  <c:v>-4.4198560149533161E-4</c:v>
                </c:pt>
                <c:pt idx="1128">
                  <c:v>-1.9280165172010921E-3</c:v>
                </c:pt>
                <c:pt idx="1129">
                  <c:v>-8.3784039916798836E-3</c:v>
                </c:pt>
                <c:pt idx="1130">
                  <c:v>-3.9760093447321898E-3</c:v>
                </c:pt>
                <c:pt idx="1131">
                  <c:v>-5.9824004329286362E-3</c:v>
                </c:pt>
                <c:pt idx="1132">
                  <c:v>-8.300848337451372E-3</c:v>
                </c:pt>
                <c:pt idx="1133">
                  <c:v>-1.7534767495095749E-2</c:v>
                </c:pt>
                <c:pt idx="1134">
                  <c:v>-9.4915987201550367E-3</c:v>
                </c:pt>
                <c:pt idx="1135">
                  <c:v>-5.6689201486364027E-3</c:v>
                </c:pt>
                <c:pt idx="1136">
                  <c:v>-6.0417397251005811E-3</c:v>
                </c:pt>
                <c:pt idx="1137">
                  <c:v>-4.2655049980636628E-3</c:v>
                </c:pt>
                <c:pt idx="1138">
                  <c:v>-5.0164710977139704E-3</c:v>
                </c:pt>
                <c:pt idx="1139">
                  <c:v>-6.2596687112246308E-3</c:v>
                </c:pt>
                <c:pt idx="1140">
                  <c:v>-1.220828932409479E-2</c:v>
                </c:pt>
                <c:pt idx="1141">
                  <c:v>-9.4844140234465746E-3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-8.2095545009577275E-3</c:v>
                </c:pt>
                <c:pt idx="1146">
                  <c:v>-1.9313514771987728E-2</c:v>
                </c:pt>
                <c:pt idx="1147">
                  <c:v>-1.9102295322148133E-2</c:v>
                </c:pt>
                <c:pt idx="1148">
                  <c:v>-3.337077842371361E-2</c:v>
                </c:pt>
                <c:pt idx="1149">
                  <c:v>-3.4756476427320271E-2</c:v>
                </c:pt>
                <c:pt idx="1150">
                  <c:v>-3.7242650174535652E-2</c:v>
                </c:pt>
                <c:pt idx="1151">
                  <c:v>-3.1547661985148134E-2</c:v>
                </c:pt>
                <c:pt idx="1152">
                  <c:v>-2.7036209866983185E-2</c:v>
                </c:pt>
                <c:pt idx="1153">
                  <c:v>-4.5255012586062793E-2</c:v>
                </c:pt>
                <c:pt idx="1154">
                  <c:v>-6.5531785204155701E-2</c:v>
                </c:pt>
                <c:pt idx="1155">
                  <c:v>-0.11994413088769995</c:v>
                </c:pt>
                <c:pt idx="1156">
                  <c:v>-0.12506741852907588</c:v>
                </c:pt>
                <c:pt idx="1157">
                  <c:v>-0.17523036536033954</c:v>
                </c:pt>
                <c:pt idx="1158">
                  <c:v>-0.17659975518960225</c:v>
                </c:pt>
                <c:pt idx="1159">
                  <c:v>-0.20329077528268036</c:v>
                </c:pt>
                <c:pt idx="1160">
                  <c:v>-0.22083249117154879</c:v>
                </c:pt>
                <c:pt idx="1161">
                  <c:v>-0.19103139009751879</c:v>
                </c:pt>
                <c:pt idx="1162">
                  <c:v>-0.2132545414480338</c:v>
                </c:pt>
                <c:pt idx="1163">
                  <c:v>-0.19180708088770093</c:v>
                </c:pt>
                <c:pt idx="1164">
                  <c:v>-0.17643054050619444</c:v>
                </c:pt>
                <c:pt idx="1165">
                  <c:v>-0.16347628410476833</c:v>
                </c:pt>
                <c:pt idx="1166">
                  <c:v>-0.16670598720208341</c:v>
                </c:pt>
                <c:pt idx="1167">
                  <c:v>-0.17801051165362547</c:v>
                </c:pt>
                <c:pt idx="1168">
                  <c:v>-0.17142968503147338</c:v>
                </c:pt>
                <c:pt idx="1169">
                  <c:v>-0.17920034845152877</c:v>
                </c:pt>
                <c:pt idx="1170">
                  <c:v>-0.1498761622766922</c:v>
                </c:pt>
                <c:pt idx="1171">
                  <c:v>-0.12933621468144363</c:v>
                </c:pt>
                <c:pt idx="1172">
                  <c:v>-0.12992948914849256</c:v>
                </c:pt>
                <c:pt idx="1173">
                  <c:v>-0.12204690058221579</c:v>
                </c:pt>
                <c:pt idx="1174">
                  <c:v>-0.11123021512508136</c:v>
                </c:pt>
                <c:pt idx="1175">
                  <c:v>-0.1029654652099754</c:v>
                </c:pt>
                <c:pt idx="1176">
                  <c:v>-0.10528749899969603</c:v>
                </c:pt>
                <c:pt idx="1177">
                  <c:v>-0.11980649026763912</c:v>
                </c:pt>
                <c:pt idx="1178">
                  <c:v>-0.10723602444367386</c:v>
                </c:pt>
                <c:pt idx="1179">
                  <c:v>-9.8748983231932486E-2</c:v>
                </c:pt>
                <c:pt idx="1180">
                  <c:v>-0.10931183133181266</c:v>
                </c:pt>
                <c:pt idx="1181">
                  <c:v>-0.10437968413870058</c:v>
                </c:pt>
                <c:pt idx="1182">
                  <c:v>-0.10563858083655742</c:v>
                </c:pt>
                <c:pt idx="1183">
                  <c:v>-9.6220122977399569E-2</c:v>
                </c:pt>
                <c:pt idx="1184">
                  <c:v>-9.3626418337580786E-2</c:v>
                </c:pt>
                <c:pt idx="1185">
                  <c:v>-0.11528849077514791</c:v>
                </c:pt>
                <c:pt idx="1186">
                  <c:v>-0.11248555814801942</c:v>
                </c:pt>
                <c:pt idx="1187">
                  <c:v>-0.11115072044880392</c:v>
                </c:pt>
                <c:pt idx="1188">
                  <c:v>-0.11042772371256893</c:v>
                </c:pt>
                <c:pt idx="1189">
                  <c:v>-0.10710185020718277</c:v>
                </c:pt>
                <c:pt idx="1190">
                  <c:v>-0.11531639061131915</c:v>
                </c:pt>
                <c:pt idx="1191">
                  <c:v>-0.11417860160117155</c:v>
                </c:pt>
                <c:pt idx="1192">
                  <c:v>-0.12559376085954521</c:v>
                </c:pt>
                <c:pt idx="1193">
                  <c:v>-0.12530461921811498</c:v>
                </c:pt>
                <c:pt idx="1194">
                  <c:v>-0.11986085238645516</c:v>
                </c:pt>
                <c:pt idx="1195">
                  <c:v>-0.12180468783555243</c:v>
                </c:pt>
                <c:pt idx="1196">
                  <c:v>-0.12155838344911063</c:v>
                </c:pt>
                <c:pt idx="1197">
                  <c:v>-0.1282074710384562</c:v>
                </c:pt>
                <c:pt idx="1198">
                  <c:v>-0.11502594410442735</c:v>
                </c:pt>
                <c:pt idx="1199">
                  <c:v>-0.10246075077070871</c:v>
                </c:pt>
                <c:pt idx="1200">
                  <c:v>-9.4777105360967839E-2</c:v>
                </c:pt>
                <c:pt idx="1201">
                  <c:v>-8.5839339218963917E-2</c:v>
                </c:pt>
                <c:pt idx="1202">
                  <c:v>-8.000445982216664E-2</c:v>
                </c:pt>
                <c:pt idx="1203">
                  <c:v>-8.3225041684526047E-2</c:v>
                </c:pt>
                <c:pt idx="1204">
                  <c:v>-8.4012206750689766E-2</c:v>
                </c:pt>
                <c:pt idx="1205">
                  <c:v>-8.1311048359661742E-2</c:v>
                </c:pt>
                <c:pt idx="1206">
                  <c:v>-7.2959691075612065E-2</c:v>
                </c:pt>
                <c:pt idx="1207">
                  <c:v>-7.1427700326966881E-2</c:v>
                </c:pt>
                <c:pt idx="1208">
                  <c:v>-7.9752532564197898E-2</c:v>
                </c:pt>
                <c:pt idx="1209">
                  <c:v>-7.2115901668290405E-2</c:v>
                </c:pt>
                <c:pt idx="1210">
                  <c:v>-7.0809144618277253E-2</c:v>
                </c:pt>
                <c:pt idx="1211">
                  <c:v>-6.3736873789728921E-2</c:v>
                </c:pt>
                <c:pt idx="1212">
                  <c:v>-5.3011070292761087E-2</c:v>
                </c:pt>
                <c:pt idx="1213">
                  <c:v>-4.3305855727875375E-2</c:v>
                </c:pt>
                <c:pt idx="1214">
                  <c:v>-3.2469229698730229E-2</c:v>
                </c:pt>
                <c:pt idx="1215">
                  <c:v>-4.3352607955146616E-2</c:v>
                </c:pt>
                <c:pt idx="1216">
                  <c:v>-4.5659006396716939E-2</c:v>
                </c:pt>
                <c:pt idx="1217">
                  <c:v>-4.3055867051507213E-2</c:v>
                </c:pt>
                <c:pt idx="1218">
                  <c:v>-4.4736008027769114E-2</c:v>
                </c:pt>
                <c:pt idx="1219">
                  <c:v>-4.6482846078538698E-2</c:v>
                </c:pt>
                <c:pt idx="1220">
                  <c:v>-3.8619787015334972E-2</c:v>
                </c:pt>
                <c:pt idx="1221">
                  <c:v>-3.4056085269446923E-2</c:v>
                </c:pt>
                <c:pt idx="1222">
                  <c:v>-2.097093650488735E-2</c:v>
                </c:pt>
                <c:pt idx="1223">
                  <c:v>-1.1563863824178067E-2</c:v>
                </c:pt>
                <c:pt idx="1224">
                  <c:v>-5.9132541492823432E-3</c:v>
                </c:pt>
                <c:pt idx="1225">
                  <c:v>-8.0802726264480595E-3</c:v>
                </c:pt>
                <c:pt idx="1226">
                  <c:v>-1.6392599173995603E-2</c:v>
                </c:pt>
                <c:pt idx="1227">
                  <c:v>-2.8061105113938667E-2</c:v>
                </c:pt>
                <c:pt idx="1228">
                  <c:v>-2.906637217935315E-2</c:v>
                </c:pt>
                <c:pt idx="1229">
                  <c:v>-2.177567092435706E-2</c:v>
                </c:pt>
                <c:pt idx="1230">
                  <c:v>-1.2865280014694114E-2</c:v>
                </c:pt>
                <c:pt idx="1231">
                  <c:v>-7.4360080557066555E-3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-5.4927379610880678E-4</c:v>
                </c:pt>
                <c:pt idx="1239">
                  <c:v>-5.6546658532115046E-3</c:v>
                </c:pt>
                <c:pt idx="1240">
                  <c:v>-3.0310332976122289E-3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-7.2134327373416518E-3</c:v>
                </c:pt>
                <c:pt idx="1245">
                  <c:v>0</c:v>
                </c:pt>
                <c:pt idx="1246">
                  <c:v>-1.7541492710796081E-2</c:v>
                </c:pt>
                <c:pt idx="1247">
                  <c:v>-1.1361899315463053E-2</c:v>
                </c:pt>
                <c:pt idx="1248">
                  <c:v>-1.7219606314470504E-2</c:v>
                </c:pt>
                <c:pt idx="1249">
                  <c:v>-8.200517615551961E-3</c:v>
                </c:pt>
                <c:pt idx="1250">
                  <c:v>0</c:v>
                </c:pt>
                <c:pt idx="1251">
                  <c:v>-2.0632755936511593E-3</c:v>
                </c:pt>
                <c:pt idx="1252">
                  <c:v>-1.4575212845540975E-2</c:v>
                </c:pt>
                <c:pt idx="1253">
                  <c:v>-1.1730219711060363E-2</c:v>
                </c:pt>
                <c:pt idx="1254">
                  <c:v>-8.9715595374210144E-3</c:v>
                </c:pt>
                <c:pt idx="1255">
                  <c:v>-1.4350826527476657E-2</c:v>
                </c:pt>
                <c:pt idx="1256">
                  <c:v>-6.9082471500400144E-3</c:v>
                </c:pt>
                <c:pt idx="1257">
                  <c:v>-9.9932104205164851E-3</c:v>
                </c:pt>
                <c:pt idx="1258">
                  <c:v>-6.3849917640523834E-4</c:v>
                </c:pt>
                <c:pt idx="1259">
                  <c:v>-1.7258409005445174E-2</c:v>
                </c:pt>
                <c:pt idx="1260">
                  <c:v>-1.4789794835452286E-2</c:v>
                </c:pt>
                <c:pt idx="1261">
                  <c:v>-2.0379904786883341E-2</c:v>
                </c:pt>
                <c:pt idx="1262">
                  <c:v>-3.1072476221410739E-2</c:v>
                </c:pt>
                <c:pt idx="1263">
                  <c:v>-3.1018678915865405E-2</c:v>
                </c:pt>
                <c:pt idx="1264">
                  <c:v>-3.1491357049925894E-2</c:v>
                </c:pt>
                <c:pt idx="1265">
                  <c:v>-1.7229798828253595E-2</c:v>
                </c:pt>
                <c:pt idx="1266">
                  <c:v>-2.1398268791670394E-2</c:v>
                </c:pt>
                <c:pt idx="1267">
                  <c:v>-2.0040493632467182E-2</c:v>
                </c:pt>
                <c:pt idx="1268">
                  <c:v>-1.5579088976871769E-2</c:v>
                </c:pt>
                <c:pt idx="1269">
                  <c:v>-1.0820992836118259E-2</c:v>
                </c:pt>
                <c:pt idx="1270">
                  <c:v>-1.9660927105494275E-2</c:v>
                </c:pt>
                <c:pt idx="1271">
                  <c:v>-1.7497114774150724E-2</c:v>
                </c:pt>
                <c:pt idx="1272">
                  <c:v>-4.0657789668304467E-2</c:v>
                </c:pt>
                <c:pt idx="1273">
                  <c:v>-4.6903512066491904E-2</c:v>
                </c:pt>
                <c:pt idx="1274">
                  <c:v>-5.536499607423595E-2</c:v>
                </c:pt>
                <c:pt idx="1275">
                  <c:v>-6.6414915209159875E-2</c:v>
                </c:pt>
                <c:pt idx="1276">
                  <c:v>-6.1516599707125086E-2</c:v>
                </c:pt>
                <c:pt idx="1277">
                  <c:v>-4.9139919076413463E-2</c:v>
                </c:pt>
                <c:pt idx="1278">
                  <c:v>-4.7970165760626515E-2</c:v>
                </c:pt>
                <c:pt idx="1279">
                  <c:v>-4.8900192444111479E-2</c:v>
                </c:pt>
                <c:pt idx="1280">
                  <c:v>-4.4276190205007393E-2</c:v>
                </c:pt>
                <c:pt idx="1281">
                  <c:v>-3.5698525440150397E-2</c:v>
                </c:pt>
                <c:pt idx="1282">
                  <c:v>-4.1293049505252255E-2</c:v>
                </c:pt>
                <c:pt idx="1283">
                  <c:v>-2.4944052665063166E-2</c:v>
                </c:pt>
                <c:pt idx="1284">
                  <c:v>-1.5929667845813289E-2</c:v>
                </c:pt>
                <c:pt idx="1285">
                  <c:v>-1.3677252574102683E-2</c:v>
                </c:pt>
                <c:pt idx="1286">
                  <c:v>-2.1014929043630892E-2</c:v>
                </c:pt>
                <c:pt idx="1287">
                  <c:v>-1.6597973321453519E-2</c:v>
                </c:pt>
                <c:pt idx="1288">
                  <c:v>-3.4193421600135721E-2</c:v>
                </c:pt>
                <c:pt idx="1289">
                  <c:v>-2.6127524722361128E-2</c:v>
                </c:pt>
                <c:pt idx="1290">
                  <c:v>-1.8323976859319524E-2</c:v>
                </c:pt>
                <c:pt idx="1291">
                  <c:v>-1.8345091246267931E-2</c:v>
                </c:pt>
                <c:pt idx="1292">
                  <c:v>-8.5073266975026485E-3</c:v>
                </c:pt>
                <c:pt idx="1293">
                  <c:v>-1.3554582201696586E-2</c:v>
                </c:pt>
                <c:pt idx="1294">
                  <c:v>-9.4231121839984944E-3</c:v>
                </c:pt>
                <c:pt idx="1295">
                  <c:v>-1.8522313006771207E-2</c:v>
                </c:pt>
                <c:pt idx="1296">
                  <c:v>-1.3724928537703573E-2</c:v>
                </c:pt>
                <c:pt idx="1297">
                  <c:v>-2.6814151744210424E-2</c:v>
                </c:pt>
                <c:pt idx="1298">
                  <c:v>-2.8904759045945139E-2</c:v>
                </c:pt>
                <c:pt idx="1299">
                  <c:v>-2.6195597627226785E-2</c:v>
                </c:pt>
                <c:pt idx="1300">
                  <c:v>-1.8588601125417492E-2</c:v>
                </c:pt>
                <c:pt idx="1301">
                  <c:v>-4.8323072171115866E-3</c:v>
                </c:pt>
                <c:pt idx="1302">
                  <c:v>0</c:v>
                </c:pt>
                <c:pt idx="1303">
                  <c:v>0</c:v>
                </c:pt>
                <c:pt idx="1304">
                  <c:v>-4.1889595839867955E-3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-3.2398621308593611E-4</c:v>
                </c:pt>
                <c:pt idx="1310">
                  <c:v>-1.1852519232371073E-2</c:v>
                </c:pt>
                <c:pt idx="1311">
                  <c:v>-4.8388646907370214E-3</c:v>
                </c:pt>
                <c:pt idx="1312">
                  <c:v>-9.2056399974201897E-3</c:v>
                </c:pt>
                <c:pt idx="1313">
                  <c:v>-1.2622806569605682E-2</c:v>
                </c:pt>
                <c:pt idx="1314">
                  <c:v>-1.8960640753717062E-2</c:v>
                </c:pt>
                <c:pt idx="1315">
                  <c:v>-1.3218463558047344E-2</c:v>
                </c:pt>
                <c:pt idx="1316">
                  <c:v>-2.037087693187245E-2</c:v>
                </c:pt>
                <c:pt idx="1317">
                  <c:v>-5.143099682859642E-3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-2.6714696016805206E-4</c:v>
                </c:pt>
                <c:pt idx="1327">
                  <c:v>-2.1531032641465941E-2</c:v>
                </c:pt>
                <c:pt idx="1328">
                  <c:v>-1.4926947857787143E-2</c:v>
                </c:pt>
                <c:pt idx="1329">
                  <c:v>-8.7349512854205669E-3</c:v>
                </c:pt>
                <c:pt idx="1330">
                  <c:v>-1.5475093807140183E-3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-4.4869727887594246E-3</c:v>
                </c:pt>
                <c:pt idx="1340">
                  <c:v>-2.3152657823295453E-3</c:v>
                </c:pt>
                <c:pt idx="1341">
                  <c:v>0</c:v>
                </c:pt>
                <c:pt idx="1342">
                  <c:v>-1.8377812002909888E-3</c:v>
                </c:pt>
                <c:pt idx="1343">
                  <c:v>-7.9881351924233623E-3</c:v>
                </c:pt>
                <c:pt idx="1344">
                  <c:v>-1.7967954430664013E-2</c:v>
                </c:pt>
                <c:pt idx="1345">
                  <c:v>-7.5092397212048745E-3</c:v>
                </c:pt>
                <c:pt idx="1346">
                  <c:v>0</c:v>
                </c:pt>
                <c:pt idx="1347">
                  <c:v>-3.3133233424692543E-3</c:v>
                </c:pt>
                <c:pt idx="1348">
                  <c:v>-1.4813460346374874E-2</c:v>
                </c:pt>
                <c:pt idx="1349">
                  <c:v>-1.8802700213046752E-2</c:v>
                </c:pt>
                <c:pt idx="1350">
                  <c:v>-2.3550176625841246E-2</c:v>
                </c:pt>
                <c:pt idx="1351">
                  <c:v>-2.148031133850814E-2</c:v>
                </c:pt>
                <c:pt idx="1352">
                  <c:v>-1.9600733332328035E-2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-7.6662171828556502E-5</c:v>
                </c:pt>
                <c:pt idx="1358">
                  <c:v>-6.3552083889153455E-3</c:v>
                </c:pt>
                <c:pt idx="1359">
                  <c:v>-2.8137767370824962E-3</c:v>
                </c:pt>
                <c:pt idx="1360">
                  <c:v>-6.719547597709985E-3</c:v>
                </c:pt>
                <c:pt idx="1361">
                  <c:v>-1.1358184110775049E-2</c:v>
                </c:pt>
                <c:pt idx="1362">
                  <c:v>-1.3378023281412466E-2</c:v>
                </c:pt>
                <c:pt idx="1363">
                  <c:v>-1.8550112258364337E-2</c:v>
                </c:pt>
                <c:pt idx="1364">
                  <c:v>-2.7985813599412546E-2</c:v>
                </c:pt>
                <c:pt idx="1365">
                  <c:v>-2.6960841058282892E-2</c:v>
                </c:pt>
                <c:pt idx="1366">
                  <c:v>-1.9408288551905351E-2</c:v>
                </c:pt>
                <c:pt idx="1367">
                  <c:v>-1.2373041395623785E-2</c:v>
                </c:pt>
                <c:pt idx="1368">
                  <c:v>-3.5226236242433151E-2</c:v>
                </c:pt>
                <c:pt idx="1369">
                  <c:v>-4.2992532413058782E-2</c:v>
                </c:pt>
                <c:pt idx="1370">
                  <c:v>-2.0530258858915018E-2</c:v>
                </c:pt>
                <c:pt idx="1371">
                  <c:v>-4.5491405988502542E-2</c:v>
                </c:pt>
                <c:pt idx="1372">
                  <c:v>-4.3758209808892778E-2</c:v>
                </c:pt>
                <c:pt idx="1373">
                  <c:v>-3.3503816444267254E-2</c:v>
                </c:pt>
                <c:pt idx="1374">
                  <c:v>-3.5483140292526194E-2</c:v>
                </c:pt>
                <c:pt idx="1375">
                  <c:v>-3.1525724741746974E-2</c:v>
                </c:pt>
                <c:pt idx="1376">
                  <c:v>-2.9954299525558059E-2</c:v>
                </c:pt>
                <c:pt idx="1377">
                  <c:v>-3.9819725171481246E-2</c:v>
                </c:pt>
                <c:pt idx="1378">
                  <c:v>-4.7474814353819617E-2</c:v>
                </c:pt>
                <c:pt idx="1379">
                  <c:v>-3.9597637392952745E-2</c:v>
                </c:pt>
                <c:pt idx="1380">
                  <c:v>-4.0735718874113758E-2</c:v>
                </c:pt>
                <c:pt idx="1381">
                  <c:v>-3.9441786557789404E-2</c:v>
                </c:pt>
                <c:pt idx="1382">
                  <c:v>-4.9024612715370508E-2</c:v>
                </c:pt>
                <c:pt idx="1383">
                  <c:v>-5.6295184927843467E-2</c:v>
                </c:pt>
                <c:pt idx="1384">
                  <c:v>-5.160688619653242E-2</c:v>
                </c:pt>
                <c:pt idx="1385">
                  <c:v>-4.748817325276633E-2</c:v>
                </c:pt>
                <c:pt idx="1386">
                  <c:v>-5.1283316635916121E-2</c:v>
                </c:pt>
                <c:pt idx="1387">
                  <c:v>-4.0965759165694338E-2</c:v>
                </c:pt>
                <c:pt idx="1388">
                  <c:v>-4.6622724807840465E-2</c:v>
                </c:pt>
                <c:pt idx="1389">
                  <c:v>-4.211772482937659E-2</c:v>
                </c:pt>
                <c:pt idx="1390">
                  <c:v>-3.2417572079137758E-2</c:v>
                </c:pt>
                <c:pt idx="1391">
                  <c:v>-4.0428274751257542E-2</c:v>
                </c:pt>
                <c:pt idx="1392">
                  <c:v>-3.7054839918163163E-2</c:v>
                </c:pt>
                <c:pt idx="1393">
                  <c:v>-3.267217530094868E-2</c:v>
                </c:pt>
                <c:pt idx="1394">
                  <c:v>-4.1944499540949809E-2</c:v>
                </c:pt>
                <c:pt idx="1395">
                  <c:v>-3.9744442755977438E-2</c:v>
                </c:pt>
                <c:pt idx="1396">
                  <c:v>-3.5165623874235941E-2</c:v>
                </c:pt>
                <c:pt idx="1397">
                  <c:v>-3.827472046860414E-2</c:v>
                </c:pt>
                <c:pt idx="1398">
                  <c:v>-3.5293805325791849E-2</c:v>
                </c:pt>
                <c:pt idx="1399">
                  <c:v>-2.7151066299567761E-2</c:v>
                </c:pt>
                <c:pt idx="1400">
                  <c:v>-2.2274768855187088E-2</c:v>
                </c:pt>
                <c:pt idx="1401">
                  <c:v>-2.7192822612511658E-2</c:v>
                </c:pt>
                <c:pt idx="1402">
                  <c:v>-3.3996169238613039E-2</c:v>
                </c:pt>
                <c:pt idx="1403">
                  <c:v>-2.4852442588930823E-2</c:v>
                </c:pt>
                <c:pt idx="1404">
                  <c:v>-3.2437592695969908E-2</c:v>
                </c:pt>
                <c:pt idx="1405">
                  <c:v>-2.8727639304826247E-2</c:v>
                </c:pt>
                <c:pt idx="1406">
                  <c:v>-1.3799826289873418E-2</c:v>
                </c:pt>
                <c:pt idx="1407">
                  <c:v>-7.8458201981258524E-3</c:v>
                </c:pt>
                <c:pt idx="1408">
                  <c:v>-1.1049740268211927E-2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-6.6906791895782192E-3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-1.5819263049432486E-4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-3.1170585332126466E-3</c:v>
                </c:pt>
                <c:pt idx="1425">
                  <c:v>-3.5630476788608423E-3</c:v>
                </c:pt>
                <c:pt idx="1426">
                  <c:v>-8.0981250772560465E-3</c:v>
                </c:pt>
                <c:pt idx="1427">
                  <c:v>-5.9000603815485553E-3</c:v>
                </c:pt>
                <c:pt idx="1428">
                  <c:v>-9.9200162687398397E-3</c:v>
                </c:pt>
                <c:pt idx="1429">
                  <c:v>-2.6081503350746327E-2</c:v>
                </c:pt>
                <c:pt idx="1430">
                  <c:v>-3.1135105380087125E-2</c:v>
                </c:pt>
                <c:pt idx="1431">
                  <c:v>-2.7884068053569688E-2</c:v>
                </c:pt>
                <c:pt idx="1432">
                  <c:v>-2.6395442346572651E-2</c:v>
                </c:pt>
                <c:pt idx="1433">
                  <c:v>-2.6452290700258896E-2</c:v>
                </c:pt>
                <c:pt idx="1434">
                  <c:v>-2.5189133609196279E-2</c:v>
                </c:pt>
                <c:pt idx="1435">
                  <c:v>-2.0956133180237257E-2</c:v>
                </c:pt>
                <c:pt idx="1436">
                  <c:v>-2.2957399655306077E-2</c:v>
                </c:pt>
                <c:pt idx="1437">
                  <c:v>-3.1015662166797076E-2</c:v>
                </c:pt>
                <c:pt idx="1438">
                  <c:v>-2.8875392080481621E-2</c:v>
                </c:pt>
                <c:pt idx="1439">
                  <c:v>-2.3598461073406019E-2</c:v>
                </c:pt>
                <c:pt idx="1440">
                  <c:v>-1.8655496384022641E-2</c:v>
                </c:pt>
                <c:pt idx="1441">
                  <c:v>-1.1109784785488297E-2</c:v>
                </c:pt>
                <c:pt idx="1442">
                  <c:v>-1.2238976054755768E-2</c:v>
                </c:pt>
                <c:pt idx="1443">
                  <c:v>-3.0661688418914812E-3</c:v>
                </c:pt>
                <c:pt idx="1444">
                  <c:v>-1.2701613721830762E-2</c:v>
                </c:pt>
                <c:pt idx="1445">
                  <c:v>-1.1974676904708992E-2</c:v>
                </c:pt>
                <c:pt idx="1446">
                  <c:v>-8.1048882508956144E-3</c:v>
                </c:pt>
                <c:pt idx="1447">
                  <c:v>-5.8185809208393113E-3</c:v>
                </c:pt>
                <c:pt idx="1448">
                  <c:v>-5.6083262076555007E-3</c:v>
                </c:pt>
                <c:pt idx="1449">
                  <c:v>-9.8056573542504299E-3</c:v>
                </c:pt>
                <c:pt idx="1450">
                  <c:v>-1.602664513598806E-2</c:v>
                </c:pt>
                <c:pt idx="1451">
                  <c:v>-1.4106472678545368E-2</c:v>
                </c:pt>
                <c:pt idx="1452">
                  <c:v>-1.2244977510723398E-2</c:v>
                </c:pt>
                <c:pt idx="1453">
                  <c:v>-1.3911220920944545E-2</c:v>
                </c:pt>
                <c:pt idx="1454">
                  <c:v>-1.6390101499655363E-2</c:v>
                </c:pt>
                <c:pt idx="1455">
                  <c:v>-1.8477841261322014E-2</c:v>
                </c:pt>
                <c:pt idx="1456">
                  <c:v>-9.5380976325324385E-3</c:v>
                </c:pt>
                <c:pt idx="1457">
                  <c:v>-9.4873869533678157E-3</c:v>
                </c:pt>
                <c:pt idx="1458">
                  <c:v>-1.0968661222976794E-2</c:v>
                </c:pt>
                <c:pt idx="1459">
                  <c:v>-6.6554003961661889E-3</c:v>
                </c:pt>
                <c:pt idx="1460">
                  <c:v>-6.0996179857342181E-4</c:v>
                </c:pt>
                <c:pt idx="1461">
                  <c:v>-1.5867123121572457E-2</c:v>
                </c:pt>
                <c:pt idx="1462">
                  <c:v>-5.2534579599563536E-3</c:v>
                </c:pt>
                <c:pt idx="1463">
                  <c:v>-1.0043573068307055E-2</c:v>
                </c:pt>
                <c:pt idx="1464">
                  <c:v>-8.4158980393619354E-3</c:v>
                </c:pt>
                <c:pt idx="1465">
                  <c:v>-7.5615207640281623E-3</c:v>
                </c:pt>
                <c:pt idx="1466">
                  <c:v>-8.9558481982654481E-4</c:v>
                </c:pt>
                <c:pt idx="1467">
                  <c:v>0</c:v>
                </c:pt>
                <c:pt idx="1468">
                  <c:v>0</c:v>
                </c:pt>
                <c:pt idx="1469">
                  <c:v>-3.7840447219449347E-3</c:v>
                </c:pt>
                <c:pt idx="1470">
                  <c:v>-1.1990405428150108E-2</c:v>
                </c:pt>
                <c:pt idx="1471">
                  <c:v>-7.107600261945457E-3</c:v>
                </c:pt>
                <c:pt idx="1472">
                  <c:v>0</c:v>
                </c:pt>
                <c:pt idx="1473">
                  <c:v>-3.5185832877140388E-3</c:v>
                </c:pt>
                <c:pt idx="1474">
                  <c:v>-4.9843145653009069E-3</c:v>
                </c:pt>
                <c:pt idx="1475">
                  <c:v>-3.1188060304242482E-3</c:v>
                </c:pt>
                <c:pt idx="1476">
                  <c:v>0</c:v>
                </c:pt>
                <c:pt idx="1477">
                  <c:v>0</c:v>
                </c:pt>
                <c:pt idx="1478">
                  <c:v>-2.395536061294723E-3</c:v>
                </c:pt>
                <c:pt idx="1479">
                  <c:v>-2.3420820236745854E-3</c:v>
                </c:pt>
                <c:pt idx="1480">
                  <c:v>-5.1015021765491442E-3</c:v>
                </c:pt>
                <c:pt idx="1481">
                  <c:v>-1.0662563884205611E-2</c:v>
                </c:pt>
                <c:pt idx="1482">
                  <c:v>-2.9293554084025564E-3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-5.7520612075034894E-3</c:v>
                </c:pt>
                <c:pt idx="1488">
                  <c:v>-5.8981291135091762E-3</c:v>
                </c:pt>
                <c:pt idx="1489">
                  <c:v>-1.2645884012370212E-2</c:v>
                </c:pt>
                <c:pt idx="1490">
                  <c:v>-4.6989460061394039E-3</c:v>
                </c:pt>
                <c:pt idx="1491">
                  <c:v>-3.3565251187046563E-3</c:v>
                </c:pt>
                <c:pt idx="1492">
                  <c:v>0</c:v>
                </c:pt>
                <c:pt idx="1493">
                  <c:v>-1.7515983040035099E-3</c:v>
                </c:pt>
                <c:pt idx="1494">
                  <c:v>0</c:v>
                </c:pt>
                <c:pt idx="1495">
                  <c:v>-3.537842214454745E-3</c:v>
                </c:pt>
                <c:pt idx="1496">
                  <c:v>0</c:v>
                </c:pt>
                <c:pt idx="1497">
                  <c:v>-1.99461869721973E-3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-6.12284271112018E-3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-9.2725297939200146E-4</c:v>
                </c:pt>
                <c:pt idx="1507">
                  <c:v>-8.0264211216827253E-3</c:v>
                </c:pt>
                <c:pt idx="1508">
                  <c:v>-8.19707217151322E-3</c:v>
                </c:pt>
                <c:pt idx="1509">
                  <c:v>-4.0538025831962088E-3</c:v>
                </c:pt>
                <c:pt idx="1510">
                  <c:v>-3.267696212961857E-3</c:v>
                </c:pt>
                <c:pt idx="1511">
                  <c:v>-3.5034079993253586E-3</c:v>
                </c:pt>
                <c:pt idx="1512">
                  <c:v>-2.3077376448761289E-3</c:v>
                </c:pt>
                <c:pt idx="1513">
                  <c:v>-1.4890114012455324E-2</c:v>
                </c:pt>
                <c:pt idx="1514">
                  <c:v>-2.6961762037042702E-2</c:v>
                </c:pt>
                <c:pt idx="1515">
                  <c:v>-1.7254090048395621E-2</c:v>
                </c:pt>
                <c:pt idx="1516">
                  <c:v>-1.9019167564387707E-2</c:v>
                </c:pt>
                <c:pt idx="1517">
                  <c:v>-1.2614111208942513E-2</c:v>
                </c:pt>
                <c:pt idx="1518">
                  <c:v>-2.4682638490862718E-3</c:v>
                </c:pt>
                <c:pt idx="1519">
                  <c:v>-1.6143638903730606E-3</c:v>
                </c:pt>
                <c:pt idx="1520">
                  <c:v>0</c:v>
                </c:pt>
                <c:pt idx="1521">
                  <c:v>-4.3210882229232084E-3</c:v>
                </c:pt>
                <c:pt idx="1522">
                  <c:v>-5.7158629712713571E-3</c:v>
                </c:pt>
                <c:pt idx="1523">
                  <c:v>-1.2146563750782713E-2</c:v>
                </c:pt>
                <c:pt idx="1524">
                  <c:v>-3.3108452075675143E-2</c:v>
                </c:pt>
                <c:pt idx="1525">
                  <c:v>-3.419677243740249E-2</c:v>
                </c:pt>
                <c:pt idx="1526">
                  <c:v>-3.7240931564945234E-2</c:v>
                </c:pt>
                <c:pt idx="1527">
                  <c:v>-3.2531320254790774E-2</c:v>
                </c:pt>
                <c:pt idx="1528">
                  <c:v>-4.4221767522006239E-2</c:v>
                </c:pt>
                <c:pt idx="1529">
                  <c:v>-4.7563563474681492E-2</c:v>
                </c:pt>
                <c:pt idx="1530">
                  <c:v>-4.4492458244014044E-2</c:v>
                </c:pt>
                <c:pt idx="1531">
                  <c:v>-4.3942895914178326E-2</c:v>
                </c:pt>
                <c:pt idx="1532">
                  <c:v>-4.3978846151891182E-2</c:v>
                </c:pt>
                <c:pt idx="1533">
                  <c:v>-4.4368807253565401E-2</c:v>
                </c:pt>
                <c:pt idx="1534">
                  <c:v>-3.9260997011009158E-2</c:v>
                </c:pt>
                <c:pt idx="1535">
                  <c:v>-3.2410390999675132E-2</c:v>
                </c:pt>
                <c:pt idx="1536">
                  <c:v>-2.9863989188357754E-2</c:v>
                </c:pt>
                <c:pt idx="1537">
                  <c:v>-2.8263840163475384E-2</c:v>
                </c:pt>
                <c:pt idx="1538">
                  <c:v>-3.013464749724537E-2</c:v>
                </c:pt>
                <c:pt idx="1539">
                  <c:v>-3.3587766392795704E-2</c:v>
                </c:pt>
                <c:pt idx="1540">
                  <c:v>-2.8983776410688833E-2</c:v>
                </c:pt>
                <c:pt idx="1541">
                  <c:v>-3.7524101079410177E-2</c:v>
                </c:pt>
                <c:pt idx="1542">
                  <c:v>-5.5236276098685311E-2</c:v>
                </c:pt>
                <c:pt idx="1543">
                  <c:v>-5.0633546161690579E-2</c:v>
                </c:pt>
                <c:pt idx="1544">
                  <c:v>-4.4978906133316121E-2</c:v>
                </c:pt>
                <c:pt idx="1545">
                  <c:v>-4.0212856599686098E-2</c:v>
                </c:pt>
                <c:pt idx="1546">
                  <c:v>-4.3679395718737246E-2</c:v>
                </c:pt>
                <c:pt idx="1547">
                  <c:v>-4.119152455493913E-2</c:v>
                </c:pt>
                <c:pt idx="1548">
                  <c:v>-3.5672141849134587E-2</c:v>
                </c:pt>
                <c:pt idx="1549">
                  <c:v>-4.1477384978570342E-2</c:v>
                </c:pt>
                <c:pt idx="1550">
                  <c:v>-3.9823413260947516E-2</c:v>
                </c:pt>
                <c:pt idx="1551">
                  <c:v>-3.5362950913420343E-2</c:v>
                </c:pt>
                <c:pt idx="1552">
                  <c:v>-2.1916530212964358E-2</c:v>
                </c:pt>
                <c:pt idx="1553">
                  <c:v>-2.4696482085351468E-2</c:v>
                </c:pt>
                <c:pt idx="1554">
                  <c:v>-3.5680322988637769E-2</c:v>
                </c:pt>
                <c:pt idx="1555">
                  <c:v>-2.324017527730915E-2</c:v>
                </c:pt>
                <c:pt idx="1556">
                  <c:v>-1.0604633362940374E-2</c:v>
                </c:pt>
                <c:pt idx="1557">
                  <c:v>-2.3045114341586626E-3</c:v>
                </c:pt>
                <c:pt idx="1558">
                  <c:v>0</c:v>
                </c:pt>
                <c:pt idx="1559">
                  <c:v>0</c:v>
                </c:pt>
                <c:pt idx="1560">
                  <c:v>-4.6345178502924522E-3</c:v>
                </c:pt>
                <c:pt idx="1561">
                  <c:v>-6.465178672328431E-3</c:v>
                </c:pt>
                <c:pt idx="1562">
                  <c:v>-7.2381024376354519E-3</c:v>
                </c:pt>
                <c:pt idx="1563">
                  <c:v>-1.6074045432909356E-2</c:v>
                </c:pt>
                <c:pt idx="1564">
                  <c:v>-2.9402367129574114E-2</c:v>
                </c:pt>
                <c:pt idx="1565">
                  <c:v>-1.8619011578095535E-2</c:v>
                </c:pt>
                <c:pt idx="1566">
                  <c:v>-2.8172709561114395E-2</c:v>
                </c:pt>
                <c:pt idx="1567">
                  <c:v>-3.3253111583956385E-2</c:v>
                </c:pt>
                <c:pt idx="1568">
                  <c:v>-2.5446912662848487E-2</c:v>
                </c:pt>
                <c:pt idx="1569">
                  <c:v>-1.0750186418237329E-2</c:v>
                </c:pt>
                <c:pt idx="1570">
                  <c:v>-3.7189818427357912E-2</c:v>
                </c:pt>
                <c:pt idx="1571">
                  <c:v>-3.4460757657017727E-2</c:v>
                </c:pt>
                <c:pt idx="1572">
                  <c:v>-2.8566751145492342E-2</c:v>
                </c:pt>
                <c:pt idx="1573">
                  <c:v>-2.5442281205249273E-2</c:v>
                </c:pt>
                <c:pt idx="1574">
                  <c:v>-2.434808663597543E-2</c:v>
                </c:pt>
                <c:pt idx="1575">
                  <c:v>-1.3649567663795548E-2</c:v>
                </c:pt>
                <c:pt idx="1576">
                  <c:v>-1.3459439544958207E-2</c:v>
                </c:pt>
                <c:pt idx="1577">
                  <c:v>-8.7217017126557383E-3</c:v>
                </c:pt>
                <c:pt idx="1578">
                  <c:v>-1.1311914715495197E-2</c:v>
                </c:pt>
                <c:pt idx="1579">
                  <c:v>-1.4768937475361787E-2</c:v>
                </c:pt>
                <c:pt idx="1580">
                  <c:v>-1.7696932309673619E-2</c:v>
                </c:pt>
                <c:pt idx="1581">
                  <c:v>-1.7224050354019971E-2</c:v>
                </c:pt>
                <c:pt idx="1582">
                  <c:v>-2.2121633714022981E-2</c:v>
                </c:pt>
                <c:pt idx="1583">
                  <c:v>-3.1147305338248721E-2</c:v>
                </c:pt>
                <c:pt idx="1584">
                  <c:v>-1.8317836538312982E-2</c:v>
                </c:pt>
                <c:pt idx="1585">
                  <c:v>-1.936822384567205E-2</c:v>
                </c:pt>
                <c:pt idx="1586">
                  <c:v>-2.0133698846910408E-2</c:v>
                </c:pt>
                <c:pt idx="1587">
                  <c:v>0</c:v>
                </c:pt>
                <c:pt idx="1588">
                  <c:v>0</c:v>
                </c:pt>
                <c:pt idx="1589">
                  <c:v>-4.2276658113316046E-4</c:v>
                </c:pt>
                <c:pt idx="1590">
                  <c:v>0</c:v>
                </c:pt>
                <c:pt idx="1591">
                  <c:v>-1.5575240976249738E-2</c:v>
                </c:pt>
                <c:pt idx="1592">
                  <c:v>-6.235935206731269E-3</c:v>
                </c:pt>
                <c:pt idx="1593">
                  <c:v>0</c:v>
                </c:pt>
                <c:pt idx="1594">
                  <c:v>-6.4492593778915364E-3</c:v>
                </c:pt>
                <c:pt idx="1595">
                  <c:v>-5.3967565338025603E-3</c:v>
                </c:pt>
                <c:pt idx="1596">
                  <c:v>-1.9487188757355556E-3</c:v>
                </c:pt>
                <c:pt idx="1597">
                  <c:v>0</c:v>
                </c:pt>
                <c:pt idx="1598">
                  <c:v>-4.2949566130290329E-3</c:v>
                </c:pt>
                <c:pt idx="1599">
                  <c:v>-6.1198701757407825E-3</c:v>
                </c:pt>
                <c:pt idx="1600">
                  <c:v>-1.2050506881276513E-2</c:v>
                </c:pt>
                <c:pt idx="1601">
                  <c:v>-2.2468390606478206E-4</c:v>
                </c:pt>
                <c:pt idx="1602">
                  <c:v>0</c:v>
                </c:pt>
                <c:pt idx="1603">
                  <c:v>-2.6538233783157672E-3</c:v>
                </c:pt>
                <c:pt idx="1604">
                  <c:v>0</c:v>
                </c:pt>
                <c:pt idx="1605">
                  <c:v>-1.3860503047085526E-2</c:v>
                </c:pt>
                <c:pt idx="1606">
                  <c:v>-1.0045521304841487E-2</c:v>
                </c:pt>
                <c:pt idx="1607">
                  <c:v>0</c:v>
                </c:pt>
                <c:pt idx="1608">
                  <c:v>-2.4718074769189968E-3</c:v>
                </c:pt>
                <c:pt idx="1609">
                  <c:v>-1.4285613804478903E-3</c:v>
                </c:pt>
                <c:pt idx="1610">
                  <c:v>-1.0899313425893342E-2</c:v>
                </c:pt>
                <c:pt idx="1611">
                  <c:v>-1.4888579709339211E-2</c:v>
                </c:pt>
                <c:pt idx="1612">
                  <c:v>-1.4407172288318781E-2</c:v>
                </c:pt>
                <c:pt idx="1613">
                  <c:v>-7.8132743446507336E-3</c:v>
                </c:pt>
                <c:pt idx="1614">
                  <c:v>-1.4227998184316859E-2</c:v>
                </c:pt>
                <c:pt idx="1615">
                  <c:v>-3.2117351548678674E-2</c:v>
                </c:pt>
                <c:pt idx="1616">
                  <c:v>-2.2271733689816497E-2</c:v>
                </c:pt>
                <c:pt idx="1617">
                  <c:v>-3.2261353415743765E-2</c:v>
                </c:pt>
                <c:pt idx="1618">
                  <c:v>-2.4750026959746374E-2</c:v>
                </c:pt>
                <c:pt idx="1619">
                  <c:v>-2.6376190843047542E-2</c:v>
                </c:pt>
                <c:pt idx="1620">
                  <c:v>-3.6430028207819376E-2</c:v>
                </c:pt>
                <c:pt idx="1621">
                  <c:v>-4.2262689721267122E-2</c:v>
                </c:pt>
                <c:pt idx="1622">
                  <c:v>-5.6370281648132181E-2</c:v>
                </c:pt>
                <c:pt idx="1623">
                  <c:v>-7.5004348216861194E-2</c:v>
                </c:pt>
                <c:pt idx="1624">
                  <c:v>-8.6104907959203669E-2</c:v>
                </c:pt>
                <c:pt idx="1625">
                  <c:v>-8.3142812352963946E-2</c:v>
                </c:pt>
                <c:pt idx="1626">
                  <c:v>-6.5636505521735611E-2</c:v>
                </c:pt>
                <c:pt idx="1627">
                  <c:v>-6.9137617988693112E-2</c:v>
                </c:pt>
                <c:pt idx="1628">
                  <c:v>-7.6383345506795153E-2</c:v>
                </c:pt>
                <c:pt idx="1629">
                  <c:v>-6.1339966780369792E-2</c:v>
                </c:pt>
                <c:pt idx="1630">
                  <c:v>-5.9059868036023144E-2</c:v>
                </c:pt>
                <c:pt idx="1631">
                  <c:v>-6.009510490354808E-2</c:v>
                </c:pt>
                <c:pt idx="1632">
                  <c:v>-6.7018290646291612E-2</c:v>
                </c:pt>
                <c:pt idx="1633">
                  <c:v>-6.0379932926810653E-2</c:v>
                </c:pt>
                <c:pt idx="1634">
                  <c:v>-5.4570722847376962E-2</c:v>
                </c:pt>
                <c:pt idx="1635">
                  <c:v>-4.4181232617327093E-2</c:v>
                </c:pt>
                <c:pt idx="1636">
                  <c:v>-4.8478468673229913E-2</c:v>
                </c:pt>
                <c:pt idx="1637">
                  <c:v>-4.7905503036940966E-2</c:v>
                </c:pt>
                <c:pt idx="1638">
                  <c:v>-4.5897431425274027E-2</c:v>
                </c:pt>
                <c:pt idx="1639">
                  <c:v>-5.5887991556527905E-2</c:v>
                </c:pt>
                <c:pt idx="1640">
                  <c:v>-5.6200339691119816E-2</c:v>
                </c:pt>
                <c:pt idx="1641">
                  <c:v>-6.4565804697858997E-2</c:v>
                </c:pt>
                <c:pt idx="1642">
                  <c:v>-7.3318587083843312E-2</c:v>
                </c:pt>
                <c:pt idx="1643">
                  <c:v>-7.7123740161188503E-2</c:v>
                </c:pt>
                <c:pt idx="1644">
                  <c:v>-7.6841625287544235E-2</c:v>
                </c:pt>
                <c:pt idx="1645">
                  <c:v>-8.9013573280756209E-2</c:v>
                </c:pt>
                <c:pt idx="1646">
                  <c:v>-8.7009064889839172E-2</c:v>
                </c:pt>
                <c:pt idx="1647">
                  <c:v>-8.98221864280766E-2</c:v>
                </c:pt>
                <c:pt idx="1648">
                  <c:v>-7.6314039191359595E-2</c:v>
                </c:pt>
                <c:pt idx="1649">
                  <c:v>-8.260354644368062E-2</c:v>
                </c:pt>
                <c:pt idx="1650">
                  <c:v>-7.8613215136603576E-2</c:v>
                </c:pt>
                <c:pt idx="1651">
                  <c:v>-7.6800884482455034E-2</c:v>
                </c:pt>
                <c:pt idx="1652">
                  <c:v>-7.0412311850005405E-2</c:v>
                </c:pt>
                <c:pt idx="1653">
                  <c:v>-6.8422288160713052E-2</c:v>
                </c:pt>
                <c:pt idx="1654">
                  <c:v>-7.0060916401476381E-2</c:v>
                </c:pt>
                <c:pt idx="1655">
                  <c:v>-7.0540553034313946E-2</c:v>
                </c:pt>
                <c:pt idx="1656">
                  <c:v>-6.3120618833876541E-2</c:v>
                </c:pt>
                <c:pt idx="1657">
                  <c:v>-6.0169607511990852E-2</c:v>
                </c:pt>
                <c:pt idx="1658">
                  <c:v>-6.9446355040079011E-2</c:v>
                </c:pt>
                <c:pt idx="1659">
                  <c:v>-7.0894739166914911E-2</c:v>
                </c:pt>
                <c:pt idx="1660">
                  <c:v>-7.0041125160198781E-2</c:v>
                </c:pt>
                <c:pt idx="1661">
                  <c:v>-7.5031559944748971E-2</c:v>
                </c:pt>
                <c:pt idx="1662">
                  <c:v>-7.7555827160156299E-2</c:v>
                </c:pt>
                <c:pt idx="1663">
                  <c:v>-8.2935328909472195E-2</c:v>
                </c:pt>
                <c:pt idx="1664">
                  <c:v>-7.9190667413504445E-2</c:v>
                </c:pt>
                <c:pt idx="1665">
                  <c:v>-6.6970566188926384E-2</c:v>
                </c:pt>
                <c:pt idx="1666">
                  <c:v>-6.5755323620157347E-2</c:v>
                </c:pt>
                <c:pt idx="1667">
                  <c:v>-6.0585653959615793E-2</c:v>
                </c:pt>
                <c:pt idx="1668">
                  <c:v>-5.8663014002383496E-2</c:v>
                </c:pt>
                <c:pt idx="1669">
                  <c:v>-4.9100965411236763E-2</c:v>
                </c:pt>
                <c:pt idx="1670">
                  <c:v>-5.506157710170978E-2</c:v>
                </c:pt>
                <c:pt idx="1671">
                  <c:v>-5.9266269039924047E-2</c:v>
                </c:pt>
                <c:pt idx="1672">
                  <c:v>-5.3958551291978241E-2</c:v>
                </c:pt>
                <c:pt idx="1673">
                  <c:v>-3.8607978304298851E-2</c:v>
                </c:pt>
                <c:pt idx="1674">
                  <c:v>-3.2482408219936865E-2</c:v>
                </c:pt>
                <c:pt idx="1675">
                  <c:v>-4.0295841722979286E-2</c:v>
                </c:pt>
                <c:pt idx="1676">
                  <c:v>-3.2846509204798702E-2</c:v>
                </c:pt>
                <c:pt idx="1677">
                  <c:v>-2.0156603870112755E-2</c:v>
                </c:pt>
                <c:pt idx="1678">
                  <c:v>-1.2176287571836863E-2</c:v>
                </c:pt>
                <c:pt idx="1679">
                  <c:v>-4.1363145319187611E-3</c:v>
                </c:pt>
                <c:pt idx="1680">
                  <c:v>-2.8774533764143184E-3</c:v>
                </c:pt>
                <c:pt idx="1681">
                  <c:v>-2.0227920013683454E-3</c:v>
                </c:pt>
                <c:pt idx="1682">
                  <c:v>-2.0628466097050158E-4</c:v>
                </c:pt>
                <c:pt idx="1683">
                  <c:v>-8.873820975304314E-3</c:v>
                </c:pt>
                <c:pt idx="1684">
                  <c:v>-2.1175149157814377E-2</c:v>
                </c:pt>
                <c:pt idx="1685">
                  <c:v>-1.5025721137409298E-2</c:v>
                </c:pt>
                <c:pt idx="1686">
                  <c:v>-1.4270936184787919E-2</c:v>
                </c:pt>
                <c:pt idx="1687">
                  <c:v>-1.4423956888176548E-2</c:v>
                </c:pt>
                <c:pt idx="1688">
                  <c:v>-1.270189198228755E-2</c:v>
                </c:pt>
                <c:pt idx="1689">
                  <c:v>-2.0580630258281052E-2</c:v>
                </c:pt>
                <c:pt idx="1690">
                  <c:v>-1.2573940177598608E-2</c:v>
                </c:pt>
                <c:pt idx="1691">
                  <c:v>-1.8987929976001627E-2</c:v>
                </c:pt>
                <c:pt idx="1692">
                  <c:v>-1.5590143615656582E-2</c:v>
                </c:pt>
                <c:pt idx="1693">
                  <c:v>-1.6185355346443053E-2</c:v>
                </c:pt>
                <c:pt idx="1694">
                  <c:v>-1.0819898043975207E-2</c:v>
                </c:pt>
                <c:pt idx="1695">
                  <c:v>-6.2281515233956197E-3</c:v>
                </c:pt>
                <c:pt idx="1696">
                  <c:v>-6.6639497339682219E-3</c:v>
                </c:pt>
                <c:pt idx="1697">
                  <c:v>-8.4292010887035973E-3</c:v>
                </c:pt>
                <c:pt idx="1698">
                  <c:v>-1.2699941876811227E-2</c:v>
                </c:pt>
                <c:pt idx="1699">
                  <c:v>-2.9497351927586624E-2</c:v>
                </c:pt>
                <c:pt idx="1700">
                  <c:v>-2.6935771962222077E-2</c:v>
                </c:pt>
                <c:pt idx="1701">
                  <c:v>-2.1472003219265678E-2</c:v>
                </c:pt>
                <c:pt idx="1702">
                  <c:v>-2.1423553859174493E-2</c:v>
                </c:pt>
                <c:pt idx="1703">
                  <c:v>-1.9864915797003779E-2</c:v>
                </c:pt>
                <c:pt idx="1704">
                  <c:v>-3.5974300845844298E-2</c:v>
                </c:pt>
                <c:pt idx="1705">
                  <c:v>-4.4131142745053586E-2</c:v>
                </c:pt>
                <c:pt idx="1706">
                  <c:v>-4.6350426010313583E-2</c:v>
                </c:pt>
                <c:pt idx="1707">
                  <c:v>-4.765692674610178E-2</c:v>
                </c:pt>
                <c:pt idx="1708">
                  <c:v>-4.7665373275244782E-2</c:v>
                </c:pt>
                <c:pt idx="1709">
                  <c:v>-3.5767714407758278E-2</c:v>
                </c:pt>
                <c:pt idx="1710">
                  <c:v>-3.7461449738092178E-2</c:v>
                </c:pt>
                <c:pt idx="1711">
                  <c:v>-1.5000836264952855E-2</c:v>
                </c:pt>
                <c:pt idx="1712">
                  <c:v>-2.2422312989155535E-2</c:v>
                </c:pt>
                <c:pt idx="1713">
                  <c:v>-3.2375847581796013E-2</c:v>
                </c:pt>
                <c:pt idx="1714">
                  <c:v>-3.7437067348738307E-2</c:v>
                </c:pt>
                <c:pt idx="1715">
                  <c:v>-3.0744835974047535E-2</c:v>
                </c:pt>
                <c:pt idx="1716">
                  <c:v>-2.3649190472363912E-2</c:v>
                </c:pt>
                <c:pt idx="1717">
                  <c:v>-1.9050242646244109E-2</c:v>
                </c:pt>
                <c:pt idx="1718">
                  <c:v>-2.0380199962920842E-2</c:v>
                </c:pt>
                <c:pt idx="1719">
                  <c:v>-1.9267252379897903E-2</c:v>
                </c:pt>
                <c:pt idx="1720">
                  <c:v>-1.6341193750611049E-2</c:v>
                </c:pt>
                <c:pt idx="1721">
                  <c:v>-8.0914248644093911E-3</c:v>
                </c:pt>
                <c:pt idx="1722">
                  <c:v>-5.6554351209416875E-3</c:v>
                </c:pt>
                <c:pt idx="1723">
                  <c:v>-7.9095270705403786E-3</c:v>
                </c:pt>
                <c:pt idx="1724">
                  <c:v>-9.9827949773323432E-4</c:v>
                </c:pt>
                <c:pt idx="1725">
                  <c:v>0</c:v>
                </c:pt>
                <c:pt idx="1726">
                  <c:v>0</c:v>
                </c:pt>
                <c:pt idx="1727">
                  <c:v>-4.596858966049E-3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-4.2508909750080814E-3</c:v>
                </c:pt>
                <c:pt idx="1736">
                  <c:v>-7.5949227808972397E-3</c:v>
                </c:pt>
                <c:pt idx="1737">
                  <c:v>-1.3172172198608667E-2</c:v>
                </c:pt>
                <c:pt idx="1738">
                  <c:v>-9.7441208487389908E-3</c:v>
                </c:pt>
                <c:pt idx="1739">
                  <c:v>-8.7273292971453698E-3</c:v>
                </c:pt>
                <c:pt idx="1740">
                  <c:v>0</c:v>
                </c:pt>
                <c:pt idx="1741">
                  <c:v>-2.898832197167911E-4</c:v>
                </c:pt>
                <c:pt idx="1742">
                  <c:v>-1.5004356301373534E-4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-7.8857995961785221E-3</c:v>
                </c:pt>
                <c:pt idx="1747">
                  <c:v>-9.5773309074150825E-3</c:v>
                </c:pt>
                <c:pt idx="1748">
                  <c:v>-1.0606770717755509E-2</c:v>
                </c:pt>
                <c:pt idx="1749">
                  <c:v>-1.3860077461900433E-2</c:v>
                </c:pt>
                <c:pt idx="1750">
                  <c:v>0</c:v>
                </c:pt>
                <c:pt idx="1751">
                  <c:v>0</c:v>
                </c:pt>
                <c:pt idx="1752">
                  <c:v>-1.9307360216156422E-3</c:v>
                </c:pt>
                <c:pt idx="1753">
                  <c:v>-1.2900969167247034E-2</c:v>
                </c:pt>
                <c:pt idx="1754">
                  <c:v>-1.6407881334442598E-2</c:v>
                </c:pt>
                <c:pt idx="1755">
                  <c:v>-1.3344103423760245E-2</c:v>
                </c:pt>
                <c:pt idx="1756">
                  <c:v>-9.3925519979564109E-3</c:v>
                </c:pt>
                <c:pt idx="1757">
                  <c:v>-1.3752139437091859E-2</c:v>
                </c:pt>
                <c:pt idx="1758">
                  <c:v>-2.0086905134965582E-2</c:v>
                </c:pt>
                <c:pt idx="1759">
                  <c:v>-3.0039256860447838E-2</c:v>
                </c:pt>
                <c:pt idx="1760">
                  <c:v>-2.1645614791882983E-2</c:v>
                </c:pt>
                <c:pt idx="1761">
                  <c:v>-1.839584136680783E-2</c:v>
                </c:pt>
                <c:pt idx="1762">
                  <c:v>-1.8859212273776627E-2</c:v>
                </c:pt>
                <c:pt idx="1763">
                  <c:v>-1.3400317661299899E-2</c:v>
                </c:pt>
                <c:pt idx="1764">
                  <c:v>-1.6162310441021788E-2</c:v>
                </c:pt>
                <c:pt idx="1765">
                  <c:v>-2.1179317472240888E-2</c:v>
                </c:pt>
                <c:pt idx="1766">
                  <c:v>-1.4463088552377434E-2</c:v>
                </c:pt>
                <c:pt idx="1767">
                  <c:v>-3.0042715243343565E-3</c:v>
                </c:pt>
                <c:pt idx="1768">
                  <c:v>0</c:v>
                </c:pt>
                <c:pt idx="1769">
                  <c:v>-9.815588244636908E-3</c:v>
                </c:pt>
                <c:pt idx="1770">
                  <c:v>-1.353849902519022E-2</c:v>
                </c:pt>
                <c:pt idx="1771">
                  <c:v>-9.1834525026882607E-3</c:v>
                </c:pt>
                <c:pt idx="1772">
                  <c:v>-6.8141555937970555E-3</c:v>
                </c:pt>
                <c:pt idx="1773">
                  <c:v>-3.8548150720600916E-3</c:v>
                </c:pt>
                <c:pt idx="1774">
                  <c:v>0</c:v>
                </c:pt>
                <c:pt idx="1775">
                  <c:v>-2.2311129286529674E-3</c:v>
                </c:pt>
                <c:pt idx="1776">
                  <c:v>-3.4433298858242978E-3</c:v>
                </c:pt>
                <c:pt idx="1777">
                  <c:v>-2.4308513374704521E-4</c:v>
                </c:pt>
                <c:pt idx="1778">
                  <c:v>0</c:v>
                </c:pt>
                <c:pt idx="1779">
                  <c:v>-6.7115203330834206E-3</c:v>
                </c:pt>
                <c:pt idx="1780">
                  <c:v>-1.7137906581885409E-2</c:v>
                </c:pt>
                <c:pt idx="1781">
                  <c:v>-1.5953933852636437E-2</c:v>
                </c:pt>
                <c:pt idx="1782">
                  <c:v>-1.2320579383027885E-2</c:v>
                </c:pt>
                <c:pt idx="1783">
                  <c:v>-3.7843747193379018E-3</c:v>
                </c:pt>
                <c:pt idx="1784">
                  <c:v>-1.1359661545551569E-2</c:v>
                </c:pt>
                <c:pt idx="1785">
                  <c:v>-1.7374762515390052E-2</c:v>
                </c:pt>
                <c:pt idx="1786">
                  <c:v>-1.5786998573876887E-2</c:v>
                </c:pt>
                <c:pt idx="1787">
                  <c:v>-1.4784732039190951E-2</c:v>
                </c:pt>
                <c:pt idx="1788">
                  <c:v>-1.8229507425691183E-2</c:v>
                </c:pt>
                <c:pt idx="1789">
                  <c:v>-1.0964755828116957E-2</c:v>
                </c:pt>
                <c:pt idx="1790">
                  <c:v>-1.5789304124526948E-2</c:v>
                </c:pt>
                <c:pt idx="1791">
                  <c:v>-1.4393636017262401E-2</c:v>
                </c:pt>
                <c:pt idx="1792">
                  <c:v>-1.6417040025256346E-2</c:v>
                </c:pt>
                <c:pt idx="1793">
                  <c:v>-1.6838571308772088E-2</c:v>
                </c:pt>
                <c:pt idx="1794">
                  <c:v>-1.835962031922167E-2</c:v>
                </c:pt>
                <c:pt idx="1795">
                  <c:v>-2.7009998250127842E-2</c:v>
                </c:pt>
                <c:pt idx="1796">
                  <c:v>-3.0619532367604063E-2</c:v>
                </c:pt>
                <c:pt idx="1797">
                  <c:v>-3.3458773882047432E-2</c:v>
                </c:pt>
                <c:pt idx="1798">
                  <c:v>-3.447631919968297E-2</c:v>
                </c:pt>
                <c:pt idx="1799">
                  <c:v>-3.6724971600943901E-2</c:v>
                </c:pt>
                <c:pt idx="1800">
                  <c:v>-2.0023419160104416E-2</c:v>
                </c:pt>
                <c:pt idx="1801">
                  <c:v>-2.9230770726080824E-2</c:v>
                </c:pt>
                <c:pt idx="1802">
                  <c:v>-2.854088178188674E-2</c:v>
                </c:pt>
                <c:pt idx="1803">
                  <c:v>-3.1815350572169776E-2</c:v>
                </c:pt>
                <c:pt idx="1804">
                  <c:v>-2.981228666007496E-2</c:v>
                </c:pt>
                <c:pt idx="1805">
                  <c:v>-2.369587588393085E-2</c:v>
                </c:pt>
                <c:pt idx="1806">
                  <c:v>-2.7685711832720949E-2</c:v>
                </c:pt>
                <c:pt idx="1807">
                  <c:v>-2.4545622397798339E-2</c:v>
                </c:pt>
                <c:pt idx="1808">
                  <c:v>-2.4881541263438778E-2</c:v>
                </c:pt>
                <c:pt idx="1809">
                  <c:v>-1.3459859505868033E-2</c:v>
                </c:pt>
                <c:pt idx="1810">
                  <c:v>-1.6160017229841728E-2</c:v>
                </c:pt>
                <c:pt idx="1811">
                  <c:v>-1.5304928031687592E-2</c:v>
                </c:pt>
                <c:pt idx="1812">
                  <c:v>-1.4877294150870912E-2</c:v>
                </c:pt>
                <c:pt idx="1813">
                  <c:v>-1.4420346385820015E-2</c:v>
                </c:pt>
                <c:pt idx="1814">
                  <c:v>-1.3632004143379506E-2</c:v>
                </c:pt>
                <c:pt idx="1815">
                  <c:v>-2.3433675860180192E-2</c:v>
                </c:pt>
                <c:pt idx="1816">
                  <c:v>-2.1292767087272013E-2</c:v>
                </c:pt>
                <c:pt idx="1817">
                  <c:v>-1.5849626230116209E-2</c:v>
                </c:pt>
                <c:pt idx="1818">
                  <c:v>-4.1536449166761358E-3</c:v>
                </c:pt>
                <c:pt idx="1819">
                  <c:v>0</c:v>
                </c:pt>
                <c:pt idx="1820">
                  <c:v>-7.9438471911121855E-3</c:v>
                </c:pt>
                <c:pt idx="1821">
                  <c:v>-5.8385942930123669E-3</c:v>
                </c:pt>
                <c:pt idx="1822">
                  <c:v>-1.7126973514717259E-3</c:v>
                </c:pt>
                <c:pt idx="1823">
                  <c:v>-1.513924141190115E-2</c:v>
                </c:pt>
                <c:pt idx="1824">
                  <c:v>-1.4701266236039179E-2</c:v>
                </c:pt>
                <c:pt idx="1825">
                  <c:v>-1.8118052324206713E-2</c:v>
                </c:pt>
                <c:pt idx="1826">
                  <c:v>-1.4469117636805584E-2</c:v>
                </c:pt>
                <c:pt idx="1827">
                  <c:v>-2.1260132494033579E-2</c:v>
                </c:pt>
                <c:pt idx="1828">
                  <c:v>-1.6868910201700005E-2</c:v>
                </c:pt>
                <c:pt idx="1829">
                  <c:v>-1.3490464208987585E-2</c:v>
                </c:pt>
                <c:pt idx="1830">
                  <c:v>-9.7788402473424352E-3</c:v>
                </c:pt>
                <c:pt idx="1831">
                  <c:v>-9.9575364724080462E-3</c:v>
                </c:pt>
                <c:pt idx="1832">
                  <c:v>-6.6283839045249149E-3</c:v>
                </c:pt>
                <c:pt idx="1833">
                  <c:v>0</c:v>
                </c:pt>
                <c:pt idx="1834">
                  <c:v>-3.1371729976503726E-3</c:v>
                </c:pt>
                <c:pt idx="1835">
                  <c:v>0</c:v>
                </c:pt>
                <c:pt idx="1836">
                  <c:v>0</c:v>
                </c:pt>
                <c:pt idx="1837">
                  <c:v>-2.8553449137147524E-4</c:v>
                </c:pt>
                <c:pt idx="1838">
                  <c:v>0</c:v>
                </c:pt>
                <c:pt idx="1839">
                  <c:v>-4.3699828705862087E-3</c:v>
                </c:pt>
                <c:pt idx="1840">
                  <c:v>-1.364386496066794E-2</c:v>
                </c:pt>
                <c:pt idx="1841">
                  <c:v>-1.6264256765965102E-2</c:v>
                </c:pt>
                <c:pt idx="1842">
                  <c:v>-1.323957501062889E-2</c:v>
                </c:pt>
                <c:pt idx="1843">
                  <c:v>-8.9933803858394112E-3</c:v>
                </c:pt>
                <c:pt idx="1844">
                  <c:v>-8.7744598728037859E-3</c:v>
                </c:pt>
                <c:pt idx="1845">
                  <c:v>-1.1211158899982476E-2</c:v>
                </c:pt>
                <c:pt idx="1846">
                  <c:v>-1.4508313911376636E-2</c:v>
                </c:pt>
                <c:pt idx="1847">
                  <c:v>-1.0461928892390948E-2</c:v>
                </c:pt>
                <c:pt idx="1848">
                  <c:v>-7.5620952671150432E-3</c:v>
                </c:pt>
                <c:pt idx="1849">
                  <c:v>-4.9979692227001271E-3</c:v>
                </c:pt>
                <c:pt idx="1850">
                  <c:v>-4.2004145769469758E-3</c:v>
                </c:pt>
                <c:pt idx="1851">
                  <c:v>-3.6223481954207326E-3</c:v>
                </c:pt>
                <c:pt idx="1852">
                  <c:v>-3.654790169771327E-3</c:v>
                </c:pt>
                <c:pt idx="1853">
                  <c:v>-1.7606711839202038E-3</c:v>
                </c:pt>
                <c:pt idx="1854">
                  <c:v>0</c:v>
                </c:pt>
                <c:pt idx="1855">
                  <c:v>-8.830516291623236E-3</c:v>
                </c:pt>
                <c:pt idx="1856">
                  <c:v>-1.343406761449073E-2</c:v>
                </c:pt>
                <c:pt idx="1857">
                  <c:v>-1.5814335626052278E-2</c:v>
                </c:pt>
                <c:pt idx="1858">
                  <c:v>-1.6209274828968612E-2</c:v>
                </c:pt>
                <c:pt idx="1859">
                  <c:v>-1.870569375342257E-2</c:v>
                </c:pt>
                <c:pt idx="1860">
                  <c:v>-1.238320529395831E-2</c:v>
                </c:pt>
                <c:pt idx="1861">
                  <c:v>-1.5629748361909446E-2</c:v>
                </c:pt>
                <c:pt idx="1862">
                  <c:v>-1.7840780212175833E-2</c:v>
                </c:pt>
                <c:pt idx="1863">
                  <c:v>-1.7695369653964454E-2</c:v>
                </c:pt>
                <c:pt idx="1864">
                  <c:v>-2.1746212137656262E-2</c:v>
                </c:pt>
                <c:pt idx="1865">
                  <c:v>-2.2426345837446071E-2</c:v>
                </c:pt>
                <c:pt idx="1866">
                  <c:v>-2.3176754022790513E-2</c:v>
                </c:pt>
                <c:pt idx="1867">
                  <c:v>-2.0400394551662093E-2</c:v>
                </c:pt>
                <c:pt idx="1868">
                  <c:v>-1.8303389483440902E-2</c:v>
                </c:pt>
                <c:pt idx="1869">
                  <c:v>-1.0812333521486583E-2</c:v>
                </c:pt>
                <c:pt idx="1870">
                  <c:v>-1.1642560835201543E-2</c:v>
                </c:pt>
                <c:pt idx="1871">
                  <c:v>-3.0806973111918712E-4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-9.1784260952022523E-3</c:v>
                </c:pt>
                <c:pt idx="1881">
                  <c:v>-1.0691693291993598E-2</c:v>
                </c:pt>
                <c:pt idx="1882">
                  <c:v>-9.9016114062264737E-3</c:v>
                </c:pt>
                <c:pt idx="1883">
                  <c:v>-5.3887264640815058E-3</c:v>
                </c:pt>
                <c:pt idx="1884">
                  <c:v>-1.0779500159041167E-2</c:v>
                </c:pt>
                <c:pt idx="1885">
                  <c:v>-8.335554971729775E-3</c:v>
                </c:pt>
                <c:pt idx="1886">
                  <c:v>-1.080246682318764E-3</c:v>
                </c:pt>
                <c:pt idx="1887">
                  <c:v>-7.9149840713740316E-3</c:v>
                </c:pt>
                <c:pt idx="1888">
                  <c:v>-1.2027753879055414E-2</c:v>
                </c:pt>
                <c:pt idx="1889">
                  <c:v>-1.0704147580458012E-2</c:v>
                </c:pt>
                <c:pt idx="1890">
                  <c:v>-5.7957863322466441E-4</c:v>
                </c:pt>
                <c:pt idx="1891">
                  <c:v>-8.5883602474007281E-3</c:v>
                </c:pt>
                <c:pt idx="1892">
                  <c:v>-1.7457454746218182E-2</c:v>
                </c:pt>
                <c:pt idx="1893">
                  <c:v>-1.5533426669985917E-2</c:v>
                </c:pt>
                <c:pt idx="1894">
                  <c:v>-1.9610196135063651E-2</c:v>
                </c:pt>
                <c:pt idx="1895">
                  <c:v>-2.2294315892869454E-2</c:v>
                </c:pt>
                <c:pt idx="1896">
                  <c:v>-2.1114568867698469E-2</c:v>
                </c:pt>
                <c:pt idx="1897">
                  <c:v>-1.9947053533644787E-2</c:v>
                </c:pt>
                <c:pt idx="1898">
                  <c:v>-1.4209306791242327E-2</c:v>
                </c:pt>
                <c:pt idx="1899">
                  <c:v>-1.5246559387403935E-2</c:v>
                </c:pt>
                <c:pt idx="1900">
                  <c:v>-1.9522715636284715E-2</c:v>
                </c:pt>
                <c:pt idx="1901">
                  <c:v>-1.7843963021696108E-2</c:v>
                </c:pt>
                <c:pt idx="1902">
                  <c:v>-1.3353499756704856E-2</c:v>
                </c:pt>
                <c:pt idx="1903">
                  <c:v>-9.58978029023283E-3</c:v>
                </c:pt>
                <c:pt idx="1904">
                  <c:v>-1.1862208121220408E-2</c:v>
                </c:pt>
                <c:pt idx="1905">
                  <c:v>-9.6575937956533409E-3</c:v>
                </c:pt>
                <c:pt idx="1906">
                  <c:v>-8.9937366234720262E-3</c:v>
                </c:pt>
                <c:pt idx="1907">
                  <c:v>-8.3944365210660843E-3</c:v>
                </c:pt>
                <c:pt idx="1908">
                  <c:v>-5.0433733378364431E-3</c:v>
                </c:pt>
                <c:pt idx="1909">
                  <c:v>0</c:v>
                </c:pt>
                <c:pt idx="1910">
                  <c:v>0</c:v>
                </c:pt>
                <c:pt idx="1911">
                  <c:v>-4.4921514769979964E-4</c:v>
                </c:pt>
                <c:pt idx="1912">
                  <c:v>0</c:v>
                </c:pt>
                <c:pt idx="1913">
                  <c:v>-1.5273514142497557E-3</c:v>
                </c:pt>
                <c:pt idx="1914">
                  <c:v>-5.5108795638638686E-3</c:v>
                </c:pt>
                <c:pt idx="1915">
                  <c:v>-1.574582113481926E-2</c:v>
                </c:pt>
                <c:pt idx="1916">
                  <c:v>-1.6164884913772881E-2</c:v>
                </c:pt>
                <c:pt idx="1917">
                  <c:v>-1.6369375369231887E-2</c:v>
                </c:pt>
                <c:pt idx="1918">
                  <c:v>-1.9812688442291337E-2</c:v>
                </c:pt>
                <c:pt idx="1919">
                  <c:v>-2.322241652026702E-2</c:v>
                </c:pt>
                <c:pt idx="1920">
                  <c:v>-2.7892718042547338E-2</c:v>
                </c:pt>
                <c:pt idx="1921">
                  <c:v>-3.8712711407383082E-2</c:v>
                </c:pt>
                <c:pt idx="1922">
                  <c:v>-4.076442363668864E-2</c:v>
                </c:pt>
                <c:pt idx="1923">
                  <c:v>-3.8844949298346143E-2</c:v>
                </c:pt>
                <c:pt idx="1924">
                  <c:v>-2.9102235595198089E-2</c:v>
                </c:pt>
                <c:pt idx="1925">
                  <c:v>-2.3275825813124595E-2</c:v>
                </c:pt>
                <c:pt idx="1926">
                  <c:v>-1.7240046906014217E-2</c:v>
                </c:pt>
                <c:pt idx="1927">
                  <c:v>-1.526227936316038E-2</c:v>
                </c:pt>
                <c:pt idx="1928">
                  <c:v>-1.0622940177223539E-2</c:v>
                </c:pt>
                <c:pt idx="1929">
                  <c:v>-8.1304808439268683E-3</c:v>
                </c:pt>
                <c:pt idx="1930">
                  <c:v>-1.1596704999839891E-2</c:v>
                </c:pt>
                <c:pt idx="1931">
                  <c:v>-6.3130695098072565E-3</c:v>
                </c:pt>
                <c:pt idx="1932">
                  <c:v>-1.7678030083898566E-2</c:v>
                </c:pt>
                <c:pt idx="1933">
                  <c:v>-2.0669898569986023E-2</c:v>
                </c:pt>
                <c:pt idx="1934">
                  <c:v>-2.8774386319770806E-2</c:v>
                </c:pt>
                <c:pt idx="1935">
                  <c:v>-2.0670048720055068E-2</c:v>
                </c:pt>
                <c:pt idx="1936">
                  <c:v>-1.5858449648614603E-2</c:v>
                </c:pt>
                <c:pt idx="1937">
                  <c:v>-1.6840608274772961E-2</c:v>
                </c:pt>
                <c:pt idx="1938">
                  <c:v>-2.0481088426932303E-2</c:v>
                </c:pt>
                <c:pt idx="1939">
                  <c:v>-1.9731488305942513E-2</c:v>
                </c:pt>
                <c:pt idx="1940">
                  <c:v>-2.0140851599696918E-2</c:v>
                </c:pt>
                <c:pt idx="1941">
                  <c:v>-7.6742802697873369E-3</c:v>
                </c:pt>
                <c:pt idx="1942">
                  <c:v>-1.4959181161309565E-2</c:v>
                </c:pt>
                <c:pt idx="1943">
                  <c:v>-1.6804935865715298E-2</c:v>
                </c:pt>
                <c:pt idx="1944">
                  <c:v>-5.2603989591701872E-3</c:v>
                </c:pt>
                <c:pt idx="1945">
                  <c:v>0</c:v>
                </c:pt>
                <c:pt idx="1946">
                  <c:v>-6.8219102716071678E-4</c:v>
                </c:pt>
                <c:pt idx="1947">
                  <c:v>-3.2179856125489348E-3</c:v>
                </c:pt>
                <c:pt idx="1948">
                  <c:v>0</c:v>
                </c:pt>
                <c:pt idx="1949">
                  <c:v>-1.2218087923103749E-3</c:v>
                </c:pt>
                <c:pt idx="1950">
                  <c:v>-3.1514190656090069E-3</c:v>
                </c:pt>
                <c:pt idx="1951">
                  <c:v>-4.8744309028470045E-4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-1.0928248808689256E-3</c:v>
                </c:pt>
                <c:pt idx="1958">
                  <c:v>0</c:v>
                </c:pt>
                <c:pt idx="1959">
                  <c:v>0</c:v>
                </c:pt>
                <c:pt idx="1960">
                  <c:v>-6.8552967253707742E-3</c:v>
                </c:pt>
                <c:pt idx="1961">
                  <c:v>-4.7963687183388837E-3</c:v>
                </c:pt>
                <c:pt idx="1962">
                  <c:v>0</c:v>
                </c:pt>
                <c:pt idx="1963">
                  <c:v>0</c:v>
                </c:pt>
                <c:pt idx="1964">
                  <c:v>-2.5907323265500493E-3</c:v>
                </c:pt>
                <c:pt idx="1965">
                  <c:v>0</c:v>
                </c:pt>
                <c:pt idx="1966">
                  <c:v>-9.9625263739344661E-3</c:v>
                </c:pt>
                <c:pt idx="1967">
                  <c:v>-5.4576959691323701E-3</c:v>
                </c:pt>
                <c:pt idx="1968">
                  <c:v>-3.369279065180919E-3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-1.7948434489054588E-3</c:v>
                </c:pt>
                <c:pt idx="1973">
                  <c:v>-1.4744376718821561E-3</c:v>
                </c:pt>
                <c:pt idx="1974">
                  <c:v>0</c:v>
                </c:pt>
                <c:pt idx="1975">
                  <c:v>-6.9642548172732521E-3</c:v>
                </c:pt>
                <c:pt idx="1976">
                  <c:v>-5.9843758148709902E-3</c:v>
                </c:pt>
                <c:pt idx="1977">
                  <c:v>-1.1776003219879372E-2</c:v>
                </c:pt>
                <c:pt idx="1978">
                  <c:v>-1.0305714645886033E-2</c:v>
                </c:pt>
                <c:pt idx="1979">
                  <c:v>-4.46822990680662E-5</c:v>
                </c:pt>
                <c:pt idx="1980">
                  <c:v>-3.4465107745538237E-3</c:v>
                </c:pt>
                <c:pt idx="1981">
                  <c:v>-1.9540466847485893E-2</c:v>
                </c:pt>
                <c:pt idx="1982">
                  <c:v>-2.1054647194852949E-2</c:v>
                </c:pt>
                <c:pt idx="1983">
                  <c:v>-1.3641887076111803E-2</c:v>
                </c:pt>
                <c:pt idx="1984">
                  <c:v>-2.3375750383281213E-2</c:v>
                </c:pt>
                <c:pt idx="1985">
                  <c:v>-1.6893234630165455E-2</c:v>
                </c:pt>
                <c:pt idx="1986">
                  <c:v>-2.1205791221285408E-2</c:v>
                </c:pt>
                <c:pt idx="1987">
                  <c:v>-1.2647170738765312E-2</c:v>
                </c:pt>
                <c:pt idx="1988">
                  <c:v>-1.2985623526107104E-2</c:v>
                </c:pt>
                <c:pt idx="1989">
                  <c:v>-5.5472527432969265E-3</c:v>
                </c:pt>
                <c:pt idx="1990">
                  <c:v>-1.5142821089237479E-2</c:v>
                </c:pt>
                <c:pt idx="1991">
                  <c:v>-5.5044546404765526E-3</c:v>
                </c:pt>
                <c:pt idx="1992">
                  <c:v>-9.7852847959555289E-3</c:v>
                </c:pt>
                <c:pt idx="1993">
                  <c:v>-3.6822163695222621E-3</c:v>
                </c:pt>
                <c:pt idx="1994">
                  <c:v>-9.0139461662417375E-3</c:v>
                </c:pt>
                <c:pt idx="1995">
                  <c:v>-9.0727814110814764E-3</c:v>
                </c:pt>
                <c:pt idx="1996">
                  <c:v>-1.2689570369201819E-2</c:v>
                </c:pt>
                <c:pt idx="1997">
                  <c:v>-1.3586946884913353E-2</c:v>
                </c:pt>
                <c:pt idx="1998">
                  <c:v>-1.3367916311474826E-2</c:v>
                </c:pt>
                <c:pt idx="1999">
                  <c:v>-6.8873281957542165E-3</c:v>
                </c:pt>
                <c:pt idx="2000">
                  <c:v>0</c:v>
                </c:pt>
                <c:pt idx="2001">
                  <c:v>0</c:v>
                </c:pt>
                <c:pt idx="2002">
                  <c:v>-4.1119892303862482E-3</c:v>
                </c:pt>
                <c:pt idx="2003">
                  <c:v>-9.1020607888747662E-4</c:v>
                </c:pt>
                <c:pt idx="2004">
                  <c:v>0</c:v>
                </c:pt>
                <c:pt idx="2005">
                  <c:v>-2.1939564930959499E-3</c:v>
                </c:pt>
                <c:pt idx="2006">
                  <c:v>0</c:v>
                </c:pt>
                <c:pt idx="2007">
                  <c:v>-6.5496600535265292E-3</c:v>
                </c:pt>
                <c:pt idx="2008">
                  <c:v>-2.8411731993032152E-3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-7.1356516092990763E-4</c:v>
                </c:pt>
                <c:pt idx="2013">
                  <c:v>-2.6183244127725436E-3</c:v>
                </c:pt>
                <c:pt idx="2014">
                  <c:v>-6.1056486105581786E-3</c:v>
                </c:pt>
                <c:pt idx="2015">
                  <c:v>-1.1773723230371291E-2</c:v>
                </c:pt>
                <c:pt idx="2016">
                  <c:v>-9.6459982762430174E-3</c:v>
                </c:pt>
                <c:pt idx="2017">
                  <c:v>-1.2694581480087841E-2</c:v>
                </c:pt>
                <c:pt idx="2018">
                  <c:v>-1.2318623062047562E-2</c:v>
                </c:pt>
                <c:pt idx="2019">
                  <c:v>-1.8062874203425117E-2</c:v>
                </c:pt>
                <c:pt idx="2020">
                  <c:v>-1.6496079833761668E-2</c:v>
                </c:pt>
                <c:pt idx="2021">
                  <c:v>-9.1676432605188873E-3</c:v>
                </c:pt>
                <c:pt idx="2022">
                  <c:v>-6.2035433611224988E-3</c:v>
                </c:pt>
                <c:pt idx="2023">
                  <c:v>-1.1312590532629452E-3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-2.5802745491736445E-3</c:v>
                </c:pt>
                <c:pt idx="2030">
                  <c:v>0</c:v>
                </c:pt>
                <c:pt idx="2031">
                  <c:v>-1.3735241371573115E-2</c:v>
                </c:pt>
                <c:pt idx="2032">
                  <c:v>-1.1168248169238004E-2</c:v>
                </c:pt>
                <c:pt idx="2033">
                  <c:v>-1.3161980511823934E-2</c:v>
                </c:pt>
                <c:pt idx="2034">
                  <c:v>-1.0024828397120378E-2</c:v>
                </c:pt>
                <c:pt idx="2035">
                  <c:v>-1.2823468323634346E-2</c:v>
                </c:pt>
                <c:pt idx="2036">
                  <c:v>-1.3099666237621044E-2</c:v>
                </c:pt>
                <c:pt idx="2037">
                  <c:v>-1.2046323167980377E-2</c:v>
                </c:pt>
                <c:pt idx="2038">
                  <c:v>-8.1070549405520831E-3</c:v>
                </c:pt>
                <c:pt idx="2039">
                  <c:v>-6.7459439053806358E-3</c:v>
                </c:pt>
                <c:pt idx="2040">
                  <c:v>-2.4646094945205421E-3</c:v>
                </c:pt>
                <c:pt idx="2041">
                  <c:v>-7.6293418546174996E-3</c:v>
                </c:pt>
                <c:pt idx="2042">
                  <c:v>-1.4689473440673062E-2</c:v>
                </c:pt>
                <c:pt idx="2043">
                  <c:v>-2.0930858009555853E-2</c:v>
                </c:pt>
                <c:pt idx="2044">
                  <c:v>-4.9504321561452125E-3</c:v>
                </c:pt>
                <c:pt idx="2045">
                  <c:v>-4.5269542442071264E-3</c:v>
                </c:pt>
                <c:pt idx="2046">
                  <c:v>-9.1672855850757351E-3</c:v>
                </c:pt>
                <c:pt idx="2047">
                  <c:v>-1.3302380165422067E-2</c:v>
                </c:pt>
                <c:pt idx="2048">
                  <c:v>-1.1131849986282361E-2</c:v>
                </c:pt>
                <c:pt idx="2049">
                  <c:v>-7.1135174810209589E-3</c:v>
                </c:pt>
                <c:pt idx="2050">
                  <c:v>-6.2024183876421279E-3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-1.6030625046983271E-3</c:v>
                </c:pt>
                <c:pt idx="2055">
                  <c:v>-1.3395704186168755E-3</c:v>
                </c:pt>
                <c:pt idx="2056">
                  <c:v>-3.8961419418718224E-3</c:v>
                </c:pt>
                <c:pt idx="2057">
                  <c:v>-3.8633743808939025E-3</c:v>
                </c:pt>
                <c:pt idx="2058">
                  <c:v>-3.5812901371305994E-3</c:v>
                </c:pt>
                <c:pt idx="2059">
                  <c:v>-8.7716819161403059E-3</c:v>
                </c:pt>
                <c:pt idx="2060">
                  <c:v>-1.2465211886535377E-2</c:v>
                </c:pt>
                <c:pt idx="2061">
                  <c:v>-1.07248526228928E-2</c:v>
                </c:pt>
                <c:pt idx="2062">
                  <c:v>-7.4293101968109232E-3</c:v>
                </c:pt>
                <c:pt idx="2063">
                  <c:v>-1.7691909490482938E-2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-4.0412669130224232E-3</c:v>
                </c:pt>
                <c:pt idx="2073">
                  <c:v>-4.5839728901804211E-3</c:v>
                </c:pt>
                <c:pt idx="2074">
                  <c:v>0</c:v>
                </c:pt>
                <c:pt idx="2075">
                  <c:v>-1.1569169190367434E-3</c:v>
                </c:pt>
                <c:pt idx="2076">
                  <c:v>0</c:v>
                </c:pt>
                <c:pt idx="2077">
                  <c:v>-1.29938120268136E-3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-2.4343401601494286E-3</c:v>
                </c:pt>
                <c:pt idx="2085">
                  <c:v>0</c:v>
                </c:pt>
                <c:pt idx="2086">
                  <c:v>0</c:v>
                </c:pt>
                <c:pt idx="2087">
                  <c:v>-1.4303889133433834E-2</c:v>
                </c:pt>
                <c:pt idx="2088">
                  <c:v>-1.6313182240554003E-2</c:v>
                </c:pt>
                <c:pt idx="2089">
                  <c:v>-1.5604219950763443E-2</c:v>
                </c:pt>
                <c:pt idx="2090">
                  <c:v>-1.3089042790287775E-2</c:v>
                </c:pt>
                <c:pt idx="2091">
                  <c:v>-2.3698190160904353E-2</c:v>
                </c:pt>
                <c:pt idx="2092">
                  <c:v>-1.1097729080273622E-2</c:v>
                </c:pt>
                <c:pt idx="2093">
                  <c:v>-1.0668736493662512E-2</c:v>
                </c:pt>
                <c:pt idx="2094">
                  <c:v>-1.0901442273769768E-2</c:v>
                </c:pt>
                <c:pt idx="2095">
                  <c:v>-2.8396800647214615E-3</c:v>
                </c:pt>
                <c:pt idx="2096">
                  <c:v>0</c:v>
                </c:pt>
                <c:pt idx="2097">
                  <c:v>-1.8546107697574588E-3</c:v>
                </c:pt>
                <c:pt idx="2098">
                  <c:v>-2.2786168752393143E-2</c:v>
                </c:pt>
                <c:pt idx="2099">
                  <c:v>-2.0893525279954805E-2</c:v>
                </c:pt>
                <c:pt idx="2100">
                  <c:v>-2.2505846396980944E-2</c:v>
                </c:pt>
                <c:pt idx="2101">
                  <c:v>-1.2151276104165221E-2</c:v>
                </c:pt>
                <c:pt idx="2102">
                  <c:v>-1.4404757034086724E-2</c:v>
                </c:pt>
                <c:pt idx="2103">
                  <c:v>-1.013964973944903E-3</c:v>
                </c:pt>
                <c:pt idx="2104">
                  <c:v>0</c:v>
                </c:pt>
                <c:pt idx="2105">
                  <c:v>0</c:v>
                </c:pt>
                <c:pt idx="2106">
                  <c:v>-3.283739763606075E-3</c:v>
                </c:pt>
                <c:pt idx="2107">
                  <c:v>-3.9235650604630967E-3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-8.2216586593242269E-6</c:v>
                </c:pt>
                <c:pt idx="2112">
                  <c:v>0</c:v>
                </c:pt>
                <c:pt idx="2113">
                  <c:v>0</c:v>
                </c:pt>
                <c:pt idx="2114">
                  <c:v>-1.869704928028737E-3</c:v>
                </c:pt>
                <c:pt idx="2115">
                  <c:v>-4.4700502266554754E-3</c:v>
                </c:pt>
                <c:pt idx="2116">
                  <c:v>-1.6332297182444222E-3</c:v>
                </c:pt>
                <c:pt idx="2117">
                  <c:v>-5.9902400911255871E-3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-7.3849986864238382E-4</c:v>
                </c:pt>
                <c:pt idx="2123">
                  <c:v>-1.9776666683096744E-3</c:v>
                </c:pt>
                <c:pt idx="2124">
                  <c:v>-1.2139655531822058E-3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-1.675109147095788E-3</c:v>
                </c:pt>
                <c:pt idx="2131">
                  <c:v>-1.4350925393019409E-2</c:v>
                </c:pt>
                <c:pt idx="2132">
                  <c:v>-1.4202593027423327E-2</c:v>
                </c:pt>
                <c:pt idx="2133">
                  <c:v>-3.1407557789127849E-2</c:v>
                </c:pt>
                <c:pt idx="2134">
                  <c:v>-4.1546668795156894E-2</c:v>
                </c:pt>
                <c:pt idx="2135">
                  <c:v>-3.3784512832991997E-2</c:v>
                </c:pt>
                <c:pt idx="2136">
                  <c:v>-2.8295640621610385E-2</c:v>
                </c:pt>
                <c:pt idx="2137">
                  <c:v>-2.1814140919018121E-2</c:v>
                </c:pt>
                <c:pt idx="2138">
                  <c:v>-2.2870856751326052E-2</c:v>
                </c:pt>
                <c:pt idx="2139">
                  <c:v>-2.0958727177232572E-2</c:v>
                </c:pt>
                <c:pt idx="2140">
                  <c:v>-2.3779207494436516E-2</c:v>
                </c:pt>
                <c:pt idx="2141">
                  <c:v>-1.7262774211180942E-2</c:v>
                </c:pt>
                <c:pt idx="2142">
                  <c:v>-1.5092687790194459E-2</c:v>
                </c:pt>
                <c:pt idx="2143">
                  <c:v>-2.1733392961675424E-2</c:v>
                </c:pt>
                <c:pt idx="2144">
                  <c:v>-2.2825634638504066E-2</c:v>
                </c:pt>
                <c:pt idx="2145">
                  <c:v>-2.3175841222299987E-2</c:v>
                </c:pt>
                <c:pt idx="2146">
                  <c:v>-2.6488207372324157E-2</c:v>
                </c:pt>
                <c:pt idx="2147">
                  <c:v>-2.216193146421841E-2</c:v>
                </c:pt>
                <c:pt idx="2148">
                  <c:v>-1.5245044413680686E-2</c:v>
                </c:pt>
                <c:pt idx="2149">
                  <c:v>-1.7650290904933641E-2</c:v>
                </c:pt>
                <c:pt idx="2150">
                  <c:v>-2.5816933033145584E-2</c:v>
                </c:pt>
                <c:pt idx="2151">
                  <c:v>-2.5569912065060207E-2</c:v>
                </c:pt>
                <c:pt idx="2152">
                  <c:v>-3.6617003824019445E-2</c:v>
                </c:pt>
                <c:pt idx="2153">
                  <c:v>-3.7453808969210245E-2</c:v>
                </c:pt>
                <c:pt idx="2154">
                  <c:v>-3.8157971958552195E-2</c:v>
                </c:pt>
                <c:pt idx="2155">
                  <c:v>-3.93488485502691E-2</c:v>
                </c:pt>
                <c:pt idx="2156">
                  <c:v>-5.5659075897709465E-2</c:v>
                </c:pt>
                <c:pt idx="2157">
                  <c:v>-5.9594120785047E-2</c:v>
                </c:pt>
                <c:pt idx="2158">
                  <c:v>-5.6045112876716652E-2</c:v>
                </c:pt>
                <c:pt idx="2159">
                  <c:v>-5.2024517764299061E-2</c:v>
                </c:pt>
                <c:pt idx="2160">
                  <c:v>-4.7859238434137974E-2</c:v>
                </c:pt>
                <c:pt idx="2161">
                  <c:v>-3.2381366297952519E-2</c:v>
                </c:pt>
                <c:pt idx="2162">
                  <c:v>-3.4579026043426331E-2</c:v>
                </c:pt>
                <c:pt idx="2163">
                  <c:v>-3.6798374677295409E-2</c:v>
                </c:pt>
                <c:pt idx="2164">
                  <c:v>-3.2054936170643811E-2</c:v>
                </c:pt>
                <c:pt idx="2165">
                  <c:v>-3.9484804884215574E-2</c:v>
                </c:pt>
                <c:pt idx="2166">
                  <c:v>-3.2121106939409949E-2</c:v>
                </c:pt>
                <c:pt idx="2167">
                  <c:v>-2.9775862366006489E-2</c:v>
                </c:pt>
                <c:pt idx="2168">
                  <c:v>-2.6847776061020401E-2</c:v>
                </c:pt>
                <c:pt idx="2169">
                  <c:v>-2.4005049073365425E-2</c:v>
                </c:pt>
                <c:pt idx="2170">
                  <c:v>-2.2680969027318532E-2</c:v>
                </c:pt>
                <c:pt idx="2171">
                  <c:v>-1.5725087971189766E-2</c:v>
                </c:pt>
                <c:pt idx="2172">
                  <c:v>-1.9839739774317189E-2</c:v>
                </c:pt>
                <c:pt idx="2173">
                  <c:v>-1.6739744823608294E-2</c:v>
                </c:pt>
                <c:pt idx="2174">
                  <c:v>-1.5844372764230674E-2</c:v>
                </c:pt>
                <c:pt idx="2175">
                  <c:v>-1.7592468924104154E-2</c:v>
                </c:pt>
                <c:pt idx="2176">
                  <c:v>-2.6439964844594543E-2</c:v>
                </c:pt>
                <c:pt idx="2177">
                  <c:v>-2.9770856657181488E-2</c:v>
                </c:pt>
                <c:pt idx="2178">
                  <c:v>-4.0519646138805543E-2</c:v>
                </c:pt>
                <c:pt idx="2179">
                  <c:v>-4.6032700780363922E-2</c:v>
                </c:pt>
                <c:pt idx="2180">
                  <c:v>-4.2545377537621443E-2</c:v>
                </c:pt>
                <c:pt idx="2181">
                  <c:v>-4.3263772592072258E-2</c:v>
                </c:pt>
                <c:pt idx="2182">
                  <c:v>-4.2719494263082858E-2</c:v>
                </c:pt>
                <c:pt idx="2183">
                  <c:v>-3.9379099851129529E-2</c:v>
                </c:pt>
                <c:pt idx="2184">
                  <c:v>-4.3050660681236752E-2</c:v>
                </c:pt>
                <c:pt idx="2185">
                  <c:v>-4.3195459573024508E-2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62-48E0-A40C-7A053F06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7917"/>
        <c:axId val="56527666"/>
      </c:areaChart>
      <c:dateAx>
        <c:axId val="832791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27666"/>
        <c:crosses val="autoZero"/>
        <c:auto val="1"/>
        <c:lblOffset val="100"/>
        <c:baseTimeUnit val="days"/>
      </c:dateAx>
      <c:valAx>
        <c:axId val="56527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Drawdown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79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Calendar-Year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Returns'!$B$2</c:f>
              <c:strCache>
                <c:ptCount val="1"/>
                <c:pt idx="0">
                  <c:v>Sensex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Returns'!$A$3:$A$12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'Annual Returns'!$B$3:$B$12</c:f>
              <c:numCache>
                <c:formatCode>0.0%;\(0.0%\);\-</c:formatCode>
                <c:ptCount val="10"/>
                <c:pt idx="0">
                  <c:v>-5.0531599699572549E-2</c:v>
                </c:pt>
                <c:pt idx="1">
                  <c:v>1.9485755549718098E-2</c:v>
                </c:pt>
                <c:pt idx="2">
                  <c:v>0.27905962715283716</c:v>
                </c:pt>
                <c:pt idx="3">
                  <c:v>5.9063042567379709E-2</c:v>
                </c:pt>
                <c:pt idx="4">
                  <c:v>0.14376629026073373</c:v>
                </c:pt>
                <c:pt idx="5">
                  <c:v>0.15750305305652401</c:v>
                </c:pt>
                <c:pt idx="6">
                  <c:v>0.21994130844104198</c:v>
                </c:pt>
                <c:pt idx="7">
                  <c:v>4.4407731544471973E-2</c:v>
                </c:pt>
                <c:pt idx="8">
                  <c:v>0.18736655734299124</c:v>
                </c:pt>
                <c:pt idx="9">
                  <c:v>8.1654606447983058E-2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5-4824-A8D5-FFABACC442F1}"/>
            </c:ext>
          </c:extLst>
        </c:ser>
        <c:ser>
          <c:idx val="1"/>
          <c:order val="1"/>
          <c:tx>
            <c:strRef>
              <c:f>'Annual Returns'!$C$2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Returns'!$A$3:$A$12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'Annual Returns'!$C$3:$C$12</c:f>
              <c:numCache>
                <c:formatCode>0.0%;\(0.0%\);\-</c:formatCode>
                <c:ptCount val="10"/>
                <c:pt idx="0">
                  <c:v>-7.7097067138561459E-2</c:v>
                </c:pt>
                <c:pt idx="1">
                  <c:v>0.10547275010920898</c:v>
                </c:pt>
                <c:pt idx="2">
                  <c:v>6.1998076971731653E-2</c:v>
                </c:pt>
                <c:pt idx="3">
                  <c:v>8.1192236084782321E-2</c:v>
                </c:pt>
                <c:pt idx="4">
                  <c:v>0.20766112841620399</c:v>
                </c:pt>
                <c:pt idx="5">
                  <c:v>0.27914834493893248</c:v>
                </c:pt>
                <c:pt idx="6">
                  <c:v>-2.6282930047480169E-2</c:v>
                </c:pt>
                <c:pt idx="7">
                  <c:v>0.11710848164598953</c:v>
                </c:pt>
                <c:pt idx="8">
                  <c:v>0.1506805010236254</c:v>
                </c:pt>
                <c:pt idx="9">
                  <c:v>0.29024971538389344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5-4824-A8D5-FFABACC442F1}"/>
            </c:ext>
          </c:extLst>
        </c:ser>
        <c:ser>
          <c:idx val="2"/>
          <c:order val="2"/>
          <c:tx>
            <c:strRef>
              <c:f>'Annual Returns'!$D$2</c:f>
              <c:strCache>
                <c:ptCount val="1"/>
                <c:pt idx="0">
                  <c:v>HDFC Flexi Cap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Returns'!$A$3:$A$12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'Annual Returns'!$D$3:$D$12</c:f>
              <c:numCache>
                <c:formatCode>0.0%;\(0.0%\);\-</c:formatCode>
                <c:ptCount val="10"/>
                <c:pt idx="0">
                  <c:v>-4.6006423308633915E-2</c:v>
                </c:pt>
                <c:pt idx="1">
                  <c:v>8.1613209145537491E-2</c:v>
                </c:pt>
                <c:pt idx="2">
                  <c:v>0.38046724332945447</c:v>
                </c:pt>
                <c:pt idx="3">
                  <c:v>-2.6244201194245198E-2</c:v>
                </c:pt>
                <c:pt idx="4">
                  <c:v>7.4331962728841239E-2</c:v>
                </c:pt>
                <c:pt idx="5">
                  <c:v>7.0465251248071237E-2</c:v>
                </c:pt>
                <c:pt idx="6">
                  <c:v>0.36996837820873196</c:v>
                </c:pt>
                <c:pt idx="7">
                  <c:v>0.19086224203099733</c:v>
                </c:pt>
                <c:pt idx="8">
                  <c:v>0.31452654333684293</c:v>
                </c:pt>
                <c:pt idx="9">
                  <c:v>0.24326503463205573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5-4824-A8D5-FFABACC442F1}"/>
            </c:ext>
          </c:extLst>
        </c:ser>
        <c:ser>
          <c:idx val="3"/>
          <c:order val="3"/>
          <c:tx>
            <c:strRef>
              <c:f>'Annual Returns'!$E$2</c:f>
              <c:strCache>
                <c:ptCount val="1"/>
                <c:pt idx="0">
                  <c:v>Portfolio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Returns'!$A$3:$A$12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'Annual Returns'!$E$3:$E$12</c:f>
              <c:numCache>
                <c:formatCode>0.0%;\(0.0%\);\-</c:formatCode>
                <c:ptCount val="10"/>
                <c:pt idx="0">
                  <c:v>-5.3078176720157466E-2</c:v>
                </c:pt>
                <c:pt idx="1">
                  <c:v>8.2866021990892103E-2</c:v>
                </c:pt>
                <c:pt idx="2">
                  <c:v>0.22044700289477781</c:v>
                </c:pt>
                <c:pt idx="3">
                  <c:v>4.9746135635991617E-2</c:v>
                </c:pt>
                <c:pt idx="4">
                  <c:v>0.15674905065272937</c:v>
                </c:pt>
                <c:pt idx="5">
                  <c:v>0.19649511515470031</c:v>
                </c:pt>
                <c:pt idx="6">
                  <c:v>0.16448467435080527</c:v>
                </c:pt>
                <c:pt idx="7">
                  <c:v>0.12693262741302247</c:v>
                </c:pt>
                <c:pt idx="8">
                  <c:v>0.21553019484541358</c:v>
                </c:pt>
                <c:pt idx="9">
                  <c:v>0.21688755664780124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5-4824-A8D5-FFABACC44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582730"/>
        <c:axId val="26696668"/>
      </c:barChart>
      <c:catAx>
        <c:axId val="6858273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96668"/>
        <c:crosses val="autoZero"/>
        <c:auto val="1"/>
        <c:lblAlgn val="ctr"/>
        <c:lblOffset val="100"/>
        <c:noMultiLvlLbl val="0"/>
      </c:catAx>
      <c:valAx>
        <c:axId val="26696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82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vs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Assets</c:v>
          </c:tx>
          <c:spPr>
            <a:ln w="2844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Charts!$B$41:$B$44</c:f>
              <c:numCache>
                <c:formatCode>0.0%</c:formatCode>
                <c:ptCount val="4"/>
                <c:pt idx="0">
                  <c:v>0.17923057453716079</c:v>
                </c:pt>
                <c:pt idx="1">
                  <c:v>0.1538833324645999</c:v>
                </c:pt>
                <c:pt idx="2">
                  <c:v>0.21080399629711946</c:v>
                </c:pt>
                <c:pt idx="3">
                  <c:v>0.11355571153380827</c:v>
                </c:pt>
              </c:numCache>
            </c:numRef>
          </c:xVal>
          <c:yVal>
            <c:numRef>
              <c:f>Charts!$C$41:$C$44</c:f>
              <c:numCache>
                <c:formatCode>0.0%</c:formatCode>
                <c:ptCount val="4"/>
                <c:pt idx="0">
                  <c:v>0.11006350016685262</c:v>
                </c:pt>
                <c:pt idx="1">
                  <c:v>0.11322183034817912</c:v>
                </c:pt>
                <c:pt idx="2">
                  <c:v>0.15579174749549396</c:v>
                </c:pt>
                <c:pt idx="3">
                  <c:v>0.13442687371103634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7-495E-84A0-B4B065663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34657"/>
        <c:axId val="59697883"/>
      </c:scatterChart>
      <c:valAx>
        <c:axId val="753346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Volatility (ann.)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97883"/>
        <c:crosses val="autoZero"/>
        <c:crossBetween val="midCat"/>
      </c:valAx>
      <c:valAx>
        <c:axId val="59697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CAGR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346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99720</xdr:colOff>
      <xdr:row>19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4320</xdr:colOff>
      <xdr:row>19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99720</xdr:colOff>
      <xdr:row>37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4320</xdr:colOff>
      <xdr:row>37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4"/>
  <sheetViews>
    <sheetView showGridLines="0" topLeftCell="A31" zoomScaleNormal="100" workbookViewId="0">
      <selection activeCell="C6" sqref="C6"/>
    </sheetView>
  </sheetViews>
  <sheetFormatPr defaultColWidth="8.7109375" defaultRowHeight="15" x14ac:dyDescent="0.25"/>
  <cols>
    <col min="1" max="1" width="2" customWidth="1"/>
    <col min="2" max="2" width="30" customWidth="1"/>
    <col min="3" max="3" width="86" customWidth="1"/>
    <col min="4" max="4" width="24.28515625" customWidth="1"/>
  </cols>
  <sheetData>
    <row r="1" spans="2:4" ht="30" customHeight="1" x14ac:dyDescent="0.25">
      <c r="B1" s="5" t="s">
        <v>179</v>
      </c>
      <c r="C1" s="5"/>
      <c r="D1" s="5"/>
    </row>
    <row r="2" spans="2:4" ht="15.75" customHeight="1" x14ac:dyDescent="0.25">
      <c r="B2" s="4" t="s">
        <v>0</v>
      </c>
      <c r="C2" s="4"/>
      <c r="D2" s="4"/>
    </row>
    <row r="4" spans="2:4" x14ac:dyDescent="0.25">
      <c r="B4" s="3" t="s">
        <v>1</v>
      </c>
      <c r="C4" s="3"/>
    </row>
    <row r="5" spans="2:4" ht="48" x14ac:dyDescent="0.25">
      <c r="B5" s="7" t="s">
        <v>2</v>
      </c>
      <c r="C5" s="8" t="s">
        <v>3</v>
      </c>
    </row>
    <row r="6" spans="2:4" ht="36" x14ac:dyDescent="0.25">
      <c r="B6" s="7" t="s">
        <v>4</v>
      </c>
      <c r="C6" s="8" t="s">
        <v>5</v>
      </c>
    </row>
    <row r="8" spans="2:4" x14ac:dyDescent="0.25">
      <c r="B8" s="3" t="s">
        <v>6</v>
      </c>
      <c r="C8" s="3"/>
    </row>
    <row r="9" spans="2:4" ht="24" x14ac:dyDescent="0.25">
      <c r="B9" s="9" t="s">
        <v>7</v>
      </c>
      <c r="C9" s="8" t="s">
        <v>8</v>
      </c>
    </row>
    <row r="10" spans="2:4" ht="24" x14ac:dyDescent="0.25">
      <c r="B10" s="9" t="s">
        <v>9</v>
      </c>
      <c r="C10" s="8" t="s">
        <v>10</v>
      </c>
    </row>
    <row r="11" spans="2:4" ht="24" x14ac:dyDescent="0.25">
      <c r="B11" s="9" t="s">
        <v>11</v>
      </c>
      <c r="C11" s="8" t="s">
        <v>12</v>
      </c>
    </row>
    <row r="12" spans="2:4" x14ac:dyDescent="0.25">
      <c r="B12" s="9" t="s">
        <v>13</v>
      </c>
      <c r="C12" s="8" t="s">
        <v>14</v>
      </c>
    </row>
    <row r="13" spans="2:4" ht="24" x14ac:dyDescent="0.25">
      <c r="B13" s="9" t="s">
        <v>15</v>
      </c>
      <c r="C13" s="8" t="s">
        <v>16</v>
      </c>
    </row>
    <row r="14" spans="2:4" ht="24" x14ac:dyDescent="0.25">
      <c r="B14" s="9" t="s">
        <v>17</v>
      </c>
      <c r="C14" s="8" t="s">
        <v>18</v>
      </c>
    </row>
    <row r="15" spans="2:4" x14ac:dyDescent="0.25">
      <c r="B15" s="9" t="s">
        <v>19</v>
      </c>
      <c r="C15" s="8" t="s">
        <v>20</v>
      </c>
    </row>
    <row r="16" spans="2:4" x14ac:dyDescent="0.25">
      <c r="B16" s="9" t="s">
        <v>21</v>
      </c>
      <c r="C16" s="8" t="s">
        <v>22</v>
      </c>
    </row>
    <row r="17" spans="2:3" x14ac:dyDescent="0.25">
      <c r="B17" s="9" t="s">
        <v>23</v>
      </c>
      <c r="C17" s="8" t="s">
        <v>24</v>
      </c>
    </row>
    <row r="18" spans="2:3" ht="24" x14ac:dyDescent="0.25">
      <c r="B18" s="9" t="s">
        <v>25</v>
      </c>
      <c r="C18" s="8" t="s">
        <v>26</v>
      </c>
    </row>
    <row r="19" spans="2:3" x14ac:dyDescent="0.25">
      <c r="B19" s="9" t="s">
        <v>27</v>
      </c>
      <c r="C19" s="8" t="s">
        <v>28</v>
      </c>
    </row>
    <row r="20" spans="2:3" x14ac:dyDescent="0.25">
      <c r="B20" s="9" t="s">
        <v>29</v>
      </c>
      <c r="C20" s="8" t="s">
        <v>30</v>
      </c>
    </row>
    <row r="22" spans="2:3" x14ac:dyDescent="0.25">
      <c r="B22" s="3" t="s">
        <v>31</v>
      </c>
      <c r="C22" s="3"/>
    </row>
    <row r="23" spans="2:3" ht="24" x14ac:dyDescent="0.25">
      <c r="B23" s="10" t="s">
        <v>32</v>
      </c>
      <c r="C23" s="8" t="s">
        <v>33</v>
      </c>
    </row>
    <row r="24" spans="2:3" ht="24" x14ac:dyDescent="0.25">
      <c r="B24" s="10" t="s">
        <v>32</v>
      </c>
      <c r="C24" s="8" t="s">
        <v>34</v>
      </c>
    </row>
    <row r="25" spans="2:3" ht="24" x14ac:dyDescent="0.25">
      <c r="B25" s="10" t="s">
        <v>32</v>
      </c>
      <c r="C25" s="8" t="s">
        <v>35</v>
      </c>
    </row>
    <row r="26" spans="2:3" ht="24" x14ac:dyDescent="0.25">
      <c r="B26" s="10" t="s">
        <v>32</v>
      </c>
      <c r="C26" s="8" t="s">
        <v>36</v>
      </c>
    </row>
    <row r="27" spans="2:3" ht="24" x14ac:dyDescent="0.25">
      <c r="B27" s="10" t="s">
        <v>32</v>
      </c>
      <c r="C27" s="8" t="s">
        <v>37</v>
      </c>
    </row>
    <row r="29" spans="2:3" x14ac:dyDescent="0.25">
      <c r="B29" s="3" t="s">
        <v>38</v>
      </c>
      <c r="C29" s="3"/>
    </row>
    <row r="30" spans="2:3" x14ac:dyDescent="0.25">
      <c r="B30" s="11" t="s">
        <v>39</v>
      </c>
      <c r="C30" s="8" t="s">
        <v>40</v>
      </c>
    </row>
    <row r="31" spans="2:3" ht="60" x14ac:dyDescent="0.25">
      <c r="B31" s="12" t="s">
        <v>41</v>
      </c>
      <c r="C31" s="8" t="s">
        <v>42</v>
      </c>
    </row>
    <row r="32" spans="2:3" ht="36" x14ac:dyDescent="0.25">
      <c r="B32" s="7" t="s">
        <v>43</v>
      </c>
      <c r="C32" s="8" t="s">
        <v>44</v>
      </c>
    </row>
    <row r="34" spans="2:3" ht="36" x14ac:dyDescent="0.25">
      <c r="B34" s="13" t="s">
        <v>45</v>
      </c>
      <c r="C34" s="8" t="s">
        <v>46</v>
      </c>
    </row>
  </sheetData>
  <mergeCells count="6">
    <mergeCell ref="B29:C29"/>
    <mergeCell ref="B1:D1"/>
    <mergeCell ref="B2:D2"/>
    <mergeCell ref="B4:C4"/>
    <mergeCell ref="B8:C8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8"/>
  <sheetViews>
    <sheetView showGridLines="0" tabSelected="1" topLeftCell="A4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3" width="16" customWidth="1"/>
    <col min="4" max="4" width="54" customWidth="1"/>
    <col min="5" max="5" width="2" customWidth="1"/>
  </cols>
  <sheetData>
    <row r="1" spans="2:4" ht="30" customHeight="1" x14ac:dyDescent="0.25">
      <c r="B1" s="5" t="s">
        <v>47</v>
      </c>
      <c r="C1" s="5"/>
      <c r="D1" s="5"/>
    </row>
    <row r="2" spans="2:4" ht="15.75" customHeight="1" x14ac:dyDescent="0.25">
      <c r="B2" s="4" t="s">
        <v>48</v>
      </c>
      <c r="C2" s="4"/>
      <c r="D2" s="4"/>
    </row>
    <row r="4" spans="2:4" x14ac:dyDescent="0.25">
      <c r="B4" s="3" t="s">
        <v>49</v>
      </c>
      <c r="C4" s="3"/>
      <c r="D4" s="3"/>
    </row>
    <row r="5" spans="2:4" x14ac:dyDescent="0.25">
      <c r="B5" s="14" t="s">
        <v>50</v>
      </c>
      <c r="C5" s="14" t="s">
        <v>51</v>
      </c>
      <c r="D5" s="14" t="s">
        <v>52</v>
      </c>
    </row>
    <row r="6" spans="2:4" x14ac:dyDescent="0.25">
      <c r="B6" s="15" t="s">
        <v>53</v>
      </c>
      <c r="C6" s="16">
        <v>100000</v>
      </c>
      <c r="D6" s="17" t="s">
        <v>54</v>
      </c>
    </row>
    <row r="7" spans="2:4" x14ac:dyDescent="0.25">
      <c r="B7" s="15" t="s">
        <v>55</v>
      </c>
      <c r="C7" s="16">
        <v>5000</v>
      </c>
      <c r="D7" s="17" t="s">
        <v>56</v>
      </c>
    </row>
    <row r="8" spans="2:4" x14ac:dyDescent="0.25">
      <c r="B8" s="15" t="s">
        <v>57</v>
      </c>
      <c r="C8" s="18">
        <v>6.5000000000000002E-2</v>
      </c>
      <c r="D8" s="17" t="s">
        <v>58</v>
      </c>
    </row>
    <row r="9" spans="2:4" x14ac:dyDescent="0.25">
      <c r="B9" s="15" t="s">
        <v>59</v>
      </c>
      <c r="C9" s="19">
        <v>252</v>
      </c>
      <c r="D9" s="17" t="s">
        <v>60</v>
      </c>
    </row>
    <row r="10" spans="2:4" x14ac:dyDescent="0.25">
      <c r="B10" s="15" t="s">
        <v>61</v>
      </c>
      <c r="C10" s="20">
        <v>0.95</v>
      </c>
      <c r="D10" s="17" t="s">
        <v>62</v>
      </c>
    </row>
    <row r="12" spans="2:4" x14ac:dyDescent="0.25">
      <c r="B12" s="3" t="s">
        <v>63</v>
      </c>
      <c r="C12" s="3"/>
      <c r="D12" s="3"/>
    </row>
    <row r="13" spans="2:4" x14ac:dyDescent="0.25">
      <c r="B13" s="14" t="s">
        <v>64</v>
      </c>
      <c r="C13" s="14" t="s">
        <v>65</v>
      </c>
      <c r="D13" s="14" t="s">
        <v>52</v>
      </c>
    </row>
    <row r="14" spans="2:4" x14ac:dyDescent="0.25">
      <c r="B14" s="15" t="s">
        <v>66</v>
      </c>
      <c r="C14" s="18">
        <v>0.4</v>
      </c>
      <c r="D14" s="21" t="s">
        <v>67</v>
      </c>
    </row>
    <row r="15" spans="2:4" x14ac:dyDescent="0.25">
      <c r="B15" s="15" t="s">
        <v>68</v>
      </c>
      <c r="C15" s="18">
        <v>0.3</v>
      </c>
      <c r="D15" s="22"/>
    </row>
    <row r="16" spans="2:4" x14ac:dyDescent="0.25">
      <c r="B16" s="15" t="s">
        <v>69</v>
      </c>
      <c r="C16" s="18">
        <v>0.3</v>
      </c>
      <c r="D16" s="22"/>
    </row>
    <row r="17" spans="2:4" x14ac:dyDescent="0.25">
      <c r="B17" s="23" t="s">
        <v>70</v>
      </c>
      <c r="C17" s="24">
        <f>C14+C15+C16</f>
        <v>1</v>
      </c>
      <c r="D17" s="25" t="s">
        <v>71</v>
      </c>
    </row>
    <row r="18" spans="2:4" x14ac:dyDescent="0.25">
      <c r="B18" s="7" t="s">
        <v>72</v>
      </c>
      <c r="C18" s="26" t="str">
        <f>IF(ROUND(C17,4)=1,"OK ✓","FIX — must total 100%")</f>
        <v>OK ✓</v>
      </c>
    </row>
  </sheetData>
  <mergeCells count="4">
    <mergeCell ref="B1:D1"/>
    <mergeCell ref="B2:D2"/>
    <mergeCell ref="B4:D4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showGridLines="0" zoomScaleNormal="100" workbookViewId="0">
      <pane xSplit="1" ySplit="3" topLeftCell="B16" activePane="bottomRight" state="frozen"/>
      <selection pane="topRight" activeCell="B1" sqref="B1"/>
      <selection pane="bottomLeft" activeCell="A4" sqref="A4"/>
      <selection pane="bottomRight" sqref="A1:E1"/>
    </sheetView>
  </sheetViews>
  <sheetFormatPr defaultColWidth="8.7109375" defaultRowHeight="15" x14ac:dyDescent="0.25"/>
  <cols>
    <col min="1" max="1" width="34" customWidth="1"/>
    <col min="2" max="5" width="17" customWidth="1"/>
  </cols>
  <sheetData>
    <row r="1" spans="1:5" ht="30" customHeight="1" x14ac:dyDescent="0.25">
      <c r="A1" s="5" t="s">
        <v>73</v>
      </c>
      <c r="B1" s="5"/>
      <c r="C1" s="5"/>
      <c r="D1" s="5"/>
      <c r="E1" s="5"/>
    </row>
    <row r="2" spans="1:5" ht="15.75" customHeight="1" x14ac:dyDescent="0.25">
      <c r="A2" s="4" t="s">
        <v>74</v>
      </c>
      <c r="B2" s="4"/>
      <c r="C2" s="4"/>
      <c r="D2" s="4"/>
      <c r="E2" s="4"/>
    </row>
    <row r="3" spans="1:5" x14ac:dyDescent="0.25">
      <c r="A3" s="14" t="s">
        <v>75</v>
      </c>
      <c r="B3" s="14" t="s">
        <v>76</v>
      </c>
      <c r="C3" s="14" t="s">
        <v>66</v>
      </c>
      <c r="D3" s="14" t="s">
        <v>41</v>
      </c>
      <c r="E3" s="14" t="s">
        <v>77</v>
      </c>
    </row>
    <row r="4" spans="1:5" x14ac:dyDescent="0.25">
      <c r="A4" s="27" t="s">
        <v>78</v>
      </c>
      <c r="B4" s="28"/>
      <c r="C4" s="28"/>
      <c r="D4" s="28"/>
      <c r="E4" s="28"/>
    </row>
    <row r="5" spans="1:5" x14ac:dyDescent="0.25">
      <c r="A5" s="29" t="s">
        <v>79</v>
      </c>
      <c r="B5" s="30">
        <f>COUNT('Daily Returns'!B$4:B$2188)</f>
        <v>2185</v>
      </c>
      <c r="C5" s="30">
        <f>COUNT('Daily Returns'!C$4:C$2188)</f>
        <v>2185</v>
      </c>
      <c r="D5" s="30">
        <f>COUNT('Daily Returns'!D$4:D$2188)</f>
        <v>2185</v>
      </c>
      <c r="E5" s="30">
        <f>COUNT('Daily Returns'!E$4:E$2188)</f>
        <v>2185</v>
      </c>
    </row>
    <row r="6" spans="1:5" x14ac:dyDescent="0.25">
      <c r="A6" s="29" t="s">
        <v>80</v>
      </c>
      <c r="B6" s="31">
        <f>('Daily Prices'!$A$2188-'Daily Prices'!$A$3)/365.25</f>
        <v>9.9986310746064344</v>
      </c>
      <c r="C6" s="31">
        <f>('Daily Prices'!$A$2188-'Daily Prices'!$A$3)/365.25</f>
        <v>9.9986310746064344</v>
      </c>
      <c r="D6" s="31">
        <f>('Daily Prices'!$A$2188-'Daily Prices'!$A$3)/365.25</f>
        <v>9.9986310746064344</v>
      </c>
      <c r="E6" s="31">
        <f>('Daily Prices'!$A$2188-'Daily Prices'!$A$3)/365.25</f>
        <v>9.9986310746064344</v>
      </c>
    </row>
    <row r="7" spans="1:5" x14ac:dyDescent="0.25">
      <c r="A7" s="29" t="s">
        <v>81</v>
      </c>
      <c r="B7" s="32">
        <f>'Growth Index'!B$2188/'Growth Index'!B$3-1</f>
        <v>1.8406396936985203</v>
      </c>
      <c r="C7" s="32">
        <f>'Growth Index'!C$2188/'Growth Index'!C$3-1</f>
        <v>1.9224923026488909</v>
      </c>
      <c r="D7" s="32">
        <f>'Growth Index'!D$2188/'Growth Index'!D$3-1</f>
        <v>3.2531413337811594</v>
      </c>
      <c r="E7" s="32">
        <f>'Growth Index'!E$2188/'Growth Index'!E$3-1</f>
        <v>2.5293121864891894</v>
      </c>
    </row>
    <row r="8" spans="1:5" x14ac:dyDescent="0.25">
      <c r="A8" s="15" t="s">
        <v>82</v>
      </c>
      <c r="B8" s="33">
        <f>('Growth Index'!B$2188/'Growth Index'!B$3)^(1/((('Daily Prices'!$A$2188-'Daily Prices'!$A$3)/365.25)))-1</f>
        <v>0.11006350016685262</v>
      </c>
      <c r="C8" s="33">
        <f>('Growth Index'!C$2188/'Growth Index'!C$3)^(1/((('Daily Prices'!$A$2188-'Daily Prices'!$A$3)/365.25)))-1</f>
        <v>0.11322183034817912</v>
      </c>
      <c r="D8" s="33">
        <f>('Growth Index'!D$2188/'Growth Index'!D$3)^(1/((('Daily Prices'!$A$2188-'Daily Prices'!$A$3)/365.25)))-1</f>
        <v>0.15579174749549396</v>
      </c>
      <c r="E8" s="33">
        <f>('Growth Index'!E$2188/'Growth Index'!E$3)^(1/((('Daily Prices'!$A$2188-'Daily Prices'!$A$3)/365.25)))-1</f>
        <v>0.13442687371103634</v>
      </c>
    </row>
    <row r="9" spans="1:5" x14ac:dyDescent="0.25">
      <c r="A9" s="29" t="s">
        <v>83</v>
      </c>
      <c r="B9" s="32">
        <f>AVERAGE('Daily Returns'!B$4:B$2188)*Assumptions!$C$9</f>
        <v>0.13661590386150957</v>
      </c>
      <c r="C9" s="32">
        <f>AVERAGE('Daily Returns'!C$4:C$2188)*Assumptions!$C$9</f>
        <v>0.13553013248690124</v>
      </c>
      <c r="D9" s="32">
        <f>AVERAGE('Daily Returns'!D$4:D$2188)*Assumptions!$C$9</f>
        <v>0.18915122089395506</v>
      </c>
      <c r="E9" s="32">
        <f>AVERAGE('Daily Returns'!E$4:E$2188)*Assumptions!$C$9</f>
        <v>0.15194219042139984</v>
      </c>
    </row>
    <row r="10" spans="1:5" x14ac:dyDescent="0.25">
      <c r="A10" s="27" t="s">
        <v>84</v>
      </c>
      <c r="B10" s="28"/>
      <c r="C10" s="28"/>
      <c r="D10" s="28"/>
      <c r="E10" s="28"/>
    </row>
    <row r="11" spans="1:5" x14ac:dyDescent="0.25">
      <c r="A11" s="15" t="s">
        <v>85</v>
      </c>
      <c r="B11" s="34">
        <f>STDEV('Daily Returns'!B$4:B$2188)*SQRT(Assumptions!$C$9)</f>
        <v>0.17923057453716079</v>
      </c>
      <c r="C11" s="34">
        <f>STDEV('Daily Returns'!C$4:C$2188)*SQRT(Assumptions!$C$9)</f>
        <v>0.1538833324645999</v>
      </c>
      <c r="D11" s="34">
        <f>STDEV('Daily Returns'!D$4:D$2188)*SQRT(Assumptions!$C$9)</f>
        <v>0.21080399629711946</v>
      </c>
      <c r="E11" s="34">
        <f>STDEV('Daily Returns'!E$4:E$2188)*SQRT(Assumptions!$C$9)</f>
        <v>0.11355571153380827</v>
      </c>
    </row>
    <row r="12" spans="1:5" x14ac:dyDescent="0.25">
      <c r="A12" s="29" t="s">
        <v>86</v>
      </c>
      <c r="B12" s="35">
        <f>SQRT(SUMPRODUCT(('Daily Returns'!B$4:B$2188&lt;0)*('Daily Returns'!B$4:B$2188)^2)/COUNT('Daily Returns'!B$4:B$2188))*SQRT(Assumptions!$C$9)</f>
        <v>0.12890834563185197</v>
      </c>
      <c r="C12" s="35">
        <f>SQRT(SUMPRODUCT(('Daily Returns'!C$4:C$2188&lt;0)*('Daily Returns'!C$4:C$2188)^2)/COUNT('Daily Returns'!C$4:C$2188))*SQRT(Assumptions!$C$9)</f>
        <v>0.10221123308917515</v>
      </c>
      <c r="D12" s="35">
        <f>SQRT(SUMPRODUCT(('Daily Returns'!D$4:D$2188&lt;0)*('Daily Returns'!D$4:D$2188)^2)/COUNT('Daily Returns'!D$4:D$2188))*SQRT(Assumptions!$C$9)</f>
        <v>0.14008229687645921</v>
      </c>
      <c r="E12" s="35">
        <f>SQRT(SUMPRODUCT(('Daily Returns'!E$4:E$2188&lt;0)*('Daily Returns'!E$4:E$2188)^2)/COUNT('Daily Returns'!E$4:E$2188))*SQRT(Assumptions!$C$9)</f>
        <v>7.7258585235568833E-2</v>
      </c>
    </row>
    <row r="13" spans="1:5" x14ac:dyDescent="0.25">
      <c r="A13" s="15" t="s">
        <v>87</v>
      </c>
      <c r="B13" s="33">
        <f>MIN(Drawdowns!B$3:B$2188)</f>
        <v>-0.38070056632921467</v>
      </c>
      <c r="C13" s="33">
        <f>MIN(Drawdowns!C$3:C$2188)</f>
        <v>-0.20141514014771533</v>
      </c>
      <c r="D13" s="33">
        <f>MIN(Drawdowns!D$3:D$2188)</f>
        <v>-0.36263947437866662</v>
      </c>
      <c r="E13" s="33">
        <f>MIN(Drawdowns!E$3:E$2188)</f>
        <v>-0.22083249117154879</v>
      </c>
    </row>
    <row r="14" spans="1:5" x14ac:dyDescent="0.25">
      <c r="A14" s="29" t="s">
        <v>88</v>
      </c>
      <c r="B14" s="36">
        <f>MAX('Daily Returns'!B$4:B$2188)</f>
        <v>8.3469760917982194E-2</v>
      </c>
      <c r="C14" s="36">
        <f>MAX('Daily Returns'!C$4:C$2188)</f>
        <v>7.1344532717126263E-2</v>
      </c>
      <c r="D14" s="36">
        <f>MAX('Daily Returns'!D$4:D$2188)</f>
        <v>8.707716594380388E-2</v>
      </c>
      <c r="E14" s="36">
        <f>MAX('Daily Returns'!E$4:E$2188)</f>
        <v>3.8247361108317543E-2</v>
      </c>
    </row>
    <row r="15" spans="1:5" x14ac:dyDescent="0.25">
      <c r="A15" s="29" t="s">
        <v>89</v>
      </c>
      <c r="B15" s="36">
        <f>MIN('Daily Returns'!B$4:B$2188)</f>
        <v>-0.1315257808875262</v>
      </c>
      <c r="C15" s="36">
        <f>MIN('Daily Returns'!C$4:C$2188)</f>
        <v>-5.699196186923805E-2</v>
      </c>
      <c r="D15" s="36">
        <f>MIN('Daily Returns'!D$4:D$2188)</f>
        <v>-7.689005129183657E-2</v>
      </c>
      <c r="E15" s="36">
        <f>MIN('Daily Returns'!E$4:E$2188)</f>
        <v>-5.8228139622097178E-2</v>
      </c>
    </row>
    <row r="16" spans="1:5" x14ac:dyDescent="0.25">
      <c r="A16" s="29" t="s">
        <v>90</v>
      </c>
      <c r="B16" s="35">
        <f>COUNTIF('Daily Returns'!B$4:B$2188,"&gt;0")/COUNT('Daily Returns'!B$4:B$2188)</f>
        <v>0.53913043478260869</v>
      </c>
      <c r="C16" s="35">
        <f>COUNTIF('Daily Returns'!C$4:C$2188,"&gt;0")/COUNT('Daily Returns'!C$4:C$2188)</f>
        <v>0.50297482837528606</v>
      </c>
      <c r="D16" s="35">
        <f>COUNTIF('Daily Returns'!D$4:D$2188,"&gt;0")/COUNT('Daily Returns'!D$4:D$2188)</f>
        <v>0.54828375286041187</v>
      </c>
      <c r="E16" s="35">
        <f>COUNTIF('Daily Returns'!E$4:E$2188,"&gt;0")/COUNT('Daily Returns'!E$4:E$2188)</f>
        <v>0.54508009153318082</v>
      </c>
    </row>
    <row r="17" spans="1:5" x14ac:dyDescent="0.25">
      <c r="A17" s="29" t="s">
        <v>91</v>
      </c>
      <c r="B17" s="37">
        <f>SKEW('Daily Returns'!B$4:B$2188)</f>
        <v>-0.92196323345630282</v>
      </c>
      <c r="C17" s="37">
        <f>SKEW('Daily Returns'!C$4:C$2188)</f>
        <v>0.24129046252607791</v>
      </c>
      <c r="D17" s="37">
        <f>SKEW('Daily Returns'!D$4:D$2188)</f>
        <v>0.37183281530108775</v>
      </c>
      <c r="E17" s="37">
        <f>SKEW('Daily Returns'!E$4:E$2188)</f>
        <v>-0.42133590868753618</v>
      </c>
    </row>
    <row r="18" spans="1:5" x14ac:dyDescent="0.25">
      <c r="A18" s="29" t="s">
        <v>92</v>
      </c>
      <c r="B18" s="37">
        <f>KURT('Daily Returns'!B$4:B$2188)</f>
        <v>16.436739570580571</v>
      </c>
      <c r="C18" s="37">
        <f>KURT('Daily Returns'!C$4:C$2188)</f>
        <v>4.5321777282559434</v>
      </c>
      <c r="D18" s="37">
        <f>KURT('Daily Returns'!D$4:D$2188)</f>
        <v>5.5628952078146732</v>
      </c>
      <c r="E18" s="37">
        <f>KURT('Daily Returns'!E$4:E$2188)</f>
        <v>5.7345676108113679</v>
      </c>
    </row>
    <row r="19" spans="1:5" x14ac:dyDescent="0.25">
      <c r="A19" s="29" t="s">
        <v>93</v>
      </c>
      <c r="B19" s="36">
        <f>PERCENTILE('Daily Returns'!B$4:B$2188,1-Assumptions!$C$10)</f>
        <v>-1.5596878538893615E-2</v>
      </c>
      <c r="C19" s="36">
        <f>PERCENTILE('Daily Returns'!C$4:C$2188,1-Assumptions!$C$10)</f>
        <v>-1.4509751156102188E-2</v>
      </c>
      <c r="D19" s="36">
        <f>PERCENTILE('Daily Returns'!D$4:D$2188,1-Assumptions!$C$10)</f>
        <v>-2.0420478691291412E-2</v>
      </c>
      <c r="E19" s="36">
        <f>PERCENTILE('Daily Returns'!E$4:E$2188,1-Assumptions!$C$10)</f>
        <v>-1.0336771860666939E-2</v>
      </c>
    </row>
    <row r="20" spans="1:5" x14ac:dyDescent="0.25">
      <c r="A20" s="29" t="s">
        <v>94</v>
      </c>
      <c r="B20" s="36">
        <f>AVERAGEIF('Daily Returns'!B$4:B$2188,"&lt;="&amp;B19)</f>
        <v>-2.6264094992427937E-2</v>
      </c>
      <c r="C20" s="36">
        <f>AVERAGEIF('Daily Returns'!C$4:C$2188,"&lt;="&amp;C19)</f>
        <v>-2.1526095036559206E-2</v>
      </c>
      <c r="D20" s="36">
        <f>AVERAGEIF('Daily Returns'!D$4:D$2188,"&lt;="&amp;D19)</f>
        <v>-2.9625091560066281E-2</v>
      </c>
      <c r="E20" s="36">
        <f>AVERAGEIF('Daily Returns'!E$4:E$2188,"&lt;="&amp;E19)</f>
        <v>-1.5673042894037849E-2</v>
      </c>
    </row>
    <row r="21" spans="1:5" x14ac:dyDescent="0.25">
      <c r="A21" s="27" t="s">
        <v>95</v>
      </c>
      <c r="B21" s="28"/>
      <c r="C21" s="28"/>
      <c r="D21" s="28"/>
      <c r="E21" s="28"/>
    </row>
    <row r="22" spans="1:5" x14ac:dyDescent="0.25">
      <c r="A22" s="15" t="s">
        <v>96</v>
      </c>
      <c r="B22" s="38">
        <f>(B9-Assumptions!$C$8)/B11</f>
        <v>0.3995741465787751</v>
      </c>
      <c r="C22" s="38">
        <f>(C9-Assumptions!$C$8)/C11</f>
        <v>0.45833509943727235</v>
      </c>
      <c r="D22" s="38">
        <f>(D9-Assumptions!$C$8)/D11</f>
        <v>0.58894149577206822</v>
      </c>
      <c r="E22" s="38">
        <f>(E9-Assumptions!$C$8)/E11</f>
        <v>0.76563467611679803</v>
      </c>
    </row>
    <row r="23" spans="1:5" x14ac:dyDescent="0.25">
      <c r="A23" s="15" t="s">
        <v>97</v>
      </c>
      <c r="B23" s="38">
        <f>(B9-Assumptions!$C$8)/B12</f>
        <v>0.55555676795385067</v>
      </c>
      <c r="C23" s="38">
        <f>(C9-Assumptions!$C$8)/C12</f>
        <v>0.69004286862840758</v>
      </c>
      <c r="D23" s="38">
        <f>(D9-Assumptions!$C$8)/D12</f>
        <v>0.8862734525508672</v>
      </c>
      <c r="E23" s="38">
        <f>(E9-Assumptions!$C$8)/E12</f>
        <v>1.1253401826645513</v>
      </c>
    </row>
    <row r="24" spans="1:5" x14ac:dyDescent="0.25">
      <c r="A24" s="29" t="s">
        <v>98</v>
      </c>
      <c r="B24" s="37">
        <f>ABS(B8/B13)</f>
        <v>0.28910779205848119</v>
      </c>
      <c r="C24" s="37">
        <f>ABS(C8/C13)</f>
        <v>0.5621316762242583</v>
      </c>
      <c r="D24" s="37">
        <f>ABS(D8/D13)</f>
        <v>0.42960504441062825</v>
      </c>
      <c r="E24" s="37">
        <f>ABS(E8/E13)</f>
        <v>0.6087277872829403</v>
      </c>
    </row>
    <row r="25" spans="1:5" x14ac:dyDescent="0.25">
      <c r="A25" s="29" t="s">
        <v>99</v>
      </c>
      <c r="B25" s="37">
        <f>SLOPE('Daily Returns'!B$4:B$2188,'Daily Returns'!B$4:B$2188)</f>
        <v>1</v>
      </c>
      <c r="C25" s="37">
        <f>SLOPE('Daily Returns'!C$4:C$2188,'Daily Returns'!B$4:B$2188)</f>
        <v>-6.1934320031336899E-2</v>
      </c>
      <c r="D25" s="37">
        <f>SLOPE('Daily Returns'!D$4:D$2188,'Daily Returns'!B$4:B$2188)</f>
        <v>0.52533841696259664</v>
      </c>
      <c r="E25" s="37">
        <f>SLOPE('Daily Returns'!E$4:E$2188,'Daily Returns'!B$4:B$2188)</f>
        <v>0.43282779707624414</v>
      </c>
    </row>
    <row r="26" spans="1:5" x14ac:dyDescent="0.25">
      <c r="A26" s="29" t="s">
        <v>100</v>
      </c>
      <c r="B26" s="37">
        <f>(B9-Assumptions!$C$8)/B25</f>
        <v>7.1615903861509567E-2</v>
      </c>
      <c r="C26" s="37">
        <f>(C9-Assumptions!$C$8)/C25</f>
        <v>-1.1387891632816041</v>
      </c>
      <c r="D26" s="37">
        <f>(D9-Assumptions!$C$8)/D25</f>
        <v>0.23632617924988808</v>
      </c>
      <c r="E26" s="37">
        <f>(E9-Assumptions!$C$8)/E25</f>
        <v>0.20087016362787963</v>
      </c>
    </row>
    <row r="27" spans="1:5" x14ac:dyDescent="0.25">
      <c r="A27" s="29" t="s">
        <v>101</v>
      </c>
      <c r="B27" s="37">
        <f>CORREL('Daily Returns'!B$4:B$2188,'Daily Returns'!B$4:B$2188)</f>
        <v>0.99999999999999978</v>
      </c>
      <c r="C27" s="37">
        <f>CORREL('Daily Returns'!C$4:C$2188,'Daily Returns'!B$4:B$2188)</f>
        <v>-7.2135972005535579E-2</v>
      </c>
      <c r="D27" s="37">
        <f>CORREL('Daily Returns'!D$4:D$2188,'Daily Returns'!B$4:B$2188)</f>
        <v>0.44665522453349787</v>
      </c>
      <c r="E27" s="37">
        <f>CORREL('Daily Returns'!E$4:E$2188,'Daily Returns'!B$4:B$2188)</f>
        <v>0.68315343805963125</v>
      </c>
    </row>
    <row r="28" spans="1:5" x14ac:dyDescent="0.25">
      <c r="A28" s="27" t="s">
        <v>102</v>
      </c>
      <c r="B28" s="28"/>
      <c r="C28" s="28"/>
      <c r="D28" s="28"/>
      <c r="E28" s="28"/>
    </row>
    <row r="29" spans="1:5" x14ac:dyDescent="0.25">
      <c r="A29" s="29" t="s">
        <v>103</v>
      </c>
      <c r="B29" s="39">
        <f>Assumptions!$C$6*(1+B7)</f>
        <v>284063.96936985204</v>
      </c>
      <c r="C29" s="39">
        <f>Assumptions!$C$6*(1+C7)</f>
        <v>292249.23026488908</v>
      </c>
      <c r="D29" s="39">
        <f>Assumptions!$C$6*(1+D7)</f>
        <v>425314.13337811595</v>
      </c>
      <c r="E29" s="39">
        <f>Assumptions!$C$6*(1+E7)</f>
        <v>352931.21864891896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showGridLines="0" topLeftCell="A7" zoomScaleNormal="100" workbookViewId="0">
      <selection sqref="A1:H1"/>
    </sheetView>
  </sheetViews>
  <sheetFormatPr defaultColWidth="8.7109375" defaultRowHeight="15" x14ac:dyDescent="0.25"/>
  <cols>
    <col min="1" max="1" width="16" customWidth="1"/>
  </cols>
  <sheetData>
    <row r="1" spans="1:8" ht="30" customHeight="1" x14ac:dyDescent="0.25">
      <c r="A1" s="5" t="s">
        <v>104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4" t="s">
        <v>105</v>
      </c>
      <c r="B2" s="4"/>
      <c r="C2" s="4"/>
      <c r="D2" s="4"/>
      <c r="E2" s="4"/>
      <c r="F2" s="4"/>
      <c r="G2" s="4"/>
      <c r="H2" s="4"/>
    </row>
    <row r="40" spans="1:3" x14ac:dyDescent="0.25">
      <c r="A40" s="40" t="s">
        <v>106</v>
      </c>
      <c r="B40" s="40" t="s">
        <v>107</v>
      </c>
      <c r="C40" s="40" t="s">
        <v>108</v>
      </c>
    </row>
    <row r="41" spans="1:3" x14ac:dyDescent="0.25">
      <c r="A41" s="40" t="s">
        <v>76</v>
      </c>
      <c r="B41" s="41">
        <f>'Metrics Summary'!B11</f>
        <v>0.17923057453716079</v>
      </c>
      <c r="C41" s="41">
        <f>'Metrics Summary'!B8</f>
        <v>0.11006350016685262</v>
      </c>
    </row>
    <row r="42" spans="1:3" x14ac:dyDescent="0.25">
      <c r="A42" s="40" t="s">
        <v>66</v>
      </c>
      <c r="B42" s="41">
        <f>'Metrics Summary'!C11</f>
        <v>0.1538833324645999</v>
      </c>
      <c r="C42" s="41">
        <f>'Metrics Summary'!C8</f>
        <v>0.11322183034817912</v>
      </c>
    </row>
    <row r="43" spans="1:3" x14ac:dyDescent="0.25">
      <c r="A43" s="40" t="s">
        <v>41</v>
      </c>
      <c r="B43" s="41">
        <f>'Metrics Summary'!D11</f>
        <v>0.21080399629711946</v>
      </c>
      <c r="C43" s="41">
        <f>'Metrics Summary'!D8</f>
        <v>0.15579174749549396</v>
      </c>
    </row>
    <row r="44" spans="1:3" x14ac:dyDescent="0.25">
      <c r="A44" s="40" t="s">
        <v>77</v>
      </c>
      <c r="B44" s="41">
        <f>'Metrics Summary'!E11</f>
        <v>0.11355571153380827</v>
      </c>
      <c r="C44" s="41">
        <f>'Metrics Summary'!E8</f>
        <v>0.13442687371103634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zoomScaleNormal="100" workbookViewId="0">
      <selection activeCell="E6" sqref="E6"/>
    </sheetView>
  </sheetViews>
  <sheetFormatPr defaultColWidth="8.7109375" defaultRowHeight="15" x14ac:dyDescent="0.25"/>
  <cols>
    <col min="1" max="1" width="24" customWidth="1"/>
    <col min="2" max="3" width="14" customWidth="1"/>
    <col min="4" max="4" width="16" customWidth="1"/>
    <col min="5" max="5" width="14" customWidth="1"/>
  </cols>
  <sheetData>
    <row r="1" spans="1:5" ht="30" customHeight="1" x14ac:dyDescent="0.25">
      <c r="A1" s="5" t="s">
        <v>109</v>
      </c>
      <c r="B1" s="5"/>
      <c r="C1" s="5"/>
      <c r="D1" s="5"/>
      <c r="E1" s="5"/>
    </row>
    <row r="2" spans="1:5" ht="15.75" customHeight="1" x14ac:dyDescent="0.25">
      <c r="A2" s="4" t="s">
        <v>110</v>
      </c>
      <c r="B2" s="4"/>
      <c r="C2" s="4"/>
      <c r="D2" s="4"/>
      <c r="E2" s="4"/>
    </row>
    <row r="4" spans="1:5" x14ac:dyDescent="0.25">
      <c r="A4" s="6" t="s">
        <v>111</v>
      </c>
    </row>
    <row r="5" spans="1:5" x14ac:dyDescent="0.25">
      <c r="A5" s="14"/>
      <c r="B5" s="14" t="s">
        <v>76</v>
      </c>
      <c r="C5" s="14" t="s">
        <v>66</v>
      </c>
      <c r="D5" s="14" t="s">
        <v>41</v>
      </c>
      <c r="E5" s="14" t="s">
        <v>77</v>
      </c>
    </row>
    <row r="6" spans="1:5" x14ac:dyDescent="0.25">
      <c r="A6" s="15" t="s">
        <v>76</v>
      </c>
      <c r="B6" s="42">
        <f>CORREL('Daily Returns'!B$4:B$2188,'Daily Returns'!B$4:B$2188)</f>
        <v>0.99999999999999978</v>
      </c>
      <c r="C6" s="42">
        <f>CORREL('Daily Returns'!B$4:B$2188,'Daily Returns'!C$4:C$2188)</f>
        <v>-7.2135972005535579E-2</v>
      </c>
      <c r="D6" s="42">
        <f>CORREL('Daily Returns'!B$4:B$2188,'Daily Returns'!D$4:D$2188)</f>
        <v>0.44665522453349787</v>
      </c>
      <c r="E6" s="42">
        <f>CORREL('Daily Returns'!B$4:B$2188,'Daily Returns'!E$4:E$2188)</f>
        <v>0.68315343805963125</v>
      </c>
    </row>
    <row r="7" spans="1:5" x14ac:dyDescent="0.25">
      <c r="A7" s="15" t="s">
        <v>66</v>
      </c>
      <c r="B7" s="42">
        <f>CORREL('Daily Returns'!C$4:C$2188,'Daily Returns'!B$4:B$2188)</f>
        <v>-7.2135972005535579E-2</v>
      </c>
      <c r="C7" s="42">
        <f>CORREL('Daily Returns'!C$4:C$2188,'Daily Returns'!C$4:C$2188)</f>
        <v>0.99999999999999989</v>
      </c>
      <c r="D7" s="42">
        <f>CORREL('Daily Returns'!C$4:C$2188,'Daily Returns'!D$4:D$2188)</f>
        <v>-4.426617163303731E-2</v>
      </c>
      <c r="E7" s="42">
        <f>CORREL('Daily Returns'!C$4:C$2188,'Daily Returns'!E$4:E$2188)</f>
        <v>0.48324469961153832</v>
      </c>
    </row>
    <row r="8" spans="1:5" x14ac:dyDescent="0.25">
      <c r="A8" s="15" t="s">
        <v>41</v>
      </c>
      <c r="B8" s="42">
        <f>CORREL('Daily Returns'!D$4:D$2188,'Daily Returns'!B$4:B$2188)</f>
        <v>0.44665522453349787</v>
      </c>
      <c r="C8" s="42">
        <f>CORREL('Daily Returns'!D$4:D$2188,'Daily Returns'!C$4:C$2188)</f>
        <v>-4.426617163303731E-2</v>
      </c>
      <c r="D8" s="42">
        <f>CORREL('Daily Returns'!D$4:D$2188,'Daily Returns'!D$4:D$2188)</f>
        <v>0.99999999999999989</v>
      </c>
      <c r="E8" s="42">
        <f>CORREL('Daily Returns'!D$4:D$2188,'Daily Returns'!E$4:E$2188)</f>
        <v>0.74441654319942263</v>
      </c>
    </row>
    <row r="9" spans="1:5" x14ac:dyDescent="0.25">
      <c r="A9" s="15" t="s">
        <v>77</v>
      </c>
      <c r="B9" s="42">
        <f>CORREL('Daily Returns'!E$4:E$2188,'Daily Returns'!B$4:B$2188)</f>
        <v>0.68315343805963125</v>
      </c>
      <c r="C9" s="42">
        <f>CORREL('Daily Returns'!E$4:E$2188,'Daily Returns'!C$4:C$2188)</f>
        <v>0.48324469961153832</v>
      </c>
      <c r="D9" s="42">
        <f>CORREL('Daily Returns'!E$4:E$2188,'Daily Returns'!D$4:D$2188)</f>
        <v>0.74441654319942263</v>
      </c>
      <c r="E9" s="42">
        <f>CORREL('Daily Returns'!E$4:E$2188,'Daily Returns'!E$4:E$2188)</f>
        <v>1</v>
      </c>
    </row>
    <row r="11" spans="1:5" x14ac:dyDescent="0.25">
      <c r="A11" s="6" t="s">
        <v>112</v>
      </c>
    </row>
    <row r="12" spans="1:5" x14ac:dyDescent="0.25">
      <c r="A12" s="14"/>
      <c r="B12" s="14" t="s">
        <v>76</v>
      </c>
      <c r="C12" s="14" t="s">
        <v>66</v>
      </c>
      <c r="D12" s="14" t="s">
        <v>41</v>
      </c>
      <c r="E12" s="14" t="s">
        <v>77</v>
      </c>
    </row>
    <row r="13" spans="1:5" x14ac:dyDescent="0.25">
      <c r="A13" s="15" t="s">
        <v>76</v>
      </c>
      <c r="B13" s="43">
        <f>_xlfn.COVARIANCE.S('Daily Returns'!B$4:B$2188,'Daily Returns'!B$4:B$2188)*Assumptions!$C$9</f>
        <v>3.2123598848920736E-2</v>
      </c>
      <c r="C13" s="43">
        <f>_xlfn.COVARIANCE.S('Daily Returns'!B$4:B$2188,'Daily Returns'!C$4:C$2188)*Assumptions!$C$9</f>
        <v>-1.9895532516673422E-3</v>
      </c>
      <c r="D13" s="43">
        <f>_xlfn.COVARIANCE.S('Daily Returns'!B$4:B$2188,'Daily Returns'!D$4:D$2188)*Assumptions!$C$9</f>
        <v>1.6875760566433511E-2</v>
      </c>
      <c r="E13" s="43">
        <f>_xlfn.COVARIANCE.S('Daily Returns'!B$4:B$2188,'Daily Returns'!E$4:E$2188)*Assumptions!$C$9</f>
        <v>1.3903986523939335E-2</v>
      </c>
    </row>
    <row r="14" spans="1:5" x14ac:dyDescent="0.25">
      <c r="A14" s="15" t="s">
        <v>66</v>
      </c>
      <c r="B14" s="43">
        <f>_xlfn.COVARIANCE.S('Daily Returns'!C$4:C$2188,'Daily Returns'!B$4:B$2188)*Assumptions!$C$9</f>
        <v>-1.9895532516673422E-3</v>
      </c>
      <c r="C14" s="43">
        <f>_xlfn.COVARIANCE.S('Daily Returns'!C$4:C$2188,'Daily Returns'!C$4:C$2188)*Assumptions!$C$9</f>
        <v>2.368008001041056E-2</v>
      </c>
      <c r="D14" s="43">
        <f>_xlfn.COVARIANCE.S('Daily Returns'!C$4:C$2188,'Daily Returns'!D$4:D$2188)*Assumptions!$C$9</f>
        <v>-1.4359601442174843E-3</v>
      </c>
      <c r="E14" s="43">
        <f>_xlfn.COVARIANCE.S('Daily Returns'!C$4:C$2188,'Daily Returns'!E$4:E$2188)*Assumptions!$C$9</f>
        <v>8.444377985398762E-3</v>
      </c>
    </row>
    <row r="15" spans="1:5" x14ac:dyDescent="0.25">
      <c r="A15" s="15" t="s">
        <v>41</v>
      </c>
      <c r="B15" s="43">
        <f>_xlfn.COVARIANCE.S('Daily Returns'!D$4:D$2188,'Daily Returns'!B$4:B$2188)*Assumptions!$C$9</f>
        <v>1.6875760566433511E-2</v>
      </c>
      <c r="C15" s="43">
        <f>_xlfn.COVARIANCE.S('Daily Returns'!D$4:D$2188,'Daily Returns'!C$4:C$2188)*Assumptions!$C$9</f>
        <v>-1.4359601442174843E-3</v>
      </c>
      <c r="D15" s="43">
        <f>_xlfn.COVARIANCE.S('Daily Returns'!D$4:D$2188,'Daily Returns'!D$4:D$2188)*Assumptions!$C$9</f>
        <v>4.443832485483612E-2</v>
      </c>
      <c r="E15" s="43">
        <f>_xlfn.COVARIANCE.S('Daily Returns'!D$4:D$2188,'Daily Returns'!E$4:E$2188)*Assumptions!$C$9</f>
        <v>1.7819841568693918E-2</v>
      </c>
    </row>
    <row r="16" spans="1:5" x14ac:dyDescent="0.25">
      <c r="A16" s="15" t="s">
        <v>77</v>
      </c>
      <c r="B16" s="43">
        <f>_xlfn.COVARIANCE.S('Daily Returns'!E$4:E$2188,'Daily Returns'!B$4:B$2188)*Assumptions!$C$9</f>
        <v>1.3903986523939335E-2</v>
      </c>
      <c r="C16" s="43">
        <f>_xlfn.COVARIANCE.S('Daily Returns'!E$4:E$2188,'Daily Returns'!C$4:C$2188)*Assumptions!$C$9</f>
        <v>8.444377985398762E-3</v>
      </c>
      <c r="D16" s="43">
        <f>_xlfn.COVARIANCE.S('Daily Returns'!E$4:E$2188,'Daily Returns'!D$4:D$2188)*Assumptions!$C$9</f>
        <v>1.7819841568693918E-2</v>
      </c>
      <c r="E16" s="43">
        <f>_xlfn.COVARIANCE.S('Daily Returns'!E$4:E$2188,'Daily Returns'!E$4:E$2188)*Assumptions!$C$9</f>
        <v>1.2894899621949483E-2</v>
      </c>
    </row>
    <row r="18" spans="1:2" x14ac:dyDescent="0.25">
      <c r="A18" s="6" t="s">
        <v>113</v>
      </c>
    </row>
    <row r="19" spans="1:2" ht="24" x14ac:dyDescent="0.25">
      <c r="A19" s="29" t="s">
        <v>114</v>
      </c>
      <c r="B19" s="44">
        <f>Assumptions!$C$14*(STDEV('Daily Returns'!C$4:C$2188)*SQRT(Assumptions!$C$9))+Assumptions!$C$15*(STDEV('Daily Returns'!B$4:B$2188)*SQRT(Assumptions!$C$9))+Assumptions!$C$16*(STDEV('Daily Returns'!D$4:D$2188)*SQRT(Assumptions!$C$9))</f>
        <v>0.17856370423612403</v>
      </c>
    </row>
    <row r="20" spans="1:2" ht="24" x14ac:dyDescent="0.25">
      <c r="A20" s="29" t="s">
        <v>115</v>
      </c>
      <c r="B20" s="44">
        <f>(STDEV('Daily Returns'!E$4:E$2188)*SQRT(Assumptions!$C$9))</f>
        <v>0.11355571153380827</v>
      </c>
    </row>
    <row r="21" spans="1:2" ht="24" x14ac:dyDescent="0.25">
      <c r="A21" s="23" t="s">
        <v>116</v>
      </c>
      <c r="B21" s="24">
        <f>(Assumptions!$C$14*(STDEV('Daily Returns'!C$4:C$2188)*SQRT(Assumptions!$C$9))+Assumptions!$C$15*(STDEV('Daily Returns'!B$4:B$2188)*SQRT(Assumptions!$C$9))+Assumptions!$C$16*(STDEV('Daily Returns'!D$4:D$2188)*SQRT(Assumptions!$C$9)))-(STDEV('Daily Returns'!E$4:E$2188)*SQRT(Assumptions!$C$9))</f>
        <v>6.5007992702315762E-2</v>
      </c>
    </row>
    <row r="22" spans="1:2" x14ac:dyDescent="0.25">
      <c r="A22" s="23" t="s">
        <v>117</v>
      </c>
      <c r="B22" s="45">
        <f>(Assumptions!$C$14*(STDEV('Daily Returns'!C$4:C$2188)*SQRT(Assumptions!$C$9))+Assumptions!$C$15*(STDEV('Daily Returns'!B$4:B$2188)*SQRT(Assumptions!$C$9))+Assumptions!$C$16*(STDEV('Daily Returns'!D$4:D$2188)*SQRT(Assumptions!$C$9)))/(STDEV('Daily Returns'!E$4:E$2188)*SQRT(Assumptions!$C$9))</f>
        <v>1.5724766444967528</v>
      </c>
    </row>
  </sheetData>
  <mergeCells count="2">
    <mergeCell ref="A1:E1"/>
    <mergeCell ref="A2:E2"/>
  </mergeCells>
  <conditionalFormatting sqref="B6:E9">
    <cfRule type="colorScale" priority="2">
      <colorScale>
        <cfvo type="num" val="-1"/>
        <cfvo type="num" val="0"/>
        <cfvo type="num" val="1"/>
        <color rgb="FF9BD3A7"/>
        <color rgb="FFFFF3B0"/>
        <color rgb="FFF4A79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showGridLines="0" zoomScaleNormal="100" workbookViewId="0">
      <selection activeCell="F1" sqref="F1"/>
    </sheetView>
  </sheetViews>
  <sheetFormatPr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</cols>
  <sheetData>
    <row r="1" spans="1:5" ht="25.5" customHeight="1" x14ac:dyDescent="0.25">
      <c r="A1" s="2" t="s">
        <v>118</v>
      </c>
      <c r="B1" s="2"/>
      <c r="C1" s="2"/>
      <c r="D1" s="2"/>
      <c r="E1" s="2"/>
    </row>
    <row r="2" spans="1:5" x14ac:dyDescent="0.25">
      <c r="A2" s="14" t="s">
        <v>119</v>
      </c>
      <c r="B2" s="14" t="s">
        <v>76</v>
      </c>
      <c r="C2" s="14" t="s">
        <v>66</v>
      </c>
      <c r="D2" s="14" t="s">
        <v>41</v>
      </c>
      <c r="E2" s="14" t="s">
        <v>77</v>
      </c>
    </row>
    <row r="3" spans="1:5" x14ac:dyDescent="0.25">
      <c r="A3" s="46">
        <v>2015</v>
      </c>
      <c r="B3" s="32">
        <f>IFERROR(LOOKUP(2,1/('Daily Prices'!$A$3:$A$2188&lt;DATE(2016,1,1)),'Growth Index'!B$3:B$2188)/LOOKUP(2,1/('Daily Prices'!$A$3:$A$2188&lt;DATE(2015,1,1)),'Growth Index'!B$3:B$2188)-1,LOOKUP(2,1/('Daily Prices'!$A$3:$A$2188&lt;DATE(2016,1,1)),'Growth Index'!B$3:B$2188)/100-1)</f>
        <v>-5.0531599699572549E-2</v>
      </c>
      <c r="C3" s="32">
        <f>IFERROR(LOOKUP(2,1/('Daily Prices'!$A$3:$A$2188&lt;DATE(2016,1,1)),'Growth Index'!C$3:C$2188)/LOOKUP(2,1/('Daily Prices'!$A$3:$A$2188&lt;DATE(2015,1,1)),'Growth Index'!C$3:C$2188)-1,LOOKUP(2,1/('Daily Prices'!$A$3:$A$2188&lt;DATE(2016,1,1)),'Growth Index'!C$3:C$2188)/100-1)</f>
        <v>-7.7097067138561459E-2</v>
      </c>
      <c r="D3" s="32">
        <f>IFERROR(LOOKUP(2,1/('Daily Prices'!$A$3:$A$2188&lt;DATE(2016,1,1)),'Growth Index'!D$3:D$2188)/LOOKUP(2,1/('Daily Prices'!$A$3:$A$2188&lt;DATE(2015,1,1)),'Growth Index'!D$3:D$2188)-1,LOOKUP(2,1/('Daily Prices'!$A$3:$A$2188&lt;DATE(2016,1,1)),'Growth Index'!D$3:D$2188)/100-1)</f>
        <v>-4.6006423308633915E-2</v>
      </c>
      <c r="E3" s="32">
        <f>IFERROR(LOOKUP(2,1/('Daily Prices'!$A$3:$A$2188&lt;DATE(2016,1,1)),'Growth Index'!E$3:E$2188)/LOOKUP(2,1/('Daily Prices'!$A$3:$A$2188&lt;DATE(2015,1,1)),'Growth Index'!E$3:E$2188)-1,LOOKUP(2,1/('Daily Prices'!$A$3:$A$2188&lt;DATE(2016,1,1)),'Growth Index'!E$3:E$2188)/100-1)</f>
        <v>-5.3078176720157466E-2</v>
      </c>
    </row>
    <row r="4" spans="1:5" x14ac:dyDescent="0.25">
      <c r="A4" s="47">
        <v>2016</v>
      </c>
      <c r="B4" s="48">
        <f>IFERROR(LOOKUP(2,1/('Daily Prices'!$A$3:$A$2188&lt;DATE(2017,1,1)),'Growth Index'!B$3:B$2188)/LOOKUP(2,1/('Daily Prices'!$A$3:$A$2188&lt;DATE(2016,1,1)),'Growth Index'!B$3:B$2188)-1,LOOKUP(2,1/('Daily Prices'!$A$3:$A$2188&lt;DATE(2017,1,1)),'Growth Index'!B$3:B$2188)/100-1)</f>
        <v>1.9485755549718098E-2</v>
      </c>
      <c r="C4" s="48">
        <f>IFERROR(LOOKUP(2,1/('Daily Prices'!$A$3:$A$2188&lt;DATE(2017,1,1)),'Growth Index'!C$3:C$2188)/LOOKUP(2,1/('Daily Prices'!$A$3:$A$2188&lt;DATE(2016,1,1)),'Growth Index'!C$3:C$2188)-1,LOOKUP(2,1/('Daily Prices'!$A$3:$A$2188&lt;DATE(2017,1,1)),'Growth Index'!C$3:C$2188)/100-1)</f>
        <v>0.10547275010920898</v>
      </c>
      <c r="D4" s="48">
        <f>IFERROR(LOOKUP(2,1/('Daily Prices'!$A$3:$A$2188&lt;DATE(2017,1,1)),'Growth Index'!D$3:D$2188)/LOOKUP(2,1/('Daily Prices'!$A$3:$A$2188&lt;DATE(2016,1,1)),'Growth Index'!D$3:D$2188)-1,LOOKUP(2,1/('Daily Prices'!$A$3:$A$2188&lt;DATE(2017,1,1)),'Growth Index'!D$3:D$2188)/100-1)</f>
        <v>8.1613209145537491E-2</v>
      </c>
      <c r="E4" s="48">
        <f>IFERROR(LOOKUP(2,1/('Daily Prices'!$A$3:$A$2188&lt;DATE(2017,1,1)),'Growth Index'!E$3:E$2188)/LOOKUP(2,1/('Daily Prices'!$A$3:$A$2188&lt;DATE(2016,1,1)),'Growth Index'!E$3:E$2188)-1,LOOKUP(2,1/('Daily Prices'!$A$3:$A$2188&lt;DATE(2017,1,1)),'Growth Index'!E$3:E$2188)/100-1)</f>
        <v>8.2866021990892103E-2</v>
      </c>
    </row>
    <row r="5" spans="1:5" x14ac:dyDescent="0.25">
      <c r="A5" s="46">
        <v>2017</v>
      </c>
      <c r="B5" s="32">
        <f>IFERROR(LOOKUP(2,1/('Daily Prices'!$A$3:$A$2188&lt;DATE(2018,1,1)),'Growth Index'!B$3:B$2188)/LOOKUP(2,1/('Daily Prices'!$A$3:$A$2188&lt;DATE(2017,1,1)),'Growth Index'!B$3:B$2188)-1,LOOKUP(2,1/('Daily Prices'!$A$3:$A$2188&lt;DATE(2018,1,1)),'Growth Index'!B$3:B$2188)/100-1)</f>
        <v>0.27905962715283716</v>
      </c>
      <c r="C5" s="32">
        <f>IFERROR(LOOKUP(2,1/('Daily Prices'!$A$3:$A$2188&lt;DATE(2018,1,1)),'Growth Index'!C$3:C$2188)/LOOKUP(2,1/('Daily Prices'!$A$3:$A$2188&lt;DATE(2017,1,1)),'Growth Index'!C$3:C$2188)-1,LOOKUP(2,1/('Daily Prices'!$A$3:$A$2188&lt;DATE(2018,1,1)),'Growth Index'!C$3:C$2188)/100-1)</f>
        <v>6.1998076971731653E-2</v>
      </c>
      <c r="D5" s="32">
        <f>IFERROR(LOOKUP(2,1/('Daily Prices'!$A$3:$A$2188&lt;DATE(2018,1,1)),'Growth Index'!D$3:D$2188)/LOOKUP(2,1/('Daily Prices'!$A$3:$A$2188&lt;DATE(2017,1,1)),'Growth Index'!D$3:D$2188)-1,LOOKUP(2,1/('Daily Prices'!$A$3:$A$2188&lt;DATE(2018,1,1)),'Growth Index'!D$3:D$2188)/100-1)</f>
        <v>0.38046724332945447</v>
      </c>
      <c r="E5" s="32">
        <f>IFERROR(LOOKUP(2,1/('Daily Prices'!$A$3:$A$2188&lt;DATE(2018,1,1)),'Growth Index'!E$3:E$2188)/LOOKUP(2,1/('Daily Prices'!$A$3:$A$2188&lt;DATE(2017,1,1)),'Growth Index'!E$3:E$2188)-1,LOOKUP(2,1/('Daily Prices'!$A$3:$A$2188&lt;DATE(2018,1,1)),'Growth Index'!E$3:E$2188)/100-1)</f>
        <v>0.22044700289477781</v>
      </c>
    </row>
    <row r="6" spans="1:5" x14ac:dyDescent="0.25">
      <c r="A6" s="47">
        <v>2018</v>
      </c>
      <c r="B6" s="48">
        <f>IFERROR(LOOKUP(2,1/('Daily Prices'!$A$3:$A$2188&lt;DATE(2019,1,1)),'Growth Index'!B$3:B$2188)/LOOKUP(2,1/('Daily Prices'!$A$3:$A$2188&lt;DATE(2018,1,1)),'Growth Index'!B$3:B$2188)-1,LOOKUP(2,1/('Daily Prices'!$A$3:$A$2188&lt;DATE(2019,1,1)),'Growth Index'!B$3:B$2188)/100-1)</f>
        <v>5.9063042567379709E-2</v>
      </c>
      <c r="C6" s="48">
        <f>IFERROR(LOOKUP(2,1/('Daily Prices'!$A$3:$A$2188&lt;DATE(2019,1,1)),'Growth Index'!C$3:C$2188)/LOOKUP(2,1/('Daily Prices'!$A$3:$A$2188&lt;DATE(2018,1,1)),'Growth Index'!C$3:C$2188)-1,LOOKUP(2,1/('Daily Prices'!$A$3:$A$2188&lt;DATE(2019,1,1)),'Growth Index'!C$3:C$2188)/100-1)</f>
        <v>8.1192236084782321E-2</v>
      </c>
      <c r="D6" s="48">
        <f>IFERROR(LOOKUP(2,1/('Daily Prices'!$A$3:$A$2188&lt;DATE(2019,1,1)),'Growth Index'!D$3:D$2188)/LOOKUP(2,1/('Daily Prices'!$A$3:$A$2188&lt;DATE(2018,1,1)),'Growth Index'!D$3:D$2188)-1,LOOKUP(2,1/('Daily Prices'!$A$3:$A$2188&lt;DATE(2019,1,1)),'Growth Index'!D$3:D$2188)/100-1)</f>
        <v>-2.6244201194245198E-2</v>
      </c>
      <c r="E6" s="48">
        <f>IFERROR(LOOKUP(2,1/('Daily Prices'!$A$3:$A$2188&lt;DATE(2019,1,1)),'Growth Index'!E$3:E$2188)/LOOKUP(2,1/('Daily Prices'!$A$3:$A$2188&lt;DATE(2018,1,1)),'Growth Index'!E$3:E$2188)-1,LOOKUP(2,1/('Daily Prices'!$A$3:$A$2188&lt;DATE(2019,1,1)),'Growth Index'!E$3:E$2188)/100-1)</f>
        <v>4.9746135635991617E-2</v>
      </c>
    </row>
    <row r="7" spans="1:5" x14ac:dyDescent="0.25">
      <c r="A7" s="46">
        <v>2019</v>
      </c>
      <c r="B7" s="32">
        <f>IFERROR(LOOKUP(2,1/('Daily Prices'!$A$3:$A$2188&lt;DATE(2020,1,1)),'Growth Index'!B$3:B$2188)/LOOKUP(2,1/('Daily Prices'!$A$3:$A$2188&lt;DATE(2019,1,1)),'Growth Index'!B$3:B$2188)-1,LOOKUP(2,1/('Daily Prices'!$A$3:$A$2188&lt;DATE(2020,1,1)),'Growth Index'!B$3:B$2188)/100-1)</f>
        <v>0.14376629026073373</v>
      </c>
      <c r="C7" s="32">
        <f>IFERROR(LOOKUP(2,1/('Daily Prices'!$A$3:$A$2188&lt;DATE(2020,1,1)),'Growth Index'!C$3:C$2188)/LOOKUP(2,1/('Daily Prices'!$A$3:$A$2188&lt;DATE(2019,1,1)),'Growth Index'!C$3:C$2188)-1,LOOKUP(2,1/('Daily Prices'!$A$3:$A$2188&lt;DATE(2020,1,1)),'Growth Index'!C$3:C$2188)/100-1)</f>
        <v>0.20766112841620399</v>
      </c>
      <c r="D7" s="32">
        <f>IFERROR(LOOKUP(2,1/('Daily Prices'!$A$3:$A$2188&lt;DATE(2020,1,1)),'Growth Index'!D$3:D$2188)/LOOKUP(2,1/('Daily Prices'!$A$3:$A$2188&lt;DATE(2019,1,1)),'Growth Index'!D$3:D$2188)-1,LOOKUP(2,1/('Daily Prices'!$A$3:$A$2188&lt;DATE(2020,1,1)),'Growth Index'!D$3:D$2188)/100-1)</f>
        <v>7.4331962728841239E-2</v>
      </c>
      <c r="E7" s="32">
        <f>IFERROR(LOOKUP(2,1/('Daily Prices'!$A$3:$A$2188&lt;DATE(2020,1,1)),'Growth Index'!E$3:E$2188)/LOOKUP(2,1/('Daily Prices'!$A$3:$A$2188&lt;DATE(2019,1,1)),'Growth Index'!E$3:E$2188)-1,LOOKUP(2,1/('Daily Prices'!$A$3:$A$2188&lt;DATE(2020,1,1)),'Growth Index'!E$3:E$2188)/100-1)</f>
        <v>0.15674905065272937</v>
      </c>
    </row>
    <row r="8" spans="1:5" x14ac:dyDescent="0.25">
      <c r="A8" s="47">
        <v>2020</v>
      </c>
      <c r="B8" s="48">
        <f>IFERROR(LOOKUP(2,1/('Daily Prices'!$A$3:$A$2188&lt;DATE(2021,1,1)),'Growth Index'!B$3:B$2188)/LOOKUP(2,1/('Daily Prices'!$A$3:$A$2188&lt;DATE(2020,1,1)),'Growth Index'!B$3:B$2188)-1,LOOKUP(2,1/('Daily Prices'!$A$3:$A$2188&lt;DATE(2021,1,1)),'Growth Index'!B$3:B$2188)/100-1)</f>
        <v>0.15750305305652401</v>
      </c>
      <c r="C8" s="48">
        <f>IFERROR(LOOKUP(2,1/('Daily Prices'!$A$3:$A$2188&lt;DATE(2021,1,1)),'Growth Index'!C$3:C$2188)/LOOKUP(2,1/('Daily Prices'!$A$3:$A$2188&lt;DATE(2020,1,1)),'Growth Index'!C$3:C$2188)-1,LOOKUP(2,1/('Daily Prices'!$A$3:$A$2188&lt;DATE(2021,1,1)),'Growth Index'!C$3:C$2188)/100-1)</f>
        <v>0.27914834493893248</v>
      </c>
      <c r="D8" s="48">
        <f>IFERROR(LOOKUP(2,1/('Daily Prices'!$A$3:$A$2188&lt;DATE(2021,1,1)),'Growth Index'!D$3:D$2188)/LOOKUP(2,1/('Daily Prices'!$A$3:$A$2188&lt;DATE(2020,1,1)),'Growth Index'!D$3:D$2188)-1,LOOKUP(2,1/('Daily Prices'!$A$3:$A$2188&lt;DATE(2021,1,1)),'Growth Index'!D$3:D$2188)/100-1)</f>
        <v>7.0465251248071237E-2</v>
      </c>
      <c r="E8" s="48">
        <f>IFERROR(LOOKUP(2,1/('Daily Prices'!$A$3:$A$2188&lt;DATE(2021,1,1)),'Growth Index'!E$3:E$2188)/LOOKUP(2,1/('Daily Prices'!$A$3:$A$2188&lt;DATE(2020,1,1)),'Growth Index'!E$3:E$2188)-1,LOOKUP(2,1/('Daily Prices'!$A$3:$A$2188&lt;DATE(2021,1,1)),'Growth Index'!E$3:E$2188)/100-1)</f>
        <v>0.19649511515470031</v>
      </c>
    </row>
    <row r="9" spans="1:5" x14ac:dyDescent="0.25">
      <c r="A9" s="46">
        <v>2021</v>
      </c>
      <c r="B9" s="32">
        <f>IFERROR(LOOKUP(2,1/('Daily Prices'!$A$3:$A$2188&lt;DATE(2022,1,1)),'Growth Index'!B$3:B$2188)/LOOKUP(2,1/('Daily Prices'!$A$3:$A$2188&lt;DATE(2021,1,1)),'Growth Index'!B$3:B$2188)-1,LOOKUP(2,1/('Daily Prices'!$A$3:$A$2188&lt;DATE(2022,1,1)),'Growth Index'!B$3:B$2188)/100-1)</f>
        <v>0.21994130844104198</v>
      </c>
      <c r="C9" s="32">
        <f>IFERROR(LOOKUP(2,1/('Daily Prices'!$A$3:$A$2188&lt;DATE(2022,1,1)),'Growth Index'!C$3:C$2188)/LOOKUP(2,1/('Daily Prices'!$A$3:$A$2188&lt;DATE(2021,1,1)),'Growth Index'!C$3:C$2188)-1,LOOKUP(2,1/('Daily Prices'!$A$3:$A$2188&lt;DATE(2022,1,1)),'Growth Index'!C$3:C$2188)/100-1)</f>
        <v>-2.6282930047480169E-2</v>
      </c>
      <c r="D9" s="32">
        <f>IFERROR(LOOKUP(2,1/('Daily Prices'!$A$3:$A$2188&lt;DATE(2022,1,1)),'Growth Index'!D$3:D$2188)/LOOKUP(2,1/('Daily Prices'!$A$3:$A$2188&lt;DATE(2021,1,1)),'Growth Index'!D$3:D$2188)-1,LOOKUP(2,1/('Daily Prices'!$A$3:$A$2188&lt;DATE(2022,1,1)),'Growth Index'!D$3:D$2188)/100-1)</f>
        <v>0.36996837820873196</v>
      </c>
      <c r="E9" s="32">
        <f>IFERROR(LOOKUP(2,1/('Daily Prices'!$A$3:$A$2188&lt;DATE(2022,1,1)),'Growth Index'!E$3:E$2188)/LOOKUP(2,1/('Daily Prices'!$A$3:$A$2188&lt;DATE(2021,1,1)),'Growth Index'!E$3:E$2188)-1,LOOKUP(2,1/('Daily Prices'!$A$3:$A$2188&lt;DATE(2022,1,1)),'Growth Index'!E$3:E$2188)/100-1)</f>
        <v>0.16448467435080527</v>
      </c>
    </row>
    <row r="10" spans="1:5" x14ac:dyDescent="0.25">
      <c r="A10" s="47">
        <v>2022</v>
      </c>
      <c r="B10" s="48">
        <f>IFERROR(LOOKUP(2,1/('Daily Prices'!$A$3:$A$2188&lt;DATE(2023,1,1)),'Growth Index'!B$3:B$2188)/LOOKUP(2,1/('Daily Prices'!$A$3:$A$2188&lt;DATE(2022,1,1)),'Growth Index'!B$3:B$2188)-1,LOOKUP(2,1/('Daily Prices'!$A$3:$A$2188&lt;DATE(2023,1,1)),'Growth Index'!B$3:B$2188)/100-1)</f>
        <v>4.4407731544471973E-2</v>
      </c>
      <c r="C10" s="48">
        <f>IFERROR(LOOKUP(2,1/('Daily Prices'!$A$3:$A$2188&lt;DATE(2023,1,1)),'Growth Index'!C$3:C$2188)/LOOKUP(2,1/('Daily Prices'!$A$3:$A$2188&lt;DATE(2022,1,1)),'Growth Index'!C$3:C$2188)-1,LOOKUP(2,1/('Daily Prices'!$A$3:$A$2188&lt;DATE(2023,1,1)),'Growth Index'!C$3:C$2188)/100-1)</f>
        <v>0.11710848164598953</v>
      </c>
      <c r="D10" s="48">
        <f>IFERROR(LOOKUP(2,1/('Daily Prices'!$A$3:$A$2188&lt;DATE(2023,1,1)),'Growth Index'!D$3:D$2188)/LOOKUP(2,1/('Daily Prices'!$A$3:$A$2188&lt;DATE(2022,1,1)),'Growth Index'!D$3:D$2188)-1,LOOKUP(2,1/('Daily Prices'!$A$3:$A$2188&lt;DATE(2023,1,1)),'Growth Index'!D$3:D$2188)/100-1)</f>
        <v>0.19086224203099733</v>
      </c>
      <c r="E10" s="48">
        <f>IFERROR(LOOKUP(2,1/('Daily Prices'!$A$3:$A$2188&lt;DATE(2023,1,1)),'Growth Index'!E$3:E$2188)/LOOKUP(2,1/('Daily Prices'!$A$3:$A$2188&lt;DATE(2022,1,1)),'Growth Index'!E$3:E$2188)-1,LOOKUP(2,1/('Daily Prices'!$A$3:$A$2188&lt;DATE(2023,1,1)),'Growth Index'!E$3:E$2188)/100-1)</f>
        <v>0.12693262741302247</v>
      </c>
    </row>
    <row r="11" spans="1:5" x14ac:dyDescent="0.25">
      <c r="A11" s="46">
        <v>2023</v>
      </c>
      <c r="B11" s="32">
        <f>IFERROR(LOOKUP(2,1/('Daily Prices'!$A$3:$A$2188&lt;DATE(2024,1,1)),'Growth Index'!B$3:B$2188)/LOOKUP(2,1/('Daily Prices'!$A$3:$A$2188&lt;DATE(2023,1,1)),'Growth Index'!B$3:B$2188)-1,LOOKUP(2,1/('Daily Prices'!$A$3:$A$2188&lt;DATE(2024,1,1)),'Growth Index'!B$3:B$2188)/100-1)</f>
        <v>0.18736655734299124</v>
      </c>
      <c r="C11" s="32">
        <f>IFERROR(LOOKUP(2,1/('Daily Prices'!$A$3:$A$2188&lt;DATE(2024,1,1)),'Growth Index'!C$3:C$2188)/LOOKUP(2,1/('Daily Prices'!$A$3:$A$2188&lt;DATE(2023,1,1)),'Growth Index'!C$3:C$2188)-1,LOOKUP(2,1/('Daily Prices'!$A$3:$A$2188&lt;DATE(2024,1,1)),'Growth Index'!C$3:C$2188)/100-1)</f>
        <v>0.1506805010236254</v>
      </c>
      <c r="D11" s="32">
        <f>IFERROR(LOOKUP(2,1/('Daily Prices'!$A$3:$A$2188&lt;DATE(2024,1,1)),'Growth Index'!D$3:D$2188)/LOOKUP(2,1/('Daily Prices'!$A$3:$A$2188&lt;DATE(2023,1,1)),'Growth Index'!D$3:D$2188)-1,LOOKUP(2,1/('Daily Prices'!$A$3:$A$2188&lt;DATE(2024,1,1)),'Growth Index'!D$3:D$2188)/100-1)</f>
        <v>0.31452654333684293</v>
      </c>
      <c r="E11" s="32">
        <f>IFERROR(LOOKUP(2,1/('Daily Prices'!$A$3:$A$2188&lt;DATE(2024,1,1)),'Growth Index'!E$3:E$2188)/LOOKUP(2,1/('Daily Prices'!$A$3:$A$2188&lt;DATE(2023,1,1)),'Growth Index'!E$3:E$2188)-1,LOOKUP(2,1/('Daily Prices'!$A$3:$A$2188&lt;DATE(2024,1,1)),'Growth Index'!E$3:E$2188)/100-1)</f>
        <v>0.21553019484541358</v>
      </c>
    </row>
    <row r="12" spans="1:5" x14ac:dyDescent="0.25">
      <c r="A12" s="47">
        <v>2024</v>
      </c>
      <c r="B12" s="48">
        <f>IFERROR(LOOKUP(2,1/('Daily Prices'!$A$3:$A$2188&lt;DATE(2025,1,1)),'Growth Index'!B$3:B$2188)/LOOKUP(2,1/('Daily Prices'!$A$3:$A$2188&lt;DATE(2024,1,1)),'Growth Index'!B$3:B$2188)-1,LOOKUP(2,1/('Daily Prices'!$A$3:$A$2188&lt;DATE(2025,1,1)),'Growth Index'!B$3:B$2188)/100-1)</f>
        <v>8.1654606447983058E-2</v>
      </c>
      <c r="C12" s="48">
        <f>IFERROR(LOOKUP(2,1/('Daily Prices'!$A$3:$A$2188&lt;DATE(2025,1,1)),'Growth Index'!C$3:C$2188)/LOOKUP(2,1/('Daily Prices'!$A$3:$A$2188&lt;DATE(2024,1,1)),'Growth Index'!C$3:C$2188)-1,LOOKUP(2,1/('Daily Prices'!$A$3:$A$2188&lt;DATE(2025,1,1)),'Growth Index'!C$3:C$2188)/100-1)</f>
        <v>0.29024971538389344</v>
      </c>
      <c r="D12" s="48">
        <f>IFERROR(LOOKUP(2,1/('Daily Prices'!$A$3:$A$2188&lt;DATE(2025,1,1)),'Growth Index'!D$3:D$2188)/LOOKUP(2,1/('Daily Prices'!$A$3:$A$2188&lt;DATE(2024,1,1)),'Growth Index'!D$3:D$2188)-1,LOOKUP(2,1/('Daily Prices'!$A$3:$A$2188&lt;DATE(2025,1,1)),'Growth Index'!D$3:D$2188)/100-1)</f>
        <v>0.24326503463205573</v>
      </c>
      <c r="E12" s="48">
        <f>IFERROR(LOOKUP(2,1/('Daily Prices'!$A$3:$A$2188&lt;DATE(2025,1,1)),'Growth Index'!E$3:E$2188)/LOOKUP(2,1/('Daily Prices'!$A$3:$A$2188&lt;DATE(2024,1,1)),'Growth Index'!E$3:E$2188)-1,LOOKUP(2,1/('Daily Prices'!$A$3:$A$2188&lt;DATE(2025,1,1)),'Growth Index'!E$3:E$2188)/100-1)</f>
        <v>0.21688755664780124</v>
      </c>
    </row>
    <row r="13" spans="1:5" x14ac:dyDescent="0.25">
      <c r="A13" s="49" t="s">
        <v>108</v>
      </c>
      <c r="B13" s="50">
        <f>('Growth Index'!B$2188/'Growth Index'!B$3)^(365.25/('Daily Prices'!$A$2188-'Daily Prices'!$A$3))-1</f>
        <v>0.11006350016685262</v>
      </c>
      <c r="C13" s="50">
        <f>('Growth Index'!C$2188/'Growth Index'!C$3)^(365.25/('Daily Prices'!$A$2188-'Daily Prices'!$A$3))-1</f>
        <v>0.11322183034817912</v>
      </c>
      <c r="D13" s="50">
        <f>('Growth Index'!D$2188/'Growth Index'!D$3)^(365.25/('Daily Prices'!$A$2188-'Daily Prices'!$A$3))-1</f>
        <v>0.15579174749549396</v>
      </c>
      <c r="E13" s="50">
        <f>('Growth Index'!E$2188/'Growth Index'!E$3)^(365.25/('Daily Prices'!$A$2188-'Daily Prices'!$A$3))-1</f>
        <v>0.13442687371103634</v>
      </c>
    </row>
  </sheetData>
  <mergeCells count="1">
    <mergeCell ref="A1:E1"/>
  </mergeCells>
  <conditionalFormatting sqref="B3:E12">
    <cfRule type="colorScale" priority="2">
      <colorScale>
        <cfvo type="min"/>
        <cfvo type="num" val="0"/>
        <cfvo type="max"/>
        <color rgb="FFF4A79B"/>
        <color rgb="FFFFFFFF"/>
        <color rgb="FF9BD3A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3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13" width="9" customWidth="1"/>
    <col min="14" max="14" width="11" customWidth="1"/>
  </cols>
  <sheetData>
    <row r="1" spans="1:14" ht="25.5" customHeight="1" x14ac:dyDescent="0.25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15" customHeight="1" x14ac:dyDescent="0.25">
      <c r="A3" s="1" t="s">
        <v>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51" t="s">
        <v>119</v>
      </c>
      <c r="B4" s="51" t="s">
        <v>121</v>
      </c>
      <c r="C4" s="51" t="s">
        <v>122</v>
      </c>
      <c r="D4" s="51" t="s">
        <v>123</v>
      </c>
      <c r="E4" s="51" t="s">
        <v>124</v>
      </c>
      <c r="F4" s="51" t="s">
        <v>125</v>
      </c>
      <c r="G4" s="51" t="s">
        <v>126</v>
      </c>
      <c r="H4" s="51" t="s">
        <v>127</v>
      </c>
      <c r="I4" s="51" t="s">
        <v>128</v>
      </c>
      <c r="J4" s="51" t="s">
        <v>129</v>
      </c>
      <c r="K4" s="51" t="s">
        <v>130</v>
      </c>
      <c r="L4" s="51" t="s">
        <v>131</v>
      </c>
      <c r="M4" s="51" t="s">
        <v>132</v>
      </c>
      <c r="N4" s="51" t="s">
        <v>119</v>
      </c>
    </row>
    <row r="5" spans="1:14" x14ac:dyDescent="0.25">
      <c r="A5" s="46">
        <v>2015</v>
      </c>
      <c r="B5" s="52">
        <f>IFERROR(LOOKUP(2,1/('Daily Prices'!$A$3:$A$2188&lt;DATE(2015,2,1)+0),'Growth Index'!B$3:B$2188)/LOOKUP(2,1/('Daily Prices'!$A$3:$A$2188&lt;DATE(2015,1,1)),'Growth Index'!B$3:B$2188)-1,LOOKUP(2,1/('Daily Prices'!$A$3:$A$2188&lt;DATE(2015,2,1)+0),'Growth Index'!B$3:B$2188)/100-1)</f>
        <v>6.0907300325656388E-2</v>
      </c>
      <c r="C5" s="52">
        <f>IFERROR(LOOKUP(2,1/('Daily Prices'!$A$3:$A$2188&lt;DATE(2015,3,1)+0),'Growth Index'!B$3:B$2188)/LOOKUP(2,1/('Daily Prices'!$A$3:$A$2188&lt;DATE(2015,2,1)),'Growth Index'!B$3:B$2188)-1,LOOKUP(2,1/('Daily Prices'!$A$3:$A$2188&lt;DATE(2015,3,1)+0),'Growth Index'!B$3:B$2188)/100-1)</f>
        <v>1.2736889176727662E-3</v>
      </c>
      <c r="D5" s="52">
        <f>IFERROR(LOOKUP(2,1/('Daily Prices'!$A$3:$A$2188&lt;DATE(2015,4,1)+0),'Growth Index'!B$3:B$2188)/LOOKUP(2,1/('Daily Prices'!$A$3:$A$2188&lt;DATE(2015,3,1)),'Growth Index'!B$3:B$2188)-1,LOOKUP(2,1/('Daily Prices'!$A$3:$A$2188&lt;DATE(2015,4,1)+0),'Growth Index'!B$3:B$2188)/100-1)</f>
        <v>-4.3210979284137085E-2</v>
      </c>
      <c r="E5" s="52">
        <f>IFERROR(LOOKUP(2,1/('Daily Prices'!$A$3:$A$2188&lt;DATE(2015,5,1)+0),'Growth Index'!B$3:B$2188)/LOOKUP(2,1/('Daily Prices'!$A$3:$A$2188&lt;DATE(2015,4,1)),'Growth Index'!B$3:B$2188)-1,LOOKUP(2,1/('Daily Prices'!$A$3:$A$2188&lt;DATE(2015,5,1)+0),'Growth Index'!B$3:B$2188)/100-1)</f>
        <v>-3.3843524579638684E-2</v>
      </c>
      <c r="F5" s="52">
        <f>IFERROR(LOOKUP(2,1/('Daily Prices'!$A$3:$A$2188&lt;DATE(2015,6,1)+0),'Growth Index'!B$3:B$2188)/LOOKUP(2,1/('Daily Prices'!$A$3:$A$2188&lt;DATE(2015,5,1)),'Growth Index'!B$3:B$2188)-1,LOOKUP(2,1/('Daily Prices'!$A$3:$A$2188&lt;DATE(2015,6,1)+0),'Growth Index'!B$3:B$2188)/100-1)</f>
        <v>3.0251402097862146E-2</v>
      </c>
      <c r="G5" s="52">
        <f>IFERROR(LOOKUP(2,1/('Daily Prices'!$A$3:$A$2188&lt;DATE(2015,7,1)+0),'Growth Index'!B$3:B$2188)/LOOKUP(2,1/('Daily Prices'!$A$3:$A$2188&lt;DATE(2015,6,1)),'Growth Index'!B$3:B$2188)-1,LOOKUP(2,1/('Daily Prices'!$A$3:$A$2188&lt;DATE(2015,7,1)+0),'Growth Index'!B$3:B$2188)/100-1)</f>
        <v>-1.7108397021174948E-3</v>
      </c>
      <c r="H5" s="52">
        <f>IFERROR(LOOKUP(2,1/('Daily Prices'!$A$3:$A$2188&lt;DATE(2015,8,1)+0),'Growth Index'!B$3:B$2188)/LOOKUP(2,1/('Daily Prices'!$A$3:$A$2188&lt;DATE(2015,7,1)),'Growth Index'!B$3:B$2188)-1,LOOKUP(2,1/('Daily Prices'!$A$3:$A$2188&lt;DATE(2015,8,1)+0),'Growth Index'!B$3:B$2188)/100-1)</f>
        <v>1.2012960015954199E-2</v>
      </c>
      <c r="I5" s="52">
        <f>IFERROR(LOOKUP(2,1/('Daily Prices'!$A$3:$A$2188&lt;DATE(2015,9,1)+0),'Growth Index'!B$3:B$2188)/LOOKUP(2,1/('Daily Prices'!$A$3:$A$2188&lt;DATE(2015,8,1)),'Growth Index'!B$3:B$2188)-1,LOOKUP(2,1/('Daily Prices'!$A$3:$A$2188&lt;DATE(2015,9,1)+0),'Growth Index'!B$3:B$2188)/100-1)</f>
        <v>-6.5143114457420159E-2</v>
      </c>
      <c r="J5" s="52">
        <f>IFERROR(LOOKUP(2,1/('Daily Prices'!$A$3:$A$2188&lt;DATE(2015,10,1)+0),'Growth Index'!B$3:B$2188)/LOOKUP(2,1/('Daily Prices'!$A$3:$A$2188&lt;DATE(2015,9,1)),'Growth Index'!B$3:B$2188)-1,LOOKUP(2,1/('Daily Prices'!$A$3:$A$2188&lt;DATE(2015,10,1)+0),'Growth Index'!B$3:B$2188)/100-1)</f>
        <v>-4.8799437204680718E-3</v>
      </c>
      <c r="K5" s="52">
        <f>IFERROR(LOOKUP(2,1/('Daily Prices'!$A$3:$A$2188&lt;DATE(2015,11,1)+0),'Growth Index'!B$3:B$2188)/LOOKUP(2,1/('Daily Prices'!$A$3:$A$2188&lt;DATE(2015,10,1)),'Growth Index'!B$3:B$2188)-1,LOOKUP(2,1/('Daily Prices'!$A$3:$A$2188&lt;DATE(2015,11,1)+0),'Growth Index'!B$3:B$2188)/100-1)</f>
        <v>1.9193395636676325E-2</v>
      </c>
      <c r="L5" s="52">
        <f>IFERROR(LOOKUP(2,1/('Daily Prices'!$A$3:$A$2188&lt;DATE(2015,12,1)+0),'Growth Index'!B$3:B$2188)/LOOKUP(2,1/('Daily Prices'!$A$3:$A$2188&lt;DATE(2015,11,1)),'Growth Index'!B$3:B$2188)-1,LOOKUP(2,1/('Daily Prices'!$A$3:$A$2188&lt;DATE(2015,12,1)+0),'Growth Index'!B$3:B$2188)/100-1)</f>
        <v>-1.9175573389634604E-2</v>
      </c>
      <c r="M5" s="52">
        <f>IFERROR(LOOKUP(2,1/('Daily Prices'!$A$3:$A$2188&lt;DATE(2016,1,1)),'Growth Index'!B$3:B$2188)/LOOKUP(2,1/('Daily Prices'!$A$3:$A$2188&lt;DATE(2015,12,1)),'Growth Index'!B$3:B$2188)-1,LOOKUP(2,1/('Daily Prices'!$A$3:$A$2188&lt;DATE(2016,1,1)),'Growth Index'!B$3:B$2188)/100-1)</f>
        <v>-1.0758951673452977E-3</v>
      </c>
      <c r="N5" s="53">
        <f>IFERROR(LOOKUP(2,1/('Daily Prices'!$A$3:$A$2188&lt;DATE(2016,1,1)),'Growth Index'!B$3:B$2188)/LOOKUP(2,1/('Daily Prices'!$A$3:$A$2188&lt;DATE(2015,1,1)),'Growth Index'!B$3:B$2188)-1,LOOKUP(2,1/('Daily Prices'!$A$3:$A$2188&lt;DATE(2016,1,1)),'Growth Index'!B$3:B$2188)/100-1)</f>
        <v>-5.0531599699572549E-2</v>
      </c>
    </row>
    <row r="6" spans="1:14" x14ac:dyDescent="0.25">
      <c r="A6" s="46">
        <v>2016</v>
      </c>
      <c r="B6" s="52">
        <f>IFERROR(LOOKUP(2,1/('Daily Prices'!$A$3:$A$2188&lt;DATE(2016,2,1)+0),'Growth Index'!B$3:B$2188)/LOOKUP(2,1/('Daily Prices'!$A$3:$A$2188&lt;DATE(2016,1,1)),'Growth Index'!B$3:B$2188)-1,LOOKUP(2,1/('Daily Prices'!$A$3:$A$2188&lt;DATE(2016,2,1)+0),'Growth Index'!B$3:B$2188)/100-1)</f>
        <v>-4.7739947943029715E-2</v>
      </c>
      <c r="C6" s="52">
        <f>IFERROR(LOOKUP(2,1/('Daily Prices'!$A$3:$A$2188&lt;DATE(2016,3,1)+0),'Growth Index'!B$3:B$2188)/LOOKUP(2,1/('Daily Prices'!$A$3:$A$2188&lt;DATE(2016,2,1)),'Growth Index'!B$3:B$2188)-1,LOOKUP(2,1/('Daily Prices'!$A$3:$A$2188&lt;DATE(2016,3,1)+0),'Growth Index'!B$3:B$2188)/100-1)</f>
        <v>-7.5136234660156176E-2</v>
      </c>
      <c r="D6" s="52">
        <f>IFERROR(LOOKUP(2,1/('Daily Prices'!$A$3:$A$2188&lt;DATE(2016,4,1)+0),'Growth Index'!B$3:B$2188)/LOOKUP(2,1/('Daily Prices'!$A$3:$A$2188&lt;DATE(2016,3,1)),'Growth Index'!B$3:B$2188)-1,LOOKUP(2,1/('Daily Prices'!$A$3:$A$2188&lt;DATE(2016,4,1)+0),'Growth Index'!B$3:B$2188)/100-1)</f>
        <v>0.10172419789583542</v>
      </c>
      <c r="E6" s="52">
        <f>IFERROR(LOOKUP(2,1/('Daily Prices'!$A$3:$A$2188&lt;DATE(2016,5,1)+0),'Growth Index'!B$3:B$2188)/LOOKUP(2,1/('Daily Prices'!$A$3:$A$2188&lt;DATE(2016,4,1)),'Growth Index'!B$3:B$2188)-1,LOOKUP(2,1/('Daily Prices'!$A$3:$A$2188&lt;DATE(2016,5,1)+0),'Growth Index'!B$3:B$2188)/100-1)</f>
        <v>1.0447536210838049E-2</v>
      </c>
      <c r="F6" s="52">
        <f>IFERROR(LOOKUP(2,1/('Daily Prices'!$A$3:$A$2188&lt;DATE(2016,6,1)+0),'Growth Index'!B$3:B$2188)/LOOKUP(2,1/('Daily Prices'!$A$3:$A$2188&lt;DATE(2016,5,1)),'Growth Index'!B$3:B$2188)-1,LOOKUP(2,1/('Daily Prices'!$A$3:$A$2188&lt;DATE(2016,6,1)+0),'Growth Index'!B$3:B$2188)/100-1)</f>
        <v>4.1447875588422223E-2</v>
      </c>
      <c r="G6" s="52">
        <f>IFERROR(LOOKUP(2,1/('Daily Prices'!$A$3:$A$2188&lt;DATE(2016,7,1)+0),'Growth Index'!B$3:B$2188)/LOOKUP(2,1/('Daily Prices'!$A$3:$A$2188&lt;DATE(2016,6,1)),'Growth Index'!B$3:B$2188)-1,LOOKUP(2,1/('Daily Prices'!$A$3:$A$2188&lt;DATE(2016,7,1)+0),'Growth Index'!B$3:B$2188)/100-1)</f>
        <v>1.2440396640762907E-2</v>
      </c>
      <c r="H6" s="52">
        <f>IFERROR(LOOKUP(2,1/('Daily Prices'!$A$3:$A$2188&lt;DATE(2016,8,1)+0),'Growth Index'!B$3:B$2188)/LOOKUP(2,1/('Daily Prices'!$A$3:$A$2188&lt;DATE(2016,7,1)),'Growth Index'!B$3:B$2188)-1,LOOKUP(2,1/('Daily Prices'!$A$3:$A$2188&lt;DATE(2016,8,1)+0),'Growth Index'!B$3:B$2188)/100-1)</f>
        <v>3.8968552266468004E-2</v>
      </c>
      <c r="I6" s="52">
        <f>IFERROR(LOOKUP(2,1/('Daily Prices'!$A$3:$A$2188&lt;DATE(2016,9,1)+0),'Growth Index'!B$3:B$2188)/LOOKUP(2,1/('Daily Prices'!$A$3:$A$2188&lt;DATE(2016,8,1)),'Growth Index'!B$3:B$2188)-1,LOOKUP(2,1/('Daily Prices'!$A$3:$A$2188&lt;DATE(2016,9,1)+0),'Growth Index'!B$3:B$2188)/100-1)</f>
        <v>1.4270354978243249E-2</v>
      </c>
      <c r="J6" s="52">
        <f>IFERROR(LOOKUP(2,1/('Daily Prices'!$A$3:$A$2188&lt;DATE(2016,10,1)+0),'Growth Index'!B$3:B$2188)/LOOKUP(2,1/('Daily Prices'!$A$3:$A$2188&lt;DATE(2016,9,1)),'Growth Index'!B$3:B$2188)-1,LOOKUP(2,1/('Daily Prices'!$A$3:$A$2188&lt;DATE(2016,10,1)+0),'Growth Index'!B$3:B$2188)/100-1)</f>
        <v>-2.0603349410607374E-2</v>
      </c>
      <c r="K6" s="52">
        <f>IFERROR(LOOKUP(2,1/('Daily Prices'!$A$3:$A$2188&lt;DATE(2016,11,1)+0),'Growth Index'!B$3:B$2188)/LOOKUP(2,1/('Daily Prices'!$A$3:$A$2188&lt;DATE(2016,10,1)),'Growth Index'!B$3:B$2188)-1,LOOKUP(2,1/('Daily Prices'!$A$3:$A$2188&lt;DATE(2016,11,1)+0),'Growth Index'!B$3:B$2188)/100-1)</f>
        <v>2.7111931546588419E-3</v>
      </c>
      <c r="L6" s="52">
        <f>IFERROR(LOOKUP(2,1/('Daily Prices'!$A$3:$A$2188&lt;DATE(2016,12,1)+0),'Growth Index'!B$3:B$2188)/LOOKUP(2,1/('Daily Prices'!$A$3:$A$2188&lt;DATE(2016,11,1)),'Growth Index'!B$3:B$2188)-1,LOOKUP(2,1/('Daily Prices'!$A$3:$A$2188&lt;DATE(2016,12,1)+0),'Growth Index'!B$3:B$2188)/100-1)</f>
        <v>-4.6121344193638669E-2</v>
      </c>
      <c r="M6" s="52">
        <f>IFERROR(LOOKUP(2,1/('Daily Prices'!$A$3:$A$2188&lt;DATE(2017,1,1)),'Growth Index'!B$3:B$2188)/LOOKUP(2,1/('Daily Prices'!$A$3:$A$2188&lt;DATE(2016,12,1)),'Growth Index'!B$3:B$2188)-1,LOOKUP(2,1/('Daily Prices'!$A$3:$A$2188&lt;DATE(2017,1,1)),'Growth Index'!B$3:B$2188)/100-1)</f>
        <v>-9.8863872139598463E-4</v>
      </c>
      <c r="N6" s="53">
        <f>IFERROR(LOOKUP(2,1/('Daily Prices'!$A$3:$A$2188&lt;DATE(2017,1,1)),'Growth Index'!B$3:B$2188)/LOOKUP(2,1/('Daily Prices'!$A$3:$A$2188&lt;DATE(2016,1,1)),'Growth Index'!B$3:B$2188)-1,LOOKUP(2,1/('Daily Prices'!$A$3:$A$2188&lt;DATE(2017,1,1)),'Growth Index'!B$3:B$2188)/100-1)</f>
        <v>1.9485755549718098E-2</v>
      </c>
    </row>
    <row r="7" spans="1:14" x14ac:dyDescent="0.25">
      <c r="A7" s="46">
        <v>2017</v>
      </c>
      <c r="B7" s="52">
        <f>IFERROR(LOOKUP(2,1/('Daily Prices'!$A$3:$A$2188&lt;DATE(2017,2,1)+0),'Growth Index'!B$3:B$2188)/LOOKUP(2,1/('Daily Prices'!$A$3:$A$2188&lt;DATE(2017,1,1)),'Growth Index'!B$3:B$2188)-1,LOOKUP(2,1/('Daily Prices'!$A$3:$A$2188&lt;DATE(2017,2,1)+0),'Growth Index'!B$3:B$2188)/100-1)</f>
        <v>3.8664546469939776E-2</v>
      </c>
      <c r="C7" s="52">
        <f>IFERROR(LOOKUP(2,1/('Daily Prices'!$A$3:$A$2188&lt;DATE(2017,3,1)+0),'Growth Index'!B$3:B$2188)/LOOKUP(2,1/('Daily Prices'!$A$3:$A$2188&lt;DATE(2017,2,1)),'Growth Index'!B$3:B$2188)-1,LOOKUP(2,1/('Daily Prices'!$A$3:$A$2188&lt;DATE(2017,3,1)+0),'Growth Index'!B$3:B$2188)/100-1)</f>
        <v>3.9317384028614066E-2</v>
      </c>
      <c r="D7" s="52">
        <f>IFERROR(LOOKUP(2,1/('Daily Prices'!$A$3:$A$2188&lt;DATE(2017,4,1)+0),'Growth Index'!B$3:B$2188)/LOOKUP(2,1/('Daily Prices'!$A$3:$A$2188&lt;DATE(2017,3,1)),'Growth Index'!B$3:B$2188)-1,LOOKUP(2,1/('Daily Prices'!$A$3:$A$2188&lt;DATE(2017,4,1)+0),'Growth Index'!B$3:B$2188)/100-1)</f>
        <v>3.0517699416769073E-2</v>
      </c>
      <c r="E7" s="52">
        <f>IFERROR(LOOKUP(2,1/('Daily Prices'!$A$3:$A$2188&lt;DATE(2017,5,1)+0),'Growth Index'!B$3:B$2188)/LOOKUP(2,1/('Daily Prices'!$A$3:$A$2188&lt;DATE(2017,4,1)),'Growth Index'!B$3:B$2188)-1,LOOKUP(2,1/('Daily Prices'!$A$3:$A$2188&lt;DATE(2017,5,1)+0),'Growth Index'!B$3:B$2188)/100-1)</f>
        <v>1.005722388210839E-2</v>
      </c>
      <c r="F7" s="52">
        <f>IFERROR(LOOKUP(2,1/('Daily Prices'!$A$3:$A$2188&lt;DATE(2017,6,1)+0),'Growth Index'!B$3:B$2188)/LOOKUP(2,1/('Daily Prices'!$A$3:$A$2188&lt;DATE(2017,5,1)),'Growth Index'!B$3:B$2188)-1,LOOKUP(2,1/('Daily Prices'!$A$3:$A$2188&lt;DATE(2017,6,1)+0),'Growth Index'!B$3:B$2188)/100-1)</f>
        <v>4.1024921118775648E-2</v>
      </c>
      <c r="G7" s="52">
        <f>IFERROR(LOOKUP(2,1/('Daily Prices'!$A$3:$A$2188&lt;DATE(2017,7,1)+0),'Growth Index'!B$3:B$2188)/LOOKUP(2,1/('Daily Prices'!$A$3:$A$2188&lt;DATE(2017,6,1)),'Growth Index'!B$3:B$2188)-1,LOOKUP(2,1/('Daily Prices'!$A$3:$A$2188&lt;DATE(2017,7,1)+0),'Growth Index'!B$3:B$2188)/100-1)</f>
        <v>-7.1980812822274309E-3</v>
      </c>
      <c r="H7" s="52">
        <f>IFERROR(LOOKUP(2,1/('Daily Prices'!$A$3:$A$2188&lt;DATE(2017,8,1)+0),'Growth Index'!B$3:B$2188)/LOOKUP(2,1/('Daily Prices'!$A$3:$A$2188&lt;DATE(2017,7,1)),'Growth Index'!B$3:B$2188)-1,LOOKUP(2,1/('Daily Prices'!$A$3:$A$2188&lt;DATE(2017,8,1)+0),'Growth Index'!B$3:B$2188)/100-1)</f>
        <v>5.1528041392411295E-2</v>
      </c>
      <c r="I7" s="52">
        <f>IFERROR(LOOKUP(2,1/('Daily Prices'!$A$3:$A$2188&lt;DATE(2017,9,1)+0),'Growth Index'!B$3:B$2188)/LOOKUP(2,1/('Daily Prices'!$A$3:$A$2188&lt;DATE(2017,8,1)),'Growth Index'!B$3:B$2188)-1,LOOKUP(2,1/('Daily Prices'!$A$3:$A$2188&lt;DATE(2017,9,1)+0),'Growth Index'!B$3:B$2188)/100-1)</f>
        <v>-2.4125832617251985E-2</v>
      </c>
      <c r="J7" s="52">
        <f>IFERROR(LOOKUP(2,1/('Daily Prices'!$A$3:$A$2188&lt;DATE(2017,10,1)+0),'Growth Index'!B$3:B$2188)/LOOKUP(2,1/('Daily Prices'!$A$3:$A$2188&lt;DATE(2017,9,1)),'Growth Index'!B$3:B$2188)-1,LOOKUP(2,1/('Daily Prices'!$A$3:$A$2188&lt;DATE(2017,10,1)+0),'Growth Index'!B$3:B$2188)/100-1)</f>
        <v>-1.4080148147727956E-2</v>
      </c>
      <c r="K7" s="52">
        <f>IFERROR(LOOKUP(2,1/('Daily Prices'!$A$3:$A$2188&lt;DATE(2017,11,1)+0),'Growth Index'!B$3:B$2188)/LOOKUP(2,1/('Daily Prices'!$A$3:$A$2188&lt;DATE(2017,10,1)),'Growth Index'!B$3:B$2188)-1,LOOKUP(2,1/('Daily Prices'!$A$3:$A$2188&lt;DATE(2017,11,1)+0),'Growth Index'!B$3:B$2188)/100-1)</f>
        <v>6.1674570671262474E-2</v>
      </c>
      <c r="L7" s="52">
        <f>IFERROR(LOOKUP(2,1/('Daily Prices'!$A$3:$A$2188&lt;DATE(2017,12,1)+0),'Growth Index'!B$3:B$2188)/LOOKUP(2,1/('Daily Prices'!$A$3:$A$2188&lt;DATE(2017,11,1)),'Growth Index'!B$3:B$2188)-1,LOOKUP(2,1/('Daily Prices'!$A$3:$A$2188&lt;DATE(2017,12,1)+0),'Growth Index'!B$3:B$2188)/100-1)</f>
        <v>-1.9203248835629738E-3</v>
      </c>
      <c r="M7" s="52">
        <f>IFERROR(LOOKUP(2,1/('Daily Prices'!$A$3:$A$2188&lt;DATE(2018,1,1)),'Growth Index'!B$3:B$2188)/LOOKUP(2,1/('Daily Prices'!$A$3:$A$2188&lt;DATE(2017,12,1)),'Growth Index'!B$3:B$2188)-1,LOOKUP(2,1/('Daily Prices'!$A$3:$A$2188&lt;DATE(2018,1,1)),'Growth Index'!B$3:B$2188)/100-1)</f>
        <v>2.7375499067100906E-2</v>
      </c>
      <c r="N7" s="53">
        <f>IFERROR(LOOKUP(2,1/('Daily Prices'!$A$3:$A$2188&lt;DATE(2018,1,1)),'Growth Index'!B$3:B$2188)/LOOKUP(2,1/('Daily Prices'!$A$3:$A$2188&lt;DATE(2017,1,1)),'Growth Index'!B$3:B$2188)-1,LOOKUP(2,1/('Daily Prices'!$A$3:$A$2188&lt;DATE(2018,1,1)),'Growth Index'!B$3:B$2188)/100-1)</f>
        <v>0.27905962715283716</v>
      </c>
    </row>
    <row r="8" spans="1:14" x14ac:dyDescent="0.25">
      <c r="A8" s="46">
        <v>2018</v>
      </c>
      <c r="B8" s="52">
        <f>IFERROR(LOOKUP(2,1/('Daily Prices'!$A$3:$A$2188&lt;DATE(2018,2,1)+0),'Growth Index'!B$3:B$2188)/LOOKUP(2,1/('Daily Prices'!$A$3:$A$2188&lt;DATE(2018,1,1)),'Growth Index'!B$3:B$2188)-1,LOOKUP(2,1/('Daily Prices'!$A$3:$A$2188&lt;DATE(2018,2,1)+0),'Growth Index'!B$3:B$2188)/100-1)</f>
        <v>5.6029583493237389E-2</v>
      </c>
      <c r="C8" s="52">
        <f>IFERROR(LOOKUP(2,1/('Daily Prices'!$A$3:$A$2188&lt;DATE(2018,3,1)+0),'Growth Index'!B$3:B$2188)/LOOKUP(2,1/('Daily Prices'!$A$3:$A$2188&lt;DATE(2018,2,1)),'Growth Index'!B$3:B$2188)-1,LOOKUP(2,1/('Daily Prices'!$A$3:$A$2188&lt;DATE(2018,3,1)+0),'Growth Index'!B$3:B$2188)/100-1)</f>
        <v>-4.9519783389526784E-2</v>
      </c>
      <c r="D8" s="52">
        <f>IFERROR(LOOKUP(2,1/('Daily Prices'!$A$3:$A$2188&lt;DATE(2018,4,1)+0),'Growth Index'!B$3:B$2188)/LOOKUP(2,1/('Daily Prices'!$A$3:$A$2188&lt;DATE(2018,3,1)),'Growth Index'!B$3:B$2188)-1,LOOKUP(2,1/('Daily Prices'!$A$3:$A$2188&lt;DATE(2018,4,1)+0),'Growth Index'!B$3:B$2188)/100-1)</f>
        <v>-3.5553433707659621E-2</v>
      </c>
      <c r="E8" s="52">
        <f>IFERROR(LOOKUP(2,1/('Daily Prices'!$A$3:$A$2188&lt;DATE(2018,5,1)+0),'Growth Index'!B$3:B$2188)/LOOKUP(2,1/('Daily Prices'!$A$3:$A$2188&lt;DATE(2018,4,1)),'Growth Index'!B$3:B$2188)-1,LOOKUP(2,1/('Daily Prices'!$A$3:$A$2188&lt;DATE(2018,5,1)+0),'Growth Index'!B$3:B$2188)/100-1)</f>
        <v>6.6477638777166836E-2</v>
      </c>
      <c r="F8" s="52">
        <f>IFERROR(LOOKUP(2,1/('Daily Prices'!$A$3:$A$2188&lt;DATE(2018,6,1)+0),'Growth Index'!B$3:B$2188)/LOOKUP(2,1/('Daily Prices'!$A$3:$A$2188&lt;DATE(2018,5,1)),'Growth Index'!B$3:B$2188)-1,LOOKUP(2,1/('Daily Prices'!$A$3:$A$2188&lt;DATE(2018,6,1)+0),'Growth Index'!B$3:B$2188)/100-1)</f>
        <v>4.6080301794404477E-3</v>
      </c>
      <c r="G8" s="52">
        <f>IFERROR(LOOKUP(2,1/('Daily Prices'!$A$3:$A$2188&lt;DATE(2018,7,1)+0),'Growth Index'!B$3:B$2188)/LOOKUP(2,1/('Daily Prices'!$A$3:$A$2188&lt;DATE(2018,6,1)),'Growth Index'!B$3:B$2188)-1,LOOKUP(2,1/('Daily Prices'!$A$3:$A$2188&lt;DATE(2018,7,1)+0),'Growth Index'!B$3:B$2188)/100-1)</f>
        <v>2.8622080392091132E-3</v>
      </c>
      <c r="H8" s="52">
        <f>IFERROR(LOOKUP(2,1/('Daily Prices'!$A$3:$A$2188&lt;DATE(2018,8,1)+0),'Growth Index'!B$3:B$2188)/LOOKUP(2,1/('Daily Prices'!$A$3:$A$2188&lt;DATE(2018,7,1)),'Growth Index'!B$3:B$2188)-1,LOOKUP(2,1/('Daily Prices'!$A$3:$A$2188&lt;DATE(2018,8,1)+0),'Growth Index'!B$3:B$2188)/100-1)</f>
        <v>6.1628614692853301E-2</v>
      </c>
      <c r="I8" s="52">
        <f>IFERROR(LOOKUP(2,1/('Daily Prices'!$A$3:$A$2188&lt;DATE(2018,9,1)+0),'Growth Index'!B$3:B$2188)/LOOKUP(2,1/('Daily Prices'!$A$3:$A$2188&lt;DATE(2018,8,1)),'Growth Index'!B$3:B$2188)-1,LOOKUP(2,1/('Daily Prices'!$A$3:$A$2188&lt;DATE(2018,9,1)+0),'Growth Index'!B$3:B$2188)/100-1)</f>
        <v>2.7614582341707328E-2</v>
      </c>
      <c r="J8" s="52">
        <f>IFERROR(LOOKUP(2,1/('Daily Prices'!$A$3:$A$2188&lt;DATE(2018,10,1)+0),'Growth Index'!B$3:B$2188)/LOOKUP(2,1/('Daily Prices'!$A$3:$A$2188&lt;DATE(2018,9,1)),'Growth Index'!B$3:B$2188)-1,LOOKUP(2,1/('Daily Prices'!$A$3:$A$2188&lt;DATE(2018,10,1)+0),'Growth Index'!B$3:B$2188)/100-1)</f>
        <v>-6.2567618586277574E-2</v>
      </c>
      <c r="K8" s="52">
        <f>IFERROR(LOOKUP(2,1/('Daily Prices'!$A$3:$A$2188&lt;DATE(2018,11,1)+0),'Growth Index'!B$3:B$2188)/LOOKUP(2,1/('Daily Prices'!$A$3:$A$2188&lt;DATE(2018,10,1)),'Growth Index'!B$3:B$2188)-1,LOOKUP(2,1/('Daily Prices'!$A$3:$A$2188&lt;DATE(2018,11,1)+0),'Growth Index'!B$3:B$2188)/100-1)</f>
        <v>-4.9274935863002245E-2</v>
      </c>
      <c r="L8" s="52">
        <f>IFERROR(LOOKUP(2,1/('Daily Prices'!$A$3:$A$2188&lt;DATE(2018,12,1)+0),'Growth Index'!B$3:B$2188)/LOOKUP(2,1/('Daily Prices'!$A$3:$A$2188&lt;DATE(2018,11,1)),'Growth Index'!B$3:B$2188)-1,LOOKUP(2,1/('Daily Prices'!$A$3:$A$2188&lt;DATE(2018,12,1)+0),'Growth Index'!B$3:B$2188)/100-1)</f>
        <v>5.0875310848221611E-2</v>
      </c>
      <c r="M8" s="52">
        <f>IFERROR(LOOKUP(2,1/('Daily Prices'!$A$3:$A$2188&lt;DATE(2019,1,1)),'Growth Index'!B$3:B$2188)/LOOKUP(2,1/('Daily Prices'!$A$3:$A$2188&lt;DATE(2018,12,1)),'Growth Index'!B$3:B$2188)-1,LOOKUP(2,1/('Daily Prices'!$A$3:$A$2188&lt;DATE(2019,1,1)),'Growth Index'!B$3:B$2188)/100-1)</f>
        <v>-3.4803822701356957E-3</v>
      </c>
      <c r="N8" s="53">
        <f>IFERROR(LOOKUP(2,1/('Daily Prices'!$A$3:$A$2188&lt;DATE(2019,1,1)),'Growth Index'!B$3:B$2188)/LOOKUP(2,1/('Daily Prices'!$A$3:$A$2188&lt;DATE(2018,1,1)),'Growth Index'!B$3:B$2188)-1,LOOKUP(2,1/('Daily Prices'!$A$3:$A$2188&lt;DATE(2019,1,1)),'Growth Index'!B$3:B$2188)/100-1)</f>
        <v>5.9063042567379709E-2</v>
      </c>
    </row>
    <row r="9" spans="1:14" x14ac:dyDescent="0.25">
      <c r="A9" s="46">
        <v>2019</v>
      </c>
      <c r="B9" s="52">
        <f>IFERROR(LOOKUP(2,1/('Daily Prices'!$A$3:$A$2188&lt;DATE(2019,2,1)+0),'Growth Index'!B$3:B$2188)/LOOKUP(2,1/('Daily Prices'!$A$3:$A$2188&lt;DATE(2019,1,1)),'Growth Index'!B$3:B$2188)-1,LOOKUP(2,1/('Daily Prices'!$A$3:$A$2188&lt;DATE(2019,2,1)+0),'Growth Index'!B$3:B$2188)/100-1)</f>
        <v>5.2223099877366508E-3</v>
      </c>
      <c r="C9" s="52">
        <f>IFERROR(LOOKUP(2,1/('Daily Prices'!$A$3:$A$2188&lt;DATE(2019,3,1)+0),'Growth Index'!B$3:B$2188)/LOOKUP(2,1/('Daily Prices'!$A$3:$A$2188&lt;DATE(2019,2,1)),'Growth Index'!B$3:B$2188)-1,LOOKUP(2,1/('Daily Prices'!$A$3:$A$2188&lt;DATE(2019,3,1)+0),'Growth Index'!B$3:B$2188)/100-1)</f>
        <v>-1.0735949696455971E-2</v>
      </c>
      <c r="D9" s="52">
        <f>IFERROR(LOOKUP(2,1/('Daily Prices'!$A$3:$A$2188&lt;DATE(2019,4,1)+0),'Growth Index'!B$3:B$2188)/LOOKUP(2,1/('Daily Prices'!$A$3:$A$2188&lt;DATE(2019,3,1)),'Growth Index'!B$3:B$2188)-1,LOOKUP(2,1/('Daily Prices'!$A$3:$A$2188&lt;DATE(2019,4,1)+0),'Growth Index'!B$3:B$2188)/100-1)</f>
        <v>7.8217737312726854E-2</v>
      </c>
      <c r="E9" s="52">
        <f>IFERROR(LOOKUP(2,1/('Daily Prices'!$A$3:$A$2188&lt;DATE(2019,5,1)+0),'Growth Index'!B$3:B$2188)/LOOKUP(2,1/('Daily Prices'!$A$3:$A$2188&lt;DATE(2019,4,1)),'Growth Index'!B$3:B$2188)-1,LOOKUP(2,1/('Daily Prices'!$A$3:$A$2188&lt;DATE(2019,5,1)+0),'Growth Index'!B$3:B$2188)/100-1)</f>
        <v>9.2736750350570496E-3</v>
      </c>
      <c r="F9" s="52">
        <f>IFERROR(LOOKUP(2,1/('Daily Prices'!$A$3:$A$2188&lt;DATE(2019,6,1)+0),'Growth Index'!B$3:B$2188)/LOOKUP(2,1/('Daily Prices'!$A$3:$A$2188&lt;DATE(2019,5,1)),'Growth Index'!B$3:B$2188)-1,LOOKUP(2,1/('Daily Prices'!$A$3:$A$2188&lt;DATE(2019,6,1)+0),'Growth Index'!B$3:B$2188)/100-1)</f>
        <v>1.7489697437072849E-2</v>
      </c>
      <c r="G9" s="52">
        <f>IFERROR(LOOKUP(2,1/('Daily Prices'!$A$3:$A$2188&lt;DATE(2019,7,1)+0),'Growth Index'!B$3:B$2188)/LOOKUP(2,1/('Daily Prices'!$A$3:$A$2188&lt;DATE(2019,6,1)),'Growth Index'!B$3:B$2188)-1,LOOKUP(2,1/('Daily Prices'!$A$3:$A$2188&lt;DATE(2019,7,1)+0),'Growth Index'!B$3:B$2188)/100-1)</f>
        <v>-8.0464921866741923E-3</v>
      </c>
      <c r="H9" s="52">
        <f>IFERROR(LOOKUP(2,1/('Daily Prices'!$A$3:$A$2188&lt;DATE(2019,8,1)+0),'Growth Index'!B$3:B$2188)/LOOKUP(2,1/('Daily Prices'!$A$3:$A$2188&lt;DATE(2019,7,1)),'Growth Index'!B$3:B$2188)-1,LOOKUP(2,1/('Daily Prices'!$A$3:$A$2188&lt;DATE(2019,8,1)+0),'Growth Index'!B$3:B$2188)/100-1)</f>
        <v>-4.8573105376772063E-2</v>
      </c>
      <c r="I9" s="52">
        <f>IFERROR(LOOKUP(2,1/('Daily Prices'!$A$3:$A$2188&lt;DATE(2019,9,1)+0),'Growth Index'!B$3:B$2188)/LOOKUP(2,1/('Daily Prices'!$A$3:$A$2188&lt;DATE(2019,8,1)),'Growth Index'!B$3:B$2188)-1,LOOKUP(2,1/('Daily Prices'!$A$3:$A$2188&lt;DATE(2019,9,1)+0),'Growth Index'!B$3:B$2188)/100-1)</f>
        <v>-3.9574591154155625E-3</v>
      </c>
      <c r="J9" s="52">
        <f>IFERROR(LOOKUP(2,1/('Daily Prices'!$A$3:$A$2188&lt;DATE(2019,10,1)+0),'Growth Index'!B$3:B$2188)/LOOKUP(2,1/('Daily Prices'!$A$3:$A$2188&lt;DATE(2019,9,1)),'Growth Index'!B$3:B$2188)-1,LOOKUP(2,1/('Daily Prices'!$A$3:$A$2188&lt;DATE(2019,10,1)+0),'Growth Index'!B$3:B$2188)/100-1)</f>
        <v>3.574712739122865E-2</v>
      </c>
      <c r="K9" s="52">
        <f>IFERROR(LOOKUP(2,1/('Daily Prices'!$A$3:$A$2188&lt;DATE(2019,11,1)+0),'Growth Index'!B$3:B$2188)/LOOKUP(2,1/('Daily Prices'!$A$3:$A$2188&lt;DATE(2019,10,1)),'Growth Index'!B$3:B$2188)-1,LOOKUP(2,1/('Daily Prices'!$A$3:$A$2188&lt;DATE(2019,11,1)+0),'Growth Index'!B$3:B$2188)/100-1)</f>
        <v>3.7802454940643049E-2</v>
      </c>
      <c r="L9" s="52">
        <f>IFERROR(LOOKUP(2,1/('Daily Prices'!$A$3:$A$2188&lt;DATE(2019,12,1)+0),'Growth Index'!B$3:B$2188)/LOOKUP(2,1/('Daily Prices'!$A$3:$A$2188&lt;DATE(2019,11,1)),'Growth Index'!B$3:B$2188)-1,LOOKUP(2,1/('Daily Prices'!$A$3:$A$2188&lt;DATE(2019,12,1)+0),'Growth Index'!B$3:B$2188)/100-1)</f>
        <v>1.6565555376965024E-2</v>
      </c>
      <c r="M9" s="52">
        <f>IFERROR(LOOKUP(2,1/('Daily Prices'!$A$3:$A$2188&lt;DATE(2020,1,1)),'Growth Index'!B$3:B$2188)/LOOKUP(2,1/('Daily Prices'!$A$3:$A$2188&lt;DATE(2019,12,1)),'Growth Index'!B$3:B$2188)-1,LOOKUP(2,1/('Daily Prices'!$A$3:$A$2188&lt;DATE(2020,1,1)),'Growth Index'!B$3:B$2188)/100-1)</f>
        <v>1.1274504636855642E-2</v>
      </c>
      <c r="N9" s="53">
        <f>IFERROR(LOOKUP(2,1/('Daily Prices'!$A$3:$A$2188&lt;DATE(2020,1,1)),'Growth Index'!B$3:B$2188)/LOOKUP(2,1/('Daily Prices'!$A$3:$A$2188&lt;DATE(2019,1,1)),'Growth Index'!B$3:B$2188)-1,LOOKUP(2,1/('Daily Prices'!$A$3:$A$2188&lt;DATE(2020,1,1)),'Growth Index'!B$3:B$2188)/100-1)</f>
        <v>0.14376629026073373</v>
      </c>
    </row>
    <row r="10" spans="1:14" x14ac:dyDescent="0.25">
      <c r="A10" s="46">
        <v>2020</v>
      </c>
      <c r="B10" s="52">
        <f>IFERROR(LOOKUP(2,1/('Daily Prices'!$A$3:$A$2188&lt;DATE(2020,2,1)+0),'Growth Index'!B$3:B$2188)/LOOKUP(2,1/('Daily Prices'!$A$3:$A$2188&lt;DATE(2020,1,1)),'Growth Index'!B$3:B$2188)-1,LOOKUP(2,1/('Daily Prices'!$A$3:$A$2188&lt;DATE(2020,2,1)+0),'Growth Index'!B$3:B$2188)/100-1)</f>
        <v>-1.285338008141812E-2</v>
      </c>
      <c r="C10" s="52">
        <f>IFERROR(LOOKUP(2,1/('Daily Prices'!$A$3:$A$2188&lt;DATE(2020,3,1)+0),'Growth Index'!B$3:B$2188)/LOOKUP(2,1/('Daily Prices'!$A$3:$A$2188&lt;DATE(2020,2,1)),'Growth Index'!B$3:B$2188)-1,LOOKUP(2,1/('Daily Prices'!$A$3:$A$2188&lt;DATE(2020,3,1)+0),'Growth Index'!B$3:B$2188)/100-1)</f>
        <v>-5.9577408517786923E-2</v>
      </c>
      <c r="D10" s="52">
        <f>IFERROR(LOOKUP(2,1/('Daily Prices'!$A$3:$A$2188&lt;DATE(2020,4,1)+0),'Growth Index'!B$3:B$2188)/LOOKUP(2,1/('Daily Prices'!$A$3:$A$2188&lt;DATE(2020,3,1)),'Growth Index'!B$3:B$2188)-1,LOOKUP(2,1/('Daily Prices'!$A$3:$A$2188&lt;DATE(2020,4,1)+0),'Growth Index'!B$3:B$2188)/100-1)</f>
        <v>-0.23053328316442223</v>
      </c>
      <c r="E10" s="52">
        <f>IFERROR(LOOKUP(2,1/('Daily Prices'!$A$3:$A$2188&lt;DATE(2020,5,1)+0),'Growth Index'!B$3:B$2188)/LOOKUP(2,1/('Daily Prices'!$A$3:$A$2188&lt;DATE(2020,4,1)),'Growth Index'!B$3:B$2188)-1,LOOKUP(2,1/('Daily Prices'!$A$3:$A$2188&lt;DATE(2020,5,1)+0),'Growth Index'!B$3:B$2188)/100-1)</f>
        <v>0.14419232203618182</v>
      </c>
      <c r="F10" s="52">
        <f>IFERROR(LOOKUP(2,1/('Daily Prices'!$A$3:$A$2188&lt;DATE(2020,6,1)+0),'Growth Index'!B$3:B$2188)/LOOKUP(2,1/('Daily Prices'!$A$3:$A$2188&lt;DATE(2020,5,1)),'Growth Index'!B$3:B$2188)-1,LOOKUP(2,1/('Daily Prices'!$A$3:$A$2188&lt;DATE(2020,6,1)+0),'Growth Index'!B$3:B$2188)/100-1)</f>
        <v>-3.8363324576289881E-2</v>
      </c>
      <c r="G10" s="52">
        <f>IFERROR(LOOKUP(2,1/('Daily Prices'!$A$3:$A$2188&lt;DATE(2020,7,1)+0),'Growth Index'!B$3:B$2188)/LOOKUP(2,1/('Daily Prices'!$A$3:$A$2188&lt;DATE(2020,6,1)),'Growth Index'!B$3:B$2188)-1,LOOKUP(2,1/('Daily Prices'!$A$3:$A$2188&lt;DATE(2020,7,1)+0),'Growth Index'!B$3:B$2188)/100-1)</f>
        <v>7.6847159982852409E-2</v>
      </c>
      <c r="H10" s="52">
        <f>IFERROR(LOOKUP(2,1/('Daily Prices'!$A$3:$A$2188&lt;DATE(2020,8,1)+0),'Growth Index'!B$3:B$2188)/LOOKUP(2,1/('Daily Prices'!$A$3:$A$2188&lt;DATE(2020,7,1)),'Growth Index'!B$3:B$2188)-1,LOOKUP(2,1/('Daily Prices'!$A$3:$A$2188&lt;DATE(2020,8,1)+0),'Growth Index'!B$3:B$2188)/100-1)</f>
        <v>7.7073703022700668E-2</v>
      </c>
      <c r="I10" s="52">
        <f>IFERROR(LOOKUP(2,1/('Daily Prices'!$A$3:$A$2188&lt;DATE(2020,9,1)+0),'Growth Index'!B$3:B$2188)/LOOKUP(2,1/('Daily Prices'!$A$3:$A$2188&lt;DATE(2020,8,1)),'Growth Index'!B$3:B$2188)-1,LOOKUP(2,1/('Daily Prices'!$A$3:$A$2188&lt;DATE(2020,9,1)+0),'Growth Index'!B$3:B$2188)/100-1)</f>
        <v>2.7159916706752218E-2</v>
      </c>
      <c r="J10" s="52">
        <f>IFERROR(LOOKUP(2,1/('Daily Prices'!$A$3:$A$2188&lt;DATE(2020,10,1)+0),'Growth Index'!B$3:B$2188)/LOOKUP(2,1/('Daily Prices'!$A$3:$A$2188&lt;DATE(2020,9,1)),'Growth Index'!B$3:B$2188)-1,LOOKUP(2,1/('Daily Prices'!$A$3:$A$2188&lt;DATE(2020,10,1)+0),'Growth Index'!B$3:B$2188)/100-1)</f>
        <v>-1.4506466633650628E-2</v>
      </c>
      <c r="K10" s="52">
        <f>IFERROR(LOOKUP(2,1/('Daily Prices'!$A$3:$A$2188&lt;DATE(2020,11,1)+0),'Growth Index'!B$3:B$2188)/LOOKUP(2,1/('Daily Prices'!$A$3:$A$2188&lt;DATE(2020,10,1)),'Growth Index'!B$3:B$2188)-1,LOOKUP(2,1/('Daily Prices'!$A$3:$A$2188&lt;DATE(2020,11,1)+0),'Growth Index'!B$3:B$2188)/100-1)</f>
        <v>4.0615289562631274E-2</v>
      </c>
      <c r="L10" s="52">
        <f>IFERROR(LOOKUP(2,1/('Daily Prices'!$A$3:$A$2188&lt;DATE(2020,12,1)+0),'Growth Index'!B$3:B$2188)/LOOKUP(2,1/('Daily Prices'!$A$3:$A$2188&lt;DATE(2020,11,1)),'Growth Index'!B$3:B$2188)-1,LOOKUP(2,1/('Daily Prices'!$A$3:$A$2188&lt;DATE(2020,12,1)+0),'Growth Index'!B$3:B$2188)/100-1)</f>
        <v>0.1144959354088082</v>
      </c>
      <c r="M10" s="52">
        <f>IFERROR(LOOKUP(2,1/('Daily Prices'!$A$3:$A$2188&lt;DATE(2021,1,1)),'Growth Index'!B$3:B$2188)/LOOKUP(2,1/('Daily Prices'!$A$3:$A$2188&lt;DATE(2020,12,1)),'Growth Index'!B$3:B$2188)-1,LOOKUP(2,1/('Daily Prices'!$A$3:$A$2188&lt;DATE(2021,1,1)),'Growth Index'!B$3:B$2188)/100-1)</f>
        <v>8.1577187805495388E-2</v>
      </c>
      <c r="N10" s="53">
        <f>IFERROR(LOOKUP(2,1/('Daily Prices'!$A$3:$A$2188&lt;DATE(2021,1,1)),'Growth Index'!B$3:B$2188)/LOOKUP(2,1/('Daily Prices'!$A$3:$A$2188&lt;DATE(2020,1,1)),'Growth Index'!B$3:B$2188)-1,LOOKUP(2,1/('Daily Prices'!$A$3:$A$2188&lt;DATE(2021,1,1)),'Growth Index'!B$3:B$2188)/100-1)</f>
        <v>0.15750305305652401</v>
      </c>
    </row>
    <row r="11" spans="1:14" x14ac:dyDescent="0.25">
      <c r="A11" s="46">
        <v>2021</v>
      </c>
      <c r="B11" s="52">
        <f>IFERROR(LOOKUP(2,1/('Daily Prices'!$A$3:$A$2188&lt;DATE(2021,2,1)+0),'Growth Index'!B$3:B$2188)/LOOKUP(2,1/('Daily Prices'!$A$3:$A$2188&lt;DATE(2021,1,1)),'Growth Index'!B$3:B$2188)-1,LOOKUP(2,1/('Daily Prices'!$A$3:$A$2188&lt;DATE(2021,2,1)+0),'Growth Index'!B$3:B$2188)/100-1)</f>
        <v>-3.0691501158187862E-2</v>
      </c>
      <c r="C11" s="52">
        <f>IFERROR(LOOKUP(2,1/('Daily Prices'!$A$3:$A$2188&lt;DATE(2021,3,1)+0),'Growth Index'!B$3:B$2188)/LOOKUP(2,1/('Daily Prices'!$A$3:$A$2188&lt;DATE(2021,2,1)),'Growth Index'!B$3:B$2188)-1,LOOKUP(2,1/('Daily Prices'!$A$3:$A$2188&lt;DATE(2021,3,1)+0),'Growth Index'!B$3:B$2188)/100-1)</f>
        <v>6.0800976196356382E-2</v>
      </c>
      <c r="D11" s="52">
        <f>IFERROR(LOOKUP(2,1/('Daily Prices'!$A$3:$A$2188&lt;DATE(2021,4,1)+0),'Growth Index'!B$3:B$2188)/LOOKUP(2,1/('Daily Prices'!$A$3:$A$2188&lt;DATE(2021,3,1)),'Growth Index'!B$3:B$2188)-1,LOOKUP(2,1/('Daily Prices'!$A$3:$A$2188&lt;DATE(2021,4,1)+0),'Growth Index'!B$3:B$2188)/100-1)</f>
        <v>8.3331992531976429E-3</v>
      </c>
      <c r="E11" s="52">
        <f>IFERROR(LOOKUP(2,1/('Daily Prices'!$A$3:$A$2188&lt;DATE(2021,5,1)+0),'Growth Index'!B$3:B$2188)/LOOKUP(2,1/('Daily Prices'!$A$3:$A$2188&lt;DATE(2021,4,1)),'Growth Index'!B$3:B$2188)-1,LOOKUP(2,1/('Daily Prices'!$A$3:$A$2188&lt;DATE(2021,5,1)+0),'Growth Index'!B$3:B$2188)/100-1)</f>
        <v>-1.4679912703005282E-2</v>
      </c>
      <c r="F11" s="52">
        <f>IFERROR(LOOKUP(2,1/('Daily Prices'!$A$3:$A$2188&lt;DATE(2021,6,1)+0),'Growth Index'!B$3:B$2188)/LOOKUP(2,1/('Daily Prices'!$A$3:$A$2188&lt;DATE(2021,5,1)),'Growth Index'!B$3:B$2188)-1,LOOKUP(2,1/('Daily Prices'!$A$3:$A$2188&lt;DATE(2021,6,1)+0),'Growth Index'!B$3:B$2188)/100-1)</f>
        <v>6.4676657709876295E-2</v>
      </c>
      <c r="G11" s="52">
        <f>IFERROR(LOOKUP(2,1/('Daily Prices'!$A$3:$A$2188&lt;DATE(2021,7,1)+0),'Growth Index'!B$3:B$2188)/LOOKUP(2,1/('Daily Prices'!$A$3:$A$2188&lt;DATE(2021,6,1)),'Growth Index'!B$3:B$2188)-1,LOOKUP(2,1/('Daily Prices'!$A$3:$A$2188&lt;DATE(2021,7,1)+0),'Growth Index'!B$3:B$2188)/100-1)</f>
        <v>1.0498592152405006E-2</v>
      </c>
      <c r="H11" s="52">
        <f>IFERROR(LOOKUP(2,1/('Daily Prices'!$A$3:$A$2188&lt;DATE(2021,8,1)+0),'Growth Index'!B$3:B$2188)/LOOKUP(2,1/('Daily Prices'!$A$3:$A$2188&lt;DATE(2021,7,1)),'Growth Index'!B$3:B$2188)-1,LOOKUP(2,1/('Daily Prices'!$A$3:$A$2188&lt;DATE(2021,8,1)+0),'Growth Index'!B$3:B$2188)/100-1)</f>
        <v>1.9840819957659406E-3</v>
      </c>
      <c r="I11" s="52">
        <f>IFERROR(LOOKUP(2,1/('Daily Prices'!$A$3:$A$2188&lt;DATE(2021,9,1)+0),'Growth Index'!B$3:B$2188)/LOOKUP(2,1/('Daily Prices'!$A$3:$A$2188&lt;DATE(2021,8,1)),'Growth Index'!B$3:B$2188)-1,LOOKUP(2,1/('Daily Prices'!$A$3:$A$2188&lt;DATE(2021,9,1)+0),'Growth Index'!B$3:B$2188)/100-1)</f>
        <v>9.4425715635318097E-2</v>
      </c>
      <c r="J11" s="52">
        <f>IFERROR(LOOKUP(2,1/('Daily Prices'!$A$3:$A$2188&lt;DATE(2021,10,1)+0),'Growth Index'!B$3:B$2188)/LOOKUP(2,1/('Daily Prices'!$A$3:$A$2188&lt;DATE(2021,9,1)),'Growth Index'!B$3:B$2188)-1,LOOKUP(2,1/('Daily Prices'!$A$3:$A$2188&lt;DATE(2021,10,1)+0),'Growth Index'!B$3:B$2188)/100-1)</f>
        <v>2.7348473277999608E-2</v>
      </c>
      <c r="K11" s="52">
        <f>IFERROR(LOOKUP(2,1/('Daily Prices'!$A$3:$A$2188&lt;DATE(2021,11,1)+0),'Growth Index'!B$3:B$2188)/LOOKUP(2,1/('Daily Prices'!$A$3:$A$2188&lt;DATE(2021,10,1)),'Growth Index'!B$3:B$2188)-1,LOOKUP(2,1/('Daily Prices'!$A$3:$A$2188&lt;DATE(2021,11,1)+0),'Growth Index'!B$3:B$2188)/100-1)</f>
        <v>3.0539678072520893E-3</v>
      </c>
      <c r="L11" s="52">
        <f>IFERROR(LOOKUP(2,1/('Daily Prices'!$A$3:$A$2188&lt;DATE(2021,12,1)+0),'Growth Index'!B$3:B$2188)/LOOKUP(2,1/('Daily Prices'!$A$3:$A$2188&lt;DATE(2021,11,1)),'Growth Index'!B$3:B$2188)-1,LOOKUP(2,1/('Daily Prices'!$A$3:$A$2188&lt;DATE(2021,12,1)+0),'Growth Index'!B$3:B$2188)/100-1)</f>
        <v>-3.7804351026093919E-2</v>
      </c>
      <c r="M11" s="52">
        <f>IFERROR(LOOKUP(2,1/('Daily Prices'!$A$3:$A$2188&lt;DATE(2022,1,1)),'Growth Index'!B$3:B$2188)/LOOKUP(2,1/('Daily Prices'!$A$3:$A$2188&lt;DATE(2021,12,1)),'Growth Index'!B$3:B$2188)-1,LOOKUP(2,1/('Daily Prices'!$A$3:$A$2188&lt;DATE(2022,1,1)),'Growth Index'!B$3:B$2188)/100-1)</f>
        <v>2.0835060169242192E-2</v>
      </c>
      <c r="N11" s="53">
        <f>IFERROR(LOOKUP(2,1/('Daily Prices'!$A$3:$A$2188&lt;DATE(2022,1,1)),'Growth Index'!B$3:B$2188)/LOOKUP(2,1/('Daily Prices'!$A$3:$A$2188&lt;DATE(2021,1,1)),'Growth Index'!B$3:B$2188)-1,LOOKUP(2,1/('Daily Prices'!$A$3:$A$2188&lt;DATE(2022,1,1)),'Growth Index'!B$3:B$2188)/100-1)</f>
        <v>0.21994130844104198</v>
      </c>
    </row>
    <row r="12" spans="1:14" x14ac:dyDescent="0.25">
      <c r="A12" s="46">
        <v>2022</v>
      </c>
      <c r="B12" s="52">
        <f>IFERROR(LOOKUP(2,1/('Daily Prices'!$A$3:$A$2188&lt;DATE(2022,2,1)+0),'Growth Index'!B$3:B$2188)/LOOKUP(2,1/('Daily Prices'!$A$3:$A$2188&lt;DATE(2022,1,1)),'Growth Index'!B$3:B$2188)-1,LOOKUP(2,1/('Daily Prices'!$A$3:$A$2188&lt;DATE(2022,2,1)+0),'Growth Index'!B$3:B$2188)/100-1)</f>
        <v>-4.113893303477778E-3</v>
      </c>
      <c r="C12" s="52">
        <f>IFERROR(LOOKUP(2,1/('Daily Prices'!$A$3:$A$2188&lt;DATE(2022,3,1)+0),'Growth Index'!B$3:B$2188)/LOOKUP(2,1/('Daily Prices'!$A$3:$A$2188&lt;DATE(2022,2,1)),'Growth Index'!B$3:B$2188)-1,LOOKUP(2,1/('Daily Prices'!$A$3:$A$2188&lt;DATE(2022,3,1)+0),'Growth Index'!B$3:B$2188)/100-1)</f>
        <v>-3.0456179929834515E-2</v>
      </c>
      <c r="D12" s="52">
        <f>IFERROR(LOOKUP(2,1/('Daily Prices'!$A$3:$A$2188&lt;DATE(2022,4,1)+0),'Growth Index'!B$3:B$2188)/LOOKUP(2,1/('Daily Prices'!$A$3:$A$2188&lt;DATE(2022,3,1)),'Growth Index'!B$3:B$2188)-1,LOOKUP(2,1/('Daily Prices'!$A$3:$A$2188&lt;DATE(2022,4,1)+0),'Growth Index'!B$3:B$2188)/100-1)</f>
        <v>4.1268306663006626E-2</v>
      </c>
      <c r="E12" s="52">
        <f>IFERROR(LOOKUP(2,1/('Daily Prices'!$A$3:$A$2188&lt;DATE(2022,5,1)+0),'Growth Index'!B$3:B$2188)/LOOKUP(2,1/('Daily Prices'!$A$3:$A$2188&lt;DATE(2022,4,1)),'Growth Index'!B$3:B$2188)-1,LOOKUP(2,1/('Daily Prices'!$A$3:$A$2188&lt;DATE(2022,5,1)+0),'Growth Index'!B$3:B$2188)/100-1)</f>
        <v>-2.5741477800954815E-2</v>
      </c>
      <c r="F12" s="52">
        <f>IFERROR(LOOKUP(2,1/('Daily Prices'!$A$3:$A$2188&lt;DATE(2022,6,1)+0),'Growth Index'!B$3:B$2188)/LOOKUP(2,1/('Daily Prices'!$A$3:$A$2188&lt;DATE(2022,5,1)),'Growth Index'!B$3:B$2188)-1,LOOKUP(2,1/('Daily Prices'!$A$3:$A$2188&lt;DATE(2022,6,1)+0),'Growth Index'!B$3:B$2188)/100-1)</f>
        <v>-2.6190627657797783E-2</v>
      </c>
      <c r="G12" s="52">
        <f>IFERROR(LOOKUP(2,1/('Daily Prices'!$A$3:$A$2188&lt;DATE(2022,7,1)+0),'Growth Index'!B$3:B$2188)/LOOKUP(2,1/('Daily Prices'!$A$3:$A$2188&lt;DATE(2022,6,1)),'Growth Index'!B$3:B$2188)-1,LOOKUP(2,1/('Daily Prices'!$A$3:$A$2188&lt;DATE(2022,7,1)+0),'Growth Index'!B$3:B$2188)/100-1)</f>
        <v>-4.584550270568144E-2</v>
      </c>
      <c r="H12" s="52">
        <f>IFERROR(LOOKUP(2,1/('Daily Prices'!$A$3:$A$2188&lt;DATE(2022,8,1)+0),'Growth Index'!B$3:B$2188)/LOOKUP(2,1/('Daily Prices'!$A$3:$A$2188&lt;DATE(2022,7,1)),'Growth Index'!B$3:B$2188)-1,LOOKUP(2,1/('Daily Prices'!$A$3:$A$2188&lt;DATE(2022,8,1)+0),'Growth Index'!B$3:B$2188)/100-1)</f>
        <v>8.5843096825398479E-2</v>
      </c>
      <c r="I12" s="52">
        <f>IFERROR(LOOKUP(2,1/('Daily Prices'!$A$3:$A$2188&lt;DATE(2022,9,1)+0),'Growth Index'!B$3:B$2188)/LOOKUP(2,1/('Daily Prices'!$A$3:$A$2188&lt;DATE(2022,8,1)),'Growth Index'!B$3:B$2188)-1,LOOKUP(2,1/('Daily Prices'!$A$3:$A$2188&lt;DATE(2022,9,1)+0),'Growth Index'!B$3:B$2188)/100-1)</f>
        <v>3.4163825934402148E-2</v>
      </c>
      <c r="J12" s="52">
        <f>IFERROR(LOOKUP(2,1/('Daily Prices'!$A$3:$A$2188&lt;DATE(2022,10,1)+0),'Growth Index'!B$3:B$2188)/LOOKUP(2,1/('Daily Prices'!$A$3:$A$2188&lt;DATE(2022,9,1)),'Growth Index'!B$3:B$2188)-1,LOOKUP(2,1/('Daily Prices'!$A$3:$A$2188&lt;DATE(2022,10,1)+0),'Growth Index'!B$3:B$2188)/100-1)</f>
        <v>-3.5442624233943509E-2</v>
      </c>
      <c r="K12" s="52">
        <f>IFERROR(LOOKUP(2,1/('Daily Prices'!$A$3:$A$2188&lt;DATE(2022,11,1)+0),'Growth Index'!B$3:B$2188)/LOOKUP(2,1/('Daily Prices'!$A$3:$A$2188&lt;DATE(2022,10,1)),'Growth Index'!B$3:B$2188)-1,LOOKUP(2,1/('Daily Prices'!$A$3:$A$2188&lt;DATE(2022,11,1)+0),'Growth Index'!B$3:B$2188)/100-1)</f>
        <v>5.7806861311733071E-2</v>
      </c>
      <c r="L12" s="52">
        <f>IFERROR(LOOKUP(2,1/('Daily Prices'!$A$3:$A$2188&lt;DATE(2022,12,1)+0),'Growth Index'!B$3:B$2188)/LOOKUP(2,1/('Daily Prices'!$A$3:$A$2188&lt;DATE(2022,11,1)),'Growth Index'!B$3:B$2188)-1,LOOKUP(2,1/('Daily Prices'!$A$3:$A$2188&lt;DATE(2022,12,1)+0),'Growth Index'!B$3:B$2188)/100-1)</f>
        <v>3.8735672241026364E-2</v>
      </c>
      <c r="M12" s="52">
        <f>IFERROR(LOOKUP(2,1/('Daily Prices'!$A$3:$A$2188&lt;DATE(2023,1,1)),'Growth Index'!B$3:B$2188)/LOOKUP(2,1/('Daily Prices'!$A$3:$A$2188&lt;DATE(2022,12,1)),'Growth Index'!B$3:B$2188)-1,LOOKUP(2,1/('Daily Prices'!$A$3:$A$2188&lt;DATE(2023,1,1)),'Growth Index'!B$3:B$2188)/100-1)</f>
        <v>-3.5799089218403024E-2</v>
      </c>
      <c r="N12" s="53">
        <f>IFERROR(LOOKUP(2,1/('Daily Prices'!$A$3:$A$2188&lt;DATE(2023,1,1)),'Growth Index'!B$3:B$2188)/LOOKUP(2,1/('Daily Prices'!$A$3:$A$2188&lt;DATE(2022,1,1)),'Growth Index'!B$3:B$2188)-1,LOOKUP(2,1/('Daily Prices'!$A$3:$A$2188&lt;DATE(2023,1,1)),'Growth Index'!B$3:B$2188)/100-1)</f>
        <v>4.4407731544471973E-2</v>
      </c>
    </row>
    <row r="13" spans="1:14" x14ac:dyDescent="0.25">
      <c r="A13" s="46">
        <v>2023</v>
      </c>
      <c r="B13" s="52">
        <f>IFERROR(LOOKUP(2,1/('Daily Prices'!$A$3:$A$2188&lt;DATE(2023,2,1)+0),'Growth Index'!B$3:B$2188)/LOOKUP(2,1/('Daily Prices'!$A$3:$A$2188&lt;DATE(2023,1,1)),'Growth Index'!B$3:B$2188)-1,LOOKUP(2,1/('Daily Prices'!$A$3:$A$2188&lt;DATE(2023,2,1)+0),'Growth Index'!B$3:B$2188)/100-1)</f>
        <v>-2.1216704464803726E-2</v>
      </c>
      <c r="C13" s="52">
        <f>IFERROR(LOOKUP(2,1/('Daily Prices'!$A$3:$A$2188&lt;DATE(2023,3,1)+0),'Growth Index'!B$3:B$2188)/LOOKUP(2,1/('Daily Prices'!$A$3:$A$2188&lt;DATE(2023,2,1)),'Growth Index'!B$3:B$2188)-1,LOOKUP(2,1/('Daily Prices'!$A$3:$A$2188&lt;DATE(2023,3,1)+0),'Growth Index'!B$3:B$2188)/100-1)</f>
        <v>-9.8703776160830037E-3</v>
      </c>
      <c r="D13" s="52">
        <f>IFERROR(LOOKUP(2,1/('Daily Prices'!$A$3:$A$2188&lt;DATE(2023,4,1)+0),'Growth Index'!B$3:B$2188)/LOOKUP(2,1/('Daily Prices'!$A$3:$A$2188&lt;DATE(2023,3,1)),'Growth Index'!B$3:B$2188)-1,LOOKUP(2,1/('Daily Prices'!$A$3:$A$2188&lt;DATE(2023,4,1)+0),'Growth Index'!B$3:B$2188)/100-1)</f>
        <v>4.98625219039317E-4</v>
      </c>
      <c r="E13" s="52">
        <f>IFERROR(LOOKUP(2,1/('Daily Prices'!$A$3:$A$2188&lt;DATE(2023,5,1)+0),'Growth Index'!B$3:B$2188)/LOOKUP(2,1/('Daily Prices'!$A$3:$A$2188&lt;DATE(2023,4,1)),'Growth Index'!B$3:B$2188)-1,LOOKUP(2,1/('Daily Prices'!$A$3:$A$2188&lt;DATE(2023,5,1)+0),'Growth Index'!B$3:B$2188)/100-1)</f>
        <v>3.5952964087041961E-2</v>
      </c>
      <c r="F13" s="52">
        <f>IFERROR(LOOKUP(2,1/('Daily Prices'!$A$3:$A$2188&lt;DATE(2023,6,1)+0),'Growth Index'!B$3:B$2188)/LOOKUP(2,1/('Daily Prices'!$A$3:$A$2188&lt;DATE(2023,5,1)),'Growth Index'!B$3:B$2188)-1,LOOKUP(2,1/('Daily Prices'!$A$3:$A$2188&lt;DATE(2023,6,1)+0),'Growth Index'!B$3:B$2188)/100-1)</f>
        <v>2.4705280954253617E-2</v>
      </c>
      <c r="G13" s="52">
        <f>IFERROR(LOOKUP(2,1/('Daily Prices'!$A$3:$A$2188&lt;DATE(2023,7,1)+0),'Growth Index'!B$3:B$2188)/LOOKUP(2,1/('Daily Prices'!$A$3:$A$2188&lt;DATE(2023,6,1)),'Growth Index'!B$3:B$2188)-1,LOOKUP(2,1/('Daily Prices'!$A$3:$A$2188&lt;DATE(2023,7,1)+0),'Growth Index'!B$3:B$2188)/100-1)</f>
        <v>3.3475646990589691E-2</v>
      </c>
      <c r="H13" s="52">
        <f>IFERROR(LOOKUP(2,1/('Daily Prices'!$A$3:$A$2188&lt;DATE(2023,8,1)+0),'Growth Index'!B$3:B$2188)/LOOKUP(2,1/('Daily Prices'!$A$3:$A$2188&lt;DATE(2023,7,1)),'Growth Index'!B$3:B$2188)-1,LOOKUP(2,1/('Daily Prices'!$A$3:$A$2188&lt;DATE(2023,8,1)+0),'Growth Index'!B$3:B$2188)/100-1)</f>
        <v>2.7953495875062684E-2</v>
      </c>
      <c r="I13" s="52">
        <f>IFERROR(LOOKUP(2,1/('Daily Prices'!$A$3:$A$2188&lt;DATE(2023,9,1)+0),'Growth Index'!B$3:B$2188)/LOOKUP(2,1/('Daily Prices'!$A$3:$A$2188&lt;DATE(2023,8,1)),'Growth Index'!B$3:B$2188)-1,LOOKUP(2,1/('Daily Prices'!$A$3:$A$2188&lt;DATE(2023,9,1)+0),'Growth Index'!B$3:B$2188)/100-1)</f>
        <v>-2.5497060095446167E-2</v>
      </c>
      <c r="J13" s="52">
        <f>IFERROR(LOOKUP(2,1/('Daily Prices'!$A$3:$A$2188&lt;DATE(2023,10,1)+0),'Growth Index'!B$3:B$2188)/LOOKUP(2,1/('Daily Prices'!$A$3:$A$2188&lt;DATE(2023,9,1)),'Growth Index'!B$3:B$2188)-1,LOOKUP(2,1/('Daily Prices'!$A$3:$A$2188&lt;DATE(2023,10,1)+0),'Growth Index'!B$3:B$2188)/100-1)</f>
        <v>1.5378348242002016E-2</v>
      </c>
      <c r="K13" s="52">
        <f>IFERROR(LOOKUP(2,1/('Daily Prices'!$A$3:$A$2188&lt;DATE(2023,11,1)+0),'Growth Index'!B$3:B$2188)/LOOKUP(2,1/('Daily Prices'!$A$3:$A$2188&lt;DATE(2023,10,1)),'Growth Index'!B$3:B$2188)-1,LOOKUP(2,1/('Daily Prices'!$A$3:$A$2188&lt;DATE(2023,11,1)+0),'Growth Index'!B$3:B$2188)/100-1)</f>
        <v>-2.9675333188208586E-2</v>
      </c>
      <c r="L13" s="52">
        <f>IFERROR(LOOKUP(2,1/('Daily Prices'!$A$3:$A$2188&lt;DATE(2023,12,1)+0),'Growth Index'!B$3:B$2188)/LOOKUP(2,1/('Daily Prices'!$A$3:$A$2188&lt;DATE(2023,11,1)),'Growth Index'!B$3:B$2188)-1,LOOKUP(2,1/('Daily Prices'!$A$3:$A$2188&lt;DATE(2023,12,1)+0),'Growth Index'!B$3:B$2188)/100-1)</f>
        <v>4.8743849895412472E-2</v>
      </c>
      <c r="M13" s="52">
        <f>IFERROR(LOOKUP(2,1/('Daily Prices'!$A$3:$A$2188&lt;DATE(2024,1,1)),'Growth Index'!B$3:B$2188)/LOOKUP(2,1/('Daily Prices'!$A$3:$A$2188&lt;DATE(2023,12,1)),'Growth Index'!B$3:B$2188)-1,LOOKUP(2,1/('Daily Prices'!$A$3:$A$2188&lt;DATE(2024,1,1)),'Growth Index'!B$3:B$2188)/100-1)</f>
        <v>7.8398899869887906E-2</v>
      </c>
      <c r="N13" s="53">
        <f>IFERROR(LOOKUP(2,1/('Daily Prices'!$A$3:$A$2188&lt;DATE(2024,1,1)),'Growth Index'!B$3:B$2188)/LOOKUP(2,1/('Daily Prices'!$A$3:$A$2188&lt;DATE(2023,1,1)),'Growth Index'!B$3:B$2188)-1,LOOKUP(2,1/('Daily Prices'!$A$3:$A$2188&lt;DATE(2024,1,1)),'Growth Index'!B$3:B$2188)/100-1)</f>
        <v>0.18736655734299124</v>
      </c>
    </row>
    <row r="14" spans="1:14" x14ac:dyDescent="0.25">
      <c r="A14" s="46">
        <v>2024</v>
      </c>
      <c r="B14" s="52">
        <f>IFERROR(LOOKUP(2,1/('Daily Prices'!$A$3:$A$2188&lt;DATE(2024,2,1)+0),'Growth Index'!B$3:B$2188)/LOOKUP(2,1/('Daily Prices'!$A$3:$A$2188&lt;DATE(2024,1,1)),'Growth Index'!B$3:B$2188)-1,LOOKUP(2,1/('Daily Prices'!$A$3:$A$2188&lt;DATE(2024,2,1)+0),'Growth Index'!B$3:B$2188)/100-1)</f>
        <v>-6.7573123352548947E-3</v>
      </c>
      <c r="C14" s="52">
        <f>IFERROR(LOOKUP(2,1/('Daily Prices'!$A$3:$A$2188&lt;DATE(2024,3,1)+0),'Growth Index'!B$3:B$2188)/LOOKUP(2,1/('Daily Prices'!$A$3:$A$2188&lt;DATE(2024,2,1)),'Growth Index'!B$3:B$2188)-1,LOOKUP(2,1/('Daily Prices'!$A$3:$A$2188&lt;DATE(2024,3,1)+0),'Growth Index'!B$3:B$2188)/100-1)</f>
        <v>1.0427428545307205E-2</v>
      </c>
      <c r="D14" s="52">
        <f>IFERROR(LOOKUP(2,1/('Daily Prices'!$A$3:$A$2188&lt;DATE(2024,4,1)+0),'Growth Index'!B$3:B$2188)/LOOKUP(2,1/('Daily Prices'!$A$3:$A$2188&lt;DATE(2024,3,1)),'Growth Index'!B$3:B$2188)-1,LOOKUP(2,1/('Daily Prices'!$A$3:$A$2188&lt;DATE(2024,4,1)+0),'Growth Index'!B$3:B$2188)/100-1)</f>
        <v>1.5876486028333803E-2</v>
      </c>
      <c r="E14" s="52">
        <f>IFERROR(LOOKUP(2,1/('Daily Prices'!$A$3:$A$2188&lt;DATE(2024,5,1)+0),'Growth Index'!B$3:B$2188)/LOOKUP(2,1/('Daily Prices'!$A$3:$A$2188&lt;DATE(2024,4,1)),'Growth Index'!B$3:B$2188)-1,LOOKUP(2,1/('Daily Prices'!$A$3:$A$2188&lt;DATE(2024,5,1)+0),'Growth Index'!B$3:B$2188)/100-1)</f>
        <v>1.1288727226316242E-2</v>
      </c>
      <c r="F14" s="52">
        <f>IFERROR(LOOKUP(2,1/('Daily Prices'!$A$3:$A$2188&lt;DATE(2024,6,1)+0),'Growth Index'!B$3:B$2188)/LOOKUP(2,1/('Daily Prices'!$A$3:$A$2188&lt;DATE(2024,5,1)),'Growth Index'!B$3:B$2188)-1,LOOKUP(2,1/('Daily Prices'!$A$3:$A$2188&lt;DATE(2024,6,1)+0),'Growth Index'!B$3:B$2188)/100-1)</f>
        <v>-7.001215582984166E-3</v>
      </c>
      <c r="G14" s="52">
        <f>IFERROR(LOOKUP(2,1/('Daily Prices'!$A$3:$A$2188&lt;DATE(2024,7,1)+0),'Growth Index'!B$3:B$2188)/LOOKUP(2,1/('Daily Prices'!$A$3:$A$2188&lt;DATE(2024,6,1)),'Growth Index'!B$3:B$2188)-1,LOOKUP(2,1/('Daily Prices'!$A$3:$A$2188&lt;DATE(2024,7,1)+0),'Growth Index'!B$3:B$2188)/100-1)</f>
        <v>6.8568552936663751E-2</v>
      </c>
      <c r="H14" s="52">
        <f>IFERROR(LOOKUP(2,1/('Daily Prices'!$A$3:$A$2188&lt;DATE(2024,8,1)+0),'Growth Index'!B$3:B$2188)/LOOKUP(2,1/('Daily Prices'!$A$3:$A$2188&lt;DATE(2024,7,1)),'Growth Index'!B$3:B$2188)-1,LOOKUP(2,1/('Daily Prices'!$A$3:$A$2188&lt;DATE(2024,8,1)+0),'Growth Index'!B$3:B$2188)/100-1)</f>
        <v>3.4272003510444016E-2</v>
      </c>
      <c r="I14" s="52">
        <f>IFERROR(LOOKUP(2,1/('Daily Prices'!$A$3:$A$2188&lt;DATE(2024,9,1)+0),'Growth Index'!B$3:B$2188)/LOOKUP(2,1/('Daily Prices'!$A$3:$A$2188&lt;DATE(2024,8,1)),'Growth Index'!B$3:B$2188)-1,LOOKUP(2,1/('Daily Prices'!$A$3:$A$2188&lt;DATE(2024,9,1)+0),'Growth Index'!B$3:B$2188)/100-1)</f>
        <v>7.6390966920774073E-3</v>
      </c>
      <c r="J14" s="52">
        <f>IFERROR(LOOKUP(2,1/('Daily Prices'!$A$3:$A$2188&lt;DATE(2024,10,1)+0),'Growth Index'!B$3:B$2188)/LOOKUP(2,1/('Daily Prices'!$A$3:$A$2188&lt;DATE(2024,9,1)),'Growth Index'!B$3:B$2188)-1,LOOKUP(2,1/('Daily Prices'!$A$3:$A$2188&lt;DATE(2024,10,1)+0),'Growth Index'!B$3:B$2188)/100-1)</f>
        <v>2.348074934526867E-2</v>
      </c>
      <c r="K14" s="52">
        <f>IFERROR(LOOKUP(2,1/('Daily Prices'!$A$3:$A$2188&lt;DATE(2024,11,1)+0),'Growth Index'!B$3:B$2188)/LOOKUP(2,1/('Daily Prices'!$A$3:$A$2188&lt;DATE(2024,10,1)),'Growth Index'!B$3:B$2188)-1,LOOKUP(2,1/('Daily Prices'!$A$3:$A$2188&lt;DATE(2024,11,1)+0),'Growth Index'!B$3:B$2188)/100-1)</f>
        <v>-5.8253058311658723E-2</v>
      </c>
      <c r="L14" s="52">
        <f>IFERROR(LOOKUP(2,1/('Daily Prices'!$A$3:$A$2188&lt;DATE(2024,12,1)+0),'Growth Index'!B$3:B$2188)/LOOKUP(2,1/('Daily Prices'!$A$3:$A$2188&lt;DATE(2024,11,1)),'Growth Index'!B$3:B$2188)-1,LOOKUP(2,1/('Daily Prices'!$A$3:$A$2188&lt;DATE(2024,12,1)+0),'Growth Index'!B$3:B$2188)/100-1)</f>
        <v>5.2114233371700625E-3</v>
      </c>
      <c r="M14" s="52">
        <f>IFERROR(LOOKUP(2,1/('Daily Prices'!$A$3:$A$2188&lt;DATE(2025,1,1)),'Growth Index'!B$3:B$2188)/LOOKUP(2,1/('Daily Prices'!$A$3:$A$2188&lt;DATE(2024,12,1)),'Growth Index'!B$3:B$2188)-1,LOOKUP(2,1/('Daily Prices'!$A$3:$A$2188&lt;DATE(2025,1,1)),'Growth Index'!B$3:B$2188)/100-1)</f>
        <v>-2.08486445148095E-2</v>
      </c>
      <c r="N14" s="53">
        <f>IFERROR(LOOKUP(2,1/('Daily Prices'!$A$3:$A$2188&lt;DATE(2025,1,1)),'Growth Index'!B$3:B$2188)/LOOKUP(2,1/('Daily Prices'!$A$3:$A$2188&lt;DATE(2024,1,1)),'Growth Index'!B$3:B$2188)-1,LOOKUP(2,1/('Daily Prices'!$A$3:$A$2188&lt;DATE(2025,1,1)),'Growth Index'!B$3:B$2188)/100-1)</f>
        <v>8.1654606447983058E-2</v>
      </c>
    </row>
    <row r="16" spans="1:14" ht="15" customHeight="1" x14ac:dyDescent="0.25">
      <c r="A16" s="1" t="s">
        <v>66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51" t="s">
        <v>119</v>
      </c>
      <c r="B17" s="51" t="s">
        <v>121</v>
      </c>
      <c r="C17" s="51" t="s">
        <v>122</v>
      </c>
      <c r="D17" s="51" t="s">
        <v>123</v>
      </c>
      <c r="E17" s="51" t="s">
        <v>124</v>
      </c>
      <c r="F17" s="51" t="s">
        <v>125</v>
      </c>
      <c r="G17" s="51" t="s">
        <v>126</v>
      </c>
      <c r="H17" s="51" t="s">
        <v>127</v>
      </c>
      <c r="I17" s="51" t="s">
        <v>128</v>
      </c>
      <c r="J17" s="51" t="s">
        <v>129</v>
      </c>
      <c r="K17" s="51" t="s">
        <v>130</v>
      </c>
      <c r="L17" s="51" t="s">
        <v>131</v>
      </c>
      <c r="M17" s="51" t="s">
        <v>132</v>
      </c>
      <c r="N17" s="51" t="s">
        <v>119</v>
      </c>
    </row>
    <row r="18" spans="1:14" x14ac:dyDescent="0.25">
      <c r="A18" s="46">
        <v>2015</v>
      </c>
      <c r="B18" s="52">
        <f>IFERROR(LOOKUP(2,1/('Daily Prices'!$A$3:$A$2188&lt;DATE(2015,2,1)+0),'Growth Index'!C$3:C$2188)/LOOKUP(2,1/('Daily Prices'!$A$3:$A$2188&lt;DATE(2015,1,1)),'Growth Index'!C$3:C$2188)-1,LOOKUP(2,1/('Daily Prices'!$A$3:$A$2188&lt;DATE(2015,2,1)+0),'Growth Index'!C$3:C$2188)/100-1)</f>
        <v>2.5081068021142849E-2</v>
      </c>
      <c r="C18" s="52">
        <f>IFERROR(LOOKUP(2,1/('Daily Prices'!$A$3:$A$2188&lt;DATE(2015,3,1)+0),'Growth Index'!C$3:C$2188)/LOOKUP(2,1/('Daily Prices'!$A$3:$A$2188&lt;DATE(2015,2,1)),'Growth Index'!C$3:C$2188)-1,LOOKUP(2,1/('Daily Prices'!$A$3:$A$2188&lt;DATE(2015,3,1)+0),'Growth Index'!C$3:C$2188)/100-1)</f>
        <v>-4.2904322489125235E-2</v>
      </c>
      <c r="D18" s="52">
        <f>IFERROR(LOOKUP(2,1/('Daily Prices'!$A$3:$A$2188&lt;DATE(2015,4,1)+0),'Growth Index'!C$3:C$2188)/LOOKUP(2,1/('Daily Prices'!$A$3:$A$2188&lt;DATE(2015,3,1)),'Growth Index'!C$3:C$2188)-1,LOOKUP(2,1/('Daily Prices'!$A$3:$A$2188&lt;DATE(2015,4,1)+0),'Growth Index'!C$3:C$2188)/100-1)</f>
        <v>-1.2268013260811284E-2</v>
      </c>
      <c r="E18" s="52">
        <f>IFERROR(LOOKUP(2,1/('Daily Prices'!$A$3:$A$2188&lt;DATE(2015,5,1)+0),'Growth Index'!C$3:C$2188)/LOOKUP(2,1/('Daily Prices'!$A$3:$A$2188&lt;DATE(2015,4,1)),'Growth Index'!C$3:C$2188)-1,LOOKUP(2,1/('Daily Prices'!$A$3:$A$2188&lt;DATE(2015,5,1)+0),'Growth Index'!C$3:C$2188)/100-1)</f>
        <v>1.519578110849551E-2</v>
      </c>
      <c r="F18" s="52">
        <f>IFERROR(LOOKUP(2,1/('Daily Prices'!$A$3:$A$2188&lt;DATE(2015,6,1)+0),'Growth Index'!C$3:C$2188)/LOOKUP(2,1/('Daily Prices'!$A$3:$A$2188&lt;DATE(2015,5,1)),'Growth Index'!C$3:C$2188)-1,LOOKUP(2,1/('Daily Prices'!$A$3:$A$2188&lt;DATE(2015,6,1)+0),'Growth Index'!C$3:C$2188)/100-1)</f>
        <v>1.0581670929641573E-2</v>
      </c>
      <c r="G18" s="52">
        <f>IFERROR(LOOKUP(2,1/('Daily Prices'!$A$3:$A$2188&lt;DATE(2015,7,1)+0),'Growth Index'!C$3:C$2188)/LOOKUP(2,1/('Daily Prices'!$A$3:$A$2188&lt;DATE(2015,6,1)),'Growth Index'!C$3:C$2188)-1,LOOKUP(2,1/('Daily Prices'!$A$3:$A$2188&lt;DATE(2015,7,1)+0),'Growth Index'!C$3:C$2188)/100-1)</f>
        <v>-1.8303202714531897E-2</v>
      </c>
      <c r="H18" s="52">
        <f>IFERROR(LOOKUP(2,1/('Daily Prices'!$A$3:$A$2188&lt;DATE(2015,8,1)+0),'Growth Index'!C$3:C$2188)/LOOKUP(2,1/('Daily Prices'!$A$3:$A$2188&lt;DATE(2015,7,1)),'Growth Index'!C$3:C$2188)-1,LOOKUP(2,1/('Daily Prices'!$A$3:$A$2188&lt;DATE(2015,8,1)+0),'Growth Index'!C$3:C$2188)/100-1)</f>
        <v>-5.6608758409156468E-2</v>
      </c>
      <c r="I18" s="52">
        <f>IFERROR(LOOKUP(2,1/('Daily Prices'!$A$3:$A$2188&lt;DATE(2015,9,1)+0),'Growth Index'!C$3:C$2188)/LOOKUP(2,1/('Daily Prices'!$A$3:$A$2188&lt;DATE(2015,8,1)),'Growth Index'!C$3:C$2188)-1,LOOKUP(2,1/('Daily Prices'!$A$3:$A$2188&lt;DATE(2015,9,1)+0),'Growth Index'!C$3:C$2188)/100-1)</f>
        <v>6.9451417206843447E-2</v>
      </c>
      <c r="J18" s="52">
        <f>IFERROR(LOOKUP(2,1/('Daily Prices'!$A$3:$A$2188&lt;DATE(2015,10,1)+0),'Growth Index'!C$3:C$2188)/LOOKUP(2,1/('Daily Prices'!$A$3:$A$2188&lt;DATE(2015,9,1)),'Growth Index'!C$3:C$2188)-1,LOOKUP(2,1/('Daily Prices'!$A$3:$A$2188&lt;DATE(2015,10,1)+0),'Growth Index'!C$3:C$2188)/100-1)</f>
        <v>-2.8692939021363828E-2</v>
      </c>
      <c r="K18" s="52">
        <f>IFERROR(LOOKUP(2,1/('Daily Prices'!$A$3:$A$2188&lt;DATE(2015,11,1)+0),'Growth Index'!C$3:C$2188)/LOOKUP(2,1/('Daily Prices'!$A$3:$A$2188&lt;DATE(2015,10,1)),'Growth Index'!C$3:C$2188)-1,LOOKUP(2,1/('Daily Prices'!$A$3:$A$2188&lt;DATE(2015,11,1)+0),'Growth Index'!C$3:C$2188)/100-1)</f>
        <v>2.3625695296446869E-2</v>
      </c>
      <c r="L18" s="52">
        <f>IFERROR(LOOKUP(2,1/('Daily Prices'!$A$3:$A$2188&lt;DATE(2015,12,1)+0),'Growth Index'!C$3:C$2188)/LOOKUP(2,1/('Daily Prices'!$A$3:$A$2188&lt;DATE(2015,11,1)),'Growth Index'!C$3:C$2188)-1,LOOKUP(2,1/('Daily Prices'!$A$3:$A$2188&lt;DATE(2015,12,1)+0),'Growth Index'!C$3:C$2188)/100-1)</f>
        <v>-5.3961296138525072E-2</v>
      </c>
      <c r="M18" s="52">
        <f>IFERROR(LOOKUP(2,1/('Daily Prices'!$A$3:$A$2188&lt;DATE(2016,1,1)),'Growth Index'!C$3:C$2188)/LOOKUP(2,1/('Daily Prices'!$A$3:$A$2188&lt;DATE(2015,12,1)),'Growth Index'!C$3:C$2188)-1,LOOKUP(2,1/('Daily Prices'!$A$3:$A$2188&lt;DATE(2016,1,1)),'Growth Index'!C$3:C$2188)/100-1)</f>
        <v>-3.5736237651204927E-3</v>
      </c>
      <c r="N18" s="53">
        <f>IFERROR(LOOKUP(2,1/('Daily Prices'!$A$3:$A$2188&lt;DATE(2016,1,1)),'Growth Index'!C$3:C$2188)/LOOKUP(2,1/('Daily Prices'!$A$3:$A$2188&lt;DATE(2015,1,1)),'Growth Index'!C$3:C$2188)-1,LOOKUP(2,1/('Daily Prices'!$A$3:$A$2188&lt;DATE(2016,1,1)),'Growth Index'!C$3:C$2188)/100-1)</f>
        <v>-7.7097067138561459E-2</v>
      </c>
    </row>
    <row r="19" spans="1:14" x14ac:dyDescent="0.25">
      <c r="A19" s="46">
        <v>2016</v>
      </c>
      <c r="B19" s="52">
        <f>IFERROR(LOOKUP(2,1/('Daily Prices'!$A$3:$A$2188&lt;DATE(2016,2,1)+0),'Growth Index'!C$3:C$2188)/LOOKUP(2,1/('Daily Prices'!$A$3:$A$2188&lt;DATE(2016,1,1)),'Growth Index'!C$3:C$2188)-1,LOOKUP(2,1/('Daily Prices'!$A$3:$A$2188&lt;DATE(2016,2,1)+0),'Growth Index'!C$3:C$2188)/100-1)</f>
        <v>7.1358833848941261E-2</v>
      </c>
      <c r="C19" s="52">
        <f>IFERROR(LOOKUP(2,1/('Daily Prices'!$A$3:$A$2188&lt;DATE(2016,3,1)+0),'Growth Index'!C$3:C$2188)/LOOKUP(2,1/('Daily Prices'!$A$3:$A$2188&lt;DATE(2016,2,1)),'Growth Index'!C$3:C$2188)-1,LOOKUP(2,1/('Daily Prices'!$A$3:$A$2188&lt;DATE(2016,3,1)+0),'Growth Index'!C$3:C$2188)/100-1)</f>
        <v>0.116347332836233</v>
      </c>
      <c r="D19" s="52">
        <f>IFERROR(LOOKUP(2,1/('Daily Prices'!$A$3:$A$2188&lt;DATE(2016,4,1)+0),'Growth Index'!C$3:C$2188)/LOOKUP(2,1/('Daily Prices'!$A$3:$A$2188&lt;DATE(2016,3,1)),'Growth Index'!C$3:C$2188)-1,LOOKUP(2,1/('Daily Prices'!$A$3:$A$2188&lt;DATE(2016,4,1)+0),'Growth Index'!C$3:C$2188)/100-1)</f>
        <v>-2.8722320396173839E-2</v>
      </c>
      <c r="E19" s="52">
        <f>IFERROR(LOOKUP(2,1/('Daily Prices'!$A$3:$A$2188&lt;DATE(2016,5,1)+0),'Growth Index'!C$3:C$2188)/LOOKUP(2,1/('Daily Prices'!$A$3:$A$2188&lt;DATE(2016,4,1)),'Growth Index'!C$3:C$2188)-1,LOOKUP(2,1/('Daily Prices'!$A$3:$A$2188&lt;DATE(2016,5,1)+0),'Growth Index'!C$3:C$2188)/100-1)</f>
        <v>4.3734733277595916E-2</v>
      </c>
      <c r="F19" s="52">
        <f>IFERROR(LOOKUP(2,1/('Daily Prices'!$A$3:$A$2188&lt;DATE(2016,6,1)+0),'Growth Index'!C$3:C$2188)/LOOKUP(2,1/('Daily Prices'!$A$3:$A$2188&lt;DATE(2016,5,1)),'Growth Index'!C$3:C$2188)-1,LOOKUP(2,1/('Daily Prices'!$A$3:$A$2188&lt;DATE(2016,6,1)+0),'Growth Index'!C$3:C$2188)/100-1)</f>
        <v>-4.7291908681650452E-2</v>
      </c>
      <c r="G19" s="52">
        <f>IFERROR(LOOKUP(2,1/('Daily Prices'!$A$3:$A$2188&lt;DATE(2016,7,1)+0),'Growth Index'!C$3:C$2188)/LOOKUP(2,1/('Daily Prices'!$A$3:$A$2188&lt;DATE(2016,6,1)),'Growth Index'!C$3:C$2188)-1,LOOKUP(2,1/('Daily Prices'!$A$3:$A$2188&lt;DATE(2016,7,1)+0),'Growth Index'!C$3:C$2188)/100-1)</f>
        <v>9.6148771611394235E-2</v>
      </c>
      <c r="H19" s="52">
        <f>IFERROR(LOOKUP(2,1/('Daily Prices'!$A$3:$A$2188&lt;DATE(2016,8,1)+0),'Growth Index'!C$3:C$2188)/LOOKUP(2,1/('Daily Prices'!$A$3:$A$2188&lt;DATE(2016,7,1)),'Growth Index'!C$3:C$2188)-1,LOOKUP(2,1/('Daily Prices'!$A$3:$A$2188&lt;DATE(2016,8,1)+0),'Growth Index'!C$3:C$2188)/100-1)</f>
        <v>5.1350561937562045E-3</v>
      </c>
      <c r="I19" s="52">
        <f>IFERROR(LOOKUP(2,1/('Daily Prices'!$A$3:$A$2188&lt;DATE(2016,9,1)+0),'Growth Index'!C$3:C$2188)/LOOKUP(2,1/('Daily Prices'!$A$3:$A$2188&lt;DATE(2016,8,1)),'Growth Index'!C$3:C$2188)-1,LOOKUP(2,1/('Daily Prices'!$A$3:$A$2188&lt;DATE(2016,9,1)+0),'Growth Index'!C$3:C$2188)/100-1)</f>
        <v>-2.2183965116599147E-2</v>
      </c>
      <c r="J19" s="52">
        <f>IFERROR(LOOKUP(2,1/('Daily Prices'!$A$3:$A$2188&lt;DATE(2016,10,1)+0),'Growth Index'!C$3:C$2188)/LOOKUP(2,1/('Daily Prices'!$A$3:$A$2188&lt;DATE(2016,9,1)),'Growth Index'!C$3:C$2188)-1,LOOKUP(2,1/('Daily Prices'!$A$3:$A$2188&lt;DATE(2016,10,1)+0),'Growth Index'!C$3:C$2188)/100-1)</f>
        <v>5.2742388591806577E-3</v>
      </c>
      <c r="K19" s="52">
        <f>IFERROR(LOOKUP(2,1/('Daily Prices'!$A$3:$A$2188&lt;DATE(2016,11,1)+0),'Growth Index'!C$3:C$2188)/LOOKUP(2,1/('Daily Prices'!$A$3:$A$2188&lt;DATE(2016,10,1)),'Growth Index'!C$3:C$2188)-1,LOOKUP(2,1/('Daily Prices'!$A$3:$A$2188&lt;DATE(2016,11,1)+0),'Growth Index'!C$3:C$2188)/100-1)</f>
        <v>-3.4997730898265744E-2</v>
      </c>
      <c r="L19" s="52">
        <f>IFERROR(LOOKUP(2,1/('Daily Prices'!$A$3:$A$2188&lt;DATE(2016,12,1)+0),'Growth Index'!C$3:C$2188)/LOOKUP(2,1/('Daily Prices'!$A$3:$A$2188&lt;DATE(2016,11,1)),'Growth Index'!C$3:C$2188)-1,LOOKUP(2,1/('Daily Prices'!$A$3:$A$2188&lt;DATE(2016,12,1)+0),'Growth Index'!C$3:C$2188)/100-1)</f>
        <v>-5.0150867964127599E-2</v>
      </c>
      <c r="M19" s="52">
        <f>IFERROR(LOOKUP(2,1/('Daily Prices'!$A$3:$A$2188&lt;DATE(2017,1,1)),'Growth Index'!C$3:C$2188)/LOOKUP(2,1/('Daily Prices'!$A$3:$A$2188&lt;DATE(2016,12,1)),'Growth Index'!C$3:C$2188)-1,LOOKUP(2,1/('Daily Prices'!$A$3:$A$2188&lt;DATE(2017,1,1)),'Growth Index'!C$3:C$2188)/100-1)</f>
        <v>-3.594512620146828E-2</v>
      </c>
      <c r="N19" s="53">
        <f>IFERROR(LOOKUP(2,1/('Daily Prices'!$A$3:$A$2188&lt;DATE(2017,1,1)),'Growth Index'!C$3:C$2188)/LOOKUP(2,1/('Daily Prices'!$A$3:$A$2188&lt;DATE(2016,1,1)),'Growth Index'!C$3:C$2188)-1,LOOKUP(2,1/('Daily Prices'!$A$3:$A$2188&lt;DATE(2017,1,1)),'Growth Index'!C$3:C$2188)/100-1)</f>
        <v>0.10547275010920898</v>
      </c>
    </row>
    <row r="20" spans="1:14" x14ac:dyDescent="0.25">
      <c r="A20" s="46">
        <v>2017</v>
      </c>
      <c r="B20" s="52">
        <f>IFERROR(LOOKUP(2,1/('Daily Prices'!$A$3:$A$2188&lt;DATE(2017,2,1)+0),'Growth Index'!C$3:C$2188)/LOOKUP(2,1/('Daily Prices'!$A$3:$A$2188&lt;DATE(2017,1,1)),'Growth Index'!C$3:C$2188)-1,LOOKUP(2,1/('Daily Prices'!$A$3:$A$2188&lt;DATE(2017,2,1)+0),'Growth Index'!C$3:C$2188)/100-1)</f>
        <v>5.1589657565096037E-2</v>
      </c>
      <c r="C20" s="52">
        <f>IFERROR(LOOKUP(2,1/('Daily Prices'!$A$3:$A$2188&lt;DATE(2017,3,1)+0),'Growth Index'!C$3:C$2188)/LOOKUP(2,1/('Daily Prices'!$A$3:$A$2188&lt;DATE(2017,2,1)),'Growth Index'!C$3:C$2188)-1,LOOKUP(2,1/('Daily Prices'!$A$3:$A$2188&lt;DATE(2017,3,1)+0),'Growth Index'!C$3:C$2188)/100-1)</f>
        <v>2.2671981020931931E-2</v>
      </c>
      <c r="D20" s="52">
        <f>IFERROR(LOOKUP(2,1/('Daily Prices'!$A$3:$A$2188&lt;DATE(2017,4,1)+0),'Growth Index'!C$3:C$2188)/LOOKUP(2,1/('Daily Prices'!$A$3:$A$2188&lt;DATE(2017,3,1)),'Growth Index'!C$3:C$2188)-1,LOOKUP(2,1/('Daily Prices'!$A$3:$A$2188&lt;DATE(2017,4,1)+0),'Growth Index'!C$3:C$2188)/100-1)</f>
        <v>-3.5758265190167449E-2</v>
      </c>
      <c r="E20" s="52">
        <f>IFERROR(LOOKUP(2,1/('Daily Prices'!$A$3:$A$2188&lt;DATE(2017,5,1)+0),'Growth Index'!C$3:C$2188)/LOOKUP(2,1/('Daily Prices'!$A$3:$A$2188&lt;DATE(2017,4,1)),'Growth Index'!C$3:C$2188)-1,LOOKUP(2,1/('Daily Prices'!$A$3:$A$2188&lt;DATE(2017,5,1)+0),'Growth Index'!C$3:C$2188)/100-1)</f>
        <v>8.1118619571649564E-3</v>
      </c>
      <c r="F20" s="52">
        <f>IFERROR(LOOKUP(2,1/('Daily Prices'!$A$3:$A$2188&lt;DATE(2017,6,1)+0),'Growth Index'!C$3:C$2188)/LOOKUP(2,1/('Daily Prices'!$A$3:$A$2188&lt;DATE(2017,5,1)),'Growth Index'!C$3:C$2188)-1,LOOKUP(2,1/('Daily Prices'!$A$3:$A$2188&lt;DATE(2017,6,1)+0),'Growth Index'!C$3:C$2188)/100-1)</f>
        <v>3.5218262194727235E-3</v>
      </c>
      <c r="G20" s="52">
        <f>IFERROR(LOOKUP(2,1/('Daily Prices'!$A$3:$A$2188&lt;DATE(2017,7,1)+0),'Growth Index'!C$3:C$2188)/LOOKUP(2,1/('Daily Prices'!$A$3:$A$2188&lt;DATE(2017,6,1)),'Growth Index'!C$3:C$2188)-1,LOOKUP(2,1/('Daily Prices'!$A$3:$A$2188&lt;DATE(2017,7,1)+0),'Growth Index'!C$3:C$2188)/100-1)</f>
        <v>-1.7304456011269953E-2</v>
      </c>
      <c r="H20" s="52">
        <f>IFERROR(LOOKUP(2,1/('Daily Prices'!$A$3:$A$2188&lt;DATE(2017,8,1)+0),'Growth Index'!C$3:C$2188)/LOOKUP(2,1/('Daily Prices'!$A$3:$A$2188&lt;DATE(2017,7,1)),'Growth Index'!C$3:C$2188)-1,LOOKUP(2,1/('Daily Prices'!$A$3:$A$2188&lt;DATE(2017,8,1)+0),'Growth Index'!C$3:C$2188)/100-1)</f>
        <v>1.3333321706497925E-2</v>
      </c>
      <c r="I20" s="52">
        <f>IFERROR(LOOKUP(2,1/('Daily Prices'!$A$3:$A$2188&lt;DATE(2017,9,1)+0),'Growth Index'!C$3:C$2188)/LOOKUP(2,1/('Daily Prices'!$A$3:$A$2188&lt;DATE(2017,8,1)),'Growth Index'!C$3:C$2188)-1,LOOKUP(2,1/('Daily Prices'!$A$3:$A$2188&lt;DATE(2017,9,1)+0),'Growth Index'!C$3:C$2188)/100-1)</f>
        <v>3.1733964690126237E-2</v>
      </c>
      <c r="J20" s="52">
        <f>IFERROR(LOOKUP(2,1/('Daily Prices'!$A$3:$A$2188&lt;DATE(2017,10,1)+0),'Growth Index'!C$3:C$2188)/LOOKUP(2,1/('Daily Prices'!$A$3:$A$2188&lt;DATE(2017,9,1)),'Growth Index'!C$3:C$2188)-1,LOOKUP(2,1/('Daily Prices'!$A$3:$A$2188&lt;DATE(2017,10,1)+0),'Growth Index'!C$3:C$2188)/100-1)</f>
        <v>-8.959107554200596E-4</v>
      </c>
      <c r="K20" s="52">
        <f>IFERROR(LOOKUP(2,1/('Daily Prices'!$A$3:$A$2188&lt;DATE(2017,11,1)+0),'Growth Index'!C$3:C$2188)/LOOKUP(2,1/('Daily Prices'!$A$3:$A$2188&lt;DATE(2017,10,1)),'Growth Index'!C$3:C$2188)-1,LOOKUP(2,1/('Daily Prices'!$A$3:$A$2188&lt;DATE(2017,11,1)+0),'Growth Index'!C$3:C$2188)/100-1)</f>
        <v>-2.0537126874972444E-2</v>
      </c>
      <c r="L20" s="52">
        <f>IFERROR(LOOKUP(2,1/('Daily Prices'!$A$3:$A$2188&lt;DATE(2017,12,1)+0),'Growth Index'!C$3:C$2188)/LOOKUP(2,1/('Daily Prices'!$A$3:$A$2188&lt;DATE(2017,11,1)),'Growth Index'!C$3:C$2188)-1,LOOKUP(2,1/('Daily Prices'!$A$3:$A$2188&lt;DATE(2017,12,1)+0),'Growth Index'!C$3:C$2188)/100-1)</f>
        <v>6.5017601069938813E-3</v>
      </c>
      <c r="M20" s="52">
        <f>IFERROR(LOOKUP(2,1/('Daily Prices'!$A$3:$A$2188&lt;DATE(2018,1,1)),'Growth Index'!C$3:C$2188)/LOOKUP(2,1/('Daily Prices'!$A$3:$A$2188&lt;DATE(2017,12,1)),'Growth Index'!C$3:C$2188)-1,LOOKUP(2,1/('Daily Prices'!$A$3:$A$2188&lt;DATE(2018,1,1)),'Growth Index'!C$3:C$2188)/100-1)</f>
        <v>3.853016318997593E-4</v>
      </c>
      <c r="N20" s="53">
        <f>IFERROR(LOOKUP(2,1/('Daily Prices'!$A$3:$A$2188&lt;DATE(2018,1,1)),'Growth Index'!C$3:C$2188)/LOOKUP(2,1/('Daily Prices'!$A$3:$A$2188&lt;DATE(2017,1,1)),'Growth Index'!C$3:C$2188)-1,LOOKUP(2,1/('Daily Prices'!$A$3:$A$2188&lt;DATE(2018,1,1)),'Growth Index'!C$3:C$2188)/100-1)</f>
        <v>6.1998076971731653E-2</v>
      </c>
    </row>
    <row r="21" spans="1:14" x14ac:dyDescent="0.25">
      <c r="A21" s="46">
        <v>2018</v>
      </c>
      <c r="B21" s="52">
        <f>IFERROR(LOOKUP(2,1/('Daily Prices'!$A$3:$A$2188&lt;DATE(2018,2,1)+0),'Growth Index'!C$3:C$2188)/LOOKUP(2,1/('Daily Prices'!$A$3:$A$2188&lt;DATE(2018,1,1)),'Growth Index'!C$3:C$2188)-1,LOOKUP(2,1/('Daily Prices'!$A$3:$A$2188&lt;DATE(2018,2,1)+0),'Growth Index'!C$3:C$2188)/100-1)</f>
        <v>3.5929898967717033E-2</v>
      </c>
      <c r="C21" s="52">
        <f>IFERROR(LOOKUP(2,1/('Daily Prices'!$A$3:$A$2188&lt;DATE(2018,3,1)+0),'Growth Index'!C$3:C$2188)/LOOKUP(2,1/('Daily Prices'!$A$3:$A$2188&lt;DATE(2018,2,1)),'Growth Index'!C$3:C$2188)-1,LOOKUP(2,1/('Daily Prices'!$A$3:$A$2188&lt;DATE(2018,3,1)+0),'Growth Index'!C$3:C$2188)/100-1)</f>
        <v>2.6763380756535948E-3</v>
      </c>
      <c r="D21" s="52">
        <f>IFERROR(LOOKUP(2,1/('Daily Prices'!$A$3:$A$2188&lt;DATE(2018,4,1)+0),'Growth Index'!C$3:C$2188)/LOOKUP(2,1/('Daily Prices'!$A$3:$A$2188&lt;DATE(2018,3,1)),'Growth Index'!C$3:C$2188)-1,LOOKUP(2,1/('Daily Prices'!$A$3:$A$2188&lt;DATE(2018,4,1)+0),'Growth Index'!C$3:C$2188)/100-1)</f>
        <v>1.0527874611311772E-2</v>
      </c>
      <c r="E21" s="52">
        <f>IFERROR(LOOKUP(2,1/('Daily Prices'!$A$3:$A$2188&lt;DATE(2018,5,1)+0),'Growth Index'!C$3:C$2188)/LOOKUP(2,1/('Daily Prices'!$A$3:$A$2188&lt;DATE(2018,4,1)),'Growth Index'!C$3:C$2188)-1,LOOKUP(2,1/('Daily Prices'!$A$3:$A$2188&lt;DATE(2018,5,1)+0),'Growth Index'!C$3:C$2188)/100-1)</f>
        <v>8.2059587700884506E-3</v>
      </c>
      <c r="F21" s="52">
        <f>IFERROR(LOOKUP(2,1/('Daily Prices'!$A$3:$A$2188&lt;DATE(2018,6,1)+0),'Growth Index'!C$3:C$2188)/LOOKUP(2,1/('Daily Prices'!$A$3:$A$2188&lt;DATE(2018,5,1)),'Growth Index'!C$3:C$2188)-1,LOOKUP(2,1/('Daily Prices'!$A$3:$A$2188&lt;DATE(2018,6,1)+0),'Growth Index'!C$3:C$2188)/100-1)</f>
        <v>5.6599489506450329E-3</v>
      </c>
      <c r="G21" s="52">
        <f>IFERROR(LOOKUP(2,1/('Daily Prices'!$A$3:$A$2188&lt;DATE(2018,7,1)+0),'Growth Index'!C$3:C$2188)/LOOKUP(2,1/('Daily Prices'!$A$3:$A$2188&lt;DATE(2018,6,1)),'Growth Index'!C$3:C$2188)-1,LOOKUP(2,1/('Daily Prices'!$A$3:$A$2188&lt;DATE(2018,7,1)+0),'Growth Index'!C$3:C$2188)/100-1)</f>
        <v>-2.7067711890115809E-2</v>
      </c>
      <c r="H21" s="52">
        <f>IFERROR(LOOKUP(2,1/('Daily Prices'!$A$3:$A$2188&lt;DATE(2018,8,1)+0),'Growth Index'!C$3:C$2188)/LOOKUP(2,1/('Daily Prices'!$A$3:$A$2188&lt;DATE(2018,7,1)),'Growth Index'!C$3:C$2188)-1,LOOKUP(2,1/('Daily Prices'!$A$3:$A$2188&lt;DATE(2018,8,1)+0),'Growth Index'!C$3:C$2188)/100-1)</f>
        <v>-2.386523212498981E-2</v>
      </c>
      <c r="I21" s="52">
        <f>IFERROR(LOOKUP(2,1/('Daily Prices'!$A$3:$A$2188&lt;DATE(2018,9,1)+0),'Growth Index'!C$3:C$2188)/LOOKUP(2,1/('Daily Prices'!$A$3:$A$2188&lt;DATE(2018,8,1)),'Growth Index'!C$3:C$2188)-1,LOOKUP(2,1/('Daily Prices'!$A$3:$A$2188&lt;DATE(2018,9,1)+0),'Growth Index'!C$3:C$2188)/100-1)</f>
        <v>1.9508116128154507E-2</v>
      </c>
      <c r="J21" s="52">
        <f>IFERROR(LOOKUP(2,1/('Daily Prices'!$A$3:$A$2188&lt;DATE(2018,10,1)+0),'Growth Index'!C$3:C$2188)/LOOKUP(2,1/('Daily Prices'!$A$3:$A$2188&lt;DATE(2018,9,1)),'Growth Index'!C$3:C$2188)-1,LOOKUP(2,1/('Daily Prices'!$A$3:$A$2188&lt;DATE(2018,10,1)+0),'Growth Index'!C$3:C$2188)/100-1)</f>
        <v>1.082915686851238E-2</v>
      </c>
      <c r="K21" s="52">
        <f>IFERROR(LOOKUP(2,1/('Daily Prices'!$A$3:$A$2188&lt;DATE(2018,11,1)+0),'Growth Index'!C$3:C$2188)/LOOKUP(2,1/('Daily Prices'!$A$3:$A$2188&lt;DATE(2018,10,1)),'Growth Index'!C$3:C$2188)-1,LOOKUP(2,1/('Daily Prices'!$A$3:$A$2188&lt;DATE(2018,11,1)+0),'Growth Index'!C$3:C$2188)/100-1)</f>
        <v>4.4637339394866027E-2</v>
      </c>
      <c r="L21" s="52">
        <f>IFERROR(LOOKUP(2,1/('Daily Prices'!$A$3:$A$2188&lt;DATE(2018,12,1)+0),'Growth Index'!C$3:C$2188)/LOOKUP(2,1/('Daily Prices'!$A$3:$A$2188&lt;DATE(2018,11,1)),'Growth Index'!C$3:C$2188)-1,LOOKUP(2,1/('Daily Prices'!$A$3:$A$2188&lt;DATE(2018,12,1)+0),'Growth Index'!C$3:C$2188)/100-1)</f>
        <v>-5.6322683464621881E-2</v>
      </c>
      <c r="M21" s="52">
        <f>IFERROR(LOOKUP(2,1/('Daily Prices'!$A$3:$A$2188&lt;DATE(2019,1,1)),'Growth Index'!C$3:C$2188)/LOOKUP(2,1/('Daily Prices'!$A$3:$A$2188&lt;DATE(2018,12,1)),'Growth Index'!C$3:C$2188)-1,LOOKUP(2,1/('Daily Prices'!$A$3:$A$2188&lt;DATE(2019,1,1)),'Growth Index'!C$3:C$2188)/100-1)</f>
        <v>5.2963132246307998E-2</v>
      </c>
      <c r="N21" s="53">
        <f>IFERROR(LOOKUP(2,1/('Daily Prices'!$A$3:$A$2188&lt;DATE(2019,1,1)),'Growth Index'!C$3:C$2188)/LOOKUP(2,1/('Daily Prices'!$A$3:$A$2188&lt;DATE(2018,1,1)),'Growth Index'!C$3:C$2188)-1,LOOKUP(2,1/('Daily Prices'!$A$3:$A$2188&lt;DATE(2019,1,1)),'Growth Index'!C$3:C$2188)/100-1)</f>
        <v>8.1192236084782321E-2</v>
      </c>
    </row>
    <row r="22" spans="1:14" x14ac:dyDescent="0.25">
      <c r="A22" s="46">
        <v>2019</v>
      </c>
      <c r="B22" s="52">
        <f>IFERROR(LOOKUP(2,1/('Daily Prices'!$A$3:$A$2188&lt;DATE(2019,2,1)+0),'Growth Index'!C$3:C$2188)/LOOKUP(2,1/('Daily Prices'!$A$3:$A$2188&lt;DATE(2019,1,1)),'Growth Index'!C$3:C$2188)-1,LOOKUP(2,1/('Daily Prices'!$A$3:$A$2188&lt;DATE(2019,2,1)+0),'Growth Index'!C$3:C$2188)/100-1)</f>
        <v>5.0263118159909581E-2</v>
      </c>
      <c r="C22" s="52">
        <f>IFERROR(LOOKUP(2,1/('Daily Prices'!$A$3:$A$2188&lt;DATE(2019,3,1)+0),'Growth Index'!C$3:C$2188)/LOOKUP(2,1/('Daily Prices'!$A$3:$A$2188&lt;DATE(2019,2,1)),'Growth Index'!C$3:C$2188)-1,LOOKUP(2,1/('Daily Prices'!$A$3:$A$2188&lt;DATE(2019,3,1)+0),'Growth Index'!C$3:C$2188)/100-1)</f>
        <v>-4.9317137092811381E-3</v>
      </c>
      <c r="D22" s="52">
        <f>IFERROR(LOOKUP(2,1/('Daily Prices'!$A$3:$A$2188&lt;DATE(2019,4,1)+0),'Growth Index'!C$3:C$2188)/LOOKUP(2,1/('Daily Prices'!$A$3:$A$2188&lt;DATE(2019,3,1)),'Growth Index'!C$3:C$2188)-1,LOOKUP(2,1/('Daily Prices'!$A$3:$A$2188&lt;DATE(2019,4,1)+0),'Growth Index'!C$3:C$2188)/100-1)</f>
        <v>-3.893381107638294E-2</v>
      </c>
      <c r="E22" s="52">
        <f>IFERROR(LOOKUP(2,1/('Daily Prices'!$A$3:$A$2188&lt;DATE(2019,5,1)+0),'Growth Index'!C$3:C$2188)/LOOKUP(2,1/('Daily Prices'!$A$3:$A$2188&lt;DATE(2019,4,1)),'Growth Index'!C$3:C$2188)-1,LOOKUP(2,1/('Daily Prices'!$A$3:$A$2188&lt;DATE(2019,5,1)+0),'Growth Index'!C$3:C$2188)/100-1)</f>
        <v>-6.2615950308140267E-3</v>
      </c>
      <c r="F22" s="52">
        <f>IFERROR(LOOKUP(2,1/('Daily Prices'!$A$3:$A$2188&lt;DATE(2019,6,1)+0),'Growth Index'!C$3:C$2188)/LOOKUP(2,1/('Daily Prices'!$A$3:$A$2188&lt;DATE(2019,5,1)),'Growth Index'!C$3:C$2188)-1,LOOKUP(2,1/('Daily Prices'!$A$3:$A$2188&lt;DATE(2019,6,1)+0),'Growth Index'!C$3:C$2188)/100-1)</f>
        <v>1.0272066840657956E-2</v>
      </c>
      <c r="G22" s="52">
        <f>IFERROR(LOOKUP(2,1/('Daily Prices'!$A$3:$A$2188&lt;DATE(2019,7,1)+0),'Growth Index'!C$3:C$2188)/LOOKUP(2,1/('Daily Prices'!$A$3:$A$2188&lt;DATE(2019,6,1)),'Growth Index'!C$3:C$2188)-1,LOOKUP(2,1/('Daily Prices'!$A$3:$A$2188&lt;DATE(2019,7,1)+0),'Growth Index'!C$3:C$2188)/100-1)</f>
        <v>7.7224452744399263E-2</v>
      </c>
      <c r="H22" s="52">
        <f>IFERROR(LOOKUP(2,1/('Daily Prices'!$A$3:$A$2188&lt;DATE(2019,8,1)+0),'Growth Index'!C$3:C$2188)/LOOKUP(2,1/('Daily Prices'!$A$3:$A$2188&lt;DATE(2019,7,1)),'Growth Index'!C$3:C$2188)-1,LOOKUP(2,1/('Daily Prices'!$A$3:$A$2188&lt;DATE(2019,8,1)+0),'Growth Index'!C$3:C$2188)/100-1)</f>
        <v>1.2380403220822123E-2</v>
      </c>
      <c r="I22" s="52">
        <f>IFERROR(LOOKUP(2,1/('Daily Prices'!$A$3:$A$2188&lt;DATE(2019,9,1)+0),'Growth Index'!C$3:C$2188)/LOOKUP(2,1/('Daily Prices'!$A$3:$A$2188&lt;DATE(2019,8,1)),'Growth Index'!C$3:C$2188)-1,LOOKUP(2,1/('Daily Prices'!$A$3:$A$2188&lt;DATE(2019,9,1)+0),'Growth Index'!C$3:C$2188)/100-1)</f>
        <v>0.11175457453573467</v>
      </c>
      <c r="J22" s="52">
        <f>IFERROR(LOOKUP(2,1/('Daily Prices'!$A$3:$A$2188&lt;DATE(2019,10,1)+0),'Growth Index'!C$3:C$2188)/LOOKUP(2,1/('Daily Prices'!$A$3:$A$2188&lt;DATE(2019,9,1)),'Growth Index'!C$3:C$2188)-1,LOOKUP(2,1/('Daily Prices'!$A$3:$A$2188&lt;DATE(2019,10,1)+0),'Growth Index'!C$3:C$2188)/100-1)</f>
        <v>-3.97426137914203E-2</v>
      </c>
      <c r="K22" s="52">
        <f>IFERROR(LOOKUP(2,1/('Daily Prices'!$A$3:$A$2188&lt;DATE(2019,11,1)+0),'Growth Index'!C$3:C$2188)/LOOKUP(2,1/('Daily Prices'!$A$3:$A$2188&lt;DATE(2019,10,1)),'Growth Index'!C$3:C$2188)-1,LOOKUP(2,1/('Daily Prices'!$A$3:$A$2188&lt;DATE(2019,11,1)+0),'Growth Index'!C$3:C$2188)/100-1)</f>
        <v>2.2991233559112478E-2</v>
      </c>
      <c r="L22" s="52">
        <f>IFERROR(LOOKUP(2,1/('Daily Prices'!$A$3:$A$2188&lt;DATE(2019,12,1)+0),'Growth Index'!C$3:C$2188)/LOOKUP(2,1/('Daily Prices'!$A$3:$A$2188&lt;DATE(2019,11,1)),'Growth Index'!C$3:C$2188)-1,LOOKUP(2,1/('Daily Prices'!$A$3:$A$2188&lt;DATE(2019,12,1)+0),'Growth Index'!C$3:C$2188)/100-1)</f>
        <v>-2.4047942407125045E-2</v>
      </c>
      <c r="M22" s="52">
        <f>IFERROR(LOOKUP(2,1/('Daily Prices'!$A$3:$A$2188&lt;DATE(2020,1,1)),'Growth Index'!C$3:C$2188)/LOOKUP(2,1/('Daily Prices'!$A$3:$A$2188&lt;DATE(2019,12,1)),'Growth Index'!C$3:C$2188)-1,LOOKUP(2,1/('Daily Prices'!$A$3:$A$2188&lt;DATE(2020,1,1)),'Growth Index'!C$3:C$2188)/100-1)</f>
        <v>3.0346876381567967E-2</v>
      </c>
      <c r="N22" s="53">
        <f>IFERROR(LOOKUP(2,1/('Daily Prices'!$A$3:$A$2188&lt;DATE(2020,1,1)),'Growth Index'!C$3:C$2188)/LOOKUP(2,1/('Daily Prices'!$A$3:$A$2188&lt;DATE(2019,1,1)),'Growth Index'!C$3:C$2188)-1,LOOKUP(2,1/('Daily Prices'!$A$3:$A$2188&lt;DATE(2020,1,1)),'Growth Index'!C$3:C$2188)/100-1)</f>
        <v>0.20766112841620399</v>
      </c>
    </row>
    <row r="23" spans="1:14" x14ac:dyDescent="0.25">
      <c r="A23" s="46">
        <v>2020</v>
      </c>
      <c r="B23" s="52">
        <f>IFERROR(LOOKUP(2,1/('Daily Prices'!$A$3:$A$2188&lt;DATE(2020,2,1)+0),'Growth Index'!C$3:C$2188)/LOOKUP(2,1/('Daily Prices'!$A$3:$A$2188&lt;DATE(2020,1,1)),'Growth Index'!C$3:C$2188)-1,LOOKUP(2,1/('Daily Prices'!$A$3:$A$2188&lt;DATE(2020,2,1)+0),'Growth Index'!C$3:C$2188)/100-1)</f>
        <v>4.9993901375658512E-2</v>
      </c>
      <c r="C23" s="52">
        <f>IFERROR(LOOKUP(2,1/('Daily Prices'!$A$3:$A$2188&lt;DATE(2020,3,1)+0),'Growth Index'!C$3:C$2188)/LOOKUP(2,1/('Daily Prices'!$A$3:$A$2188&lt;DATE(2020,2,1)),'Growth Index'!C$3:C$2188)-1,LOOKUP(2,1/('Daily Prices'!$A$3:$A$2188&lt;DATE(2020,3,1)+0),'Growth Index'!C$3:C$2188)/100-1)</f>
        <v>2.8984962681237958E-2</v>
      </c>
      <c r="D23" s="52">
        <f>IFERROR(LOOKUP(2,1/('Daily Prices'!$A$3:$A$2188&lt;DATE(2020,4,1)+0),'Growth Index'!C$3:C$2188)/LOOKUP(2,1/('Daily Prices'!$A$3:$A$2188&lt;DATE(2020,3,1)),'Growth Index'!C$3:C$2188)-1,LOOKUP(2,1/('Daily Prices'!$A$3:$A$2188&lt;DATE(2020,4,1)+0),'Growth Index'!C$3:C$2188)/100-1)</f>
        <v>3.9543494955701641E-2</v>
      </c>
      <c r="E23" s="52">
        <f>IFERROR(LOOKUP(2,1/('Daily Prices'!$A$3:$A$2188&lt;DATE(2020,5,1)+0),'Growth Index'!C$3:C$2188)/LOOKUP(2,1/('Daily Prices'!$A$3:$A$2188&lt;DATE(2020,4,1)),'Growth Index'!C$3:C$2188)-1,LOOKUP(2,1/('Daily Prices'!$A$3:$A$2188&lt;DATE(2020,5,1)+0),'Growth Index'!C$3:C$2188)/100-1)</f>
        <v>5.614091767375573E-2</v>
      </c>
      <c r="F23" s="52">
        <f>IFERROR(LOOKUP(2,1/('Daily Prices'!$A$3:$A$2188&lt;DATE(2020,6,1)+0),'Growth Index'!C$3:C$2188)/LOOKUP(2,1/('Daily Prices'!$A$3:$A$2188&lt;DATE(2020,5,1)),'Growth Index'!C$3:C$2188)-1,LOOKUP(2,1/('Daily Prices'!$A$3:$A$2188&lt;DATE(2020,6,1)+0),'Growth Index'!C$3:C$2188)/100-1)</f>
        <v>2.0119165346018653E-2</v>
      </c>
      <c r="G23" s="52">
        <f>IFERROR(LOOKUP(2,1/('Daily Prices'!$A$3:$A$2188&lt;DATE(2020,7,1)+0),'Growth Index'!C$3:C$2188)/LOOKUP(2,1/('Daily Prices'!$A$3:$A$2188&lt;DATE(2020,6,1)),'Growth Index'!C$3:C$2188)-1,LOOKUP(2,1/('Daily Prices'!$A$3:$A$2188&lt;DATE(2020,7,1)+0),'Growth Index'!C$3:C$2188)/100-1)</f>
        <v>2.2399285338931874E-2</v>
      </c>
      <c r="H23" s="52">
        <f>IFERROR(LOOKUP(2,1/('Daily Prices'!$A$3:$A$2188&lt;DATE(2020,8,1)+0),'Growth Index'!C$3:C$2188)/LOOKUP(2,1/('Daily Prices'!$A$3:$A$2188&lt;DATE(2020,7,1)),'Growth Index'!C$3:C$2188)-1,LOOKUP(2,1/('Daily Prices'!$A$3:$A$2188&lt;DATE(2020,8,1)+0),'Growth Index'!C$3:C$2188)/100-1)</f>
        <v>0.10202742266723108</v>
      </c>
      <c r="I23" s="52">
        <f>IFERROR(LOOKUP(2,1/('Daily Prices'!$A$3:$A$2188&lt;DATE(2020,9,1)+0),'Growth Index'!C$3:C$2188)/LOOKUP(2,1/('Daily Prices'!$A$3:$A$2188&lt;DATE(2020,8,1)),'Growth Index'!C$3:C$2188)-1,LOOKUP(2,1/('Daily Prices'!$A$3:$A$2188&lt;DATE(2020,9,1)+0),'Growth Index'!C$3:C$2188)/100-1)</f>
        <v>-2.6787325767684389E-2</v>
      </c>
      <c r="J23" s="52">
        <f>IFERROR(LOOKUP(2,1/('Daily Prices'!$A$3:$A$2188&lt;DATE(2020,10,1)+0),'Growth Index'!C$3:C$2188)/LOOKUP(2,1/('Daily Prices'!$A$3:$A$2188&lt;DATE(2020,9,1)),'Growth Index'!C$3:C$2188)-1,LOOKUP(2,1/('Daily Prices'!$A$3:$A$2188&lt;DATE(2020,10,1)+0),'Growth Index'!C$3:C$2188)/100-1)</f>
        <v>-3.1068221519076289E-2</v>
      </c>
      <c r="K23" s="52">
        <f>IFERROR(LOOKUP(2,1/('Daily Prices'!$A$3:$A$2188&lt;DATE(2020,11,1)+0),'Growth Index'!C$3:C$2188)/LOOKUP(2,1/('Daily Prices'!$A$3:$A$2188&lt;DATE(2020,10,1)),'Growth Index'!C$3:C$2188)-1,LOOKUP(2,1/('Daily Prices'!$A$3:$A$2188&lt;DATE(2020,11,1)+0),'Growth Index'!C$3:C$2188)/100-1)</f>
        <v>1.112520299808839E-2</v>
      </c>
      <c r="L23" s="52">
        <f>IFERROR(LOOKUP(2,1/('Daily Prices'!$A$3:$A$2188&lt;DATE(2020,12,1)+0),'Growth Index'!C$3:C$2188)/LOOKUP(2,1/('Daily Prices'!$A$3:$A$2188&lt;DATE(2020,11,1)),'Growth Index'!C$3:C$2188)-1,LOOKUP(2,1/('Daily Prices'!$A$3:$A$2188&lt;DATE(2020,12,1)+0),'Growth Index'!C$3:C$2188)/100-1)</f>
        <v>-6.1999981049194575E-2</v>
      </c>
      <c r="M23" s="52">
        <f>IFERROR(LOOKUP(2,1/('Daily Prices'!$A$3:$A$2188&lt;DATE(2021,1,1)),'Growth Index'!C$3:C$2188)/LOOKUP(2,1/('Daily Prices'!$A$3:$A$2188&lt;DATE(2020,12,1)),'Growth Index'!C$3:C$2188)-1,LOOKUP(2,1/('Daily Prices'!$A$3:$A$2188&lt;DATE(2021,1,1)),'Growth Index'!C$3:C$2188)/100-1)</f>
        <v>4.9030198031457806E-2</v>
      </c>
      <c r="N23" s="53">
        <f>IFERROR(LOOKUP(2,1/('Daily Prices'!$A$3:$A$2188&lt;DATE(2021,1,1)),'Growth Index'!C$3:C$2188)/LOOKUP(2,1/('Daily Prices'!$A$3:$A$2188&lt;DATE(2020,1,1)),'Growth Index'!C$3:C$2188)-1,LOOKUP(2,1/('Daily Prices'!$A$3:$A$2188&lt;DATE(2021,1,1)),'Growth Index'!C$3:C$2188)/100-1)</f>
        <v>0.27914834493893248</v>
      </c>
    </row>
    <row r="24" spans="1:14" x14ac:dyDescent="0.25">
      <c r="A24" s="46">
        <v>2021</v>
      </c>
      <c r="B24" s="52">
        <f>IFERROR(LOOKUP(2,1/('Daily Prices'!$A$3:$A$2188&lt;DATE(2021,2,1)+0),'Growth Index'!C$3:C$2188)/LOOKUP(2,1/('Daily Prices'!$A$3:$A$2188&lt;DATE(2021,1,1)),'Growth Index'!C$3:C$2188)-1,LOOKUP(2,1/('Daily Prices'!$A$3:$A$2188&lt;DATE(2021,2,1)+0),'Growth Index'!C$3:C$2188)/100-1)</f>
        <v>-1.6469386008567843E-2</v>
      </c>
      <c r="C24" s="52">
        <f>IFERROR(LOOKUP(2,1/('Daily Prices'!$A$3:$A$2188&lt;DATE(2021,3,1)+0),'Growth Index'!C$3:C$2188)/LOOKUP(2,1/('Daily Prices'!$A$3:$A$2188&lt;DATE(2021,2,1)),'Growth Index'!C$3:C$2188)-1,LOOKUP(2,1/('Daily Prices'!$A$3:$A$2188&lt;DATE(2021,3,1)+0),'Growth Index'!C$3:C$2188)/100-1)</f>
        <v>-5.1938519261814808E-2</v>
      </c>
      <c r="D24" s="52">
        <f>IFERROR(LOOKUP(2,1/('Daily Prices'!$A$3:$A$2188&lt;DATE(2021,4,1)+0),'Growth Index'!C$3:C$2188)/LOOKUP(2,1/('Daily Prices'!$A$3:$A$2188&lt;DATE(2021,3,1)),'Growth Index'!C$3:C$2188)-1,LOOKUP(2,1/('Daily Prices'!$A$3:$A$2188&lt;DATE(2021,4,1)+0),'Growth Index'!C$3:C$2188)/100-1)</f>
        <v>-3.9339708552531993E-2</v>
      </c>
      <c r="E24" s="52">
        <f>IFERROR(LOOKUP(2,1/('Daily Prices'!$A$3:$A$2188&lt;DATE(2021,5,1)+0),'Growth Index'!C$3:C$2188)/LOOKUP(2,1/('Daily Prices'!$A$3:$A$2188&lt;DATE(2021,4,1)),'Growth Index'!C$3:C$2188)-1,LOOKUP(2,1/('Daily Prices'!$A$3:$A$2188&lt;DATE(2021,5,1)+0),'Growth Index'!C$3:C$2188)/100-1)</f>
        <v>5.7250277340519906E-2</v>
      </c>
      <c r="F24" s="52">
        <f>IFERROR(LOOKUP(2,1/('Daily Prices'!$A$3:$A$2188&lt;DATE(2021,6,1)+0),'Growth Index'!C$3:C$2188)/LOOKUP(2,1/('Daily Prices'!$A$3:$A$2188&lt;DATE(2021,5,1)),'Growth Index'!C$3:C$2188)-1,LOOKUP(2,1/('Daily Prices'!$A$3:$A$2188&lt;DATE(2021,6,1)+0),'Growth Index'!C$3:C$2188)/100-1)</f>
        <v>5.2065117290356344E-2</v>
      </c>
      <c r="G24" s="52">
        <f>IFERROR(LOOKUP(2,1/('Daily Prices'!$A$3:$A$2188&lt;DATE(2021,7,1)+0),'Growth Index'!C$3:C$2188)/LOOKUP(2,1/('Daily Prices'!$A$3:$A$2188&lt;DATE(2021,6,1)),'Growth Index'!C$3:C$2188)-1,LOOKUP(2,1/('Daily Prices'!$A$3:$A$2188&lt;DATE(2021,7,1)+0),'Growth Index'!C$3:C$2188)/100-1)</f>
        <v>-4.7309919847688509E-2</v>
      </c>
      <c r="H24" s="52">
        <f>IFERROR(LOOKUP(2,1/('Daily Prices'!$A$3:$A$2188&lt;DATE(2021,8,1)+0),'Growth Index'!C$3:C$2188)/LOOKUP(2,1/('Daily Prices'!$A$3:$A$2188&lt;DATE(2021,7,1)),'Growth Index'!C$3:C$2188)-1,LOOKUP(2,1/('Daily Prices'!$A$3:$A$2188&lt;DATE(2021,8,1)+0),'Growth Index'!C$3:C$2188)/100-1)</f>
        <v>3.5419756169483563E-2</v>
      </c>
      <c r="I24" s="52">
        <f>IFERROR(LOOKUP(2,1/('Daily Prices'!$A$3:$A$2188&lt;DATE(2021,9,1)+0),'Growth Index'!C$3:C$2188)/LOOKUP(2,1/('Daily Prices'!$A$3:$A$2188&lt;DATE(2021,8,1)),'Growth Index'!C$3:C$2188)-1,LOOKUP(2,1/('Daily Prices'!$A$3:$A$2188&lt;DATE(2021,9,1)+0),'Growth Index'!C$3:C$2188)/100-1)</f>
        <v>-2.4371886468094073E-2</v>
      </c>
      <c r="J24" s="52">
        <f>IFERROR(LOOKUP(2,1/('Daily Prices'!$A$3:$A$2188&lt;DATE(2021,10,1)+0),'Growth Index'!C$3:C$2188)/LOOKUP(2,1/('Daily Prices'!$A$3:$A$2188&lt;DATE(2021,9,1)),'Growth Index'!C$3:C$2188)-1,LOOKUP(2,1/('Daily Prices'!$A$3:$A$2188&lt;DATE(2021,10,1)+0),'Growth Index'!C$3:C$2188)/100-1)</f>
        <v>-2.2928579966274731E-2</v>
      </c>
      <c r="K24" s="52">
        <f>IFERROR(LOOKUP(2,1/('Daily Prices'!$A$3:$A$2188&lt;DATE(2021,11,1)+0),'Growth Index'!C$3:C$2188)/LOOKUP(2,1/('Daily Prices'!$A$3:$A$2188&lt;DATE(2021,10,1)),'Growth Index'!C$3:C$2188)-1,LOOKUP(2,1/('Daily Prices'!$A$3:$A$2188&lt;DATE(2021,11,1)+0),'Growth Index'!C$3:C$2188)/100-1)</f>
        <v>2.5086096600679397E-2</v>
      </c>
      <c r="L24" s="52">
        <f>IFERROR(LOOKUP(2,1/('Daily Prices'!$A$3:$A$2188&lt;DATE(2021,12,1)+0),'Growth Index'!C$3:C$2188)/LOOKUP(2,1/('Daily Prices'!$A$3:$A$2188&lt;DATE(2021,11,1)),'Growth Index'!C$3:C$2188)-1,LOOKUP(2,1/('Daily Prices'!$A$3:$A$2188&lt;DATE(2021,12,1)+0),'Growth Index'!C$3:C$2188)/100-1)</f>
        <v>2.2142096640768383E-2</v>
      </c>
      <c r="M24" s="52">
        <f>IFERROR(LOOKUP(2,1/('Daily Prices'!$A$3:$A$2188&lt;DATE(2022,1,1)),'Growth Index'!C$3:C$2188)/LOOKUP(2,1/('Daily Prices'!$A$3:$A$2188&lt;DATE(2021,12,1)),'Growth Index'!C$3:C$2188)-1,LOOKUP(2,1/('Daily Prices'!$A$3:$A$2188&lt;DATE(2022,1,1)),'Growth Index'!C$3:C$2188)/100-1)</f>
        <v>-8.1001932227889872E-3</v>
      </c>
      <c r="N24" s="53">
        <f>IFERROR(LOOKUP(2,1/('Daily Prices'!$A$3:$A$2188&lt;DATE(2022,1,1)),'Growth Index'!C$3:C$2188)/LOOKUP(2,1/('Daily Prices'!$A$3:$A$2188&lt;DATE(2021,1,1)),'Growth Index'!C$3:C$2188)-1,LOOKUP(2,1/('Daily Prices'!$A$3:$A$2188&lt;DATE(2022,1,1)),'Growth Index'!C$3:C$2188)/100-1)</f>
        <v>-2.6282930047480169E-2</v>
      </c>
    </row>
    <row r="25" spans="1:14" x14ac:dyDescent="0.25">
      <c r="A25" s="46">
        <v>2022</v>
      </c>
      <c r="B25" s="52">
        <f>IFERROR(LOOKUP(2,1/('Daily Prices'!$A$3:$A$2188&lt;DATE(2022,2,1)+0),'Growth Index'!C$3:C$2188)/LOOKUP(2,1/('Daily Prices'!$A$3:$A$2188&lt;DATE(2022,1,1)),'Growth Index'!C$3:C$2188)-1,LOOKUP(2,1/('Daily Prices'!$A$3:$A$2188&lt;DATE(2022,2,1)+0),'Growth Index'!C$3:C$2188)/100-1)</f>
        <v>-4.1877915169874491E-3</v>
      </c>
      <c r="C25" s="52">
        <f>IFERROR(LOOKUP(2,1/('Daily Prices'!$A$3:$A$2188&lt;DATE(2022,3,1)+0),'Growth Index'!C$3:C$2188)/LOOKUP(2,1/('Daily Prices'!$A$3:$A$2188&lt;DATE(2022,2,1)),'Growth Index'!C$3:C$2188)-1,LOOKUP(2,1/('Daily Prices'!$A$3:$A$2188&lt;DATE(2022,3,1)+0),'Growth Index'!C$3:C$2188)/100-1)</f>
        <v>7.7325799847912213E-2</v>
      </c>
      <c r="D25" s="52">
        <f>IFERROR(LOOKUP(2,1/('Daily Prices'!$A$3:$A$2188&lt;DATE(2022,4,1)+0),'Growth Index'!C$3:C$2188)/LOOKUP(2,1/('Daily Prices'!$A$3:$A$2188&lt;DATE(2022,3,1)),'Growth Index'!C$3:C$2188)-1,LOOKUP(2,1/('Daily Prices'!$A$3:$A$2188&lt;DATE(2022,4,1)+0),'Growth Index'!C$3:C$2188)/100-1)</f>
        <v>2.1874128855922992E-2</v>
      </c>
      <c r="E25" s="52">
        <f>IFERROR(LOOKUP(2,1/('Daily Prices'!$A$3:$A$2188&lt;DATE(2022,5,1)+0),'Growth Index'!C$3:C$2188)/LOOKUP(2,1/('Daily Prices'!$A$3:$A$2188&lt;DATE(2022,4,1)),'Growth Index'!C$3:C$2188)-1,LOOKUP(2,1/('Daily Prices'!$A$3:$A$2188&lt;DATE(2022,5,1)+0),'Growth Index'!C$3:C$2188)/100-1)</f>
        <v>-7.6732311804885711E-3</v>
      </c>
      <c r="F25" s="52">
        <f>IFERROR(LOOKUP(2,1/('Daily Prices'!$A$3:$A$2188&lt;DATE(2022,6,1)+0),'Growth Index'!C$3:C$2188)/LOOKUP(2,1/('Daily Prices'!$A$3:$A$2188&lt;DATE(2022,5,1)),'Growth Index'!C$3:C$2188)-1,LOOKUP(2,1/('Daily Prices'!$A$3:$A$2188&lt;DATE(2022,6,1)+0),'Growth Index'!C$3:C$2188)/100-1)</f>
        <v>-2.4435397335112574E-2</v>
      </c>
      <c r="G25" s="52">
        <f>IFERROR(LOOKUP(2,1/('Daily Prices'!$A$3:$A$2188&lt;DATE(2022,7,1)+0),'Growth Index'!C$3:C$2188)/LOOKUP(2,1/('Daily Prices'!$A$3:$A$2188&lt;DATE(2022,6,1)),'Growth Index'!C$3:C$2188)-1,LOOKUP(2,1/('Daily Prices'!$A$3:$A$2188&lt;DATE(2022,7,1)+0),'Growth Index'!C$3:C$2188)/100-1)</f>
        <v>4.9566186395340051E-3</v>
      </c>
      <c r="H25" s="52">
        <f>IFERROR(LOOKUP(2,1/('Daily Prices'!$A$3:$A$2188&lt;DATE(2022,8,1)+0),'Growth Index'!C$3:C$2188)/LOOKUP(2,1/('Daily Prices'!$A$3:$A$2188&lt;DATE(2022,7,1)),'Growth Index'!C$3:C$2188)-1,LOOKUP(2,1/('Daily Prices'!$A$3:$A$2188&lt;DATE(2022,8,1)+0),'Growth Index'!C$3:C$2188)/100-1)</f>
        <v>-2.9318482554563263E-2</v>
      </c>
      <c r="I25" s="52">
        <f>IFERROR(LOOKUP(2,1/('Daily Prices'!$A$3:$A$2188&lt;DATE(2022,9,1)+0),'Growth Index'!C$3:C$2188)/LOOKUP(2,1/('Daily Prices'!$A$3:$A$2188&lt;DATE(2022,8,1)),'Growth Index'!C$3:C$2188)-1,LOOKUP(2,1/('Daily Prices'!$A$3:$A$2188&lt;DATE(2022,9,1)+0),'Growth Index'!C$3:C$2188)/100-1)</f>
        <v>-1.0010308087712638E-2</v>
      </c>
      <c r="J25" s="52">
        <f>IFERROR(LOOKUP(2,1/('Daily Prices'!$A$3:$A$2188&lt;DATE(2022,10,1)+0),'Growth Index'!C$3:C$2188)/LOOKUP(2,1/('Daily Prices'!$A$3:$A$2188&lt;DATE(2022,9,1)),'Growth Index'!C$3:C$2188)-1,LOOKUP(2,1/('Daily Prices'!$A$3:$A$2188&lt;DATE(2022,10,1)+0),'Growth Index'!C$3:C$2188)/100-1)</f>
        <v>-1.2826696278511629E-2</v>
      </c>
      <c r="K25" s="52">
        <f>IFERROR(LOOKUP(2,1/('Daily Prices'!$A$3:$A$2188&lt;DATE(2022,11,1)+0),'Growth Index'!C$3:C$2188)/LOOKUP(2,1/('Daily Prices'!$A$3:$A$2188&lt;DATE(2022,10,1)),'Growth Index'!C$3:C$2188)-1,LOOKUP(2,1/('Daily Prices'!$A$3:$A$2188&lt;DATE(2022,11,1)+0),'Growth Index'!C$3:C$2188)/100-1)</f>
        <v>-2.2629736805842571E-3</v>
      </c>
      <c r="L25" s="52">
        <f>IFERROR(LOOKUP(2,1/('Daily Prices'!$A$3:$A$2188&lt;DATE(2022,12,1)+0),'Growth Index'!C$3:C$2188)/LOOKUP(2,1/('Daily Prices'!$A$3:$A$2188&lt;DATE(2022,11,1)),'Growth Index'!C$3:C$2188)-1,LOOKUP(2,1/('Daily Prices'!$A$3:$A$2188&lt;DATE(2022,12,1)+0),'Growth Index'!C$3:C$2188)/100-1)</f>
        <v>5.2616649441522334E-2</v>
      </c>
      <c r="M25" s="52">
        <f>IFERROR(LOOKUP(2,1/('Daily Prices'!$A$3:$A$2188&lt;DATE(2023,1,1)),'Growth Index'!C$3:C$2188)/LOOKUP(2,1/('Daily Prices'!$A$3:$A$2188&lt;DATE(2022,12,1)),'Growth Index'!C$3:C$2188)-1,LOOKUP(2,1/('Daily Prices'!$A$3:$A$2188&lt;DATE(2023,1,1)),'Growth Index'!C$3:C$2188)/100-1)</f>
        <v>5.1303772858596552E-2</v>
      </c>
      <c r="N25" s="53">
        <f>IFERROR(LOOKUP(2,1/('Daily Prices'!$A$3:$A$2188&lt;DATE(2023,1,1)),'Growth Index'!C$3:C$2188)/LOOKUP(2,1/('Daily Prices'!$A$3:$A$2188&lt;DATE(2022,1,1)),'Growth Index'!C$3:C$2188)-1,LOOKUP(2,1/('Daily Prices'!$A$3:$A$2188&lt;DATE(2023,1,1)),'Growth Index'!C$3:C$2188)/100-1)</f>
        <v>0.11710848164598953</v>
      </c>
    </row>
    <row r="26" spans="1:14" x14ac:dyDescent="0.25">
      <c r="A26" s="46">
        <v>2023</v>
      </c>
      <c r="B26" s="52">
        <f>IFERROR(LOOKUP(2,1/('Daily Prices'!$A$3:$A$2188&lt;DATE(2023,2,1)+0),'Growth Index'!C$3:C$2188)/LOOKUP(2,1/('Daily Prices'!$A$3:$A$2188&lt;DATE(2023,1,1)),'Growth Index'!C$3:C$2188)-1,LOOKUP(2,1/('Daily Prices'!$A$3:$A$2188&lt;DATE(2023,2,1)+0),'Growth Index'!C$3:C$2188)/100-1)</f>
        <v>4.6983461912465607E-2</v>
      </c>
      <c r="C26" s="52">
        <f>IFERROR(LOOKUP(2,1/('Daily Prices'!$A$3:$A$2188&lt;DATE(2023,3,1)+0),'Growth Index'!C$3:C$2188)/LOOKUP(2,1/('Daily Prices'!$A$3:$A$2188&lt;DATE(2023,2,1)),'Growth Index'!C$3:C$2188)-1,LOOKUP(2,1/('Daily Prices'!$A$3:$A$2188&lt;DATE(2023,3,1)+0),'Growth Index'!C$3:C$2188)/100-1)</f>
        <v>-4.1464015651687558E-2</v>
      </c>
      <c r="D26" s="52">
        <f>IFERROR(LOOKUP(2,1/('Daily Prices'!$A$3:$A$2188&lt;DATE(2023,4,1)+0),'Growth Index'!C$3:C$2188)/LOOKUP(2,1/('Daily Prices'!$A$3:$A$2188&lt;DATE(2023,3,1)),'Growth Index'!C$3:C$2188)-1,LOOKUP(2,1/('Daily Prices'!$A$3:$A$2188&lt;DATE(2023,4,1)+0),'Growth Index'!C$3:C$2188)/100-1)</f>
        <v>7.8328115858516734E-2</v>
      </c>
      <c r="E26" s="52">
        <f>IFERROR(LOOKUP(2,1/('Daily Prices'!$A$3:$A$2188&lt;DATE(2023,5,1)+0),'Growth Index'!C$3:C$2188)/LOOKUP(2,1/('Daily Prices'!$A$3:$A$2188&lt;DATE(2023,4,1)),'Growth Index'!C$3:C$2188)-1,LOOKUP(2,1/('Daily Prices'!$A$3:$A$2188&lt;DATE(2023,5,1)+0),'Growth Index'!C$3:C$2188)/100-1)</f>
        <v>-3.3002449781163179E-3</v>
      </c>
      <c r="F26" s="52">
        <f>IFERROR(LOOKUP(2,1/('Daily Prices'!$A$3:$A$2188&lt;DATE(2023,6,1)+0),'Growth Index'!C$3:C$2188)/LOOKUP(2,1/('Daily Prices'!$A$3:$A$2188&lt;DATE(2023,5,1)),'Growth Index'!C$3:C$2188)-1,LOOKUP(2,1/('Daily Prices'!$A$3:$A$2188&lt;DATE(2023,6,1)+0),'Growth Index'!C$3:C$2188)/100-1)</f>
        <v>2.5276263780786845E-3</v>
      </c>
      <c r="G26" s="52">
        <f>IFERROR(LOOKUP(2,1/('Daily Prices'!$A$3:$A$2188&lt;DATE(2023,7,1)+0),'Growth Index'!C$3:C$2188)/LOOKUP(2,1/('Daily Prices'!$A$3:$A$2188&lt;DATE(2023,6,1)),'Growth Index'!C$3:C$2188)-1,LOOKUP(2,1/('Daily Prices'!$A$3:$A$2188&lt;DATE(2023,7,1)+0),'Growth Index'!C$3:C$2188)/100-1)</f>
        <v>-3.4222236448392396E-2</v>
      </c>
      <c r="H26" s="52">
        <f>IFERROR(LOOKUP(2,1/('Daily Prices'!$A$3:$A$2188&lt;DATE(2023,8,1)+0),'Growth Index'!C$3:C$2188)/LOOKUP(2,1/('Daily Prices'!$A$3:$A$2188&lt;DATE(2023,7,1)),'Growth Index'!C$3:C$2188)-1,LOOKUP(2,1/('Daily Prices'!$A$3:$A$2188&lt;DATE(2023,8,1)+0),'Growth Index'!C$3:C$2188)/100-1)</f>
        <v>3.3141203119301688E-2</v>
      </c>
      <c r="I26" s="52">
        <f>IFERROR(LOOKUP(2,1/('Daily Prices'!$A$3:$A$2188&lt;DATE(2023,9,1)+0),'Growth Index'!C$3:C$2188)/LOOKUP(2,1/('Daily Prices'!$A$3:$A$2188&lt;DATE(2023,8,1)),'Growth Index'!C$3:C$2188)-1,LOOKUP(2,1/('Daily Prices'!$A$3:$A$2188&lt;DATE(2023,9,1)+0),'Growth Index'!C$3:C$2188)/100-1)</f>
        <v>-9.1042273165298226E-3</v>
      </c>
      <c r="J26" s="52">
        <f>IFERROR(LOOKUP(2,1/('Daily Prices'!$A$3:$A$2188&lt;DATE(2023,10,1)+0),'Growth Index'!C$3:C$2188)/LOOKUP(2,1/('Daily Prices'!$A$3:$A$2188&lt;DATE(2023,9,1)),'Growth Index'!C$3:C$2188)-1,LOOKUP(2,1/('Daily Prices'!$A$3:$A$2188&lt;DATE(2023,10,1)+0),'Growth Index'!C$3:C$2188)/100-1)</f>
        <v>-3.220933377363E-2</v>
      </c>
      <c r="K26" s="52">
        <f>IFERROR(LOOKUP(2,1/('Daily Prices'!$A$3:$A$2188&lt;DATE(2023,11,1)+0),'Growth Index'!C$3:C$2188)/LOOKUP(2,1/('Daily Prices'!$A$3:$A$2188&lt;DATE(2023,10,1)),'Growth Index'!C$3:C$2188)-1,LOOKUP(2,1/('Daily Prices'!$A$3:$A$2188&lt;DATE(2023,11,1)+0),'Growth Index'!C$3:C$2188)/100-1)</f>
        <v>6.9845484446544148E-2</v>
      </c>
      <c r="L26" s="52">
        <f>IFERROR(LOOKUP(2,1/('Daily Prices'!$A$3:$A$2188&lt;DATE(2023,12,1)+0),'Growth Index'!C$3:C$2188)/LOOKUP(2,1/('Daily Prices'!$A$3:$A$2188&lt;DATE(2023,11,1)),'Growth Index'!C$3:C$2188)-1,LOOKUP(2,1/('Daily Prices'!$A$3:$A$2188&lt;DATE(2023,12,1)+0),'Growth Index'!C$3:C$2188)/100-1)</f>
        <v>2.0699021539175355E-2</v>
      </c>
      <c r="M26" s="52">
        <f>IFERROR(LOOKUP(2,1/('Daily Prices'!$A$3:$A$2188&lt;DATE(2024,1,1)),'Growth Index'!C$3:C$2188)/LOOKUP(2,1/('Daily Prices'!$A$3:$A$2188&lt;DATE(2023,12,1)),'Growth Index'!C$3:C$2188)-1,LOOKUP(2,1/('Daily Prices'!$A$3:$A$2188&lt;DATE(2024,1,1)),'Growth Index'!C$3:C$2188)/100-1)</f>
        <v>1.8426838698486936E-2</v>
      </c>
      <c r="N26" s="53">
        <f>IFERROR(LOOKUP(2,1/('Daily Prices'!$A$3:$A$2188&lt;DATE(2024,1,1)),'Growth Index'!C$3:C$2188)/LOOKUP(2,1/('Daily Prices'!$A$3:$A$2188&lt;DATE(2023,1,1)),'Growth Index'!C$3:C$2188)-1,LOOKUP(2,1/('Daily Prices'!$A$3:$A$2188&lt;DATE(2024,1,1)),'Growth Index'!C$3:C$2188)/100-1)</f>
        <v>0.1506805010236254</v>
      </c>
    </row>
    <row r="27" spans="1:14" x14ac:dyDescent="0.25">
      <c r="A27" s="46">
        <v>2024</v>
      </c>
      <c r="B27" s="52">
        <f>IFERROR(LOOKUP(2,1/('Daily Prices'!$A$3:$A$2188&lt;DATE(2024,2,1)+0),'Growth Index'!C$3:C$2188)/LOOKUP(2,1/('Daily Prices'!$A$3:$A$2188&lt;DATE(2024,1,1)),'Growth Index'!C$3:C$2188)-1,LOOKUP(2,1/('Daily Prices'!$A$3:$A$2188&lt;DATE(2024,2,1)+0),'Growth Index'!C$3:C$2188)/100-1)</f>
        <v>-1.4192251072331241E-2</v>
      </c>
      <c r="C27" s="52">
        <f>IFERROR(LOOKUP(2,1/('Daily Prices'!$A$3:$A$2188&lt;DATE(2024,3,1)+0),'Growth Index'!C$3:C$2188)/LOOKUP(2,1/('Daily Prices'!$A$3:$A$2188&lt;DATE(2024,2,1)),'Growth Index'!C$3:C$2188)-1,LOOKUP(2,1/('Daily Prices'!$A$3:$A$2188&lt;DATE(2024,3,1)+0),'Growth Index'!C$3:C$2188)/100-1)</f>
        <v>-3.7896429257762154E-3</v>
      </c>
      <c r="D27" s="52">
        <f>IFERROR(LOOKUP(2,1/('Daily Prices'!$A$3:$A$2188&lt;DATE(2024,4,1)+0),'Growth Index'!C$3:C$2188)/LOOKUP(2,1/('Daily Prices'!$A$3:$A$2188&lt;DATE(2024,3,1)),'Growth Index'!C$3:C$2188)-1,LOOKUP(2,1/('Daily Prices'!$A$3:$A$2188&lt;DATE(2024,4,1)+0),'Growth Index'!C$3:C$2188)/100-1)</f>
        <v>8.7358117194913598E-2</v>
      </c>
      <c r="E27" s="52">
        <f>IFERROR(LOOKUP(2,1/('Daily Prices'!$A$3:$A$2188&lt;DATE(2024,5,1)+0),'Growth Index'!C$3:C$2188)/LOOKUP(2,1/('Daily Prices'!$A$3:$A$2188&lt;DATE(2024,4,1)),'Growth Index'!C$3:C$2188)-1,LOOKUP(2,1/('Daily Prices'!$A$3:$A$2188&lt;DATE(2024,5,1)+0),'Growth Index'!C$3:C$2188)/100-1)</f>
        <v>4.3081649174818715E-2</v>
      </c>
      <c r="F27" s="52">
        <f>IFERROR(LOOKUP(2,1/('Daily Prices'!$A$3:$A$2188&lt;DATE(2024,6,1)+0),'Growth Index'!C$3:C$2188)/LOOKUP(2,1/('Daily Prices'!$A$3:$A$2188&lt;DATE(2024,5,1)),'Growth Index'!C$3:C$2188)-1,LOOKUP(2,1/('Daily Prices'!$A$3:$A$2188&lt;DATE(2024,6,1)+0),'Growth Index'!C$3:C$2188)/100-1)</f>
        <v>1.7642567590234526E-2</v>
      </c>
      <c r="G27" s="52">
        <f>IFERROR(LOOKUP(2,1/('Daily Prices'!$A$3:$A$2188&lt;DATE(2024,7,1)+0),'Growth Index'!C$3:C$2188)/LOOKUP(2,1/('Daily Prices'!$A$3:$A$2188&lt;DATE(2024,6,1)),'Growth Index'!C$3:C$2188)-1,LOOKUP(2,1/('Daily Prices'!$A$3:$A$2188&lt;DATE(2024,7,1)+0),'Growth Index'!C$3:C$2188)/100-1)</f>
        <v>-8.3674669577794569E-3</v>
      </c>
      <c r="H27" s="52">
        <f>IFERROR(LOOKUP(2,1/('Daily Prices'!$A$3:$A$2188&lt;DATE(2024,8,1)+0),'Growth Index'!C$3:C$2188)/LOOKUP(2,1/('Daily Prices'!$A$3:$A$2188&lt;DATE(2024,7,1)),'Growth Index'!C$3:C$2188)-1,LOOKUP(2,1/('Daily Prices'!$A$3:$A$2188&lt;DATE(2024,8,1)+0),'Growth Index'!C$3:C$2188)/100-1)</f>
        <v>4.4966513515556139E-2</v>
      </c>
      <c r="I27" s="52">
        <f>IFERROR(LOOKUP(2,1/('Daily Prices'!$A$3:$A$2188&lt;DATE(2024,9,1)+0),'Growth Index'!C$3:C$2188)/LOOKUP(2,1/('Daily Prices'!$A$3:$A$2188&lt;DATE(2024,8,1)),'Growth Index'!C$3:C$2188)-1,LOOKUP(2,1/('Daily Prices'!$A$3:$A$2188&lt;DATE(2024,9,1)+0),'Growth Index'!C$3:C$2188)/100-1)</f>
        <v>3.8396547982129992E-2</v>
      </c>
      <c r="J27" s="52">
        <f>IFERROR(LOOKUP(2,1/('Daily Prices'!$A$3:$A$2188&lt;DATE(2024,10,1)+0),'Growth Index'!C$3:C$2188)/LOOKUP(2,1/('Daily Prices'!$A$3:$A$2188&lt;DATE(2024,9,1)),'Growth Index'!C$3:C$2188)-1,LOOKUP(2,1/('Daily Prices'!$A$3:$A$2188&lt;DATE(2024,10,1)+0),'Growth Index'!C$3:C$2188)/100-1)</f>
        <v>4.491919277575418E-2</v>
      </c>
      <c r="K27" s="52">
        <f>IFERROR(LOOKUP(2,1/('Daily Prices'!$A$3:$A$2188&lt;DATE(2024,11,1)+0),'Growth Index'!C$3:C$2188)/LOOKUP(2,1/('Daily Prices'!$A$3:$A$2188&lt;DATE(2024,10,1)),'Growth Index'!C$3:C$2188)-1,LOOKUP(2,1/('Daily Prices'!$A$3:$A$2188&lt;DATE(2024,11,1)+0),'Growth Index'!C$3:C$2188)/100-1)</f>
        <v>4.3504807095931852E-2</v>
      </c>
      <c r="L27" s="52">
        <f>IFERROR(LOOKUP(2,1/('Daily Prices'!$A$3:$A$2188&lt;DATE(2024,12,1)+0),'Growth Index'!C$3:C$2188)/LOOKUP(2,1/('Daily Prices'!$A$3:$A$2188&lt;DATE(2024,11,1)),'Growth Index'!C$3:C$2188)-1,LOOKUP(2,1/('Daily Prices'!$A$3:$A$2188&lt;DATE(2024,12,1)+0),'Growth Index'!C$3:C$2188)/100-1)</f>
        <v>-2.5087970659337877E-2</v>
      </c>
      <c r="M27" s="52">
        <f>IFERROR(LOOKUP(2,1/('Daily Prices'!$A$3:$A$2188&lt;DATE(2025,1,1)),'Growth Index'!C$3:C$2188)/LOOKUP(2,1/('Daily Prices'!$A$3:$A$2188&lt;DATE(2024,12,1)),'Growth Index'!C$3:C$2188)-1,LOOKUP(2,1/('Daily Prices'!$A$3:$A$2188&lt;DATE(2025,1,1)),'Growth Index'!C$3:C$2188)/100-1)</f>
        <v>-4.8573131091557142E-3</v>
      </c>
      <c r="N27" s="53">
        <f>IFERROR(LOOKUP(2,1/('Daily Prices'!$A$3:$A$2188&lt;DATE(2025,1,1)),'Growth Index'!C$3:C$2188)/LOOKUP(2,1/('Daily Prices'!$A$3:$A$2188&lt;DATE(2024,1,1)),'Growth Index'!C$3:C$2188)-1,LOOKUP(2,1/('Daily Prices'!$A$3:$A$2188&lt;DATE(2025,1,1)),'Growth Index'!C$3:C$2188)/100-1)</f>
        <v>0.29024971538389344</v>
      </c>
    </row>
    <row r="29" spans="1:14" ht="15" customHeight="1" x14ac:dyDescent="0.25">
      <c r="A29" s="1" t="s">
        <v>41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51" t="s">
        <v>119</v>
      </c>
      <c r="B30" s="51" t="s">
        <v>121</v>
      </c>
      <c r="C30" s="51" t="s">
        <v>122</v>
      </c>
      <c r="D30" s="51" t="s">
        <v>123</v>
      </c>
      <c r="E30" s="51" t="s">
        <v>124</v>
      </c>
      <c r="F30" s="51" t="s">
        <v>125</v>
      </c>
      <c r="G30" s="51" t="s">
        <v>126</v>
      </c>
      <c r="H30" s="51" t="s">
        <v>127</v>
      </c>
      <c r="I30" s="51" t="s">
        <v>128</v>
      </c>
      <c r="J30" s="51" t="s">
        <v>129</v>
      </c>
      <c r="K30" s="51" t="s">
        <v>130</v>
      </c>
      <c r="L30" s="51" t="s">
        <v>131</v>
      </c>
      <c r="M30" s="51" t="s">
        <v>132</v>
      </c>
      <c r="N30" s="51" t="s">
        <v>119</v>
      </c>
    </row>
    <row r="31" spans="1:14" x14ac:dyDescent="0.25">
      <c r="A31" s="46">
        <v>2015</v>
      </c>
      <c r="B31" s="52">
        <f>IFERROR(LOOKUP(2,1/('Daily Prices'!$A$3:$A$2188&lt;DATE(2015,2,1)+0),'Growth Index'!D$3:D$2188)/LOOKUP(2,1/('Daily Prices'!$A$3:$A$2188&lt;DATE(2015,1,1)),'Growth Index'!D$3:D$2188)-1,LOOKUP(2,1/('Daily Prices'!$A$3:$A$2188&lt;DATE(2015,2,1)+0),'Growth Index'!D$3:D$2188)/100-1)</f>
        <v>4.3735174961691214E-2</v>
      </c>
      <c r="C31" s="52">
        <f>IFERROR(LOOKUP(2,1/('Daily Prices'!$A$3:$A$2188&lt;DATE(2015,3,1)+0),'Growth Index'!D$3:D$2188)/LOOKUP(2,1/('Daily Prices'!$A$3:$A$2188&lt;DATE(2015,2,1)),'Growth Index'!D$3:D$2188)-1,LOOKUP(2,1/('Daily Prices'!$A$3:$A$2188&lt;DATE(2015,3,1)+0),'Growth Index'!D$3:D$2188)/100-1)</f>
        <v>-2.0216199909497634E-2</v>
      </c>
      <c r="D31" s="52">
        <f>IFERROR(LOOKUP(2,1/('Daily Prices'!$A$3:$A$2188&lt;DATE(2015,4,1)+0),'Growth Index'!D$3:D$2188)/LOOKUP(2,1/('Daily Prices'!$A$3:$A$2188&lt;DATE(2015,3,1)),'Growth Index'!D$3:D$2188)-1,LOOKUP(2,1/('Daily Prices'!$A$3:$A$2188&lt;DATE(2015,4,1)+0),'Growth Index'!D$3:D$2188)/100-1)</f>
        <v>-2.0600484838035116E-2</v>
      </c>
      <c r="E31" s="52">
        <f>IFERROR(LOOKUP(2,1/('Daily Prices'!$A$3:$A$2188&lt;DATE(2015,5,1)+0),'Growth Index'!D$3:D$2188)/LOOKUP(2,1/('Daily Prices'!$A$3:$A$2188&lt;DATE(2015,4,1)),'Growth Index'!D$3:D$2188)-1,LOOKUP(2,1/('Daily Prices'!$A$3:$A$2188&lt;DATE(2015,5,1)+0),'Growth Index'!D$3:D$2188)/100-1)</f>
        <v>-1.9738565653051765E-2</v>
      </c>
      <c r="F31" s="52">
        <f>IFERROR(LOOKUP(2,1/('Daily Prices'!$A$3:$A$2188&lt;DATE(2015,6,1)+0),'Growth Index'!D$3:D$2188)/LOOKUP(2,1/('Daily Prices'!$A$3:$A$2188&lt;DATE(2015,5,1)),'Growth Index'!D$3:D$2188)-1,LOOKUP(2,1/('Daily Prices'!$A$3:$A$2188&lt;DATE(2015,6,1)+0),'Growth Index'!D$3:D$2188)/100-1)</f>
        <v>1.8040746687648435E-2</v>
      </c>
      <c r="G31" s="52">
        <f>IFERROR(LOOKUP(2,1/('Daily Prices'!$A$3:$A$2188&lt;DATE(2015,7,1)+0),'Growth Index'!D$3:D$2188)/LOOKUP(2,1/('Daily Prices'!$A$3:$A$2188&lt;DATE(2015,6,1)),'Growth Index'!D$3:D$2188)-1,LOOKUP(2,1/('Daily Prices'!$A$3:$A$2188&lt;DATE(2015,7,1)+0),'Growth Index'!D$3:D$2188)/100-1)</f>
        <v>-7.5311294383995087E-3</v>
      </c>
      <c r="H31" s="52">
        <f>IFERROR(LOOKUP(2,1/('Daily Prices'!$A$3:$A$2188&lt;DATE(2015,8,1)+0),'Growth Index'!D$3:D$2188)/LOOKUP(2,1/('Daily Prices'!$A$3:$A$2188&lt;DATE(2015,7,1)),'Growth Index'!D$3:D$2188)-1,LOOKUP(2,1/('Daily Prices'!$A$3:$A$2188&lt;DATE(2015,8,1)+0),'Growth Index'!D$3:D$2188)/100-1)</f>
        <v>3.4087999475210573E-2</v>
      </c>
      <c r="I31" s="52">
        <f>IFERROR(LOOKUP(2,1/('Daily Prices'!$A$3:$A$2188&lt;DATE(2015,9,1)+0),'Growth Index'!D$3:D$2188)/LOOKUP(2,1/('Daily Prices'!$A$3:$A$2188&lt;DATE(2015,8,1)),'Growth Index'!D$3:D$2188)-1,LOOKUP(2,1/('Daily Prices'!$A$3:$A$2188&lt;DATE(2015,9,1)+0),'Growth Index'!D$3:D$2188)/100-1)</f>
        <v>-6.6483179176557106E-2</v>
      </c>
      <c r="J31" s="52">
        <f>IFERROR(LOOKUP(2,1/('Daily Prices'!$A$3:$A$2188&lt;DATE(2015,10,1)+0),'Growth Index'!D$3:D$2188)/LOOKUP(2,1/('Daily Prices'!$A$3:$A$2188&lt;DATE(2015,9,1)),'Growth Index'!D$3:D$2188)-1,LOOKUP(2,1/('Daily Prices'!$A$3:$A$2188&lt;DATE(2015,10,1)+0),'Growth Index'!D$3:D$2188)/100-1)</f>
        <v>-5.6094925151963793E-3</v>
      </c>
      <c r="K31" s="52">
        <f>IFERROR(LOOKUP(2,1/('Daily Prices'!$A$3:$A$2188&lt;DATE(2015,11,1)+0),'Growth Index'!D$3:D$2188)/LOOKUP(2,1/('Daily Prices'!$A$3:$A$2188&lt;DATE(2015,10,1)),'Growth Index'!D$3:D$2188)-1,LOOKUP(2,1/('Daily Prices'!$A$3:$A$2188&lt;DATE(2015,11,1)+0),'Growth Index'!D$3:D$2188)/100-1)</f>
        <v>1.4353043876975224E-2</v>
      </c>
      <c r="L31" s="52">
        <f>IFERROR(LOOKUP(2,1/('Daily Prices'!$A$3:$A$2188&lt;DATE(2015,12,1)+0),'Growth Index'!D$3:D$2188)/LOOKUP(2,1/('Daily Prices'!$A$3:$A$2188&lt;DATE(2015,11,1)),'Growth Index'!D$3:D$2188)-1,LOOKUP(2,1/('Daily Prices'!$A$3:$A$2188&lt;DATE(2015,12,1)+0),'Growth Index'!D$3:D$2188)/100-1)</f>
        <v>9.3862125469688085E-3</v>
      </c>
      <c r="M31" s="52">
        <f>IFERROR(LOOKUP(2,1/('Daily Prices'!$A$3:$A$2188&lt;DATE(2016,1,1)),'Growth Index'!D$3:D$2188)/LOOKUP(2,1/('Daily Prices'!$A$3:$A$2188&lt;DATE(2015,12,1)),'Growth Index'!D$3:D$2188)-1,LOOKUP(2,1/('Daily Prices'!$A$3:$A$2188&lt;DATE(2016,1,1)),'Growth Index'!D$3:D$2188)/100-1)</f>
        <v>-2.1506603338916852E-2</v>
      </c>
      <c r="N31" s="53">
        <f>IFERROR(LOOKUP(2,1/('Daily Prices'!$A$3:$A$2188&lt;DATE(2016,1,1)),'Growth Index'!D$3:D$2188)/LOOKUP(2,1/('Daily Prices'!$A$3:$A$2188&lt;DATE(2015,1,1)),'Growth Index'!D$3:D$2188)-1,LOOKUP(2,1/('Daily Prices'!$A$3:$A$2188&lt;DATE(2016,1,1)),'Growth Index'!D$3:D$2188)/100-1)</f>
        <v>-4.6006423308633915E-2</v>
      </c>
    </row>
    <row r="32" spans="1:14" x14ac:dyDescent="0.25">
      <c r="A32" s="46">
        <v>2016</v>
      </c>
      <c r="B32" s="52">
        <f>IFERROR(LOOKUP(2,1/('Daily Prices'!$A$3:$A$2188&lt;DATE(2016,2,1)+0),'Growth Index'!D$3:D$2188)/LOOKUP(2,1/('Daily Prices'!$A$3:$A$2188&lt;DATE(2016,1,1)),'Growth Index'!D$3:D$2188)-1,LOOKUP(2,1/('Daily Prices'!$A$3:$A$2188&lt;DATE(2016,2,1)+0),'Growth Index'!D$3:D$2188)/100-1)</f>
        <v>-8.6163534467393998E-2</v>
      </c>
      <c r="C32" s="52">
        <f>IFERROR(LOOKUP(2,1/('Daily Prices'!$A$3:$A$2188&lt;DATE(2016,3,1)+0),'Growth Index'!D$3:D$2188)/LOOKUP(2,1/('Daily Prices'!$A$3:$A$2188&lt;DATE(2016,2,1)),'Growth Index'!D$3:D$2188)-1,LOOKUP(2,1/('Daily Prices'!$A$3:$A$2188&lt;DATE(2016,3,1)+0),'Growth Index'!D$3:D$2188)/100-1)</f>
        <v>-0.11048026312621284</v>
      </c>
      <c r="D32" s="52">
        <f>IFERROR(LOOKUP(2,1/('Daily Prices'!$A$3:$A$2188&lt;DATE(2016,4,1)+0),'Growth Index'!D$3:D$2188)/LOOKUP(2,1/('Daily Prices'!$A$3:$A$2188&lt;DATE(2016,3,1)),'Growth Index'!D$3:D$2188)-1,LOOKUP(2,1/('Daily Prices'!$A$3:$A$2188&lt;DATE(2016,4,1)+0),'Growth Index'!D$3:D$2188)/100-1)</f>
        <v>0.1551958422434554</v>
      </c>
      <c r="E32" s="52">
        <f>IFERROR(LOOKUP(2,1/('Daily Prices'!$A$3:$A$2188&lt;DATE(2016,5,1)+0),'Growth Index'!D$3:D$2188)/LOOKUP(2,1/('Daily Prices'!$A$3:$A$2188&lt;DATE(2016,4,1)),'Growth Index'!D$3:D$2188)-1,LOOKUP(2,1/('Daily Prices'!$A$3:$A$2188&lt;DATE(2016,5,1)+0),'Growth Index'!D$3:D$2188)/100-1)</f>
        <v>2.9810387005464234E-2</v>
      </c>
      <c r="F32" s="52">
        <f>IFERROR(LOOKUP(2,1/('Daily Prices'!$A$3:$A$2188&lt;DATE(2016,6,1)+0),'Growth Index'!D$3:D$2188)/LOOKUP(2,1/('Daily Prices'!$A$3:$A$2188&lt;DATE(2016,5,1)),'Growth Index'!D$3:D$2188)-1,LOOKUP(2,1/('Daily Prices'!$A$3:$A$2188&lt;DATE(2016,6,1)+0),'Growth Index'!D$3:D$2188)/100-1)</f>
        <v>4.4251694024383115E-2</v>
      </c>
      <c r="G32" s="52">
        <f>IFERROR(LOOKUP(2,1/('Daily Prices'!$A$3:$A$2188&lt;DATE(2016,7,1)+0),'Growth Index'!D$3:D$2188)/LOOKUP(2,1/('Daily Prices'!$A$3:$A$2188&lt;DATE(2016,6,1)),'Growth Index'!D$3:D$2188)-1,LOOKUP(2,1/('Daily Prices'!$A$3:$A$2188&lt;DATE(2016,7,1)+0),'Growth Index'!D$3:D$2188)/100-1)</f>
        <v>2.8908296182021953E-2</v>
      </c>
      <c r="H32" s="52">
        <f>IFERROR(LOOKUP(2,1/('Daily Prices'!$A$3:$A$2188&lt;DATE(2016,8,1)+0),'Growth Index'!D$3:D$2188)/LOOKUP(2,1/('Daily Prices'!$A$3:$A$2188&lt;DATE(2016,7,1)),'Growth Index'!D$3:D$2188)-1,LOOKUP(2,1/('Daily Prices'!$A$3:$A$2188&lt;DATE(2016,8,1)+0),'Growth Index'!D$3:D$2188)/100-1)</f>
        <v>5.4688575415977381E-2</v>
      </c>
      <c r="I32" s="52">
        <f>IFERROR(LOOKUP(2,1/('Daily Prices'!$A$3:$A$2188&lt;DATE(2016,9,1)+0),'Growth Index'!D$3:D$2188)/LOOKUP(2,1/('Daily Prices'!$A$3:$A$2188&lt;DATE(2016,8,1)),'Growth Index'!D$3:D$2188)-1,LOOKUP(2,1/('Daily Prices'!$A$3:$A$2188&lt;DATE(2016,9,1)+0),'Growth Index'!D$3:D$2188)/100-1)</f>
        <v>2.9867978515135007E-2</v>
      </c>
      <c r="J32" s="52">
        <f>IFERROR(LOOKUP(2,1/('Daily Prices'!$A$3:$A$2188&lt;DATE(2016,10,1)+0),'Growth Index'!D$3:D$2188)/LOOKUP(2,1/('Daily Prices'!$A$3:$A$2188&lt;DATE(2016,9,1)),'Growth Index'!D$3:D$2188)-1,LOOKUP(2,1/('Daily Prices'!$A$3:$A$2188&lt;DATE(2016,10,1)+0),'Growth Index'!D$3:D$2188)/100-1)</f>
        <v>-3.5874439461891505E-4</v>
      </c>
      <c r="K32" s="52">
        <f>IFERROR(LOOKUP(2,1/('Daily Prices'!$A$3:$A$2188&lt;DATE(2016,11,1)+0),'Growth Index'!D$3:D$2188)/LOOKUP(2,1/('Daily Prices'!$A$3:$A$2188&lt;DATE(2016,10,1)),'Growth Index'!D$3:D$2188)-1,LOOKUP(2,1/('Daily Prices'!$A$3:$A$2188&lt;DATE(2016,11,1)+0),'Growth Index'!D$3:D$2188)/100-1)</f>
        <v>2.6435687593131529E-2</v>
      </c>
      <c r="L32" s="52">
        <f>IFERROR(LOOKUP(2,1/('Daily Prices'!$A$3:$A$2188&lt;DATE(2016,12,1)+0),'Growth Index'!D$3:D$2188)/LOOKUP(2,1/('Daily Prices'!$A$3:$A$2188&lt;DATE(2016,11,1)),'Growth Index'!D$3:D$2188)-1,LOOKUP(2,1/('Daily Prices'!$A$3:$A$2188&lt;DATE(2016,12,1)+0),'Growth Index'!D$3:D$2188)/100-1)</f>
        <v>-4.7424325916354926E-2</v>
      </c>
      <c r="M32" s="52">
        <f>IFERROR(LOOKUP(2,1/('Daily Prices'!$A$3:$A$2188&lt;DATE(2017,1,1)),'Growth Index'!D$3:D$2188)/LOOKUP(2,1/('Daily Prices'!$A$3:$A$2188&lt;DATE(2016,12,1)),'Growth Index'!D$3:D$2188)-1,LOOKUP(2,1/('Daily Prices'!$A$3:$A$2188&lt;DATE(2017,1,1)),'Growth Index'!D$3:D$2188)/100-1)</f>
        <v>-1.94449763819734E-2</v>
      </c>
      <c r="N32" s="53">
        <f>IFERROR(LOOKUP(2,1/('Daily Prices'!$A$3:$A$2188&lt;DATE(2017,1,1)),'Growth Index'!D$3:D$2188)/LOOKUP(2,1/('Daily Prices'!$A$3:$A$2188&lt;DATE(2016,1,1)),'Growth Index'!D$3:D$2188)-1,LOOKUP(2,1/('Daily Prices'!$A$3:$A$2188&lt;DATE(2017,1,1)),'Growth Index'!D$3:D$2188)/100-1)</f>
        <v>8.1613209145537491E-2</v>
      </c>
    </row>
    <row r="33" spans="1:14" x14ac:dyDescent="0.25">
      <c r="A33" s="46">
        <v>2017</v>
      </c>
      <c r="B33" s="52">
        <f>IFERROR(LOOKUP(2,1/('Daily Prices'!$A$3:$A$2188&lt;DATE(2017,2,1)+0),'Growth Index'!D$3:D$2188)/LOOKUP(2,1/('Daily Prices'!$A$3:$A$2188&lt;DATE(2017,1,1)),'Growth Index'!D$3:D$2188)-1,LOOKUP(2,1/('Daily Prices'!$A$3:$A$2188&lt;DATE(2017,2,1)+0),'Growth Index'!D$3:D$2188)/100-1)</f>
        <v>6.0417361727059138E-2</v>
      </c>
      <c r="C33" s="52">
        <f>IFERROR(LOOKUP(2,1/('Daily Prices'!$A$3:$A$2188&lt;DATE(2017,3,1)+0),'Growth Index'!D$3:D$2188)/LOOKUP(2,1/('Daily Prices'!$A$3:$A$2188&lt;DATE(2017,2,1)),'Growth Index'!D$3:D$2188)-1,LOOKUP(2,1/('Daily Prices'!$A$3:$A$2188&lt;DATE(2017,3,1)+0),'Growth Index'!D$3:D$2188)/100-1)</f>
        <v>3.6382785657143923E-2</v>
      </c>
      <c r="D33" s="52">
        <f>IFERROR(LOOKUP(2,1/('Daily Prices'!$A$3:$A$2188&lt;DATE(2017,4,1)+0),'Growth Index'!D$3:D$2188)/LOOKUP(2,1/('Daily Prices'!$A$3:$A$2188&lt;DATE(2017,3,1)),'Growth Index'!D$3:D$2188)-1,LOOKUP(2,1/('Daily Prices'!$A$3:$A$2188&lt;DATE(2017,4,1)+0),'Growth Index'!D$3:D$2188)/100-1)</f>
        <v>3.9592542408020792E-2</v>
      </c>
      <c r="E33" s="52">
        <f>IFERROR(LOOKUP(2,1/('Daily Prices'!$A$3:$A$2188&lt;DATE(2017,5,1)+0),'Growth Index'!D$3:D$2188)/LOOKUP(2,1/('Daily Prices'!$A$3:$A$2188&lt;DATE(2017,4,1)),'Growth Index'!D$3:D$2188)-1,LOOKUP(2,1/('Daily Prices'!$A$3:$A$2188&lt;DATE(2017,5,1)+0),'Growth Index'!D$3:D$2188)/100-1)</f>
        <v>3.557228502698484E-2</v>
      </c>
      <c r="F33" s="52">
        <f>IFERROR(LOOKUP(2,1/('Daily Prices'!$A$3:$A$2188&lt;DATE(2017,6,1)+0),'Growth Index'!D$3:D$2188)/LOOKUP(2,1/('Daily Prices'!$A$3:$A$2188&lt;DATE(2017,5,1)),'Growth Index'!D$3:D$2188)-1,LOOKUP(2,1/('Daily Prices'!$A$3:$A$2188&lt;DATE(2017,6,1)+0),'Growth Index'!D$3:D$2188)/100-1)</f>
        <v>1.9575477780930051E-2</v>
      </c>
      <c r="G33" s="52">
        <f>IFERROR(LOOKUP(2,1/('Daily Prices'!$A$3:$A$2188&lt;DATE(2017,7,1)+0),'Growth Index'!D$3:D$2188)/LOOKUP(2,1/('Daily Prices'!$A$3:$A$2188&lt;DATE(2017,6,1)),'Growth Index'!D$3:D$2188)-1,LOOKUP(2,1/('Daily Prices'!$A$3:$A$2188&lt;DATE(2017,7,1)+0),'Growth Index'!D$3:D$2188)/100-1)</f>
        <v>-3.8753414954970644E-3</v>
      </c>
      <c r="H33" s="52">
        <f>IFERROR(LOOKUP(2,1/('Daily Prices'!$A$3:$A$2188&lt;DATE(2017,8,1)+0),'Growth Index'!D$3:D$2188)/LOOKUP(2,1/('Daily Prices'!$A$3:$A$2188&lt;DATE(2017,7,1)),'Growth Index'!D$3:D$2188)-1,LOOKUP(2,1/('Daily Prices'!$A$3:$A$2188&lt;DATE(2017,8,1)+0),'Growth Index'!D$3:D$2188)/100-1)</f>
        <v>6.6257309347499627E-2</v>
      </c>
      <c r="I33" s="52">
        <f>IFERROR(LOOKUP(2,1/('Daily Prices'!$A$3:$A$2188&lt;DATE(2017,9,1)+0),'Growth Index'!D$3:D$2188)/LOOKUP(2,1/('Daily Prices'!$A$3:$A$2188&lt;DATE(2017,8,1)),'Growth Index'!D$3:D$2188)-1,LOOKUP(2,1/('Daily Prices'!$A$3:$A$2188&lt;DATE(2017,9,1)+0),'Growth Index'!D$3:D$2188)/100-1)</f>
        <v>-3.1677354922604595E-2</v>
      </c>
      <c r="J33" s="52">
        <f>IFERROR(LOOKUP(2,1/('Daily Prices'!$A$3:$A$2188&lt;DATE(2017,10,1)+0),'Growth Index'!D$3:D$2188)/LOOKUP(2,1/('Daily Prices'!$A$3:$A$2188&lt;DATE(2017,9,1)),'Growth Index'!D$3:D$2188)-1,LOOKUP(2,1/('Daily Prices'!$A$3:$A$2188&lt;DATE(2017,10,1)+0),'Growth Index'!D$3:D$2188)/100-1)</f>
        <v>-1.7231597657197617E-2</v>
      </c>
      <c r="K33" s="52">
        <f>IFERROR(LOOKUP(2,1/('Daily Prices'!$A$3:$A$2188&lt;DATE(2017,11,1)+0),'Growth Index'!D$3:D$2188)/LOOKUP(2,1/('Daily Prices'!$A$3:$A$2188&lt;DATE(2017,10,1)),'Growth Index'!D$3:D$2188)-1,LOOKUP(2,1/('Daily Prices'!$A$3:$A$2188&lt;DATE(2017,11,1)+0),'Growth Index'!D$3:D$2188)/100-1)</f>
        <v>5.8095150852293553E-2</v>
      </c>
      <c r="L33" s="52">
        <f>IFERROR(LOOKUP(2,1/('Daily Prices'!$A$3:$A$2188&lt;DATE(2017,12,1)+0),'Growth Index'!D$3:D$2188)/LOOKUP(2,1/('Daily Prices'!$A$3:$A$2188&lt;DATE(2017,11,1)),'Growth Index'!D$3:D$2188)-1,LOOKUP(2,1/('Daily Prices'!$A$3:$A$2188&lt;DATE(2017,12,1)+0),'Growth Index'!D$3:D$2188)/100-1)</f>
        <v>4.0507734401362017E-2</v>
      </c>
      <c r="M33" s="52">
        <f>IFERROR(LOOKUP(2,1/('Daily Prices'!$A$3:$A$2188&lt;DATE(2018,1,1)),'Growth Index'!D$3:D$2188)/LOOKUP(2,1/('Daily Prices'!$A$3:$A$2188&lt;DATE(2017,12,1)),'Growth Index'!D$3:D$2188)-1,LOOKUP(2,1/('Daily Prices'!$A$3:$A$2188&lt;DATE(2018,1,1)),'Growth Index'!D$3:D$2188)/100-1)</f>
        <v>2.836931022568101E-2</v>
      </c>
      <c r="N33" s="53">
        <f>IFERROR(LOOKUP(2,1/('Daily Prices'!$A$3:$A$2188&lt;DATE(2018,1,1)),'Growth Index'!D$3:D$2188)/LOOKUP(2,1/('Daily Prices'!$A$3:$A$2188&lt;DATE(2017,1,1)),'Growth Index'!D$3:D$2188)-1,LOOKUP(2,1/('Daily Prices'!$A$3:$A$2188&lt;DATE(2018,1,1)),'Growth Index'!D$3:D$2188)/100-1)</f>
        <v>0.38046724332945447</v>
      </c>
    </row>
    <row r="34" spans="1:14" x14ac:dyDescent="0.25">
      <c r="A34" s="46">
        <v>2018</v>
      </c>
      <c r="B34" s="52">
        <f>IFERROR(LOOKUP(2,1/('Daily Prices'!$A$3:$A$2188&lt;DATE(2018,2,1)+0),'Growth Index'!D$3:D$2188)/LOOKUP(2,1/('Daily Prices'!$A$3:$A$2188&lt;DATE(2018,1,1)),'Growth Index'!D$3:D$2188)-1,LOOKUP(2,1/('Daily Prices'!$A$3:$A$2188&lt;DATE(2018,2,1)+0),'Growth Index'!D$3:D$2188)/100-1)</f>
        <v>3.0942191727528323E-2</v>
      </c>
      <c r="C34" s="52">
        <f>IFERROR(LOOKUP(2,1/('Daily Prices'!$A$3:$A$2188&lt;DATE(2018,3,1)+0),'Growth Index'!D$3:D$2188)/LOOKUP(2,1/('Daily Prices'!$A$3:$A$2188&lt;DATE(2018,2,1)),'Growth Index'!D$3:D$2188)-1,LOOKUP(2,1/('Daily Prices'!$A$3:$A$2188&lt;DATE(2018,3,1)+0),'Growth Index'!D$3:D$2188)/100-1)</f>
        <v>-6.5789003480635322E-2</v>
      </c>
      <c r="D34" s="52">
        <f>IFERROR(LOOKUP(2,1/('Daily Prices'!$A$3:$A$2188&lt;DATE(2018,4,1)+0),'Growth Index'!D$3:D$2188)/LOOKUP(2,1/('Daily Prices'!$A$3:$A$2188&lt;DATE(2018,3,1)),'Growth Index'!D$3:D$2188)-1,LOOKUP(2,1/('Daily Prices'!$A$3:$A$2188&lt;DATE(2018,4,1)+0),'Growth Index'!D$3:D$2188)/100-1)</f>
        <v>-5.683640369667653E-2</v>
      </c>
      <c r="E34" s="52">
        <f>IFERROR(LOOKUP(2,1/('Daily Prices'!$A$3:$A$2188&lt;DATE(2018,5,1)+0),'Growth Index'!D$3:D$2188)/LOOKUP(2,1/('Daily Prices'!$A$3:$A$2188&lt;DATE(2018,4,1)),'Growth Index'!D$3:D$2188)-1,LOOKUP(2,1/('Daily Prices'!$A$3:$A$2188&lt;DATE(2018,5,1)+0),'Growth Index'!D$3:D$2188)/100-1)</f>
        <v>5.4976038831045182E-2</v>
      </c>
      <c r="F34" s="52">
        <f>IFERROR(LOOKUP(2,1/('Daily Prices'!$A$3:$A$2188&lt;DATE(2018,6,1)+0),'Growth Index'!D$3:D$2188)/LOOKUP(2,1/('Daily Prices'!$A$3:$A$2188&lt;DATE(2018,5,1)),'Growth Index'!D$3:D$2188)-1,LOOKUP(2,1/('Daily Prices'!$A$3:$A$2188&lt;DATE(2018,6,1)+0),'Growth Index'!D$3:D$2188)/100-1)</f>
        <v>-1.7099747501929108E-2</v>
      </c>
      <c r="G34" s="52">
        <f>IFERROR(LOOKUP(2,1/('Daily Prices'!$A$3:$A$2188&lt;DATE(2018,7,1)+0),'Growth Index'!D$3:D$2188)/LOOKUP(2,1/('Daily Prices'!$A$3:$A$2188&lt;DATE(2018,6,1)),'Growth Index'!D$3:D$2188)-1,LOOKUP(2,1/('Daily Prices'!$A$3:$A$2188&lt;DATE(2018,7,1)+0),'Growth Index'!D$3:D$2188)/100-1)</f>
        <v>-3.3298810041584748E-2</v>
      </c>
      <c r="H34" s="52">
        <f>IFERROR(LOOKUP(2,1/('Daily Prices'!$A$3:$A$2188&lt;DATE(2018,8,1)+0),'Growth Index'!D$3:D$2188)/LOOKUP(2,1/('Daily Prices'!$A$3:$A$2188&lt;DATE(2018,7,1)),'Growth Index'!D$3:D$2188)-1,LOOKUP(2,1/('Daily Prices'!$A$3:$A$2188&lt;DATE(2018,8,1)+0),'Growth Index'!D$3:D$2188)/100-1)</f>
        <v>7.1303030597283046E-2</v>
      </c>
      <c r="I34" s="52">
        <f>IFERROR(LOOKUP(2,1/('Daily Prices'!$A$3:$A$2188&lt;DATE(2018,9,1)+0),'Growth Index'!D$3:D$2188)/LOOKUP(2,1/('Daily Prices'!$A$3:$A$2188&lt;DATE(2018,8,1)),'Growth Index'!D$3:D$2188)-1,LOOKUP(2,1/('Daily Prices'!$A$3:$A$2188&lt;DATE(2018,9,1)+0),'Growth Index'!D$3:D$2188)/100-1)</f>
        <v>5.2850944775785003E-2</v>
      </c>
      <c r="J34" s="52">
        <f>IFERROR(LOOKUP(2,1/('Daily Prices'!$A$3:$A$2188&lt;DATE(2018,10,1)+0),'Growth Index'!D$3:D$2188)/LOOKUP(2,1/('Daily Prices'!$A$3:$A$2188&lt;DATE(2018,9,1)),'Growth Index'!D$3:D$2188)-1,LOOKUP(2,1/('Daily Prices'!$A$3:$A$2188&lt;DATE(2018,10,1)+0),'Growth Index'!D$3:D$2188)/100-1)</f>
        <v>-7.8457143431080012E-2</v>
      </c>
      <c r="K34" s="52">
        <f>IFERROR(LOOKUP(2,1/('Daily Prices'!$A$3:$A$2188&lt;DATE(2018,11,1)+0),'Growth Index'!D$3:D$2188)/LOOKUP(2,1/('Daily Prices'!$A$3:$A$2188&lt;DATE(2018,10,1)),'Growth Index'!D$3:D$2188)-1,LOOKUP(2,1/('Daily Prices'!$A$3:$A$2188&lt;DATE(2018,11,1)+0),'Growth Index'!D$3:D$2188)/100-1)</f>
        <v>-2.5550360367512237E-3</v>
      </c>
      <c r="L34" s="52">
        <f>IFERROR(LOOKUP(2,1/('Daily Prices'!$A$3:$A$2188&lt;DATE(2018,12,1)+0),'Growth Index'!D$3:D$2188)/LOOKUP(2,1/('Daily Prices'!$A$3:$A$2188&lt;DATE(2018,11,1)),'Growth Index'!D$3:D$2188)-1,LOOKUP(2,1/('Daily Prices'!$A$3:$A$2188&lt;DATE(2018,12,1)+0),'Growth Index'!D$3:D$2188)/100-1)</f>
        <v>9.4970497330710835E-3</v>
      </c>
      <c r="M34" s="52">
        <f>IFERROR(LOOKUP(2,1/('Daily Prices'!$A$3:$A$2188&lt;DATE(2019,1,1)),'Growth Index'!D$3:D$2188)/LOOKUP(2,1/('Daily Prices'!$A$3:$A$2188&lt;DATE(2018,12,1)),'Growth Index'!D$3:D$2188)-1,LOOKUP(2,1/('Daily Prices'!$A$3:$A$2188&lt;DATE(2019,1,1)),'Growth Index'!D$3:D$2188)/100-1)</f>
        <v>2.1764207427200644E-2</v>
      </c>
      <c r="N34" s="53">
        <f>IFERROR(LOOKUP(2,1/('Daily Prices'!$A$3:$A$2188&lt;DATE(2019,1,1)),'Growth Index'!D$3:D$2188)/LOOKUP(2,1/('Daily Prices'!$A$3:$A$2188&lt;DATE(2018,1,1)),'Growth Index'!D$3:D$2188)-1,LOOKUP(2,1/('Daily Prices'!$A$3:$A$2188&lt;DATE(2019,1,1)),'Growth Index'!D$3:D$2188)/100-1)</f>
        <v>-2.6244201194245198E-2</v>
      </c>
    </row>
    <row r="35" spans="1:14" x14ac:dyDescent="0.25">
      <c r="A35" s="46">
        <v>2019</v>
      </c>
      <c r="B35" s="52">
        <f>IFERROR(LOOKUP(2,1/('Daily Prices'!$A$3:$A$2188&lt;DATE(2019,2,1)+0),'Growth Index'!D$3:D$2188)/LOOKUP(2,1/('Daily Prices'!$A$3:$A$2188&lt;DATE(2019,1,1)),'Growth Index'!D$3:D$2188)-1,LOOKUP(2,1/('Daily Prices'!$A$3:$A$2188&lt;DATE(2019,2,1)+0),'Growth Index'!D$3:D$2188)/100-1)</f>
        <v>4.2374227994534941E-4</v>
      </c>
      <c r="C35" s="52">
        <f>IFERROR(LOOKUP(2,1/('Daily Prices'!$A$3:$A$2188&lt;DATE(2019,3,1)+0),'Growth Index'!D$3:D$2188)/LOOKUP(2,1/('Daily Prices'!$A$3:$A$2188&lt;DATE(2019,2,1)),'Growth Index'!D$3:D$2188)-1,LOOKUP(2,1/('Daily Prices'!$A$3:$A$2188&lt;DATE(2019,3,1)+0),'Growth Index'!D$3:D$2188)/100-1)</f>
        <v>-2.1114605504198414E-2</v>
      </c>
      <c r="D35" s="52">
        <f>IFERROR(LOOKUP(2,1/('Daily Prices'!$A$3:$A$2188&lt;DATE(2019,4,1)+0),'Growth Index'!D$3:D$2188)/LOOKUP(2,1/('Daily Prices'!$A$3:$A$2188&lt;DATE(2019,3,1)),'Growth Index'!D$3:D$2188)-1,LOOKUP(2,1/('Daily Prices'!$A$3:$A$2188&lt;DATE(2019,4,1)+0),'Growth Index'!D$3:D$2188)/100-1)</f>
        <v>0.1065861434304689</v>
      </c>
      <c r="E35" s="52">
        <f>IFERROR(LOOKUP(2,1/('Daily Prices'!$A$3:$A$2188&lt;DATE(2019,5,1)+0),'Growth Index'!D$3:D$2188)/LOOKUP(2,1/('Daily Prices'!$A$3:$A$2188&lt;DATE(2019,4,1)),'Growth Index'!D$3:D$2188)-1,LOOKUP(2,1/('Daily Prices'!$A$3:$A$2188&lt;DATE(2019,5,1)+0),'Growth Index'!D$3:D$2188)/100-1)</f>
        <v>-9.8495544448679029E-3</v>
      </c>
      <c r="F35" s="52">
        <f>IFERROR(LOOKUP(2,1/('Daily Prices'!$A$3:$A$2188&lt;DATE(2019,6,1)+0),'Growth Index'!D$3:D$2188)/LOOKUP(2,1/('Daily Prices'!$A$3:$A$2188&lt;DATE(2019,5,1)),'Growth Index'!D$3:D$2188)-1,LOOKUP(2,1/('Daily Prices'!$A$3:$A$2188&lt;DATE(2019,6,1)+0),'Growth Index'!D$3:D$2188)/100-1)</f>
        <v>3.3554765732984659E-2</v>
      </c>
      <c r="G35" s="52">
        <f>IFERROR(LOOKUP(2,1/('Daily Prices'!$A$3:$A$2188&lt;DATE(2019,7,1)+0),'Growth Index'!D$3:D$2188)/LOOKUP(2,1/('Daily Prices'!$A$3:$A$2188&lt;DATE(2019,6,1)),'Growth Index'!D$3:D$2188)-1,LOOKUP(2,1/('Daily Prices'!$A$3:$A$2188&lt;DATE(2019,7,1)+0),'Growth Index'!D$3:D$2188)/100-1)</f>
        <v>5.3915675392428586E-3</v>
      </c>
      <c r="H35" s="52">
        <f>IFERROR(LOOKUP(2,1/('Daily Prices'!$A$3:$A$2188&lt;DATE(2019,8,1)+0),'Growth Index'!D$3:D$2188)/LOOKUP(2,1/('Daily Prices'!$A$3:$A$2188&lt;DATE(2019,7,1)),'Growth Index'!D$3:D$2188)-1,LOOKUP(2,1/('Daily Prices'!$A$3:$A$2188&lt;DATE(2019,8,1)+0),'Growth Index'!D$3:D$2188)/100-1)</f>
        <v>-7.6000119441556713E-2</v>
      </c>
      <c r="I35" s="52">
        <f>IFERROR(LOOKUP(2,1/('Daily Prices'!$A$3:$A$2188&lt;DATE(2019,9,1)+0),'Growth Index'!D$3:D$2188)/LOOKUP(2,1/('Daily Prices'!$A$3:$A$2188&lt;DATE(2019,8,1)),'Growth Index'!D$3:D$2188)-1,LOOKUP(2,1/('Daily Prices'!$A$3:$A$2188&lt;DATE(2019,9,1)+0),'Growth Index'!D$3:D$2188)/100-1)</f>
        <v>-3.71815361474096E-2</v>
      </c>
      <c r="J35" s="52">
        <f>IFERROR(LOOKUP(2,1/('Daily Prices'!$A$3:$A$2188&lt;DATE(2019,10,1)+0),'Growth Index'!D$3:D$2188)/LOOKUP(2,1/('Daily Prices'!$A$3:$A$2188&lt;DATE(2019,9,1)),'Growth Index'!D$3:D$2188)-1,LOOKUP(2,1/('Daily Prices'!$A$3:$A$2188&lt;DATE(2019,10,1)+0),'Growth Index'!D$3:D$2188)/100-1)</f>
        <v>3.3462200361275674E-2</v>
      </c>
      <c r="K35" s="52">
        <f>IFERROR(LOOKUP(2,1/('Daily Prices'!$A$3:$A$2188&lt;DATE(2019,11,1)+0),'Growth Index'!D$3:D$2188)/LOOKUP(2,1/('Daily Prices'!$A$3:$A$2188&lt;DATE(2019,10,1)),'Growth Index'!D$3:D$2188)-1,LOOKUP(2,1/('Daily Prices'!$A$3:$A$2188&lt;DATE(2019,11,1)+0),'Growth Index'!D$3:D$2188)/100-1)</f>
        <v>3.7629781410681185E-2</v>
      </c>
      <c r="L35" s="52">
        <f>IFERROR(LOOKUP(2,1/('Daily Prices'!$A$3:$A$2188&lt;DATE(2019,12,1)+0),'Growth Index'!D$3:D$2188)/LOOKUP(2,1/('Daily Prices'!$A$3:$A$2188&lt;DATE(2019,11,1)),'Growth Index'!D$3:D$2188)-1,LOOKUP(2,1/('Daily Prices'!$A$3:$A$2188&lt;DATE(2019,12,1)+0),'Growth Index'!D$3:D$2188)/100-1)</f>
        <v>9.6844549346328801E-3</v>
      </c>
      <c r="M35" s="52">
        <f>IFERROR(LOOKUP(2,1/('Daily Prices'!$A$3:$A$2188&lt;DATE(2020,1,1)),'Growth Index'!D$3:D$2188)/LOOKUP(2,1/('Daily Prices'!$A$3:$A$2188&lt;DATE(2019,12,1)),'Growth Index'!D$3:D$2188)-1,LOOKUP(2,1/('Daily Prices'!$A$3:$A$2188&lt;DATE(2020,1,1)),'Growth Index'!D$3:D$2188)/100-1)</f>
        <v>2.9590551314240265E-4</v>
      </c>
      <c r="N35" s="53">
        <f>IFERROR(LOOKUP(2,1/('Daily Prices'!$A$3:$A$2188&lt;DATE(2020,1,1)),'Growth Index'!D$3:D$2188)/LOOKUP(2,1/('Daily Prices'!$A$3:$A$2188&lt;DATE(2019,1,1)),'Growth Index'!D$3:D$2188)-1,LOOKUP(2,1/('Daily Prices'!$A$3:$A$2188&lt;DATE(2020,1,1)),'Growth Index'!D$3:D$2188)/100-1)</f>
        <v>7.4331962728841239E-2</v>
      </c>
    </row>
    <row r="36" spans="1:14" x14ac:dyDescent="0.25">
      <c r="A36" s="46">
        <v>2020</v>
      </c>
      <c r="B36" s="52">
        <f>IFERROR(LOOKUP(2,1/('Daily Prices'!$A$3:$A$2188&lt;DATE(2020,2,1)+0),'Growth Index'!D$3:D$2188)/LOOKUP(2,1/('Daily Prices'!$A$3:$A$2188&lt;DATE(2020,1,1)),'Growth Index'!D$3:D$2188)-1,LOOKUP(2,1/('Daily Prices'!$A$3:$A$2188&lt;DATE(2020,2,1)+0),'Growth Index'!D$3:D$2188)/100-1)</f>
        <v>-1.8884456314727571E-2</v>
      </c>
      <c r="C36" s="52">
        <f>IFERROR(LOOKUP(2,1/('Daily Prices'!$A$3:$A$2188&lt;DATE(2020,3,1)+0),'Growth Index'!D$3:D$2188)/LOOKUP(2,1/('Daily Prices'!$A$3:$A$2188&lt;DATE(2020,2,1)),'Growth Index'!D$3:D$2188)-1,LOOKUP(2,1/('Daily Prices'!$A$3:$A$2188&lt;DATE(2020,3,1)+0),'Growth Index'!D$3:D$2188)/100-1)</f>
        <v>-3.7707961124198719E-2</v>
      </c>
      <c r="D36" s="52">
        <f>IFERROR(LOOKUP(2,1/('Daily Prices'!$A$3:$A$2188&lt;DATE(2020,4,1)+0),'Growth Index'!D$3:D$2188)/LOOKUP(2,1/('Daily Prices'!$A$3:$A$2188&lt;DATE(2020,3,1)),'Growth Index'!D$3:D$2188)-1,LOOKUP(2,1/('Daily Prices'!$A$3:$A$2188&lt;DATE(2020,4,1)+0),'Growth Index'!D$3:D$2188)/100-1)</f>
        <v>-0.27818611120950565</v>
      </c>
      <c r="E36" s="52">
        <f>IFERROR(LOOKUP(2,1/('Daily Prices'!$A$3:$A$2188&lt;DATE(2020,5,1)+0),'Growth Index'!D$3:D$2188)/LOOKUP(2,1/('Daily Prices'!$A$3:$A$2188&lt;DATE(2020,4,1)),'Growth Index'!D$3:D$2188)-1,LOOKUP(2,1/('Daily Prices'!$A$3:$A$2188&lt;DATE(2020,5,1)+0),'Growth Index'!D$3:D$2188)/100-1)</f>
        <v>8.7583206682346759E-2</v>
      </c>
      <c r="F36" s="52">
        <f>IFERROR(LOOKUP(2,1/('Daily Prices'!$A$3:$A$2188&lt;DATE(2020,6,1)+0),'Growth Index'!D$3:D$2188)/LOOKUP(2,1/('Daily Prices'!$A$3:$A$2188&lt;DATE(2020,5,1)),'Growth Index'!D$3:D$2188)-1,LOOKUP(2,1/('Daily Prices'!$A$3:$A$2188&lt;DATE(2020,6,1)+0),'Growth Index'!D$3:D$2188)/100-1)</f>
        <v>4.4095490338897925E-3</v>
      </c>
      <c r="G36" s="52">
        <f>IFERROR(LOOKUP(2,1/('Daily Prices'!$A$3:$A$2188&lt;DATE(2020,7,1)+0),'Growth Index'!D$3:D$2188)/LOOKUP(2,1/('Daily Prices'!$A$3:$A$2188&lt;DATE(2020,6,1)),'Growth Index'!D$3:D$2188)-1,LOOKUP(2,1/('Daily Prices'!$A$3:$A$2188&lt;DATE(2020,7,1)+0),'Growth Index'!D$3:D$2188)/100-1)</f>
        <v>6.9835563040475002E-2</v>
      </c>
      <c r="H36" s="52">
        <f>IFERROR(LOOKUP(2,1/('Daily Prices'!$A$3:$A$2188&lt;DATE(2020,8,1)+0),'Growth Index'!D$3:D$2188)/LOOKUP(2,1/('Daily Prices'!$A$3:$A$2188&lt;DATE(2020,7,1)),'Growth Index'!D$3:D$2188)-1,LOOKUP(2,1/('Daily Prices'!$A$3:$A$2188&lt;DATE(2020,8,1)+0),'Growth Index'!D$3:D$2188)/100-1)</f>
        <v>4.6278936495359524E-2</v>
      </c>
      <c r="I36" s="52">
        <f>IFERROR(LOOKUP(2,1/('Daily Prices'!$A$3:$A$2188&lt;DATE(2020,9,1)+0),'Growth Index'!D$3:D$2188)/LOOKUP(2,1/('Daily Prices'!$A$3:$A$2188&lt;DATE(2020,8,1)),'Growth Index'!D$3:D$2188)-1,LOOKUP(2,1/('Daily Prices'!$A$3:$A$2188&lt;DATE(2020,9,1)+0),'Growth Index'!D$3:D$2188)/100-1)</f>
        <v>5.5169464162247994E-2</v>
      </c>
      <c r="J36" s="52">
        <f>IFERROR(LOOKUP(2,1/('Daily Prices'!$A$3:$A$2188&lt;DATE(2020,10,1)+0),'Growth Index'!D$3:D$2188)/LOOKUP(2,1/('Daily Prices'!$A$3:$A$2188&lt;DATE(2020,9,1)),'Growth Index'!D$3:D$2188)-1,LOOKUP(2,1/('Daily Prices'!$A$3:$A$2188&lt;DATE(2020,10,1)+0),'Growth Index'!D$3:D$2188)/100-1)</f>
        <v>-5.2209633180385295E-2</v>
      </c>
      <c r="K36" s="52">
        <f>IFERROR(LOOKUP(2,1/('Daily Prices'!$A$3:$A$2188&lt;DATE(2020,11,1)+0),'Growth Index'!D$3:D$2188)/LOOKUP(2,1/('Daily Prices'!$A$3:$A$2188&lt;DATE(2020,10,1)),'Growth Index'!D$3:D$2188)-1,LOOKUP(2,1/('Daily Prices'!$A$3:$A$2188&lt;DATE(2020,11,1)+0),'Growth Index'!D$3:D$2188)/100-1)</f>
        <v>2.254440590410911E-2</v>
      </c>
      <c r="L36" s="52">
        <f>IFERROR(LOOKUP(2,1/('Daily Prices'!$A$3:$A$2188&lt;DATE(2020,12,1)+0),'Growth Index'!D$3:D$2188)/LOOKUP(2,1/('Daily Prices'!$A$3:$A$2188&lt;DATE(2020,11,1)),'Growth Index'!D$3:D$2188)-1,LOOKUP(2,1/('Daily Prices'!$A$3:$A$2188&lt;DATE(2020,12,1)+0),'Growth Index'!D$3:D$2188)/100-1)</f>
        <v>0.14495515973054474</v>
      </c>
      <c r="M36" s="52">
        <f>IFERROR(LOOKUP(2,1/('Daily Prices'!$A$3:$A$2188&lt;DATE(2021,1,1)),'Growth Index'!D$3:D$2188)/LOOKUP(2,1/('Daily Prices'!$A$3:$A$2188&lt;DATE(2020,12,1)),'Growth Index'!D$3:D$2188)-1,LOOKUP(2,1/('Daily Prices'!$A$3:$A$2188&lt;DATE(2021,1,1)),'Growth Index'!D$3:D$2188)/100-1)</f>
        <v>9.7178506869647796E-2</v>
      </c>
      <c r="N36" s="53">
        <f>IFERROR(LOOKUP(2,1/('Daily Prices'!$A$3:$A$2188&lt;DATE(2021,1,1)),'Growth Index'!D$3:D$2188)/LOOKUP(2,1/('Daily Prices'!$A$3:$A$2188&lt;DATE(2020,1,1)),'Growth Index'!D$3:D$2188)-1,LOOKUP(2,1/('Daily Prices'!$A$3:$A$2188&lt;DATE(2021,1,1)),'Growth Index'!D$3:D$2188)/100-1)</f>
        <v>7.0465251248071237E-2</v>
      </c>
    </row>
    <row r="37" spans="1:14" x14ac:dyDescent="0.25">
      <c r="A37" s="46">
        <v>2021</v>
      </c>
      <c r="B37" s="52">
        <f>IFERROR(LOOKUP(2,1/('Daily Prices'!$A$3:$A$2188&lt;DATE(2021,2,1)+0),'Growth Index'!D$3:D$2188)/LOOKUP(2,1/('Daily Prices'!$A$3:$A$2188&lt;DATE(2021,1,1)),'Growth Index'!D$3:D$2188)-1,LOOKUP(2,1/('Daily Prices'!$A$3:$A$2188&lt;DATE(2021,2,1)+0),'Growth Index'!D$3:D$2188)/100-1)</f>
        <v>7.3113820762390702E-2</v>
      </c>
      <c r="C37" s="52">
        <f>IFERROR(LOOKUP(2,1/('Daily Prices'!$A$3:$A$2188&lt;DATE(2021,3,1)+0),'Growth Index'!D$3:D$2188)/LOOKUP(2,1/('Daily Prices'!$A$3:$A$2188&lt;DATE(2021,2,1)),'Growth Index'!D$3:D$2188)-1,LOOKUP(2,1/('Daily Prices'!$A$3:$A$2188&lt;DATE(2021,3,1)+0),'Growth Index'!D$3:D$2188)/100-1)</f>
        <v>5.5981068652556809E-2</v>
      </c>
      <c r="D37" s="52">
        <f>IFERROR(LOOKUP(2,1/('Daily Prices'!$A$3:$A$2188&lt;DATE(2021,4,1)+0),'Growth Index'!D$3:D$2188)/LOOKUP(2,1/('Daily Prices'!$A$3:$A$2188&lt;DATE(2021,3,1)),'Growth Index'!D$3:D$2188)-1,LOOKUP(2,1/('Daily Prices'!$A$3:$A$2188&lt;DATE(2021,4,1)+0),'Growth Index'!D$3:D$2188)/100-1)</f>
        <v>-1.5596930083808136E-2</v>
      </c>
      <c r="E37" s="52">
        <f>IFERROR(LOOKUP(2,1/('Daily Prices'!$A$3:$A$2188&lt;DATE(2021,5,1)+0),'Growth Index'!D$3:D$2188)/LOOKUP(2,1/('Daily Prices'!$A$3:$A$2188&lt;DATE(2021,4,1)),'Growth Index'!D$3:D$2188)-1,LOOKUP(2,1/('Daily Prices'!$A$3:$A$2188&lt;DATE(2021,5,1)+0),'Growth Index'!D$3:D$2188)/100-1)</f>
        <v>-8.5289607172389648E-4</v>
      </c>
      <c r="F37" s="52">
        <f>IFERROR(LOOKUP(2,1/('Daily Prices'!$A$3:$A$2188&lt;DATE(2021,6,1)+0),'Growth Index'!D$3:D$2188)/LOOKUP(2,1/('Daily Prices'!$A$3:$A$2188&lt;DATE(2021,5,1)),'Growth Index'!D$3:D$2188)-1,LOOKUP(2,1/('Daily Prices'!$A$3:$A$2188&lt;DATE(2021,6,1)+0),'Growth Index'!D$3:D$2188)/100-1)</f>
        <v>0.10041831124103773</v>
      </c>
      <c r="G37" s="52">
        <f>IFERROR(LOOKUP(2,1/('Daily Prices'!$A$3:$A$2188&lt;DATE(2021,7,1)+0),'Growth Index'!D$3:D$2188)/LOOKUP(2,1/('Daily Prices'!$A$3:$A$2188&lt;DATE(2021,6,1)),'Growth Index'!D$3:D$2188)-1,LOOKUP(2,1/('Daily Prices'!$A$3:$A$2188&lt;DATE(2021,7,1)+0),'Growth Index'!D$3:D$2188)/100-1)</f>
        <v>1.2947022034722089E-2</v>
      </c>
      <c r="H37" s="52">
        <f>IFERROR(LOOKUP(2,1/('Daily Prices'!$A$3:$A$2188&lt;DATE(2021,8,1)+0),'Growth Index'!D$3:D$2188)/LOOKUP(2,1/('Daily Prices'!$A$3:$A$2188&lt;DATE(2021,7,1)),'Growth Index'!D$3:D$2188)-1,LOOKUP(2,1/('Daily Prices'!$A$3:$A$2188&lt;DATE(2021,8,1)+0),'Growth Index'!D$3:D$2188)/100-1)</f>
        <v>1.5452877673456822E-2</v>
      </c>
      <c r="I37" s="52">
        <f>IFERROR(LOOKUP(2,1/('Daily Prices'!$A$3:$A$2188&lt;DATE(2021,9,1)+0),'Growth Index'!D$3:D$2188)/LOOKUP(2,1/('Daily Prices'!$A$3:$A$2188&lt;DATE(2021,8,1)),'Growth Index'!D$3:D$2188)-1,LOOKUP(2,1/('Daily Prices'!$A$3:$A$2188&lt;DATE(2021,9,1)+0),'Growth Index'!D$3:D$2188)/100-1)</f>
        <v>2.9656247881212572E-2</v>
      </c>
      <c r="J37" s="52">
        <f>IFERROR(LOOKUP(2,1/('Daily Prices'!$A$3:$A$2188&lt;DATE(2021,10,1)+0),'Growth Index'!D$3:D$2188)/LOOKUP(2,1/('Daily Prices'!$A$3:$A$2188&lt;DATE(2021,9,1)),'Growth Index'!D$3:D$2188)-1,LOOKUP(2,1/('Daily Prices'!$A$3:$A$2188&lt;DATE(2021,10,1)+0),'Growth Index'!D$3:D$2188)/100-1)</f>
        <v>6.0689929045826263E-2</v>
      </c>
      <c r="K37" s="52">
        <f>IFERROR(LOOKUP(2,1/('Daily Prices'!$A$3:$A$2188&lt;DATE(2021,11,1)+0),'Growth Index'!D$3:D$2188)/LOOKUP(2,1/('Daily Prices'!$A$3:$A$2188&lt;DATE(2021,10,1)),'Growth Index'!D$3:D$2188)-1,LOOKUP(2,1/('Daily Prices'!$A$3:$A$2188&lt;DATE(2021,11,1)+0),'Growth Index'!D$3:D$2188)/100-1)</f>
        <v>1.5087524259233875E-2</v>
      </c>
      <c r="L37" s="52">
        <f>IFERROR(LOOKUP(2,1/('Daily Prices'!$A$3:$A$2188&lt;DATE(2021,12,1)+0),'Growth Index'!D$3:D$2188)/LOOKUP(2,1/('Daily Prices'!$A$3:$A$2188&lt;DATE(2021,11,1)),'Growth Index'!D$3:D$2188)-1,LOOKUP(2,1/('Daily Prices'!$A$3:$A$2188&lt;DATE(2021,12,1)+0),'Growth Index'!D$3:D$2188)/100-1)</f>
        <v>-4.0383093672405446E-2</v>
      </c>
      <c r="M37" s="52">
        <f>IFERROR(LOOKUP(2,1/('Daily Prices'!$A$3:$A$2188&lt;DATE(2022,1,1)),'Growth Index'!D$3:D$2188)/LOOKUP(2,1/('Daily Prices'!$A$3:$A$2188&lt;DATE(2021,12,1)),'Growth Index'!D$3:D$2188)-1,LOOKUP(2,1/('Daily Prices'!$A$3:$A$2188&lt;DATE(2022,1,1)),'Growth Index'!D$3:D$2188)/100-1)</f>
        <v>2.0751033678759079E-2</v>
      </c>
      <c r="N37" s="53">
        <f>IFERROR(LOOKUP(2,1/('Daily Prices'!$A$3:$A$2188&lt;DATE(2022,1,1)),'Growth Index'!D$3:D$2188)/LOOKUP(2,1/('Daily Prices'!$A$3:$A$2188&lt;DATE(2021,1,1)),'Growth Index'!D$3:D$2188)-1,LOOKUP(2,1/('Daily Prices'!$A$3:$A$2188&lt;DATE(2022,1,1)),'Growth Index'!D$3:D$2188)/100-1)</f>
        <v>0.36996837820873196</v>
      </c>
    </row>
    <row r="38" spans="1:14" x14ac:dyDescent="0.25">
      <c r="A38" s="46">
        <v>2022</v>
      </c>
      <c r="B38" s="52">
        <f>IFERROR(LOOKUP(2,1/('Daily Prices'!$A$3:$A$2188&lt;DATE(2022,2,1)+0),'Growth Index'!D$3:D$2188)/LOOKUP(2,1/('Daily Prices'!$A$3:$A$2188&lt;DATE(2022,1,1)),'Growth Index'!D$3:D$2188)-1,LOOKUP(2,1/('Daily Prices'!$A$3:$A$2188&lt;DATE(2022,2,1)+0),'Growth Index'!D$3:D$2188)/100-1)</f>
        <v>4.6945195544946916E-2</v>
      </c>
      <c r="C38" s="52">
        <f>IFERROR(LOOKUP(2,1/('Daily Prices'!$A$3:$A$2188&lt;DATE(2022,3,1)+0),'Growth Index'!D$3:D$2188)/LOOKUP(2,1/('Daily Prices'!$A$3:$A$2188&lt;DATE(2022,2,1)),'Growth Index'!D$3:D$2188)-1,LOOKUP(2,1/('Daily Prices'!$A$3:$A$2188&lt;DATE(2022,3,1)+0),'Growth Index'!D$3:D$2188)/100-1)</f>
        <v>-4.9181696573565969E-2</v>
      </c>
      <c r="D38" s="52">
        <f>IFERROR(LOOKUP(2,1/('Daily Prices'!$A$3:$A$2188&lt;DATE(2022,4,1)+0),'Growth Index'!D$3:D$2188)/LOOKUP(2,1/('Daily Prices'!$A$3:$A$2188&lt;DATE(2022,3,1)),'Growth Index'!D$3:D$2188)-1,LOOKUP(2,1/('Daily Prices'!$A$3:$A$2188&lt;DATE(2022,4,1)+0),'Growth Index'!D$3:D$2188)/100-1)</f>
        <v>4.3898052073995331E-2</v>
      </c>
      <c r="E38" s="52">
        <f>IFERROR(LOOKUP(2,1/('Daily Prices'!$A$3:$A$2188&lt;DATE(2022,5,1)+0),'Growth Index'!D$3:D$2188)/LOOKUP(2,1/('Daily Prices'!$A$3:$A$2188&lt;DATE(2022,4,1)),'Growth Index'!D$3:D$2188)-1,LOOKUP(2,1/('Daily Prices'!$A$3:$A$2188&lt;DATE(2022,5,1)+0),'Growth Index'!D$3:D$2188)/100-1)</f>
        <v>8.432964265972398E-3</v>
      </c>
      <c r="F38" s="52">
        <f>IFERROR(LOOKUP(2,1/('Daily Prices'!$A$3:$A$2188&lt;DATE(2022,6,1)+0),'Growth Index'!D$3:D$2188)/LOOKUP(2,1/('Daily Prices'!$A$3:$A$2188&lt;DATE(2022,5,1)),'Growth Index'!D$3:D$2188)-1,LOOKUP(2,1/('Daily Prices'!$A$3:$A$2188&lt;DATE(2022,6,1)+0),'Growth Index'!D$3:D$2188)/100-1)</f>
        <v>-2.070674247833737E-2</v>
      </c>
      <c r="G38" s="52">
        <f>IFERROR(LOOKUP(2,1/('Daily Prices'!$A$3:$A$2188&lt;DATE(2022,7,1)+0),'Growth Index'!D$3:D$2188)/LOOKUP(2,1/('Daily Prices'!$A$3:$A$2188&lt;DATE(2022,6,1)),'Growth Index'!D$3:D$2188)-1,LOOKUP(2,1/('Daily Prices'!$A$3:$A$2188&lt;DATE(2022,7,1)+0),'Growth Index'!D$3:D$2188)/100-1)</f>
        <v>-3.8313900102868281E-2</v>
      </c>
      <c r="H38" s="52">
        <f>IFERROR(LOOKUP(2,1/('Daily Prices'!$A$3:$A$2188&lt;DATE(2022,8,1)+0),'Growth Index'!D$3:D$2188)/LOOKUP(2,1/('Daily Prices'!$A$3:$A$2188&lt;DATE(2022,7,1)),'Growth Index'!D$3:D$2188)-1,LOOKUP(2,1/('Daily Prices'!$A$3:$A$2188&lt;DATE(2022,8,1)+0),'Growth Index'!D$3:D$2188)/100-1)</f>
        <v>9.3158047392220888E-2</v>
      </c>
      <c r="I38" s="52">
        <f>IFERROR(LOOKUP(2,1/('Daily Prices'!$A$3:$A$2188&lt;DATE(2022,9,1)+0),'Growth Index'!D$3:D$2188)/LOOKUP(2,1/('Daily Prices'!$A$3:$A$2188&lt;DATE(2022,8,1)),'Growth Index'!D$3:D$2188)-1,LOOKUP(2,1/('Daily Prices'!$A$3:$A$2188&lt;DATE(2022,9,1)+0),'Growth Index'!D$3:D$2188)/100-1)</f>
        <v>4.6526743350556066E-2</v>
      </c>
      <c r="J38" s="52">
        <f>IFERROR(LOOKUP(2,1/('Daily Prices'!$A$3:$A$2188&lt;DATE(2022,10,1)+0),'Growth Index'!D$3:D$2188)/LOOKUP(2,1/('Daily Prices'!$A$3:$A$2188&lt;DATE(2022,9,1)),'Growth Index'!D$3:D$2188)-1,LOOKUP(2,1/('Daily Prices'!$A$3:$A$2188&lt;DATE(2022,10,1)+0),'Growth Index'!D$3:D$2188)/100-1)</f>
        <v>-2.645833953692156E-2</v>
      </c>
      <c r="K38" s="52">
        <f>IFERROR(LOOKUP(2,1/('Daily Prices'!$A$3:$A$2188&lt;DATE(2022,11,1)+0),'Growth Index'!D$3:D$2188)/LOOKUP(2,1/('Daily Prices'!$A$3:$A$2188&lt;DATE(2022,10,1)),'Growth Index'!D$3:D$2188)-1,LOOKUP(2,1/('Daily Prices'!$A$3:$A$2188&lt;DATE(2022,11,1)+0),'Growth Index'!D$3:D$2188)/100-1)</f>
        <v>6.6152464047763759E-2</v>
      </c>
      <c r="L38" s="52">
        <f>IFERROR(LOOKUP(2,1/('Daily Prices'!$A$3:$A$2188&lt;DATE(2022,12,1)+0),'Growth Index'!D$3:D$2188)/LOOKUP(2,1/('Daily Prices'!$A$3:$A$2188&lt;DATE(2022,11,1)),'Growth Index'!D$3:D$2188)-1,LOOKUP(2,1/('Daily Prices'!$A$3:$A$2188&lt;DATE(2022,12,1)+0),'Growth Index'!D$3:D$2188)/100-1)</f>
        <v>4.1296104734941386E-2</v>
      </c>
      <c r="M38" s="52">
        <f>IFERROR(LOOKUP(2,1/('Daily Prices'!$A$3:$A$2188&lt;DATE(2023,1,1)),'Growth Index'!D$3:D$2188)/LOOKUP(2,1/('Daily Prices'!$A$3:$A$2188&lt;DATE(2022,12,1)),'Growth Index'!D$3:D$2188)-1,LOOKUP(2,1/('Daily Prices'!$A$3:$A$2188&lt;DATE(2023,1,1)),'Growth Index'!D$3:D$2188)/100-1)</f>
        <v>-2.4095247466299763E-2</v>
      </c>
      <c r="N38" s="53">
        <f>IFERROR(LOOKUP(2,1/('Daily Prices'!$A$3:$A$2188&lt;DATE(2023,1,1)),'Growth Index'!D$3:D$2188)/LOOKUP(2,1/('Daily Prices'!$A$3:$A$2188&lt;DATE(2022,1,1)),'Growth Index'!D$3:D$2188)-1,LOOKUP(2,1/('Daily Prices'!$A$3:$A$2188&lt;DATE(2023,1,1)),'Growth Index'!D$3:D$2188)/100-1)</f>
        <v>0.19086224203099733</v>
      </c>
    </row>
    <row r="39" spans="1:14" x14ac:dyDescent="0.25">
      <c r="A39" s="46">
        <v>2023</v>
      </c>
      <c r="B39" s="52">
        <f>IFERROR(LOOKUP(2,1/('Daily Prices'!$A$3:$A$2188&lt;DATE(2023,2,1)+0),'Growth Index'!D$3:D$2188)/LOOKUP(2,1/('Daily Prices'!$A$3:$A$2188&lt;DATE(2023,1,1)),'Growth Index'!D$3:D$2188)-1,LOOKUP(2,1/('Daily Prices'!$A$3:$A$2188&lt;DATE(2023,2,1)+0),'Growth Index'!D$3:D$2188)/100-1)</f>
        <v>-1.4354333280904519E-2</v>
      </c>
      <c r="C39" s="52">
        <f>IFERROR(LOOKUP(2,1/('Daily Prices'!$A$3:$A$2188&lt;DATE(2023,3,1)+0),'Growth Index'!D$3:D$2188)/LOOKUP(2,1/('Daily Prices'!$A$3:$A$2188&lt;DATE(2023,2,1)),'Growth Index'!D$3:D$2188)-1,LOOKUP(2,1/('Daily Prices'!$A$3:$A$2188&lt;DATE(2023,3,1)+0),'Growth Index'!D$3:D$2188)/100-1)</f>
        <v>-1.8193587562368441E-2</v>
      </c>
      <c r="D39" s="52">
        <f>IFERROR(LOOKUP(2,1/('Daily Prices'!$A$3:$A$2188&lt;DATE(2023,4,1)+0),'Growth Index'!D$3:D$2188)/LOOKUP(2,1/('Daily Prices'!$A$3:$A$2188&lt;DATE(2023,3,1)),'Growth Index'!D$3:D$2188)-1,LOOKUP(2,1/('Daily Prices'!$A$3:$A$2188&lt;DATE(2023,4,1)+0),'Growth Index'!D$3:D$2188)/100-1)</f>
        <v>6.7173055427982575E-3</v>
      </c>
      <c r="E39" s="52">
        <f>IFERROR(LOOKUP(2,1/('Daily Prices'!$A$3:$A$2188&lt;DATE(2023,5,1)+0),'Growth Index'!D$3:D$2188)/LOOKUP(2,1/('Daily Prices'!$A$3:$A$2188&lt;DATE(2023,4,1)),'Growth Index'!D$3:D$2188)-1,LOOKUP(2,1/('Daily Prices'!$A$3:$A$2188&lt;DATE(2023,5,1)+0),'Growth Index'!D$3:D$2188)/100-1)</f>
        <v>3.4108409035962461E-2</v>
      </c>
      <c r="F39" s="52">
        <f>IFERROR(LOOKUP(2,1/('Daily Prices'!$A$3:$A$2188&lt;DATE(2023,6,1)+0),'Growth Index'!D$3:D$2188)/LOOKUP(2,1/('Daily Prices'!$A$3:$A$2188&lt;DATE(2023,5,1)),'Growth Index'!D$3:D$2188)-1,LOOKUP(2,1/('Daily Prices'!$A$3:$A$2188&lt;DATE(2023,6,1)+0),'Growth Index'!D$3:D$2188)/100-1)</f>
        <v>3.2393321974840239E-2</v>
      </c>
      <c r="G39" s="52">
        <f>IFERROR(LOOKUP(2,1/('Daily Prices'!$A$3:$A$2188&lt;DATE(2023,7,1)+0),'Growth Index'!D$3:D$2188)/LOOKUP(2,1/('Daily Prices'!$A$3:$A$2188&lt;DATE(2023,6,1)),'Growth Index'!D$3:D$2188)-1,LOOKUP(2,1/('Daily Prices'!$A$3:$A$2188&lt;DATE(2023,7,1)+0),'Growth Index'!D$3:D$2188)/100-1)</f>
        <v>4.9358215240439929E-2</v>
      </c>
      <c r="H39" s="52">
        <f>IFERROR(LOOKUP(2,1/('Daily Prices'!$A$3:$A$2188&lt;DATE(2023,8,1)+0),'Growth Index'!D$3:D$2188)/LOOKUP(2,1/('Daily Prices'!$A$3:$A$2188&lt;DATE(2023,7,1)),'Growth Index'!D$3:D$2188)-1,LOOKUP(2,1/('Daily Prices'!$A$3:$A$2188&lt;DATE(2023,8,1)+0),'Growth Index'!D$3:D$2188)/100-1)</f>
        <v>4.4686408059739113E-2</v>
      </c>
      <c r="I39" s="52">
        <f>IFERROR(LOOKUP(2,1/('Daily Prices'!$A$3:$A$2188&lt;DATE(2023,9,1)+0),'Growth Index'!D$3:D$2188)/LOOKUP(2,1/('Daily Prices'!$A$3:$A$2188&lt;DATE(2023,8,1)),'Growth Index'!D$3:D$2188)-1,LOOKUP(2,1/('Daily Prices'!$A$3:$A$2188&lt;DATE(2023,9,1)+0),'Growth Index'!D$3:D$2188)/100-1)</f>
        <v>9.642314693172338E-4</v>
      </c>
      <c r="J39" s="52">
        <f>IFERROR(LOOKUP(2,1/('Daily Prices'!$A$3:$A$2188&lt;DATE(2023,10,1)+0),'Growth Index'!D$3:D$2188)/LOOKUP(2,1/('Daily Prices'!$A$3:$A$2188&lt;DATE(2023,9,1)),'Growth Index'!D$3:D$2188)-1,LOOKUP(2,1/('Daily Prices'!$A$3:$A$2188&lt;DATE(2023,10,1)+0),'Growth Index'!D$3:D$2188)/100-1)</f>
        <v>1.9490092754098409E-2</v>
      </c>
      <c r="K39" s="52">
        <f>IFERROR(LOOKUP(2,1/('Daily Prices'!$A$3:$A$2188&lt;DATE(2023,11,1)+0),'Growth Index'!D$3:D$2188)/LOOKUP(2,1/('Daily Prices'!$A$3:$A$2188&lt;DATE(2023,10,1)),'Growth Index'!D$3:D$2188)-1,LOOKUP(2,1/('Daily Prices'!$A$3:$A$2188&lt;DATE(2023,11,1)+0),'Growth Index'!D$3:D$2188)/100-1)</f>
        <v>-2.3104316738774999E-2</v>
      </c>
      <c r="L39" s="52">
        <f>IFERROR(LOOKUP(2,1/('Daily Prices'!$A$3:$A$2188&lt;DATE(2023,12,1)+0),'Growth Index'!D$3:D$2188)/LOOKUP(2,1/('Daily Prices'!$A$3:$A$2188&lt;DATE(2023,11,1)),'Growth Index'!D$3:D$2188)-1,LOOKUP(2,1/('Daily Prices'!$A$3:$A$2188&lt;DATE(2023,12,1)+0),'Growth Index'!D$3:D$2188)/100-1)</f>
        <v>7.441172943279506E-2</v>
      </c>
      <c r="M39" s="52">
        <f>IFERROR(LOOKUP(2,1/('Daily Prices'!$A$3:$A$2188&lt;DATE(2024,1,1)),'Growth Index'!D$3:D$2188)/LOOKUP(2,1/('Daily Prices'!$A$3:$A$2188&lt;DATE(2023,12,1)),'Growth Index'!D$3:D$2188)-1,LOOKUP(2,1/('Daily Prices'!$A$3:$A$2188&lt;DATE(2024,1,1)),'Growth Index'!D$3:D$2188)/100-1)</f>
        <v>7.6399970410137241E-2</v>
      </c>
      <c r="N39" s="53">
        <f>IFERROR(LOOKUP(2,1/('Daily Prices'!$A$3:$A$2188&lt;DATE(2024,1,1)),'Growth Index'!D$3:D$2188)/LOOKUP(2,1/('Daily Prices'!$A$3:$A$2188&lt;DATE(2023,1,1)),'Growth Index'!D$3:D$2188)-1,LOOKUP(2,1/('Daily Prices'!$A$3:$A$2188&lt;DATE(2024,1,1)),'Growth Index'!D$3:D$2188)/100-1)</f>
        <v>0.31452654333684293</v>
      </c>
    </row>
    <row r="40" spans="1:14" x14ac:dyDescent="0.25">
      <c r="A40" s="46">
        <v>2024</v>
      </c>
      <c r="B40" s="52">
        <f>IFERROR(LOOKUP(2,1/('Daily Prices'!$A$3:$A$2188&lt;DATE(2024,2,1)+0),'Growth Index'!D$3:D$2188)/LOOKUP(2,1/('Daily Prices'!$A$3:$A$2188&lt;DATE(2024,1,1)),'Growth Index'!D$3:D$2188)-1,LOOKUP(2,1/('Daily Prices'!$A$3:$A$2188&lt;DATE(2024,2,1)+0),'Growth Index'!D$3:D$2188)/100-1)</f>
        <v>2.3004791054080931E-2</v>
      </c>
      <c r="C40" s="52">
        <f>IFERROR(LOOKUP(2,1/('Daily Prices'!$A$3:$A$2188&lt;DATE(2024,3,1)+0),'Growth Index'!D$3:D$2188)/LOOKUP(2,1/('Daily Prices'!$A$3:$A$2188&lt;DATE(2024,2,1)),'Growth Index'!D$3:D$2188)-1,LOOKUP(2,1/('Daily Prices'!$A$3:$A$2188&lt;DATE(2024,3,1)+0),'Growth Index'!D$3:D$2188)/100-1)</f>
        <v>3.1029363691709611E-2</v>
      </c>
      <c r="D40" s="52">
        <f>IFERROR(LOOKUP(2,1/('Daily Prices'!$A$3:$A$2188&lt;DATE(2024,4,1)+0),'Growth Index'!D$3:D$2188)/LOOKUP(2,1/('Daily Prices'!$A$3:$A$2188&lt;DATE(2024,3,1)),'Growth Index'!D$3:D$2188)-1,LOOKUP(2,1/('Daily Prices'!$A$3:$A$2188&lt;DATE(2024,4,1)+0),'Growth Index'!D$3:D$2188)/100-1)</f>
        <v>1.2510129865898945E-2</v>
      </c>
      <c r="E40" s="52">
        <f>IFERROR(LOOKUP(2,1/('Daily Prices'!$A$3:$A$2188&lt;DATE(2024,5,1)+0),'Growth Index'!D$3:D$2188)/LOOKUP(2,1/('Daily Prices'!$A$3:$A$2188&lt;DATE(2024,4,1)),'Growth Index'!D$3:D$2188)-1,LOOKUP(2,1/('Daily Prices'!$A$3:$A$2188&lt;DATE(2024,5,1)+0),'Growth Index'!D$3:D$2188)/100-1)</f>
        <v>3.3245787968612106E-2</v>
      </c>
      <c r="F40" s="52">
        <f>IFERROR(LOOKUP(2,1/('Daily Prices'!$A$3:$A$2188&lt;DATE(2024,6,1)+0),'Growth Index'!D$3:D$2188)/LOOKUP(2,1/('Daily Prices'!$A$3:$A$2188&lt;DATE(2024,5,1)),'Growth Index'!D$3:D$2188)-1,LOOKUP(2,1/('Daily Prices'!$A$3:$A$2188&lt;DATE(2024,6,1)+0),'Growth Index'!D$3:D$2188)/100-1)</f>
        <v>2.1752295093180329E-2</v>
      </c>
      <c r="G40" s="52">
        <f>IFERROR(LOOKUP(2,1/('Daily Prices'!$A$3:$A$2188&lt;DATE(2024,7,1)+0),'Growth Index'!D$3:D$2188)/LOOKUP(2,1/('Daily Prices'!$A$3:$A$2188&lt;DATE(2024,6,1)),'Growth Index'!D$3:D$2188)-1,LOOKUP(2,1/('Daily Prices'!$A$3:$A$2188&lt;DATE(2024,7,1)+0),'Growth Index'!D$3:D$2188)/100-1)</f>
        <v>6.567505347200675E-2</v>
      </c>
      <c r="H40" s="52">
        <f>IFERROR(LOOKUP(2,1/('Daily Prices'!$A$3:$A$2188&lt;DATE(2024,8,1)+0),'Growth Index'!D$3:D$2188)/LOOKUP(2,1/('Daily Prices'!$A$3:$A$2188&lt;DATE(2024,7,1)),'Growth Index'!D$3:D$2188)-1,LOOKUP(2,1/('Daily Prices'!$A$3:$A$2188&lt;DATE(2024,8,1)+0),'Growth Index'!D$3:D$2188)/100-1)</f>
        <v>3.3645679802991157E-2</v>
      </c>
      <c r="I40" s="52">
        <f>IFERROR(LOOKUP(2,1/('Daily Prices'!$A$3:$A$2188&lt;DATE(2024,9,1)+0),'Growth Index'!D$3:D$2188)/LOOKUP(2,1/('Daily Prices'!$A$3:$A$2188&lt;DATE(2024,8,1)),'Growth Index'!D$3:D$2188)-1,LOOKUP(2,1/('Daily Prices'!$A$3:$A$2188&lt;DATE(2024,9,1)+0),'Growth Index'!D$3:D$2188)/100-1)</f>
        <v>1.7684611823437502E-2</v>
      </c>
      <c r="J40" s="52">
        <f>IFERROR(LOOKUP(2,1/('Daily Prices'!$A$3:$A$2188&lt;DATE(2024,10,1)+0),'Growth Index'!D$3:D$2188)/LOOKUP(2,1/('Daily Prices'!$A$3:$A$2188&lt;DATE(2024,9,1)),'Growth Index'!D$3:D$2188)-1,LOOKUP(2,1/('Daily Prices'!$A$3:$A$2188&lt;DATE(2024,10,1)+0),'Growth Index'!D$3:D$2188)/100-1)</f>
        <v>2.9921505265672055E-2</v>
      </c>
      <c r="K40" s="52">
        <f>IFERROR(LOOKUP(2,1/('Daily Prices'!$A$3:$A$2188&lt;DATE(2024,11,1)+0),'Growth Index'!D$3:D$2188)/LOOKUP(2,1/('Daily Prices'!$A$3:$A$2188&lt;DATE(2024,10,1)),'Growth Index'!D$3:D$2188)-1,LOOKUP(2,1/('Daily Prices'!$A$3:$A$2188&lt;DATE(2024,11,1)+0),'Growth Index'!D$3:D$2188)/100-1)</f>
        <v>-3.6881530809795948E-2</v>
      </c>
      <c r="L40" s="52">
        <f>IFERROR(LOOKUP(2,1/('Daily Prices'!$A$3:$A$2188&lt;DATE(2024,12,1)+0),'Growth Index'!D$3:D$2188)/LOOKUP(2,1/('Daily Prices'!$A$3:$A$2188&lt;DATE(2024,11,1)),'Growth Index'!D$3:D$2188)-1,LOOKUP(2,1/('Daily Prices'!$A$3:$A$2188&lt;DATE(2024,12,1)+0),'Growth Index'!D$3:D$2188)/100-1)</f>
        <v>3.8621792754021111E-3</v>
      </c>
      <c r="M40" s="52">
        <f>IFERROR(LOOKUP(2,1/('Daily Prices'!$A$3:$A$2188&lt;DATE(2025,1,1)),'Growth Index'!D$3:D$2188)/LOOKUP(2,1/('Daily Prices'!$A$3:$A$2188&lt;DATE(2024,12,1)),'Growth Index'!D$3:D$2188)-1,LOOKUP(2,1/('Daily Prices'!$A$3:$A$2188&lt;DATE(2025,1,1)),'Growth Index'!D$3:D$2188)/100-1)</f>
        <v>-1.2132393451510626E-2</v>
      </c>
      <c r="N40" s="53">
        <f>IFERROR(LOOKUP(2,1/('Daily Prices'!$A$3:$A$2188&lt;DATE(2025,1,1)),'Growth Index'!D$3:D$2188)/LOOKUP(2,1/('Daily Prices'!$A$3:$A$2188&lt;DATE(2024,1,1)),'Growth Index'!D$3:D$2188)-1,LOOKUP(2,1/('Daily Prices'!$A$3:$A$2188&lt;DATE(2025,1,1)),'Growth Index'!D$3:D$2188)/100-1)</f>
        <v>0.24326503463205573</v>
      </c>
    </row>
    <row r="42" spans="1:14" ht="15" customHeight="1" x14ac:dyDescent="0.25">
      <c r="A42" s="1" t="s">
        <v>77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51" t="s">
        <v>119</v>
      </c>
      <c r="B43" s="51" t="s">
        <v>121</v>
      </c>
      <c r="C43" s="51" t="s">
        <v>122</v>
      </c>
      <c r="D43" s="51" t="s">
        <v>123</v>
      </c>
      <c r="E43" s="51" t="s">
        <v>124</v>
      </c>
      <c r="F43" s="51" t="s">
        <v>125</v>
      </c>
      <c r="G43" s="51" t="s">
        <v>126</v>
      </c>
      <c r="H43" s="51" t="s">
        <v>127</v>
      </c>
      <c r="I43" s="51" t="s">
        <v>128</v>
      </c>
      <c r="J43" s="51" t="s">
        <v>129</v>
      </c>
      <c r="K43" s="51" t="s">
        <v>130</v>
      </c>
      <c r="L43" s="51" t="s">
        <v>131</v>
      </c>
      <c r="M43" s="51" t="s">
        <v>132</v>
      </c>
      <c r="N43" s="51" t="s">
        <v>119</v>
      </c>
    </row>
    <row r="44" spans="1:14" x14ac:dyDescent="0.25">
      <c r="A44" s="46">
        <v>2015</v>
      </c>
      <c r="B44" s="52">
        <f>IFERROR(LOOKUP(2,1/('Daily Prices'!$A$3:$A$2188&lt;DATE(2015,2,1)+0),'Growth Index'!E$3:E$2188)/LOOKUP(2,1/('Daily Prices'!$A$3:$A$2188&lt;DATE(2015,1,1)),'Growth Index'!E$3:E$2188)-1,LOOKUP(2,1/('Daily Prices'!$A$3:$A$2188&lt;DATE(2015,2,1)+0),'Growth Index'!E$3:E$2188)/100-1)</f>
        <v>4.2022445899299932E-2</v>
      </c>
      <c r="C44" s="52">
        <f>IFERROR(LOOKUP(2,1/('Daily Prices'!$A$3:$A$2188&lt;DATE(2015,3,1)+0),'Growth Index'!E$3:E$2188)/LOOKUP(2,1/('Daily Prices'!$A$3:$A$2188&lt;DATE(2015,2,1)),'Growth Index'!E$3:E$2188)-1,LOOKUP(2,1/('Daily Prices'!$A$3:$A$2188&lt;DATE(2015,3,1)+0),'Growth Index'!E$3:E$2188)/100-1)</f>
        <v>-2.2741323062698271E-2</v>
      </c>
      <c r="D44" s="52">
        <f>IFERROR(LOOKUP(2,1/('Daily Prices'!$A$3:$A$2188&lt;DATE(2015,4,1)+0),'Growth Index'!E$3:E$2188)/LOOKUP(2,1/('Daily Prices'!$A$3:$A$2188&lt;DATE(2015,3,1)),'Growth Index'!E$3:E$2188)-1,LOOKUP(2,1/('Daily Prices'!$A$3:$A$2188&lt;DATE(2015,4,1)+0),'Growth Index'!E$3:E$2188)/100-1)</f>
        <v>-2.3576330427250491E-2</v>
      </c>
      <c r="E44" s="52">
        <f>IFERROR(LOOKUP(2,1/('Daily Prices'!$A$3:$A$2188&lt;DATE(2015,5,1)+0),'Growth Index'!E$3:E$2188)/LOOKUP(2,1/('Daily Prices'!$A$3:$A$2188&lt;DATE(2015,4,1)),'Growth Index'!E$3:E$2188)-1,LOOKUP(2,1/('Daily Prices'!$A$3:$A$2188&lt;DATE(2015,5,1)+0),'Growth Index'!E$3:E$2188)/100-1)</f>
        <v>-9.8734017033659249E-3</v>
      </c>
      <c r="F44" s="52">
        <f>IFERROR(LOOKUP(2,1/('Daily Prices'!$A$3:$A$2188&lt;DATE(2015,6,1)+0),'Growth Index'!E$3:E$2188)/LOOKUP(2,1/('Daily Prices'!$A$3:$A$2188&lt;DATE(2015,5,1)),'Growth Index'!E$3:E$2188)-1,LOOKUP(2,1/('Daily Prices'!$A$3:$A$2188&lt;DATE(2015,6,1)+0),'Growth Index'!E$3:E$2188)/100-1)</f>
        <v>1.9224038283078615E-2</v>
      </c>
      <c r="G44" s="52">
        <f>IFERROR(LOOKUP(2,1/('Daily Prices'!$A$3:$A$2188&lt;DATE(2015,7,1)+0),'Growth Index'!E$3:E$2188)/LOOKUP(2,1/('Daily Prices'!$A$3:$A$2188&lt;DATE(2015,6,1)),'Growth Index'!E$3:E$2188)-1,LOOKUP(2,1/('Daily Prices'!$A$3:$A$2188&lt;DATE(2015,7,1)+0),'Growth Index'!E$3:E$2188)/100-1)</f>
        <v>-9.7501636694046212E-3</v>
      </c>
      <c r="H44" s="52">
        <f>IFERROR(LOOKUP(2,1/('Daily Prices'!$A$3:$A$2188&lt;DATE(2015,8,1)+0),'Growth Index'!E$3:E$2188)/LOOKUP(2,1/('Daily Prices'!$A$3:$A$2188&lt;DATE(2015,7,1)),'Growth Index'!E$3:E$2188)-1,LOOKUP(2,1/('Daily Prices'!$A$3:$A$2188&lt;DATE(2015,8,1)+0),'Growth Index'!E$3:E$2188)/100-1)</f>
        <v>-9.0760477062566958E-3</v>
      </c>
      <c r="I44" s="52">
        <f>IFERROR(LOOKUP(2,1/('Daily Prices'!$A$3:$A$2188&lt;DATE(2015,9,1)+0),'Growth Index'!E$3:E$2188)/LOOKUP(2,1/('Daily Prices'!$A$3:$A$2188&lt;DATE(2015,8,1)),'Growth Index'!E$3:E$2188)-1,LOOKUP(2,1/('Daily Prices'!$A$3:$A$2188&lt;DATE(2015,9,1)+0),'Growth Index'!E$3:E$2188)/100-1)</f>
        <v>-1.1751167522825789E-2</v>
      </c>
      <c r="J44" s="52">
        <f>IFERROR(LOOKUP(2,1/('Daily Prices'!$A$3:$A$2188&lt;DATE(2015,10,1)+0),'Growth Index'!E$3:E$2188)/LOOKUP(2,1/('Daily Prices'!$A$3:$A$2188&lt;DATE(2015,9,1)),'Growth Index'!E$3:E$2188)-1,LOOKUP(2,1/('Daily Prices'!$A$3:$A$2188&lt;DATE(2015,10,1)+0),'Growth Index'!E$3:E$2188)/100-1)</f>
        <v>-1.3931293788338572E-2</v>
      </c>
      <c r="K44" s="52">
        <f>IFERROR(LOOKUP(2,1/('Daily Prices'!$A$3:$A$2188&lt;DATE(2015,11,1)+0),'Growth Index'!E$3:E$2188)/LOOKUP(2,1/('Daily Prices'!$A$3:$A$2188&lt;DATE(2015,10,1)),'Growth Index'!E$3:E$2188)-1,LOOKUP(2,1/('Daily Prices'!$A$3:$A$2188&lt;DATE(2015,11,1)+0),'Growth Index'!E$3:E$2188)/100-1)</f>
        <v>1.9703789569226915E-2</v>
      </c>
      <c r="L44" s="52">
        <f>IFERROR(LOOKUP(2,1/('Daily Prices'!$A$3:$A$2188&lt;DATE(2015,12,1)+0),'Growth Index'!E$3:E$2188)/LOOKUP(2,1/('Daily Prices'!$A$3:$A$2188&lt;DATE(2015,11,1)),'Growth Index'!E$3:E$2188)-1,LOOKUP(2,1/('Daily Prices'!$A$3:$A$2188&lt;DATE(2015,12,1)+0),'Growth Index'!E$3:E$2188)/100-1)</f>
        <v>-2.4717802492716157E-2</v>
      </c>
      <c r="M44" s="52">
        <f>IFERROR(LOOKUP(2,1/('Daily Prices'!$A$3:$A$2188&lt;DATE(2016,1,1)),'Growth Index'!E$3:E$2188)/LOOKUP(2,1/('Daily Prices'!$A$3:$A$2188&lt;DATE(2015,12,1)),'Growth Index'!E$3:E$2188)-1,LOOKUP(2,1/('Daily Prices'!$A$3:$A$2188&lt;DATE(2016,1,1)),'Growth Index'!E$3:E$2188)/100-1)</f>
        <v>-7.6476311511043393E-3</v>
      </c>
      <c r="N44" s="53">
        <f>IFERROR(LOOKUP(2,1/('Daily Prices'!$A$3:$A$2188&lt;DATE(2016,1,1)),'Growth Index'!E$3:E$2188)/LOOKUP(2,1/('Daily Prices'!$A$3:$A$2188&lt;DATE(2015,1,1)),'Growth Index'!E$3:E$2188)-1,LOOKUP(2,1/('Daily Prices'!$A$3:$A$2188&lt;DATE(2016,1,1)),'Growth Index'!E$3:E$2188)/100-1)</f>
        <v>-5.3078176720157466E-2</v>
      </c>
    </row>
    <row r="45" spans="1:14" x14ac:dyDescent="0.25">
      <c r="A45" s="46">
        <v>2016</v>
      </c>
      <c r="B45" s="52">
        <f>IFERROR(LOOKUP(2,1/('Daily Prices'!$A$3:$A$2188&lt;DATE(2016,2,1)+0),'Growth Index'!E$3:E$2188)/LOOKUP(2,1/('Daily Prices'!$A$3:$A$2188&lt;DATE(2016,1,1)),'Growth Index'!E$3:E$2188)-1,LOOKUP(2,1/('Daily Prices'!$A$3:$A$2188&lt;DATE(2016,2,1)+0),'Growth Index'!E$3:E$2188)/100-1)</f>
        <v>-1.3114345520667814E-2</v>
      </c>
      <c r="C45" s="52">
        <f>IFERROR(LOOKUP(2,1/('Daily Prices'!$A$3:$A$2188&lt;DATE(2016,3,1)+0),'Growth Index'!E$3:E$2188)/LOOKUP(2,1/('Daily Prices'!$A$3:$A$2188&lt;DATE(2016,2,1)),'Growth Index'!E$3:E$2188)-1,LOOKUP(2,1/('Daily Prices'!$A$3:$A$2188&lt;DATE(2016,3,1)+0),'Growth Index'!E$3:E$2188)/100-1)</f>
        <v>-1.2444113940264456E-2</v>
      </c>
      <c r="D45" s="52">
        <f>IFERROR(LOOKUP(2,1/('Daily Prices'!$A$3:$A$2188&lt;DATE(2016,4,1)+0),'Growth Index'!E$3:E$2188)/LOOKUP(2,1/('Daily Prices'!$A$3:$A$2188&lt;DATE(2016,3,1)),'Growth Index'!E$3:E$2188)-1,LOOKUP(2,1/('Daily Prices'!$A$3:$A$2188&lt;DATE(2016,4,1)+0),'Growth Index'!E$3:E$2188)/100-1)</f>
        <v>6.3633537092846248E-2</v>
      </c>
      <c r="E45" s="52">
        <f>IFERROR(LOOKUP(2,1/('Daily Prices'!$A$3:$A$2188&lt;DATE(2016,5,1)+0),'Growth Index'!E$3:E$2188)/LOOKUP(2,1/('Daily Prices'!$A$3:$A$2188&lt;DATE(2016,4,1)),'Growth Index'!E$3:E$2188)-1,LOOKUP(2,1/('Daily Prices'!$A$3:$A$2188&lt;DATE(2016,5,1)+0),'Growth Index'!E$3:E$2188)/100-1)</f>
        <v>3.0517827225551519E-2</v>
      </c>
      <c r="F45" s="52">
        <f>IFERROR(LOOKUP(2,1/('Daily Prices'!$A$3:$A$2188&lt;DATE(2016,6,1)+0),'Growth Index'!E$3:E$2188)/LOOKUP(2,1/('Daily Prices'!$A$3:$A$2188&lt;DATE(2016,5,1)),'Growth Index'!E$3:E$2188)-1,LOOKUP(2,1/('Daily Prices'!$A$3:$A$2188&lt;DATE(2016,6,1)+0),'Growth Index'!E$3:E$2188)/100-1)</f>
        <v>6.3854246742638399E-3</v>
      </c>
      <c r="G45" s="52">
        <f>IFERROR(LOOKUP(2,1/('Daily Prices'!$A$3:$A$2188&lt;DATE(2016,7,1)+0),'Growth Index'!E$3:E$2188)/LOOKUP(2,1/('Daily Prices'!$A$3:$A$2188&lt;DATE(2016,6,1)),'Growth Index'!E$3:E$2188)-1,LOOKUP(2,1/('Daily Prices'!$A$3:$A$2188&lt;DATE(2016,7,1)+0),'Growth Index'!E$3:E$2188)/100-1)</f>
        <v>5.1565647709943541E-2</v>
      </c>
      <c r="H45" s="52">
        <f>IFERROR(LOOKUP(2,1/('Daily Prices'!$A$3:$A$2188&lt;DATE(2016,8,1)+0),'Growth Index'!E$3:E$2188)/LOOKUP(2,1/('Daily Prices'!$A$3:$A$2188&lt;DATE(2016,7,1)),'Growth Index'!E$3:E$2188)-1,LOOKUP(2,1/('Daily Prices'!$A$3:$A$2188&lt;DATE(2016,8,1)+0),'Growth Index'!E$3:E$2188)/100-1)</f>
        <v>3.0325452345579151E-2</v>
      </c>
      <c r="I45" s="52">
        <f>IFERROR(LOOKUP(2,1/('Daily Prices'!$A$3:$A$2188&lt;DATE(2016,9,1)+0),'Growth Index'!E$3:E$2188)/LOOKUP(2,1/('Daily Prices'!$A$3:$A$2188&lt;DATE(2016,8,1)),'Growth Index'!E$3:E$2188)-1,LOOKUP(2,1/('Daily Prices'!$A$3:$A$2188&lt;DATE(2016,9,1)+0),'Growth Index'!E$3:E$2188)/100-1)</f>
        <v>4.4816149742492595E-3</v>
      </c>
      <c r="J45" s="52">
        <f>IFERROR(LOOKUP(2,1/('Daily Prices'!$A$3:$A$2188&lt;DATE(2016,10,1)+0),'Growth Index'!E$3:E$2188)/LOOKUP(2,1/('Daily Prices'!$A$3:$A$2188&lt;DATE(2016,9,1)),'Growth Index'!E$3:E$2188)-1,LOOKUP(2,1/('Daily Prices'!$A$3:$A$2188&lt;DATE(2016,10,1)+0),'Growth Index'!E$3:E$2188)/100-1)</f>
        <v>-3.5066046451012189E-3</v>
      </c>
      <c r="K45" s="52">
        <f>IFERROR(LOOKUP(2,1/('Daily Prices'!$A$3:$A$2188&lt;DATE(2016,11,1)+0),'Growth Index'!E$3:E$2188)/LOOKUP(2,1/('Daily Prices'!$A$3:$A$2188&lt;DATE(2016,10,1)),'Growth Index'!E$3:E$2188)-1,LOOKUP(2,1/('Daily Prices'!$A$3:$A$2188&lt;DATE(2016,11,1)+0),'Growth Index'!E$3:E$2188)/100-1)</f>
        <v>-5.1853745595678014E-3</v>
      </c>
      <c r="L45" s="52">
        <f>IFERROR(LOOKUP(2,1/('Daily Prices'!$A$3:$A$2188&lt;DATE(2016,12,1)+0),'Growth Index'!E$3:E$2188)/LOOKUP(2,1/('Daily Prices'!$A$3:$A$2188&lt;DATE(2016,11,1)),'Growth Index'!E$3:E$2188)-1,LOOKUP(2,1/('Daily Prices'!$A$3:$A$2188&lt;DATE(2016,12,1)+0),'Growth Index'!E$3:E$2188)/100-1)</f>
        <v>-4.7205944272365685E-2</v>
      </c>
      <c r="M45" s="52">
        <f>IFERROR(LOOKUP(2,1/('Daily Prices'!$A$3:$A$2188&lt;DATE(2017,1,1)),'Growth Index'!E$3:E$2188)/LOOKUP(2,1/('Daily Prices'!$A$3:$A$2188&lt;DATE(2016,12,1)),'Growth Index'!E$3:E$2188)-1,LOOKUP(2,1/('Daily Prices'!$A$3:$A$2188&lt;DATE(2017,1,1)),'Growth Index'!E$3:E$2188)/100-1)</f>
        <v>-2.0135772725316525E-2</v>
      </c>
      <c r="N45" s="53">
        <f>IFERROR(LOOKUP(2,1/('Daily Prices'!$A$3:$A$2188&lt;DATE(2017,1,1)),'Growth Index'!E$3:E$2188)/LOOKUP(2,1/('Daily Prices'!$A$3:$A$2188&lt;DATE(2016,1,1)),'Growth Index'!E$3:E$2188)-1,LOOKUP(2,1/('Daily Prices'!$A$3:$A$2188&lt;DATE(2017,1,1)),'Growth Index'!E$3:E$2188)/100-1)</f>
        <v>8.2866021990892103E-2</v>
      </c>
    </row>
    <row r="46" spans="1:14" x14ac:dyDescent="0.25">
      <c r="A46" s="46">
        <v>2017</v>
      </c>
      <c r="B46" s="52">
        <f>IFERROR(LOOKUP(2,1/('Daily Prices'!$A$3:$A$2188&lt;DATE(2017,2,1)+0),'Growth Index'!E$3:E$2188)/LOOKUP(2,1/('Daily Prices'!$A$3:$A$2188&lt;DATE(2017,1,1)),'Growth Index'!E$3:E$2188)-1,LOOKUP(2,1/('Daily Prices'!$A$3:$A$2188&lt;DATE(2017,2,1)+0),'Growth Index'!E$3:E$2188)/100-1)</f>
        <v>5.1659595169695649E-2</v>
      </c>
      <c r="C46" s="52">
        <f>IFERROR(LOOKUP(2,1/('Daily Prices'!$A$3:$A$2188&lt;DATE(2017,3,1)+0),'Growth Index'!E$3:E$2188)/LOOKUP(2,1/('Daily Prices'!$A$3:$A$2188&lt;DATE(2017,2,1)),'Growth Index'!E$3:E$2188)-1,LOOKUP(2,1/('Daily Prices'!$A$3:$A$2188&lt;DATE(2017,3,1)+0),'Growth Index'!E$3:E$2188)/100-1)</f>
        <v>3.2022806267929527E-2</v>
      </c>
      <c r="D46" s="52">
        <f>IFERROR(LOOKUP(2,1/('Daily Prices'!$A$3:$A$2188&lt;DATE(2017,4,1)+0),'Growth Index'!E$3:E$2188)/LOOKUP(2,1/('Daily Prices'!$A$3:$A$2188&lt;DATE(2017,3,1)),'Growth Index'!E$3:E$2188)-1,LOOKUP(2,1/('Daily Prices'!$A$3:$A$2188&lt;DATE(2017,4,1)+0),'Growth Index'!E$3:E$2188)/100-1)</f>
        <v>6.4361308619662605E-3</v>
      </c>
      <c r="E46" s="52">
        <f>IFERROR(LOOKUP(2,1/('Daily Prices'!$A$3:$A$2188&lt;DATE(2017,5,1)+0),'Growth Index'!E$3:E$2188)/LOOKUP(2,1/('Daily Prices'!$A$3:$A$2188&lt;DATE(2017,4,1)),'Growth Index'!E$3:E$2188)-1,LOOKUP(2,1/('Daily Prices'!$A$3:$A$2188&lt;DATE(2017,5,1)+0),'Growth Index'!E$3:E$2188)/100-1)</f>
        <v>1.729396669842842E-2</v>
      </c>
      <c r="F46" s="52">
        <f>IFERROR(LOOKUP(2,1/('Daily Prices'!$A$3:$A$2188&lt;DATE(2017,6,1)+0),'Growth Index'!E$3:E$2188)/LOOKUP(2,1/('Daily Prices'!$A$3:$A$2188&lt;DATE(2017,5,1)),'Growth Index'!E$3:E$2188)-1,LOOKUP(2,1/('Daily Prices'!$A$3:$A$2188&lt;DATE(2017,6,1)+0),'Growth Index'!E$3:E$2188)/100-1)</f>
        <v>1.9963803501586774E-2</v>
      </c>
      <c r="G46" s="52">
        <f>IFERROR(LOOKUP(2,1/('Daily Prices'!$A$3:$A$2188&lt;DATE(2017,7,1)+0),'Growth Index'!E$3:E$2188)/LOOKUP(2,1/('Daily Prices'!$A$3:$A$2188&lt;DATE(2017,6,1)),'Growth Index'!E$3:E$2188)-1,LOOKUP(2,1/('Daily Prices'!$A$3:$A$2188&lt;DATE(2017,7,1)+0),'Growth Index'!E$3:E$2188)/100-1)</f>
        <v>-9.9919464852121775E-3</v>
      </c>
      <c r="H46" s="52">
        <f>IFERROR(LOOKUP(2,1/('Daily Prices'!$A$3:$A$2188&lt;DATE(2017,8,1)+0),'Growth Index'!E$3:E$2188)/LOOKUP(2,1/('Daily Prices'!$A$3:$A$2188&lt;DATE(2017,7,1)),'Growth Index'!E$3:E$2188)-1,LOOKUP(2,1/('Daily Prices'!$A$3:$A$2188&lt;DATE(2017,8,1)+0),'Growth Index'!E$3:E$2188)/100-1)</f>
        <v>4.0588874566222177E-2</v>
      </c>
      <c r="I46" s="52">
        <f>IFERROR(LOOKUP(2,1/('Daily Prices'!$A$3:$A$2188&lt;DATE(2017,9,1)+0),'Growth Index'!E$3:E$2188)/LOOKUP(2,1/('Daily Prices'!$A$3:$A$2188&lt;DATE(2017,8,1)),'Growth Index'!E$3:E$2188)-1,LOOKUP(2,1/('Daily Prices'!$A$3:$A$2188&lt;DATE(2017,9,1)+0),'Growth Index'!E$3:E$2188)/100-1)</f>
        <v>-4.0054407104372913E-3</v>
      </c>
      <c r="J46" s="52">
        <f>IFERROR(LOOKUP(2,1/('Daily Prices'!$A$3:$A$2188&lt;DATE(2017,10,1)+0),'Growth Index'!E$3:E$2188)/LOOKUP(2,1/('Daily Prices'!$A$3:$A$2188&lt;DATE(2017,9,1)),'Growth Index'!E$3:E$2188)-1,LOOKUP(2,1/('Daily Prices'!$A$3:$A$2188&lt;DATE(2017,10,1)+0),'Growth Index'!E$3:E$2188)/100-1)</f>
        <v>-9.3669790700764421E-3</v>
      </c>
      <c r="K46" s="52">
        <f>IFERROR(LOOKUP(2,1/('Daily Prices'!$A$3:$A$2188&lt;DATE(2017,11,1)+0),'Growth Index'!E$3:E$2188)/LOOKUP(2,1/('Daily Prices'!$A$3:$A$2188&lt;DATE(2017,10,1)),'Growth Index'!E$3:E$2188)-1,LOOKUP(2,1/('Daily Prices'!$A$3:$A$2188&lt;DATE(2017,11,1)+0),'Growth Index'!E$3:E$2188)/100-1)</f>
        <v>2.7146524461764132E-2</v>
      </c>
      <c r="L46" s="52">
        <f>IFERROR(LOOKUP(2,1/('Daily Prices'!$A$3:$A$2188&lt;DATE(2017,12,1)+0),'Growth Index'!E$3:E$2188)/LOOKUP(2,1/('Daily Prices'!$A$3:$A$2188&lt;DATE(2017,11,1)),'Growth Index'!E$3:E$2188)-1,LOOKUP(2,1/('Daily Prices'!$A$3:$A$2188&lt;DATE(2017,12,1)+0),'Growth Index'!E$3:E$2188)/100-1)</f>
        <v>1.4173564914072623E-2</v>
      </c>
      <c r="M46" s="52">
        <f>IFERROR(LOOKUP(2,1/('Daily Prices'!$A$3:$A$2188&lt;DATE(2018,1,1)),'Growth Index'!E$3:E$2188)/LOOKUP(2,1/('Daily Prices'!$A$3:$A$2188&lt;DATE(2017,12,1)),'Growth Index'!E$3:E$2188)-1,LOOKUP(2,1/('Daily Prices'!$A$3:$A$2188&lt;DATE(2018,1,1)),'Growth Index'!E$3:E$2188)/100-1)</f>
        <v>1.6961787290772357E-2</v>
      </c>
      <c r="N46" s="53">
        <f>IFERROR(LOOKUP(2,1/('Daily Prices'!$A$3:$A$2188&lt;DATE(2018,1,1)),'Growth Index'!E$3:E$2188)/LOOKUP(2,1/('Daily Prices'!$A$3:$A$2188&lt;DATE(2017,1,1)),'Growth Index'!E$3:E$2188)-1,LOOKUP(2,1/('Daily Prices'!$A$3:$A$2188&lt;DATE(2018,1,1)),'Growth Index'!E$3:E$2188)/100-1)</f>
        <v>0.22044700289477781</v>
      </c>
    </row>
    <row r="47" spans="1:14" x14ac:dyDescent="0.25">
      <c r="A47" s="46">
        <v>2018</v>
      </c>
      <c r="B47" s="52">
        <f>IFERROR(LOOKUP(2,1/('Daily Prices'!$A$3:$A$2188&lt;DATE(2018,2,1)+0),'Growth Index'!E$3:E$2188)/LOOKUP(2,1/('Daily Prices'!$A$3:$A$2188&lt;DATE(2018,1,1)),'Growth Index'!E$3:E$2188)-1,LOOKUP(2,1/('Daily Prices'!$A$3:$A$2188&lt;DATE(2018,2,1)+0),'Growth Index'!E$3:E$2188)/100-1)</f>
        <v>4.1077872609874833E-2</v>
      </c>
      <c r="C47" s="52">
        <f>IFERROR(LOOKUP(2,1/('Daily Prices'!$A$3:$A$2188&lt;DATE(2018,3,1)+0),'Growth Index'!E$3:E$2188)/LOOKUP(2,1/('Daily Prices'!$A$3:$A$2188&lt;DATE(2018,2,1)),'Growth Index'!E$3:E$2188)-1,LOOKUP(2,1/('Daily Prices'!$A$3:$A$2188&lt;DATE(2018,3,1)+0),'Growth Index'!E$3:E$2188)/100-1)</f>
        <v>-3.333342280453333E-2</v>
      </c>
      <c r="D47" s="52">
        <f>IFERROR(LOOKUP(2,1/('Daily Prices'!$A$3:$A$2188&lt;DATE(2018,4,1)+0),'Growth Index'!E$3:E$2188)/LOOKUP(2,1/('Daily Prices'!$A$3:$A$2188&lt;DATE(2018,3,1)),'Growth Index'!E$3:E$2188)-1,LOOKUP(2,1/('Daily Prices'!$A$3:$A$2188&lt;DATE(2018,4,1)+0),'Growth Index'!E$3:E$2188)/100-1)</f>
        <v>-2.3010833249128337E-2</v>
      </c>
      <c r="E47" s="52">
        <f>IFERROR(LOOKUP(2,1/('Daily Prices'!$A$3:$A$2188&lt;DATE(2018,5,1)+0),'Growth Index'!E$3:E$2188)/LOOKUP(2,1/('Daily Prices'!$A$3:$A$2188&lt;DATE(2018,4,1)),'Growth Index'!E$3:E$2188)-1,LOOKUP(2,1/('Daily Prices'!$A$3:$A$2188&lt;DATE(2018,5,1)+0),'Growth Index'!E$3:E$2188)/100-1)</f>
        <v>3.9798169092743363E-2</v>
      </c>
      <c r="F47" s="52">
        <f>IFERROR(LOOKUP(2,1/('Daily Prices'!$A$3:$A$2188&lt;DATE(2018,6,1)+0),'Growth Index'!E$3:E$2188)/LOOKUP(2,1/('Daily Prices'!$A$3:$A$2188&lt;DATE(2018,5,1)),'Growth Index'!E$3:E$2188)-1,LOOKUP(2,1/('Daily Prices'!$A$3:$A$2188&lt;DATE(2018,6,1)+0),'Growth Index'!E$3:E$2188)/100-1)</f>
        <v>-7.3280430184285983E-4</v>
      </c>
      <c r="G47" s="52">
        <f>IFERROR(LOOKUP(2,1/('Daily Prices'!$A$3:$A$2188&lt;DATE(2018,7,1)+0),'Growth Index'!E$3:E$2188)/LOOKUP(2,1/('Daily Prices'!$A$3:$A$2188&lt;DATE(2018,6,1)),'Growth Index'!E$3:E$2188)-1,LOOKUP(2,1/('Daily Prices'!$A$3:$A$2188&lt;DATE(2018,7,1)+0),'Growth Index'!E$3:E$2188)/100-1)</f>
        <v>-1.9634701008892641E-2</v>
      </c>
      <c r="H47" s="52">
        <f>IFERROR(LOOKUP(2,1/('Daily Prices'!$A$3:$A$2188&lt;DATE(2018,8,1)+0),'Growth Index'!E$3:E$2188)/LOOKUP(2,1/('Daily Prices'!$A$3:$A$2188&lt;DATE(2018,7,1)),'Growth Index'!E$3:E$2188)-1,LOOKUP(2,1/('Daily Prices'!$A$3:$A$2188&lt;DATE(2018,8,1)+0),'Growth Index'!E$3:E$2188)/100-1)</f>
        <v>2.9885442125346717E-2</v>
      </c>
      <c r="I47" s="52">
        <f>IFERROR(LOOKUP(2,1/('Daily Prices'!$A$3:$A$2188&lt;DATE(2018,9,1)+0),'Growth Index'!E$3:E$2188)/LOOKUP(2,1/('Daily Prices'!$A$3:$A$2188&lt;DATE(2018,8,1)),'Growth Index'!E$3:E$2188)-1,LOOKUP(2,1/('Daily Prices'!$A$3:$A$2188&lt;DATE(2018,9,1)+0),'Growth Index'!E$3:E$2188)/100-1)</f>
        <v>3.2466916746411112E-2</v>
      </c>
      <c r="J47" s="52">
        <f>IFERROR(LOOKUP(2,1/('Daily Prices'!$A$3:$A$2188&lt;DATE(2018,10,1)+0),'Growth Index'!E$3:E$2188)/LOOKUP(2,1/('Daily Prices'!$A$3:$A$2188&lt;DATE(2018,9,1)),'Growth Index'!E$3:E$2188)-1,LOOKUP(2,1/('Daily Prices'!$A$3:$A$2188&lt;DATE(2018,10,1)+0),'Growth Index'!E$3:E$2188)/100-1)</f>
        <v>-3.8284630816475262E-2</v>
      </c>
      <c r="K47" s="52">
        <f>IFERROR(LOOKUP(2,1/('Daily Prices'!$A$3:$A$2188&lt;DATE(2018,11,1)+0),'Growth Index'!E$3:E$2188)/LOOKUP(2,1/('Daily Prices'!$A$3:$A$2188&lt;DATE(2018,10,1)),'Growth Index'!E$3:E$2188)-1,LOOKUP(2,1/('Daily Prices'!$A$3:$A$2188&lt;DATE(2018,11,1)+0),'Growth Index'!E$3:E$2188)/100-1)</f>
        <v>2.8853366852394924E-3</v>
      </c>
      <c r="L47" s="52">
        <f>IFERROR(LOOKUP(2,1/('Daily Prices'!$A$3:$A$2188&lt;DATE(2018,12,1)+0),'Growth Index'!E$3:E$2188)/LOOKUP(2,1/('Daily Prices'!$A$3:$A$2188&lt;DATE(2018,11,1)),'Growth Index'!E$3:E$2188)-1,LOOKUP(2,1/('Daily Prices'!$A$3:$A$2188&lt;DATE(2018,12,1)+0),'Growth Index'!E$3:E$2188)/100-1)</f>
        <v>-5.0511848748020505E-3</v>
      </c>
      <c r="M47" s="52">
        <f>IFERROR(LOOKUP(2,1/('Daily Prices'!$A$3:$A$2188&lt;DATE(2019,1,1)),'Growth Index'!E$3:E$2188)/LOOKUP(2,1/('Daily Prices'!$A$3:$A$2188&lt;DATE(2018,12,1)),'Growth Index'!E$3:E$2188)-1,LOOKUP(2,1/('Daily Prices'!$A$3:$A$2188&lt;DATE(2019,1,1)),'Growth Index'!E$3:E$2188)/100-1)</f>
        <v>2.7193747442785021E-2</v>
      </c>
      <c r="N47" s="53">
        <f>IFERROR(LOOKUP(2,1/('Daily Prices'!$A$3:$A$2188&lt;DATE(2019,1,1)),'Growth Index'!E$3:E$2188)/LOOKUP(2,1/('Daily Prices'!$A$3:$A$2188&lt;DATE(2018,1,1)),'Growth Index'!E$3:E$2188)-1,LOOKUP(2,1/('Daily Prices'!$A$3:$A$2188&lt;DATE(2019,1,1)),'Growth Index'!E$3:E$2188)/100-1)</f>
        <v>4.9746135635991617E-2</v>
      </c>
    </row>
    <row r="48" spans="1:14" x14ac:dyDescent="0.25">
      <c r="A48" s="46">
        <v>2019</v>
      </c>
      <c r="B48" s="52">
        <f>IFERROR(LOOKUP(2,1/('Daily Prices'!$A$3:$A$2188&lt;DATE(2019,2,1)+0),'Growth Index'!E$3:E$2188)/LOOKUP(2,1/('Daily Prices'!$A$3:$A$2188&lt;DATE(2019,1,1)),'Growth Index'!E$3:E$2188)-1,LOOKUP(2,1/('Daily Prices'!$A$3:$A$2188&lt;DATE(2019,2,1)+0),'Growth Index'!E$3:E$2188)/100-1)</f>
        <v>2.1839694760555695E-2</v>
      </c>
      <c r="C48" s="52">
        <f>IFERROR(LOOKUP(2,1/('Daily Prices'!$A$3:$A$2188&lt;DATE(2019,3,1)+0),'Growth Index'!E$3:E$2188)/LOOKUP(2,1/('Daily Prices'!$A$3:$A$2188&lt;DATE(2019,2,1)),'Growth Index'!E$3:E$2188)-1,LOOKUP(2,1/('Daily Prices'!$A$3:$A$2188&lt;DATE(2019,3,1)+0),'Growth Index'!E$3:E$2188)/100-1)</f>
        <v>-1.1285436307028829E-2</v>
      </c>
      <c r="D48" s="52">
        <f>IFERROR(LOOKUP(2,1/('Daily Prices'!$A$3:$A$2188&lt;DATE(2019,4,1)+0),'Growth Index'!E$3:E$2188)/LOOKUP(2,1/('Daily Prices'!$A$3:$A$2188&lt;DATE(2019,3,1)),'Growth Index'!E$3:E$2188)-1,LOOKUP(2,1/('Daily Prices'!$A$3:$A$2188&lt;DATE(2019,4,1)+0),'Growth Index'!E$3:E$2188)/100-1)</f>
        <v>3.9091261906052388E-2</v>
      </c>
      <c r="E48" s="52">
        <f>IFERROR(LOOKUP(2,1/('Daily Prices'!$A$3:$A$2188&lt;DATE(2019,5,1)+0),'Growth Index'!E$3:E$2188)/LOOKUP(2,1/('Daily Prices'!$A$3:$A$2188&lt;DATE(2019,4,1)),'Growth Index'!E$3:E$2188)-1,LOOKUP(2,1/('Daily Prices'!$A$3:$A$2188&lt;DATE(2019,5,1)+0),'Growth Index'!E$3:E$2188)/100-1)</f>
        <v>-2.4901767013678633E-3</v>
      </c>
      <c r="F48" s="52">
        <f>IFERROR(LOOKUP(2,1/('Daily Prices'!$A$3:$A$2188&lt;DATE(2019,6,1)+0),'Growth Index'!E$3:E$2188)/LOOKUP(2,1/('Daily Prices'!$A$3:$A$2188&lt;DATE(2019,5,1)),'Growth Index'!E$3:E$2188)-1,LOOKUP(2,1/('Daily Prices'!$A$3:$A$2188&lt;DATE(2019,6,1)+0),'Growth Index'!E$3:E$2188)/100-1)</f>
        <v>2.0330441037351488E-2</v>
      </c>
      <c r="G48" s="52">
        <f>IFERROR(LOOKUP(2,1/('Daily Prices'!$A$3:$A$2188&lt;DATE(2019,7,1)+0),'Growth Index'!E$3:E$2188)/LOOKUP(2,1/('Daily Prices'!$A$3:$A$2188&lt;DATE(2019,6,1)),'Growth Index'!E$3:E$2188)-1,LOOKUP(2,1/('Daily Prices'!$A$3:$A$2188&lt;DATE(2019,7,1)+0),'Growth Index'!E$3:E$2188)/100-1)</f>
        <v>2.9874524095907296E-2</v>
      </c>
      <c r="H48" s="52">
        <f>IFERROR(LOOKUP(2,1/('Daily Prices'!$A$3:$A$2188&lt;DATE(2019,8,1)+0),'Growth Index'!E$3:E$2188)/LOOKUP(2,1/('Daily Prices'!$A$3:$A$2188&lt;DATE(2019,7,1)),'Growth Index'!E$3:E$2188)-1,LOOKUP(2,1/('Daily Prices'!$A$3:$A$2188&lt;DATE(2019,8,1)+0),'Growth Index'!E$3:E$2188)/100-1)</f>
        <v>-3.270557595815593E-2</v>
      </c>
      <c r="I48" s="52">
        <f>IFERROR(LOOKUP(2,1/('Daily Prices'!$A$3:$A$2188&lt;DATE(2019,9,1)+0),'Growth Index'!E$3:E$2188)/LOOKUP(2,1/('Daily Prices'!$A$3:$A$2188&lt;DATE(2019,8,1)),'Growth Index'!E$3:E$2188)-1,LOOKUP(2,1/('Daily Prices'!$A$3:$A$2188&lt;DATE(2019,9,1)+0),'Growth Index'!E$3:E$2188)/100-1)</f>
        <v>3.1608889526515638E-2</v>
      </c>
      <c r="J48" s="52">
        <f>IFERROR(LOOKUP(2,1/('Daily Prices'!$A$3:$A$2188&lt;DATE(2019,10,1)+0),'Growth Index'!E$3:E$2188)/LOOKUP(2,1/('Daily Prices'!$A$3:$A$2188&lt;DATE(2019,9,1)),'Growth Index'!E$3:E$2188)-1,LOOKUP(2,1/('Daily Prices'!$A$3:$A$2188&lt;DATE(2019,10,1)+0),'Growth Index'!E$3:E$2188)/100-1)</f>
        <v>5.5066016119074135E-3</v>
      </c>
      <c r="K48" s="52">
        <f>IFERROR(LOOKUP(2,1/('Daily Prices'!$A$3:$A$2188&lt;DATE(2019,11,1)+0),'Growth Index'!E$3:E$2188)/LOOKUP(2,1/('Daily Prices'!$A$3:$A$2188&lt;DATE(2019,10,1)),'Growth Index'!E$3:E$2188)-1,LOOKUP(2,1/('Daily Prices'!$A$3:$A$2188&lt;DATE(2019,11,1)+0),'Growth Index'!E$3:E$2188)/100-1)</f>
        <v>3.2177948313467208E-2</v>
      </c>
      <c r="L48" s="52">
        <f>IFERROR(LOOKUP(2,1/('Daily Prices'!$A$3:$A$2188&lt;DATE(2019,12,1)+0),'Growth Index'!E$3:E$2188)/LOOKUP(2,1/('Daily Prices'!$A$3:$A$2188&lt;DATE(2019,11,1)),'Growth Index'!E$3:E$2188)-1,LOOKUP(2,1/('Daily Prices'!$A$3:$A$2188&lt;DATE(2019,12,1)+0),'Growth Index'!E$3:E$2188)/100-1)</f>
        <v>-1.0781176400604942E-3</v>
      </c>
      <c r="M48" s="52">
        <f>IFERROR(LOOKUP(2,1/('Daily Prices'!$A$3:$A$2188&lt;DATE(2020,1,1)),'Growth Index'!E$3:E$2188)/LOOKUP(2,1/('Daily Prices'!$A$3:$A$2188&lt;DATE(2019,12,1)),'Growth Index'!E$3:E$2188)-1,LOOKUP(2,1/('Daily Prices'!$A$3:$A$2188&lt;DATE(2020,1,1)),'Growth Index'!E$3:E$2188)/100-1)</f>
        <v>1.6119131362405614E-2</v>
      </c>
      <c r="N48" s="53">
        <f>IFERROR(LOOKUP(2,1/('Daily Prices'!$A$3:$A$2188&lt;DATE(2020,1,1)),'Growth Index'!E$3:E$2188)/LOOKUP(2,1/('Daily Prices'!$A$3:$A$2188&lt;DATE(2019,1,1)),'Growth Index'!E$3:E$2188)-1,LOOKUP(2,1/('Daily Prices'!$A$3:$A$2188&lt;DATE(2020,1,1)),'Growth Index'!E$3:E$2188)/100-1)</f>
        <v>0.15674905065272937</v>
      </c>
    </row>
    <row r="49" spans="1:14" x14ac:dyDescent="0.25">
      <c r="A49" s="46">
        <v>2020</v>
      </c>
      <c r="B49" s="52">
        <f>IFERROR(LOOKUP(2,1/('Daily Prices'!$A$3:$A$2188&lt;DATE(2020,2,1)+0),'Growth Index'!E$3:E$2188)/LOOKUP(2,1/('Daily Prices'!$A$3:$A$2188&lt;DATE(2020,1,1)),'Growth Index'!E$3:E$2188)-1,LOOKUP(2,1/('Daily Prices'!$A$3:$A$2188&lt;DATE(2020,2,1)+0),'Growth Index'!E$3:E$2188)/100-1)</f>
        <v>1.0595351168559697E-2</v>
      </c>
      <c r="C49" s="52">
        <f>IFERROR(LOOKUP(2,1/('Daily Prices'!$A$3:$A$2188&lt;DATE(2020,3,1)+0),'Growth Index'!E$3:E$2188)/LOOKUP(2,1/('Daily Prices'!$A$3:$A$2188&lt;DATE(2020,2,1)),'Growth Index'!E$3:E$2188)-1,LOOKUP(2,1/('Daily Prices'!$A$3:$A$2188&lt;DATE(2020,3,1)+0),'Growth Index'!E$3:E$2188)/100-1)</f>
        <v>-1.7456577643829574E-2</v>
      </c>
      <c r="D49" s="52">
        <f>IFERROR(LOOKUP(2,1/('Daily Prices'!$A$3:$A$2188&lt;DATE(2020,4,1)+0),'Growth Index'!E$3:E$2188)/LOOKUP(2,1/('Daily Prices'!$A$3:$A$2188&lt;DATE(2020,3,1)),'Growth Index'!E$3:E$2188)-1,LOOKUP(2,1/('Daily Prices'!$A$3:$A$2188&lt;DATE(2020,4,1)+0),'Growth Index'!E$3:E$2188)/100-1)</f>
        <v>-0.1428250910753831</v>
      </c>
      <c r="E49" s="52">
        <f>IFERROR(LOOKUP(2,1/('Daily Prices'!$A$3:$A$2188&lt;DATE(2020,5,1)+0),'Growth Index'!E$3:E$2188)/LOOKUP(2,1/('Daily Prices'!$A$3:$A$2188&lt;DATE(2020,4,1)),'Growth Index'!E$3:E$2188)-1,LOOKUP(2,1/('Daily Prices'!$A$3:$A$2188&lt;DATE(2020,5,1)+0),'Growth Index'!E$3:E$2188)/100-1)</f>
        <v>9.3900620488495123E-2</v>
      </c>
      <c r="F49" s="52">
        <f>IFERROR(LOOKUP(2,1/('Daily Prices'!$A$3:$A$2188&lt;DATE(2020,6,1)+0),'Growth Index'!E$3:E$2188)/LOOKUP(2,1/('Daily Prices'!$A$3:$A$2188&lt;DATE(2020,5,1)),'Growth Index'!E$3:E$2188)-1,LOOKUP(2,1/('Daily Prices'!$A$3:$A$2188&lt;DATE(2020,6,1)+0),'Growth Index'!E$3:E$2188)/100-1)</f>
        <v>-1.2695504885265052E-3</v>
      </c>
      <c r="G49" s="52">
        <f>IFERROR(LOOKUP(2,1/('Daily Prices'!$A$3:$A$2188&lt;DATE(2020,7,1)+0),'Growth Index'!E$3:E$2188)/LOOKUP(2,1/('Daily Prices'!$A$3:$A$2188&lt;DATE(2020,6,1)),'Growth Index'!E$3:E$2188)-1,LOOKUP(2,1/('Daily Prices'!$A$3:$A$2188&lt;DATE(2020,7,1)+0),'Growth Index'!E$3:E$2188)/100-1)</f>
        <v>5.3350682542874672E-2</v>
      </c>
      <c r="H49" s="52">
        <f>IFERROR(LOOKUP(2,1/('Daily Prices'!$A$3:$A$2188&lt;DATE(2020,8,1)+0),'Growth Index'!E$3:E$2188)/LOOKUP(2,1/('Daily Prices'!$A$3:$A$2188&lt;DATE(2020,7,1)),'Growth Index'!E$3:E$2188)-1,LOOKUP(2,1/('Daily Prices'!$A$3:$A$2188&lt;DATE(2020,8,1)+0),'Growth Index'!E$3:E$2188)/100-1)</f>
        <v>7.8285375643294852E-2</v>
      </c>
      <c r="I49" s="52">
        <f>IFERROR(LOOKUP(2,1/('Daily Prices'!$A$3:$A$2188&lt;DATE(2020,9,1)+0),'Growth Index'!E$3:E$2188)/LOOKUP(2,1/('Daily Prices'!$A$3:$A$2188&lt;DATE(2020,8,1)),'Growth Index'!E$3:E$2188)-1,LOOKUP(2,1/('Daily Prices'!$A$3:$A$2188&lt;DATE(2020,9,1)+0),'Growth Index'!E$3:E$2188)/100-1)</f>
        <v>1.4558815237679212E-2</v>
      </c>
      <c r="J49" s="52">
        <f>IFERROR(LOOKUP(2,1/('Daily Prices'!$A$3:$A$2188&lt;DATE(2020,10,1)+0),'Growth Index'!E$3:E$2188)/LOOKUP(2,1/('Daily Prices'!$A$3:$A$2188&lt;DATE(2020,9,1)),'Growth Index'!E$3:E$2188)-1,LOOKUP(2,1/('Daily Prices'!$A$3:$A$2188&lt;DATE(2020,10,1)+0),'Growth Index'!E$3:E$2188)/100-1)</f>
        <v>-3.2197460378820653E-2</v>
      </c>
      <c r="K49" s="52">
        <f>IFERROR(LOOKUP(2,1/('Daily Prices'!$A$3:$A$2188&lt;DATE(2020,11,1)+0),'Growth Index'!E$3:E$2188)/LOOKUP(2,1/('Daily Prices'!$A$3:$A$2188&lt;DATE(2020,10,1)),'Growth Index'!E$3:E$2188)-1,LOOKUP(2,1/('Daily Prices'!$A$3:$A$2188&lt;DATE(2020,11,1)+0),'Growth Index'!E$3:E$2188)/100-1)</f>
        <v>2.3871937136892507E-2</v>
      </c>
      <c r="L49" s="52">
        <f>IFERROR(LOOKUP(2,1/('Daily Prices'!$A$3:$A$2188&lt;DATE(2020,12,1)+0),'Growth Index'!E$3:E$2188)/LOOKUP(2,1/('Daily Prices'!$A$3:$A$2188&lt;DATE(2020,11,1)),'Growth Index'!E$3:E$2188)-1,LOOKUP(2,1/('Daily Prices'!$A$3:$A$2188&lt;DATE(2020,12,1)+0),'Growth Index'!E$3:E$2188)/100-1)</f>
        <v>4.9551186200939235E-2</v>
      </c>
      <c r="M49" s="52">
        <f>IFERROR(LOOKUP(2,1/('Daily Prices'!$A$3:$A$2188&lt;DATE(2021,1,1)),'Growth Index'!E$3:E$2188)/LOOKUP(2,1/('Daily Prices'!$A$3:$A$2188&lt;DATE(2020,12,1)),'Growth Index'!E$3:E$2188)-1,LOOKUP(2,1/('Daily Prices'!$A$3:$A$2188&lt;DATE(2021,1,1)),'Growth Index'!E$3:E$2188)/100-1)</f>
        <v>7.3658893373064194E-2</v>
      </c>
      <c r="N49" s="53">
        <f>IFERROR(LOOKUP(2,1/('Daily Prices'!$A$3:$A$2188&lt;DATE(2021,1,1)),'Growth Index'!E$3:E$2188)/LOOKUP(2,1/('Daily Prices'!$A$3:$A$2188&lt;DATE(2020,1,1)),'Growth Index'!E$3:E$2188)-1,LOOKUP(2,1/('Daily Prices'!$A$3:$A$2188&lt;DATE(2021,1,1)),'Growth Index'!E$3:E$2188)/100-1)</f>
        <v>0.19649511515470031</v>
      </c>
    </row>
    <row r="50" spans="1:14" x14ac:dyDescent="0.25">
      <c r="A50" s="46">
        <v>2021</v>
      </c>
      <c r="B50" s="52">
        <f>IFERROR(LOOKUP(2,1/('Daily Prices'!$A$3:$A$2188&lt;DATE(2021,2,1)+0),'Growth Index'!E$3:E$2188)/LOOKUP(2,1/('Daily Prices'!$A$3:$A$2188&lt;DATE(2021,1,1)),'Growth Index'!E$3:E$2188)-1,LOOKUP(2,1/('Daily Prices'!$A$3:$A$2188&lt;DATE(2021,2,1)+0),'Growth Index'!E$3:E$2188)/100-1)</f>
        <v>6.0279312602871116E-3</v>
      </c>
      <c r="C50" s="52">
        <f>IFERROR(LOOKUP(2,1/('Daily Prices'!$A$3:$A$2188&lt;DATE(2021,3,1)+0),'Growth Index'!E$3:E$2188)/LOOKUP(2,1/('Daily Prices'!$A$3:$A$2188&lt;DATE(2021,2,1)),'Growth Index'!E$3:E$2188)-1,LOOKUP(2,1/('Daily Prices'!$A$3:$A$2188&lt;DATE(2021,3,1)+0),'Growth Index'!E$3:E$2188)/100-1)</f>
        <v>1.451542110439541E-2</v>
      </c>
      <c r="D50" s="52">
        <f>IFERROR(LOOKUP(2,1/('Daily Prices'!$A$3:$A$2188&lt;DATE(2021,4,1)+0),'Growth Index'!E$3:E$2188)/LOOKUP(2,1/('Daily Prices'!$A$3:$A$2188&lt;DATE(2021,3,1)),'Growth Index'!E$3:E$2188)-1,LOOKUP(2,1/('Daily Prices'!$A$3:$A$2188&lt;DATE(2021,4,1)+0),'Growth Index'!E$3:E$2188)/100-1)</f>
        <v>-1.6643363446104176E-2</v>
      </c>
      <c r="E50" s="52">
        <f>IFERROR(LOOKUP(2,1/('Daily Prices'!$A$3:$A$2188&lt;DATE(2021,5,1)+0),'Growth Index'!E$3:E$2188)/LOOKUP(2,1/('Daily Prices'!$A$3:$A$2188&lt;DATE(2021,4,1)),'Growth Index'!E$3:E$2188)-1,LOOKUP(2,1/('Daily Prices'!$A$3:$A$2188&lt;DATE(2021,5,1)+0),'Growth Index'!E$3:E$2188)/100-1)</f>
        <v>1.8221612100257412E-2</v>
      </c>
      <c r="F50" s="52">
        <f>IFERROR(LOOKUP(2,1/('Daily Prices'!$A$3:$A$2188&lt;DATE(2021,6,1)+0),'Growth Index'!E$3:E$2188)/LOOKUP(2,1/('Daily Prices'!$A$3:$A$2188&lt;DATE(2021,5,1)),'Growth Index'!E$3:E$2188)-1,LOOKUP(2,1/('Daily Prices'!$A$3:$A$2188&lt;DATE(2021,6,1)+0),'Growth Index'!E$3:E$2188)/100-1)</f>
        <v>7.0795827728131533E-2</v>
      </c>
      <c r="G50" s="52">
        <f>IFERROR(LOOKUP(2,1/('Daily Prices'!$A$3:$A$2188&lt;DATE(2021,7,1)+0),'Growth Index'!E$3:E$2188)/LOOKUP(2,1/('Daily Prices'!$A$3:$A$2188&lt;DATE(2021,6,1)),'Growth Index'!E$3:E$2188)-1,LOOKUP(2,1/('Daily Prices'!$A$3:$A$2188&lt;DATE(2021,7,1)+0),'Growth Index'!E$3:E$2188)/100-1)</f>
        <v>-1.2047054331324469E-2</v>
      </c>
      <c r="H50" s="52">
        <f>IFERROR(LOOKUP(2,1/('Daily Prices'!$A$3:$A$2188&lt;DATE(2021,8,1)+0),'Growth Index'!E$3:E$2188)/LOOKUP(2,1/('Daily Prices'!$A$3:$A$2188&lt;DATE(2021,7,1)),'Growth Index'!E$3:E$2188)-1,LOOKUP(2,1/('Daily Prices'!$A$3:$A$2188&lt;DATE(2021,8,1)+0),'Growth Index'!E$3:E$2188)/100-1)</f>
        <v>1.9964487532294628E-2</v>
      </c>
      <c r="I50" s="52">
        <f>IFERROR(LOOKUP(2,1/('Daily Prices'!$A$3:$A$2188&lt;DATE(2021,9,1)+0),'Growth Index'!E$3:E$2188)/LOOKUP(2,1/('Daily Prices'!$A$3:$A$2188&lt;DATE(2021,8,1)),'Growth Index'!E$3:E$2188)-1,LOOKUP(2,1/('Daily Prices'!$A$3:$A$2188&lt;DATE(2021,9,1)+0),'Growth Index'!E$3:E$2188)/100-1)</f>
        <v>2.7038742962592455E-2</v>
      </c>
      <c r="J50" s="52">
        <f>IFERROR(LOOKUP(2,1/('Daily Prices'!$A$3:$A$2188&lt;DATE(2021,10,1)+0),'Growth Index'!E$3:E$2188)/LOOKUP(2,1/('Daily Prices'!$A$3:$A$2188&lt;DATE(2021,9,1)),'Growth Index'!E$3:E$2188)-1,LOOKUP(2,1/('Daily Prices'!$A$3:$A$2188&lt;DATE(2021,10,1)+0),'Growth Index'!E$3:E$2188)/100-1)</f>
        <v>1.7313819583005152E-2</v>
      </c>
      <c r="K50" s="52">
        <f>IFERROR(LOOKUP(2,1/('Daily Prices'!$A$3:$A$2188&lt;DATE(2021,11,1)+0),'Growth Index'!E$3:E$2188)/LOOKUP(2,1/('Daily Prices'!$A$3:$A$2188&lt;DATE(2021,10,1)),'Growth Index'!E$3:E$2188)-1,LOOKUP(2,1/('Daily Prices'!$A$3:$A$2188&lt;DATE(2021,11,1)+0),'Growth Index'!E$3:E$2188)/100-1)</f>
        <v>1.6003065974461217E-2</v>
      </c>
      <c r="L50" s="52">
        <f>IFERROR(LOOKUP(2,1/('Daily Prices'!$A$3:$A$2188&lt;DATE(2021,12,1)+0),'Growth Index'!E$3:E$2188)/LOOKUP(2,1/('Daily Prices'!$A$3:$A$2188&lt;DATE(2021,11,1)),'Growth Index'!E$3:E$2188)-1,LOOKUP(2,1/('Daily Prices'!$A$3:$A$2188&lt;DATE(2021,12,1)+0),'Growth Index'!E$3:E$2188)/100-1)</f>
        <v>-1.4589622135219971E-2</v>
      </c>
      <c r="M50" s="52">
        <f>IFERROR(LOOKUP(2,1/('Daily Prices'!$A$3:$A$2188&lt;DATE(2022,1,1)),'Growth Index'!E$3:E$2188)/LOOKUP(2,1/('Daily Prices'!$A$3:$A$2188&lt;DATE(2021,12,1)),'Growth Index'!E$3:E$2188)-1,LOOKUP(2,1/('Daily Prices'!$A$3:$A$2188&lt;DATE(2022,1,1)),'Growth Index'!E$3:E$2188)/100-1)</f>
        <v>9.5546156692976059E-3</v>
      </c>
      <c r="N50" s="53">
        <f>IFERROR(LOOKUP(2,1/('Daily Prices'!$A$3:$A$2188&lt;DATE(2022,1,1)),'Growth Index'!E$3:E$2188)/LOOKUP(2,1/('Daily Prices'!$A$3:$A$2188&lt;DATE(2021,1,1)),'Growth Index'!E$3:E$2188)-1,LOOKUP(2,1/('Daily Prices'!$A$3:$A$2188&lt;DATE(2022,1,1)),'Growth Index'!E$3:E$2188)/100-1)</f>
        <v>0.16448467435080527</v>
      </c>
    </row>
    <row r="51" spans="1:14" x14ac:dyDescent="0.25">
      <c r="A51" s="46">
        <v>2022</v>
      </c>
      <c r="B51" s="52">
        <f>IFERROR(LOOKUP(2,1/('Daily Prices'!$A$3:$A$2188&lt;DATE(2022,2,1)+0),'Growth Index'!E$3:E$2188)/LOOKUP(2,1/('Daily Prices'!$A$3:$A$2188&lt;DATE(2022,1,1)),'Growth Index'!E$3:E$2188)-1,LOOKUP(2,1/('Daily Prices'!$A$3:$A$2188&lt;DATE(2022,2,1)+0),'Growth Index'!E$3:E$2188)/100-1)</f>
        <v>1.1596332750593685E-2</v>
      </c>
      <c r="C51" s="52">
        <f>IFERROR(LOOKUP(2,1/('Daily Prices'!$A$3:$A$2188&lt;DATE(2022,3,1)+0),'Growth Index'!E$3:E$2188)/LOOKUP(2,1/('Daily Prices'!$A$3:$A$2188&lt;DATE(2022,2,1)),'Growth Index'!E$3:E$2188)-1,LOOKUP(2,1/('Daily Prices'!$A$3:$A$2188&lt;DATE(2022,3,1)+0),'Growth Index'!E$3:E$2188)/100-1)</f>
        <v>7.3152260427544746E-3</v>
      </c>
      <c r="D51" s="52">
        <f>IFERROR(LOOKUP(2,1/('Daily Prices'!$A$3:$A$2188&lt;DATE(2022,4,1)+0),'Growth Index'!E$3:E$2188)/LOOKUP(2,1/('Daily Prices'!$A$3:$A$2188&lt;DATE(2022,3,1)),'Growth Index'!E$3:E$2188)-1,LOOKUP(2,1/('Daily Prices'!$A$3:$A$2188&lt;DATE(2022,4,1)+0),'Growth Index'!E$3:E$2188)/100-1)</f>
        <v>3.6069156197544583E-2</v>
      </c>
      <c r="E51" s="52">
        <f>IFERROR(LOOKUP(2,1/('Daily Prices'!$A$3:$A$2188&lt;DATE(2022,5,1)+0),'Growth Index'!E$3:E$2188)/LOOKUP(2,1/('Daily Prices'!$A$3:$A$2188&lt;DATE(2022,4,1)),'Growth Index'!E$3:E$2188)-1,LOOKUP(2,1/('Daily Prices'!$A$3:$A$2188&lt;DATE(2022,5,1)+0),'Growth Index'!E$3:E$2188)/100-1)</f>
        <v>-7.2134818272813206E-3</v>
      </c>
      <c r="F51" s="52">
        <f>IFERROR(LOOKUP(2,1/('Daily Prices'!$A$3:$A$2188&lt;DATE(2022,6,1)+0),'Growth Index'!E$3:E$2188)/LOOKUP(2,1/('Daily Prices'!$A$3:$A$2188&lt;DATE(2022,5,1)),'Growth Index'!E$3:E$2188)-1,LOOKUP(2,1/('Daily Prices'!$A$3:$A$2188&lt;DATE(2022,6,1)+0),'Growth Index'!E$3:E$2188)/100-1)</f>
        <v>-2.2701044923419067E-2</v>
      </c>
      <c r="G51" s="52">
        <f>IFERROR(LOOKUP(2,1/('Daily Prices'!$A$3:$A$2188&lt;DATE(2022,7,1)+0),'Growth Index'!E$3:E$2188)/LOOKUP(2,1/('Daily Prices'!$A$3:$A$2188&lt;DATE(2022,6,1)),'Growth Index'!E$3:E$2188)-1,LOOKUP(2,1/('Daily Prices'!$A$3:$A$2188&lt;DATE(2022,7,1)+0),'Growth Index'!E$3:E$2188)/100-1)</f>
        <v>-2.3186111543184174E-2</v>
      </c>
      <c r="H51" s="52">
        <f>IFERROR(LOOKUP(2,1/('Daily Prices'!$A$3:$A$2188&lt;DATE(2022,8,1)+0),'Growth Index'!E$3:E$2188)/LOOKUP(2,1/('Daily Prices'!$A$3:$A$2188&lt;DATE(2022,7,1)),'Growth Index'!E$3:E$2188)-1,LOOKUP(2,1/('Daily Prices'!$A$3:$A$2188&lt;DATE(2022,8,1)+0),'Growth Index'!E$3:E$2188)/100-1)</f>
        <v>4.0946536116902799E-2</v>
      </c>
      <c r="I51" s="52">
        <f>IFERROR(LOOKUP(2,1/('Daily Prices'!$A$3:$A$2188&lt;DATE(2022,9,1)+0),'Growth Index'!E$3:E$2188)/LOOKUP(2,1/('Daily Prices'!$A$3:$A$2188&lt;DATE(2022,8,1)),'Growth Index'!E$3:E$2188)-1,LOOKUP(2,1/('Daily Prices'!$A$3:$A$2188&lt;DATE(2022,9,1)+0),'Growth Index'!E$3:E$2188)/100-1)</f>
        <v>2.057685380759855E-2</v>
      </c>
      <c r="J51" s="52">
        <f>IFERROR(LOOKUP(2,1/('Daily Prices'!$A$3:$A$2188&lt;DATE(2022,10,1)+0),'Growth Index'!E$3:E$2188)/LOOKUP(2,1/('Daily Prices'!$A$3:$A$2188&lt;DATE(2022,9,1)),'Growth Index'!E$3:E$2188)-1,LOOKUP(2,1/('Daily Prices'!$A$3:$A$2188&lt;DATE(2022,10,1)+0),'Growth Index'!E$3:E$2188)/100-1)</f>
        <v>-2.348912508378731E-2</v>
      </c>
      <c r="K51" s="52">
        <f>IFERROR(LOOKUP(2,1/('Daily Prices'!$A$3:$A$2188&lt;DATE(2022,11,1)+0),'Growth Index'!E$3:E$2188)/LOOKUP(2,1/('Daily Prices'!$A$3:$A$2188&lt;DATE(2022,10,1)),'Growth Index'!E$3:E$2188)-1,LOOKUP(2,1/('Daily Prices'!$A$3:$A$2188&lt;DATE(2022,11,1)+0),'Growth Index'!E$3:E$2188)/100-1)</f>
        <v>3.6059189709323203E-2</v>
      </c>
      <c r="L51" s="52">
        <f>IFERROR(LOOKUP(2,1/('Daily Prices'!$A$3:$A$2188&lt;DATE(2022,12,1)+0),'Growth Index'!E$3:E$2188)/LOOKUP(2,1/('Daily Prices'!$A$3:$A$2188&lt;DATE(2022,11,1)),'Growth Index'!E$3:E$2188)-1,LOOKUP(2,1/('Daily Prices'!$A$3:$A$2188&lt;DATE(2022,12,1)+0),'Growth Index'!E$3:E$2188)/100-1)</f>
        <v>4.5299602219528223E-2</v>
      </c>
      <c r="M51" s="52">
        <f>IFERROR(LOOKUP(2,1/('Daily Prices'!$A$3:$A$2188&lt;DATE(2023,1,1)),'Growth Index'!E$3:E$2188)/LOOKUP(2,1/('Daily Prices'!$A$3:$A$2188&lt;DATE(2022,12,1)),'Growth Index'!E$3:E$2188)-1,LOOKUP(2,1/('Daily Prices'!$A$3:$A$2188&lt;DATE(2023,1,1)),'Growth Index'!E$3:E$2188)/100-1)</f>
        <v>2.4549314035959835E-3</v>
      </c>
      <c r="N51" s="53">
        <f>IFERROR(LOOKUP(2,1/('Daily Prices'!$A$3:$A$2188&lt;DATE(2023,1,1)),'Growth Index'!E$3:E$2188)/LOOKUP(2,1/('Daily Prices'!$A$3:$A$2188&lt;DATE(2022,1,1)),'Growth Index'!E$3:E$2188)-1,LOOKUP(2,1/('Daily Prices'!$A$3:$A$2188&lt;DATE(2023,1,1)),'Growth Index'!E$3:E$2188)/100-1)</f>
        <v>0.12693262741302247</v>
      </c>
    </row>
    <row r="52" spans="1:14" x14ac:dyDescent="0.25">
      <c r="A52" s="46">
        <v>2023</v>
      </c>
      <c r="B52" s="52">
        <f>IFERROR(LOOKUP(2,1/('Daily Prices'!$A$3:$A$2188&lt;DATE(2023,2,1)+0),'Growth Index'!E$3:E$2188)/LOOKUP(2,1/('Daily Prices'!$A$3:$A$2188&lt;DATE(2023,1,1)),'Growth Index'!E$3:E$2188)-1,LOOKUP(2,1/('Daily Prices'!$A$3:$A$2188&lt;DATE(2023,2,1)+0),'Growth Index'!E$3:E$2188)/100-1)</f>
        <v>8.5420037079719791E-3</v>
      </c>
      <c r="C52" s="52">
        <f>IFERROR(LOOKUP(2,1/('Daily Prices'!$A$3:$A$2188&lt;DATE(2023,3,1)+0),'Growth Index'!E$3:E$2188)/LOOKUP(2,1/('Daily Prices'!$A$3:$A$2188&lt;DATE(2023,2,1)),'Growth Index'!E$3:E$2188)-1,LOOKUP(2,1/('Daily Prices'!$A$3:$A$2188&lt;DATE(2023,3,1)+0),'Growth Index'!E$3:E$2188)/100-1)</f>
        <v>-2.4708819186159969E-2</v>
      </c>
      <c r="D52" s="52">
        <f>IFERROR(LOOKUP(2,1/('Daily Prices'!$A$3:$A$2188&lt;DATE(2023,4,1)+0),'Growth Index'!E$3:E$2188)/LOOKUP(2,1/('Daily Prices'!$A$3:$A$2188&lt;DATE(2023,3,1)),'Growth Index'!E$3:E$2188)-1,LOOKUP(2,1/('Daily Prices'!$A$3:$A$2188&lt;DATE(2023,4,1)+0),'Growth Index'!E$3:E$2188)/100-1)</f>
        <v>3.3813112272204071E-2</v>
      </c>
      <c r="E52" s="52">
        <f>IFERROR(LOOKUP(2,1/('Daily Prices'!$A$3:$A$2188&lt;DATE(2023,5,1)+0),'Growth Index'!E$3:E$2188)/LOOKUP(2,1/('Daily Prices'!$A$3:$A$2188&lt;DATE(2023,4,1)),'Growth Index'!E$3:E$2188)-1,LOOKUP(2,1/('Daily Prices'!$A$3:$A$2188&lt;DATE(2023,5,1)+0),'Growth Index'!E$3:E$2188)/100-1)</f>
        <v>1.9827773846676999E-2</v>
      </c>
      <c r="F52" s="52">
        <f>IFERROR(LOOKUP(2,1/('Daily Prices'!$A$3:$A$2188&lt;DATE(2023,6,1)+0),'Growth Index'!E$3:E$2188)/LOOKUP(2,1/('Daily Prices'!$A$3:$A$2188&lt;DATE(2023,5,1)),'Growth Index'!E$3:E$2188)-1,LOOKUP(2,1/('Daily Prices'!$A$3:$A$2188&lt;DATE(2023,6,1)+0),'Growth Index'!E$3:E$2188)/100-1)</f>
        <v>1.8688207822524339E-2</v>
      </c>
      <c r="G52" s="52">
        <f>IFERROR(LOOKUP(2,1/('Daily Prices'!$A$3:$A$2188&lt;DATE(2023,7,1)+0),'Growth Index'!E$3:E$2188)/LOOKUP(2,1/('Daily Prices'!$A$3:$A$2188&lt;DATE(2023,6,1)),'Growth Index'!E$3:E$2188)-1,LOOKUP(2,1/('Daily Prices'!$A$3:$A$2188&lt;DATE(2023,7,1)+0),'Growth Index'!E$3:E$2188)/100-1)</f>
        <v>1.0814450191680924E-2</v>
      </c>
      <c r="H52" s="52">
        <f>IFERROR(LOOKUP(2,1/('Daily Prices'!$A$3:$A$2188&lt;DATE(2023,8,1)+0),'Growth Index'!E$3:E$2188)/LOOKUP(2,1/('Daily Prices'!$A$3:$A$2188&lt;DATE(2023,7,1)),'Growth Index'!E$3:E$2188)-1,LOOKUP(2,1/('Daily Prices'!$A$3:$A$2188&lt;DATE(2023,8,1)+0),'Growth Index'!E$3:E$2188)/100-1)</f>
        <v>3.5456916746418043E-2</v>
      </c>
      <c r="I52" s="52">
        <f>IFERROR(LOOKUP(2,1/('Daily Prices'!$A$3:$A$2188&lt;DATE(2023,9,1)+0),'Growth Index'!E$3:E$2188)/LOOKUP(2,1/('Daily Prices'!$A$3:$A$2188&lt;DATE(2023,8,1)),'Growth Index'!E$3:E$2188)-1,LOOKUP(2,1/('Daily Prices'!$A$3:$A$2188&lt;DATE(2023,9,1)+0),'Growth Index'!E$3:E$2188)/100-1)</f>
        <v>-1.0793621212406568E-2</v>
      </c>
      <c r="J52" s="52">
        <f>IFERROR(LOOKUP(2,1/('Daily Prices'!$A$3:$A$2188&lt;DATE(2023,10,1)+0),'Growth Index'!E$3:E$2188)/LOOKUP(2,1/('Daily Prices'!$A$3:$A$2188&lt;DATE(2023,9,1)),'Growth Index'!E$3:E$2188)-1,LOOKUP(2,1/('Daily Prices'!$A$3:$A$2188&lt;DATE(2023,10,1)+0),'Growth Index'!E$3:E$2188)/100-1)</f>
        <v>-2.5240882883095228E-3</v>
      </c>
      <c r="K52" s="52">
        <f>IFERROR(LOOKUP(2,1/('Daily Prices'!$A$3:$A$2188&lt;DATE(2023,11,1)+0),'Growth Index'!E$3:E$2188)/LOOKUP(2,1/('Daily Prices'!$A$3:$A$2188&lt;DATE(2023,10,1)),'Growth Index'!E$3:E$2188)-1,LOOKUP(2,1/('Daily Prices'!$A$3:$A$2188&lt;DATE(2023,11,1)+0),'Growth Index'!E$3:E$2188)/100-1)</f>
        <v>1.1369228451328484E-2</v>
      </c>
      <c r="L52" s="52">
        <f>IFERROR(LOOKUP(2,1/('Daily Prices'!$A$3:$A$2188&lt;DATE(2023,12,1)+0),'Growth Index'!E$3:E$2188)/LOOKUP(2,1/('Daily Prices'!$A$3:$A$2188&lt;DATE(2023,11,1)),'Growth Index'!E$3:E$2188)-1,LOOKUP(2,1/('Daily Prices'!$A$3:$A$2188&lt;DATE(2023,12,1)+0),'Growth Index'!E$3:E$2188)/100-1)</f>
        <v>4.5414956659040495E-2</v>
      </c>
      <c r="M52" s="52">
        <f>IFERROR(LOOKUP(2,1/('Daily Prices'!$A$3:$A$2188&lt;DATE(2024,1,1)),'Growth Index'!E$3:E$2188)/LOOKUP(2,1/('Daily Prices'!$A$3:$A$2188&lt;DATE(2023,12,1)),'Growth Index'!E$3:E$2188)-1,LOOKUP(2,1/('Daily Prices'!$A$3:$A$2188&lt;DATE(2024,1,1)),'Growth Index'!E$3:E$2188)/100-1)</f>
        <v>5.3746314327221212E-2</v>
      </c>
      <c r="N52" s="53">
        <f>IFERROR(LOOKUP(2,1/('Daily Prices'!$A$3:$A$2188&lt;DATE(2024,1,1)),'Growth Index'!E$3:E$2188)/LOOKUP(2,1/('Daily Prices'!$A$3:$A$2188&lt;DATE(2023,1,1)),'Growth Index'!E$3:E$2188)-1,LOOKUP(2,1/('Daily Prices'!$A$3:$A$2188&lt;DATE(2024,1,1)),'Growth Index'!E$3:E$2188)/100-1)</f>
        <v>0.21553019484541358</v>
      </c>
    </row>
    <row r="53" spans="1:14" x14ac:dyDescent="0.25">
      <c r="A53" s="46">
        <v>2024</v>
      </c>
      <c r="B53" s="52">
        <f>IFERROR(LOOKUP(2,1/('Daily Prices'!$A$3:$A$2188&lt;DATE(2024,2,1)+0),'Growth Index'!E$3:E$2188)/LOOKUP(2,1/('Daily Prices'!$A$3:$A$2188&lt;DATE(2024,1,1)),'Growth Index'!E$3:E$2188)-1,LOOKUP(2,1/('Daily Prices'!$A$3:$A$2188&lt;DATE(2024,2,1)+0),'Growth Index'!E$3:E$2188)/100-1)</f>
        <v>-6.3248178434160973E-4</v>
      </c>
      <c r="C53" s="52">
        <f>IFERROR(LOOKUP(2,1/('Daily Prices'!$A$3:$A$2188&lt;DATE(2024,3,1)+0),'Growth Index'!E$3:E$2188)/LOOKUP(2,1/('Daily Prices'!$A$3:$A$2188&lt;DATE(2024,2,1)),'Growth Index'!E$3:E$2188)-1,LOOKUP(2,1/('Daily Prices'!$A$3:$A$2188&lt;DATE(2024,3,1)+0),'Growth Index'!E$3:E$2188)/100-1)</f>
        <v>1.1103021828498427E-2</v>
      </c>
      <c r="D53" s="52">
        <f>IFERROR(LOOKUP(2,1/('Daily Prices'!$A$3:$A$2188&lt;DATE(2024,4,1)+0),'Growth Index'!E$3:E$2188)/LOOKUP(2,1/('Daily Prices'!$A$3:$A$2188&lt;DATE(2024,3,1)),'Growth Index'!E$3:E$2188)-1,LOOKUP(2,1/('Daily Prices'!$A$3:$A$2188&lt;DATE(2024,4,1)+0),'Growth Index'!E$3:E$2188)/100-1)</f>
        <v>4.3113807816207217E-2</v>
      </c>
      <c r="E53" s="52">
        <f>IFERROR(LOOKUP(2,1/('Daily Prices'!$A$3:$A$2188&lt;DATE(2024,5,1)+0),'Growth Index'!E$3:E$2188)/LOOKUP(2,1/('Daily Prices'!$A$3:$A$2188&lt;DATE(2024,4,1)),'Growth Index'!E$3:E$2188)-1,LOOKUP(2,1/('Daily Prices'!$A$3:$A$2188&lt;DATE(2024,5,1)+0),'Growth Index'!E$3:E$2188)/100-1)</f>
        <v>3.1213316984607609E-2</v>
      </c>
      <c r="F53" s="52">
        <f>IFERROR(LOOKUP(2,1/('Daily Prices'!$A$3:$A$2188&lt;DATE(2024,6,1)+0),'Growth Index'!E$3:E$2188)/LOOKUP(2,1/('Daily Prices'!$A$3:$A$2188&lt;DATE(2024,5,1)),'Growth Index'!E$3:E$2188)-1,LOOKUP(2,1/('Daily Prices'!$A$3:$A$2188&lt;DATE(2024,6,1)+0),'Growth Index'!E$3:E$2188)/100-1)</f>
        <v>1.2096233857827432E-2</v>
      </c>
      <c r="G53" s="52">
        <f>IFERROR(LOOKUP(2,1/('Daily Prices'!$A$3:$A$2188&lt;DATE(2024,7,1)+0),'Growth Index'!E$3:E$2188)/LOOKUP(2,1/('Daily Prices'!$A$3:$A$2188&lt;DATE(2024,6,1)),'Growth Index'!E$3:E$2188)-1,LOOKUP(2,1/('Daily Prices'!$A$3:$A$2188&lt;DATE(2024,7,1)+0),'Growth Index'!E$3:E$2188)/100-1)</f>
        <v>3.6881098682994606E-2</v>
      </c>
      <c r="H53" s="52">
        <f>IFERROR(LOOKUP(2,1/('Daily Prices'!$A$3:$A$2188&lt;DATE(2024,8,1)+0),'Growth Index'!E$3:E$2188)/LOOKUP(2,1/('Daily Prices'!$A$3:$A$2188&lt;DATE(2024,7,1)),'Growth Index'!E$3:E$2188)-1,LOOKUP(2,1/('Daily Prices'!$A$3:$A$2188&lt;DATE(2024,8,1)+0),'Growth Index'!E$3:E$2188)/100-1)</f>
        <v>3.8759442931816102E-2</v>
      </c>
      <c r="I53" s="52">
        <f>IFERROR(LOOKUP(2,1/('Daily Prices'!$A$3:$A$2188&lt;DATE(2024,9,1)+0),'Growth Index'!E$3:E$2188)/LOOKUP(2,1/('Daily Prices'!$A$3:$A$2188&lt;DATE(2024,8,1)),'Growth Index'!E$3:E$2188)-1,LOOKUP(2,1/('Daily Prices'!$A$3:$A$2188&lt;DATE(2024,9,1)+0),'Growth Index'!E$3:E$2188)/100-1)</f>
        <v>2.3161212429010591E-2</v>
      </c>
      <c r="J53" s="52">
        <f>IFERROR(LOOKUP(2,1/('Daily Prices'!$A$3:$A$2188&lt;DATE(2024,10,1)+0),'Growth Index'!E$3:E$2188)/LOOKUP(2,1/('Daily Prices'!$A$3:$A$2188&lt;DATE(2024,9,1)),'Growth Index'!E$3:E$2188)-1,LOOKUP(2,1/('Daily Prices'!$A$3:$A$2188&lt;DATE(2024,10,1)+0),'Growth Index'!E$3:E$2188)/100-1)</f>
        <v>3.4043661358100774E-2</v>
      </c>
      <c r="K53" s="52">
        <f>IFERROR(LOOKUP(2,1/('Daily Prices'!$A$3:$A$2188&lt;DATE(2024,11,1)+0),'Growth Index'!E$3:E$2188)/LOOKUP(2,1/('Daily Prices'!$A$3:$A$2188&lt;DATE(2024,10,1)),'Growth Index'!E$3:E$2188)-1,LOOKUP(2,1/('Daily Prices'!$A$3:$A$2188&lt;DATE(2024,11,1)+0),'Growth Index'!E$3:E$2188)/100-1)</f>
        <v>-1.1632951255697188E-2</v>
      </c>
      <c r="L53" s="52">
        <f>IFERROR(LOOKUP(2,1/('Daily Prices'!$A$3:$A$2188&lt;DATE(2024,12,1)+0),'Growth Index'!E$3:E$2188)/LOOKUP(2,1/('Daily Prices'!$A$3:$A$2188&lt;DATE(2024,11,1)),'Growth Index'!E$3:E$2188)-1,LOOKUP(2,1/('Daily Prices'!$A$3:$A$2188&lt;DATE(2024,12,1)+0),'Growth Index'!E$3:E$2188)/100-1)</f>
        <v>-6.4712415151011449E-3</v>
      </c>
      <c r="M53" s="52">
        <f>IFERROR(LOOKUP(2,1/('Daily Prices'!$A$3:$A$2188&lt;DATE(2025,1,1)),'Growth Index'!E$3:E$2188)/LOOKUP(2,1/('Daily Prices'!$A$3:$A$2188&lt;DATE(2024,12,1)),'Growth Index'!E$3:E$2188)-1,LOOKUP(2,1/('Daily Prices'!$A$3:$A$2188&lt;DATE(2025,1,1)),'Growth Index'!E$3:E$2188)/100-1)</f>
        <v>-1.1441878434393371E-2</v>
      </c>
      <c r="N53" s="53">
        <f>IFERROR(LOOKUP(2,1/('Daily Prices'!$A$3:$A$2188&lt;DATE(2025,1,1)),'Growth Index'!E$3:E$2188)/LOOKUP(2,1/('Daily Prices'!$A$3:$A$2188&lt;DATE(2024,1,1)),'Growth Index'!E$3:E$2188)-1,LOOKUP(2,1/('Daily Prices'!$A$3:$A$2188&lt;DATE(2025,1,1)),'Growth Index'!E$3:E$2188)/100-1)</f>
        <v>0.21688755664780124</v>
      </c>
    </row>
  </sheetData>
  <mergeCells count="5">
    <mergeCell ref="A1:N1"/>
    <mergeCell ref="A3:N3"/>
    <mergeCell ref="A16:N16"/>
    <mergeCell ref="A29:N29"/>
    <mergeCell ref="A42:N42"/>
  </mergeCells>
  <conditionalFormatting sqref="B5:M14">
    <cfRule type="colorScale" priority="2">
      <colorScale>
        <cfvo type="min"/>
        <cfvo type="num" val="0"/>
        <cfvo type="max"/>
        <color rgb="FFF4A79B"/>
        <color rgb="FFFFFFFF"/>
        <color rgb="FF9BD3A7"/>
      </colorScale>
    </cfRule>
  </conditionalFormatting>
  <conditionalFormatting sqref="B18:M27">
    <cfRule type="colorScale" priority="3">
      <colorScale>
        <cfvo type="min"/>
        <cfvo type="num" val="0"/>
        <cfvo type="max"/>
        <color rgb="FFF4A79B"/>
        <color rgb="FFFFFFFF"/>
        <color rgb="FF9BD3A7"/>
      </colorScale>
    </cfRule>
  </conditionalFormatting>
  <conditionalFormatting sqref="B31:M40">
    <cfRule type="colorScale" priority="4">
      <colorScale>
        <cfvo type="min"/>
        <cfvo type="num" val="0"/>
        <cfvo type="max"/>
        <color rgb="FFF4A79B"/>
        <color rgb="FFFFFFFF"/>
        <color rgb="FF9BD3A7"/>
      </colorScale>
    </cfRule>
  </conditionalFormatting>
  <conditionalFormatting sqref="B44:M53">
    <cfRule type="colorScale" priority="5">
      <colorScale>
        <cfvo type="min"/>
        <cfvo type="num" val="0"/>
        <cfvo type="max"/>
        <color rgb="FFF4A79B"/>
        <color rgb="FFFFFFFF"/>
        <color rgb="FF9BD3A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0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3" width="16" customWidth="1"/>
    <col min="4" max="4" width="18" customWidth="1"/>
    <col min="5" max="5" width="16" customWidth="1"/>
    <col min="7" max="10" width="13" hidden="1" customWidth="1"/>
  </cols>
  <sheetData>
    <row r="1" spans="1:9" ht="30" customHeight="1" x14ac:dyDescent="0.25">
      <c r="A1" s="5" t="s">
        <v>133</v>
      </c>
      <c r="B1" s="5"/>
      <c r="C1" s="5"/>
      <c r="D1" s="5"/>
      <c r="E1" s="5"/>
    </row>
    <row r="2" spans="1:9" ht="15.75" customHeight="1" x14ac:dyDescent="0.25">
      <c r="A2" s="4" t="s">
        <v>134</v>
      </c>
      <c r="B2" s="4"/>
      <c r="C2" s="4"/>
      <c r="D2" s="4"/>
      <c r="E2" s="4"/>
    </row>
    <row r="4" spans="1:9" x14ac:dyDescent="0.25">
      <c r="A4" s="6" t="s">
        <v>135</v>
      </c>
    </row>
    <row r="5" spans="1:9" x14ac:dyDescent="0.25">
      <c r="A5" s="14" t="s">
        <v>106</v>
      </c>
      <c r="B5" s="14" t="s">
        <v>136</v>
      </c>
      <c r="C5" s="14" t="s">
        <v>137</v>
      </c>
      <c r="D5" s="14" t="s">
        <v>138</v>
      </c>
      <c r="E5" s="14" t="s">
        <v>108</v>
      </c>
    </row>
    <row r="6" spans="1:9" x14ac:dyDescent="0.25">
      <c r="A6" s="15" t="s">
        <v>76</v>
      </c>
      <c r="B6" s="39">
        <f>Assumptions!$C$6</f>
        <v>100000</v>
      </c>
      <c r="C6" s="54">
        <f>'Metrics Summary'!B29</f>
        <v>284063.96936985204</v>
      </c>
      <c r="D6" s="32">
        <f>C6/B6-1</f>
        <v>1.8406396936985203</v>
      </c>
      <c r="E6" s="32">
        <f>'Metrics Summary'!B8</f>
        <v>0.11006350016685262</v>
      </c>
    </row>
    <row r="7" spans="1:9" x14ac:dyDescent="0.25">
      <c r="A7" s="15" t="s">
        <v>66</v>
      </c>
      <c r="B7" s="39">
        <f>Assumptions!$C$6</f>
        <v>100000</v>
      </c>
      <c r="C7" s="54">
        <f>'Metrics Summary'!C29</f>
        <v>292249.23026488908</v>
      </c>
      <c r="D7" s="32">
        <f>C7/B7-1</f>
        <v>1.9224923026488909</v>
      </c>
      <c r="E7" s="32">
        <f>'Metrics Summary'!C8</f>
        <v>0.11322183034817912</v>
      </c>
    </row>
    <row r="8" spans="1:9" x14ac:dyDescent="0.25">
      <c r="A8" s="15" t="s">
        <v>41</v>
      </c>
      <c r="B8" s="39">
        <f>Assumptions!$C$6</f>
        <v>100000</v>
      </c>
      <c r="C8" s="54">
        <f>'Metrics Summary'!D29</f>
        <v>425314.13337811595</v>
      </c>
      <c r="D8" s="32">
        <f>C8/B8-1</f>
        <v>3.2531413337811594</v>
      </c>
      <c r="E8" s="32">
        <f>'Metrics Summary'!D8</f>
        <v>0.15579174749549396</v>
      </c>
    </row>
    <row r="9" spans="1:9" x14ac:dyDescent="0.25">
      <c r="A9" s="15" t="s">
        <v>77</v>
      </c>
      <c r="B9" s="39">
        <f>Assumptions!$C$6</f>
        <v>100000</v>
      </c>
      <c r="C9" s="54">
        <f>'Metrics Summary'!E29</f>
        <v>352931.21864891896</v>
      </c>
      <c r="D9" s="32">
        <f>C9/B9-1</f>
        <v>2.5293121864891894</v>
      </c>
      <c r="E9" s="32">
        <f>'Metrics Summary'!E8</f>
        <v>0.13442687371103634</v>
      </c>
    </row>
    <row r="11" spans="1:9" x14ac:dyDescent="0.25">
      <c r="A11" s="3" t="s">
        <v>139</v>
      </c>
      <c r="B11" s="3"/>
      <c r="C11" s="3"/>
      <c r="D11" s="3"/>
      <c r="E11" s="3"/>
    </row>
    <row r="12" spans="1:9" x14ac:dyDescent="0.25">
      <c r="A12" s="14" t="s">
        <v>140</v>
      </c>
      <c r="B12" s="14" t="s">
        <v>141</v>
      </c>
      <c r="C12" s="14" t="s">
        <v>142</v>
      </c>
      <c r="D12" s="14" t="s">
        <v>143</v>
      </c>
      <c r="E12" s="14" t="s">
        <v>144</v>
      </c>
    </row>
    <row r="13" spans="1:9" x14ac:dyDescent="0.25">
      <c r="A13" s="55">
        <f>DATE(2015,1,1)</f>
        <v>42005</v>
      </c>
      <c r="B13" s="56">
        <f>-Assumptions!$C$7</f>
        <v>-5000</v>
      </c>
      <c r="C13" s="56">
        <f>-Assumptions!$C$7</f>
        <v>-5000</v>
      </c>
      <c r="D13" s="56">
        <f>-Assumptions!$C$7</f>
        <v>-5000</v>
      </c>
      <c r="E13" s="56">
        <f>-Assumptions!$C$7</f>
        <v>-5000</v>
      </c>
      <c r="G13">
        <f>Assumptions!$C$7/LOOKUP(2,1/('Daily Prices'!$A$3:$A$2188&lt;=DATE(2015,1,1)),'Daily Prices'!B$3:B$2188)</f>
        <v>0.18176834424306934</v>
      </c>
      <c r="H13">
        <f>Assumptions!$C$7/LOOKUP(2,1/('Daily Prices'!$A$3:$A$2188&lt;=DATE(2015,1,1)),'Daily Prices'!C$3:C$2188)</f>
        <v>2.0376574371826863</v>
      </c>
      <c r="I13">
        <f>Assumptions!$C$7/LOOKUP(2,1/('Daily Prices'!$A$3:$A$2188&lt;=DATE(2015,1,1)),'Daily Prices'!D$3:D$2188)</f>
        <v>10.495602342618444</v>
      </c>
    </row>
    <row r="14" spans="1:9" x14ac:dyDescent="0.25">
      <c r="A14" s="55">
        <f>DATE(2015,2,1)</f>
        <v>42036</v>
      </c>
      <c r="B14" s="56">
        <f>-Assumptions!$C$7</f>
        <v>-5000</v>
      </c>
      <c r="C14" s="56">
        <f>-Assumptions!$C$7</f>
        <v>-5000</v>
      </c>
      <c r="D14" s="56">
        <f>-Assumptions!$C$7</f>
        <v>-5000</v>
      </c>
      <c r="E14" s="56">
        <f>-Assumptions!$C$7</f>
        <v>-5000</v>
      </c>
      <c r="G14">
        <f>Assumptions!$C$7/LOOKUP(2,1/('Daily Prices'!$A$3:$A$2188&lt;=DATE(2015,2,1)),'Daily Prices'!B$3:B$2188)</f>
        <v>0.17133291870767006</v>
      </c>
      <c r="H14">
        <f>Assumptions!$C$7/LOOKUP(2,1/('Daily Prices'!$A$3:$A$2188&lt;=DATE(2015,2,1)),'Daily Prices'!C$3:C$2188)</f>
        <v>1.9878012586031468</v>
      </c>
      <c r="I14">
        <f>Assumptions!$C$7/LOOKUP(2,1/('Daily Prices'!$A$3:$A$2188&lt;=DATE(2015,2,1)),'Daily Prices'!D$3:D$2188)</f>
        <v>10.055809744079642</v>
      </c>
    </row>
    <row r="15" spans="1:9" x14ac:dyDescent="0.25">
      <c r="A15" s="55">
        <f>DATE(2015,3,1)</f>
        <v>42064</v>
      </c>
      <c r="B15" s="56">
        <f>-Assumptions!$C$7</f>
        <v>-5000</v>
      </c>
      <c r="C15" s="56">
        <f>-Assumptions!$C$7</f>
        <v>-5000</v>
      </c>
      <c r="D15" s="56">
        <f>-Assumptions!$C$7</f>
        <v>-5000</v>
      </c>
      <c r="E15" s="56">
        <f>-Assumptions!$C$7</f>
        <v>-5000</v>
      </c>
      <c r="G15">
        <f>Assumptions!$C$7/LOOKUP(2,1/('Daily Prices'!$A$3:$A$2188&lt;=DATE(2015,3,1)),'Daily Prices'!B$3:B$2188)</f>
        <v>0.17111497146486737</v>
      </c>
      <c r="H15">
        <f>Assumptions!$C$7/LOOKUP(2,1/('Daily Prices'!$A$3:$A$2188&lt;=DATE(2015,3,1)),'Daily Prices'!C$3:C$2188)</f>
        <v>2.0769096604561366</v>
      </c>
      <c r="I15">
        <f>Assumptions!$C$7/LOOKUP(2,1/('Daily Prices'!$A$3:$A$2188&lt;=DATE(2015,3,1)),'Daily Prices'!D$3:D$2188)</f>
        <v>10.263294558606491</v>
      </c>
    </row>
    <row r="16" spans="1:9" x14ac:dyDescent="0.25">
      <c r="A16" s="55">
        <f>DATE(2015,4,1)</f>
        <v>42095</v>
      </c>
      <c r="B16" s="56">
        <f>-Assumptions!$C$7</f>
        <v>-5000</v>
      </c>
      <c r="C16" s="56">
        <f>-Assumptions!$C$7</f>
        <v>-5000</v>
      </c>
      <c r="D16" s="56">
        <f>-Assumptions!$C$7</f>
        <v>-5000</v>
      </c>
      <c r="E16" s="56">
        <f>-Assumptions!$C$7</f>
        <v>-5000</v>
      </c>
      <c r="G16">
        <f>Assumptions!$C$7/LOOKUP(2,1/('Daily Prices'!$A$3:$A$2188&lt;=DATE(2015,4,1)),'Daily Prices'!B$3:B$2188)</f>
        <v>0.17692764437826564</v>
      </c>
      <c r="H16">
        <f>Assumptions!$C$7/LOOKUP(2,1/('Daily Prices'!$A$3:$A$2188&lt;=DATE(2015,4,1)),'Daily Prices'!C$3:C$2188)</f>
        <v>2.085102286556817</v>
      </c>
      <c r="I16">
        <f>Assumptions!$C$7/LOOKUP(2,1/('Daily Prices'!$A$3:$A$2188&lt;=DATE(2015,4,1)),'Daily Prices'!D$3:D$2188)</f>
        <v>10.374800025729504</v>
      </c>
    </row>
    <row r="17" spans="1:9" x14ac:dyDescent="0.25">
      <c r="A17" s="55">
        <f>DATE(2015,5,1)</f>
        <v>42125</v>
      </c>
      <c r="B17" s="56">
        <f>-Assumptions!$C$7</f>
        <v>-5000</v>
      </c>
      <c r="C17" s="56">
        <f>-Assumptions!$C$7</f>
        <v>-5000</v>
      </c>
      <c r="D17" s="56">
        <f>-Assumptions!$C$7</f>
        <v>-5000</v>
      </c>
      <c r="E17" s="56">
        <f>-Assumptions!$C$7</f>
        <v>-5000</v>
      </c>
      <c r="G17">
        <f>Assumptions!$C$7/LOOKUP(2,1/('Daily Prices'!$A$3:$A$2188&lt;=DATE(2015,5,1)),'Daily Prices'!B$3:B$2188)</f>
        <v>0.18510764564917437</v>
      </c>
      <c r="H17">
        <f>Assumptions!$C$7/LOOKUP(2,1/('Daily Prices'!$A$3:$A$2188&lt;=DATE(2015,5,1)),'Daily Prices'!C$3:C$2188)</f>
        <v>2.0712316981323089</v>
      </c>
      <c r="I17">
        <f>Assumptions!$C$7/LOOKUP(2,1/('Daily Prices'!$A$3:$A$2188&lt;=DATE(2015,5,1)),'Daily Prices'!D$3:D$2188)</f>
        <v>10.690179359829299</v>
      </c>
    </row>
    <row r="18" spans="1:9" x14ac:dyDescent="0.25">
      <c r="A18" s="55">
        <f>DATE(2015,6,1)</f>
        <v>42156</v>
      </c>
      <c r="B18" s="56">
        <f>-Assumptions!$C$7</f>
        <v>-5000</v>
      </c>
      <c r="C18" s="56">
        <f>-Assumptions!$C$7</f>
        <v>-5000</v>
      </c>
      <c r="D18" s="56">
        <f>-Assumptions!$C$7</f>
        <v>-5000</v>
      </c>
      <c r="E18" s="56">
        <f>-Assumptions!$C$7</f>
        <v>-5000</v>
      </c>
      <c r="G18">
        <f>Assumptions!$C$7/LOOKUP(2,1/('Daily Prices'!$A$3:$A$2188&lt;=DATE(2015,6,1)),'Daily Prices'!B$3:B$2188)</f>
        <v>0.17953972477996508</v>
      </c>
      <c r="H18">
        <f>Assumptions!$C$7/LOOKUP(2,1/('Daily Prices'!$A$3:$A$2188&lt;=DATE(2015,6,1)),'Daily Prices'!C$3:C$2188)</f>
        <v>2.03787932394573</v>
      </c>
      <c r="I18">
        <f>Assumptions!$C$7/LOOKUP(2,1/('Daily Prices'!$A$3:$A$2188&lt;=DATE(2015,6,1)),'Daily Prices'!D$3:D$2188)</f>
        <v>10.472980756945157</v>
      </c>
    </row>
    <row r="19" spans="1:9" x14ac:dyDescent="0.25">
      <c r="A19" s="55">
        <f>DATE(2015,7,1)</f>
        <v>42186</v>
      </c>
      <c r="B19" s="56">
        <f>-Assumptions!$C$7</f>
        <v>-5000</v>
      </c>
      <c r="C19" s="56">
        <f>-Assumptions!$C$7</f>
        <v>-5000</v>
      </c>
      <c r="D19" s="56">
        <f>-Assumptions!$C$7</f>
        <v>-5000</v>
      </c>
      <c r="E19" s="56">
        <f>-Assumptions!$C$7</f>
        <v>-5000</v>
      </c>
      <c r="G19">
        <f>Assumptions!$C$7/LOOKUP(2,1/('Daily Prices'!$A$3:$A$2188&lt;=DATE(2015,7,1)),'Daily Prices'!B$3:B$2188)</f>
        <v>0.17843842821439879</v>
      </c>
      <c r="H19">
        <f>Assumptions!$C$7/LOOKUP(2,1/('Daily Prices'!$A$3:$A$2188&lt;=DATE(2015,7,1)),'Daily Prices'!C$3:C$2188)</f>
        <v>2.0940080944839368</v>
      </c>
      <c r="I19">
        <f>Assumptions!$C$7/LOOKUP(2,1/('Daily Prices'!$A$3:$A$2188&lt;=DATE(2015,7,1)),'Daily Prices'!D$3:D$2188)</f>
        <v>10.4328811027138</v>
      </c>
    </row>
    <row r="20" spans="1:9" x14ac:dyDescent="0.25">
      <c r="A20" s="55">
        <f>DATE(2015,8,1)</f>
        <v>42217</v>
      </c>
      <c r="B20" s="56">
        <f>-Assumptions!$C$7</f>
        <v>-5000</v>
      </c>
      <c r="C20" s="56">
        <f>-Assumptions!$C$7</f>
        <v>-5000</v>
      </c>
      <c r="D20" s="56">
        <f>-Assumptions!$C$7</f>
        <v>-5000</v>
      </c>
      <c r="E20" s="56">
        <f>-Assumptions!$C$7</f>
        <v>-5000</v>
      </c>
      <c r="G20">
        <f>Assumptions!$C$7/LOOKUP(2,1/('Daily Prices'!$A$3:$A$2188&lt;=DATE(2015,8,1)),'Daily Prices'!B$3:B$2188)</f>
        <v>0.17784379339388559</v>
      </c>
      <c r="H20">
        <f>Assumptions!$C$7/LOOKUP(2,1/('Daily Prices'!$A$3:$A$2188&lt;=DATE(2015,8,1)),'Daily Prices'!C$3:C$2188)</f>
        <v>2.213033828997133</v>
      </c>
      <c r="I20">
        <f>Assumptions!$C$7/LOOKUP(2,1/('Daily Prices'!$A$3:$A$2188&lt;=DATE(2015,8,1)),'Daily Prices'!D$3:D$2188)</f>
        <v>10.231644429892771</v>
      </c>
    </row>
    <row r="21" spans="1:9" x14ac:dyDescent="0.25">
      <c r="A21" s="55">
        <f>DATE(2015,9,1)</f>
        <v>42248</v>
      </c>
      <c r="B21" s="56">
        <f>-Assumptions!$C$7</f>
        <v>-5000</v>
      </c>
      <c r="C21" s="56">
        <f>-Assumptions!$C$7</f>
        <v>-5000</v>
      </c>
      <c r="D21" s="56">
        <f>-Assumptions!$C$7</f>
        <v>-5000</v>
      </c>
      <c r="E21" s="56">
        <f>-Assumptions!$C$7</f>
        <v>-5000</v>
      </c>
      <c r="G21">
        <f>Assumptions!$C$7/LOOKUP(2,1/('Daily Prices'!$A$3:$A$2188&lt;=DATE(2015,9,1)),'Daily Prices'!B$3:B$2188)</f>
        <v>0.19457948260537258</v>
      </c>
      <c r="H21">
        <f>Assumptions!$C$7/LOOKUP(2,1/('Daily Prices'!$A$3:$A$2188&lt;=DATE(2015,9,1)),'Daily Prices'!C$3:C$2188)</f>
        <v>2.0507935612064614</v>
      </c>
      <c r="I21">
        <f>Assumptions!$C$7/LOOKUP(2,1/('Daily Prices'!$A$3:$A$2188&lt;=DATE(2015,9,1)),'Daily Prices'!D$3:D$2188)</f>
        <v>11.239339486497057</v>
      </c>
    </row>
    <row r="22" spans="1:9" x14ac:dyDescent="0.25">
      <c r="A22" s="55">
        <f>DATE(2015,10,1)</f>
        <v>42278</v>
      </c>
      <c r="B22" s="56">
        <f>-Assumptions!$C$7</f>
        <v>-5000</v>
      </c>
      <c r="C22" s="56">
        <f>-Assumptions!$C$7</f>
        <v>-5000</v>
      </c>
      <c r="D22" s="56">
        <f>-Assumptions!$C$7</f>
        <v>-5000</v>
      </c>
      <c r="E22" s="56">
        <f>-Assumptions!$C$7</f>
        <v>-5000</v>
      </c>
      <c r="G22">
        <f>Assumptions!$C$7/LOOKUP(2,1/('Daily Prices'!$A$3:$A$2188&lt;=DATE(2015,10,1)),'Daily Prices'!B$3:B$2188)</f>
        <v>0.19068721766373833</v>
      </c>
      <c r="H22">
        <f>Assumptions!$C$7/LOOKUP(2,1/('Daily Prices'!$A$3:$A$2188&lt;=DATE(2015,10,1)),'Daily Prices'!C$3:C$2188)</f>
        <v>2.1174204198202027</v>
      </c>
      <c r="I22">
        <f>Assumptions!$C$7/LOOKUP(2,1/('Daily Prices'!$A$3:$A$2188&lt;=DATE(2015,10,1)),'Daily Prices'!D$3:D$2188)</f>
        <v>11.021348351757354</v>
      </c>
    </row>
    <row r="23" spans="1:9" x14ac:dyDescent="0.25">
      <c r="A23" s="55">
        <f>DATE(2015,11,1)</f>
        <v>42309</v>
      </c>
      <c r="B23" s="56">
        <f>-Assumptions!$C$7</f>
        <v>-5000</v>
      </c>
      <c r="C23" s="56">
        <f>-Assumptions!$C$7</f>
        <v>-5000</v>
      </c>
      <c r="D23" s="56">
        <f>-Assumptions!$C$7</f>
        <v>-5000</v>
      </c>
      <c r="E23" s="56">
        <f>-Assumptions!$C$7</f>
        <v>-5000</v>
      </c>
      <c r="G23">
        <f>Assumptions!$C$7/LOOKUP(2,1/('Daily Prices'!$A$3:$A$2188&lt;=DATE(2015,11,1)),'Daily Prices'!B$3:B$2188)</f>
        <v>0.18756918958480809</v>
      </c>
      <c r="H23">
        <f>Assumptions!$C$7/LOOKUP(2,1/('Daily Prices'!$A$3:$A$2188&lt;=DATE(2015,11,1)),'Daily Prices'!C$3:C$2188)</f>
        <v>2.0812740406941672</v>
      </c>
      <c r="I23">
        <f>Assumptions!$C$7/LOOKUP(2,1/('Daily Prices'!$A$3:$A$2188&lt;=DATE(2015,11,1)),'Daily Prices'!D$3:D$2188)</f>
        <v>10.866187250485176</v>
      </c>
    </row>
    <row r="24" spans="1:9" x14ac:dyDescent="0.25">
      <c r="A24" s="55">
        <f>DATE(2015,12,1)</f>
        <v>42339</v>
      </c>
      <c r="B24" s="56">
        <f>-Assumptions!$C$7</f>
        <v>-5000</v>
      </c>
      <c r="C24" s="56">
        <f>-Assumptions!$C$7</f>
        <v>-5000</v>
      </c>
      <c r="D24" s="56">
        <f>-Assumptions!$C$7</f>
        <v>-5000</v>
      </c>
      <c r="E24" s="56">
        <f>-Assumptions!$C$7</f>
        <v>-5000</v>
      </c>
      <c r="G24">
        <f>Assumptions!$C$7/LOOKUP(2,1/('Daily Prices'!$A$3:$A$2188&lt;=DATE(2015,12,1)),'Daily Prices'!B$3:B$2188)</f>
        <v>0.1910627713807839</v>
      </c>
      <c r="H24">
        <f>Assumptions!$C$7/LOOKUP(2,1/('Daily Prices'!$A$3:$A$2188&lt;=DATE(2015,12,1)),'Daily Prices'!C$3:C$2188)</f>
        <v>2.1958218283334445</v>
      </c>
      <c r="I24">
        <f>Assumptions!$C$7/LOOKUP(2,1/('Daily Prices'!$A$3:$A$2188&lt;=DATE(2015,12,1)),'Daily Prices'!D$3:D$2188)</f>
        <v>10.783043017871815</v>
      </c>
    </row>
    <row r="25" spans="1:9" x14ac:dyDescent="0.25">
      <c r="A25" s="55">
        <f>DATE(2016,1,1)</f>
        <v>42370</v>
      </c>
      <c r="B25" s="56">
        <f>-Assumptions!$C$7</f>
        <v>-5000</v>
      </c>
      <c r="C25" s="56">
        <f>-Assumptions!$C$7</f>
        <v>-5000</v>
      </c>
      <c r="D25" s="56">
        <f>-Assumptions!$C$7</f>
        <v>-5000</v>
      </c>
      <c r="E25" s="56">
        <f>-Assumptions!$C$7</f>
        <v>-5000</v>
      </c>
      <c r="G25">
        <f>Assumptions!$C$7/LOOKUP(2,1/('Daily Prices'!$A$3:$A$2188&lt;=DATE(2016,1,1)),'Daily Prices'!B$3:B$2188)</f>
        <v>0.19112492307221846</v>
      </c>
      <c r="H25">
        <f>Assumptions!$C$7/LOOKUP(2,1/('Daily Prices'!$A$3:$A$2188&lt;=DATE(2016,1,1)),'Daily Prices'!C$3:C$2188)</f>
        <v>2.2078783852869299</v>
      </c>
      <c r="I25">
        <f>Assumptions!$C$7/LOOKUP(2,1/('Daily Prices'!$A$3:$A$2188&lt;=DATE(2016,1,1)),'Daily Prices'!D$3:D$2188)</f>
        <v>10.918055625309799</v>
      </c>
    </row>
    <row r="26" spans="1:9" x14ac:dyDescent="0.25">
      <c r="A26" s="55">
        <f>DATE(2016,2,1)</f>
        <v>42401</v>
      </c>
      <c r="B26" s="56">
        <f>-Assumptions!$C$7</f>
        <v>-5000</v>
      </c>
      <c r="C26" s="56">
        <f>-Assumptions!$C$7</f>
        <v>-5000</v>
      </c>
      <c r="D26" s="56">
        <f>-Assumptions!$C$7</f>
        <v>-5000</v>
      </c>
      <c r="E26" s="56">
        <f>-Assumptions!$C$7</f>
        <v>-5000</v>
      </c>
      <c r="G26">
        <f>Assumptions!$C$7/LOOKUP(2,1/('Daily Prices'!$A$3:$A$2188&lt;=DATE(2016,2,1)),'Daily Prices'!B$3:B$2188)</f>
        <v>0.20103985856443871</v>
      </c>
      <c r="H26">
        <f>Assumptions!$C$7/LOOKUP(2,1/('Daily Prices'!$A$3:$A$2188&lt;=DATE(2016,2,1)),'Daily Prices'!C$3:C$2188)</f>
        <v>2.0608206284676367</v>
      </c>
      <c r="I26">
        <f>Assumptions!$C$7/LOOKUP(2,1/('Daily Prices'!$A$3:$A$2188&lt;=DATE(2016,2,1)),'Daily Prices'!D$3:D$2188)</f>
        <v>12.03908368126285</v>
      </c>
    </row>
    <row r="27" spans="1:9" x14ac:dyDescent="0.25">
      <c r="A27" s="55">
        <f>DATE(2016,3,1)</f>
        <v>42430</v>
      </c>
      <c r="B27" s="56">
        <f>-Assumptions!$C$7</f>
        <v>-5000</v>
      </c>
      <c r="C27" s="56">
        <f>-Assumptions!$C$7</f>
        <v>-5000</v>
      </c>
      <c r="D27" s="56">
        <f>-Assumptions!$C$7</f>
        <v>-5000</v>
      </c>
      <c r="E27" s="56">
        <f>-Assumptions!$C$7</f>
        <v>-5000</v>
      </c>
      <c r="G27">
        <f>Assumptions!$C$7/LOOKUP(2,1/('Daily Prices'!$A$3:$A$2188&lt;=DATE(2016,3,1)),'Daily Prices'!B$3:B$2188)</f>
        <v>0.21737240239979133</v>
      </c>
      <c r="H27">
        <f>Assumptions!$C$7/LOOKUP(2,1/('Daily Prices'!$A$3:$A$2188&lt;=DATE(2016,3,1)),'Daily Prices'!C$3:C$2188)</f>
        <v>1.8460389234162828</v>
      </c>
      <c r="I27">
        <f>Assumptions!$C$7/LOOKUP(2,1/('Daily Prices'!$A$3:$A$2188&lt;=DATE(2016,3,1)),'Daily Prices'!D$3:D$2188)</f>
        <v>13.534363749560132</v>
      </c>
    </row>
    <row r="28" spans="1:9" x14ac:dyDescent="0.25">
      <c r="A28" s="55">
        <f>DATE(2016,4,1)</f>
        <v>42461</v>
      </c>
      <c r="B28" s="56">
        <f>-Assumptions!$C$7</f>
        <v>-5000</v>
      </c>
      <c r="C28" s="56">
        <f>-Assumptions!$C$7</f>
        <v>-5000</v>
      </c>
      <c r="D28" s="56">
        <f>-Assumptions!$C$7</f>
        <v>-5000</v>
      </c>
      <c r="E28" s="56">
        <f>-Assumptions!$C$7</f>
        <v>-5000</v>
      </c>
      <c r="G28">
        <f>Assumptions!$C$7/LOOKUP(2,1/('Daily Prices'!$A$3:$A$2188&lt;=DATE(2016,4,1)),'Daily Prices'!B$3:B$2188)</f>
        <v>0.19786589757511386</v>
      </c>
      <c r="H28">
        <f>Assumptions!$C$7/LOOKUP(2,1/('Daily Prices'!$A$3:$A$2188&lt;=DATE(2016,4,1)),'Daily Prices'!C$3:C$2188)</f>
        <v>1.9352986122172657</v>
      </c>
      <c r="I28">
        <f>Assumptions!$C$7/LOOKUP(2,1/('Daily Prices'!$A$3:$A$2188&lt;=DATE(2016,4,1)),'Daily Prices'!D$3:D$2188)</f>
        <v>11.193369943115295</v>
      </c>
    </row>
    <row r="29" spans="1:9" x14ac:dyDescent="0.25">
      <c r="A29" s="55">
        <f>DATE(2016,5,1)</f>
        <v>42491</v>
      </c>
      <c r="B29" s="56">
        <f>-Assumptions!$C$7</f>
        <v>-5000</v>
      </c>
      <c r="C29" s="56">
        <f>-Assumptions!$C$7</f>
        <v>-5000</v>
      </c>
      <c r="D29" s="56">
        <f>-Assumptions!$C$7</f>
        <v>-5000</v>
      </c>
      <c r="E29" s="56">
        <f>-Assumptions!$C$7</f>
        <v>-5000</v>
      </c>
      <c r="G29">
        <f>Assumptions!$C$7/LOOKUP(2,1/('Daily Prices'!$A$3:$A$2188&lt;=DATE(2016,5,1)),'Daily Prices'!B$3:B$2188)</f>
        <v>0.19526200646551556</v>
      </c>
      <c r="H29">
        <f>Assumptions!$C$7/LOOKUP(2,1/('Daily Prices'!$A$3:$A$2188&lt;=DATE(2016,5,1)),'Daily Prices'!C$3:C$2188)</f>
        <v>1.8209889445037883</v>
      </c>
      <c r="I29">
        <f>Assumptions!$C$7/LOOKUP(2,1/('Daily Prices'!$A$3:$A$2188&lt;=DATE(2016,5,1)),'Daily Prices'!D$3:D$2188)</f>
        <v>11.376926682533687</v>
      </c>
    </row>
    <row r="30" spans="1:9" x14ac:dyDescent="0.25">
      <c r="A30" s="55">
        <f>DATE(2016,6,1)</f>
        <v>42522</v>
      </c>
      <c r="B30" s="56">
        <f>-Assumptions!$C$7</f>
        <v>-5000</v>
      </c>
      <c r="C30" s="56">
        <f>-Assumptions!$C$7</f>
        <v>-5000</v>
      </c>
      <c r="D30" s="56">
        <f>-Assumptions!$C$7</f>
        <v>-5000</v>
      </c>
      <c r="E30" s="56">
        <f>-Assumptions!$C$7</f>
        <v>-5000</v>
      </c>
      <c r="G30">
        <f>Assumptions!$C$7/LOOKUP(2,1/('Daily Prices'!$A$3:$A$2188&lt;=DATE(2016,6,1)),'Daily Prices'!B$3:B$2188)</f>
        <v>0.18716826764163866</v>
      </c>
      <c r="H30">
        <f>Assumptions!$C$7/LOOKUP(2,1/('Daily Prices'!$A$3:$A$2188&lt;=DATE(2016,6,1)),'Daily Prices'!C$3:C$2188)</f>
        <v>1.8979547353950825</v>
      </c>
      <c r="I30">
        <f>Assumptions!$C$7/LOOKUP(2,1/('Daily Prices'!$A$3:$A$2188&lt;=DATE(2016,6,1)),'Daily Prices'!D$3:D$2188)</f>
        <v>11.243737238358234</v>
      </c>
    </row>
    <row r="31" spans="1:9" x14ac:dyDescent="0.25">
      <c r="A31" s="55">
        <f>DATE(2016,7,1)</f>
        <v>42552</v>
      </c>
      <c r="B31" s="56">
        <f>-Assumptions!$C$7</f>
        <v>-5000</v>
      </c>
      <c r="C31" s="56">
        <f>-Assumptions!$C$7</f>
        <v>-5000</v>
      </c>
      <c r="D31" s="56">
        <f>-Assumptions!$C$7</f>
        <v>-5000</v>
      </c>
      <c r="E31" s="56">
        <f>-Assumptions!$C$7</f>
        <v>-5000</v>
      </c>
      <c r="G31">
        <f>Assumptions!$C$7/LOOKUP(2,1/('Daily Prices'!$A$3:$A$2188&lt;=DATE(2016,7,1)),'Daily Prices'!B$3:B$2188)</f>
        <v>0.18419659523645501</v>
      </c>
      <c r="H31">
        <f>Assumptions!$C$7/LOOKUP(2,1/('Daily Prices'!$A$3:$A$2188&lt;=DATE(2016,7,1)),'Daily Prices'!C$3:C$2188)</f>
        <v>1.7265681386436977</v>
      </c>
      <c r="I31">
        <f>Assumptions!$C$7/LOOKUP(2,1/('Daily Prices'!$A$3:$A$2188&lt;=DATE(2016,7,1)),'Daily Prices'!D$3:D$2188)</f>
        <v>10.544444841334665</v>
      </c>
    </row>
    <row r="32" spans="1:9" x14ac:dyDescent="0.25">
      <c r="A32" s="55">
        <f>DATE(2016,8,1)</f>
        <v>42583</v>
      </c>
      <c r="B32" s="56">
        <f>-Assumptions!$C$7</f>
        <v>-5000</v>
      </c>
      <c r="C32" s="56">
        <f>-Assumptions!$C$7</f>
        <v>-5000</v>
      </c>
      <c r="D32" s="56">
        <f>-Assumptions!$C$7</f>
        <v>-5000</v>
      </c>
      <c r="E32" s="56">
        <f>-Assumptions!$C$7</f>
        <v>-5000</v>
      </c>
      <c r="G32">
        <f>Assumptions!$C$7/LOOKUP(2,1/('Daily Prices'!$A$3:$A$2188&lt;=DATE(2016,8,1)),'Daily Prices'!B$3:B$2188)</f>
        <v>0.17855153282919903</v>
      </c>
      <c r="H32">
        <f>Assumptions!$C$7/LOOKUP(2,1/('Daily Prices'!$A$3:$A$2188&lt;=DATE(2016,8,1)),'Daily Prices'!C$3:C$2188)</f>
        <v>1.7270956252426548</v>
      </c>
      <c r="I32">
        <f>Assumptions!$C$7/LOOKUP(2,1/('Daily Prices'!$A$3:$A$2188&lt;=DATE(2016,8,1)),'Daily Prices'!D$3:D$2188)</f>
        <v>10.021364041790653</v>
      </c>
    </row>
    <row r="33" spans="1:9" x14ac:dyDescent="0.25">
      <c r="A33" s="55">
        <f>DATE(2016,9,1)</f>
        <v>42614</v>
      </c>
      <c r="B33" s="56">
        <f>-Assumptions!$C$7</f>
        <v>-5000</v>
      </c>
      <c r="C33" s="56">
        <f>-Assumptions!$C$7</f>
        <v>-5000</v>
      </c>
      <c r="D33" s="56">
        <f>-Assumptions!$C$7</f>
        <v>-5000</v>
      </c>
      <c r="E33" s="56">
        <f>-Assumptions!$C$7</f>
        <v>-5000</v>
      </c>
      <c r="G33">
        <f>Assumptions!$C$7/LOOKUP(2,1/('Daily Prices'!$A$3:$A$2188&lt;=DATE(2016,9,1)),'Daily Prices'!B$3:B$2188)</f>
        <v>0.17573352050124824</v>
      </c>
      <c r="H33">
        <f>Assumptions!$C$7/LOOKUP(2,1/('Daily Prices'!$A$3:$A$2188&lt;=DATE(2016,9,1)),'Daily Prices'!C$3:C$2188)</f>
        <v>1.7741746880570433</v>
      </c>
      <c r="I33">
        <f>Assumptions!$C$7/LOOKUP(2,1/('Daily Prices'!$A$3:$A$2188&lt;=DATE(2016,9,1)),'Daily Prices'!D$3:D$2188)</f>
        <v>9.748488984207448</v>
      </c>
    </row>
    <row r="34" spans="1:9" x14ac:dyDescent="0.25">
      <c r="A34" s="55">
        <f>DATE(2016,10,1)</f>
        <v>42644</v>
      </c>
      <c r="B34" s="56">
        <f>-Assumptions!$C$7</f>
        <v>-5000</v>
      </c>
      <c r="C34" s="56">
        <f>-Assumptions!$C$7</f>
        <v>-5000</v>
      </c>
      <c r="D34" s="56">
        <f>-Assumptions!$C$7</f>
        <v>-5000</v>
      </c>
      <c r="E34" s="56">
        <f>-Assumptions!$C$7</f>
        <v>-5000</v>
      </c>
      <c r="G34">
        <f>Assumptions!$C$7/LOOKUP(2,1/('Daily Prices'!$A$3:$A$2188&lt;=DATE(2016,10,1)),'Daily Prices'!B$3:B$2188)</f>
        <v>0.17943038746915593</v>
      </c>
      <c r="H34">
        <f>Assumptions!$C$7/LOOKUP(2,1/('Daily Prices'!$A$3:$A$2188&lt;=DATE(2016,10,1)),'Daily Prices'!C$3:C$2188)</f>
        <v>1.7648663613129461</v>
      </c>
      <c r="I34">
        <f>Assumptions!$C$7/LOOKUP(2,1/('Daily Prices'!$A$3:$A$2188&lt;=DATE(2016,10,1)),'Daily Prices'!D$3:D$2188)</f>
        <v>9.7519874550433379</v>
      </c>
    </row>
    <row r="35" spans="1:9" x14ac:dyDescent="0.25">
      <c r="A35" s="55">
        <f>DATE(2016,11,1)</f>
        <v>42675</v>
      </c>
      <c r="B35" s="56">
        <f>-Assumptions!$C$7</f>
        <v>-5000</v>
      </c>
      <c r="C35" s="56">
        <f>-Assumptions!$C$7</f>
        <v>-5000</v>
      </c>
      <c r="D35" s="56">
        <f>-Assumptions!$C$7</f>
        <v>-5000</v>
      </c>
      <c r="E35" s="56">
        <f>-Assumptions!$C$7</f>
        <v>-5000</v>
      </c>
      <c r="G35">
        <f>Assumptions!$C$7/LOOKUP(2,1/('Daily Prices'!$A$3:$A$2188&lt;=DATE(2016,11,1)),'Daily Prices'!B$3:B$2188)</f>
        <v>0.17936183775573858</v>
      </c>
      <c r="H35">
        <f>Assumptions!$C$7/LOOKUP(2,1/('Daily Prices'!$A$3:$A$2188&lt;=DATE(2016,11,1)),'Daily Prices'!C$3:C$2188)</f>
        <v>1.8087865966200338</v>
      </c>
      <c r="I35">
        <f>Assumptions!$C$7/LOOKUP(2,1/('Daily Prices'!$A$3:$A$2188&lt;=DATE(2016,11,1)),'Daily Prices'!D$3:D$2188)</f>
        <v>9.6544815319129089</v>
      </c>
    </row>
    <row r="36" spans="1:9" x14ac:dyDescent="0.25">
      <c r="A36" s="55">
        <f>DATE(2016,12,1)</f>
        <v>42705</v>
      </c>
      <c r="B36" s="56">
        <f>-Assumptions!$C$7</f>
        <v>-5000</v>
      </c>
      <c r="C36" s="56">
        <f>-Assumptions!$C$7</f>
        <v>-5000</v>
      </c>
      <c r="D36" s="56">
        <f>-Assumptions!$C$7</f>
        <v>-5000</v>
      </c>
      <c r="E36" s="56">
        <f>-Assumptions!$C$7</f>
        <v>-5000</v>
      </c>
      <c r="G36">
        <f>Assumptions!$C$7/LOOKUP(2,1/('Daily Prices'!$A$3:$A$2188&lt;=DATE(2016,12,1)),'Daily Prices'!B$3:B$2188)</f>
        <v>0.18825357907704543</v>
      </c>
      <c r="H36">
        <f>Assumptions!$C$7/LOOKUP(2,1/('Daily Prices'!$A$3:$A$2188&lt;=DATE(2016,12,1)),'Daily Prices'!C$3:C$2188)</f>
        <v>1.9613848669258704</v>
      </c>
      <c r="I36">
        <f>Assumptions!$C$7/LOOKUP(2,1/('Daily Prices'!$A$3:$A$2188&lt;=DATE(2016,12,1)),'Daily Prices'!D$3:D$2188)</f>
        <v>10.032041781849349</v>
      </c>
    </row>
    <row r="37" spans="1:9" x14ac:dyDescent="0.25">
      <c r="A37" s="55">
        <f>DATE(2017,1,1)</f>
        <v>42736</v>
      </c>
      <c r="B37" s="56">
        <f>-Assumptions!$C$7</f>
        <v>-5000</v>
      </c>
      <c r="C37" s="56">
        <f>-Assumptions!$C$7</f>
        <v>-5000</v>
      </c>
      <c r="D37" s="56">
        <f>-Assumptions!$C$7</f>
        <v>-5000</v>
      </c>
      <c r="E37" s="56">
        <f>-Assumptions!$C$7</f>
        <v>-5000</v>
      </c>
      <c r="G37">
        <f>Assumptions!$C$7/LOOKUP(2,1/('Daily Prices'!$A$3:$A$2188&lt;=DATE(2017,1,1)),'Daily Prices'!B$3:B$2188)</f>
        <v>0.18778313001427904</v>
      </c>
      <c r="H37">
        <f>Assumptions!$C$7/LOOKUP(2,1/('Daily Prices'!$A$3:$A$2188&lt;=DATE(2017,1,1)),'Daily Prices'!C$3:C$2188)</f>
        <v>1.9972255173805213</v>
      </c>
      <c r="I37">
        <f>Assumptions!$C$7/LOOKUP(2,1/('Daily Prices'!$A$3:$A$2188&lt;=DATE(2017,1,1)),'Daily Prices'!D$3:D$2188)</f>
        <v>10.171615496659641</v>
      </c>
    </row>
    <row r="38" spans="1:9" x14ac:dyDescent="0.25">
      <c r="A38" s="55">
        <f>DATE(2017,2,1)</f>
        <v>42767</v>
      </c>
      <c r="B38" s="56">
        <f>-Assumptions!$C$7</f>
        <v>-5000</v>
      </c>
      <c r="C38" s="56">
        <f>-Assumptions!$C$7</f>
        <v>-5000</v>
      </c>
      <c r="D38" s="56">
        <f>-Assumptions!$C$7</f>
        <v>-5000</v>
      </c>
      <c r="E38" s="56">
        <f>-Assumptions!$C$7</f>
        <v>-5000</v>
      </c>
      <c r="G38">
        <f>Assumptions!$C$7/LOOKUP(2,1/('Daily Prices'!$A$3:$A$2188&lt;=DATE(2017,2,1)),'Daily Prices'!B$3:B$2188)</f>
        <v>0.17767265873630678</v>
      </c>
      <c r="H38">
        <f>Assumptions!$C$7/LOOKUP(2,1/('Daily Prices'!$A$3:$A$2188&lt;=DATE(2017,2,1)),'Daily Prices'!C$3:C$2188)</f>
        <v>1.9172400274670744</v>
      </c>
      <c r="I38">
        <f>Assumptions!$C$7/LOOKUP(2,1/('Daily Prices'!$A$3:$A$2188&lt;=DATE(2017,2,1)),'Daily Prices'!D$3:D$2188)</f>
        <v>9.453661205935175</v>
      </c>
    </row>
    <row r="39" spans="1:9" x14ac:dyDescent="0.25">
      <c r="A39" s="55">
        <f>DATE(2017,3,1)</f>
        <v>42795</v>
      </c>
      <c r="B39" s="56">
        <f>-Assumptions!$C$7</f>
        <v>-5000</v>
      </c>
      <c r="C39" s="56">
        <f>-Assumptions!$C$7</f>
        <v>-5000</v>
      </c>
      <c r="D39" s="56">
        <f>-Assumptions!$C$7</f>
        <v>-5000</v>
      </c>
      <c r="E39" s="56">
        <f>-Assumptions!$C$7</f>
        <v>-5000</v>
      </c>
      <c r="G39">
        <f>Assumptions!$C$7/LOOKUP(2,1/('Daily Prices'!$A$3:$A$2188&lt;=DATE(2017,3,1)),'Daily Prices'!B$3:B$2188)</f>
        <v>0.17250605409996864</v>
      </c>
      <c r="H39">
        <f>Assumptions!$C$7/LOOKUP(2,1/('Daily Prices'!$A$3:$A$2188&lt;=DATE(2017,3,1)),'Daily Prices'!C$3:C$2188)</f>
        <v>1.8791500527613176</v>
      </c>
      <c r="I39">
        <f>Assumptions!$C$7/LOOKUP(2,1/('Daily Prices'!$A$3:$A$2188&lt;=DATE(2017,3,1)),'Daily Prices'!D$3:D$2188)</f>
        <v>9.2655018769778366</v>
      </c>
    </row>
    <row r="40" spans="1:9" x14ac:dyDescent="0.25">
      <c r="A40" s="55">
        <f>DATE(2017,4,1)</f>
        <v>42826</v>
      </c>
      <c r="B40" s="56">
        <f>-Assumptions!$C$7</f>
        <v>-5000</v>
      </c>
      <c r="C40" s="56">
        <f>-Assumptions!$C$7</f>
        <v>-5000</v>
      </c>
      <c r="D40" s="56">
        <f>-Assumptions!$C$7</f>
        <v>-5000</v>
      </c>
      <c r="E40" s="56">
        <f>-Assumptions!$C$7</f>
        <v>-5000</v>
      </c>
      <c r="G40">
        <f>Assumptions!$C$7/LOOKUP(2,1/('Daily Prices'!$A$3:$A$2188&lt;=DATE(2017,4,1)),'Daily Prices'!B$3:B$2188)</f>
        <v>0.16880201211998447</v>
      </c>
      <c r="H40">
        <f>Assumptions!$C$7/LOOKUP(2,1/('Daily Prices'!$A$3:$A$2188&lt;=DATE(2017,4,1)),'Daily Prices'!C$3:C$2188)</f>
        <v>1.9260099113330145</v>
      </c>
      <c r="I40">
        <f>Assumptions!$C$7/LOOKUP(2,1/('Daily Prices'!$A$3:$A$2188&lt;=DATE(2017,4,1)),'Daily Prices'!D$3:D$2188)</f>
        <v>8.9028644075944996</v>
      </c>
    </row>
    <row r="41" spans="1:9" x14ac:dyDescent="0.25">
      <c r="A41" s="55">
        <f>DATE(2017,5,1)</f>
        <v>42856</v>
      </c>
      <c r="B41" s="56">
        <f>-Assumptions!$C$7</f>
        <v>-5000</v>
      </c>
      <c r="C41" s="56">
        <f>-Assumptions!$C$7</f>
        <v>-5000</v>
      </c>
      <c r="D41" s="56">
        <f>-Assumptions!$C$7</f>
        <v>-5000</v>
      </c>
      <c r="E41" s="56">
        <f>-Assumptions!$C$7</f>
        <v>-5000</v>
      </c>
      <c r="G41">
        <f>Assumptions!$C$7/LOOKUP(2,1/('Daily Prices'!$A$3:$A$2188&lt;=DATE(2017,5,1)),'Daily Prices'!B$3:B$2188)</f>
        <v>0.1671212364297556</v>
      </c>
      <c r="H41">
        <f>Assumptions!$C$7/LOOKUP(2,1/('Daily Prices'!$A$3:$A$2188&lt;=DATE(2017,5,1)),'Daily Prices'!C$3:C$2188)</f>
        <v>1.9105121009029966</v>
      </c>
      <c r="I41">
        <f>Assumptions!$C$7/LOOKUP(2,1/('Daily Prices'!$A$3:$A$2188&lt;=DATE(2017,5,1)),'Daily Prices'!D$3:D$2188)</f>
        <v>8.597047773794479</v>
      </c>
    </row>
    <row r="42" spans="1:9" x14ac:dyDescent="0.25">
      <c r="A42" s="55">
        <f>DATE(2017,6,1)</f>
        <v>42887</v>
      </c>
      <c r="B42" s="56">
        <f>-Assumptions!$C$7</f>
        <v>-5000</v>
      </c>
      <c r="C42" s="56">
        <f>-Assumptions!$C$7</f>
        <v>-5000</v>
      </c>
      <c r="D42" s="56">
        <f>-Assumptions!$C$7</f>
        <v>-5000</v>
      </c>
      <c r="E42" s="56">
        <f>-Assumptions!$C$7</f>
        <v>-5000</v>
      </c>
      <c r="G42">
        <f>Assumptions!$C$7/LOOKUP(2,1/('Daily Prices'!$A$3:$A$2188&lt;=DATE(2017,6,1)),'Daily Prices'!B$3:B$2188)</f>
        <v>0.16057761695751019</v>
      </c>
      <c r="H42">
        <f>Assumptions!$C$7/LOOKUP(2,1/('Daily Prices'!$A$3:$A$2188&lt;=DATE(2017,6,1)),'Daily Prices'!C$3:C$2188)</f>
        <v>1.9093582896235628</v>
      </c>
      <c r="I42">
        <f>Assumptions!$C$7/LOOKUP(2,1/('Daily Prices'!$A$3:$A$2188&lt;=DATE(2017,6,1)),'Daily Prices'!D$3:D$2188)</f>
        <v>8.4215808217511317</v>
      </c>
    </row>
    <row r="43" spans="1:9" x14ac:dyDescent="0.25">
      <c r="A43" s="55">
        <f>DATE(2017,7,1)</f>
        <v>42917</v>
      </c>
      <c r="B43" s="56">
        <f>-Assumptions!$C$7</f>
        <v>-5000</v>
      </c>
      <c r="C43" s="56">
        <f>-Assumptions!$C$7</f>
        <v>-5000</v>
      </c>
      <c r="D43" s="56">
        <f>-Assumptions!$C$7</f>
        <v>-5000</v>
      </c>
      <c r="E43" s="56">
        <f>-Assumptions!$C$7</f>
        <v>-5000</v>
      </c>
      <c r="G43">
        <f>Assumptions!$C$7/LOOKUP(2,1/('Daily Prices'!$A$3:$A$2188&lt;=DATE(2017,7,1)),'Daily Prices'!B$3:B$2188)</f>
        <v>0.16169921294525091</v>
      </c>
      <c r="H43">
        <f>Assumptions!$C$7/LOOKUP(2,1/('Daily Prices'!$A$3:$A$2188&lt;=DATE(2017,7,1)),'Daily Prices'!C$3:C$2188)</f>
        <v>1.9373316937835561</v>
      </c>
      <c r="I43">
        <f>Assumptions!$C$7/LOOKUP(2,1/('Daily Prices'!$A$3:$A$2188&lt;=DATE(2017,7,1)),'Daily Prices'!D$3:D$2188)</f>
        <v>8.4647915460433865</v>
      </c>
    </row>
    <row r="44" spans="1:9" x14ac:dyDescent="0.25">
      <c r="A44" s="55">
        <f>DATE(2017,8,1)</f>
        <v>42948</v>
      </c>
      <c r="B44" s="56">
        <f>-Assumptions!$C$7</f>
        <v>-5000</v>
      </c>
      <c r="C44" s="56">
        <f>-Assumptions!$C$7</f>
        <v>-5000</v>
      </c>
      <c r="D44" s="56">
        <f>-Assumptions!$C$7</f>
        <v>-5000</v>
      </c>
      <c r="E44" s="56">
        <f>-Assumptions!$C$7</f>
        <v>-5000</v>
      </c>
      <c r="G44">
        <f>Assumptions!$C$7/LOOKUP(2,1/('Daily Prices'!$A$3:$A$2188&lt;=DATE(2017,8,1)),'Daily Prices'!B$3:B$2188)</f>
        <v>0.15377546444803528</v>
      </c>
      <c r="H44">
        <f>Assumptions!$C$7/LOOKUP(2,1/('Daily Prices'!$A$3:$A$2188&lt;=DATE(2017,8,1)),'Daily Prices'!C$3:C$2188)</f>
        <v>1.9118405092225768</v>
      </c>
      <c r="I44">
        <f>Assumptions!$C$7/LOOKUP(2,1/('Daily Prices'!$A$3:$A$2188&lt;=DATE(2017,8,1)),'Daily Prices'!D$3:D$2188)</f>
        <v>7.9387887631208338</v>
      </c>
    </row>
    <row r="45" spans="1:9" x14ac:dyDescent="0.25">
      <c r="A45" s="55">
        <f>DATE(2017,9,1)</f>
        <v>42979</v>
      </c>
      <c r="B45" s="56">
        <f>-Assumptions!$C$7</f>
        <v>-5000</v>
      </c>
      <c r="C45" s="56">
        <f>-Assumptions!$C$7</f>
        <v>-5000</v>
      </c>
      <c r="D45" s="56">
        <f>-Assumptions!$C$7</f>
        <v>-5000</v>
      </c>
      <c r="E45" s="56">
        <f>-Assumptions!$C$7</f>
        <v>-5000</v>
      </c>
      <c r="G45">
        <f>Assumptions!$C$7/LOOKUP(2,1/('Daily Prices'!$A$3:$A$2188&lt;=DATE(2017,9,1)),'Daily Prices'!B$3:B$2188)</f>
        <v>0.15677799890443533</v>
      </c>
      <c r="H45">
        <f>Assumptions!$C$7/LOOKUP(2,1/('Daily Prices'!$A$3:$A$2188&lt;=DATE(2017,9,1)),'Daily Prices'!C$3:C$2188)</f>
        <v>1.8455845590255369</v>
      </c>
      <c r="I45">
        <f>Assumptions!$C$7/LOOKUP(2,1/('Daily Prices'!$A$3:$A$2188&lt;=DATE(2017,9,1)),'Daily Prices'!D$3:D$2188)</f>
        <v>8.3439179438238806</v>
      </c>
    </row>
    <row r="46" spans="1:9" x14ac:dyDescent="0.25">
      <c r="A46" s="55">
        <f>DATE(2017,10,1)</f>
        <v>43009</v>
      </c>
      <c r="B46" s="56">
        <f>-Assumptions!$C$7</f>
        <v>-5000</v>
      </c>
      <c r="C46" s="56">
        <f>-Assumptions!$C$7</f>
        <v>-5000</v>
      </c>
      <c r="D46" s="56">
        <f>-Assumptions!$C$7</f>
        <v>-5000</v>
      </c>
      <c r="E46" s="56">
        <f>-Assumptions!$C$7</f>
        <v>-5000</v>
      </c>
      <c r="G46">
        <f>Assumptions!$C$7/LOOKUP(2,1/('Daily Prices'!$A$3:$A$2188&lt;=DATE(2017,10,1)),'Daily Prices'!B$3:B$2188)</f>
        <v>0.15982753969157121</v>
      </c>
      <c r="H46">
        <f>Assumptions!$C$7/LOOKUP(2,1/('Daily Prices'!$A$3:$A$2188&lt;=DATE(2017,10,1)),'Daily Prices'!C$3:C$2188)</f>
        <v>1.8546979639258312</v>
      </c>
      <c r="I46">
        <f>Assumptions!$C$7/LOOKUP(2,1/('Daily Prices'!$A$3:$A$2188&lt;=DATE(2017,10,1)),'Daily Prices'!D$3:D$2188)</f>
        <v>8.3422456324172991</v>
      </c>
    </row>
    <row r="47" spans="1:9" x14ac:dyDescent="0.25">
      <c r="A47" s="55">
        <f>DATE(2017,11,1)</f>
        <v>43040</v>
      </c>
      <c r="B47" s="56">
        <f>-Assumptions!$C$7</f>
        <v>-5000</v>
      </c>
      <c r="C47" s="56">
        <f>-Assumptions!$C$7</f>
        <v>-5000</v>
      </c>
      <c r="D47" s="56">
        <f>-Assumptions!$C$7</f>
        <v>-5000</v>
      </c>
      <c r="E47" s="56">
        <f>-Assumptions!$C$7</f>
        <v>-5000</v>
      </c>
      <c r="G47">
        <f>Assumptions!$C$7/LOOKUP(2,1/('Daily Prices'!$A$3:$A$2188&lt;=DATE(2017,11,1)),'Daily Prices'!B$3:B$2188)</f>
        <v>0.14880832802831645</v>
      </c>
      <c r="H47">
        <f>Assumptions!$C$7/LOOKUP(2,1/('Daily Prices'!$A$3:$A$2188&lt;=DATE(2017,11,1)),'Daily Prices'!C$3:C$2188)</f>
        <v>1.8872111117165133</v>
      </c>
      <c r="I47">
        <f>Assumptions!$C$7/LOOKUP(2,1/('Daily Prices'!$A$3:$A$2188&lt;=DATE(2017,11,1)),'Daily Prices'!D$3:D$2188)</f>
        <v>7.8356818970939113</v>
      </c>
    </row>
    <row r="48" spans="1:9" x14ac:dyDescent="0.25">
      <c r="A48" s="55">
        <f>DATE(2017,12,1)</f>
        <v>43070</v>
      </c>
      <c r="B48" s="56">
        <f>-Assumptions!$C$7</f>
        <v>-5000</v>
      </c>
      <c r="C48" s="56">
        <f>-Assumptions!$C$7</f>
        <v>-5000</v>
      </c>
      <c r="D48" s="56">
        <f>-Assumptions!$C$7</f>
        <v>-5000</v>
      </c>
      <c r="E48" s="56">
        <f>-Assumptions!$C$7</f>
        <v>-5000</v>
      </c>
      <c r="G48">
        <f>Assumptions!$C$7/LOOKUP(2,1/('Daily Prices'!$A$3:$A$2188&lt;=DATE(2017,12,1)),'Daily Prices'!B$3:B$2188)</f>
        <v>0.15228608830034715</v>
      </c>
      <c r="H48">
        <f>Assumptions!$C$7/LOOKUP(2,1/('Daily Prices'!$A$3:$A$2188&lt;=DATE(2017,12,1)),'Daily Prices'!C$3:C$2188)</f>
        <v>1.8884332333648945</v>
      </c>
      <c r="I48">
        <f>Assumptions!$C$7/LOOKUP(2,1/('Daily Prices'!$A$3:$A$2188&lt;=DATE(2017,12,1)),'Daily Prices'!D$3:D$2188)</f>
        <v>7.575915059325613</v>
      </c>
    </row>
    <row r="49" spans="1:9" x14ac:dyDescent="0.25">
      <c r="A49" s="55">
        <f>DATE(2018,1,1)</f>
        <v>43101</v>
      </c>
      <c r="B49" s="56">
        <f>-Assumptions!$C$7</f>
        <v>-5000</v>
      </c>
      <c r="C49" s="56">
        <f>-Assumptions!$C$7</f>
        <v>-5000</v>
      </c>
      <c r="D49" s="56">
        <f>-Assumptions!$C$7</f>
        <v>-5000</v>
      </c>
      <c r="E49" s="56">
        <f>-Assumptions!$C$7</f>
        <v>-5000</v>
      </c>
      <c r="G49">
        <f>Assumptions!$C$7/LOOKUP(2,1/('Daily Prices'!$A$3:$A$2188&lt;=DATE(2018,1,1)),'Daily Prices'!B$3:B$2188)</f>
        <v>0.14787321350673932</v>
      </c>
      <c r="H49">
        <f>Assumptions!$C$7/LOOKUP(2,1/('Daily Prices'!$A$3:$A$2188&lt;=DATE(2018,1,1)),'Daily Prices'!C$3:C$2188)</f>
        <v>1.8806300695718565</v>
      </c>
      <c r="I49">
        <f>Assumptions!$C$7/LOOKUP(2,1/('Daily Prices'!$A$3:$A$2188&lt;=DATE(2018,1,1)),'Daily Prices'!D$3:D$2188)</f>
        <v>7.4032177345561481</v>
      </c>
    </row>
    <row r="50" spans="1:9" x14ac:dyDescent="0.25">
      <c r="A50" s="55">
        <f>DATE(2018,2,1)</f>
        <v>43132</v>
      </c>
      <c r="B50" s="56">
        <f>-Assumptions!$C$7</f>
        <v>-5000</v>
      </c>
      <c r="C50" s="56">
        <f>-Assumptions!$C$7</f>
        <v>-5000</v>
      </c>
      <c r="D50" s="56">
        <f>-Assumptions!$C$7</f>
        <v>-5000</v>
      </c>
      <c r="E50" s="56">
        <f>-Assumptions!$C$7</f>
        <v>-5000</v>
      </c>
      <c r="G50">
        <f>Assumptions!$C$7/LOOKUP(2,1/('Daily Prices'!$A$3:$A$2188&lt;=DATE(2018,2,1)),'Daily Prices'!B$3:B$2188)</f>
        <v>0.1392499330207822</v>
      </c>
      <c r="H50">
        <f>Assumptions!$C$7/LOOKUP(2,1/('Daily Prices'!$A$3:$A$2188&lt;=DATE(2018,2,1)),'Daily Prices'!C$3:C$2188)</f>
        <v>1.8124706089390801</v>
      </c>
      <c r="I50">
        <f>Assumptions!$C$7/LOOKUP(2,1/('Daily Prices'!$A$3:$A$2188&lt;=DATE(2018,2,1)),'Daily Prices'!D$3:D$2188)</f>
        <v>7.440321183784862</v>
      </c>
    </row>
    <row r="51" spans="1:9" x14ac:dyDescent="0.25">
      <c r="A51" s="55">
        <f>DATE(2018,3,1)</f>
        <v>43160</v>
      </c>
      <c r="B51" s="56">
        <f>-Assumptions!$C$7</f>
        <v>-5000</v>
      </c>
      <c r="C51" s="56">
        <f>-Assumptions!$C$7</f>
        <v>-5000</v>
      </c>
      <c r="D51" s="56">
        <f>-Assumptions!$C$7</f>
        <v>-5000</v>
      </c>
      <c r="E51" s="56">
        <f>-Assumptions!$C$7</f>
        <v>-5000</v>
      </c>
      <c r="G51">
        <f>Assumptions!$C$7/LOOKUP(2,1/('Daily Prices'!$A$3:$A$2188&lt;=DATE(2018,3,1)),'Daily Prices'!B$3:B$2188)</f>
        <v>0.1468560757589375</v>
      </c>
      <c r="H51">
        <f>Assumptions!$C$7/LOOKUP(2,1/('Daily Prices'!$A$3:$A$2188&lt;=DATE(2018,3,1)),'Daily Prices'!C$3:C$2188)</f>
        <v>1.823155953382166</v>
      </c>
      <c r="I51">
        <f>Assumptions!$C$7/LOOKUP(2,1/('Daily Prices'!$A$3:$A$2188&lt;=DATE(2018,3,1)),'Daily Prices'!D$3:D$2188)</f>
        <v>7.4070672309864296</v>
      </c>
    </row>
    <row r="52" spans="1:9" x14ac:dyDescent="0.25">
      <c r="A52" s="55">
        <f>DATE(2018,4,1)</f>
        <v>43191</v>
      </c>
      <c r="B52" s="56">
        <f>-Assumptions!$C$7</f>
        <v>-5000</v>
      </c>
      <c r="C52" s="56">
        <f>-Assumptions!$C$7</f>
        <v>-5000</v>
      </c>
      <c r="D52" s="56">
        <f>-Assumptions!$C$7</f>
        <v>-5000</v>
      </c>
      <c r="E52" s="56">
        <f>-Assumptions!$C$7</f>
        <v>-5000</v>
      </c>
      <c r="G52">
        <f>Assumptions!$C$7/LOOKUP(2,1/('Daily Prices'!$A$3:$A$2188&lt;=DATE(2018,4,1)),'Daily Prices'!B$3:B$2188)</f>
        <v>0.15165908977854134</v>
      </c>
      <c r="H52">
        <f>Assumptions!$C$7/LOOKUP(2,1/('Daily Prices'!$A$3:$A$2188&lt;=DATE(2018,4,1)),'Daily Prices'!C$3:C$2188)</f>
        <v>1.7916944319251153</v>
      </c>
      <c r="I52">
        <f>Assumptions!$C$7/LOOKUP(2,1/('Daily Prices'!$A$3:$A$2188&lt;=DATE(2018,4,1)),'Daily Prices'!D$3:D$2188)</f>
        <v>8.111431602786439</v>
      </c>
    </row>
    <row r="53" spans="1:9" x14ac:dyDescent="0.25">
      <c r="A53" s="55">
        <f>DATE(2018,5,1)</f>
        <v>43221</v>
      </c>
      <c r="B53" s="56">
        <f>-Assumptions!$C$7</f>
        <v>-5000</v>
      </c>
      <c r="C53" s="56">
        <f>-Assumptions!$C$7</f>
        <v>-5000</v>
      </c>
      <c r="D53" s="56">
        <f>-Assumptions!$C$7</f>
        <v>-5000</v>
      </c>
      <c r="E53" s="56">
        <f>-Assumptions!$C$7</f>
        <v>-5000</v>
      </c>
      <c r="G53">
        <f>Assumptions!$C$7/LOOKUP(2,1/('Daily Prices'!$A$3:$A$2188&lt;=DATE(2018,5,1)),'Daily Prices'!B$3:B$2188)</f>
        <v>0.14220559743984418</v>
      </c>
      <c r="H53">
        <f>Assumptions!$C$7/LOOKUP(2,1/('Daily Prices'!$A$3:$A$2188&lt;=DATE(2018,5,1)),'Daily Prices'!C$3:C$2188)</f>
        <v>1.7771115279965273</v>
      </c>
      <c r="I53">
        <f>Assumptions!$C$7/LOOKUP(2,1/('Daily Prices'!$A$3:$A$2188&lt;=DATE(2018,5,1)),'Daily Prices'!D$3:D$2188)</f>
        <v>7.6887353875583955</v>
      </c>
    </row>
    <row r="54" spans="1:9" x14ac:dyDescent="0.25">
      <c r="A54" s="55">
        <f>DATE(2018,6,1)</f>
        <v>43252</v>
      </c>
      <c r="B54" s="56">
        <f>-Assumptions!$C$7</f>
        <v>-5000</v>
      </c>
      <c r="C54" s="56">
        <f>-Assumptions!$C$7</f>
        <v>-5000</v>
      </c>
      <c r="D54" s="56">
        <f>-Assumptions!$C$7</f>
        <v>-5000</v>
      </c>
      <c r="E54" s="56">
        <f>-Assumptions!$C$7</f>
        <v>-5000</v>
      </c>
      <c r="G54">
        <f>Assumptions!$C$7/LOOKUP(2,1/('Daily Prices'!$A$3:$A$2188&lt;=DATE(2018,6,1)),'Daily Prices'!B$3:B$2188)</f>
        <v>0.14155331549006608</v>
      </c>
      <c r="H54">
        <f>Assumptions!$C$7/LOOKUP(2,1/('Daily Prices'!$A$3:$A$2188&lt;=DATE(2018,6,1)),'Daily Prices'!C$3:C$2188)</f>
        <v>1.7671097768692607</v>
      </c>
      <c r="I54">
        <f>Assumptions!$C$7/LOOKUP(2,1/('Daily Prices'!$A$3:$A$2188&lt;=DATE(2018,6,1)),'Daily Prices'!D$3:D$2188)</f>
        <v>7.8224981304229466</v>
      </c>
    </row>
    <row r="55" spans="1:9" x14ac:dyDescent="0.25">
      <c r="A55" s="55">
        <f>DATE(2018,7,1)</f>
        <v>43282</v>
      </c>
      <c r="B55" s="56">
        <f>-Assumptions!$C$7</f>
        <v>-5000</v>
      </c>
      <c r="C55" s="56">
        <f>-Assumptions!$C$7</f>
        <v>-5000</v>
      </c>
      <c r="D55" s="56">
        <f>-Assumptions!$C$7</f>
        <v>-5000</v>
      </c>
      <c r="E55" s="56">
        <f>-Assumptions!$C$7</f>
        <v>-5000</v>
      </c>
      <c r="G55">
        <f>Assumptions!$C$7/LOOKUP(2,1/('Daily Prices'!$A$3:$A$2188&lt;=DATE(2018,7,1)),'Daily Prices'!B$3:B$2188)</f>
        <v>0.14114931678084705</v>
      </c>
      <c r="H55">
        <f>Assumptions!$C$7/LOOKUP(2,1/('Daily Prices'!$A$3:$A$2188&lt;=DATE(2018,7,1)),'Daily Prices'!C$3:C$2188)</f>
        <v>1.8162721069749119</v>
      </c>
      <c r="I55">
        <f>Assumptions!$C$7/LOOKUP(2,1/('Daily Prices'!$A$3:$A$2188&lt;=DATE(2018,7,1)),'Daily Prices'!D$3:D$2188)</f>
        <v>8.0919504513689962</v>
      </c>
    </row>
    <row r="56" spans="1:9" x14ac:dyDescent="0.25">
      <c r="A56" s="55">
        <f>DATE(2018,8,1)</f>
        <v>43313</v>
      </c>
      <c r="B56" s="56">
        <f>-Assumptions!$C$7</f>
        <v>-5000</v>
      </c>
      <c r="C56" s="56">
        <f>-Assumptions!$C$7</f>
        <v>-5000</v>
      </c>
      <c r="D56" s="56">
        <f>-Assumptions!$C$7</f>
        <v>-5000</v>
      </c>
      <c r="E56" s="56">
        <f>-Assumptions!$C$7</f>
        <v>-5000</v>
      </c>
      <c r="G56">
        <f>Assumptions!$C$7/LOOKUP(2,1/('Daily Prices'!$A$3:$A$2188&lt;=DATE(2018,8,1)),'Daily Prices'!B$3:B$2188)</f>
        <v>0.13325650651544363</v>
      </c>
      <c r="H56">
        <f>Assumptions!$C$7/LOOKUP(2,1/('Daily Prices'!$A$3:$A$2188&lt;=DATE(2018,8,1)),'Daily Prices'!C$3:C$2188)</f>
        <v>1.867358500171947</v>
      </c>
      <c r="I56">
        <f>Assumptions!$C$7/LOOKUP(2,1/('Daily Prices'!$A$3:$A$2188&lt;=DATE(2018,8,1)),'Daily Prices'!D$3:D$2188)</f>
        <v>7.5028996218499655</v>
      </c>
    </row>
    <row r="57" spans="1:9" x14ac:dyDescent="0.25">
      <c r="A57" s="55">
        <f>DATE(2018,9,1)</f>
        <v>43344</v>
      </c>
      <c r="B57" s="56">
        <f>-Assumptions!$C$7</f>
        <v>-5000</v>
      </c>
      <c r="C57" s="56">
        <f>-Assumptions!$C$7</f>
        <v>-5000</v>
      </c>
      <c r="D57" s="56">
        <f>-Assumptions!$C$7</f>
        <v>-5000</v>
      </c>
      <c r="E57" s="56">
        <f>-Assumptions!$C$7</f>
        <v>-5000</v>
      </c>
      <c r="G57">
        <f>Assumptions!$C$7/LOOKUP(2,1/('Daily Prices'!$A$3:$A$2188&lt;=DATE(2018,9,1)),'Daily Prices'!B$3:B$2188)</f>
        <v>0.12938260947644808</v>
      </c>
      <c r="H57">
        <f>Assumptions!$C$7/LOOKUP(2,1/('Daily Prices'!$A$3:$A$2188&lt;=DATE(2018,9,1)),'Daily Prices'!C$3:C$2188)</f>
        <v>1.8250738572978646</v>
      </c>
      <c r="I57">
        <f>Assumptions!$C$7/LOOKUP(2,1/('Daily Prices'!$A$3:$A$2188&lt;=DATE(2018,9,1)),'Daily Prices'!D$3:D$2188)</f>
        <v>7.1742084337124661</v>
      </c>
    </row>
    <row r="58" spans="1:9" x14ac:dyDescent="0.25">
      <c r="A58" s="55">
        <f>DATE(2018,10,1)</f>
        <v>43374</v>
      </c>
      <c r="B58" s="56">
        <f>-Assumptions!$C$7</f>
        <v>-5000</v>
      </c>
      <c r="C58" s="56">
        <f>-Assumptions!$C$7</f>
        <v>-5000</v>
      </c>
      <c r="D58" s="56">
        <f>-Assumptions!$C$7</f>
        <v>-5000</v>
      </c>
      <c r="E58" s="56">
        <f>-Assumptions!$C$7</f>
        <v>-5000</v>
      </c>
      <c r="G58">
        <f>Assumptions!$C$7/LOOKUP(2,1/('Daily Prices'!$A$3:$A$2188&lt;=DATE(2018,10,1)),'Daily Prices'!B$3:B$2188)</f>
        <v>0.13688826686860425</v>
      </c>
      <c r="H58">
        <f>Assumptions!$C$7/LOOKUP(2,1/('Daily Prices'!$A$3:$A$2188&lt;=DATE(2018,10,1)),'Daily Prices'!C$3:C$2188)</f>
        <v>1.7861948304494575</v>
      </c>
      <c r="I58">
        <f>Assumptions!$C$7/LOOKUP(2,1/('Daily Prices'!$A$3:$A$2188&lt;=DATE(2018,10,1)),'Daily Prices'!D$3:D$2188)</f>
        <v>7.7899108138711117</v>
      </c>
    </row>
    <row r="59" spans="1:9" x14ac:dyDescent="0.25">
      <c r="A59" s="55">
        <f>DATE(2018,11,1)</f>
        <v>43405</v>
      </c>
      <c r="B59" s="56">
        <f>-Assumptions!$C$7</f>
        <v>-5000</v>
      </c>
      <c r="C59" s="56">
        <f>-Assumptions!$C$7</f>
        <v>-5000</v>
      </c>
      <c r="D59" s="56">
        <f>-Assumptions!$C$7</f>
        <v>-5000</v>
      </c>
      <c r="E59" s="56">
        <f>-Assumptions!$C$7</f>
        <v>-5000</v>
      </c>
      <c r="G59">
        <f>Assumptions!$C$7/LOOKUP(2,1/('Daily Prices'!$A$3:$A$2188&lt;=DATE(2018,11,1)),'Daily Prices'!B$3:B$2188)</f>
        <v>0.14521388116915762</v>
      </c>
      <c r="H59">
        <f>Assumptions!$C$7/LOOKUP(2,1/('Daily Prices'!$A$3:$A$2188&lt;=DATE(2018,11,1)),'Daily Prices'!C$3:C$2188)</f>
        <v>1.727199204622641</v>
      </c>
      <c r="I59">
        <f>Assumptions!$C$7/LOOKUP(2,1/('Daily Prices'!$A$3:$A$2188&lt;=DATE(2018,11,1)),'Daily Prices'!D$3:D$2188)</f>
        <v>7.7490922842728898</v>
      </c>
    </row>
    <row r="60" spans="1:9" x14ac:dyDescent="0.25">
      <c r="A60" s="55">
        <f>DATE(2018,12,1)</f>
        <v>43435</v>
      </c>
      <c r="B60" s="56">
        <f>-Assumptions!$C$7</f>
        <v>-5000</v>
      </c>
      <c r="C60" s="56">
        <f>-Assumptions!$C$7</f>
        <v>-5000</v>
      </c>
      <c r="D60" s="56">
        <f>-Assumptions!$C$7</f>
        <v>-5000</v>
      </c>
      <c r="E60" s="56">
        <f>-Assumptions!$C$7</f>
        <v>-5000</v>
      </c>
      <c r="G60">
        <f>Assumptions!$C$7/LOOKUP(2,1/('Daily Prices'!$A$3:$A$2188&lt;=DATE(2018,12,1)),'Daily Prices'!B$3:B$2188)</f>
        <v>0.13814329880671816</v>
      </c>
      <c r="H60">
        <f>Assumptions!$C$7/LOOKUP(2,1/('Daily Prices'!$A$3:$A$2188&lt;=DATE(2018,12,1)),'Daily Prices'!C$3:C$2188)</f>
        <v>1.8315282542388631</v>
      </c>
      <c r="I60">
        <f>Assumptions!$C$7/LOOKUP(2,1/('Daily Prices'!$A$3:$A$2188&lt;=DATE(2018,12,1)),'Daily Prices'!D$3:D$2188)</f>
        <v>7.7315124075311124</v>
      </c>
    </row>
    <row r="61" spans="1:9" x14ac:dyDescent="0.25">
      <c r="A61" s="55">
        <f>DATE(2019,1,1)</f>
        <v>43466</v>
      </c>
      <c r="B61" s="56">
        <f>-Assumptions!$C$7</f>
        <v>-5000</v>
      </c>
      <c r="C61" s="56">
        <f>-Assumptions!$C$7</f>
        <v>-5000</v>
      </c>
      <c r="D61" s="56">
        <f>-Assumptions!$C$7</f>
        <v>-5000</v>
      </c>
      <c r="E61" s="56">
        <f>-Assumptions!$C$7</f>
        <v>-5000</v>
      </c>
      <c r="G61">
        <f>Assumptions!$C$7/LOOKUP(2,1/('Daily Prices'!$A$3:$A$2188&lt;=DATE(2019,1,1)),'Daily Prices'!B$3:B$2188)</f>
        <v>0.13791364785184324</v>
      </c>
      <c r="H61">
        <f>Assumptions!$C$7/LOOKUP(2,1/('Daily Prices'!$A$3:$A$2188&lt;=DATE(2019,1,1)),'Daily Prices'!C$3:C$2188)</f>
        <v>1.7394039716581777</v>
      </c>
      <c r="I61">
        <f>Assumptions!$C$7/LOOKUP(2,1/('Daily Prices'!$A$3:$A$2188&lt;=DATE(2019,1,1)),'Daily Prices'!D$3:D$2188)</f>
        <v>7.5137689816588891</v>
      </c>
    </row>
    <row r="62" spans="1:9" x14ac:dyDescent="0.25">
      <c r="A62" s="55">
        <f>DATE(2019,2,1)</f>
        <v>43497</v>
      </c>
      <c r="B62" s="56">
        <f>-Assumptions!$C$7</f>
        <v>-5000</v>
      </c>
      <c r="C62" s="56">
        <f>-Assumptions!$C$7</f>
        <v>-5000</v>
      </c>
      <c r="D62" s="56">
        <f>-Assumptions!$C$7</f>
        <v>-5000</v>
      </c>
      <c r="E62" s="56">
        <f>-Assumptions!$C$7</f>
        <v>-5000</v>
      </c>
      <c r="G62">
        <f>Assumptions!$C$7/LOOKUP(2,1/('Daily Prices'!$A$3:$A$2188&lt;=DATE(2019,2,1)),'Daily Prices'!B$3:B$2188)</f>
        <v>0.13710112826002491</v>
      </c>
      <c r="H62">
        <f>Assumptions!$C$7/LOOKUP(2,1/('Daily Prices'!$A$3:$A$2188&lt;=DATE(2019,2,1)),'Daily Prices'!C$3:C$2188)</f>
        <v>1.6507899069643084</v>
      </c>
      <c r="I62">
        <f>Assumptions!$C$7/LOOKUP(2,1/('Daily Prices'!$A$3:$A$2188&lt;=DATE(2019,2,1)),'Daily Prices'!D$3:D$2188)</f>
        <v>7.6012101126499338</v>
      </c>
    </row>
    <row r="63" spans="1:9" x14ac:dyDescent="0.25">
      <c r="A63" s="55">
        <f>DATE(2019,3,1)</f>
        <v>43525</v>
      </c>
      <c r="B63" s="56">
        <f>-Assumptions!$C$7</f>
        <v>-5000</v>
      </c>
      <c r="C63" s="56">
        <f>-Assumptions!$C$7</f>
        <v>-5000</v>
      </c>
      <c r="D63" s="56">
        <f>-Assumptions!$C$7</f>
        <v>-5000</v>
      </c>
      <c r="E63" s="56">
        <f>-Assumptions!$C$7</f>
        <v>-5000</v>
      </c>
      <c r="G63">
        <f>Assumptions!$C$7/LOOKUP(2,1/('Daily Prices'!$A$3:$A$2188&lt;=DATE(2019,3,1)),'Daily Prices'!B$3:B$2188)</f>
        <v>0.13864314391629726</v>
      </c>
      <c r="H63">
        <f>Assumptions!$C$7/LOOKUP(2,1/('Daily Prices'!$A$3:$A$2188&lt;=DATE(2019,3,1)),'Daily Prices'!C$3:C$2188)</f>
        <v>1.6703896231391349</v>
      </c>
      <c r="I63">
        <f>Assumptions!$C$7/LOOKUP(2,1/('Daily Prices'!$A$3:$A$2188&lt;=DATE(2019,3,1)),'Daily Prices'!D$3:D$2188)</f>
        <v>7.669323320264807</v>
      </c>
    </row>
    <row r="64" spans="1:9" x14ac:dyDescent="0.25">
      <c r="A64" s="55">
        <f>DATE(2019,4,1)</f>
        <v>43556</v>
      </c>
      <c r="B64" s="56">
        <f>-Assumptions!$C$7</f>
        <v>-5000</v>
      </c>
      <c r="C64" s="56">
        <f>-Assumptions!$C$7</f>
        <v>-5000</v>
      </c>
      <c r="D64" s="56">
        <f>-Assumptions!$C$7</f>
        <v>-5000</v>
      </c>
      <c r="E64" s="56">
        <f>-Assumptions!$C$7</f>
        <v>-5000</v>
      </c>
      <c r="G64">
        <f>Assumptions!$C$7/LOOKUP(2,1/('Daily Prices'!$A$3:$A$2188&lt;=DATE(2019,4,1)),'Daily Prices'!B$3:B$2188)</f>
        <v>0.12862771973666304</v>
      </c>
      <c r="H64">
        <f>Assumptions!$C$7/LOOKUP(2,1/('Daily Prices'!$A$3:$A$2188&lt;=DATE(2019,4,1)),'Daily Prices'!C$3:C$2188)</f>
        <v>1.7371515238913005</v>
      </c>
      <c r="I64">
        <f>Assumptions!$C$7/LOOKUP(2,1/('Daily Prices'!$A$3:$A$2188&lt;=DATE(2019,4,1)),'Daily Prices'!D$3:D$2188)</f>
        <v>7.0021698371840513</v>
      </c>
    </row>
    <row r="65" spans="1:9" x14ac:dyDescent="0.25">
      <c r="A65" s="55">
        <f>DATE(2019,5,1)</f>
        <v>43586</v>
      </c>
      <c r="B65" s="56">
        <f>-Assumptions!$C$7</f>
        <v>-5000</v>
      </c>
      <c r="C65" s="56">
        <f>-Assumptions!$C$7</f>
        <v>-5000</v>
      </c>
      <c r="D65" s="56">
        <f>-Assumptions!$C$7</f>
        <v>-5000</v>
      </c>
      <c r="E65" s="56">
        <f>-Assumptions!$C$7</f>
        <v>-5000</v>
      </c>
      <c r="G65">
        <f>Assumptions!$C$7/LOOKUP(2,1/('Daily Prices'!$A$3:$A$2188&lt;=DATE(2019,5,1)),'Daily Prices'!B$3:B$2188)</f>
        <v>0.12810149737840285</v>
      </c>
      <c r="H65">
        <f>Assumptions!$C$7/LOOKUP(2,1/('Daily Prices'!$A$3:$A$2188&lt;=DATE(2019,5,1)),'Daily Prices'!C$3:C$2188)</f>
        <v>1.7427058318606994</v>
      </c>
      <c r="I65">
        <f>Assumptions!$C$7/LOOKUP(2,1/('Daily Prices'!$A$3:$A$2188&lt;=DATE(2019,5,1)),'Daily Prices'!D$3:D$2188)</f>
        <v>7.051987250007052</v>
      </c>
    </row>
    <row r="66" spans="1:9" x14ac:dyDescent="0.25">
      <c r="A66" s="55">
        <f>DATE(2019,6,1)</f>
        <v>43617</v>
      </c>
      <c r="B66" s="56">
        <f>-Assumptions!$C$7</f>
        <v>-5000</v>
      </c>
      <c r="C66" s="56">
        <f>-Assumptions!$C$7</f>
        <v>-5000</v>
      </c>
      <c r="D66" s="56">
        <f>-Assumptions!$C$7</f>
        <v>-5000</v>
      </c>
      <c r="E66" s="56">
        <f>-Assumptions!$C$7</f>
        <v>-5000</v>
      </c>
      <c r="G66">
        <f>Assumptions!$C$7/LOOKUP(2,1/('Daily Prices'!$A$3:$A$2188&lt;=DATE(2019,6,1)),'Daily Prices'!B$3:B$2188)</f>
        <v>0.12589955230119201</v>
      </c>
      <c r="H66">
        <f>Assumptions!$C$7/LOOKUP(2,1/('Daily Prices'!$A$3:$A$2188&lt;=DATE(2019,6,1)),'Daily Prices'!C$3:C$2188)</f>
        <v>1.7249866536551111</v>
      </c>
      <c r="I66">
        <f>Assumptions!$C$7/LOOKUP(2,1/('Daily Prices'!$A$3:$A$2188&lt;=DATE(2019,6,1)),'Daily Prices'!D$3:D$2188)</f>
        <v>6.8230416846908684</v>
      </c>
    </row>
    <row r="67" spans="1:9" x14ac:dyDescent="0.25">
      <c r="A67" s="55">
        <f>DATE(2019,7,1)</f>
        <v>43647</v>
      </c>
      <c r="B67" s="56">
        <f>-Assumptions!$C$7</f>
        <v>-5000</v>
      </c>
      <c r="C67" s="56">
        <f>-Assumptions!$C$7</f>
        <v>-5000</v>
      </c>
      <c r="D67" s="56">
        <f>-Assumptions!$C$7</f>
        <v>-5000</v>
      </c>
      <c r="E67" s="56">
        <f>-Assumptions!$C$7</f>
        <v>-5000</v>
      </c>
      <c r="G67">
        <f>Assumptions!$C$7/LOOKUP(2,1/('Daily Prices'!$A$3:$A$2188&lt;=DATE(2019,7,1)),'Daily Prices'!B$3:B$2188)</f>
        <v>0.12598742645483982</v>
      </c>
      <c r="H67">
        <f>Assumptions!$C$7/LOOKUP(2,1/('Daily Prices'!$A$3:$A$2188&lt;=DATE(2019,7,1)),'Daily Prices'!C$3:C$2188)</f>
        <v>1.6236010153515872</v>
      </c>
      <c r="I67">
        <f>Assumptions!$C$7/LOOKUP(2,1/('Daily Prices'!$A$3:$A$2188&lt;=DATE(2019,7,1)),'Daily Prices'!D$3:D$2188)</f>
        <v>6.8920808499714976</v>
      </c>
    </row>
    <row r="68" spans="1:9" x14ac:dyDescent="0.25">
      <c r="A68" s="55">
        <f>DATE(2019,8,1)</f>
        <v>43678</v>
      </c>
      <c r="B68" s="56">
        <f>-Assumptions!$C$7</f>
        <v>-5000</v>
      </c>
      <c r="C68" s="56">
        <f>-Assumptions!$C$7</f>
        <v>-5000</v>
      </c>
      <c r="D68" s="56">
        <f>-Assumptions!$C$7</f>
        <v>-5000</v>
      </c>
      <c r="E68" s="56">
        <f>-Assumptions!$C$7</f>
        <v>-5000</v>
      </c>
      <c r="G68">
        <f>Assumptions!$C$7/LOOKUP(2,1/('Daily Prices'!$A$3:$A$2188&lt;=DATE(2019,8,1)),'Daily Prices'!B$3:B$2188)</f>
        <v>0.13506825809491085</v>
      </c>
      <c r="H68">
        <f>Assumptions!$C$7/LOOKUP(2,1/('Daily Prices'!$A$3:$A$2188&lt;=DATE(2019,8,1)),'Daily Prices'!C$3:C$2188)</f>
        <v>1.6054924167343914</v>
      </c>
      <c r="I68">
        <f>Assumptions!$C$7/LOOKUP(2,1/('Daily Prices'!$A$3:$A$2188&lt;=DATE(2019,8,1)),'Daily Prices'!D$3:D$2188)</f>
        <v>7.5221904618624942</v>
      </c>
    </row>
    <row r="69" spans="1:9" x14ac:dyDescent="0.25">
      <c r="A69" s="55">
        <f>DATE(2019,9,1)</f>
        <v>43709</v>
      </c>
      <c r="B69" s="56">
        <f>-Assumptions!$C$7</f>
        <v>-5000</v>
      </c>
      <c r="C69" s="56">
        <f>-Assumptions!$C$7</f>
        <v>-5000</v>
      </c>
      <c r="D69" s="56">
        <f>-Assumptions!$C$7</f>
        <v>-5000</v>
      </c>
      <c r="E69" s="56">
        <f>-Assumptions!$C$7</f>
        <v>-5000</v>
      </c>
      <c r="G69">
        <f>Assumptions!$C$7/LOOKUP(2,1/('Daily Prices'!$A$3:$A$2188&lt;=DATE(2019,9,1)),'Daily Prices'!B$3:B$2188)</f>
        <v>0.13393052059596938</v>
      </c>
      <c r="H69">
        <f>Assumptions!$C$7/LOOKUP(2,1/('Daily Prices'!$A$3:$A$2188&lt;=DATE(2019,9,1)),'Daily Prices'!C$3:C$2188)</f>
        <v>1.4227443874018124</v>
      </c>
      <c r="I69">
        <f>Assumptions!$C$7/LOOKUP(2,1/('Daily Prices'!$A$3:$A$2188&lt;=DATE(2019,9,1)),'Daily Prices'!D$3:D$2188)</f>
        <v>7.6282771078455305</v>
      </c>
    </row>
    <row r="70" spans="1:9" x14ac:dyDescent="0.25">
      <c r="A70" s="55">
        <f>DATE(2019,10,1)</f>
        <v>43739</v>
      </c>
      <c r="B70" s="56">
        <f>-Assumptions!$C$7</f>
        <v>-5000</v>
      </c>
      <c r="C70" s="56">
        <f>-Assumptions!$C$7</f>
        <v>-5000</v>
      </c>
      <c r="D70" s="56">
        <f>-Assumptions!$C$7</f>
        <v>-5000</v>
      </c>
      <c r="E70" s="56">
        <f>-Assumptions!$C$7</f>
        <v>-5000</v>
      </c>
      <c r="G70">
        <f>Assumptions!$C$7/LOOKUP(2,1/('Daily Prices'!$A$3:$A$2188&lt;=DATE(2019,10,1)),'Daily Prices'!B$3:B$2188)</f>
        <v>0.13052986510260559</v>
      </c>
      <c r="H70">
        <f>Assumptions!$C$7/LOOKUP(2,1/('Daily Prices'!$A$3:$A$2188&lt;=DATE(2019,10,1)),'Daily Prices'!C$3:C$2188)</f>
        <v>1.4850018324101881</v>
      </c>
      <c r="I70">
        <f>Assumptions!$C$7/LOOKUP(2,1/('Daily Prices'!$A$3:$A$2188&lt;=DATE(2019,10,1)),'Daily Prices'!D$3:D$2188)</f>
        <v>7.4995350288282125</v>
      </c>
    </row>
    <row r="71" spans="1:9" x14ac:dyDescent="0.25">
      <c r="A71" s="55">
        <f>DATE(2019,11,1)</f>
        <v>43770</v>
      </c>
      <c r="B71" s="56">
        <f>-Assumptions!$C$7</f>
        <v>-5000</v>
      </c>
      <c r="C71" s="56">
        <f>-Assumptions!$C$7</f>
        <v>-5000</v>
      </c>
      <c r="D71" s="56">
        <f>-Assumptions!$C$7</f>
        <v>-5000</v>
      </c>
      <c r="E71" s="56">
        <f>-Assumptions!$C$7</f>
        <v>-5000</v>
      </c>
      <c r="G71">
        <f>Assumptions!$C$7/LOOKUP(2,1/('Daily Prices'!$A$3:$A$2188&lt;=DATE(2019,11,1)),'Daily Prices'!B$3:B$2188)</f>
        <v>0.12448640023423362</v>
      </c>
      <c r="H71">
        <f>Assumptions!$C$7/LOOKUP(2,1/('Daily Prices'!$A$3:$A$2188&lt;=DATE(2019,11,1)),'Daily Prices'!C$3:C$2188)</f>
        <v>1.4610405929109254</v>
      </c>
      <c r="I71">
        <f>Assumptions!$C$7/LOOKUP(2,1/('Daily Prices'!$A$3:$A$2188&lt;=DATE(2019,11,1)),'Daily Prices'!D$3:D$2188)</f>
        <v>7.518299541082996</v>
      </c>
    </row>
    <row r="72" spans="1:9" x14ac:dyDescent="0.25">
      <c r="A72" s="55">
        <f>DATE(2019,12,1)</f>
        <v>43800</v>
      </c>
      <c r="B72" s="56">
        <f>-Assumptions!$C$7</f>
        <v>-5000</v>
      </c>
      <c r="C72" s="56">
        <f>-Assumptions!$C$7</f>
        <v>-5000</v>
      </c>
      <c r="D72" s="56">
        <f>-Assumptions!$C$7</f>
        <v>-5000</v>
      </c>
      <c r="E72" s="56">
        <f>-Assumptions!$C$7</f>
        <v>-5000</v>
      </c>
      <c r="G72">
        <f>Assumptions!$C$7/LOOKUP(2,1/('Daily Prices'!$A$3:$A$2188&lt;=DATE(2019,12,1)),'Daily Prices'!B$3:B$2188)</f>
        <v>0.12256761503767362</v>
      </c>
      <c r="H72">
        <f>Assumptions!$C$7/LOOKUP(2,1/('Daily Prices'!$A$3:$A$2188&lt;=DATE(2019,12,1)),'Daily Prices'!C$3:C$2188)</f>
        <v>1.4840168378310536</v>
      </c>
      <c r="I72">
        <f>Assumptions!$C$7/LOOKUP(2,1/('Daily Prices'!$A$3:$A$2188&lt;=DATE(2019,12,1)),'Daily Prices'!D$3:D$2188)</f>
        <v>7.045369360534095</v>
      </c>
    </row>
    <row r="73" spans="1:9" x14ac:dyDescent="0.25">
      <c r="A73" s="55">
        <f>DATE(2020,1,1)</f>
        <v>43831</v>
      </c>
      <c r="B73" s="56">
        <f>-Assumptions!$C$7</f>
        <v>-5000</v>
      </c>
      <c r="C73" s="56">
        <f>-Assumptions!$C$7</f>
        <v>-5000</v>
      </c>
      <c r="D73" s="56">
        <f>-Assumptions!$C$7</f>
        <v>-5000</v>
      </c>
      <c r="E73" s="56">
        <f>-Assumptions!$C$7</f>
        <v>-5000</v>
      </c>
      <c r="G73">
        <f>Assumptions!$C$7/LOOKUP(2,1/('Daily Prices'!$A$3:$A$2188&lt;=DATE(2020,1,1)),'Daily Prices'!B$3:B$2188)</f>
        <v>0.12104773105711952</v>
      </c>
      <c r="H73">
        <f>Assumptions!$C$7/LOOKUP(2,1/('Daily Prices'!$A$3:$A$2188&lt;=DATE(2020,1,1)),'Daily Prices'!C$3:C$2188)</f>
        <v>1.4403079893275459</v>
      </c>
      <c r="I73">
        <f>Assumptions!$C$7/LOOKUP(2,1/('Daily Prices'!$A$3:$A$2188&lt;=DATE(2020,1,1)),'Daily Prices'!D$3:D$2188)</f>
        <v>7.014787171357221</v>
      </c>
    </row>
    <row r="74" spans="1:9" x14ac:dyDescent="0.25">
      <c r="A74" s="55">
        <f>DATE(2020,2,1)</f>
        <v>43862</v>
      </c>
      <c r="B74" s="56">
        <f>-Assumptions!$C$7</f>
        <v>-5000</v>
      </c>
      <c r="C74" s="56">
        <f>-Assumptions!$C$7</f>
        <v>-5000</v>
      </c>
      <c r="D74" s="56">
        <f>-Assumptions!$C$7</f>
        <v>-5000</v>
      </c>
      <c r="E74" s="56">
        <f>-Assumptions!$C$7</f>
        <v>-5000</v>
      </c>
      <c r="G74">
        <f>Assumptions!$C$7/LOOKUP(2,1/('Daily Prices'!$A$3:$A$2188&lt;=DATE(2020,2,1)),'Daily Prices'!B$3:B$2188)</f>
        <v>0.12277926081482703</v>
      </c>
      <c r="H74">
        <f>Assumptions!$C$7/LOOKUP(2,1/('Daily Prices'!$A$3:$A$2188&lt;=DATE(2020,2,1)),'Daily Prices'!C$3:C$2188)</f>
        <v>1.3717298618977825</v>
      </c>
      <c r="I74">
        <f>Assumptions!$C$7/LOOKUP(2,1/('Daily Prices'!$A$3:$A$2188&lt;=DATE(2020,2,1)),'Daily Prices'!D$3:D$2188)</f>
        <v>7.1788539677525876</v>
      </c>
    </row>
    <row r="75" spans="1:9" x14ac:dyDescent="0.25">
      <c r="A75" s="55">
        <f>DATE(2020,3,1)</f>
        <v>43891</v>
      </c>
      <c r="B75" s="56">
        <f>-Assumptions!$C$7</f>
        <v>-5000</v>
      </c>
      <c r="C75" s="56">
        <f>-Assumptions!$C$7</f>
        <v>-5000</v>
      </c>
      <c r="D75" s="56">
        <f>-Assumptions!$C$7</f>
        <v>-5000</v>
      </c>
      <c r="E75" s="56">
        <f>-Assumptions!$C$7</f>
        <v>-5000</v>
      </c>
      <c r="G75">
        <f>Assumptions!$C$7/LOOKUP(2,1/('Daily Prices'!$A$3:$A$2188&lt;=DATE(2020,3,1)),'Daily Prices'!B$3:B$2188)</f>
        <v>0.13055754075549469</v>
      </c>
      <c r="H75">
        <f>Assumptions!$C$7/LOOKUP(2,1/('Daily Prices'!$A$3:$A$2188&lt;=DATE(2020,3,1)),'Daily Prices'!C$3:C$2188)</f>
        <v>1.3330902896029211</v>
      </c>
      <c r="I75">
        <f>Assumptions!$C$7/LOOKUP(2,1/('Daily Prices'!$A$3:$A$2188&lt;=DATE(2020,3,1)),'Daily Prices'!D$3:D$2188)</f>
        <v>7.4601614455205203</v>
      </c>
    </row>
    <row r="76" spans="1:9" x14ac:dyDescent="0.25">
      <c r="A76" s="55">
        <f>DATE(2020,4,1)</f>
        <v>43922</v>
      </c>
      <c r="B76" s="56">
        <f>-Assumptions!$C$7</f>
        <v>-5000</v>
      </c>
      <c r="C76" s="56">
        <f>-Assumptions!$C$7</f>
        <v>-5000</v>
      </c>
      <c r="D76" s="56">
        <f>-Assumptions!$C$7</f>
        <v>-5000</v>
      </c>
      <c r="E76" s="56">
        <f>-Assumptions!$C$7</f>
        <v>-5000</v>
      </c>
      <c r="G76">
        <f>Assumptions!$C$7/LOOKUP(2,1/('Daily Prices'!$A$3:$A$2188&lt;=DATE(2020,4,1)),'Daily Prices'!B$3:B$2188)</f>
        <v>0.16967275893674905</v>
      </c>
      <c r="H76">
        <f>Assumptions!$C$7/LOOKUP(2,1/('Daily Prices'!$A$3:$A$2188&lt;=DATE(2020,4,1)),'Daily Prices'!C$3:C$2188)</f>
        <v>1.2823804834253023</v>
      </c>
      <c r="I76">
        <f>Assumptions!$C$7/LOOKUP(2,1/('Daily Prices'!$A$3:$A$2188&lt;=DATE(2020,4,1)),'Daily Prices'!D$3:D$2188)</f>
        <v>10.335297728921677</v>
      </c>
    </row>
    <row r="77" spans="1:9" x14ac:dyDescent="0.25">
      <c r="A77" s="55">
        <f>DATE(2020,5,1)</f>
        <v>43952</v>
      </c>
      <c r="B77" s="56">
        <f>-Assumptions!$C$7</f>
        <v>-5000</v>
      </c>
      <c r="C77" s="56">
        <f>-Assumptions!$C$7</f>
        <v>-5000</v>
      </c>
      <c r="D77" s="56">
        <f>-Assumptions!$C$7</f>
        <v>-5000</v>
      </c>
      <c r="E77" s="56">
        <f>-Assumptions!$C$7</f>
        <v>-5000</v>
      </c>
      <c r="G77">
        <f>Assumptions!$C$7/LOOKUP(2,1/('Daily Prices'!$A$3:$A$2188&lt;=DATE(2020,5,1)),'Daily Prices'!B$3:B$2188)</f>
        <v>0.1482904190746559</v>
      </c>
      <c r="H77">
        <f>Assumptions!$C$7/LOOKUP(2,1/('Daily Prices'!$A$3:$A$2188&lt;=DATE(2020,5,1)),'Daily Prices'!C$3:C$2188)</f>
        <v>1.2142134273614353</v>
      </c>
      <c r="I77">
        <f>Assumptions!$C$7/LOOKUP(2,1/('Daily Prices'!$A$3:$A$2188&lt;=DATE(2020,5,1)),'Daily Prices'!D$3:D$2188)</f>
        <v>9.5029949574610662</v>
      </c>
    </row>
    <row r="78" spans="1:9" x14ac:dyDescent="0.25">
      <c r="A78" s="55">
        <f>DATE(2020,6,1)</f>
        <v>43983</v>
      </c>
      <c r="B78" s="56">
        <f>-Assumptions!$C$7</f>
        <v>-5000</v>
      </c>
      <c r="C78" s="56">
        <f>-Assumptions!$C$7</f>
        <v>-5000</v>
      </c>
      <c r="D78" s="56">
        <f>-Assumptions!$C$7</f>
        <v>-5000</v>
      </c>
      <c r="E78" s="56">
        <f>-Assumptions!$C$7</f>
        <v>-5000</v>
      </c>
      <c r="G78">
        <f>Assumptions!$C$7/LOOKUP(2,1/('Daily Prices'!$A$3:$A$2188&lt;=DATE(2020,6,1)),'Daily Prices'!B$3:B$2188)</f>
        <v>0.15013428010012156</v>
      </c>
      <c r="H78">
        <f>Assumptions!$C$7/LOOKUP(2,1/('Daily Prices'!$A$3:$A$2188&lt;=DATE(2020,6,1)),'Daily Prices'!C$3:C$2188)</f>
        <v>1.1891561772082235</v>
      </c>
      <c r="I78">
        <f>Assumptions!$C$7/LOOKUP(2,1/('Daily Prices'!$A$3:$A$2188&lt;=DATE(2020,6,1)),'Daily Prices'!D$3:D$2188)</f>
        <v>9.418470427248371</v>
      </c>
    </row>
    <row r="79" spans="1:9" x14ac:dyDescent="0.25">
      <c r="A79" s="55">
        <f>DATE(2020,7,1)</f>
        <v>44013</v>
      </c>
      <c r="B79" s="56">
        <f>-Assumptions!$C$7</f>
        <v>-5000</v>
      </c>
      <c r="C79" s="56">
        <f>-Assumptions!$C$7</f>
        <v>-5000</v>
      </c>
      <c r="D79" s="56">
        <f>-Assumptions!$C$7</f>
        <v>-5000</v>
      </c>
      <c r="E79" s="56">
        <f>-Assumptions!$C$7</f>
        <v>-5000</v>
      </c>
      <c r="G79">
        <f>Assumptions!$C$7/LOOKUP(2,1/('Daily Prices'!$A$3:$A$2188&lt;=DATE(2020,7,1)),'Daily Prices'!B$3:B$2188)</f>
        <v>0.14118530712745786</v>
      </c>
      <c r="H79">
        <f>Assumptions!$C$7/LOOKUP(2,1/('Daily Prices'!$A$3:$A$2188&lt;=DATE(2020,7,1)),'Daily Prices'!C$3:C$2188)</f>
        <v>1.1629427770909737</v>
      </c>
      <c r="I79">
        <f>Assumptions!$C$7/LOOKUP(2,1/('Daily Prices'!$A$3:$A$2188&lt;=DATE(2020,7,1)),'Daily Prices'!D$3:D$2188)</f>
        <v>8.7407299415126847</v>
      </c>
    </row>
    <row r="80" spans="1:9" x14ac:dyDescent="0.25">
      <c r="A80" s="55">
        <f>DATE(2020,8,1)</f>
        <v>44044</v>
      </c>
      <c r="B80" s="56">
        <f>-Assumptions!$C$7</f>
        <v>-5000</v>
      </c>
      <c r="C80" s="56">
        <f>-Assumptions!$C$7</f>
        <v>-5000</v>
      </c>
      <c r="D80" s="56">
        <f>-Assumptions!$C$7</f>
        <v>-5000</v>
      </c>
      <c r="E80" s="56">
        <f>-Assumptions!$C$7</f>
        <v>-5000</v>
      </c>
      <c r="G80">
        <f>Assumptions!$C$7/LOOKUP(2,1/('Daily Prices'!$A$3:$A$2188&lt;=DATE(2020,8,1)),'Daily Prices'!B$3:B$2188)</f>
        <v>0.13295436022494814</v>
      </c>
      <c r="H80">
        <f>Assumptions!$C$7/LOOKUP(2,1/('Daily Prices'!$A$3:$A$2188&lt;=DATE(2020,8,1)),'Daily Prices'!C$3:C$2188)</f>
        <v>1.056406793799352</v>
      </c>
      <c r="I80">
        <f>Assumptions!$C$7/LOOKUP(2,1/('Daily Prices'!$A$3:$A$2188&lt;=DATE(2020,8,1)),'Daily Prices'!D$3:D$2188)</f>
        <v>8.452499488623781</v>
      </c>
    </row>
    <row r="81" spans="1:9" x14ac:dyDescent="0.25">
      <c r="A81" s="55">
        <f>DATE(2020,9,1)</f>
        <v>44075</v>
      </c>
      <c r="B81" s="56">
        <f>-Assumptions!$C$7</f>
        <v>-5000</v>
      </c>
      <c r="C81" s="56">
        <f>-Assumptions!$C$7</f>
        <v>-5000</v>
      </c>
      <c r="D81" s="56">
        <f>-Assumptions!$C$7</f>
        <v>-5000</v>
      </c>
      <c r="E81" s="56">
        <f>-Assumptions!$C$7</f>
        <v>-5000</v>
      </c>
      <c r="G81">
        <f>Assumptions!$C$7/LOOKUP(2,1/('Daily Prices'!$A$3:$A$2188&lt;=DATE(2020,9,1)),'Daily Prices'!B$3:B$2188)</f>
        <v>0.12853206103730513</v>
      </c>
      <c r="H81">
        <f>Assumptions!$C$7/LOOKUP(2,1/('Daily Prices'!$A$3:$A$2188&lt;=DATE(2020,9,1)),'Daily Prices'!C$3:C$2188)</f>
        <v>1.079093660548951</v>
      </c>
      <c r="I81">
        <f>Assumptions!$C$7/LOOKUP(2,1/('Daily Prices'!$A$3:$A$2188&lt;=DATE(2020,9,1)),'Daily Prices'!D$3:D$2188)</f>
        <v>8.063598599605827</v>
      </c>
    </row>
    <row r="82" spans="1:9" x14ac:dyDescent="0.25">
      <c r="A82" s="55">
        <f>DATE(2020,10,1)</f>
        <v>44105</v>
      </c>
      <c r="B82" s="56">
        <f>-Assumptions!$C$7</f>
        <v>-5000</v>
      </c>
      <c r="C82" s="56">
        <f>-Assumptions!$C$7</f>
        <v>-5000</v>
      </c>
      <c r="D82" s="56">
        <f>-Assumptions!$C$7</f>
        <v>-5000</v>
      </c>
      <c r="E82" s="56">
        <f>-Assumptions!$C$7</f>
        <v>-5000</v>
      </c>
      <c r="G82">
        <f>Assumptions!$C$7/LOOKUP(2,1/('Daily Prices'!$A$3:$A$2188&lt;=DATE(2020,10,1)),'Daily Prices'!B$3:B$2188)</f>
        <v>0.12920881565907477</v>
      </c>
      <c r="H82">
        <f>Assumptions!$C$7/LOOKUP(2,1/('Daily Prices'!$A$3:$A$2188&lt;=DATE(2020,10,1)),'Daily Prices'!C$3:C$2188)</f>
        <v>1.1165235068878527</v>
      </c>
      <c r="I82">
        <f>Assumptions!$C$7/LOOKUP(2,1/('Daily Prices'!$A$3:$A$2188&lt;=DATE(2020,10,1)),'Daily Prices'!D$3:D$2188)</f>
        <v>8.4927427038500838</v>
      </c>
    </row>
    <row r="83" spans="1:9" x14ac:dyDescent="0.25">
      <c r="A83" s="55">
        <f>DATE(2020,11,1)</f>
        <v>44136</v>
      </c>
      <c r="B83" s="56">
        <f>-Assumptions!$C$7</f>
        <v>-5000</v>
      </c>
      <c r="C83" s="56">
        <f>-Assumptions!$C$7</f>
        <v>-5000</v>
      </c>
      <c r="D83" s="56">
        <f>-Assumptions!$C$7</f>
        <v>-5000</v>
      </c>
      <c r="E83" s="56">
        <f>-Assumptions!$C$7</f>
        <v>-5000</v>
      </c>
      <c r="G83">
        <f>Assumptions!$C$7/LOOKUP(2,1/('Daily Prices'!$A$3:$A$2188&lt;=DATE(2020,11,1)),'Daily Prices'!B$3:B$2188)</f>
        <v>0.12621778070266448</v>
      </c>
      <c r="H83">
        <f>Assumptions!$C$7/LOOKUP(2,1/('Daily Prices'!$A$3:$A$2188&lt;=DATE(2020,11,1)),'Daily Prices'!C$3:C$2188)</f>
        <v>1.1079630926659465</v>
      </c>
      <c r="I83">
        <f>Assumptions!$C$7/LOOKUP(2,1/('Daily Prices'!$A$3:$A$2188&lt;=DATE(2020,11,1)),'Daily Prices'!D$3:D$2188)</f>
        <v>8.2654874571227843</v>
      </c>
    </row>
    <row r="84" spans="1:9" x14ac:dyDescent="0.25">
      <c r="A84" s="55">
        <f>DATE(2020,12,1)</f>
        <v>44166</v>
      </c>
      <c r="B84" s="56">
        <f>-Assumptions!$C$7</f>
        <v>-5000</v>
      </c>
      <c r="C84" s="56">
        <f>-Assumptions!$C$7</f>
        <v>-5000</v>
      </c>
      <c r="D84" s="56">
        <f>-Assumptions!$C$7</f>
        <v>-5000</v>
      </c>
      <c r="E84" s="56">
        <f>-Assumptions!$C$7</f>
        <v>-5000</v>
      </c>
      <c r="G84">
        <f>Assumptions!$C$7/LOOKUP(2,1/('Daily Prices'!$A$3:$A$2188&lt;=DATE(2020,12,1)),'Daily Prices'!B$3:B$2188)</f>
        <v>0.11325100136535407</v>
      </c>
      <c r="H84">
        <f>Assumptions!$C$7/LOOKUP(2,1/('Daily Prices'!$A$3:$A$2188&lt;=DATE(2020,12,1)),'Daily Prices'!C$3:C$2188)</f>
        <v>1.1811973030717553</v>
      </c>
      <c r="I84">
        <f>Assumptions!$C$7/LOOKUP(2,1/('Daily Prices'!$A$3:$A$2188&lt;=DATE(2020,12,1)),'Daily Prices'!D$3:D$2188)</f>
        <v>7.21904904910686</v>
      </c>
    </row>
    <row r="85" spans="1:9" x14ac:dyDescent="0.25">
      <c r="A85" s="55">
        <f>DATE(2021,1,1)</f>
        <v>44197</v>
      </c>
      <c r="B85" s="56">
        <f>-Assumptions!$C$7</f>
        <v>-5000</v>
      </c>
      <c r="C85" s="56">
        <f>-Assumptions!$C$7</f>
        <v>-5000</v>
      </c>
      <c r="D85" s="56">
        <f>-Assumptions!$C$7</f>
        <v>-5000</v>
      </c>
      <c r="E85" s="56">
        <f>-Assumptions!$C$7</f>
        <v>-5000</v>
      </c>
      <c r="G85">
        <f>Assumptions!$C$7/LOOKUP(2,1/('Daily Prices'!$A$3:$A$2188&lt;=DATE(2021,1,1)),'Daily Prices'!B$3:B$2188)</f>
        <v>0.10445177649492426</v>
      </c>
      <c r="H85">
        <f>Assumptions!$C$7/LOOKUP(2,1/('Daily Prices'!$A$3:$A$2188&lt;=DATE(2021,1,1)),'Daily Prices'!C$3:C$2188)</f>
        <v>1.1259898001871764</v>
      </c>
      <c r="I85">
        <f>Assumptions!$C$7/LOOKUP(2,1/('Daily Prices'!$A$3:$A$2188&lt;=DATE(2021,1,1)),'Daily Prices'!D$3:D$2188)</f>
        <v>6.5399400679892166</v>
      </c>
    </row>
    <row r="86" spans="1:9" x14ac:dyDescent="0.25">
      <c r="A86" s="55">
        <f>DATE(2021,2,1)</f>
        <v>44228</v>
      </c>
      <c r="B86" s="56">
        <f>-Assumptions!$C$7</f>
        <v>-5000</v>
      </c>
      <c r="C86" s="56">
        <f>-Assumptions!$C$7</f>
        <v>-5000</v>
      </c>
      <c r="D86" s="56">
        <f>-Assumptions!$C$7</f>
        <v>-5000</v>
      </c>
      <c r="E86" s="56">
        <f>-Assumptions!$C$7</f>
        <v>-5000</v>
      </c>
      <c r="G86">
        <f>Assumptions!$C$7/LOOKUP(2,1/('Daily Prices'!$A$3:$A$2188&lt;=DATE(2021,2,1)),'Daily Prices'!B$3:B$2188)</f>
        <v>0.10802456132846014</v>
      </c>
      <c r="H86">
        <f>Assumptions!$C$7/LOOKUP(2,1/('Daily Prices'!$A$3:$A$2188&lt;=DATE(2021,2,1)),'Daily Prices'!C$3:C$2188)</f>
        <v>1.1448446892950357</v>
      </c>
      <c r="I86">
        <f>Assumptions!$C$7/LOOKUP(2,1/('Daily Prices'!$A$3:$A$2188&lt;=DATE(2021,2,1)),'Daily Prices'!D$3:D$2188)</f>
        <v>6.1313613646039729</v>
      </c>
    </row>
    <row r="87" spans="1:9" x14ac:dyDescent="0.25">
      <c r="A87" s="55">
        <f>DATE(2021,3,1)</f>
        <v>44256</v>
      </c>
      <c r="B87" s="56">
        <f>-Assumptions!$C$7</f>
        <v>-5000</v>
      </c>
      <c r="C87" s="56">
        <f>-Assumptions!$C$7</f>
        <v>-5000</v>
      </c>
      <c r="D87" s="56">
        <f>-Assumptions!$C$7</f>
        <v>-5000</v>
      </c>
      <c r="E87" s="56">
        <f>-Assumptions!$C$7</f>
        <v>-5000</v>
      </c>
      <c r="G87">
        <f>Assumptions!$C$7/LOOKUP(2,1/('Daily Prices'!$A$3:$A$2188&lt;=DATE(2021,3,1)),'Daily Prices'!B$3:B$2188)</f>
        <v>0.10183301462994189</v>
      </c>
      <c r="H87">
        <f>Assumptions!$C$7/LOOKUP(2,1/('Daily Prices'!$A$3:$A$2188&lt;=DATE(2021,3,1)),'Daily Prices'!C$3:C$2188)</f>
        <v>1.2075637630627394</v>
      </c>
      <c r="I87">
        <f>Assumptions!$C$7/LOOKUP(2,1/('Daily Prices'!$A$3:$A$2188&lt;=DATE(2021,3,1)),'Daily Prices'!D$3:D$2188)</f>
        <v>5.8063175056989005</v>
      </c>
    </row>
    <row r="88" spans="1:9" x14ac:dyDescent="0.25">
      <c r="A88" s="55">
        <f>DATE(2021,4,1)</f>
        <v>44287</v>
      </c>
      <c r="B88" s="56">
        <f>-Assumptions!$C$7</f>
        <v>-5000</v>
      </c>
      <c r="C88" s="56">
        <f>-Assumptions!$C$7</f>
        <v>-5000</v>
      </c>
      <c r="D88" s="56">
        <f>-Assumptions!$C$7</f>
        <v>-5000</v>
      </c>
      <c r="E88" s="56">
        <f>-Assumptions!$C$7</f>
        <v>-5000</v>
      </c>
      <c r="G88">
        <f>Assumptions!$C$7/LOOKUP(2,1/('Daily Prices'!$A$3:$A$2188&lt;=DATE(2021,4,1)),'Daily Prices'!B$3:B$2188)</f>
        <v>9.9940375571933776E-2</v>
      </c>
      <c r="H88">
        <f>Assumptions!$C$7/LOOKUP(2,1/('Daily Prices'!$A$3:$A$2188&lt;=DATE(2021,4,1)),'Daily Prices'!C$3:C$2188)</f>
        <v>1.2311633413955558</v>
      </c>
      <c r="I88">
        <f>Assumptions!$C$7/LOOKUP(2,1/('Daily Prices'!$A$3:$A$2188&lt;=DATE(2021,4,1)),'Daily Prices'!D$3:D$2188)</f>
        <v>5.9116865146011088</v>
      </c>
    </row>
    <row r="89" spans="1:9" x14ac:dyDescent="0.25">
      <c r="A89" s="55">
        <f>DATE(2021,5,1)</f>
        <v>44317</v>
      </c>
      <c r="B89" s="56">
        <f>-Assumptions!$C$7</f>
        <v>-5000</v>
      </c>
      <c r="C89" s="56">
        <f>-Assumptions!$C$7</f>
        <v>-5000</v>
      </c>
      <c r="D89" s="56">
        <f>-Assumptions!$C$7</f>
        <v>-5000</v>
      </c>
      <c r="E89" s="56">
        <f>-Assumptions!$C$7</f>
        <v>-5000</v>
      </c>
      <c r="G89">
        <f>Assumptions!$C$7/LOOKUP(2,1/('Daily Prices'!$A$3:$A$2188&lt;=DATE(2021,5,1)),'Daily Prices'!B$3:B$2188)</f>
        <v>0.1024960662009792</v>
      </c>
      <c r="H89">
        <f>Assumptions!$C$7/LOOKUP(2,1/('Daily Prices'!$A$3:$A$2188&lt;=DATE(2021,5,1)),'Daily Prices'!C$3:C$2188)</f>
        <v>1.1889468064659814</v>
      </c>
      <c r="I89">
        <f>Assumptions!$C$7/LOOKUP(2,1/('Daily Prices'!$A$3:$A$2188&lt;=DATE(2021,5,1)),'Daily Prices'!D$3:D$2188)</f>
        <v>5.9033480247987846</v>
      </c>
    </row>
    <row r="90" spans="1:9" x14ac:dyDescent="0.25">
      <c r="A90" s="55">
        <f>DATE(2021,6,1)</f>
        <v>44348</v>
      </c>
      <c r="B90" s="56">
        <f>-Assumptions!$C$7</f>
        <v>-5000</v>
      </c>
      <c r="C90" s="56">
        <f>-Assumptions!$C$7</f>
        <v>-5000</v>
      </c>
      <c r="D90" s="56">
        <f>-Assumptions!$C$7</f>
        <v>-5000</v>
      </c>
      <c r="E90" s="56">
        <f>-Assumptions!$C$7</f>
        <v>-5000</v>
      </c>
      <c r="G90">
        <f>Assumptions!$C$7/LOOKUP(2,1/('Daily Prices'!$A$3:$A$2188&lt;=DATE(2021,6,1)),'Daily Prices'!B$3:B$2188)</f>
        <v>9.627441133973931E-2</v>
      </c>
      <c r="H90">
        <f>Assumptions!$C$7/LOOKUP(2,1/('Daily Prices'!$A$3:$A$2188&lt;=DATE(2021,6,1)),'Daily Prices'!C$3:C$2188)</f>
        <v>1.1238900576190807</v>
      </c>
      <c r="I90">
        <f>Assumptions!$C$7/LOOKUP(2,1/('Daily Prices'!$A$3:$A$2188&lt;=DATE(2021,6,1)),'Daily Prices'!D$3:D$2188)</f>
        <v>5.3329108229799207</v>
      </c>
    </row>
    <row r="91" spans="1:9" x14ac:dyDescent="0.25">
      <c r="A91" s="55">
        <f>DATE(2021,7,1)</f>
        <v>44378</v>
      </c>
      <c r="B91" s="56">
        <f>-Assumptions!$C$7</f>
        <v>-5000</v>
      </c>
      <c r="C91" s="56">
        <f>-Assumptions!$C$7</f>
        <v>-5000</v>
      </c>
      <c r="D91" s="56">
        <f>-Assumptions!$C$7</f>
        <v>-5000</v>
      </c>
      <c r="E91" s="56">
        <f>-Assumptions!$C$7</f>
        <v>-5000</v>
      </c>
      <c r="G91">
        <f>Assumptions!$C$7/LOOKUP(2,1/('Daily Prices'!$A$3:$A$2188&lt;=DATE(2021,7,1)),'Daily Prices'!B$3:B$2188)</f>
        <v>9.5568306491381649E-2</v>
      </c>
      <c r="H91">
        <f>Assumptions!$C$7/LOOKUP(2,1/('Daily Prices'!$A$3:$A$2188&lt;=DATE(2021,7,1)),'Daily Prices'!C$3:C$2188)</f>
        <v>1.1707800462507698</v>
      </c>
      <c r="I91">
        <f>Assumptions!$C$7/LOOKUP(2,1/('Daily Prices'!$A$3:$A$2188&lt;=DATE(2021,7,1)),'Daily Prices'!D$3:D$2188)</f>
        <v>5.276827129250842</v>
      </c>
    </row>
    <row r="92" spans="1:9" x14ac:dyDescent="0.25">
      <c r="A92" s="55">
        <f>DATE(2021,8,1)</f>
        <v>44409</v>
      </c>
      <c r="B92" s="56">
        <f>-Assumptions!$C$7</f>
        <v>-5000</v>
      </c>
      <c r="C92" s="56">
        <f>-Assumptions!$C$7</f>
        <v>-5000</v>
      </c>
      <c r="D92" s="56">
        <f>-Assumptions!$C$7</f>
        <v>-5000</v>
      </c>
      <c r="E92" s="56">
        <f>-Assumptions!$C$7</f>
        <v>-5000</v>
      </c>
      <c r="G92">
        <f>Assumptions!$C$7/LOOKUP(2,1/('Daily Prices'!$A$3:$A$2188&lt;=DATE(2021,8,1)),'Daily Prices'!B$3:B$2188)</f>
        <v>9.5080822502359913E-2</v>
      </c>
      <c r="H92">
        <f>Assumptions!$C$7/LOOKUP(2,1/('Daily Prices'!$A$3:$A$2188&lt;=DATE(2021,8,1)),'Daily Prices'!C$3:C$2188)</f>
        <v>1.1456493502283975</v>
      </c>
      <c r="I92">
        <f>Assumptions!$C$7/LOOKUP(2,1/('Daily Prices'!$A$3:$A$2188&lt;=DATE(2021,8,1)),'Daily Prices'!D$3:D$2188)</f>
        <v>5.2154774508832418</v>
      </c>
    </row>
    <row r="93" spans="1:9" x14ac:dyDescent="0.25">
      <c r="A93" s="55">
        <f>DATE(2021,9,1)</f>
        <v>44440</v>
      </c>
      <c r="B93" s="56">
        <f>-Assumptions!$C$7</f>
        <v>-5000</v>
      </c>
      <c r="C93" s="56">
        <f>-Assumptions!$C$7</f>
        <v>-5000</v>
      </c>
      <c r="D93" s="56">
        <f>-Assumptions!$C$7</f>
        <v>-5000</v>
      </c>
      <c r="E93" s="56">
        <f>-Assumptions!$C$7</f>
        <v>-5000</v>
      </c>
      <c r="G93">
        <f>Assumptions!$C$7/LOOKUP(2,1/('Daily Prices'!$A$3:$A$2188&lt;=DATE(2021,9,1)),'Daily Prices'!B$3:B$2188)</f>
        <v>8.6877365127668901E-2</v>
      </c>
      <c r="H93">
        <f>Assumptions!$C$7/LOOKUP(2,1/('Daily Prices'!$A$3:$A$2188&lt;=DATE(2021,9,1)),'Daily Prices'!C$3:C$2188)</f>
        <v>1.1742684885135097</v>
      </c>
      <c r="I93">
        <f>Assumptions!$C$7/LOOKUP(2,1/('Daily Prices'!$A$3:$A$2188&lt;=DATE(2021,9,1)),'Daily Prices'!D$3:D$2188)</f>
        <v>5.065260820410165</v>
      </c>
    </row>
    <row r="94" spans="1:9" x14ac:dyDescent="0.25">
      <c r="A94" s="55">
        <f>DATE(2021,10,1)</f>
        <v>44470</v>
      </c>
      <c r="B94" s="56">
        <f>-Assumptions!$C$7</f>
        <v>-5000</v>
      </c>
      <c r="C94" s="56">
        <f>-Assumptions!$C$7</f>
        <v>-5000</v>
      </c>
      <c r="D94" s="56">
        <f>-Assumptions!$C$7</f>
        <v>-5000</v>
      </c>
      <c r="E94" s="56">
        <f>-Assumptions!$C$7</f>
        <v>-5000</v>
      </c>
      <c r="G94">
        <f>Assumptions!$C$7/LOOKUP(2,1/('Daily Prices'!$A$3:$A$2188&lt;=DATE(2021,10,1)),'Daily Prices'!B$3:B$2188)</f>
        <v>8.4564651028745885E-2</v>
      </c>
      <c r="H94">
        <f>Assumptions!$C$7/LOOKUP(2,1/('Daily Prices'!$A$3:$A$2188&lt;=DATE(2021,10,1)),'Daily Prices'!C$3:C$2188)</f>
        <v>1.2018246204284406</v>
      </c>
      <c r="I94">
        <f>Assumptions!$C$7/LOOKUP(2,1/('Daily Prices'!$A$3:$A$2188&lt;=DATE(2021,10,1)),'Daily Prices'!D$3:D$2188)</f>
        <v>4.7754397224896472</v>
      </c>
    </row>
    <row r="95" spans="1:9" x14ac:dyDescent="0.25">
      <c r="A95" s="55">
        <f>DATE(2021,11,1)</f>
        <v>44501</v>
      </c>
      <c r="B95" s="56">
        <f>-Assumptions!$C$7</f>
        <v>-5000</v>
      </c>
      <c r="C95" s="56">
        <f>-Assumptions!$C$7</f>
        <v>-5000</v>
      </c>
      <c r="D95" s="56">
        <f>-Assumptions!$C$7</f>
        <v>-5000</v>
      </c>
      <c r="E95" s="56">
        <f>-Assumptions!$C$7</f>
        <v>-5000</v>
      </c>
      <c r="G95">
        <f>Assumptions!$C$7/LOOKUP(2,1/('Daily Prices'!$A$3:$A$2188&lt;=DATE(2021,11,1)),'Daily Prices'!B$3:B$2188)</f>
        <v>8.3141470533166298E-2</v>
      </c>
      <c r="H95">
        <f>Assumptions!$C$7/LOOKUP(2,1/('Daily Prices'!$A$3:$A$2188&lt;=DATE(2021,11,1)),'Daily Prices'!C$3:C$2188)</f>
        <v>1.158109510725122</v>
      </c>
      <c r="I95">
        <f>Assumptions!$C$7/LOOKUP(2,1/('Daily Prices'!$A$3:$A$2188&lt;=DATE(2021,11,1)),'Daily Prices'!D$3:D$2188)</f>
        <v>4.6914810555825452</v>
      </c>
    </row>
    <row r="96" spans="1:9" x14ac:dyDescent="0.25">
      <c r="A96" s="55">
        <f>DATE(2021,12,1)</f>
        <v>44531</v>
      </c>
      <c r="B96" s="56">
        <f>-Assumptions!$C$7</f>
        <v>-5000</v>
      </c>
      <c r="C96" s="56">
        <f>-Assumptions!$C$7</f>
        <v>-5000</v>
      </c>
      <c r="D96" s="56">
        <f>-Assumptions!$C$7</f>
        <v>-5000</v>
      </c>
      <c r="E96" s="56">
        <f>-Assumptions!$C$7</f>
        <v>-5000</v>
      </c>
      <c r="G96">
        <f>Assumptions!$C$7/LOOKUP(2,1/('Daily Prices'!$A$3:$A$2188&lt;=DATE(2021,12,1)),'Daily Prices'!B$3:B$2188)</f>
        <v>8.6677961382887928E-2</v>
      </c>
      <c r="H96">
        <f>Assumptions!$C$7/LOOKUP(2,1/('Daily Prices'!$A$3:$A$2188&lt;=DATE(2021,12,1)),'Daily Prices'!C$3:C$2188)</f>
        <v>1.1590417629165508</v>
      </c>
      <c r="I96">
        <f>Assumptions!$C$7/LOOKUP(2,1/('Daily Prices'!$A$3:$A$2188&lt;=DATE(2021,12,1)),'Daily Prices'!D$3:D$2188)</f>
        <v>4.8785906225431974</v>
      </c>
    </row>
    <row r="97" spans="1:9" x14ac:dyDescent="0.25">
      <c r="A97" s="55">
        <f>DATE(2022,1,1)</f>
        <v>44562</v>
      </c>
      <c r="B97" s="56">
        <f>-Assumptions!$C$7</f>
        <v>-5000</v>
      </c>
      <c r="C97" s="56">
        <f>-Assumptions!$C$7</f>
        <v>-5000</v>
      </c>
      <c r="D97" s="56">
        <f>-Assumptions!$C$7</f>
        <v>-5000</v>
      </c>
      <c r="E97" s="56">
        <f>-Assumptions!$C$7</f>
        <v>-5000</v>
      </c>
      <c r="G97">
        <f>Assumptions!$C$7/LOOKUP(2,1/('Daily Prices'!$A$3:$A$2188&lt;=DATE(2022,1,1)),'Daily Prices'!B$3:B$2188)</f>
        <v>8.5831281107402055E-2</v>
      </c>
      <c r="H97">
        <f>Assumptions!$C$7/LOOKUP(2,1/('Daily Prices'!$A$3:$A$2188&lt;=DATE(2022,1,1)),'Daily Prices'!C$3:C$2188)</f>
        <v>1.1563829318942545</v>
      </c>
      <c r="I97">
        <f>Assumptions!$C$7/LOOKUP(2,1/('Daily Prices'!$A$3:$A$2188&lt;=DATE(2022,1,1)),'Daily Prices'!D$3:D$2188)</f>
        <v>4.8027740823099423</v>
      </c>
    </row>
    <row r="98" spans="1:9" x14ac:dyDescent="0.25">
      <c r="A98" s="55">
        <f>DATE(2022,2,1)</f>
        <v>44593</v>
      </c>
      <c r="B98" s="56">
        <f>-Assumptions!$C$7</f>
        <v>-5000</v>
      </c>
      <c r="C98" s="56">
        <f>-Assumptions!$C$7</f>
        <v>-5000</v>
      </c>
      <c r="D98" s="56">
        <f>-Assumptions!$C$7</f>
        <v>-5000</v>
      </c>
      <c r="E98" s="56">
        <f>-Assumptions!$C$7</f>
        <v>-5000</v>
      </c>
      <c r="G98">
        <f>Assumptions!$C$7/LOOKUP(2,1/('Daily Prices'!$A$3:$A$2188&lt;=DATE(2022,2,1)),'Daily Prices'!B$3:B$2188)</f>
        <v>8.6185840459322274E-2</v>
      </c>
      <c r="H98">
        <f>Assumptions!$C$7/LOOKUP(2,1/('Daily Prices'!$A$3:$A$2188&lt;=DATE(2022,2,1)),'Daily Prices'!C$3:C$2188)</f>
        <v>1.1612459879919022</v>
      </c>
      <c r="I98">
        <f>Assumptions!$C$7/LOOKUP(2,1/('Daily Prices'!$A$3:$A$2188&lt;=DATE(2022,2,1)),'Daily Prices'!D$3:D$2188)</f>
        <v>4.587416898942875</v>
      </c>
    </row>
    <row r="99" spans="1:9" x14ac:dyDescent="0.25">
      <c r="A99" s="55">
        <f>DATE(2022,3,1)</f>
        <v>44621</v>
      </c>
      <c r="B99" s="56">
        <f>-Assumptions!$C$7</f>
        <v>-5000</v>
      </c>
      <c r="C99" s="56">
        <f>-Assumptions!$C$7</f>
        <v>-5000</v>
      </c>
      <c r="D99" s="56">
        <f>-Assumptions!$C$7</f>
        <v>-5000</v>
      </c>
      <c r="E99" s="56">
        <f>-Assumptions!$C$7</f>
        <v>-5000</v>
      </c>
      <c r="G99">
        <f>Assumptions!$C$7/LOOKUP(2,1/('Daily Prices'!$A$3:$A$2188&lt;=DATE(2022,3,1)),'Daily Prices'!B$3:B$2188)</f>
        <v>8.8893187368349197E-2</v>
      </c>
      <c r="H99">
        <f>Assumptions!$C$7/LOOKUP(2,1/('Daily Prices'!$A$3:$A$2188&lt;=DATE(2022,3,1)),'Daily Prices'!C$3:C$2188)</f>
        <v>1.0778967589524333</v>
      </c>
      <c r="I99">
        <f>Assumptions!$C$7/LOOKUP(2,1/('Daily Prices'!$A$3:$A$2188&lt;=DATE(2022,3,1)),'Daily Prices'!D$3:D$2188)</f>
        <v>4.8247040285313689</v>
      </c>
    </row>
    <row r="100" spans="1:9" x14ac:dyDescent="0.25">
      <c r="A100" s="55">
        <f>DATE(2022,4,1)</f>
        <v>44652</v>
      </c>
      <c r="B100" s="56">
        <f>-Assumptions!$C$7</f>
        <v>-5000</v>
      </c>
      <c r="C100" s="56">
        <f>-Assumptions!$C$7</f>
        <v>-5000</v>
      </c>
      <c r="D100" s="56">
        <f>-Assumptions!$C$7</f>
        <v>-5000</v>
      </c>
      <c r="E100" s="56">
        <f>-Assumptions!$C$7</f>
        <v>-5000</v>
      </c>
      <c r="G100">
        <f>Assumptions!$C$7/LOOKUP(2,1/('Daily Prices'!$A$3:$A$2188&lt;=DATE(2022,4,1)),'Daily Prices'!B$3:B$2188)</f>
        <v>8.4350188919118121E-2</v>
      </c>
      <c r="H100">
        <f>Assumptions!$C$7/LOOKUP(2,1/('Daily Prices'!$A$3:$A$2188&lt;=DATE(2022,4,1)),'Daily Prices'!C$3:C$2188)</f>
        <v>1.0612921056941633</v>
      </c>
      <c r="I100">
        <f>Assumptions!$C$7/LOOKUP(2,1/('Daily Prices'!$A$3:$A$2188&lt;=DATE(2022,4,1)),'Daily Prices'!D$3:D$2188)</f>
        <v>4.6817926022058733</v>
      </c>
    </row>
    <row r="101" spans="1:9" x14ac:dyDescent="0.25">
      <c r="A101" s="55">
        <f>DATE(2022,5,1)</f>
        <v>44682</v>
      </c>
      <c r="B101" s="56">
        <f>-Assumptions!$C$7</f>
        <v>-5000</v>
      </c>
      <c r="C101" s="56">
        <f>-Assumptions!$C$7</f>
        <v>-5000</v>
      </c>
      <c r="D101" s="56">
        <f>-Assumptions!$C$7</f>
        <v>-5000</v>
      </c>
      <c r="E101" s="56">
        <f>-Assumptions!$C$7</f>
        <v>-5000</v>
      </c>
      <c r="G101">
        <f>Assumptions!$C$7/LOOKUP(2,1/('Daily Prices'!$A$3:$A$2188&lt;=DATE(2022,5,1)),'Daily Prices'!B$3:B$2188)</f>
        <v>8.7625723196999974E-2</v>
      </c>
      <c r="H101">
        <f>Assumptions!$C$7/LOOKUP(2,1/('Daily Prices'!$A$3:$A$2188&lt;=DATE(2022,5,1)),'Daily Prices'!C$3:C$2188)</f>
        <v>1.06297990619899</v>
      </c>
      <c r="I101">
        <f>Assumptions!$C$7/LOOKUP(2,1/('Daily Prices'!$A$3:$A$2188&lt;=DATE(2022,5,1)),'Daily Prices'!D$3:D$2188)</f>
        <v>4.5831656658560576</v>
      </c>
    </row>
    <row r="102" spans="1:9" x14ac:dyDescent="0.25">
      <c r="A102" s="55">
        <f>DATE(2022,6,1)</f>
        <v>44713</v>
      </c>
      <c r="B102" s="56">
        <f>-Assumptions!$C$7</f>
        <v>-5000</v>
      </c>
      <c r="C102" s="56">
        <f>-Assumptions!$C$7</f>
        <v>-5000</v>
      </c>
      <c r="D102" s="56">
        <f>-Assumptions!$C$7</f>
        <v>-5000</v>
      </c>
      <c r="E102" s="56">
        <f>-Assumptions!$C$7</f>
        <v>-5000</v>
      </c>
      <c r="G102">
        <f>Assumptions!$C$7/LOOKUP(2,1/('Daily Prices'!$A$3:$A$2188&lt;=DATE(2022,6,1)),'Daily Prices'!B$3:B$2188)</f>
        <v>9.0283394157255975E-2</v>
      </c>
      <c r="H102">
        <f>Assumptions!$C$7/LOOKUP(2,1/('Daily Prices'!$A$3:$A$2188&lt;=DATE(2022,6,1)),'Daily Prices'!C$3:C$2188)</f>
        <v>1.0865659457687826</v>
      </c>
      <c r="I102">
        <f>Assumptions!$C$7/LOOKUP(2,1/('Daily Prices'!$A$3:$A$2188&lt;=DATE(2022,6,1)),'Daily Prices'!D$3:D$2188)</f>
        <v>4.6725434803533572</v>
      </c>
    </row>
    <row r="103" spans="1:9" x14ac:dyDescent="0.25">
      <c r="A103" s="55">
        <f>DATE(2022,7,1)</f>
        <v>44743</v>
      </c>
      <c r="B103" s="56">
        <f>-Assumptions!$C$7</f>
        <v>-5000</v>
      </c>
      <c r="C103" s="56">
        <f>-Assumptions!$C$7</f>
        <v>-5000</v>
      </c>
      <c r="D103" s="56">
        <f>-Assumptions!$C$7</f>
        <v>-5000</v>
      </c>
      <c r="E103" s="56">
        <f>-Assumptions!$C$7</f>
        <v>-5000</v>
      </c>
      <c r="G103">
        <f>Assumptions!$C$7/LOOKUP(2,1/('Daily Prices'!$A$3:$A$2188&lt;=DATE(2022,7,1)),'Daily Prices'!B$3:B$2188)</f>
        <v>9.4503791775637419E-2</v>
      </c>
      <c r="H103">
        <f>Assumptions!$C$7/LOOKUP(2,1/('Daily Prices'!$A$3:$A$2188&lt;=DATE(2022,7,1)),'Daily Prices'!C$3:C$2188)</f>
        <v>1.0962177764099887</v>
      </c>
      <c r="I103">
        <f>Assumptions!$C$7/LOOKUP(2,1/('Daily Prices'!$A$3:$A$2188&lt;=DATE(2022,7,1)),'Daily Prices'!D$3:D$2188)</f>
        <v>4.6646272916147726</v>
      </c>
    </row>
    <row r="104" spans="1:9" x14ac:dyDescent="0.25">
      <c r="A104" s="55">
        <f>DATE(2022,8,1)</f>
        <v>44774</v>
      </c>
      <c r="B104" s="56">
        <f>-Assumptions!$C$7</f>
        <v>-5000</v>
      </c>
      <c r="C104" s="56">
        <f>-Assumptions!$C$7</f>
        <v>-5000</v>
      </c>
      <c r="D104" s="56">
        <f>-Assumptions!$C$7</f>
        <v>-5000</v>
      </c>
      <c r="E104" s="56">
        <f>-Assumptions!$C$7</f>
        <v>-5000</v>
      </c>
      <c r="G104">
        <f>Assumptions!$C$7/LOOKUP(2,1/('Daily Prices'!$A$3:$A$2188&lt;=DATE(2022,8,1)),'Daily Prices'!B$3:B$2188)</f>
        <v>8.6850413190840761E-2</v>
      </c>
      <c r="H104">
        <f>Assumptions!$C$7/LOOKUP(2,1/('Daily Prices'!$A$3:$A$2188&lt;=DATE(2022,8,1)),'Daily Prices'!C$3:C$2188)</f>
        <v>1.1169788396908482</v>
      </c>
      <c r="I104">
        <f>Assumptions!$C$7/LOOKUP(2,1/('Daily Prices'!$A$3:$A$2188&lt;=DATE(2022,8,1)),'Daily Prices'!D$3:D$2188)</f>
        <v>4.4518087253670302</v>
      </c>
    </row>
    <row r="105" spans="1:9" x14ac:dyDescent="0.25">
      <c r="A105" s="55">
        <f>DATE(2022,9,1)</f>
        <v>44805</v>
      </c>
      <c r="B105" s="56">
        <f>-Assumptions!$C$7</f>
        <v>-5000</v>
      </c>
      <c r="C105" s="56">
        <f>-Assumptions!$C$7</f>
        <v>-5000</v>
      </c>
      <c r="D105" s="56">
        <f>-Assumptions!$C$7</f>
        <v>-5000</v>
      </c>
      <c r="E105" s="56">
        <f>-Assumptions!$C$7</f>
        <v>-5000</v>
      </c>
      <c r="G105">
        <f>Assumptions!$C$7/LOOKUP(2,1/('Daily Prices'!$A$3:$A$2188&lt;=DATE(2022,9,1)),'Daily Prices'!B$3:B$2188)</f>
        <v>8.3981290983919765E-2</v>
      </c>
      <c r="H105">
        <f>Assumptions!$C$7/LOOKUP(2,1/('Daily Prices'!$A$3:$A$2188&lt;=DATE(2022,9,1)),'Daily Prices'!C$3:C$2188)</f>
        <v>1.1282732020504831</v>
      </c>
      <c r="I105">
        <f>Assumptions!$C$7/LOOKUP(2,1/('Daily Prices'!$A$3:$A$2188&lt;=DATE(2022,9,1)),'Daily Prices'!D$3:D$2188)</f>
        <v>4.2538891181262466</v>
      </c>
    </row>
    <row r="106" spans="1:9" x14ac:dyDescent="0.25">
      <c r="A106" s="55">
        <f>DATE(2022,10,1)</f>
        <v>44835</v>
      </c>
      <c r="B106" s="56">
        <f>-Assumptions!$C$7</f>
        <v>-5000</v>
      </c>
      <c r="C106" s="56">
        <f>-Assumptions!$C$7</f>
        <v>-5000</v>
      </c>
      <c r="D106" s="56">
        <f>-Assumptions!$C$7</f>
        <v>-5000</v>
      </c>
      <c r="E106" s="56">
        <f>-Assumptions!$C$7</f>
        <v>-5000</v>
      </c>
      <c r="G106">
        <f>Assumptions!$C$7/LOOKUP(2,1/('Daily Prices'!$A$3:$A$2188&lt;=DATE(2022,10,1)),'Daily Prices'!B$3:B$2188)</f>
        <v>8.7067180339812755E-2</v>
      </c>
      <c r="H106">
        <f>Assumptions!$C$7/LOOKUP(2,1/('Daily Prices'!$A$3:$A$2188&lt;=DATE(2022,10,1)),'Daily Prices'!C$3:C$2188)</f>
        <v>1.1429332598410733</v>
      </c>
      <c r="I106">
        <f>Assumptions!$C$7/LOOKUP(2,1/('Daily Prices'!$A$3:$A$2188&lt;=DATE(2022,10,1)),'Daily Prices'!D$3:D$2188)</f>
        <v>4.369498801009529</v>
      </c>
    </row>
    <row r="107" spans="1:9" x14ac:dyDescent="0.25">
      <c r="A107" s="55">
        <f>DATE(2022,11,1)</f>
        <v>44866</v>
      </c>
      <c r="B107" s="56">
        <f>-Assumptions!$C$7</f>
        <v>-5000</v>
      </c>
      <c r="C107" s="56">
        <f>-Assumptions!$C$7</f>
        <v>-5000</v>
      </c>
      <c r="D107" s="56">
        <f>-Assumptions!$C$7</f>
        <v>-5000</v>
      </c>
      <c r="E107" s="56">
        <f>-Assumptions!$C$7</f>
        <v>-5000</v>
      </c>
      <c r="G107">
        <f>Assumptions!$C$7/LOOKUP(2,1/('Daily Prices'!$A$3:$A$2188&lt;=DATE(2022,11,1)),'Daily Prices'!B$3:B$2188)</f>
        <v>8.1804475850091665E-2</v>
      </c>
      <c r="H107">
        <f>Assumptions!$C$7/LOOKUP(2,1/('Daily Prices'!$A$3:$A$2188&lt;=DATE(2022,11,1)),'Daily Prices'!C$3:C$2188)</f>
        <v>1.1442198567862798</v>
      </c>
      <c r="I107">
        <f>Assumptions!$C$7/LOOKUP(2,1/('Daily Prices'!$A$3:$A$2188&lt;=DATE(2022,11,1)),'Daily Prices'!D$3:D$2188)</f>
        <v>4.0897178277653898</v>
      </c>
    </row>
    <row r="108" spans="1:9" x14ac:dyDescent="0.25">
      <c r="A108" s="55">
        <f>DATE(2022,12,1)</f>
        <v>44896</v>
      </c>
      <c r="B108" s="56">
        <f>-Assumptions!$C$7</f>
        <v>-5000</v>
      </c>
      <c r="C108" s="56">
        <f>-Assumptions!$C$7</f>
        <v>-5000</v>
      </c>
      <c r="D108" s="56">
        <f>-Assumptions!$C$7</f>
        <v>-5000</v>
      </c>
      <c r="E108" s="56">
        <f>-Assumptions!$C$7</f>
        <v>-5000</v>
      </c>
      <c r="G108">
        <f>Assumptions!$C$7/LOOKUP(2,1/('Daily Prices'!$A$3:$A$2188&lt;=DATE(2022,12,1)),'Daily Prices'!B$3:B$2188)</f>
        <v>7.9008674994497041E-2</v>
      </c>
      <c r="H108">
        <f>Assumptions!$C$7/LOOKUP(2,1/('Daily Prices'!$A$3:$A$2188&lt;=DATE(2022,12,1)),'Daily Prices'!C$3:C$2188)</f>
        <v>1.0632831130465463</v>
      </c>
      <c r="I108">
        <f>Assumptions!$C$7/LOOKUP(2,1/('Daily Prices'!$A$3:$A$2188&lt;=DATE(2022,12,1)),'Daily Prices'!D$3:D$2188)</f>
        <v>3.9809642417963906</v>
      </c>
    </row>
    <row r="109" spans="1:9" x14ac:dyDescent="0.25">
      <c r="A109" s="55">
        <f>DATE(2023,1,1)</f>
        <v>44927</v>
      </c>
      <c r="B109" s="56">
        <f>-Assumptions!$C$7</f>
        <v>-5000</v>
      </c>
      <c r="C109" s="56">
        <f>-Assumptions!$C$7</f>
        <v>-5000</v>
      </c>
      <c r="D109" s="56">
        <f>-Assumptions!$C$7</f>
        <v>-5000</v>
      </c>
      <c r="E109" s="56">
        <f>-Assumptions!$C$7</f>
        <v>-5000</v>
      </c>
      <c r="G109">
        <f>Assumptions!$C$7/LOOKUP(2,1/('Daily Prices'!$A$3:$A$2188&lt;=DATE(2023,1,1)),'Daily Prices'!B$3:B$2188)</f>
        <v>8.2181774909378155E-2</v>
      </c>
      <c r="H109">
        <f>Assumptions!$C$7/LOOKUP(2,1/('Daily Prices'!$A$3:$A$2188&lt;=DATE(2023,1,1)),'Daily Prices'!C$3:C$2188)</f>
        <v>1.0351572393313098</v>
      </c>
      <c r="I109">
        <f>Assumptions!$C$7/LOOKUP(2,1/('Daily Prices'!$A$3:$A$2188&lt;=DATE(2023,1,1)),'Daily Prices'!D$3:D$2188)</f>
        <v>4.0330223873072715</v>
      </c>
    </row>
    <row r="110" spans="1:9" x14ac:dyDescent="0.25">
      <c r="A110" s="55">
        <f>DATE(2023,2,1)</f>
        <v>44958</v>
      </c>
      <c r="B110" s="56">
        <f>-Assumptions!$C$7</f>
        <v>-5000</v>
      </c>
      <c r="C110" s="56">
        <f>-Assumptions!$C$7</f>
        <v>-5000</v>
      </c>
      <c r="D110" s="56">
        <f>-Assumptions!$C$7</f>
        <v>-5000</v>
      </c>
      <c r="E110" s="56">
        <f>-Assumptions!$C$7</f>
        <v>-5000</v>
      </c>
      <c r="G110">
        <f>Assumptions!$C$7/LOOKUP(2,1/('Daily Prices'!$A$3:$A$2188&lt;=DATE(2023,2,1)),'Daily Prices'!B$3:B$2188)</f>
        <v>8.3740760044536677E-2</v>
      </c>
      <c r="H110">
        <f>Assumptions!$C$7/LOOKUP(2,1/('Daily Prices'!$A$3:$A$2188&lt;=DATE(2023,2,1)),'Daily Prices'!C$3:C$2188)</f>
        <v>0.98463683525340107</v>
      </c>
      <c r="I110">
        <f>Assumptions!$C$7/LOOKUP(2,1/('Daily Prices'!$A$3:$A$2188&lt;=DATE(2023,2,1)),'Daily Prices'!D$3:D$2188)</f>
        <v>4.0089929730371168</v>
      </c>
    </row>
    <row r="111" spans="1:9" x14ac:dyDescent="0.25">
      <c r="A111" s="55">
        <f>DATE(2023,3,1)</f>
        <v>44986</v>
      </c>
      <c r="B111" s="56">
        <f>-Assumptions!$C$7</f>
        <v>-5000</v>
      </c>
      <c r="C111" s="56">
        <f>-Assumptions!$C$7</f>
        <v>-5000</v>
      </c>
      <c r="D111" s="56">
        <f>-Assumptions!$C$7</f>
        <v>-5000</v>
      </c>
      <c r="E111" s="56">
        <f>-Assumptions!$C$7</f>
        <v>-5000</v>
      </c>
      <c r="G111">
        <f>Assumptions!$C$7/LOOKUP(2,1/('Daily Prices'!$A$3:$A$2188&lt;=DATE(2023,3,1)),'Daily Prices'!B$3:B$2188)</f>
        <v>8.4159385757673483E-2</v>
      </c>
      <c r="H111">
        <f>Assumptions!$C$7/LOOKUP(2,1/('Daily Prices'!$A$3:$A$2188&lt;=DATE(2023,3,1)),'Daily Prices'!C$3:C$2188)</f>
        <v>1.0253350572847257</v>
      </c>
      <c r="I111">
        <f>Assumptions!$C$7/LOOKUP(2,1/('Daily Prices'!$A$3:$A$2188&lt;=DATE(2023,3,1)),'Daily Prices'!D$3:D$2188)</f>
        <v>3.9988387372307082</v>
      </c>
    </row>
    <row r="112" spans="1:9" x14ac:dyDescent="0.25">
      <c r="A112" s="55">
        <f>DATE(2023,4,1)</f>
        <v>45017</v>
      </c>
      <c r="B112" s="56">
        <f>-Assumptions!$C$7</f>
        <v>-5000</v>
      </c>
      <c r="C112" s="56">
        <f>-Assumptions!$C$7</f>
        <v>-5000</v>
      </c>
      <c r="D112" s="56">
        <f>-Assumptions!$C$7</f>
        <v>-5000</v>
      </c>
      <c r="E112" s="56">
        <f>-Assumptions!$C$7</f>
        <v>-5000</v>
      </c>
      <c r="G112">
        <f>Assumptions!$C$7/LOOKUP(2,1/('Daily Prices'!$A$3:$A$2188&lt;=DATE(2023,4,1)),'Daily Prices'!B$3:B$2188)</f>
        <v>8.47579448707204E-2</v>
      </c>
      <c r="H112">
        <f>Assumptions!$C$7/LOOKUP(2,1/('Daily Prices'!$A$3:$A$2188&lt;=DATE(2023,4,1)),'Daily Prices'!C$3:C$2188)</f>
        <v>0.9565488452064177</v>
      </c>
      <c r="I112">
        <f>Assumptions!$C$7/LOOKUP(2,1/('Daily Prices'!$A$3:$A$2188&lt;=DATE(2023,4,1)),'Daily Prices'!D$3:D$2188)</f>
        <v>4.1397719482429149</v>
      </c>
    </row>
    <row r="113" spans="1:9" x14ac:dyDescent="0.25">
      <c r="A113" s="55">
        <f>DATE(2023,5,1)</f>
        <v>45047</v>
      </c>
      <c r="B113" s="56">
        <f>-Assumptions!$C$7</f>
        <v>-5000</v>
      </c>
      <c r="C113" s="56">
        <f>-Assumptions!$C$7</f>
        <v>-5000</v>
      </c>
      <c r="D113" s="56">
        <f>-Assumptions!$C$7</f>
        <v>-5000</v>
      </c>
      <c r="E113" s="56">
        <f>-Assumptions!$C$7</f>
        <v>-5000</v>
      </c>
      <c r="G113">
        <f>Assumptions!$C$7/LOOKUP(2,1/('Daily Prices'!$A$3:$A$2188&lt;=DATE(2023,5,1)),'Daily Prices'!B$3:B$2188)</f>
        <v>8.1816402683316192E-2</v>
      </c>
      <c r="H113">
        <f>Assumptions!$C$7/LOOKUP(2,1/('Daily Prices'!$A$3:$A$2188&lt;=DATE(2023,5,1)),'Daily Prices'!C$3:C$2188)</f>
        <v>0.95971614358971646</v>
      </c>
      <c r="I113">
        <f>Assumptions!$C$7/LOOKUP(2,1/('Daily Prices'!$A$3:$A$2188&lt;=DATE(2023,5,1)),'Daily Prices'!D$3:D$2188)</f>
        <v>4.0032282032230793</v>
      </c>
    </row>
    <row r="114" spans="1:9" x14ac:dyDescent="0.25">
      <c r="A114" s="55">
        <f>DATE(2023,6,1)</f>
        <v>45078</v>
      </c>
      <c r="B114" s="56">
        <f>-Assumptions!$C$7</f>
        <v>-5000</v>
      </c>
      <c r="C114" s="56">
        <f>-Assumptions!$C$7</f>
        <v>-5000</v>
      </c>
      <c r="D114" s="56">
        <f>-Assumptions!$C$7</f>
        <v>-5000</v>
      </c>
      <c r="E114" s="56">
        <f>-Assumptions!$C$7</f>
        <v>-5000</v>
      </c>
      <c r="G114">
        <f>Assumptions!$C$7/LOOKUP(2,1/('Daily Prices'!$A$3:$A$2188&lt;=DATE(2023,6,1)),'Daily Prices'!B$3:B$2188)</f>
        <v>8.009157350147865E-2</v>
      </c>
      <c r="H114">
        <f>Assumptions!$C$7/LOOKUP(2,1/('Daily Prices'!$A$3:$A$2188&lt;=DATE(2023,6,1)),'Daily Prices'!C$3:C$2188)</f>
        <v>0.95681997443024902</v>
      </c>
      <c r="I114">
        <f>Assumptions!$C$7/LOOKUP(2,1/('Daily Prices'!$A$3:$A$2188&lt;=DATE(2023,6,1)),'Daily Prices'!D$3:D$2188)</f>
        <v>3.8607701123176863</v>
      </c>
    </row>
    <row r="115" spans="1:9" x14ac:dyDescent="0.25">
      <c r="A115" s="55">
        <f>DATE(2023,7,1)</f>
        <v>45108</v>
      </c>
      <c r="B115" s="56">
        <f>-Assumptions!$C$7</f>
        <v>-5000</v>
      </c>
      <c r="C115" s="56">
        <f>-Assumptions!$C$7</f>
        <v>-5000</v>
      </c>
      <c r="D115" s="56">
        <f>-Assumptions!$C$7</f>
        <v>-5000</v>
      </c>
      <c r="E115" s="56">
        <f>-Assumptions!$C$7</f>
        <v>-5000</v>
      </c>
      <c r="G115">
        <f>Assumptions!$C$7/LOOKUP(2,1/('Daily Prices'!$A$3:$A$2188&lt;=DATE(2023,7,1)),'Daily Prices'!B$3:B$2188)</f>
        <v>7.7257590403741985E-2</v>
      </c>
      <c r="H115">
        <f>Assumptions!$C$7/LOOKUP(2,1/('Daily Prices'!$A$3:$A$2188&lt;=DATE(2023,7,1)),'Daily Prices'!C$3:C$2188)</f>
        <v>0.99121815799106361</v>
      </c>
      <c r="I115">
        <f>Assumptions!$C$7/LOOKUP(2,1/('Daily Prices'!$A$3:$A$2188&lt;=DATE(2023,7,1)),'Daily Prices'!D$3:D$2188)</f>
        <v>3.6952293111501326</v>
      </c>
    </row>
    <row r="116" spans="1:9" x14ac:dyDescent="0.25">
      <c r="A116" s="55">
        <f>DATE(2023,8,1)</f>
        <v>45139</v>
      </c>
      <c r="B116" s="56">
        <f>-Assumptions!$C$7</f>
        <v>-5000</v>
      </c>
      <c r="C116" s="56">
        <f>-Assumptions!$C$7</f>
        <v>-5000</v>
      </c>
      <c r="D116" s="56">
        <f>-Assumptions!$C$7</f>
        <v>-5000</v>
      </c>
      <c r="E116" s="56">
        <f>-Assumptions!$C$7</f>
        <v>-5000</v>
      </c>
      <c r="G116">
        <f>Assumptions!$C$7/LOOKUP(2,1/('Daily Prices'!$A$3:$A$2188&lt;=DATE(2023,8,1)),'Daily Prices'!B$3:B$2188)</f>
        <v>7.5156697957406302E-2</v>
      </c>
      <c r="H116">
        <f>Assumptions!$C$7/LOOKUP(2,1/('Daily Prices'!$A$3:$A$2188&lt;=DATE(2023,8,1)),'Daily Prices'!C$3:C$2188)</f>
        <v>0.95942176635520615</v>
      </c>
      <c r="I116">
        <f>Assumptions!$C$7/LOOKUP(2,1/('Daily Prices'!$A$3:$A$2188&lt;=DATE(2023,8,1)),'Daily Prices'!D$3:D$2188)</f>
        <v>3.5371660649947194</v>
      </c>
    </row>
    <row r="117" spans="1:9" x14ac:dyDescent="0.25">
      <c r="A117" s="55">
        <f>DATE(2023,9,1)</f>
        <v>45170</v>
      </c>
      <c r="B117" s="56">
        <f>-Assumptions!$C$7</f>
        <v>-5000</v>
      </c>
      <c r="C117" s="56">
        <f>-Assumptions!$C$7</f>
        <v>-5000</v>
      </c>
      <c r="D117" s="56">
        <f>-Assumptions!$C$7</f>
        <v>-5000</v>
      </c>
      <c r="E117" s="56">
        <f>-Assumptions!$C$7</f>
        <v>-5000</v>
      </c>
      <c r="G117">
        <f>Assumptions!$C$7/LOOKUP(2,1/('Daily Prices'!$A$3:$A$2188&lt;=DATE(2023,9,1)),'Daily Prices'!B$3:B$2188)</f>
        <v>7.6467612295747361E-2</v>
      </c>
      <c r="H117">
        <f>Assumptions!$C$7/LOOKUP(2,1/('Daily Prices'!$A$3:$A$2188&lt;=DATE(2023,9,1)),'Daily Prices'!C$3:C$2188)</f>
        <v>0.96924480455991158</v>
      </c>
      <c r="I117">
        <f>Assumptions!$C$7/LOOKUP(2,1/('Daily Prices'!$A$3:$A$2188&lt;=DATE(2023,9,1)),'Daily Prices'!D$3:D$2188)</f>
        <v>3.5328707795891598</v>
      </c>
    </row>
    <row r="118" spans="1:9" x14ac:dyDescent="0.25">
      <c r="A118" s="55">
        <f>DATE(2023,10,1)</f>
        <v>45200</v>
      </c>
      <c r="B118" s="56">
        <f>-Assumptions!$C$7</f>
        <v>-5000</v>
      </c>
      <c r="C118" s="56">
        <f>-Assumptions!$C$7</f>
        <v>-5000</v>
      </c>
      <c r="D118" s="56">
        <f>-Assumptions!$C$7</f>
        <v>-5000</v>
      </c>
      <c r="E118" s="56">
        <f>-Assumptions!$C$7</f>
        <v>-5000</v>
      </c>
      <c r="G118">
        <f>Assumptions!$C$7/LOOKUP(2,1/('Daily Prices'!$A$3:$A$2188&lt;=DATE(2023,10,1)),'Daily Prices'!B$3:B$2188)</f>
        <v>7.5955047372403495E-2</v>
      </c>
      <c r="H118">
        <f>Assumptions!$C$7/LOOKUP(2,1/('Daily Prices'!$A$3:$A$2188&lt;=DATE(2023,10,1)),'Daily Prices'!C$3:C$2188)</f>
        <v>1.0004609965760423</v>
      </c>
      <c r="I118">
        <f>Assumptions!$C$7/LOOKUP(2,1/('Daily Prices'!$A$3:$A$2188&lt;=DATE(2023,10,1)),'Daily Prices'!D$3:D$2188)</f>
        <v>3.4662021031527881</v>
      </c>
    </row>
    <row r="119" spans="1:9" x14ac:dyDescent="0.25">
      <c r="A119" s="55">
        <f>DATE(2023,11,1)</f>
        <v>45231</v>
      </c>
      <c r="B119" s="56">
        <f>-Assumptions!$C$7</f>
        <v>-5000</v>
      </c>
      <c r="C119" s="56">
        <f>-Assumptions!$C$7</f>
        <v>-5000</v>
      </c>
      <c r="D119" s="56">
        <f>-Assumptions!$C$7</f>
        <v>-5000</v>
      </c>
      <c r="E119" s="56">
        <f>-Assumptions!$C$7</f>
        <v>-5000</v>
      </c>
      <c r="G119">
        <f>Assumptions!$C$7/LOOKUP(2,1/('Daily Prices'!$A$3:$A$2188&lt;=DATE(2023,11,1)),'Daily Prices'!B$3:B$2188)</f>
        <v>7.8627070702877264E-2</v>
      </c>
      <c r="H119">
        <f>Assumptions!$C$7/LOOKUP(2,1/('Daily Prices'!$A$3:$A$2188&lt;=DATE(2023,11,1)),'Daily Prices'!C$3:C$2188)</f>
        <v>0.94015387891950941</v>
      </c>
      <c r="I119">
        <f>Assumptions!$C$7/LOOKUP(2,1/('Daily Prices'!$A$3:$A$2188&lt;=DATE(2023,11,1)),'Daily Prices'!D$3:D$2188)</f>
        <v>3.5510201003396826</v>
      </c>
    </row>
    <row r="120" spans="1:9" x14ac:dyDescent="0.25">
      <c r="A120" s="55">
        <f>DATE(2023,12,1)</f>
        <v>45261</v>
      </c>
      <c r="B120" s="56">
        <f>-Assumptions!$C$7</f>
        <v>-5000</v>
      </c>
      <c r="C120" s="56">
        <f>-Assumptions!$C$7</f>
        <v>-5000</v>
      </c>
      <c r="D120" s="56">
        <f>-Assumptions!$C$7</f>
        <v>-5000</v>
      </c>
      <c r="E120" s="56">
        <f>-Assumptions!$C$7</f>
        <v>-5000</v>
      </c>
      <c r="G120">
        <f>Assumptions!$C$7/LOOKUP(2,1/('Daily Prices'!$A$3:$A$2188&lt;=DATE(2023,12,1)),'Daily Prices'!B$3:B$2188)</f>
        <v>7.4094721803216565E-2</v>
      </c>
      <c r="H120">
        <f>Assumptions!$C$7/LOOKUP(2,1/('Daily Prices'!$A$3:$A$2188&lt;=DATE(2023,12,1)),'Daily Prices'!C$3:C$2188)</f>
        <v>0.91314904086102333</v>
      </c>
      <c r="I120">
        <f>Assumptions!$C$7/LOOKUP(2,1/('Daily Prices'!$A$3:$A$2188&lt;=DATE(2023,12,1)),'Daily Prices'!D$3:D$2188)</f>
        <v>3.2797561300520743</v>
      </c>
    </row>
    <row r="121" spans="1:9" x14ac:dyDescent="0.25">
      <c r="A121" s="55">
        <f>DATE(2024,1,1)</f>
        <v>45292</v>
      </c>
      <c r="B121" s="56">
        <f>-Assumptions!$C$7</f>
        <v>-5000</v>
      </c>
      <c r="C121" s="56">
        <f>-Assumptions!$C$7</f>
        <v>-5000</v>
      </c>
      <c r="D121" s="56">
        <f>-Assumptions!$C$7</f>
        <v>-5000</v>
      </c>
      <c r="E121" s="56">
        <f>-Assumptions!$C$7</f>
        <v>-5000</v>
      </c>
      <c r="G121">
        <f>Assumptions!$C$7/LOOKUP(2,1/('Daily Prices'!$A$3:$A$2188&lt;=DATE(2024,1,1)),'Daily Prices'!B$3:B$2188)</f>
        <v>6.918314355474614E-2</v>
      </c>
      <c r="H121">
        <f>Assumptions!$C$7/LOOKUP(2,1/('Daily Prices'!$A$3:$A$2188&lt;=DATE(2024,1,1)),'Daily Prices'!C$3:C$2188)</f>
        <v>0.89960439792840063</v>
      </c>
      <c r="I121">
        <f>Assumptions!$C$7/LOOKUP(2,1/('Daily Prices'!$A$3:$A$2188&lt;=DATE(2024,1,1)),'Daily Prices'!D$3:D$2188)</f>
        <v>3.0661058554649965</v>
      </c>
    </row>
    <row r="122" spans="1:9" x14ac:dyDescent="0.25">
      <c r="A122" s="55">
        <f>DATE(2024,2,1)</f>
        <v>45323</v>
      </c>
      <c r="B122" s="56">
        <f>-Assumptions!$C$7</f>
        <v>-5000</v>
      </c>
      <c r="C122" s="56">
        <f>-Assumptions!$C$7</f>
        <v>-5000</v>
      </c>
      <c r="D122" s="56">
        <f>-Assumptions!$C$7</f>
        <v>-5000</v>
      </c>
      <c r="E122" s="56">
        <f>-Assumptions!$C$7</f>
        <v>-5000</v>
      </c>
      <c r="G122">
        <f>Assumptions!$C$7/LOOKUP(2,1/('Daily Prices'!$A$3:$A$2188&lt;=DATE(2024,2,1)),'Daily Prices'!B$3:B$2188)</f>
        <v>6.9788248496412186E-2</v>
      </c>
      <c r="H122">
        <f>Assumptions!$C$7/LOOKUP(2,1/('Daily Prices'!$A$3:$A$2188&lt;=DATE(2024,2,1)),'Daily Prices'!C$3:C$2188)</f>
        <v>0.91630682348460502</v>
      </c>
      <c r="I122">
        <f>Assumptions!$C$7/LOOKUP(2,1/('Daily Prices'!$A$3:$A$2188&lt;=DATE(2024,2,1)),'Daily Prices'!D$3:D$2188)</f>
        <v>3.0766315069218058</v>
      </c>
    </row>
    <row r="123" spans="1:9" x14ac:dyDescent="0.25">
      <c r="A123" s="55">
        <f>DATE(2024,3,1)</f>
        <v>45352</v>
      </c>
      <c r="B123" s="56">
        <f>-Assumptions!$C$7</f>
        <v>-5000</v>
      </c>
      <c r="C123" s="56">
        <f>-Assumptions!$C$7</f>
        <v>-5000</v>
      </c>
      <c r="D123" s="56">
        <f>-Assumptions!$C$7</f>
        <v>-5000</v>
      </c>
      <c r="E123" s="56">
        <f>-Assumptions!$C$7</f>
        <v>-5000</v>
      </c>
      <c r="G123">
        <f>Assumptions!$C$7/LOOKUP(2,1/('Daily Prices'!$A$3:$A$2188&lt;=DATE(2024,3,1)),'Daily Prices'!B$3:B$2188)</f>
        <v>6.7800885072753739E-2</v>
      </c>
      <c r="H123">
        <f>Assumptions!$C$7/LOOKUP(2,1/('Daily Prices'!$A$3:$A$2188&lt;=DATE(2024,3,1)),'Daily Prices'!C$3:C$2188)</f>
        <v>0.91571333284029821</v>
      </c>
      <c r="I123">
        <f>Assumptions!$C$7/LOOKUP(2,1/('Daily Prices'!$A$3:$A$2188&lt;=DATE(2024,3,1)),'Daily Prices'!D$3:D$2188)</f>
        <v>2.8748499614115399</v>
      </c>
    </row>
    <row r="124" spans="1:9" x14ac:dyDescent="0.25">
      <c r="A124" s="55">
        <f>DATE(2024,4,1)</f>
        <v>45383</v>
      </c>
      <c r="B124" s="56">
        <f>-Assumptions!$C$7</f>
        <v>-5000</v>
      </c>
      <c r="C124" s="56">
        <f>-Assumptions!$C$7</f>
        <v>-5000</v>
      </c>
      <c r="D124" s="56">
        <f>-Assumptions!$C$7</f>
        <v>-5000</v>
      </c>
      <c r="E124" s="56">
        <f>-Assumptions!$C$7</f>
        <v>-5000</v>
      </c>
      <c r="G124">
        <f>Assumptions!$C$7/LOOKUP(2,1/('Daily Prices'!$A$3:$A$2188&lt;=DATE(2024,4,1)),'Daily Prices'!B$3:B$2188)</f>
        <v>6.7554284934516248E-2</v>
      </c>
      <c r="H124">
        <f>Assumptions!$C$7/LOOKUP(2,1/('Daily Prices'!$A$3:$A$2188&lt;=DATE(2024,4,1)),'Daily Prices'!C$3:C$2188)</f>
        <v>0.84243361706518849</v>
      </c>
      <c r="I124">
        <f>Assumptions!$C$7/LOOKUP(2,1/('Daily Prices'!$A$3:$A$2188&lt;=DATE(2024,4,1)),'Daily Prices'!D$3:D$2188)</f>
        <v>2.8700989766649356</v>
      </c>
    </row>
    <row r="125" spans="1:9" x14ac:dyDescent="0.25">
      <c r="A125" s="55">
        <f>DATE(2024,5,1)</f>
        <v>45413</v>
      </c>
      <c r="B125" s="56">
        <f>-Assumptions!$C$7</f>
        <v>-5000</v>
      </c>
      <c r="C125" s="56">
        <f>-Assumptions!$C$7</f>
        <v>-5000</v>
      </c>
      <c r="D125" s="56">
        <f>-Assumptions!$C$7</f>
        <v>-5000</v>
      </c>
      <c r="E125" s="56">
        <f>-Assumptions!$C$7</f>
        <v>-5000</v>
      </c>
      <c r="G125">
        <f>Assumptions!$C$7/LOOKUP(2,1/('Daily Prices'!$A$3:$A$2188&lt;=DATE(2024,5,1)),'Daily Prices'!B$3:B$2188)</f>
        <v>6.7129610360945169E-2</v>
      </c>
      <c r="H125">
        <f>Assumptions!$C$7/LOOKUP(2,1/('Daily Prices'!$A$3:$A$2188&lt;=DATE(2024,5,1)),'Daily Prices'!C$3:C$2188)</f>
        <v>0.80763918887043695</v>
      </c>
      <c r="I125">
        <f>Assumptions!$C$7/LOOKUP(2,1/('Daily Prices'!$A$3:$A$2188&lt;=DATE(2024,5,1)),'Daily Prices'!D$3:D$2188)</f>
        <v>2.7804145375642348</v>
      </c>
    </row>
    <row r="126" spans="1:9" x14ac:dyDescent="0.25">
      <c r="A126" s="55">
        <f>DATE(2024,6,1)</f>
        <v>45444</v>
      </c>
      <c r="B126" s="56">
        <f>-Assumptions!$C$7</f>
        <v>-5000</v>
      </c>
      <c r="C126" s="56">
        <f>-Assumptions!$C$7</f>
        <v>-5000</v>
      </c>
      <c r="D126" s="56">
        <f>-Assumptions!$C$7</f>
        <v>-5000</v>
      </c>
      <c r="E126" s="56">
        <f>-Assumptions!$C$7</f>
        <v>-5000</v>
      </c>
      <c r="G126">
        <f>Assumptions!$C$7/LOOKUP(2,1/('Daily Prices'!$A$3:$A$2188&lt;=DATE(2024,6,1)),'Daily Prices'!B$3:B$2188)</f>
        <v>6.7602912928394585E-2</v>
      </c>
      <c r="H126">
        <f>Assumptions!$C$7/LOOKUP(2,1/('Daily Prices'!$A$3:$A$2188&lt;=DATE(2024,6,1)),'Daily Prices'!C$3:C$2188)</f>
        <v>0.79363738761726199</v>
      </c>
      <c r="I126">
        <f>Assumptions!$C$7/LOOKUP(2,1/('Daily Prices'!$A$3:$A$2188&lt;=DATE(2024,6,1)),'Daily Prices'!D$3:D$2188)</f>
        <v>2.7212217197032778</v>
      </c>
    </row>
    <row r="127" spans="1:9" x14ac:dyDescent="0.25">
      <c r="A127" s="55">
        <f>DATE(2024,7,1)</f>
        <v>45474</v>
      </c>
      <c r="B127" s="56">
        <f>-Assumptions!$C$7</f>
        <v>-5000</v>
      </c>
      <c r="C127" s="56">
        <f>-Assumptions!$C$7</f>
        <v>-5000</v>
      </c>
      <c r="D127" s="56">
        <f>-Assumptions!$C$7</f>
        <v>-5000</v>
      </c>
      <c r="E127" s="56">
        <f>-Assumptions!$C$7</f>
        <v>-5000</v>
      </c>
      <c r="G127">
        <f>Assumptions!$C$7/LOOKUP(2,1/('Daily Prices'!$A$3:$A$2188&lt;=DATE(2024,7,1)),'Daily Prices'!B$3:B$2188)</f>
        <v>6.326492834044832E-2</v>
      </c>
      <c r="H127">
        <f>Assumptions!$C$7/LOOKUP(2,1/('Daily Prices'!$A$3:$A$2188&lt;=DATE(2024,7,1)),'Daily Prices'!C$3:C$2188)</f>
        <v>0.80033415723309198</v>
      </c>
      <c r="I127">
        <f>Assumptions!$C$7/LOOKUP(2,1/('Daily Prices'!$A$3:$A$2188&lt;=DATE(2024,7,1)),'Daily Prices'!D$3:D$2188)</f>
        <v>2.5535192091036021</v>
      </c>
    </row>
    <row r="128" spans="1:9" x14ac:dyDescent="0.25">
      <c r="A128" s="55">
        <f>DATE(2024,8,1)</f>
        <v>45505</v>
      </c>
      <c r="B128" s="56">
        <f>-Assumptions!$C$7</f>
        <v>-5000</v>
      </c>
      <c r="C128" s="56">
        <f>-Assumptions!$C$7</f>
        <v>-5000</v>
      </c>
      <c r="D128" s="56">
        <f>-Assumptions!$C$7</f>
        <v>-5000</v>
      </c>
      <c r="E128" s="56">
        <f>-Assumptions!$C$7</f>
        <v>-5000</v>
      </c>
      <c r="G128">
        <f>Assumptions!$C$7/LOOKUP(2,1/('Daily Prices'!$A$3:$A$2188&lt;=DATE(2024,8,1)),'Daily Prices'!B$3:B$2188)</f>
        <v>6.1074259581482528E-2</v>
      </c>
      <c r="H128">
        <f>Assumptions!$C$7/LOOKUP(2,1/('Daily Prices'!$A$3:$A$2188&lt;=DATE(2024,8,1)),'Daily Prices'!C$3:C$2188)</f>
        <v>0.75679482700619405</v>
      </c>
      <c r="I128">
        <f>Assumptions!$C$7/LOOKUP(2,1/('Daily Prices'!$A$3:$A$2188&lt;=DATE(2024,8,1)),'Daily Prices'!D$3:D$2188)</f>
        <v>2.4824653816927711</v>
      </c>
    </row>
    <row r="129" spans="1:9" x14ac:dyDescent="0.25">
      <c r="A129" s="55">
        <f>DATE(2024,9,1)</f>
        <v>45536</v>
      </c>
      <c r="B129" s="56">
        <f>-Assumptions!$C$7</f>
        <v>-5000</v>
      </c>
      <c r="C129" s="56">
        <f>-Assumptions!$C$7</f>
        <v>-5000</v>
      </c>
      <c r="D129" s="56">
        <f>-Assumptions!$C$7</f>
        <v>-5000</v>
      </c>
      <c r="E129" s="56">
        <f>-Assumptions!$C$7</f>
        <v>-5000</v>
      </c>
      <c r="G129">
        <f>Assumptions!$C$7/LOOKUP(2,1/('Daily Prices'!$A$3:$A$2188&lt;=DATE(2024,9,1)),'Daily Prices'!B$3:B$2188)</f>
        <v>6.0704829202713695E-2</v>
      </c>
      <c r="H129">
        <f>Assumptions!$C$7/LOOKUP(2,1/('Daily Prices'!$A$3:$A$2188&lt;=DATE(2024,9,1)),'Daily Prices'!C$3:C$2188)</f>
        <v>0.73757424473782163</v>
      </c>
      <c r="I129">
        <f>Assumptions!$C$7/LOOKUP(2,1/('Daily Prices'!$A$3:$A$2188&lt;=DATE(2024,9,1)),'Daily Prices'!D$3:D$2188)</f>
        <v>2.4274719918281584</v>
      </c>
    </row>
    <row r="130" spans="1:9" x14ac:dyDescent="0.25">
      <c r="A130" s="55">
        <f>DATE(2024,10,1)</f>
        <v>45566</v>
      </c>
      <c r="B130" s="56">
        <f>-Assumptions!$C$7</f>
        <v>-5000</v>
      </c>
      <c r="C130" s="56">
        <f>-Assumptions!$C$7</f>
        <v>-5000</v>
      </c>
      <c r="D130" s="56">
        <f>-Assumptions!$C$7</f>
        <v>-5000</v>
      </c>
      <c r="E130" s="56">
        <f>-Assumptions!$C$7</f>
        <v>-5000</v>
      </c>
      <c r="G130">
        <f>Assumptions!$C$7/LOOKUP(2,1/('Daily Prices'!$A$3:$A$2188&lt;=DATE(2024,10,1)),'Daily Prices'!B$3:B$2188)</f>
        <v>5.933570826483521E-2</v>
      </c>
      <c r="H130">
        <f>Assumptions!$C$7/LOOKUP(2,1/('Daily Prices'!$A$3:$A$2188&lt;=DATE(2024,10,1)),'Daily Prices'!C$3:C$2188)</f>
        <v>0.69461522512782414</v>
      </c>
      <c r="I130">
        <f>Assumptions!$C$7/LOOKUP(2,1/('Daily Prices'!$A$3:$A$2188&lt;=DATE(2024,10,1)),'Daily Prices'!D$3:D$2188)</f>
        <v>2.4067678616673698</v>
      </c>
    </row>
    <row r="131" spans="1:9" x14ac:dyDescent="0.25">
      <c r="A131" s="55">
        <f>DATE(2024,11,1)</f>
        <v>45597</v>
      </c>
      <c r="B131" s="56">
        <f>-Assumptions!$C$7</f>
        <v>-5000</v>
      </c>
      <c r="C131" s="56">
        <f>-Assumptions!$C$7</f>
        <v>-5000</v>
      </c>
      <c r="D131" s="56">
        <f>-Assumptions!$C$7</f>
        <v>-5000</v>
      </c>
      <c r="E131" s="56">
        <f>-Assumptions!$C$7</f>
        <v>-5000</v>
      </c>
      <c r="G131">
        <f>Assumptions!$C$7/LOOKUP(2,1/('Daily Prices'!$A$3:$A$2188&lt;=DATE(2024,11,1)),'Daily Prices'!B$3:B$2188)</f>
        <v>6.2716277081515615E-2</v>
      </c>
      <c r="H131">
        <f>Assumptions!$C$7/LOOKUP(2,1/('Daily Prices'!$A$3:$A$2188&lt;=DATE(2024,11,1)),'Daily Prices'!C$3:C$2188)</f>
        <v>0.67393145133332388</v>
      </c>
      <c r="I131">
        <f>Assumptions!$C$7/LOOKUP(2,1/('Daily Prices'!$A$3:$A$2188&lt;=DATE(2024,11,1)),'Daily Prices'!D$3:D$2188)</f>
        <v>2.4677769030634882</v>
      </c>
    </row>
    <row r="132" spans="1:9" x14ac:dyDescent="0.25">
      <c r="A132" s="55">
        <f>DATE(2024,12,1)</f>
        <v>45627</v>
      </c>
      <c r="B132" s="56">
        <f>-Assumptions!$C$7</f>
        <v>-5000</v>
      </c>
      <c r="C132" s="56">
        <f>-Assumptions!$C$7</f>
        <v>-5000</v>
      </c>
      <c r="D132" s="56">
        <f>-Assumptions!$C$7</f>
        <v>-5000</v>
      </c>
      <c r="E132" s="56">
        <f>-Assumptions!$C$7</f>
        <v>-5000</v>
      </c>
      <c r="G132">
        <f>Assumptions!$C$7/LOOKUP(2,1/('Daily Prices'!$A$3:$A$2188&lt;=DATE(2024,12,1)),'Daily Prices'!B$3:B$2188)</f>
        <v>6.2654451053653637E-2</v>
      </c>
      <c r="H132">
        <f>Assumptions!$C$7/LOOKUP(2,1/('Daily Prices'!$A$3:$A$2188&lt;=DATE(2024,12,1)),'Daily Prices'!C$3:C$2188)</f>
        <v>0.69384610360245369</v>
      </c>
      <c r="I132">
        <f>Assumptions!$C$7/LOOKUP(2,1/('Daily Prices'!$A$3:$A$2188&lt;=DATE(2024,12,1)),'Daily Prices'!D$3:D$2188)</f>
        <v>2.4377900360695413</v>
      </c>
    </row>
    <row r="133" spans="1:9" x14ac:dyDescent="0.25">
      <c r="A133" s="57">
        <f>'Daily Prices'!$A$2188</f>
        <v>45657</v>
      </c>
      <c r="B133" s="58">
        <f>SUM(G13:G132)*'Daily Prices'!B$2188</f>
        <v>1189238.3679938954</v>
      </c>
      <c r="C133" s="58">
        <f>SUM(H13:H132)*'Daily Prices'!C$2188</f>
        <v>1252007.6080550074</v>
      </c>
      <c r="D133" s="58">
        <f>SUM(I13:I132)*'Daily Prices'!D$2188</f>
        <v>1695662.6858373047</v>
      </c>
      <c r="E133" s="58">
        <f>Assumptions!$C$15*B133+Assumptions!$C$14*C133+Assumptions!$C$16*D133</f>
        <v>1366273.359371363</v>
      </c>
    </row>
    <row r="135" spans="1:9" x14ac:dyDescent="0.25">
      <c r="A135" s="3" t="s">
        <v>145</v>
      </c>
      <c r="B135" s="3"/>
      <c r="C135" s="3"/>
      <c r="D135" s="3"/>
      <c r="E135" s="3"/>
    </row>
    <row r="136" spans="1:9" x14ac:dyDescent="0.25">
      <c r="A136" s="14" t="s">
        <v>106</v>
      </c>
      <c r="B136" s="14" t="s">
        <v>136</v>
      </c>
      <c r="C136" s="14" t="s">
        <v>137</v>
      </c>
      <c r="D136" s="14" t="s">
        <v>138</v>
      </c>
      <c r="E136" s="14" t="s">
        <v>146</v>
      </c>
    </row>
    <row r="137" spans="1:9" x14ac:dyDescent="0.25">
      <c r="A137" s="15" t="s">
        <v>76</v>
      </c>
      <c r="B137" s="39">
        <f>Assumptions!$C$7*120</f>
        <v>600000</v>
      </c>
      <c r="C137" s="54">
        <f>B133</f>
        <v>1189238.3679938954</v>
      </c>
      <c r="D137" s="32">
        <f>C137/B137-1</f>
        <v>0.98206394665649244</v>
      </c>
      <c r="E137" s="59">
        <f>XIRR(B13:B133,$A$13:$A$133)</f>
        <v>0.13111208081245423</v>
      </c>
    </row>
    <row r="138" spans="1:9" x14ac:dyDescent="0.25">
      <c r="A138" s="15" t="s">
        <v>66</v>
      </c>
      <c r="B138" s="39">
        <f>Assumptions!$C$7*120</f>
        <v>600000</v>
      </c>
      <c r="C138" s="54">
        <f>C133</f>
        <v>1252007.6080550074</v>
      </c>
      <c r="D138" s="32">
        <f>C138/B138-1</f>
        <v>1.0866793467583458</v>
      </c>
      <c r="E138" s="59">
        <f>XIRR(C13:C133,$A$13:$A$133)</f>
        <v>0.14072012305259704</v>
      </c>
    </row>
    <row r="139" spans="1:9" x14ac:dyDescent="0.25">
      <c r="A139" s="15" t="s">
        <v>41</v>
      </c>
      <c r="B139" s="39">
        <f>Assumptions!$C$7*120</f>
        <v>600000</v>
      </c>
      <c r="C139" s="54">
        <f>D133</f>
        <v>1695662.6858373047</v>
      </c>
      <c r="D139" s="32">
        <f>C139/B139-1</f>
        <v>1.8261044763955079</v>
      </c>
      <c r="E139" s="59">
        <f>XIRR(D13:D133,$A$13:$A$133)</f>
        <v>0.19703839421272279</v>
      </c>
    </row>
    <row r="140" spans="1:9" x14ac:dyDescent="0.25">
      <c r="A140" s="15" t="s">
        <v>77</v>
      </c>
      <c r="B140" s="39">
        <f>Assumptions!$C$7*120</f>
        <v>600000</v>
      </c>
      <c r="C140" s="54">
        <f>E133</f>
        <v>1366273.359371363</v>
      </c>
      <c r="D140" s="32">
        <f>C140/B140-1</f>
        <v>1.2771222656189383</v>
      </c>
      <c r="E140" s="59">
        <f>XIRR(E13:E133,$A$13:$A$133)</f>
        <v>0.15698906779289246</v>
      </c>
    </row>
  </sheetData>
  <mergeCells count="4">
    <mergeCell ref="A1:E1"/>
    <mergeCell ref="A2:E2"/>
    <mergeCell ref="A11:E11"/>
    <mergeCell ref="A135:E13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3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5" width="11" customWidth="1"/>
    <col min="6" max="10" width="12" customWidth="1"/>
  </cols>
  <sheetData>
    <row r="1" spans="1:10" ht="25.5" customHeight="1" x14ac:dyDescent="0.25">
      <c r="A1" s="2" t="s">
        <v>147</v>
      </c>
      <c r="B1" s="2"/>
      <c r="C1" s="2"/>
      <c r="D1" s="2"/>
      <c r="E1" s="2"/>
      <c r="F1" s="2"/>
      <c r="G1" s="2"/>
      <c r="H1" s="2"/>
      <c r="I1" s="2"/>
      <c r="J1" s="2"/>
    </row>
    <row r="2" spans="1:10" ht="24" x14ac:dyDescent="0.25">
      <c r="A2" s="14" t="s">
        <v>148</v>
      </c>
      <c r="B2" s="14" t="s">
        <v>149</v>
      </c>
      <c r="C2" s="14" t="s">
        <v>150</v>
      </c>
      <c r="D2" s="14" t="s">
        <v>151</v>
      </c>
      <c r="E2" s="14" t="s">
        <v>152</v>
      </c>
      <c r="F2" s="14" t="s">
        <v>153</v>
      </c>
      <c r="G2" s="14" t="s">
        <v>154</v>
      </c>
      <c r="H2" s="14" t="s">
        <v>155</v>
      </c>
      <c r="I2" s="14" t="s">
        <v>156</v>
      </c>
      <c r="J2" s="14" t="s">
        <v>157</v>
      </c>
    </row>
    <row r="3" spans="1:10" x14ac:dyDescent="0.25">
      <c r="A3" s="60">
        <f>'Daily Prices'!A255</f>
        <v>42381</v>
      </c>
      <c r="B3" s="61">
        <f>STDEV('Daily Returns'!B$4:B$255)*SQRT(Assumptions!$C$9)</f>
        <v>0.16349943966943928</v>
      </c>
      <c r="C3" s="61">
        <f>STDEV('Daily Returns'!C$4:C$255)*SQRT(Assumptions!$C$9)</f>
        <v>0.14698473872855702</v>
      </c>
      <c r="D3" s="61">
        <f>STDEV('Daily Returns'!D$4:D$255)*SQRT(Assumptions!$C$9)</f>
        <v>0.18198080427047525</v>
      </c>
      <c r="E3" s="61">
        <f>STDEV('Daily Returns'!E$4:E$255)*SQRT(Assumptions!$C$9)</f>
        <v>0.10727937181463985</v>
      </c>
      <c r="F3" s="48">
        <f>'Growth Index'!E255/'Growth Index'!E3-1</f>
        <v>-7.0981762015706718E-2</v>
      </c>
      <c r="G3" s="62">
        <f>(F3-Assumptions!$C$8)/E3</f>
        <v>-1.2675480823159517</v>
      </c>
      <c r="H3" s="62">
        <f>CORREL('Daily Returns'!B$4:B$255,'Daily Returns'!C$4:C$255)</f>
        <v>-0.18850884607758336</v>
      </c>
      <c r="I3" s="62">
        <f>CORREL('Daily Returns'!B$4:B$255,'Daily Returns'!D$4:D$255)</f>
        <v>0.92518019024648879</v>
      </c>
      <c r="J3" s="62">
        <f>CORREL('Daily Returns'!C$4:C$255,'Daily Returns'!D$4:D$255)</f>
        <v>-0.18723650882218051</v>
      </c>
    </row>
    <row r="4" spans="1:10" x14ac:dyDescent="0.25">
      <c r="A4" s="63">
        <f>'Daily Prices'!A256</f>
        <v>42382</v>
      </c>
      <c r="B4" s="35">
        <f>STDEV('Daily Returns'!B$5:B$256)*SQRT(Assumptions!$C$9)</f>
        <v>0.1630445712356425</v>
      </c>
      <c r="C4" s="35">
        <f>STDEV('Daily Returns'!C$5:C$256)*SQRT(Assumptions!$C$9)</f>
        <v>0.14418316052444338</v>
      </c>
      <c r="D4" s="35">
        <f>STDEV('Daily Returns'!D$5:D$256)*SQRT(Assumptions!$C$9)</f>
        <v>0.1821215826733634</v>
      </c>
      <c r="E4" s="35">
        <f>STDEV('Daily Returns'!E$5:E$256)*SQRT(Assumptions!$C$9)</f>
        <v>0.10720636328852919</v>
      </c>
      <c r="F4" s="32">
        <f>'Growth Index'!E256/'Growth Index'!E4-1</f>
        <v>-6.8062010445571919E-2</v>
      </c>
      <c r="G4" s="37">
        <f>(F4-Assumptions!$C$8)/E4</f>
        <v>-1.2411764224056019</v>
      </c>
      <c r="H4" s="37">
        <f>CORREL('Daily Returns'!B$5:B$256,'Daily Returns'!C$5:C$256)</f>
        <v>-0.17487784868332207</v>
      </c>
      <c r="I4" s="37">
        <f>CORREL('Daily Returns'!B$5:B$256,'Daily Returns'!D$5:D$256)</f>
        <v>0.91895632021889595</v>
      </c>
      <c r="J4" s="37">
        <f>CORREL('Daily Returns'!C$5:C$256,'Daily Returns'!D$5:D$256)</f>
        <v>-0.18021564783623267</v>
      </c>
    </row>
    <row r="5" spans="1:10" x14ac:dyDescent="0.25">
      <c r="A5" s="60">
        <f>'Daily Prices'!A257</f>
        <v>42383</v>
      </c>
      <c r="B5" s="61">
        <f>STDEV('Daily Returns'!B$6:B$257)*SQRT(Assumptions!$C$9)</f>
        <v>0.16306507170228829</v>
      </c>
      <c r="C5" s="61">
        <f>STDEV('Daily Returns'!C$6:C$257)*SQRT(Assumptions!$C$9)</f>
        <v>0.14188877091023233</v>
      </c>
      <c r="D5" s="61">
        <f>STDEV('Daily Returns'!D$6:D$257)*SQRT(Assumptions!$C$9)</f>
        <v>0.18232001850544699</v>
      </c>
      <c r="E5" s="61">
        <f>STDEV('Daily Returns'!E$6:E$257)*SQRT(Assumptions!$C$9)</f>
        <v>0.10668966622977537</v>
      </c>
      <c r="F5" s="48">
        <f>'Growth Index'!E257/'Growth Index'!E5-1</f>
        <v>-7.7536912084675613E-2</v>
      </c>
      <c r="G5" s="62">
        <f>(F5-Assumptions!$C$8)/E5</f>
        <v>-1.3359954822400208</v>
      </c>
      <c r="H5" s="62">
        <f>CORREL('Daily Returns'!B$6:B$257,'Daily Returns'!C$6:C$257)</f>
        <v>-0.17736300939688618</v>
      </c>
      <c r="I5" s="62">
        <f>CORREL('Daily Returns'!B$6:B$257,'Daily Returns'!D$6:D$257)</f>
        <v>0.91866121223139485</v>
      </c>
      <c r="J5" s="62">
        <f>CORREL('Daily Returns'!C$6:C$257,'Daily Returns'!D$6:D$257)</f>
        <v>-0.18595557593241183</v>
      </c>
    </row>
    <row r="6" spans="1:10" x14ac:dyDescent="0.25">
      <c r="A6" s="63">
        <f>'Daily Prices'!A258</f>
        <v>42384</v>
      </c>
      <c r="B6" s="35">
        <f>STDEV('Daily Returns'!B$7:B$258)*SQRT(Assumptions!$C$9)</f>
        <v>0.16069401756582347</v>
      </c>
      <c r="C6" s="35">
        <f>STDEV('Daily Returns'!C$7:C$258)*SQRT(Assumptions!$C$9)</f>
        <v>0.14227980021095282</v>
      </c>
      <c r="D6" s="35">
        <f>STDEV('Daily Returns'!D$7:D$258)*SQRT(Assumptions!$C$9)</f>
        <v>0.18121879021963949</v>
      </c>
      <c r="E6" s="35">
        <f>STDEV('Daily Returns'!E$7:E$258)*SQRT(Assumptions!$C$9)</f>
        <v>0.10572416000381971</v>
      </c>
      <c r="F6" s="32">
        <f>'Growth Index'!E258/'Growth Index'!E6-1</f>
        <v>-6.8315249725173999E-2</v>
      </c>
      <c r="G6" s="37">
        <f>(F6-Assumptions!$C$8)/E6</f>
        <v>-1.2609724184174882</v>
      </c>
      <c r="H6" s="37">
        <f>CORREL('Daily Returns'!B$7:B$258,'Daily Returns'!C$7:C$258)</f>
        <v>-0.17688554954419278</v>
      </c>
      <c r="I6" s="37">
        <f>CORREL('Daily Returns'!B$7:B$258,'Daily Returns'!D$7:D$258)</f>
        <v>0.91601120221138532</v>
      </c>
      <c r="J6" s="37">
        <f>CORREL('Daily Returns'!C$7:C$258,'Daily Returns'!D$7:D$258)</f>
        <v>-0.18937950334794795</v>
      </c>
    </row>
    <row r="7" spans="1:10" x14ac:dyDescent="0.25">
      <c r="A7" s="60">
        <f>'Daily Prices'!A259</f>
        <v>42387</v>
      </c>
      <c r="B7" s="61">
        <f>STDEV('Daily Returns'!B$8:B$259)*SQRT(Assumptions!$C$9)</f>
        <v>0.16102087329237977</v>
      </c>
      <c r="C7" s="61">
        <f>STDEV('Daily Returns'!C$8:C$259)*SQRT(Assumptions!$C$9)</f>
        <v>0.14246357368455723</v>
      </c>
      <c r="D7" s="61">
        <f>STDEV('Daily Returns'!D$8:D$259)*SQRT(Assumptions!$C$9)</f>
        <v>0.18201953586736697</v>
      </c>
      <c r="E7" s="61">
        <f>STDEV('Daily Returns'!E$8:E$259)*SQRT(Assumptions!$C$9)</f>
        <v>0.10631236246844412</v>
      </c>
      <c r="F7" s="48">
        <f>'Growth Index'!E259/'Growth Index'!E7-1</f>
        <v>-7.7477191599947814E-2</v>
      </c>
      <c r="G7" s="62">
        <f>(F7-Assumptions!$C$8)/E7</f>
        <v>-1.3401751996832749</v>
      </c>
      <c r="H7" s="62">
        <f>CORREL('Daily Returns'!B$8:B$259,'Daily Returns'!C$8:C$259)</f>
        <v>-0.17306461641991253</v>
      </c>
      <c r="I7" s="62">
        <f>CORREL('Daily Returns'!B$8:B$259,'Daily Returns'!D$8:D$259)</f>
        <v>0.91628657536958058</v>
      </c>
      <c r="J7" s="62">
        <f>CORREL('Daily Returns'!C$8:C$259,'Daily Returns'!D$8:D$259)</f>
        <v>-0.18341484950677828</v>
      </c>
    </row>
    <row r="8" spans="1:10" x14ac:dyDescent="0.25">
      <c r="A8" s="63">
        <f>'Daily Prices'!A260</f>
        <v>42388</v>
      </c>
      <c r="B8" s="35">
        <f>STDEV('Daily Returns'!B$9:B$260)*SQRT(Assumptions!$C$9)</f>
        <v>0.16089348568934675</v>
      </c>
      <c r="C8" s="35">
        <f>STDEV('Daily Returns'!C$9:C$260)*SQRT(Assumptions!$C$9)</f>
        <v>0.14226367642427198</v>
      </c>
      <c r="D8" s="35">
        <f>STDEV('Daily Returns'!D$9:D$260)*SQRT(Assumptions!$C$9)</f>
        <v>0.18165924230953248</v>
      </c>
      <c r="E8" s="35">
        <f>STDEV('Daily Returns'!E$9:E$260)*SQRT(Assumptions!$C$9)</f>
        <v>0.10636345811237713</v>
      </c>
      <c r="F8" s="32">
        <f>'Growth Index'!E260/'Growth Index'!E8-1</f>
        <v>-7.6758696494321654E-2</v>
      </c>
      <c r="G8" s="37">
        <f>(F8-Assumptions!$C$8)/E8</f>
        <v>-1.3327763031599451</v>
      </c>
      <c r="H8" s="37">
        <f>CORREL('Daily Returns'!B$9:B$260,'Daily Returns'!C$9:C$260)</f>
        <v>-0.16954903501298008</v>
      </c>
      <c r="I8" s="37">
        <f>CORREL('Daily Returns'!B$9:B$260,'Daily Returns'!D$9:D$260)</f>
        <v>0.91612650066023404</v>
      </c>
      <c r="J8" s="37">
        <f>CORREL('Daily Returns'!C$9:C$260,'Daily Returns'!D$9:D$260)</f>
        <v>-0.17947704416508176</v>
      </c>
    </row>
    <row r="9" spans="1:10" x14ac:dyDescent="0.25">
      <c r="A9" s="60">
        <f>'Daily Prices'!A261</f>
        <v>42389</v>
      </c>
      <c r="B9" s="61">
        <f>STDEV('Daily Returns'!B$10:B$261)*SQRT(Assumptions!$C$9)</f>
        <v>0.16159621766721938</v>
      </c>
      <c r="C9" s="61">
        <f>STDEV('Daily Returns'!C$10:C$261)*SQRT(Assumptions!$C$9)</f>
        <v>0.14362611216916041</v>
      </c>
      <c r="D9" s="61">
        <f>STDEV('Daily Returns'!D$10:D$261)*SQRT(Assumptions!$C$9)</f>
        <v>0.18298839027710048</v>
      </c>
      <c r="E9" s="61">
        <f>STDEV('Daily Returns'!E$10:E$261)*SQRT(Assumptions!$C$9)</f>
        <v>0.1064096995656669</v>
      </c>
      <c r="F9" s="48">
        <f>'Growth Index'!E261/'Growth Index'!E9-1</f>
        <v>-8.1974045774668491E-2</v>
      </c>
      <c r="G9" s="62">
        <f>(F9-Assumptions!$C$8)/E9</f>
        <v>-1.3812091038182921</v>
      </c>
      <c r="H9" s="62">
        <f>CORREL('Daily Returns'!B$10:B$261,'Daily Returns'!C$10:C$261)</f>
        <v>-0.18043515661316636</v>
      </c>
      <c r="I9" s="62">
        <f>CORREL('Daily Returns'!B$10:B$261,'Daily Returns'!D$10:D$261)</f>
        <v>0.91706253793510606</v>
      </c>
      <c r="J9" s="62">
        <f>CORREL('Daily Returns'!C$10:C$261,'Daily Returns'!D$10:D$261)</f>
        <v>-0.19301633365657503</v>
      </c>
    </row>
    <row r="10" spans="1:10" x14ac:dyDescent="0.25">
      <c r="A10" s="63">
        <f>'Daily Prices'!A262</f>
        <v>42390</v>
      </c>
      <c r="B10" s="35">
        <f>STDEV('Daily Returns'!B$11:B$262)*SQRT(Assumptions!$C$9)</f>
        <v>0.16155668641769796</v>
      </c>
      <c r="C10" s="35">
        <f>STDEV('Daily Returns'!C$11:C$262)*SQRT(Assumptions!$C$9)</f>
        <v>0.14374461351966078</v>
      </c>
      <c r="D10" s="35">
        <f>STDEV('Daily Returns'!D$11:D$262)*SQRT(Assumptions!$C$9)</f>
        <v>0.18290785640010515</v>
      </c>
      <c r="E10" s="35">
        <f>STDEV('Daily Returns'!E$11:E$262)*SQRT(Assumptions!$C$9)</f>
        <v>0.10638606259993187</v>
      </c>
      <c r="F10" s="32">
        <f>'Growth Index'!E262/'Growth Index'!E10-1</f>
        <v>-9.2708646630484948E-2</v>
      </c>
      <c r="G10" s="37">
        <f>(F10-Assumptions!$C$8)/E10</f>
        <v>-1.4824183053334088</v>
      </c>
      <c r="H10" s="37">
        <f>CORREL('Daily Returns'!B$11:B$262,'Daily Returns'!C$11:C$262)</f>
        <v>-0.18039000304956784</v>
      </c>
      <c r="I10" s="37">
        <f>CORREL('Daily Returns'!B$11:B$262,'Daily Returns'!D$11:D$262)</f>
        <v>0.917007703120166</v>
      </c>
      <c r="J10" s="37">
        <f>CORREL('Daily Returns'!C$11:C$262,'Daily Returns'!D$11:D$262)</f>
        <v>-0.19337187339694858</v>
      </c>
    </row>
    <row r="11" spans="1:10" x14ac:dyDescent="0.25">
      <c r="A11" s="60">
        <f>'Daily Prices'!A263</f>
        <v>42391</v>
      </c>
      <c r="B11" s="61">
        <f>STDEV('Daily Returns'!B$12:B$263)*SQRT(Assumptions!$C$9)</f>
        <v>0.16273385705396112</v>
      </c>
      <c r="C11" s="61">
        <f>STDEV('Daily Returns'!C$12:C$263)*SQRT(Assumptions!$C$9)</f>
        <v>0.14378230179771898</v>
      </c>
      <c r="D11" s="61">
        <f>STDEV('Daily Returns'!D$12:D$263)*SQRT(Assumptions!$C$9)</f>
        <v>0.18477115885511167</v>
      </c>
      <c r="E11" s="61">
        <f>STDEV('Daily Returns'!E$12:E$263)*SQRT(Assumptions!$C$9)</f>
        <v>0.10708832867205641</v>
      </c>
      <c r="F11" s="48">
        <f>'Growth Index'!E263/'Growth Index'!E11-1</f>
        <v>-7.954708292285384E-2</v>
      </c>
      <c r="G11" s="62">
        <f>(F11-Assumptions!$C$8)/E11</f>
        <v>-1.3497930606939419</v>
      </c>
      <c r="H11" s="62">
        <f>CORREL('Daily Returns'!B$12:B$263,'Daily Returns'!C$12:C$263)</f>
        <v>-0.18203507864984741</v>
      </c>
      <c r="I11" s="62">
        <f>CORREL('Daily Returns'!B$12:B$263,'Daily Returns'!D$12:D$263)</f>
        <v>0.91826243166429788</v>
      </c>
      <c r="J11" s="62">
        <f>CORREL('Daily Returns'!C$12:C$263,'Daily Returns'!D$12:D$263)</f>
        <v>-0.19503942020422774</v>
      </c>
    </row>
    <row r="12" spans="1:10" x14ac:dyDescent="0.25">
      <c r="A12" s="63">
        <f>'Daily Prices'!A264</f>
        <v>42394</v>
      </c>
      <c r="B12" s="35">
        <f>STDEV('Daily Returns'!B$13:B$264)*SQRT(Assumptions!$C$9)</f>
        <v>0.16273342870716759</v>
      </c>
      <c r="C12" s="35">
        <f>STDEV('Daily Returns'!C$13:C$264)*SQRT(Assumptions!$C$9)</f>
        <v>0.14413198049993153</v>
      </c>
      <c r="D12" s="35">
        <f>STDEV('Daily Returns'!D$13:D$264)*SQRT(Assumptions!$C$9)</f>
        <v>0.18475921394618591</v>
      </c>
      <c r="E12" s="35">
        <f>STDEV('Daily Returns'!E$13:E$264)*SQRT(Assumptions!$C$9)</f>
        <v>0.10723885198601935</v>
      </c>
      <c r="F12" s="32">
        <f>'Growth Index'!E264/'Growth Index'!E12-1</f>
        <v>-7.5061274015553958E-2</v>
      </c>
      <c r="G12" s="37">
        <f>(F12-Assumptions!$C$8)/E12</f>
        <v>-1.3060683830689801</v>
      </c>
      <c r="H12" s="37">
        <f>CORREL('Daily Returns'!B$13:B$264,'Daily Returns'!C$13:C$264)</f>
        <v>-0.17975922885331885</v>
      </c>
      <c r="I12" s="37">
        <f>CORREL('Daily Returns'!B$13:B$264,'Daily Returns'!D$13:D$264)</f>
        <v>0.91822286611862014</v>
      </c>
      <c r="J12" s="37">
        <f>CORREL('Daily Returns'!C$13:C$264,'Daily Returns'!D$13:D$264)</f>
        <v>-0.19351745916125437</v>
      </c>
    </row>
    <row r="13" spans="1:10" x14ac:dyDescent="0.25">
      <c r="A13" s="60">
        <f>'Daily Prices'!A265</f>
        <v>42396</v>
      </c>
      <c r="B13" s="61">
        <f>STDEV('Daily Returns'!B$14:B$265)*SQRT(Assumptions!$C$9)</f>
        <v>0.16045591290790209</v>
      </c>
      <c r="C13" s="61">
        <f>STDEV('Daily Returns'!C$14:C$265)*SQRT(Assumptions!$C$9)</f>
        <v>0.1440784991358128</v>
      </c>
      <c r="D13" s="61">
        <f>STDEV('Daily Returns'!D$14:D$265)*SQRT(Assumptions!$C$9)</f>
        <v>0.18324775851387348</v>
      </c>
      <c r="E13" s="61">
        <f>STDEV('Daily Returns'!E$14:E$265)*SQRT(Assumptions!$C$9)</f>
        <v>0.10536694300591096</v>
      </c>
      <c r="F13" s="48">
        <f>'Growth Index'!E265/'Growth Index'!E13-1</f>
        <v>-8.7846043258721473E-2</v>
      </c>
      <c r="G13" s="62">
        <f>(F13-Assumptions!$C$8)/E13</f>
        <v>-1.4506071724046032</v>
      </c>
      <c r="H13" s="62">
        <f>CORREL('Daily Returns'!B$14:B$265,'Daily Returns'!C$14:C$265)</f>
        <v>-0.19905814429235566</v>
      </c>
      <c r="I13" s="62">
        <f>CORREL('Daily Returns'!B$14:B$265,'Daily Returns'!D$14:D$265)</f>
        <v>0.91696065547261529</v>
      </c>
      <c r="J13" s="62">
        <f>CORREL('Daily Returns'!C$14:C$265,'Daily Returns'!D$14:D$265)</f>
        <v>-0.20628800025397301</v>
      </c>
    </row>
    <row r="14" spans="1:10" x14ac:dyDescent="0.25">
      <c r="A14" s="63">
        <f>'Daily Prices'!A266</f>
        <v>42397</v>
      </c>
      <c r="B14" s="35">
        <f>STDEV('Daily Returns'!B$15:B$266)*SQRT(Assumptions!$C$9)</f>
        <v>0.16044209833356277</v>
      </c>
      <c r="C14" s="35">
        <f>STDEV('Daily Returns'!C$15:C$266)*SQRT(Assumptions!$C$9)</f>
        <v>0.1437348483270259</v>
      </c>
      <c r="D14" s="35">
        <f>STDEV('Daily Returns'!D$15:D$266)*SQRT(Assumptions!$C$9)</f>
        <v>0.18332794831526519</v>
      </c>
      <c r="E14" s="35">
        <f>STDEV('Daily Returns'!E$15:E$266)*SQRT(Assumptions!$C$9)</f>
        <v>0.10531602608927766</v>
      </c>
      <c r="F14" s="32">
        <f>'Growth Index'!E266/'Growth Index'!E14-1</f>
        <v>-9.4247662920065478E-2</v>
      </c>
      <c r="G14" s="37">
        <f>(F14-Assumptions!$C$8)/E14</f>
        <v>-1.5120933521083422</v>
      </c>
      <c r="H14" s="37">
        <f>CORREL('Daily Returns'!B$15:B$266,'Daily Returns'!C$15:C$266)</f>
        <v>-0.20045968498085479</v>
      </c>
      <c r="I14" s="37">
        <f>CORREL('Daily Returns'!B$15:B$266,'Daily Returns'!D$15:D$266)</f>
        <v>0.91683070690181911</v>
      </c>
      <c r="J14" s="37">
        <f>CORREL('Daily Returns'!C$15:C$266,'Daily Returns'!D$15:D$266)</f>
        <v>-0.2056058047905181</v>
      </c>
    </row>
    <row r="15" spans="1:10" x14ac:dyDescent="0.25">
      <c r="A15" s="60">
        <f>'Daily Prices'!A267</f>
        <v>42398</v>
      </c>
      <c r="B15" s="61">
        <f>STDEV('Daily Returns'!B$16:B$267)*SQRT(Assumptions!$C$9)</f>
        <v>0.16123734685714933</v>
      </c>
      <c r="C15" s="61">
        <f>STDEV('Daily Returns'!C$16:C$267)*SQRT(Assumptions!$C$9)</f>
        <v>0.14379600248297664</v>
      </c>
      <c r="D15" s="61">
        <f>STDEV('Daily Returns'!D$16:D$267)*SQRT(Assumptions!$C$9)</f>
        <v>0.18368399357103246</v>
      </c>
      <c r="E15" s="61">
        <f>STDEV('Daily Returns'!E$16:E$267)*SQRT(Assumptions!$C$9)</f>
        <v>0.10551931873416798</v>
      </c>
      <c r="F15" s="48">
        <f>'Growth Index'!E267/'Growth Index'!E15-1</f>
        <v>-9.01366714243651E-2</v>
      </c>
      <c r="G15" s="62">
        <f>(F15-Assumptions!$C$8)/E15</f>
        <v>-1.4702205556803944</v>
      </c>
      <c r="H15" s="62">
        <f>CORREL('Daily Returns'!B$16:B$267,'Daily Returns'!C$16:C$267)</f>
        <v>-0.20228275953244806</v>
      </c>
      <c r="I15" s="62">
        <f>CORREL('Daily Returns'!B$16:B$267,'Daily Returns'!D$16:D$267)</f>
        <v>0.91671566565018958</v>
      </c>
      <c r="J15" s="62">
        <f>CORREL('Daily Returns'!C$16:C$267,'Daily Returns'!D$16:D$267)</f>
        <v>-0.2069402032606785</v>
      </c>
    </row>
    <row r="16" spans="1:10" x14ac:dyDescent="0.25">
      <c r="A16" s="63">
        <f>'Daily Prices'!A268</f>
        <v>42402</v>
      </c>
      <c r="B16" s="35">
        <f>STDEV('Daily Returns'!B$17:B$268)*SQRT(Assumptions!$C$9)</f>
        <v>0.16062236842659447</v>
      </c>
      <c r="C16" s="35">
        <f>STDEV('Daily Returns'!C$17:C$268)*SQRT(Assumptions!$C$9)</f>
        <v>0.14408867339859271</v>
      </c>
      <c r="D16" s="35">
        <f>STDEV('Daily Returns'!D$17:D$268)*SQRT(Assumptions!$C$9)</f>
        <v>0.18534112683580073</v>
      </c>
      <c r="E16" s="35">
        <f>STDEV('Daily Returns'!E$17:E$268)*SQRT(Assumptions!$C$9)</f>
        <v>0.10473489665586311</v>
      </c>
      <c r="F16" s="32">
        <f>'Growth Index'!E268/'Growth Index'!E16-1</f>
        <v>-0.10755811576163155</v>
      </c>
      <c r="G16" s="37">
        <f>(F16-Assumptions!$C$8)/E16</f>
        <v>-1.6475704017603732</v>
      </c>
      <c r="H16" s="37">
        <f>CORREL('Daily Returns'!B$17:B$268,'Daily Returns'!C$17:C$268)</f>
        <v>-0.22224663549791443</v>
      </c>
      <c r="I16" s="37">
        <f>CORREL('Daily Returns'!B$17:B$268,'Daily Returns'!D$17:D$268)</f>
        <v>0.91706455873990556</v>
      </c>
      <c r="J16" s="37">
        <f>CORREL('Daily Returns'!C$17:C$268,'Daily Returns'!D$17:D$268)</f>
        <v>-0.2255653370905093</v>
      </c>
    </row>
    <row r="17" spans="1:10" x14ac:dyDescent="0.25">
      <c r="A17" s="60">
        <f>'Daily Prices'!A269</f>
        <v>42403</v>
      </c>
      <c r="B17" s="61">
        <f>STDEV('Daily Returns'!B$18:B$269)*SQRT(Assumptions!$C$9)</f>
        <v>0.16103480149292224</v>
      </c>
      <c r="C17" s="61">
        <f>STDEV('Daily Returns'!C$18:C$269)*SQRT(Assumptions!$C$9)</f>
        <v>0.14411098035215478</v>
      </c>
      <c r="D17" s="61">
        <f>STDEV('Daily Returns'!D$18:D$269)*SQRT(Assumptions!$C$9)</f>
        <v>0.18613752097486305</v>
      </c>
      <c r="E17" s="61">
        <f>STDEV('Daily Returns'!E$18:E$269)*SQRT(Assumptions!$C$9)</f>
        <v>0.10498589591704795</v>
      </c>
      <c r="F17" s="48">
        <f>'Growth Index'!E269/'Growth Index'!E17-1</f>
        <v>-0.11941890329813798</v>
      </c>
      <c r="G17" s="62">
        <f>(F17-Assumptions!$C$8)/E17</f>
        <v>-1.7566064630610201</v>
      </c>
      <c r="H17" s="62">
        <f>CORREL('Daily Returns'!B$18:B$269,'Daily Returns'!C$18:C$269)</f>
        <v>-0.22319251623645164</v>
      </c>
      <c r="I17" s="62">
        <f>CORREL('Daily Returns'!B$18:B$269,'Daily Returns'!D$18:D$269)</f>
        <v>0.91756318530840997</v>
      </c>
      <c r="J17" s="62">
        <f>CORREL('Daily Returns'!C$18:C$269,'Daily Returns'!D$18:D$269)</f>
        <v>-0.22686487980389602</v>
      </c>
    </row>
    <row r="18" spans="1:10" x14ac:dyDescent="0.25">
      <c r="A18" s="63">
        <f>'Daily Prices'!A270</f>
        <v>42405</v>
      </c>
      <c r="B18" s="35">
        <f>STDEV('Daily Returns'!B$19:B$270)*SQRT(Assumptions!$C$9)</f>
        <v>0.16185206569755589</v>
      </c>
      <c r="C18" s="35">
        <f>STDEV('Daily Returns'!C$19:C$270)*SQRT(Assumptions!$C$9)</f>
        <v>0.14490256113255323</v>
      </c>
      <c r="D18" s="35">
        <f>STDEV('Daily Returns'!D$19:D$270)*SQRT(Assumptions!$C$9)</f>
        <v>0.18614645671024602</v>
      </c>
      <c r="E18" s="35">
        <f>STDEV('Daily Returns'!E$19:E$270)*SQRT(Assumptions!$C$9)</f>
        <v>0.10547480439310912</v>
      </c>
      <c r="F18" s="32">
        <f>'Growth Index'!E270/'Growth Index'!E18-1</f>
        <v>-0.11167410129249278</v>
      </c>
      <c r="G18" s="37">
        <f>(F18-Assumptions!$C$8)/E18</f>
        <v>-1.6750360648598202</v>
      </c>
      <c r="H18" s="37">
        <f>CORREL('Daily Returns'!B$19:B$270,'Daily Returns'!C$19:C$270)</f>
        <v>-0.20950606568613095</v>
      </c>
      <c r="I18" s="37">
        <f>CORREL('Daily Returns'!B$19:B$270,'Daily Returns'!D$19:D$270)</f>
        <v>0.91077398296623502</v>
      </c>
      <c r="J18" s="37">
        <f>CORREL('Daily Returns'!C$19:C$270,'Daily Returns'!D$19:D$270)</f>
        <v>-0.22718535312546304</v>
      </c>
    </row>
    <row r="19" spans="1:10" x14ac:dyDescent="0.25">
      <c r="A19" s="60">
        <f>'Daily Prices'!A271</f>
        <v>42408</v>
      </c>
      <c r="B19" s="61">
        <f>STDEV('Daily Returns'!B$20:B$271)*SQRT(Assumptions!$C$9)</f>
        <v>0.16204237060598051</v>
      </c>
      <c r="C19" s="61">
        <f>STDEV('Daily Returns'!C$20:C$271)*SQRT(Assumptions!$C$9)</f>
        <v>0.15034360509554895</v>
      </c>
      <c r="D19" s="61">
        <f>STDEV('Daily Returns'!D$20:D$271)*SQRT(Assumptions!$C$9)</f>
        <v>0.18599170181801736</v>
      </c>
      <c r="E19" s="61">
        <f>STDEV('Daily Returns'!E$20:E$271)*SQRT(Assumptions!$C$9)</f>
        <v>0.10592061424343417</v>
      </c>
      <c r="F19" s="48">
        <f>'Growth Index'!E271/'Growth Index'!E19-1</f>
        <v>-0.10680181159857505</v>
      </c>
      <c r="G19" s="62">
        <f>(F19-Assumptions!$C$8)/E19</f>
        <v>-1.6219865493201171</v>
      </c>
      <c r="H19" s="62">
        <f>CORREL('Daily Returns'!B$20:B$271,'Daily Returns'!C$20:C$271)</f>
        <v>-0.22299934638625693</v>
      </c>
      <c r="I19" s="62">
        <f>CORREL('Daily Returns'!B$20:B$271,'Daily Returns'!D$20:D$271)</f>
        <v>0.90901888808679399</v>
      </c>
      <c r="J19" s="62">
        <f>CORREL('Daily Returns'!C$20:C$271,'Daily Returns'!D$20:D$271)</f>
        <v>-0.22372255386321291</v>
      </c>
    </row>
    <row r="20" spans="1:10" x14ac:dyDescent="0.25">
      <c r="A20" s="63">
        <f>'Daily Prices'!A272</f>
        <v>42409</v>
      </c>
      <c r="B20" s="35">
        <f>STDEV('Daily Returns'!B$21:B$272)*SQRT(Assumptions!$C$9)</f>
        <v>0.16201179319011499</v>
      </c>
      <c r="C20" s="35">
        <f>STDEV('Daily Returns'!C$21:C$272)*SQRT(Assumptions!$C$9)</f>
        <v>0.15027675755364034</v>
      </c>
      <c r="D20" s="35">
        <f>STDEV('Daily Returns'!D$21:D$272)*SQRT(Assumptions!$C$9)</f>
        <v>0.1858002163332941</v>
      </c>
      <c r="E20" s="35">
        <f>STDEV('Daily Returns'!E$21:E$272)*SQRT(Assumptions!$C$9)</f>
        <v>0.10598288994861704</v>
      </c>
      <c r="F20" s="32">
        <f>'Growth Index'!E272/'Growth Index'!E20-1</f>
        <v>-0.11474400171669574</v>
      </c>
      <c r="G20" s="37">
        <f>(F20-Assumptions!$C$8)/E20</f>
        <v>-1.6959718856868293</v>
      </c>
      <c r="H20" s="37">
        <f>CORREL('Daily Returns'!B$21:B$272,'Daily Returns'!C$21:C$272)</f>
        <v>-0.21944806397734498</v>
      </c>
      <c r="I20" s="37">
        <f>CORREL('Daily Returns'!B$21:B$272,'Daily Returns'!D$21:D$272)</f>
        <v>0.90795677291661481</v>
      </c>
      <c r="J20" s="37">
        <f>CORREL('Daily Returns'!C$21:C$272,'Daily Returns'!D$21:D$272)</f>
        <v>-0.22197907770873845</v>
      </c>
    </row>
    <row r="21" spans="1:10" x14ac:dyDescent="0.25">
      <c r="A21" s="60">
        <f>'Daily Prices'!A273</f>
        <v>42411</v>
      </c>
      <c r="B21" s="61">
        <f>STDEV('Daily Returns'!B$22:B$273)*SQRT(Assumptions!$C$9)</f>
        <v>0.16781076264784367</v>
      </c>
      <c r="C21" s="61">
        <f>STDEV('Daily Returns'!C$22:C$273)*SQRT(Assumptions!$C$9)</f>
        <v>0.15845408135195793</v>
      </c>
      <c r="D21" s="61">
        <f>STDEV('Daily Returns'!D$22:D$273)*SQRT(Assumptions!$C$9)</f>
        <v>0.18579699315907255</v>
      </c>
      <c r="E21" s="61">
        <f>STDEV('Daily Returns'!E$22:E$273)*SQRT(Assumptions!$C$9)</f>
        <v>0.10615781624886396</v>
      </c>
      <c r="F21" s="48">
        <f>'Growth Index'!E273/'Growth Index'!E21-1</f>
        <v>-0.10966614422849441</v>
      </c>
      <c r="G21" s="62">
        <f>(F21-Assumptions!$C$8)/E21</f>
        <v>-1.6453441715401111</v>
      </c>
      <c r="H21" s="62">
        <f>CORREL('Daily Returns'!B$22:B$273,'Daily Returns'!C$22:C$273)</f>
        <v>-0.28359806590136666</v>
      </c>
      <c r="I21" s="62">
        <f>CORREL('Daily Returns'!B$22:B$273,'Daily Returns'!D$22:D$273)</f>
        <v>0.88070403713569623</v>
      </c>
      <c r="J21" s="62">
        <f>CORREL('Daily Returns'!C$22:C$273,'Daily Returns'!D$22:D$273)</f>
        <v>-0.21538935104520307</v>
      </c>
    </row>
    <row r="22" spans="1:10" x14ac:dyDescent="0.25">
      <c r="A22" s="63">
        <f>'Daily Prices'!A274</f>
        <v>42412</v>
      </c>
      <c r="B22" s="35">
        <f>STDEV('Daily Returns'!B$23:B$274)*SQRT(Assumptions!$C$9)</f>
        <v>0.16775085519539873</v>
      </c>
      <c r="C22" s="35">
        <f>STDEV('Daily Returns'!C$23:C$274)*SQRT(Assumptions!$C$9)</f>
        <v>0.15847515009889149</v>
      </c>
      <c r="D22" s="35">
        <f>STDEV('Daily Returns'!D$23:D$274)*SQRT(Assumptions!$C$9)</f>
        <v>0.18578837877224033</v>
      </c>
      <c r="E22" s="35">
        <f>STDEV('Daily Returns'!E$23:E$274)*SQRT(Assumptions!$C$9)</f>
        <v>0.10618735281368163</v>
      </c>
      <c r="F22" s="32">
        <f>'Growth Index'!E274/'Growth Index'!E22-1</f>
        <v>-0.11228323889675929</v>
      </c>
      <c r="G22" s="37">
        <f>(F22-Assumptions!$C$8)/E22</f>
        <v>-1.669532521521879</v>
      </c>
      <c r="H22" s="37">
        <f>CORREL('Daily Returns'!B$23:B$274,'Daily Returns'!C$23:C$274)</f>
        <v>-0.28317653414647692</v>
      </c>
      <c r="I22" s="37">
        <f>CORREL('Daily Returns'!B$23:B$274,'Daily Returns'!D$23:D$274)</f>
        <v>0.88026454485604189</v>
      </c>
      <c r="J22" s="37">
        <f>CORREL('Daily Returns'!C$23:C$274,'Daily Returns'!D$23:D$274)</f>
        <v>-0.214144457600037</v>
      </c>
    </row>
    <row r="23" spans="1:10" x14ac:dyDescent="0.25">
      <c r="A23" s="60">
        <f>'Daily Prices'!A275</f>
        <v>42415</v>
      </c>
      <c r="B23" s="61">
        <f>STDEV('Daily Returns'!B$24:B$275)*SQRT(Assumptions!$C$9)</f>
        <v>0.16894621760408257</v>
      </c>
      <c r="C23" s="61">
        <f>STDEV('Daily Returns'!C$24:C$275)*SQRT(Assumptions!$C$9)</f>
        <v>0.1605240625651653</v>
      </c>
      <c r="D23" s="61">
        <f>STDEV('Daily Returns'!D$24:D$275)*SQRT(Assumptions!$C$9)</f>
        <v>0.18491772025157738</v>
      </c>
      <c r="E23" s="61">
        <f>STDEV('Daily Returns'!E$24:E$275)*SQRT(Assumptions!$C$9)</f>
        <v>0.10554951504075162</v>
      </c>
      <c r="F23" s="48">
        <f>'Growth Index'!E275/'Growth Index'!E23-1</f>
        <v>-0.10459700528225535</v>
      </c>
      <c r="G23" s="62">
        <f>(F23-Assumptions!$C$8)/E23</f>
        <v>-1.6068004217430618</v>
      </c>
      <c r="H23" s="62">
        <f>CORREL('Daily Returns'!B$24:B$275,'Daily Returns'!C$24:C$275)</f>
        <v>-0.30499018385240489</v>
      </c>
      <c r="I23" s="62">
        <f>CORREL('Daily Returns'!B$24:B$275,'Daily Returns'!D$24:D$275)</f>
        <v>0.86642481755001388</v>
      </c>
      <c r="J23" s="62">
        <f>CORREL('Daily Returns'!C$24:C$275,'Daily Returns'!D$24:D$275)</f>
        <v>-0.21275460869512519</v>
      </c>
    </row>
    <row r="24" spans="1:10" x14ac:dyDescent="0.25">
      <c r="A24" s="63">
        <f>'Daily Prices'!A276</f>
        <v>42416</v>
      </c>
      <c r="B24" s="35">
        <f>STDEV('Daily Returns'!B$25:B$276)*SQRT(Assumptions!$C$9)</f>
        <v>0.16956988059844888</v>
      </c>
      <c r="C24" s="35">
        <f>STDEV('Daily Returns'!C$25:C$276)*SQRT(Assumptions!$C$9)</f>
        <v>0.16059089797271053</v>
      </c>
      <c r="D24" s="35">
        <f>STDEV('Daily Returns'!D$25:D$276)*SQRT(Assumptions!$C$9)</f>
        <v>0.18657627868248833</v>
      </c>
      <c r="E24" s="35">
        <f>STDEV('Daily Returns'!E$25:E$276)*SQRT(Assumptions!$C$9)</f>
        <v>0.10599327846426937</v>
      </c>
      <c r="F24" s="32">
        <f>'Growth Index'!E276/'Growth Index'!E24-1</f>
        <v>-0.11357714169055499</v>
      </c>
      <c r="G24" s="37">
        <f>(F24-Assumptions!$C$8)/E24</f>
        <v>-1.6847968501205843</v>
      </c>
      <c r="H24" s="37">
        <f>CORREL('Daily Returns'!B$25:B$276,'Daily Returns'!C$25:C$276)</f>
        <v>-0.30647658350782103</v>
      </c>
      <c r="I24" s="37">
        <f>CORREL('Daily Returns'!B$25:B$276,'Daily Returns'!D$25:D$276)</f>
        <v>0.86697488301671499</v>
      </c>
      <c r="J24" s="37">
        <f>CORREL('Daily Returns'!C$25:C$276,'Daily Returns'!D$25:D$276)</f>
        <v>-0.21510329934505257</v>
      </c>
    </row>
    <row r="25" spans="1:10" x14ac:dyDescent="0.25">
      <c r="A25" s="60">
        <f>'Daily Prices'!A277</f>
        <v>42417</v>
      </c>
      <c r="B25" s="61">
        <f>STDEV('Daily Returns'!B$26:B$277)*SQRT(Assumptions!$C$9)</f>
        <v>0.16977638367826087</v>
      </c>
      <c r="C25" s="61">
        <f>STDEV('Daily Returns'!C$26:C$277)*SQRT(Assumptions!$C$9)</f>
        <v>0.16045367510897038</v>
      </c>
      <c r="D25" s="61">
        <f>STDEV('Daily Returns'!D$26:D$277)*SQRT(Assumptions!$C$9)</f>
        <v>0.18666726448441626</v>
      </c>
      <c r="E25" s="61">
        <f>STDEV('Daily Returns'!E$26:E$277)*SQRT(Assumptions!$C$9)</f>
        <v>0.10591587867538442</v>
      </c>
      <c r="F25" s="48">
        <f>'Growth Index'!E277/'Growth Index'!E25-1</f>
        <v>-0.10178464555337607</v>
      </c>
      <c r="G25" s="62">
        <f>(F25-Assumptions!$C$8)/E25</f>
        <v>-1.5746897220627787</v>
      </c>
      <c r="H25" s="62">
        <f>CORREL('Daily Returns'!B$26:B$277,'Daily Returns'!C$26:C$277)</f>
        <v>-0.3077254906474306</v>
      </c>
      <c r="I25" s="62">
        <f>CORREL('Daily Returns'!B$26:B$277,'Daily Returns'!D$26:D$277)</f>
        <v>0.8679659896026326</v>
      </c>
      <c r="J25" s="62">
        <f>CORREL('Daily Returns'!C$26:C$277,'Daily Returns'!D$26:D$277)</f>
        <v>-0.21850747450803959</v>
      </c>
    </row>
    <row r="26" spans="1:10" x14ac:dyDescent="0.25">
      <c r="A26" s="63">
        <f>'Daily Prices'!A278</f>
        <v>42418</v>
      </c>
      <c r="B26" s="35">
        <f>STDEV('Daily Returns'!B$27:B$278)*SQRT(Assumptions!$C$9)</f>
        <v>0.17018438425574406</v>
      </c>
      <c r="C26" s="35">
        <f>STDEV('Daily Returns'!C$27:C$278)*SQRT(Assumptions!$C$9)</f>
        <v>0.1603787711754367</v>
      </c>
      <c r="D26" s="35">
        <f>STDEV('Daily Returns'!D$27:D$278)*SQRT(Assumptions!$C$9)</f>
        <v>0.18673356856136214</v>
      </c>
      <c r="E26" s="35">
        <f>STDEV('Daily Returns'!E$27:E$278)*SQRT(Assumptions!$C$9)</f>
        <v>0.10615584999842405</v>
      </c>
      <c r="F26" s="32">
        <f>'Growth Index'!E278/'Growth Index'!E26-1</f>
        <v>-9.481138806437106E-2</v>
      </c>
      <c r="G26" s="37">
        <f>(F26-Assumptions!$C$8)/E26</f>
        <v>-1.5054411798006757</v>
      </c>
      <c r="H26" s="37">
        <f>CORREL('Daily Returns'!B$27:B$278,'Daily Returns'!C$27:C$278)</f>
        <v>-0.30522975800585117</v>
      </c>
      <c r="I26" s="37">
        <f>CORREL('Daily Returns'!B$27:B$278,'Daily Returns'!D$27:D$278)</f>
        <v>0.86800631970234143</v>
      </c>
      <c r="J26" s="37">
        <f>CORREL('Daily Returns'!C$27:C$278,'Daily Returns'!D$27:D$278)</f>
        <v>-0.21662901063199244</v>
      </c>
    </row>
    <row r="27" spans="1:10" x14ac:dyDescent="0.25">
      <c r="A27" s="60">
        <f>'Daily Prices'!A279</f>
        <v>42419</v>
      </c>
      <c r="B27" s="61">
        <f>STDEV('Daily Returns'!B$28:B$279)*SQRT(Assumptions!$C$9)</f>
        <v>0.17021533640394595</v>
      </c>
      <c r="C27" s="61">
        <f>STDEV('Daily Returns'!C$28:C$279)*SQRT(Assumptions!$C$9)</f>
        <v>0.16098740299955458</v>
      </c>
      <c r="D27" s="61">
        <f>STDEV('Daily Returns'!D$28:D$279)*SQRT(Assumptions!$C$9)</f>
        <v>0.18658078449812548</v>
      </c>
      <c r="E27" s="61">
        <f>STDEV('Daily Returns'!E$28:E$279)*SQRT(Assumptions!$C$9)</f>
        <v>0.10629936639326623</v>
      </c>
      <c r="F27" s="48">
        <f>'Growth Index'!E279/'Growth Index'!E27-1</f>
        <v>-8.1430282908817708E-2</v>
      </c>
      <c r="G27" s="62">
        <f>(F27-Assumptions!$C$8)/E27</f>
        <v>-1.3775273350838493</v>
      </c>
      <c r="H27" s="62">
        <f>CORREL('Daily Returns'!B$28:B$279,'Daily Returns'!C$28:C$279)</f>
        <v>-0.30212980886681079</v>
      </c>
      <c r="I27" s="62">
        <f>CORREL('Daily Returns'!B$28:B$279,'Daily Returns'!D$28:D$279)</f>
        <v>0.86867599673495421</v>
      </c>
      <c r="J27" s="62">
        <f>CORREL('Daily Returns'!C$28:C$279,'Daily Returns'!D$28:D$279)</f>
        <v>-0.21733529172156119</v>
      </c>
    </row>
    <row r="28" spans="1:10" x14ac:dyDescent="0.25">
      <c r="A28" s="63">
        <f>'Daily Prices'!A280</f>
        <v>42422</v>
      </c>
      <c r="B28" s="35">
        <f>STDEV('Daily Returns'!B$29:B$280)*SQRT(Assumptions!$C$9)</f>
        <v>0.1702190319542316</v>
      </c>
      <c r="C28" s="35">
        <f>STDEV('Daily Returns'!C$29:C$280)*SQRT(Assumptions!$C$9)</f>
        <v>0.16158961812665432</v>
      </c>
      <c r="D28" s="35">
        <f>STDEV('Daily Returns'!D$29:D$280)*SQRT(Assumptions!$C$9)</f>
        <v>0.18650416651578397</v>
      </c>
      <c r="E28" s="35">
        <f>STDEV('Daily Returns'!E$29:E$280)*SQRT(Assumptions!$C$9)</f>
        <v>0.10620526054138944</v>
      </c>
      <c r="F28" s="32">
        <f>'Growth Index'!E280/'Growth Index'!E28-1</f>
        <v>-7.9843634334222258E-2</v>
      </c>
      <c r="G28" s="37">
        <f>(F28-Assumptions!$C$8)/E28</f>
        <v>-1.363808474230662</v>
      </c>
      <c r="H28" s="37">
        <f>CORREL('Daily Returns'!B$29:B$280,'Daily Returns'!C$29:C$280)</f>
        <v>-0.30484735542560826</v>
      </c>
      <c r="I28" s="37">
        <f>CORREL('Daily Returns'!B$29:B$280,'Daily Returns'!D$29:D$280)</f>
        <v>0.8685573331766453</v>
      </c>
      <c r="J28" s="37">
        <f>CORREL('Daily Returns'!C$29:C$280,'Daily Returns'!D$29:D$280)</f>
        <v>-0.21946168572526248</v>
      </c>
    </row>
    <row r="29" spans="1:10" x14ac:dyDescent="0.25">
      <c r="A29" s="60">
        <f>'Daily Prices'!A281</f>
        <v>42423</v>
      </c>
      <c r="B29" s="61">
        <f>STDEV('Daily Returns'!B$30:B$281)*SQRT(Assumptions!$C$9)</f>
        <v>0.17011033888660973</v>
      </c>
      <c r="C29" s="61">
        <f>STDEV('Daily Returns'!C$30:C$281)*SQRT(Assumptions!$C$9)</f>
        <v>0.16181668540120356</v>
      </c>
      <c r="D29" s="61">
        <f>STDEV('Daily Returns'!D$30:D$281)*SQRT(Assumptions!$C$9)</f>
        <v>0.18584849968627004</v>
      </c>
      <c r="E29" s="61">
        <f>STDEV('Daily Returns'!E$30:E$281)*SQRT(Assumptions!$C$9)</f>
        <v>0.10567304518191661</v>
      </c>
      <c r="F29" s="48">
        <f>'Growth Index'!E281/'Growth Index'!E29-1</f>
        <v>-7.3878739884957856E-2</v>
      </c>
      <c r="G29" s="62">
        <f>(F29-Assumptions!$C$8)/E29</f>
        <v>-1.3142305083181571</v>
      </c>
      <c r="H29" s="62">
        <f>CORREL('Daily Returns'!B$30:B$281,'Daily Returns'!C$30:C$281)</f>
        <v>-0.31030437316554937</v>
      </c>
      <c r="I29" s="62">
        <f>CORREL('Daily Returns'!B$30:B$281,'Daily Returns'!D$30:D$281)</f>
        <v>0.86815612921592189</v>
      </c>
      <c r="J29" s="62">
        <f>CORREL('Daily Returns'!C$30:C$281,'Daily Returns'!D$30:D$281)</f>
        <v>-0.22529300340033387</v>
      </c>
    </row>
    <row r="30" spans="1:10" x14ac:dyDescent="0.25">
      <c r="A30" s="63">
        <f>'Daily Prices'!A282</f>
        <v>42424</v>
      </c>
      <c r="B30" s="35">
        <f>STDEV('Daily Returns'!B$31:B$282)*SQRT(Assumptions!$C$9)</f>
        <v>0.17052692248565476</v>
      </c>
      <c r="C30" s="35">
        <f>STDEV('Daily Returns'!C$31:C$282)*SQRT(Assumptions!$C$9)</f>
        <v>0.16346999280946733</v>
      </c>
      <c r="D30" s="35">
        <f>STDEV('Daily Returns'!D$31:D$282)*SQRT(Assumptions!$C$9)</f>
        <v>0.18601143216602584</v>
      </c>
      <c r="E30" s="35">
        <f>STDEV('Daily Returns'!E$31:E$282)*SQRT(Assumptions!$C$9)</f>
        <v>0.10560140336299616</v>
      </c>
      <c r="F30" s="32">
        <f>'Growth Index'!E282/'Growth Index'!E30-1</f>
        <v>-7.6165624212223393E-2</v>
      </c>
      <c r="G30" s="37">
        <f>(F30-Assumptions!$C$8)/E30</f>
        <v>-1.3367779188215723</v>
      </c>
      <c r="H30" s="37">
        <f>CORREL('Daily Returns'!B$31:B$282,'Daily Returns'!C$31:C$282)</f>
        <v>-0.31726055020967769</v>
      </c>
      <c r="I30" s="37">
        <f>CORREL('Daily Returns'!B$31:B$282,'Daily Returns'!D$31:D$282)</f>
        <v>0.86866329463380343</v>
      </c>
      <c r="J30" s="37">
        <f>CORREL('Daily Returns'!C$31:C$282,'Daily Returns'!D$31:D$282)</f>
        <v>-0.23188886277255372</v>
      </c>
    </row>
    <row r="31" spans="1:10" x14ac:dyDescent="0.25">
      <c r="A31" s="60">
        <f>'Daily Prices'!A283</f>
        <v>42425</v>
      </c>
      <c r="B31" s="61">
        <f>STDEV('Daily Returns'!B$32:B$283)*SQRT(Assumptions!$C$9)</f>
        <v>0.17042955968436968</v>
      </c>
      <c r="C31" s="61">
        <f>STDEV('Daily Returns'!C$32:C$283)*SQRT(Assumptions!$C$9)</f>
        <v>0.16346728535635185</v>
      </c>
      <c r="D31" s="61">
        <f>STDEV('Daily Returns'!D$32:D$283)*SQRT(Assumptions!$C$9)</f>
        <v>0.18547408838243382</v>
      </c>
      <c r="E31" s="61">
        <f>STDEV('Daily Returns'!E$32:E$283)*SQRT(Assumptions!$C$9)</f>
        <v>0.10564302712994682</v>
      </c>
      <c r="F31" s="48">
        <f>'Growth Index'!E283/'Growth Index'!E31-1</f>
        <v>-8.418668117738437E-2</v>
      </c>
      <c r="G31" s="62">
        <f>(F31-Assumptions!$C$8)/E31</f>
        <v>-1.4121772655556002</v>
      </c>
      <c r="H31" s="62">
        <f>CORREL('Daily Returns'!B$32:B$283,'Daily Returns'!C$32:C$283)</f>
        <v>-0.31481702332499983</v>
      </c>
      <c r="I31" s="62">
        <f>CORREL('Daily Returns'!B$32:B$283,'Daily Returns'!D$32:D$283)</f>
        <v>0.86886808175821639</v>
      </c>
      <c r="J31" s="62">
        <f>CORREL('Daily Returns'!C$32:C$283,'Daily Returns'!D$32:D$283)</f>
        <v>-0.22867695476769784</v>
      </c>
    </row>
    <row r="32" spans="1:10" x14ac:dyDescent="0.25">
      <c r="A32" s="63">
        <f>'Daily Prices'!A284</f>
        <v>42426</v>
      </c>
      <c r="B32" s="35">
        <f>STDEV('Daily Returns'!B$33:B$284)*SQRT(Assumptions!$C$9)</f>
        <v>0.17033271424727589</v>
      </c>
      <c r="C32" s="35">
        <f>STDEV('Daily Returns'!C$33:C$284)*SQRT(Assumptions!$C$9)</f>
        <v>0.16352882679957459</v>
      </c>
      <c r="D32" s="35">
        <f>STDEV('Daily Returns'!D$33:D$284)*SQRT(Assumptions!$C$9)</f>
        <v>0.18529851284638735</v>
      </c>
      <c r="E32" s="35">
        <f>STDEV('Daily Returns'!E$33:E$284)*SQRT(Assumptions!$C$9)</f>
        <v>0.10563201189356708</v>
      </c>
      <c r="F32" s="32">
        <f>'Growth Index'!E284/'Growth Index'!E32-1</f>
        <v>-8.8417612844162718E-2</v>
      </c>
      <c r="G32" s="37">
        <f>(F32-Assumptions!$C$8)/E32</f>
        <v>-1.4523780253162608</v>
      </c>
      <c r="H32" s="37">
        <f>CORREL('Daily Returns'!B$33:B$284,'Daily Returns'!C$33:C$284)</f>
        <v>-0.31474941248302746</v>
      </c>
      <c r="I32" s="37">
        <f>CORREL('Daily Returns'!B$33:B$284,'Daily Returns'!D$33:D$284)</f>
        <v>0.86640192365315849</v>
      </c>
      <c r="J32" s="37">
        <f>CORREL('Daily Returns'!C$33:C$284,'Daily Returns'!D$33:D$284)</f>
        <v>-0.22551791313133093</v>
      </c>
    </row>
    <row r="33" spans="1:10" x14ac:dyDescent="0.25">
      <c r="A33" s="60">
        <f>'Daily Prices'!A285</f>
        <v>42429</v>
      </c>
      <c r="B33" s="61">
        <f>STDEV('Daily Returns'!B$34:B$285)*SQRT(Assumptions!$C$9)</f>
        <v>0.17007914613197844</v>
      </c>
      <c r="C33" s="61">
        <f>STDEV('Daily Returns'!C$34:C$285)*SQRT(Assumptions!$C$9)</f>
        <v>0.16335464284723686</v>
      </c>
      <c r="D33" s="61">
        <f>STDEV('Daily Returns'!D$34:D$285)*SQRT(Assumptions!$C$9)</f>
        <v>0.18475118988570771</v>
      </c>
      <c r="E33" s="61">
        <f>STDEV('Daily Returns'!E$34:E$285)*SQRT(Assumptions!$C$9)</f>
        <v>0.10513193698456769</v>
      </c>
      <c r="F33" s="48">
        <f>'Growth Index'!E285/'Growth Index'!E33-1</f>
        <v>-0.10127543707282072</v>
      </c>
      <c r="G33" s="62">
        <f>(F33-Assumptions!$C$8)/E33</f>
        <v>-1.5815882579736764</v>
      </c>
      <c r="H33" s="62">
        <f>CORREL('Daily Returns'!B$34:B$285,'Daily Returns'!C$34:C$285)</f>
        <v>-0.31812518823506658</v>
      </c>
      <c r="I33" s="62">
        <f>CORREL('Daily Returns'!B$34:B$285,'Daily Returns'!D$34:D$285)</f>
        <v>0.86559318528951779</v>
      </c>
      <c r="J33" s="62">
        <f>CORREL('Daily Returns'!C$34:C$285,'Daily Returns'!D$34:D$285)</f>
        <v>-0.23011786936829653</v>
      </c>
    </row>
    <row r="34" spans="1:10" x14ac:dyDescent="0.25">
      <c r="A34" s="63">
        <f>'Daily Prices'!A286</f>
        <v>42431</v>
      </c>
      <c r="B34" s="35">
        <f>STDEV('Daily Returns'!B$35:B$286)*SQRT(Assumptions!$C$9)</f>
        <v>0.17868544170004461</v>
      </c>
      <c r="C34" s="35">
        <f>STDEV('Daily Returns'!C$35:C$286)*SQRT(Assumptions!$C$9)</f>
        <v>0.16361686204306161</v>
      </c>
      <c r="D34" s="35">
        <f>STDEV('Daily Returns'!D$35:D$286)*SQRT(Assumptions!$C$9)</f>
        <v>0.19750065862898378</v>
      </c>
      <c r="E34" s="35">
        <f>STDEV('Daily Returns'!E$35:E$286)*SQRT(Assumptions!$C$9)</f>
        <v>0.11033160455221883</v>
      </c>
      <c r="F34" s="32">
        <f>'Growth Index'!E286/'Growth Index'!E34-1</f>
        <v>-7.0227649171157314E-2</v>
      </c>
      <c r="G34" s="37">
        <f>(F34-Assumptions!$C$8)/E34</f>
        <v>-1.2256474445375753</v>
      </c>
      <c r="H34" s="37">
        <f>CORREL('Daily Returns'!B$35:B$286,'Daily Returns'!C$35:C$286)</f>
        <v>-0.32041167606716131</v>
      </c>
      <c r="I34" s="37">
        <f>CORREL('Daily Returns'!B$35:B$286,'Daily Returns'!D$35:D$286)</f>
        <v>0.8793073520868423</v>
      </c>
      <c r="J34" s="37">
        <f>CORREL('Daily Returns'!C$35:C$286,'Daily Returns'!D$35:D$286)</f>
        <v>-0.23619056127476934</v>
      </c>
    </row>
    <row r="35" spans="1:10" x14ac:dyDescent="0.25">
      <c r="A35" s="60">
        <f>'Daily Prices'!A287</f>
        <v>42432</v>
      </c>
      <c r="B35" s="61">
        <f>STDEV('Daily Returns'!B$36:B$287)*SQRT(Assumptions!$C$9)</f>
        <v>0.17923712148000828</v>
      </c>
      <c r="C35" s="61">
        <f>STDEV('Daily Returns'!C$36:C$287)*SQRT(Assumptions!$C$9)</f>
        <v>0.16280225203182466</v>
      </c>
      <c r="D35" s="61">
        <f>STDEV('Daily Returns'!D$36:D$287)*SQRT(Assumptions!$C$9)</f>
        <v>0.19840983731931336</v>
      </c>
      <c r="E35" s="61">
        <f>STDEV('Daily Returns'!E$36:E$287)*SQRT(Assumptions!$C$9)</f>
        <v>0.11102960107021725</v>
      </c>
      <c r="F35" s="48">
        <f>'Growth Index'!E287/'Growth Index'!E35-1</f>
        <v>-5.4795015244487599E-2</v>
      </c>
      <c r="G35" s="62">
        <f>(F35-Assumptions!$C$8)/E35</f>
        <v>-1.0789466420646412</v>
      </c>
      <c r="H35" s="62">
        <f>CORREL('Daily Returns'!B$36:B$287,'Daily Returns'!C$36:C$287)</f>
        <v>-0.31361268136462989</v>
      </c>
      <c r="I35" s="62">
        <f>CORREL('Daily Returns'!B$36:B$287,'Daily Returns'!D$36:D$287)</f>
        <v>0.88034212375953524</v>
      </c>
      <c r="J35" s="62">
        <f>CORREL('Daily Returns'!C$36:C$287,'Daily Returns'!D$36:D$287)</f>
        <v>-0.23043821622070312</v>
      </c>
    </row>
    <row r="36" spans="1:10" x14ac:dyDescent="0.25">
      <c r="A36" s="63">
        <f>'Daily Prices'!A288</f>
        <v>42437</v>
      </c>
      <c r="B36" s="35">
        <f>STDEV('Daily Returns'!B$37:B$288)*SQRT(Assumptions!$C$9)</f>
        <v>0.1791743280573028</v>
      </c>
      <c r="C36" s="35">
        <f>STDEV('Daily Returns'!C$37:C$288)*SQRT(Assumptions!$C$9)</f>
        <v>0.16343669582557335</v>
      </c>
      <c r="D36" s="35">
        <f>STDEV('Daily Returns'!D$37:D$288)*SQRT(Assumptions!$C$9)</f>
        <v>0.19843487908716584</v>
      </c>
      <c r="E36" s="35">
        <f>STDEV('Daily Returns'!E$37:E$288)*SQRT(Assumptions!$C$9)</f>
        <v>0.11126505830296823</v>
      </c>
      <c r="F36" s="32">
        <f>'Growth Index'!E288/'Growth Index'!E36-1</f>
        <v>-5.0538050404854706E-2</v>
      </c>
      <c r="G36" s="37">
        <f>(F36-Assumptions!$C$8)/E36</f>
        <v>-1.0384037196138556</v>
      </c>
      <c r="H36" s="37">
        <f>CORREL('Daily Returns'!B$37:B$288,'Daily Returns'!C$37:C$288)</f>
        <v>-0.31152473874838432</v>
      </c>
      <c r="I36" s="37">
        <f>CORREL('Daily Returns'!B$37:B$288,'Daily Returns'!D$37:D$288)</f>
        <v>0.88037151927950308</v>
      </c>
      <c r="J36" s="37">
        <f>CORREL('Daily Returns'!C$37:C$288,'Daily Returns'!D$37:D$288)</f>
        <v>-0.22764632854907543</v>
      </c>
    </row>
    <row r="37" spans="1:10" x14ac:dyDescent="0.25">
      <c r="A37" s="60">
        <f>'Daily Prices'!A289</f>
        <v>42439</v>
      </c>
      <c r="B37" s="61">
        <f>STDEV('Daily Returns'!B$38:B$289)*SQRT(Assumptions!$C$9)</f>
        <v>0.17903069107881575</v>
      </c>
      <c r="C37" s="61">
        <f>STDEV('Daily Returns'!C$38:C$289)*SQRT(Assumptions!$C$9)</f>
        <v>0.16343537784928924</v>
      </c>
      <c r="D37" s="61">
        <f>STDEV('Daily Returns'!D$38:D$289)*SQRT(Assumptions!$C$9)</f>
        <v>0.19845596121308298</v>
      </c>
      <c r="E37" s="61">
        <f>STDEV('Daily Returns'!E$38:E$289)*SQRT(Assumptions!$C$9)</f>
        <v>0.1112050981994539</v>
      </c>
      <c r="F37" s="48">
        <f>'Growth Index'!E289/'Growth Index'!E37-1</f>
        <v>-4.6275583298422851E-2</v>
      </c>
      <c r="G37" s="62">
        <f>(F37-Assumptions!$C$8)/E37</f>
        <v>-1.0006338297444108</v>
      </c>
      <c r="H37" s="62">
        <f>CORREL('Daily Returns'!B$38:B$289,'Daily Returns'!C$38:C$289)</f>
        <v>-0.31204103989160581</v>
      </c>
      <c r="I37" s="62">
        <f>CORREL('Daily Returns'!B$38:B$289,'Daily Returns'!D$38:D$289)</f>
        <v>0.88013769913592188</v>
      </c>
      <c r="J37" s="62">
        <f>CORREL('Daily Returns'!C$38:C$289,'Daily Returns'!D$38:D$289)</f>
        <v>-0.22789709455411211</v>
      </c>
    </row>
    <row r="38" spans="1:10" x14ac:dyDescent="0.25">
      <c r="A38" s="63">
        <f>'Daily Prices'!A290</f>
        <v>42440</v>
      </c>
      <c r="B38" s="35">
        <f>STDEV('Daily Returns'!B$39:B$290)*SQRT(Assumptions!$C$9)</f>
        <v>0.17889837558490004</v>
      </c>
      <c r="C38" s="35">
        <f>STDEV('Daily Returns'!C$39:C$290)*SQRT(Assumptions!$C$9)</f>
        <v>0.16354194210479966</v>
      </c>
      <c r="D38" s="35">
        <f>STDEV('Daily Returns'!D$39:D$290)*SQRT(Assumptions!$C$9)</f>
        <v>0.19831727845113792</v>
      </c>
      <c r="E38" s="35">
        <f>STDEV('Daily Returns'!E$39:E$290)*SQRT(Assumptions!$C$9)</f>
        <v>0.11100784032513035</v>
      </c>
      <c r="F38" s="32">
        <f>'Growth Index'!E290/'Growth Index'!E38-1</f>
        <v>-4.0033596103424718E-2</v>
      </c>
      <c r="G38" s="37">
        <f>(F38-Assumptions!$C$8)/E38</f>
        <v>-0.94618178135699516</v>
      </c>
      <c r="H38" s="37">
        <f>CORREL('Daily Returns'!B$39:B$290,'Daily Returns'!C$39:C$290)</f>
        <v>-0.31422164296118738</v>
      </c>
      <c r="I38" s="37">
        <f>CORREL('Daily Returns'!B$39:B$290,'Daily Returns'!D$39:D$290)</f>
        <v>0.87996539527943929</v>
      </c>
      <c r="J38" s="37">
        <f>CORREL('Daily Returns'!C$39:C$290,'Daily Returns'!D$39:D$290)</f>
        <v>-0.22994830888735904</v>
      </c>
    </row>
    <row r="39" spans="1:10" x14ac:dyDescent="0.25">
      <c r="A39" s="60">
        <f>'Daily Prices'!A291</f>
        <v>42443</v>
      </c>
      <c r="B39" s="61">
        <f>STDEV('Daily Returns'!B$40:B$291)*SQRT(Assumptions!$C$9)</f>
        <v>0.17893744311902796</v>
      </c>
      <c r="C39" s="61">
        <f>STDEV('Daily Returns'!C$40:C$291)*SQRT(Assumptions!$C$9)</f>
        <v>0.1639106877336651</v>
      </c>
      <c r="D39" s="61">
        <f>STDEV('Daily Returns'!D$40:D$291)*SQRT(Assumptions!$C$9)</f>
        <v>0.19836004696424042</v>
      </c>
      <c r="E39" s="61">
        <f>STDEV('Daily Returns'!E$40:E$291)*SQRT(Assumptions!$C$9)</f>
        <v>0.110978264987264</v>
      </c>
      <c r="F39" s="48">
        <f>'Growth Index'!E291/'Growth Index'!E39-1</f>
        <v>-3.923154994433542E-2</v>
      </c>
      <c r="G39" s="62">
        <f>(F39-Assumptions!$C$8)/E39</f>
        <v>-0.93920687943983594</v>
      </c>
      <c r="H39" s="62">
        <f>CORREL('Daily Returns'!B$40:B$291,'Daily Returns'!C$40:C$291)</f>
        <v>-0.31498776155640268</v>
      </c>
      <c r="I39" s="62">
        <f>CORREL('Daily Returns'!B$40:B$291,'Daily Returns'!D$40:D$291)</f>
        <v>0.88019309869762596</v>
      </c>
      <c r="J39" s="62">
        <f>CORREL('Daily Returns'!C$40:C$291,'Daily Returns'!D$40:D$291)</f>
        <v>-0.23216416074304447</v>
      </c>
    </row>
    <row r="40" spans="1:10" x14ac:dyDescent="0.25">
      <c r="A40" s="63">
        <f>'Daily Prices'!A292</f>
        <v>42444</v>
      </c>
      <c r="B40" s="35">
        <f>STDEV('Daily Returns'!B$41:B$292)*SQRT(Assumptions!$C$9)</f>
        <v>0.17919590033559524</v>
      </c>
      <c r="C40" s="35">
        <f>STDEV('Daily Returns'!C$41:C$292)*SQRT(Assumptions!$C$9)</f>
        <v>0.16395931607130243</v>
      </c>
      <c r="D40" s="35">
        <f>STDEV('Daily Returns'!D$41:D$292)*SQRT(Assumptions!$C$9)</f>
        <v>0.19838324436760227</v>
      </c>
      <c r="E40" s="35">
        <f>STDEV('Daily Returns'!E$41:E$292)*SQRT(Assumptions!$C$9)</f>
        <v>0.11114013506599624</v>
      </c>
      <c r="F40" s="32">
        <f>'Growth Index'!E292/'Growth Index'!E40-1</f>
        <v>-4.647936806483921E-2</v>
      </c>
      <c r="G40" s="37">
        <f>(F40-Assumptions!$C$8)/E40</f>
        <v>-1.0030522996813125</v>
      </c>
      <c r="H40" s="37">
        <f>CORREL('Daily Returns'!B$41:B$292,'Daily Returns'!C$41:C$292)</f>
        <v>-0.31267386324546431</v>
      </c>
      <c r="I40" s="37">
        <f>CORREL('Daily Returns'!B$41:B$292,'Daily Returns'!D$41:D$292)</f>
        <v>0.87974998367114587</v>
      </c>
      <c r="J40" s="37">
        <f>CORREL('Daily Returns'!C$41:C$292,'Daily Returns'!D$41:D$292)</f>
        <v>-0.23131957320628566</v>
      </c>
    </row>
    <row r="41" spans="1:10" x14ac:dyDescent="0.25">
      <c r="A41" s="60">
        <f>'Daily Prices'!A293</f>
        <v>42445</v>
      </c>
      <c r="B41" s="61">
        <f>STDEV('Daily Returns'!B$42:B$293)*SQRT(Assumptions!$C$9)</f>
        <v>0.17909444402743951</v>
      </c>
      <c r="C41" s="61">
        <f>STDEV('Daily Returns'!C$42:C$293)*SQRT(Assumptions!$C$9)</f>
        <v>0.16400123496591051</v>
      </c>
      <c r="D41" s="61">
        <f>STDEV('Daily Returns'!D$42:D$293)*SQRT(Assumptions!$C$9)</f>
        <v>0.1981839443586399</v>
      </c>
      <c r="E41" s="61">
        <f>STDEV('Daily Returns'!E$42:E$293)*SQRT(Assumptions!$C$9)</f>
        <v>0.11102655043033287</v>
      </c>
      <c r="F41" s="48">
        <f>'Growth Index'!E293/'Growth Index'!E41-1</f>
        <v>-3.9700507885740755E-2</v>
      </c>
      <c r="G41" s="62">
        <f>(F41-Assumptions!$C$8)/E41</f>
        <v>-0.94302225440606136</v>
      </c>
      <c r="H41" s="62">
        <f>CORREL('Daily Returns'!B$42:B$293,'Daily Returns'!C$42:C$293)</f>
        <v>-0.31333843756319096</v>
      </c>
      <c r="I41" s="62">
        <f>CORREL('Daily Returns'!B$42:B$293,'Daily Returns'!D$42:D$293)</f>
        <v>0.8795369916757011</v>
      </c>
      <c r="J41" s="62">
        <f>CORREL('Daily Returns'!C$42:C$293,'Daily Returns'!D$42:D$293)</f>
        <v>-0.23185830289283013</v>
      </c>
    </row>
    <row r="42" spans="1:10" x14ac:dyDescent="0.25">
      <c r="A42" s="63">
        <f>'Daily Prices'!A294</f>
        <v>42446</v>
      </c>
      <c r="B42" s="35">
        <f>STDEV('Daily Returns'!B$43:B$294)*SQRT(Assumptions!$C$9)</f>
        <v>0.17827865890985709</v>
      </c>
      <c r="C42" s="35">
        <f>STDEV('Daily Returns'!C$43:C$294)*SQRT(Assumptions!$C$9)</f>
        <v>0.16484577026404093</v>
      </c>
      <c r="D42" s="35">
        <f>STDEV('Daily Returns'!D$43:D$294)*SQRT(Assumptions!$C$9)</f>
        <v>0.19691410114310115</v>
      </c>
      <c r="E42" s="35">
        <f>STDEV('Daily Returns'!E$43:E$294)*SQRT(Assumptions!$C$9)</f>
        <v>0.11055343980798313</v>
      </c>
      <c r="F42" s="32">
        <f>'Growth Index'!E294/'Growth Index'!E42-1</f>
        <v>-4.4280200960810312E-2</v>
      </c>
      <c r="G42" s="37">
        <f>(F42-Assumptions!$C$8)/E42</f>
        <v>-0.98848304630426453</v>
      </c>
      <c r="H42" s="37">
        <f>CORREL('Daily Returns'!B$43:B$294,'Daily Returns'!C$43:C$294)</f>
        <v>-0.3147426393298447</v>
      </c>
      <c r="I42" s="37">
        <f>CORREL('Daily Returns'!B$43:B$294,'Daily Returns'!D$43:D$294)</f>
        <v>0.87814138060029223</v>
      </c>
      <c r="J42" s="37">
        <f>CORREL('Daily Returns'!C$43:C$294,'Daily Returns'!D$43:D$294)</f>
        <v>-0.23170278851644918</v>
      </c>
    </row>
    <row r="43" spans="1:10" x14ac:dyDescent="0.25">
      <c r="A43" s="60">
        <f>'Daily Prices'!A295</f>
        <v>42447</v>
      </c>
      <c r="B43" s="61">
        <f>STDEV('Daily Returns'!B$44:B$295)*SQRT(Assumptions!$C$9)</f>
        <v>0.17845087086628142</v>
      </c>
      <c r="C43" s="61">
        <f>STDEV('Daily Returns'!C$44:C$295)*SQRT(Assumptions!$C$9)</f>
        <v>0.16532442856266344</v>
      </c>
      <c r="D43" s="61">
        <f>STDEV('Daily Returns'!D$44:D$295)*SQRT(Assumptions!$C$9)</f>
        <v>0.19627526365185688</v>
      </c>
      <c r="E43" s="61">
        <f>STDEV('Daily Returns'!E$44:E$295)*SQRT(Assumptions!$C$9)</f>
        <v>0.1101872391527442</v>
      </c>
      <c r="F43" s="48">
        <f>'Growth Index'!E295/'Growth Index'!E43-1</f>
        <v>-5.0929842041122386E-2</v>
      </c>
      <c r="G43" s="62">
        <f>(F43-Assumptions!$C$8)/E43</f>
        <v>-1.0521167689882642</v>
      </c>
      <c r="H43" s="62">
        <f>CORREL('Daily Returns'!B$44:B$295,'Daily Returns'!C$44:C$295)</f>
        <v>-0.31900310774392598</v>
      </c>
      <c r="I43" s="62">
        <f>CORREL('Daily Returns'!B$44:B$295,'Daily Returns'!D$44:D$295)</f>
        <v>0.87928590755963409</v>
      </c>
      <c r="J43" s="62">
        <f>CORREL('Daily Returns'!C$44:C$295,'Daily Returns'!D$44:D$295)</f>
        <v>-0.237541281645955</v>
      </c>
    </row>
    <row r="44" spans="1:10" x14ac:dyDescent="0.25">
      <c r="A44" s="63">
        <f>'Daily Prices'!A296</f>
        <v>42450</v>
      </c>
      <c r="B44" s="35">
        <f>STDEV('Daily Returns'!B$45:B$296)*SQRT(Assumptions!$C$9)</f>
        <v>0.17891990905775554</v>
      </c>
      <c r="C44" s="35">
        <f>STDEV('Daily Returns'!C$45:C$296)*SQRT(Assumptions!$C$9)</f>
        <v>0.16535785942116302</v>
      </c>
      <c r="D44" s="35">
        <f>STDEV('Daily Returns'!D$45:D$296)*SQRT(Assumptions!$C$9)</f>
        <v>0.19672932085683564</v>
      </c>
      <c r="E44" s="35">
        <f>STDEV('Daily Returns'!E$45:E$296)*SQRT(Assumptions!$C$9)</f>
        <v>0.11038460479472728</v>
      </c>
      <c r="F44" s="32">
        <f>'Growth Index'!E296/'Growth Index'!E44-1</f>
        <v>-4.7081596550804683E-2</v>
      </c>
      <c r="G44" s="37">
        <f>(F44-Assumptions!$C$8)/E44</f>
        <v>-1.0153734459550148</v>
      </c>
      <c r="H44" s="37">
        <f>CORREL('Daily Returns'!B$45:B$296,'Daily Returns'!C$45:C$296)</f>
        <v>-0.31956831721483003</v>
      </c>
      <c r="I44" s="37">
        <f>CORREL('Daily Returns'!B$45:B$296,'Daily Returns'!D$45:D$296)</f>
        <v>0.87996219501416628</v>
      </c>
      <c r="J44" s="37">
        <f>CORREL('Daily Returns'!C$45:C$296,'Daily Returns'!D$45:D$296)</f>
        <v>-0.23831392490304928</v>
      </c>
    </row>
    <row r="45" spans="1:10" x14ac:dyDescent="0.25">
      <c r="A45" s="60">
        <f>'Daily Prices'!A297</f>
        <v>42451</v>
      </c>
      <c r="B45" s="61">
        <f>STDEV('Daily Returns'!B$46:B$297)*SQRT(Assumptions!$C$9)</f>
        <v>0.17881082351199676</v>
      </c>
      <c r="C45" s="61">
        <f>STDEV('Daily Returns'!C$46:C$297)*SQRT(Assumptions!$C$9)</f>
        <v>0.16550077812708686</v>
      </c>
      <c r="D45" s="61">
        <f>STDEV('Daily Returns'!D$46:D$297)*SQRT(Assumptions!$C$9)</f>
        <v>0.19648735413129034</v>
      </c>
      <c r="E45" s="61">
        <f>STDEV('Daily Returns'!E$46:E$297)*SQRT(Assumptions!$C$9)</f>
        <v>0.1103068171248015</v>
      </c>
      <c r="F45" s="48">
        <f>'Growth Index'!E297/'Growth Index'!E45-1</f>
        <v>-3.5625953871371463E-2</v>
      </c>
      <c r="G45" s="62">
        <f>(F45-Assumptions!$C$8)/E45</f>
        <v>-0.91223694504323272</v>
      </c>
      <c r="H45" s="62">
        <f>CORREL('Daily Returns'!B$46:B$297,'Daily Returns'!C$46:C$297)</f>
        <v>-0.3196798605122555</v>
      </c>
      <c r="I45" s="62">
        <f>CORREL('Daily Returns'!B$46:B$297,'Daily Returns'!D$46:D$297)</f>
        <v>0.87983710516081226</v>
      </c>
      <c r="J45" s="62">
        <f>CORREL('Daily Returns'!C$46:C$297,'Daily Returns'!D$46:D$297)</f>
        <v>-0.23843280939763686</v>
      </c>
    </row>
    <row r="46" spans="1:10" x14ac:dyDescent="0.25">
      <c r="A46" s="63">
        <f>'Daily Prices'!A298</f>
        <v>42452</v>
      </c>
      <c r="B46" s="35">
        <f>STDEV('Daily Returns'!B$47:B$298)*SQRT(Assumptions!$C$9)</f>
        <v>0.17878983718246441</v>
      </c>
      <c r="C46" s="35">
        <f>STDEV('Daily Returns'!C$47:C$298)*SQRT(Assumptions!$C$9)</f>
        <v>0.16751190813568059</v>
      </c>
      <c r="D46" s="35">
        <f>STDEV('Daily Returns'!D$47:D$298)*SQRT(Assumptions!$C$9)</f>
        <v>0.19653362998767798</v>
      </c>
      <c r="E46" s="35">
        <f>STDEV('Daily Returns'!E$47:E$298)*SQRT(Assumptions!$C$9)</f>
        <v>0.11063698314827514</v>
      </c>
      <c r="F46" s="32">
        <f>'Growth Index'!E298/'Growth Index'!E46-1</f>
        <v>-4.6609878997048049E-2</v>
      </c>
      <c r="G46" s="37">
        <f>(F46-Assumptions!$C$8)/E46</f>
        <v>-1.0087935862049768</v>
      </c>
      <c r="H46" s="37">
        <f>CORREL('Daily Returns'!B$47:B$298,'Daily Returns'!C$47:C$298)</f>
        <v>-0.31692908436191319</v>
      </c>
      <c r="I46" s="37">
        <f>CORREL('Daily Returns'!B$47:B$298,'Daily Returns'!D$47:D$298)</f>
        <v>0.87976996961908915</v>
      </c>
      <c r="J46" s="37">
        <f>CORREL('Daily Returns'!C$47:C$298,'Daily Returns'!D$47:D$298)</f>
        <v>-0.23904007302343916</v>
      </c>
    </row>
    <row r="47" spans="1:10" x14ac:dyDescent="0.25">
      <c r="A47" s="60">
        <f>'Daily Prices'!A299</f>
        <v>42457</v>
      </c>
      <c r="B47" s="61">
        <f>STDEV('Daily Returns'!B$48:B$299)*SQRT(Assumptions!$C$9)</f>
        <v>0.17822684776374215</v>
      </c>
      <c r="C47" s="61">
        <f>STDEV('Daily Returns'!C$48:C$299)*SQRT(Assumptions!$C$9)</f>
        <v>0.16592889083849063</v>
      </c>
      <c r="D47" s="61">
        <f>STDEV('Daily Returns'!D$48:D$299)*SQRT(Assumptions!$C$9)</f>
        <v>0.19686400036504786</v>
      </c>
      <c r="E47" s="61">
        <f>STDEV('Daily Returns'!E$48:E$299)*SQRT(Assumptions!$C$9)</f>
        <v>0.10910802299533347</v>
      </c>
      <c r="F47" s="48">
        <f>'Growth Index'!E299/'Growth Index'!E47-1</f>
        <v>-3.5941172548427991E-2</v>
      </c>
      <c r="G47" s="62">
        <f>(F47-Assumptions!$C$8)/E47</f>
        <v>-0.92514894667961523</v>
      </c>
      <c r="H47" s="62">
        <f>CORREL('Daily Returns'!B$48:B$299,'Daily Returns'!C$48:C$299)</f>
        <v>-0.33774240932661237</v>
      </c>
      <c r="I47" s="62">
        <f>CORREL('Daily Returns'!B$48:B$299,'Daily Returns'!D$48:D$299)</f>
        <v>0.87927725102785514</v>
      </c>
      <c r="J47" s="62">
        <f>CORREL('Daily Returns'!C$48:C$299,'Daily Returns'!D$48:D$299)</f>
        <v>-0.2555507537611183</v>
      </c>
    </row>
    <row r="48" spans="1:10" x14ac:dyDescent="0.25">
      <c r="A48" s="63">
        <f>'Daily Prices'!A300</f>
        <v>42458</v>
      </c>
      <c r="B48" s="35">
        <f>STDEV('Daily Returns'!B$49:B$300)*SQRT(Assumptions!$C$9)</f>
        <v>0.17819067866319899</v>
      </c>
      <c r="C48" s="35">
        <f>STDEV('Daily Returns'!C$49:C$300)*SQRT(Assumptions!$C$9)</f>
        <v>0.1659316457057276</v>
      </c>
      <c r="D48" s="35">
        <f>STDEV('Daily Returns'!D$49:D$300)*SQRT(Assumptions!$C$9)</f>
        <v>0.19688414032843046</v>
      </c>
      <c r="E48" s="35">
        <f>STDEV('Daily Returns'!E$49:E$300)*SQRT(Assumptions!$C$9)</f>
        <v>0.10908015710092635</v>
      </c>
      <c r="F48" s="32">
        <f>'Growth Index'!E300/'Growth Index'!E48-1</f>
        <v>-3.4534814703673589E-2</v>
      </c>
      <c r="G48" s="37">
        <f>(F48-Assumptions!$C$8)/E48</f>
        <v>-0.91249240328448611</v>
      </c>
      <c r="H48" s="37">
        <f>CORREL('Daily Returns'!B$49:B$300,'Daily Returns'!C$49:C$300)</f>
        <v>-0.3380578693805863</v>
      </c>
      <c r="I48" s="37">
        <f>CORREL('Daily Returns'!B$49:B$300,'Daily Returns'!D$49:D$300)</f>
        <v>0.87917514511840511</v>
      </c>
      <c r="J48" s="37">
        <f>CORREL('Daily Returns'!C$49:C$300,'Daily Returns'!D$49:D$300)</f>
        <v>-0.25587546219449819</v>
      </c>
    </row>
    <row r="49" spans="1:10" x14ac:dyDescent="0.25">
      <c r="A49" s="60">
        <f>'Daily Prices'!A301</f>
        <v>42459</v>
      </c>
      <c r="B49" s="61">
        <f>STDEV('Daily Returns'!B$50:B$301)*SQRT(Assumptions!$C$9)</f>
        <v>0.17910223719051219</v>
      </c>
      <c r="C49" s="61">
        <f>STDEV('Daily Returns'!C$50:C$301)*SQRT(Assumptions!$C$9)</f>
        <v>0.1655575727741336</v>
      </c>
      <c r="D49" s="61">
        <f>STDEV('Daily Returns'!D$50:D$301)*SQRT(Assumptions!$C$9)</f>
        <v>0.19850987752776827</v>
      </c>
      <c r="E49" s="61">
        <f>STDEV('Daily Returns'!E$50:E$301)*SQRT(Assumptions!$C$9)</f>
        <v>0.11000713944785204</v>
      </c>
      <c r="F49" s="48">
        <f>'Growth Index'!E301/'Growth Index'!E49-1</f>
        <v>-1.3826945344875496E-2</v>
      </c>
      <c r="G49" s="62">
        <f>(F49-Assumptions!$C$8)/E49</f>
        <v>-0.71656208624752715</v>
      </c>
      <c r="H49" s="62">
        <f>CORREL('Daily Returns'!B$50:B$301,'Daily Returns'!C$50:C$301)</f>
        <v>-0.33401480763153224</v>
      </c>
      <c r="I49" s="62">
        <f>CORREL('Daily Returns'!B$50:B$301,'Daily Returns'!D$50:D$301)</f>
        <v>0.88040694238637196</v>
      </c>
      <c r="J49" s="62">
        <f>CORREL('Daily Returns'!C$50:C$301,'Daily Returns'!D$50:D$301)</f>
        <v>-0.25036399171449697</v>
      </c>
    </row>
    <row r="50" spans="1:10" x14ac:dyDescent="0.25">
      <c r="A50" s="63">
        <f>'Daily Prices'!A302</f>
        <v>42460</v>
      </c>
      <c r="B50" s="35">
        <f>STDEV('Daily Returns'!B$51:B$302)*SQRT(Assumptions!$C$9)</f>
        <v>0.17882781092822123</v>
      </c>
      <c r="C50" s="35">
        <f>STDEV('Daily Returns'!C$51:C$302)*SQRT(Assumptions!$C$9)</f>
        <v>0.16553563453475537</v>
      </c>
      <c r="D50" s="35">
        <f>STDEV('Daily Returns'!D$51:D$302)*SQRT(Assumptions!$C$9)</f>
        <v>0.19812405209160511</v>
      </c>
      <c r="E50" s="35">
        <f>STDEV('Daily Returns'!E$51:E$302)*SQRT(Assumptions!$C$9)</f>
        <v>0.10986987133794689</v>
      </c>
      <c r="F50" s="32">
        <f>'Growth Index'!E302/'Growth Index'!E50-1</f>
        <v>-1.9598769199681398E-2</v>
      </c>
      <c r="G50" s="37">
        <f>(F50-Assumptions!$C$8)/E50</f>
        <v>-0.76999060952265497</v>
      </c>
      <c r="H50" s="37">
        <f>CORREL('Daily Returns'!B$51:B$302,'Daily Returns'!C$51:C$302)</f>
        <v>-0.33360378244751265</v>
      </c>
      <c r="I50" s="37">
        <f>CORREL('Daily Returns'!B$51:B$302,'Daily Returns'!D$51:D$302)</f>
        <v>0.88000415658163178</v>
      </c>
      <c r="J50" s="37">
        <f>CORREL('Daily Returns'!C$51:C$302,'Daily Returns'!D$51:D$302)</f>
        <v>-0.24976014890458492</v>
      </c>
    </row>
    <row r="51" spans="1:10" x14ac:dyDescent="0.25">
      <c r="A51" s="60">
        <f>'Daily Prices'!A303</f>
        <v>42461</v>
      </c>
      <c r="B51" s="61">
        <f>STDEV('Daily Returns'!B$52:B$303)*SQRT(Assumptions!$C$9)</f>
        <v>0.17826721538293896</v>
      </c>
      <c r="C51" s="61">
        <f>STDEV('Daily Returns'!C$52:C$303)*SQRT(Assumptions!$C$9)</f>
        <v>0.16626962199203432</v>
      </c>
      <c r="D51" s="61">
        <f>STDEV('Daily Returns'!D$52:D$303)*SQRT(Assumptions!$C$9)</f>
        <v>0.20313142224148542</v>
      </c>
      <c r="E51" s="61">
        <f>STDEV('Daily Returns'!E$52:E$303)*SQRT(Assumptions!$C$9)</f>
        <v>0.10993326531477643</v>
      </c>
      <c r="F51" s="48">
        <f>'Growth Index'!E303/'Growth Index'!E51-1</f>
        <v>-9.0054210661251188E-3</v>
      </c>
      <c r="G51" s="62">
        <f>(F51-Assumptions!$C$8)/E51</f>
        <v>-0.67318496229710234</v>
      </c>
      <c r="H51" s="62">
        <f>CORREL('Daily Returns'!B$52:B$303,'Daily Returns'!C$52:C$303)</f>
        <v>-0.32689921656992932</v>
      </c>
      <c r="I51" s="62">
        <f>CORREL('Daily Returns'!B$52:B$303,'Daily Returns'!D$52:D$303)</f>
        <v>0.85208261697100607</v>
      </c>
      <c r="J51" s="62">
        <f>CORREL('Daily Returns'!C$52:C$303,'Daily Returns'!D$52:D$303)</f>
        <v>-0.26403114127992711</v>
      </c>
    </row>
    <row r="52" spans="1:10" x14ac:dyDescent="0.25">
      <c r="A52" s="63">
        <f>'Daily Prices'!A304</f>
        <v>42464</v>
      </c>
      <c r="B52" s="35">
        <f>STDEV('Daily Returns'!B$53:B$304)*SQRT(Assumptions!$C$9)</f>
        <v>0.17834359645111478</v>
      </c>
      <c r="C52" s="35">
        <f>STDEV('Daily Returns'!C$53:C$304)*SQRT(Assumptions!$C$9)</f>
        <v>0.16613901644616536</v>
      </c>
      <c r="D52" s="35">
        <f>STDEV('Daily Returns'!D$53:D$304)*SQRT(Assumptions!$C$9)</f>
        <v>0.20673942361953457</v>
      </c>
      <c r="E52" s="35">
        <f>STDEV('Daily Returns'!E$53:E$304)*SQRT(Assumptions!$C$9)</f>
        <v>0.11024783925162464</v>
      </c>
      <c r="F52" s="32">
        <f>'Growth Index'!E304/'Growth Index'!E52-1</f>
        <v>-1.4563530437854189E-2</v>
      </c>
      <c r="G52" s="37">
        <f>(F52-Assumptions!$C$8)/E52</f>
        <v>-0.72167881908562415</v>
      </c>
      <c r="H52" s="37">
        <f>CORREL('Daily Returns'!B$53:B$304,'Daily Returns'!C$53:C$304)</f>
        <v>-0.32704764451233376</v>
      </c>
      <c r="I52" s="37">
        <f>CORREL('Daily Returns'!B$53:B$304,'Daily Returns'!D$53:D$304)</f>
        <v>0.83105356166429956</v>
      </c>
      <c r="J52" s="37">
        <f>CORREL('Daily Returns'!C$53:C$304,'Daily Returns'!D$53:D$304)</f>
        <v>-0.26212835225978803</v>
      </c>
    </row>
    <row r="53" spans="1:10" x14ac:dyDescent="0.25">
      <c r="A53" s="60">
        <f>'Daily Prices'!A305</f>
        <v>42465</v>
      </c>
      <c r="B53" s="61">
        <f>STDEV('Daily Returns'!B$54:B$305)*SQRT(Assumptions!$C$9)</f>
        <v>0.17911595538270536</v>
      </c>
      <c r="C53" s="61">
        <f>STDEV('Daily Returns'!C$54:C$305)*SQRT(Assumptions!$C$9)</f>
        <v>0.16683521765697903</v>
      </c>
      <c r="D53" s="61">
        <f>STDEV('Daily Returns'!D$54:D$305)*SQRT(Assumptions!$C$9)</f>
        <v>0.20653269027458429</v>
      </c>
      <c r="E53" s="61">
        <f>STDEV('Daily Returns'!E$54:E$305)*SQRT(Assumptions!$C$9)</f>
        <v>0.11012121746042025</v>
      </c>
      <c r="F53" s="48">
        <f>'Growth Index'!E305/'Growth Index'!E53-1</f>
        <v>-1.9486393550841141E-2</v>
      </c>
      <c r="G53" s="62">
        <f>(F53-Assumptions!$C$8)/E53</f>
        <v>-0.76721267253703607</v>
      </c>
      <c r="H53" s="62">
        <f>CORREL('Daily Returns'!B$54:B$305,'Daily Returns'!C$54:C$305)</f>
        <v>-0.33379233086053911</v>
      </c>
      <c r="I53" s="62">
        <f>CORREL('Daily Returns'!B$54:B$305,'Daily Returns'!D$54:D$305)</f>
        <v>0.8253932314437088</v>
      </c>
      <c r="J53" s="62">
        <f>CORREL('Daily Returns'!C$54:C$305,'Daily Returns'!D$54:D$305)</f>
        <v>-0.2606399671645645</v>
      </c>
    </row>
    <row r="54" spans="1:10" x14ac:dyDescent="0.25">
      <c r="A54" s="63">
        <f>'Daily Prices'!A306</f>
        <v>42467</v>
      </c>
      <c r="B54" s="35">
        <f>STDEV('Daily Returns'!B$55:B$306)*SQRT(Assumptions!$C$9)</f>
        <v>0.17923783752981692</v>
      </c>
      <c r="C54" s="35">
        <f>STDEV('Daily Returns'!C$55:C$306)*SQRT(Assumptions!$C$9)</f>
        <v>0.1672080048487628</v>
      </c>
      <c r="D54" s="35">
        <f>STDEV('Daily Returns'!D$55:D$306)*SQRT(Assumptions!$C$9)</f>
        <v>0.20654962418532075</v>
      </c>
      <c r="E54" s="35">
        <f>STDEV('Daily Returns'!E$55:E$306)*SQRT(Assumptions!$C$9)</f>
        <v>0.11014771871486839</v>
      </c>
      <c r="F54" s="32">
        <f>'Growth Index'!E306/'Growth Index'!E54-1</f>
        <v>-1.3661227840608525E-2</v>
      </c>
      <c r="G54" s="37">
        <f>(F54-Assumptions!$C$8)/E54</f>
        <v>-0.71414305042697512</v>
      </c>
      <c r="H54" s="37">
        <f>CORREL('Daily Returns'!B$55:B$306,'Daily Returns'!C$55:C$306)</f>
        <v>-0.33634788382682329</v>
      </c>
      <c r="I54" s="37">
        <f>CORREL('Daily Returns'!B$55:B$306,'Daily Returns'!D$55:D$306)</f>
        <v>0.82429181525162853</v>
      </c>
      <c r="J54" s="37">
        <f>CORREL('Daily Returns'!C$55:C$306,'Daily Returns'!D$55:D$306)</f>
        <v>-0.25884742634224928</v>
      </c>
    </row>
    <row r="55" spans="1:10" x14ac:dyDescent="0.25">
      <c r="A55" s="60">
        <f>'Daily Prices'!A307</f>
        <v>42468</v>
      </c>
      <c r="B55" s="61">
        <f>STDEV('Daily Returns'!B$56:B$307)*SQRT(Assumptions!$C$9)</f>
        <v>0.17917296167266081</v>
      </c>
      <c r="C55" s="61">
        <f>STDEV('Daily Returns'!C$56:C$307)*SQRT(Assumptions!$C$9)</f>
        <v>0.16670472319739871</v>
      </c>
      <c r="D55" s="61">
        <f>STDEV('Daily Returns'!D$56:D$307)*SQRT(Assumptions!$C$9)</f>
        <v>0.20634828395387583</v>
      </c>
      <c r="E55" s="61">
        <f>STDEV('Daily Returns'!E$56:E$307)*SQRT(Assumptions!$C$9)</f>
        <v>0.11014445433872642</v>
      </c>
      <c r="F55" s="48">
        <f>'Growth Index'!E307/'Growth Index'!E55-1</f>
        <v>-1.4248975607975001E-2</v>
      </c>
      <c r="G55" s="62">
        <f>(F55-Assumptions!$C$8)/E55</f>
        <v>-0.71950036961698693</v>
      </c>
      <c r="H55" s="62">
        <f>CORREL('Daily Returns'!B$56:B$307,'Daily Returns'!C$56:C$307)</f>
        <v>-0.33538158405472829</v>
      </c>
      <c r="I55" s="62">
        <f>CORREL('Daily Returns'!B$56:B$307,'Daily Returns'!D$56:D$307)</f>
        <v>0.8241502306858246</v>
      </c>
      <c r="J55" s="62">
        <f>CORREL('Daily Returns'!C$56:C$307,'Daily Returns'!D$56:D$307)</f>
        <v>-0.25637620193527433</v>
      </c>
    </row>
    <row r="56" spans="1:10" x14ac:dyDescent="0.25">
      <c r="A56" s="63">
        <f>'Daily Prices'!A308</f>
        <v>42471</v>
      </c>
      <c r="B56" s="35">
        <f>STDEV('Daily Returns'!B$57:B$308)*SQRT(Assumptions!$C$9)</f>
        <v>0.1796357609992659</v>
      </c>
      <c r="C56" s="35">
        <f>STDEV('Daily Returns'!C$57:C$308)*SQRT(Assumptions!$C$9)</f>
        <v>0.16642643100077498</v>
      </c>
      <c r="D56" s="35">
        <f>STDEV('Daily Returns'!D$57:D$308)*SQRT(Assumptions!$C$9)</f>
        <v>0.20605935114948651</v>
      </c>
      <c r="E56" s="35">
        <f>STDEV('Daily Returns'!E$57:E$308)*SQRT(Assumptions!$C$9)</f>
        <v>0.11036000508470017</v>
      </c>
      <c r="F56" s="32">
        <f>'Growth Index'!E308/'Growth Index'!E56-1</f>
        <v>-6.1590196046215073E-3</v>
      </c>
      <c r="G56" s="37">
        <f>(F56-Assumptions!$C$8)/E56</f>
        <v>-0.64478992683996061</v>
      </c>
      <c r="H56" s="37">
        <f>CORREL('Daily Returns'!B$57:B$308,'Daily Returns'!C$57:C$308)</f>
        <v>-0.33048801073171608</v>
      </c>
      <c r="I56" s="37">
        <f>CORREL('Daily Returns'!B$57:B$308,'Daily Returns'!D$57:D$308)</f>
        <v>0.82220845930048558</v>
      </c>
      <c r="J56" s="37">
        <f>CORREL('Daily Returns'!C$57:C$308,'Daily Returns'!D$57:D$308)</f>
        <v>-0.25331502687936658</v>
      </c>
    </row>
    <row r="57" spans="1:10" x14ac:dyDescent="0.25">
      <c r="A57" s="60">
        <f>'Daily Prices'!A309</f>
        <v>42473</v>
      </c>
      <c r="B57" s="61">
        <f>STDEV('Daily Returns'!B$58:B$309)*SQRT(Assumptions!$C$9)</f>
        <v>0.18129728804720302</v>
      </c>
      <c r="C57" s="61">
        <f>STDEV('Daily Returns'!C$58:C$309)*SQRT(Assumptions!$C$9)</f>
        <v>0.16648971483798367</v>
      </c>
      <c r="D57" s="61">
        <f>STDEV('Daily Returns'!D$58:D$309)*SQRT(Assumptions!$C$9)</f>
        <v>0.20594403913683476</v>
      </c>
      <c r="E57" s="61">
        <f>STDEV('Daily Returns'!E$58:E$309)*SQRT(Assumptions!$C$9)</f>
        <v>0.11051288067541586</v>
      </c>
      <c r="F57" s="48">
        <f>'Growth Index'!E309/'Growth Index'!E57-1</f>
        <v>2.7271229196554891E-3</v>
      </c>
      <c r="G57" s="62">
        <f>(F57-Assumptions!$C$8)/E57</f>
        <v>-0.56348976426779029</v>
      </c>
      <c r="H57" s="62">
        <f>CORREL('Daily Returns'!B$58:B$309,'Daily Returns'!C$58:C$309)</f>
        <v>-0.33106678163858105</v>
      </c>
      <c r="I57" s="62">
        <f>CORREL('Daily Returns'!B$58:B$309,'Daily Returns'!D$58:D$309)</f>
        <v>0.8165601644417998</v>
      </c>
      <c r="J57" s="62">
        <f>CORREL('Daily Returns'!C$58:C$309,'Daily Returns'!D$58:D$309)</f>
        <v>-0.2535892708707923</v>
      </c>
    </row>
    <row r="58" spans="1:10" x14ac:dyDescent="0.25">
      <c r="A58" s="63">
        <f>'Daily Prices'!A310</f>
        <v>42478</v>
      </c>
      <c r="B58" s="35">
        <f>STDEV('Daily Returns'!B$59:B$310)*SQRT(Assumptions!$C$9)</f>
        <v>0.18145950977872508</v>
      </c>
      <c r="C58" s="35">
        <f>STDEV('Daily Returns'!C$59:C$310)*SQRT(Assumptions!$C$9)</f>
        <v>0.16663243158187732</v>
      </c>
      <c r="D58" s="35">
        <f>STDEV('Daily Returns'!D$59:D$310)*SQRT(Assumptions!$C$9)</f>
        <v>0.20605040137508476</v>
      </c>
      <c r="E58" s="35">
        <f>STDEV('Daily Returns'!E$59:E$310)*SQRT(Assumptions!$C$9)</f>
        <v>0.11048132130709601</v>
      </c>
      <c r="F58" s="32">
        <f>'Growth Index'!E310/'Growth Index'!E58-1</f>
        <v>2.6598595273918946E-4</v>
      </c>
      <c r="G58" s="37">
        <f>(F58-Assumptions!$C$8)/E58</f>
        <v>-0.58592722535717057</v>
      </c>
      <c r="H58" s="37">
        <f>CORREL('Daily Returns'!B$59:B$310,'Daily Returns'!C$59:C$310)</f>
        <v>-0.33292054661307297</v>
      </c>
      <c r="I58" s="37">
        <f>CORREL('Daily Returns'!B$59:B$310,'Daily Returns'!D$59:D$310)</f>
        <v>0.81676722734390916</v>
      </c>
      <c r="J58" s="37">
        <f>CORREL('Daily Returns'!C$59:C$310,'Daily Returns'!D$59:D$310)</f>
        <v>-0.25509871766986708</v>
      </c>
    </row>
    <row r="59" spans="1:10" x14ac:dyDescent="0.25">
      <c r="A59" s="60">
        <f>'Daily Prices'!A311</f>
        <v>42480</v>
      </c>
      <c r="B59" s="61">
        <f>STDEV('Daily Returns'!B$60:B$311)*SQRT(Assumptions!$C$9)</f>
        <v>0.18145835990329356</v>
      </c>
      <c r="C59" s="61">
        <f>STDEV('Daily Returns'!C$60:C$311)*SQRT(Assumptions!$C$9)</f>
        <v>0.16678730254008189</v>
      </c>
      <c r="D59" s="61">
        <f>STDEV('Daily Returns'!D$60:D$311)*SQRT(Assumptions!$C$9)</f>
        <v>0.20616743511229074</v>
      </c>
      <c r="E59" s="61">
        <f>STDEV('Daily Returns'!E$60:E$311)*SQRT(Assumptions!$C$9)</f>
        <v>0.11063747781857826</v>
      </c>
      <c r="F59" s="48">
        <f>'Growth Index'!E311/'Growth Index'!E59-1</f>
        <v>6.0502283850232264E-3</v>
      </c>
      <c r="G59" s="62">
        <f>(F59-Assumptions!$C$8)/E59</f>
        <v>-0.53281919271191058</v>
      </c>
      <c r="H59" s="62">
        <f>CORREL('Daily Returns'!B$60:B$311,'Daily Returns'!C$60:C$311)</f>
        <v>-0.33207898141867287</v>
      </c>
      <c r="I59" s="62">
        <f>CORREL('Daily Returns'!B$60:B$311,'Daily Returns'!D$60:D$311)</f>
        <v>0.81646341860529248</v>
      </c>
      <c r="J59" s="62">
        <f>CORREL('Daily Returns'!C$60:C$311,'Daily Returns'!D$60:D$311)</f>
        <v>-0.25265254190897196</v>
      </c>
    </row>
    <row r="60" spans="1:10" x14ac:dyDescent="0.25">
      <c r="A60" s="63">
        <f>'Daily Prices'!A312</f>
        <v>42481</v>
      </c>
      <c r="B60" s="35">
        <f>STDEV('Daily Returns'!B$61:B$312)*SQRT(Assumptions!$C$9)</f>
        <v>0.17998939152673288</v>
      </c>
      <c r="C60" s="35">
        <f>STDEV('Daily Returns'!C$61:C$312)*SQRT(Assumptions!$C$9)</f>
        <v>0.16630494673755131</v>
      </c>
      <c r="D60" s="35">
        <f>STDEV('Daily Returns'!D$61:D$312)*SQRT(Assumptions!$C$9)</f>
        <v>0.20563370012099025</v>
      </c>
      <c r="E60" s="35">
        <f>STDEV('Daily Returns'!E$61:E$312)*SQRT(Assumptions!$C$9)</f>
        <v>0.11050426843983109</v>
      </c>
      <c r="F60" s="32">
        <f>'Growth Index'!E312/'Growth Index'!E60-1</f>
        <v>1.6879934880100755E-2</v>
      </c>
      <c r="G60" s="37">
        <f>(F60-Assumptions!$C$8)/E60</f>
        <v>-0.43545888135624672</v>
      </c>
      <c r="H60" s="37">
        <f>CORREL('Daily Returns'!B$61:B$312,'Daily Returns'!C$61:C$312)</f>
        <v>-0.32555160659074378</v>
      </c>
      <c r="I60" s="37">
        <f>CORREL('Daily Returns'!B$61:B$312,'Daily Returns'!D$61:D$312)</f>
        <v>0.81517814496158092</v>
      </c>
      <c r="J60" s="37">
        <f>CORREL('Daily Returns'!C$61:C$312,'Daily Returns'!D$61:D$312)</f>
        <v>-0.24701686390559482</v>
      </c>
    </row>
    <row r="61" spans="1:10" x14ac:dyDescent="0.25">
      <c r="A61" s="60">
        <f>'Daily Prices'!A313</f>
        <v>42482</v>
      </c>
      <c r="B61" s="61">
        <f>STDEV('Daily Returns'!B$62:B$313)*SQRT(Assumptions!$C$9)</f>
        <v>0.17999519722410742</v>
      </c>
      <c r="C61" s="61">
        <f>STDEV('Daily Returns'!C$62:C$313)*SQRT(Assumptions!$C$9)</f>
        <v>0.16593583692203684</v>
      </c>
      <c r="D61" s="61">
        <f>STDEV('Daily Returns'!D$62:D$313)*SQRT(Assumptions!$C$9)</f>
        <v>0.20563098597782245</v>
      </c>
      <c r="E61" s="61">
        <f>STDEV('Daily Returns'!E$62:E$313)*SQRT(Assumptions!$C$9)</f>
        <v>0.11048414592724444</v>
      </c>
      <c r="F61" s="48">
        <f>'Growth Index'!E313/'Growth Index'!E61-1</f>
        <v>2.0140295476479109E-2</v>
      </c>
      <c r="G61" s="62">
        <f>(F61-Assumptions!$C$8)/E61</f>
        <v>-0.4060284319259862</v>
      </c>
      <c r="H61" s="62">
        <f>CORREL('Daily Returns'!B$62:B$313,'Daily Returns'!C$62:C$313)</f>
        <v>-0.32609179951777689</v>
      </c>
      <c r="I61" s="62">
        <f>CORREL('Daily Returns'!B$62:B$313,'Daily Returns'!D$62:D$313)</f>
        <v>0.8148438923537471</v>
      </c>
      <c r="J61" s="62">
        <f>CORREL('Daily Returns'!C$62:C$313,'Daily Returns'!D$62:D$313)</f>
        <v>-0.24561983498443926</v>
      </c>
    </row>
    <row r="62" spans="1:10" x14ac:dyDescent="0.25">
      <c r="A62" s="63">
        <f>'Daily Prices'!A314</f>
        <v>42485</v>
      </c>
      <c r="B62" s="35">
        <f>STDEV('Daily Returns'!B$63:B$314)*SQRT(Assumptions!$C$9)</f>
        <v>0.17907761027566624</v>
      </c>
      <c r="C62" s="35">
        <f>STDEV('Daily Returns'!C$63:C$314)*SQRT(Assumptions!$C$9)</f>
        <v>0.16565928170844785</v>
      </c>
      <c r="D62" s="35">
        <f>STDEV('Daily Returns'!D$63:D$314)*SQRT(Assumptions!$C$9)</f>
        <v>0.20473820958877623</v>
      </c>
      <c r="E62" s="35">
        <f>STDEV('Daily Returns'!E$63:E$314)*SQRT(Assumptions!$C$9)</f>
        <v>0.11035199004739667</v>
      </c>
      <c r="F62" s="32">
        <f>'Growth Index'!E314/'Growth Index'!E62-1</f>
        <v>7.1917201599851488E-3</v>
      </c>
      <c r="G62" s="37">
        <f>(F62-Assumptions!$C$8)/E62</f>
        <v>-0.52385353281971569</v>
      </c>
      <c r="H62" s="37">
        <f>CORREL('Daily Returns'!B$63:B$314,'Daily Returns'!C$63:C$314)</f>
        <v>-0.32070140306719519</v>
      </c>
      <c r="I62" s="37">
        <f>CORREL('Daily Returns'!B$63:B$314,'Daily Returns'!D$63:D$314)</f>
        <v>0.81311287268747601</v>
      </c>
      <c r="J62" s="37">
        <f>CORREL('Daily Returns'!C$63:C$314,'Daily Returns'!D$63:D$314)</f>
        <v>-0.24016274783690578</v>
      </c>
    </row>
    <row r="63" spans="1:10" x14ac:dyDescent="0.25">
      <c r="A63" s="60">
        <f>'Daily Prices'!A315</f>
        <v>42486</v>
      </c>
      <c r="B63" s="61">
        <f>STDEV('Daily Returns'!B$64:B$315)*SQRT(Assumptions!$C$9)</f>
        <v>0.17955296835913376</v>
      </c>
      <c r="C63" s="61">
        <f>STDEV('Daily Returns'!C$64:C$315)*SQRT(Assumptions!$C$9)</f>
        <v>0.16564680284692698</v>
      </c>
      <c r="D63" s="61">
        <f>STDEV('Daily Returns'!D$64:D$315)*SQRT(Assumptions!$C$9)</f>
        <v>0.20516557664406013</v>
      </c>
      <c r="E63" s="61">
        <f>STDEV('Daily Returns'!E$64:E$315)*SQRT(Assumptions!$C$9)</f>
        <v>0.11060612108140966</v>
      </c>
      <c r="F63" s="48">
        <f>'Growth Index'!E315/'Growth Index'!E63-1</f>
        <v>1.4812128236722844E-2</v>
      </c>
      <c r="G63" s="62">
        <f>(F63-Assumptions!$C$8)/E63</f>
        <v>-0.45375311305182897</v>
      </c>
      <c r="H63" s="62">
        <f>CORREL('Daily Returns'!B$64:B$315,'Daily Returns'!C$64:C$315)</f>
        <v>-0.32048023104616657</v>
      </c>
      <c r="I63" s="62">
        <f>CORREL('Daily Returns'!B$64:B$315,'Daily Returns'!D$64:D$315)</f>
        <v>0.81414803268211566</v>
      </c>
      <c r="J63" s="62">
        <f>CORREL('Daily Returns'!C$64:C$315,'Daily Returns'!D$64:D$315)</f>
        <v>-0.23996556722619372</v>
      </c>
    </row>
    <row r="64" spans="1:10" x14ac:dyDescent="0.25">
      <c r="A64" s="63">
        <f>'Daily Prices'!A316</f>
        <v>42487</v>
      </c>
      <c r="B64" s="35">
        <f>STDEV('Daily Returns'!B$65:B$316)*SQRT(Assumptions!$C$9)</f>
        <v>0.17922678315527757</v>
      </c>
      <c r="C64" s="35">
        <f>STDEV('Daily Returns'!C$65:C$316)*SQRT(Assumptions!$C$9)</f>
        <v>0.16549293508381996</v>
      </c>
      <c r="D64" s="35">
        <f>STDEV('Daily Returns'!D$65:D$316)*SQRT(Assumptions!$C$9)</f>
        <v>0.20498713197020862</v>
      </c>
      <c r="E64" s="35">
        <f>STDEV('Daily Returns'!E$65:E$316)*SQRT(Assumptions!$C$9)</f>
        <v>0.1101898833955987</v>
      </c>
      <c r="F64" s="32">
        <f>'Growth Index'!E316/'Growth Index'!E64-1</f>
        <v>5.6372721928512615E-3</v>
      </c>
      <c r="G64" s="37">
        <f>(F64-Assumptions!$C$8)/E64</f>
        <v>-0.53873119725544483</v>
      </c>
      <c r="H64" s="37">
        <f>CORREL('Daily Returns'!B$65:B$316,'Daily Returns'!C$65:C$316)</f>
        <v>-0.32405226346477478</v>
      </c>
      <c r="I64" s="37">
        <f>CORREL('Daily Returns'!B$65:B$316,'Daily Returns'!D$65:D$316)</f>
        <v>0.81286602484367176</v>
      </c>
      <c r="J64" s="37">
        <f>CORREL('Daily Returns'!C$65:C$316,'Daily Returns'!D$65:D$316)</f>
        <v>-0.24340803037719791</v>
      </c>
    </row>
    <row r="65" spans="1:10" x14ac:dyDescent="0.25">
      <c r="A65" s="60">
        <f>'Daily Prices'!A317</f>
        <v>42488</v>
      </c>
      <c r="B65" s="61">
        <f>STDEV('Daily Returns'!B$66:B$317)*SQRT(Assumptions!$C$9)</f>
        <v>0.17984700153356206</v>
      </c>
      <c r="C65" s="61">
        <f>STDEV('Daily Returns'!C$66:C$317)*SQRT(Assumptions!$C$9)</f>
        <v>0.16558107287822876</v>
      </c>
      <c r="D65" s="61">
        <f>STDEV('Daily Returns'!D$66:D$317)*SQRT(Assumptions!$C$9)</f>
        <v>0.20534230592174563</v>
      </c>
      <c r="E65" s="61">
        <f>STDEV('Daily Returns'!E$66:E$317)*SQRT(Assumptions!$C$9)</f>
        <v>0.11030842795612493</v>
      </c>
      <c r="F65" s="48">
        <f>'Growth Index'!E317/'Growth Index'!E65-1</f>
        <v>-6.7126752451275307E-3</v>
      </c>
      <c r="G65" s="62">
        <f>(F65-Assumptions!$C$8)/E65</f>
        <v>-0.65011057245463766</v>
      </c>
      <c r="H65" s="62">
        <f>CORREL('Daily Returns'!B$66:B$317,'Daily Returns'!C$66:C$317)</f>
        <v>-0.32618673656422681</v>
      </c>
      <c r="I65" s="62">
        <f>CORREL('Daily Returns'!B$66:B$317,'Daily Returns'!D$66:D$317)</f>
        <v>0.81354031489814815</v>
      </c>
      <c r="J65" s="62">
        <f>CORREL('Daily Returns'!C$66:C$317,'Daily Returns'!D$66:D$317)</f>
        <v>-0.24526567971363997</v>
      </c>
    </row>
    <row r="66" spans="1:10" x14ac:dyDescent="0.25">
      <c r="A66" s="63">
        <f>'Daily Prices'!A318</f>
        <v>42489</v>
      </c>
      <c r="B66" s="35">
        <f>STDEV('Daily Returns'!B$67:B$318)*SQRT(Assumptions!$C$9)</f>
        <v>0.17984596621361168</v>
      </c>
      <c r="C66" s="35">
        <f>STDEV('Daily Returns'!C$67:C$318)*SQRT(Assumptions!$C$9)</f>
        <v>0.16706467817742346</v>
      </c>
      <c r="D66" s="35">
        <f>STDEV('Daily Returns'!D$67:D$318)*SQRT(Assumptions!$C$9)</f>
        <v>0.20534404305527326</v>
      </c>
      <c r="E66" s="35">
        <f>STDEV('Daily Returns'!E$67:E$318)*SQRT(Assumptions!$C$9)</f>
        <v>0.11061290637241068</v>
      </c>
      <c r="F66" s="32">
        <f>'Growth Index'!E318/'Growth Index'!E66-1</f>
        <v>-1.8112864086490266E-3</v>
      </c>
      <c r="G66" s="37">
        <f>(F66-Assumptions!$C$8)/E66</f>
        <v>-0.60400986286093328</v>
      </c>
      <c r="H66" s="37">
        <f>CORREL('Daily Returns'!B$67:B$318,'Daily Returns'!C$67:C$318)</f>
        <v>-0.3231304110095628</v>
      </c>
      <c r="I66" s="37">
        <f>CORREL('Daily Returns'!B$67:B$318,'Daily Returns'!D$67:D$318)</f>
        <v>0.81348566269936573</v>
      </c>
      <c r="J66" s="37">
        <f>CORREL('Daily Returns'!C$67:C$318,'Daily Returns'!D$67:D$318)</f>
        <v>-0.24460902761882272</v>
      </c>
    </row>
    <row r="67" spans="1:10" x14ac:dyDescent="0.25">
      <c r="A67" s="60">
        <f>'Daily Prices'!A319</f>
        <v>42492</v>
      </c>
      <c r="B67" s="61">
        <f>STDEV('Daily Returns'!B$68:B$319)*SQRT(Assumptions!$C$9)</f>
        <v>0.17981408521241068</v>
      </c>
      <c r="C67" s="61">
        <f>STDEV('Daily Returns'!C$68:C$319)*SQRT(Assumptions!$C$9)</f>
        <v>0.1670222842502567</v>
      </c>
      <c r="D67" s="61">
        <f>STDEV('Daily Returns'!D$68:D$319)*SQRT(Assumptions!$C$9)</f>
        <v>0.20530387179172294</v>
      </c>
      <c r="E67" s="61">
        <f>STDEV('Daily Returns'!E$68:E$319)*SQRT(Assumptions!$C$9)</f>
        <v>0.11064925530558284</v>
      </c>
      <c r="F67" s="48">
        <f>'Growth Index'!E319/'Growth Index'!E67-1</f>
        <v>-8.7957702365261126E-3</v>
      </c>
      <c r="G67" s="62">
        <f>(F67-Assumptions!$C$8)/E67</f>
        <v>-0.66693417893073459</v>
      </c>
      <c r="H67" s="62">
        <f>CORREL('Daily Returns'!B$68:B$319,'Daily Returns'!C$68:C$319)</f>
        <v>-0.32225352037396698</v>
      </c>
      <c r="I67" s="62">
        <f>CORREL('Daily Returns'!B$68:B$319,'Daily Returns'!D$68:D$319)</f>
        <v>0.81341446532903039</v>
      </c>
      <c r="J67" s="62">
        <f>CORREL('Daily Returns'!C$68:C$319,'Daily Returns'!D$68:D$319)</f>
        <v>-0.2437481101185521</v>
      </c>
    </row>
    <row r="68" spans="1:10" x14ac:dyDescent="0.25">
      <c r="A68" s="63">
        <f>'Daily Prices'!A320</f>
        <v>42494</v>
      </c>
      <c r="B68" s="35">
        <f>STDEV('Daily Returns'!B$69:B$320)*SQRT(Assumptions!$C$9)</f>
        <v>0.18014291170067134</v>
      </c>
      <c r="C68" s="35">
        <f>STDEV('Daily Returns'!C$69:C$320)*SQRT(Assumptions!$C$9)</f>
        <v>0.16668055933066064</v>
      </c>
      <c r="D68" s="35">
        <f>STDEV('Daily Returns'!D$69:D$320)*SQRT(Assumptions!$C$9)</f>
        <v>0.20534631230012859</v>
      </c>
      <c r="E68" s="35">
        <f>STDEV('Daily Returns'!E$69:E$320)*SQRT(Assumptions!$C$9)</f>
        <v>0.11077852020966322</v>
      </c>
      <c r="F68" s="32">
        <f>'Growth Index'!E320/'Growth Index'!E68-1</f>
        <v>-1.3386210451688973E-2</v>
      </c>
      <c r="G68" s="37">
        <f>(F68-Assumptions!$C$8)/E68</f>
        <v>-0.70759394784595919</v>
      </c>
      <c r="H68" s="37">
        <f>CORREL('Daily Returns'!B$69:B$320,'Daily Returns'!C$69:C$320)</f>
        <v>-0.32036934539911083</v>
      </c>
      <c r="I68" s="37">
        <f>CORREL('Daily Returns'!B$69:B$320,'Daily Returns'!D$69:D$320)</f>
        <v>0.81311600286621966</v>
      </c>
      <c r="J68" s="37">
        <f>CORREL('Daily Returns'!C$69:C$320,'Daily Returns'!D$69:D$320)</f>
        <v>-0.24279260968945773</v>
      </c>
    </row>
    <row r="69" spans="1:10" x14ac:dyDescent="0.25">
      <c r="A69" s="60">
        <f>'Daily Prices'!A321</f>
        <v>42495</v>
      </c>
      <c r="B69" s="61">
        <f>STDEV('Daily Returns'!B$70:B$321)*SQRT(Assumptions!$C$9)</f>
        <v>0.18027427238179361</v>
      </c>
      <c r="C69" s="61">
        <f>STDEV('Daily Returns'!C$70:C$321)*SQRT(Assumptions!$C$9)</f>
        <v>0.16646053262212832</v>
      </c>
      <c r="D69" s="61">
        <f>STDEV('Daily Returns'!D$70:D$321)*SQRT(Assumptions!$C$9)</f>
        <v>0.20537688290876649</v>
      </c>
      <c r="E69" s="61">
        <f>STDEV('Daily Returns'!E$70:E$321)*SQRT(Assumptions!$C$9)</f>
        <v>0.11065138360499012</v>
      </c>
      <c r="F69" s="48">
        <f>'Growth Index'!E321/'Growth Index'!E69-1</f>
        <v>-2.02602550172859E-2</v>
      </c>
      <c r="G69" s="62">
        <f>(F69-Assumptions!$C$8)/E69</f>
        <v>-0.77053040133373318</v>
      </c>
      <c r="H69" s="62">
        <f>CORREL('Daily Returns'!B$70:B$321,'Daily Returns'!C$70:C$321)</f>
        <v>-0.32157016534678778</v>
      </c>
      <c r="I69" s="62">
        <f>CORREL('Daily Returns'!B$70:B$321,'Daily Returns'!D$70:D$321)</f>
        <v>0.81114569059852526</v>
      </c>
      <c r="J69" s="62">
        <f>CORREL('Daily Returns'!C$70:C$321,'Daily Returns'!D$70:D$321)</f>
        <v>-0.24382770067892082</v>
      </c>
    </row>
    <row r="70" spans="1:10" x14ac:dyDescent="0.25">
      <c r="A70" s="63">
        <f>'Daily Prices'!A322</f>
        <v>42500</v>
      </c>
      <c r="B70" s="35">
        <f>STDEV('Daily Returns'!B$71:B$322)*SQRT(Assumptions!$C$9)</f>
        <v>0.1813517296731231</v>
      </c>
      <c r="C70" s="35">
        <f>STDEV('Daily Returns'!C$71:C$322)*SQRT(Assumptions!$C$9)</f>
        <v>0.16686703951720261</v>
      </c>
      <c r="D70" s="35">
        <f>STDEV('Daily Returns'!D$71:D$322)*SQRT(Assumptions!$C$9)</f>
        <v>0.20535262456847009</v>
      </c>
      <c r="E70" s="35">
        <f>STDEV('Daily Returns'!E$71:E$322)*SQRT(Assumptions!$C$9)</f>
        <v>0.1106760428178795</v>
      </c>
      <c r="F70" s="32">
        <f>'Growth Index'!E322/'Growth Index'!E70-1</f>
        <v>-1.9279993907923343E-2</v>
      </c>
      <c r="G70" s="37">
        <f>(F70-Assumptions!$C$8)/E70</f>
        <v>-0.76150169234554588</v>
      </c>
      <c r="H70" s="37">
        <f>CORREL('Daily Returns'!B$71:B$322,'Daily Returns'!C$71:C$322)</f>
        <v>-0.32650217487355832</v>
      </c>
      <c r="I70" s="37">
        <f>CORREL('Daily Returns'!B$71:B$322,'Daily Returns'!D$71:D$322)</f>
        <v>0.80895210115164073</v>
      </c>
      <c r="J70" s="37">
        <f>CORREL('Daily Returns'!C$71:C$322,'Daily Returns'!D$71:D$322)</f>
        <v>-0.24472198893557084</v>
      </c>
    </row>
    <row r="71" spans="1:10" x14ac:dyDescent="0.25">
      <c r="A71" s="60">
        <f>'Daily Prices'!A323</f>
        <v>42502</v>
      </c>
      <c r="B71" s="61">
        <f>STDEV('Daily Returns'!B$72:B$323)*SQRT(Assumptions!$C$9)</f>
        <v>0.18117610828912928</v>
      </c>
      <c r="C71" s="61">
        <f>STDEV('Daily Returns'!C$72:C$323)*SQRT(Assumptions!$C$9)</f>
        <v>0.16720612269446639</v>
      </c>
      <c r="D71" s="61">
        <f>STDEV('Daily Returns'!D$72:D$323)*SQRT(Assumptions!$C$9)</f>
        <v>0.20543449701116218</v>
      </c>
      <c r="E71" s="61">
        <f>STDEV('Daily Returns'!E$72:E$323)*SQRT(Assumptions!$C$9)</f>
        <v>0.11075348317760519</v>
      </c>
      <c r="F71" s="48">
        <f>'Growth Index'!E323/'Growth Index'!E71-1</f>
        <v>-6.0740958797720346E-3</v>
      </c>
      <c r="G71" s="62">
        <f>(F71-Assumptions!$C$8)/E71</f>
        <v>-0.64173237572850894</v>
      </c>
      <c r="H71" s="62">
        <f>CORREL('Daily Returns'!B$72:B$323,'Daily Returns'!C$72:C$323)</f>
        <v>-0.32744064135185252</v>
      </c>
      <c r="I71" s="62">
        <f>CORREL('Daily Returns'!B$72:B$323,'Daily Returns'!D$72:D$323)</f>
        <v>0.80885422834682497</v>
      </c>
      <c r="J71" s="62">
        <f>CORREL('Daily Returns'!C$72:C$323,'Daily Returns'!D$72:D$323)</f>
        <v>-0.24233141673611713</v>
      </c>
    </row>
    <row r="72" spans="1:10" x14ac:dyDescent="0.25">
      <c r="A72" s="63">
        <f>'Daily Prices'!A324</f>
        <v>42503</v>
      </c>
      <c r="B72" s="35">
        <f>STDEV('Daily Returns'!B$73:B$324)*SQRT(Assumptions!$C$9)</f>
        <v>0.18147768824697133</v>
      </c>
      <c r="C72" s="35">
        <f>STDEV('Daily Returns'!C$73:C$324)*SQRT(Assumptions!$C$9)</f>
        <v>0.16709962780878301</v>
      </c>
      <c r="D72" s="35">
        <f>STDEV('Daily Returns'!D$73:D$324)*SQRT(Assumptions!$C$9)</f>
        <v>0.20553852615599474</v>
      </c>
      <c r="E72" s="35">
        <f>STDEV('Daily Returns'!E$73:E$324)*SQRT(Assumptions!$C$9)</f>
        <v>0.1108066091860391</v>
      </c>
      <c r="F72" s="32">
        <f>'Growth Index'!E324/'Growth Index'!E72-1</f>
        <v>-1.148177038531395E-2</v>
      </c>
      <c r="G72" s="37">
        <f>(F72-Assumptions!$C$8)/E72</f>
        <v>-0.69022751392838533</v>
      </c>
      <c r="H72" s="37">
        <f>CORREL('Daily Returns'!B$73:B$324,'Daily Returns'!C$73:C$324)</f>
        <v>-0.32363375287858898</v>
      </c>
      <c r="I72" s="37">
        <f>CORREL('Daily Returns'!B$73:B$324,'Daily Returns'!D$73:D$324)</f>
        <v>0.8048792288833817</v>
      </c>
      <c r="J72" s="37">
        <f>CORREL('Daily Returns'!C$73:C$324,'Daily Returns'!D$73:D$324)</f>
        <v>-0.24315979237300542</v>
      </c>
    </row>
    <row r="73" spans="1:10" x14ac:dyDescent="0.25">
      <c r="A73" s="60">
        <f>'Daily Prices'!A325</f>
        <v>42506</v>
      </c>
      <c r="B73" s="61">
        <f>STDEV('Daily Returns'!B$74:B$325)*SQRT(Assumptions!$C$9)</f>
        <v>0.18145222987967738</v>
      </c>
      <c r="C73" s="61">
        <f>STDEV('Daily Returns'!C$74:C$325)*SQRT(Assumptions!$C$9)</f>
        <v>0.16749899295409748</v>
      </c>
      <c r="D73" s="61">
        <f>STDEV('Daily Returns'!D$74:D$325)*SQRT(Assumptions!$C$9)</f>
        <v>0.20521842290469072</v>
      </c>
      <c r="E73" s="61">
        <f>STDEV('Daily Returns'!E$74:E$325)*SQRT(Assumptions!$C$9)</f>
        <v>0.1107951820140321</v>
      </c>
      <c r="F73" s="48">
        <f>'Growth Index'!E325/'Growth Index'!E73-1</f>
        <v>-1.1269876107921073E-3</v>
      </c>
      <c r="G73" s="62">
        <f>(F73-Assumptions!$C$8)/E73</f>
        <v>-0.59683992037142186</v>
      </c>
      <c r="H73" s="62">
        <f>CORREL('Daily Returns'!B$74:B$325,'Daily Returns'!C$74:C$325)</f>
        <v>-0.31986182733527813</v>
      </c>
      <c r="I73" s="62">
        <f>CORREL('Daily Returns'!B$74:B$325,'Daily Returns'!D$74:D$325)</f>
        <v>0.80272395292442023</v>
      </c>
      <c r="J73" s="62">
        <f>CORREL('Daily Returns'!C$74:C$325,'Daily Returns'!D$74:D$325)</f>
        <v>-0.2441516174684723</v>
      </c>
    </row>
    <row r="74" spans="1:10" x14ac:dyDescent="0.25">
      <c r="A74" s="63">
        <f>'Daily Prices'!A326</f>
        <v>42507</v>
      </c>
      <c r="B74" s="35">
        <f>STDEV('Daily Returns'!B$75:B$326)*SQRT(Assumptions!$C$9)</f>
        <v>0.18049352869496046</v>
      </c>
      <c r="C74" s="35">
        <f>STDEV('Daily Returns'!C$75:C$326)*SQRT(Assumptions!$C$9)</f>
        <v>0.16765199566764943</v>
      </c>
      <c r="D74" s="35">
        <f>STDEV('Daily Returns'!D$75:D$326)*SQRT(Assumptions!$C$9)</f>
        <v>0.2047101192590155</v>
      </c>
      <c r="E74" s="35">
        <f>STDEV('Daily Returns'!E$75:E$326)*SQRT(Assumptions!$C$9)</f>
        <v>0.11040304935842475</v>
      </c>
      <c r="F74" s="32">
        <f>'Growth Index'!E326/'Growth Index'!E74-1</f>
        <v>7.9999675470618925E-3</v>
      </c>
      <c r="G74" s="37">
        <f>(F74-Assumptions!$C$8)/E74</f>
        <v>-0.51629038132712135</v>
      </c>
      <c r="H74" s="37">
        <f>CORREL('Daily Returns'!B$75:B$326,'Daily Returns'!C$75:C$326)</f>
        <v>-0.3209468896796715</v>
      </c>
      <c r="I74" s="37">
        <f>CORREL('Daily Returns'!B$75:B$326,'Daily Returns'!D$75:D$326)</f>
        <v>0.80171134986392478</v>
      </c>
      <c r="J74" s="37">
        <f>CORREL('Daily Returns'!C$75:C$326,'Daily Returns'!D$75:D$326)</f>
        <v>-0.24439723250084622</v>
      </c>
    </row>
    <row r="75" spans="1:10" x14ac:dyDescent="0.25">
      <c r="A75" s="60">
        <f>'Daily Prices'!A327</f>
        <v>42508</v>
      </c>
      <c r="B75" s="61">
        <f>STDEV('Daily Returns'!B$76:B$327)*SQRT(Assumptions!$C$9)</f>
        <v>0.18036187776289267</v>
      </c>
      <c r="C75" s="61">
        <f>STDEV('Daily Returns'!C$76:C$327)*SQRT(Assumptions!$C$9)</f>
        <v>0.16760536754492356</v>
      </c>
      <c r="D75" s="61">
        <f>STDEV('Daily Returns'!D$76:D$327)*SQRT(Assumptions!$C$9)</f>
        <v>0.20471075347081538</v>
      </c>
      <c r="E75" s="61">
        <f>STDEV('Daily Returns'!E$76:E$327)*SQRT(Assumptions!$C$9)</f>
        <v>0.11031752260194977</v>
      </c>
      <c r="F75" s="48">
        <f>'Growth Index'!E327/'Growth Index'!E75-1</f>
        <v>1.2091788654010172E-2</v>
      </c>
      <c r="G75" s="62">
        <f>(F75-Assumptions!$C$8)/E75</f>
        <v>-0.47959934286137351</v>
      </c>
      <c r="H75" s="62">
        <f>CORREL('Daily Returns'!B$76:B$327,'Daily Returns'!C$76:C$327)</f>
        <v>-0.32219893542300149</v>
      </c>
      <c r="I75" s="62">
        <f>CORREL('Daily Returns'!B$76:B$327,'Daily Returns'!D$76:D$327)</f>
        <v>0.80178607975013561</v>
      </c>
      <c r="J75" s="62">
        <f>CORREL('Daily Returns'!C$76:C$327,'Daily Returns'!D$76:D$327)</f>
        <v>-0.24470883545371586</v>
      </c>
    </row>
    <row r="76" spans="1:10" x14ac:dyDescent="0.25">
      <c r="A76" s="63">
        <f>'Daily Prices'!A328</f>
        <v>42509</v>
      </c>
      <c r="B76" s="35">
        <f>STDEV('Daily Returns'!B$77:B$328)*SQRT(Assumptions!$C$9)</f>
        <v>0.18055761375540161</v>
      </c>
      <c r="C76" s="35">
        <f>STDEV('Daily Returns'!C$77:C$328)*SQRT(Assumptions!$C$9)</f>
        <v>0.16806113975085449</v>
      </c>
      <c r="D76" s="35">
        <f>STDEV('Daily Returns'!D$77:D$328)*SQRT(Assumptions!$C$9)</f>
        <v>0.20508085307693932</v>
      </c>
      <c r="E76" s="35">
        <f>STDEV('Daily Returns'!E$77:E$328)*SQRT(Assumptions!$C$9)</f>
        <v>0.11102289459778077</v>
      </c>
      <c r="F76" s="32">
        <f>'Growth Index'!E328/'Growth Index'!E76-1</f>
        <v>-1.4302738657647751E-3</v>
      </c>
      <c r="G76" s="37">
        <f>(F76-Assumptions!$C$8)/E76</f>
        <v>-0.59834752198122432</v>
      </c>
      <c r="H76" s="37">
        <f>CORREL('Daily Returns'!B$77:B$328,'Daily Returns'!C$77:C$328)</f>
        <v>-0.31458942783813459</v>
      </c>
      <c r="I76" s="37">
        <f>CORREL('Daily Returns'!B$77:B$328,'Daily Returns'!D$77:D$328)</f>
        <v>0.80305231248818632</v>
      </c>
      <c r="J76" s="37">
        <f>CORREL('Daily Returns'!C$77:C$328,'Daily Returns'!D$77:D$328)</f>
        <v>-0.23861713078019295</v>
      </c>
    </row>
    <row r="77" spans="1:10" x14ac:dyDescent="0.25">
      <c r="A77" s="60">
        <f>'Daily Prices'!A329</f>
        <v>42510</v>
      </c>
      <c r="B77" s="61">
        <f>STDEV('Daily Returns'!B$78:B$329)*SQRT(Assumptions!$C$9)</f>
        <v>0.18051573471068641</v>
      </c>
      <c r="C77" s="61">
        <f>STDEV('Daily Returns'!C$78:C$329)*SQRT(Assumptions!$C$9)</f>
        <v>0.16808858516133746</v>
      </c>
      <c r="D77" s="61">
        <f>STDEV('Daily Returns'!D$78:D$329)*SQRT(Assumptions!$C$9)</f>
        <v>0.20516485795439299</v>
      </c>
      <c r="E77" s="61">
        <f>STDEV('Daily Returns'!E$78:E$329)*SQRT(Assumptions!$C$9)</f>
        <v>0.11101232712322523</v>
      </c>
      <c r="F77" s="48">
        <f>'Growth Index'!E329/'Growth Index'!E77-1</f>
        <v>-9.0879579351765827E-4</v>
      </c>
      <c r="G77" s="62">
        <f>(F77-Assumptions!$C$8)/E77</f>
        <v>-0.59370700084827499</v>
      </c>
      <c r="H77" s="62">
        <f>CORREL('Daily Returns'!B$78:B$329,'Daily Returns'!C$78:C$329)</f>
        <v>-0.31481970768279144</v>
      </c>
      <c r="I77" s="62">
        <f>CORREL('Daily Returns'!B$78:B$329,'Daily Returns'!D$78:D$329)</f>
        <v>0.80299204482934228</v>
      </c>
      <c r="J77" s="62">
        <f>CORREL('Daily Returns'!C$78:C$329,'Daily Returns'!D$78:D$329)</f>
        <v>-0.23903533706102018</v>
      </c>
    </row>
    <row r="78" spans="1:10" x14ac:dyDescent="0.25">
      <c r="A78" s="63">
        <f>'Daily Prices'!A330</f>
        <v>42513</v>
      </c>
      <c r="B78" s="35">
        <f>STDEV('Daily Returns'!B$79:B$330)*SQRT(Assumptions!$C$9)</f>
        <v>0.18023113617010439</v>
      </c>
      <c r="C78" s="35">
        <f>STDEV('Daily Returns'!C$79:C$330)*SQRT(Assumptions!$C$9)</f>
        <v>0.16813490754550031</v>
      </c>
      <c r="D78" s="35">
        <f>STDEV('Daily Returns'!D$79:D$330)*SQRT(Assumptions!$C$9)</f>
        <v>0.20458482732266531</v>
      </c>
      <c r="E78" s="35">
        <f>STDEV('Daily Returns'!E$79:E$330)*SQRT(Assumptions!$C$9)</f>
        <v>0.11093713657306127</v>
      </c>
      <c r="F78" s="32">
        <f>'Growth Index'!E330/'Growth Index'!E78-1</f>
        <v>5.1039246834383434E-4</v>
      </c>
      <c r="G78" s="37">
        <f>(F78-Assumptions!$C$8)/E78</f>
        <v>-0.58131667648717822</v>
      </c>
      <c r="H78" s="37">
        <f>CORREL('Daily Returns'!B$79:B$330,'Daily Returns'!C$79:C$330)</f>
        <v>-0.31334719575439091</v>
      </c>
      <c r="I78" s="37">
        <f>CORREL('Daily Returns'!B$79:B$330,'Daily Returns'!D$79:D$330)</f>
        <v>0.80221653262913728</v>
      </c>
      <c r="J78" s="37">
        <f>CORREL('Daily Returns'!C$79:C$330,'Daily Returns'!D$79:D$330)</f>
        <v>-0.23644263935427648</v>
      </c>
    </row>
    <row r="79" spans="1:10" x14ac:dyDescent="0.25">
      <c r="A79" s="60">
        <f>'Daily Prices'!A331</f>
        <v>42514</v>
      </c>
      <c r="B79" s="61">
        <f>STDEV('Daily Returns'!B$80:B$331)*SQRT(Assumptions!$C$9)</f>
        <v>0.18002071301514674</v>
      </c>
      <c r="C79" s="61">
        <f>STDEV('Daily Returns'!C$80:C$331)*SQRT(Assumptions!$C$9)</f>
        <v>0.16802731323543932</v>
      </c>
      <c r="D79" s="61">
        <f>STDEV('Daily Returns'!D$80:D$331)*SQRT(Assumptions!$C$9)</f>
        <v>0.20399501035010315</v>
      </c>
      <c r="E79" s="61">
        <f>STDEV('Daily Returns'!E$80:E$331)*SQRT(Assumptions!$C$9)</f>
        <v>0.11084847636303619</v>
      </c>
      <c r="F79" s="48">
        <f>'Growth Index'!E331/'Growth Index'!E79-1</f>
        <v>4.2201064295168678E-3</v>
      </c>
      <c r="G79" s="62">
        <f>(F79-Assumptions!$C$8)/E79</f>
        <v>-0.54831510152133178</v>
      </c>
      <c r="H79" s="62">
        <f>CORREL('Daily Returns'!B$80:B$331,'Daily Returns'!C$80:C$331)</f>
        <v>-0.31211003657511988</v>
      </c>
      <c r="I79" s="62">
        <f>CORREL('Daily Returns'!B$80:B$331,'Daily Returns'!D$80:D$331)</f>
        <v>0.80152306065310897</v>
      </c>
      <c r="J79" s="62">
        <f>CORREL('Daily Returns'!C$80:C$331,'Daily Returns'!D$80:D$331)</f>
        <v>-0.23391471596892821</v>
      </c>
    </row>
    <row r="80" spans="1:10" x14ac:dyDescent="0.25">
      <c r="A80" s="63">
        <f>'Daily Prices'!A332</f>
        <v>42515</v>
      </c>
      <c r="B80" s="35">
        <f>STDEV('Daily Returns'!B$81:B$332)*SQRT(Assumptions!$C$9)</f>
        <v>0.18129326009542568</v>
      </c>
      <c r="C80" s="35">
        <f>STDEV('Daily Returns'!C$81:C$332)*SQRT(Assumptions!$C$9)</f>
        <v>0.16918441307016699</v>
      </c>
      <c r="D80" s="35">
        <f>STDEV('Daily Returns'!D$81:D$332)*SQRT(Assumptions!$C$9)</f>
        <v>0.20442926506165282</v>
      </c>
      <c r="E80" s="35">
        <f>STDEV('Daily Returns'!E$81:E$332)*SQRT(Assumptions!$C$9)</f>
        <v>0.11056295221205149</v>
      </c>
      <c r="F80" s="32">
        <f>'Growth Index'!E332/'Growth Index'!E80-1</f>
        <v>2.8298546178340267E-4</v>
      </c>
      <c r="G80" s="37">
        <f>(F80-Assumptions!$C$8)/E80</f>
        <v>-0.58534086910138028</v>
      </c>
      <c r="H80" s="37">
        <f>CORREL('Daily Returns'!B$81:B$332,'Daily Returns'!C$81:C$332)</f>
        <v>-0.32393073792348714</v>
      </c>
      <c r="I80" s="37">
        <f>CORREL('Daily Returns'!B$81:B$332,'Daily Returns'!D$81:D$332)</f>
        <v>0.80456012956795897</v>
      </c>
      <c r="J80" s="37">
        <f>CORREL('Daily Returns'!C$81:C$332,'Daily Returns'!D$81:D$332)</f>
        <v>-0.24788243386405298</v>
      </c>
    </row>
    <row r="81" spans="1:10" x14ac:dyDescent="0.25">
      <c r="A81" s="60">
        <f>'Daily Prices'!A333</f>
        <v>42516</v>
      </c>
      <c r="B81" s="61">
        <f>STDEV('Daily Returns'!B$82:B$333)*SQRT(Assumptions!$C$9)</f>
        <v>0.18217371139572294</v>
      </c>
      <c r="C81" s="61">
        <f>STDEV('Daily Returns'!C$82:C$333)*SQRT(Assumptions!$C$9)</f>
        <v>0.1691278057784153</v>
      </c>
      <c r="D81" s="61">
        <f>STDEV('Daily Returns'!D$82:D$333)*SQRT(Assumptions!$C$9)</f>
        <v>0.20579767483154379</v>
      </c>
      <c r="E81" s="61">
        <f>STDEV('Daily Returns'!E$82:E$333)*SQRT(Assumptions!$C$9)</f>
        <v>0.11118007732977159</v>
      </c>
      <c r="F81" s="48">
        <f>'Growth Index'!E333/'Growth Index'!E81-1</f>
        <v>1.2841049110583036E-2</v>
      </c>
      <c r="G81" s="62">
        <f>(F81-Assumptions!$C$8)/E81</f>
        <v>-0.46913936509243587</v>
      </c>
      <c r="H81" s="62">
        <f>CORREL('Daily Returns'!B$82:B$333,'Daily Returns'!C$82:C$333)</f>
        <v>-0.32317821624006055</v>
      </c>
      <c r="I81" s="62">
        <f>CORREL('Daily Returns'!B$82:B$333,'Daily Returns'!D$82:D$333)</f>
        <v>0.80684288691893113</v>
      </c>
      <c r="J81" s="62">
        <f>CORREL('Daily Returns'!C$82:C$333,'Daily Returns'!D$82:D$333)</f>
        <v>-0.24772623847757125</v>
      </c>
    </row>
    <row r="82" spans="1:10" x14ac:dyDescent="0.25">
      <c r="A82" s="63">
        <f>'Daily Prices'!A334</f>
        <v>42517</v>
      </c>
      <c r="B82" s="35">
        <f>STDEV('Daily Returns'!B$83:B$334)*SQRT(Assumptions!$C$9)</f>
        <v>0.1823312183050588</v>
      </c>
      <c r="C82" s="35">
        <f>STDEV('Daily Returns'!C$83:C$334)*SQRT(Assumptions!$C$9)</f>
        <v>0.16794817123200975</v>
      </c>
      <c r="D82" s="35">
        <f>STDEV('Daily Returns'!D$83:D$334)*SQRT(Assumptions!$C$9)</f>
        <v>0.20622766382762356</v>
      </c>
      <c r="E82" s="35">
        <f>STDEV('Daily Returns'!E$83:E$334)*SQRT(Assumptions!$C$9)</f>
        <v>0.11065941935352175</v>
      </c>
      <c r="F82" s="32">
        <f>'Growth Index'!E334/'Growth Index'!E82-1</f>
        <v>2.9958661227976302E-2</v>
      </c>
      <c r="G82" s="37">
        <f>(F82-Assumptions!$C$8)/E82</f>
        <v>-0.3166593406755347</v>
      </c>
      <c r="H82" s="37">
        <f>CORREL('Daily Returns'!B$83:B$334,'Daily Returns'!C$83:C$334)</f>
        <v>-0.33277307976539611</v>
      </c>
      <c r="I82" s="37">
        <f>CORREL('Daily Returns'!B$83:B$334,'Daily Returns'!D$83:D$334)</f>
        <v>0.8077108552744845</v>
      </c>
      <c r="J82" s="37">
        <f>CORREL('Daily Returns'!C$83:C$334,'Daily Returns'!D$83:D$334)</f>
        <v>-0.25364541518069988</v>
      </c>
    </row>
    <row r="83" spans="1:10" x14ac:dyDescent="0.25">
      <c r="A83" s="60">
        <f>'Daily Prices'!A335</f>
        <v>42520</v>
      </c>
      <c r="B83" s="61">
        <f>STDEV('Daily Returns'!B$84:B$335)*SQRT(Assumptions!$C$9)</f>
        <v>0.18148112496943869</v>
      </c>
      <c r="C83" s="61">
        <f>STDEV('Daily Returns'!C$84:C$335)*SQRT(Assumptions!$C$9)</f>
        <v>0.16786104261314216</v>
      </c>
      <c r="D83" s="61">
        <f>STDEV('Daily Returns'!D$84:D$335)*SQRT(Assumptions!$C$9)</f>
        <v>0.20575924379196153</v>
      </c>
      <c r="E83" s="61">
        <f>STDEV('Daily Returns'!E$84:E$335)*SQRT(Assumptions!$C$9)</f>
        <v>0.1104187131324354</v>
      </c>
      <c r="F83" s="48">
        <f>'Growth Index'!E335/'Growth Index'!E83-1</f>
        <v>2.4517051235781739E-2</v>
      </c>
      <c r="G83" s="62">
        <f>(F83-Assumptions!$C$8)/E83</f>
        <v>-0.36663123138976733</v>
      </c>
      <c r="H83" s="62">
        <f>CORREL('Daily Returns'!B$84:B$335,'Daily Returns'!C$84:C$335)</f>
        <v>-0.33137214906565859</v>
      </c>
      <c r="I83" s="62">
        <f>CORREL('Daily Returns'!B$84:B$335,'Daily Returns'!D$84:D$335)</f>
        <v>0.80661963851772744</v>
      </c>
      <c r="J83" s="62">
        <f>CORREL('Daily Returns'!C$84:C$335,'Daily Returns'!D$84:D$335)</f>
        <v>-0.25206946725261614</v>
      </c>
    </row>
    <row r="84" spans="1:10" x14ac:dyDescent="0.25">
      <c r="A84" s="63">
        <f>'Daily Prices'!A336</f>
        <v>42521</v>
      </c>
      <c r="B84" s="35">
        <f>STDEV('Daily Returns'!B$85:B$336)*SQRT(Assumptions!$C$9)</f>
        <v>0.18148459142792636</v>
      </c>
      <c r="C84" s="35">
        <f>STDEV('Daily Returns'!C$85:C$336)*SQRT(Assumptions!$C$9)</f>
        <v>0.16719358944260929</v>
      </c>
      <c r="D84" s="35">
        <f>STDEV('Daily Returns'!D$85:D$336)*SQRT(Assumptions!$C$9)</f>
        <v>0.20591411235448892</v>
      </c>
      <c r="E84" s="35">
        <f>STDEV('Daily Returns'!E$85:E$336)*SQRT(Assumptions!$C$9)</f>
        <v>0.11032953208156704</v>
      </c>
      <c r="F84" s="32">
        <f>'Growth Index'!E336/'Growth Index'!E84-1</f>
        <v>2.121095423362851E-2</v>
      </c>
      <c r="G84" s="37">
        <f>(F84-Assumptions!$C$8)/E84</f>
        <v>-0.39689324281732735</v>
      </c>
      <c r="H84" s="37">
        <f>CORREL('Daily Returns'!B$85:B$336,'Daily Returns'!C$85:C$336)</f>
        <v>-0.33171764488321948</v>
      </c>
      <c r="I84" s="37">
        <f>CORREL('Daily Returns'!B$85:B$336,'Daily Returns'!D$85:D$336)</f>
        <v>0.80539141178781037</v>
      </c>
      <c r="J84" s="37">
        <f>CORREL('Daily Returns'!C$85:C$336,'Daily Returns'!D$85:D$336)</f>
        <v>-0.25200799655572464</v>
      </c>
    </row>
    <row r="85" spans="1:10" x14ac:dyDescent="0.25">
      <c r="A85" s="60">
        <f>'Daily Prices'!A337</f>
        <v>42522</v>
      </c>
      <c r="B85" s="61">
        <f>STDEV('Daily Returns'!B$86:B$337)*SQRT(Assumptions!$C$9)</f>
        <v>0.17956238747012465</v>
      </c>
      <c r="C85" s="61">
        <f>STDEV('Daily Returns'!C$86:C$337)*SQRT(Assumptions!$C$9)</f>
        <v>0.16732052957453014</v>
      </c>
      <c r="D85" s="61">
        <f>STDEV('Daily Returns'!D$86:D$337)*SQRT(Assumptions!$C$9)</f>
        <v>0.20578911212290679</v>
      </c>
      <c r="E85" s="61">
        <f>STDEV('Daily Returns'!E$86:E$337)*SQRT(Assumptions!$C$9)</f>
        <v>0.10921568759102608</v>
      </c>
      <c r="F85" s="48">
        <f>'Growth Index'!E337/'Growth Index'!E85-1</f>
        <v>3.2283104204011925E-2</v>
      </c>
      <c r="G85" s="62">
        <f>(F85-Assumptions!$C$8)/E85</f>
        <v>-0.29956223796805836</v>
      </c>
      <c r="H85" s="62">
        <f>CORREL('Daily Returns'!B$86:B$337,'Daily Returns'!C$86:C$337)</f>
        <v>-0.33309962927138487</v>
      </c>
      <c r="I85" s="62">
        <f>CORREL('Daily Returns'!B$86:B$337,'Daily Returns'!D$86:D$337)</f>
        <v>0.79028942278382042</v>
      </c>
      <c r="J85" s="62">
        <f>CORREL('Daily Returns'!C$86:C$337,'Daily Returns'!D$86:D$337)</f>
        <v>-0.25644273890700403</v>
      </c>
    </row>
    <row r="86" spans="1:10" x14ac:dyDescent="0.25">
      <c r="A86" s="63">
        <f>'Daily Prices'!A338</f>
        <v>42527</v>
      </c>
      <c r="B86" s="35">
        <f>STDEV('Daily Returns'!B$87:B$338)*SQRT(Assumptions!$C$9)</f>
        <v>0.17952048915671748</v>
      </c>
      <c r="C86" s="35">
        <f>STDEV('Daily Returns'!C$87:C$338)*SQRT(Assumptions!$C$9)</f>
        <v>0.16793021510623046</v>
      </c>
      <c r="D86" s="35">
        <f>STDEV('Daily Returns'!D$87:D$338)*SQRT(Assumptions!$C$9)</f>
        <v>0.20815955806188277</v>
      </c>
      <c r="E86" s="35">
        <f>STDEV('Daily Returns'!E$87:E$338)*SQRT(Assumptions!$C$9)</f>
        <v>0.11035954592889448</v>
      </c>
      <c r="F86" s="32">
        <f>'Growth Index'!E338/'Growth Index'!E86-1</f>
        <v>5.4424530545897021E-2</v>
      </c>
      <c r="G86" s="37">
        <f>(F86-Assumptions!$C$8)/E86</f>
        <v>-9.582740999058513E-2</v>
      </c>
      <c r="H86" s="37">
        <f>CORREL('Daily Returns'!B$87:B$338,'Daily Returns'!C$87:C$338)</f>
        <v>-0.33074091231898739</v>
      </c>
      <c r="I86" s="37">
        <f>CORREL('Daily Returns'!B$87:B$338,'Daily Returns'!D$87:D$338)</f>
        <v>0.78201975356144793</v>
      </c>
      <c r="J86" s="37">
        <f>CORREL('Daily Returns'!C$87:C$338,'Daily Returns'!D$87:D$338)</f>
        <v>-0.23842451846822776</v>
      </c>
    </row>
    <row r="87" spans="1:10" x14ac:dyDescent="0.25">
      <c r="A87" s="60">
        <f>'Daily Prices'!A339</f>
        <v>42530</v>
      </c>
      <c r="B87" s="61">
        <f>STDEV('Daily Returns'!B$88:B$339)*SQRT(Assumptions!$C$9)</f>
        <v>0.178511011018812</v>
      </c>
      <c r="C87" s="61">
        <f>STDEV('Daily Returns'!C$88:C$339)*SQRT(Assumptions!$C$9)</f>
        <v>0.16833097482580336</v>
      </c>
      <c r="D87" s="61">
        <f>STDEV('Daily Returns'!D$88:D$339)*SQRT(Assumptions!$C$9)</f>
        <v>0.20765347214159477</v>
      </c>
      <c r="E87" s="61">
        <f>STDEV('Daily Returns'!E$88:E$339)*SQRT(Assumptions!$C$9)</f>
        <v>0.11022568820928573</v>
      </c>
      <c r="F87" s="48">
        <f>'Growth Index'!E339/'Growth Index'!E87-1</f>
        <v>5.1794831596955193E-2</v>
      </c>
      <c r="G87" s="62">
        <f>(F87-Assumptions!$C$8)/E87</f>
        <v>-0.11980118806763201</v>
      </c>
      <c r="H87" s="62">
        <f>CORREL('Daily Returns'!B$88:B$339,'Daily Returns'!C$88:C$339)</f>
        <v>-0.32733940816465024</v>
      </c>
      <c r="I87" s="62">
        <f>CORREL('Daily Returns'!B$88:B$339,'Daily Returns'!D$88:D$339)</f>
        <v>0.78084490157357656</v>
      </c>
      <c r="J87" s="62">
        <f>CORREL('Daily Returns'!C$88:C$339,'Daily Returns'!D$88:D$339)</f>
        <v>-0.23626644376044648</v>
      </c>
    </row>
    <row r="88" spans="1:10" x14ac:dyDescent="0.25">
      <c r="A88" s="63">
        <f>'Daily Prices'!A340</f>
        <v>42531</v>
      </c>
      <c r="B88" s="35">
        <f>STDEV('Daily Returns'!B$89:B$340)*SQRT(Assumptions!$C$9)</f>
        <v>0.17795302674712346</v>
      </c>
      <c r="C88" s="35">
        <f>STDEV('Daily Returns'!C$89:C$340)*SQRT(Assumptions!$C$9)</f>
        <v>0.16862033807799329</v>
      </c>
      <c r="D88" s="35">
        <f>STDEV('Daily Returns'!D$89:D$340)*SQRT(Assumptions!$C$9)</f>
        <v>0.20640568515666408</v>
      </c>
      <c r="E88" s="35">
        <f>STDEV('Daily Returns'!E$89:E$340)*SQRT(Assumptions!$C$9)</f>
        <v>0.10939954889193523</v>
      </c>
      <c r="F88" s="32">
        <f>'Growth Index'!E340/'Growth Index'!E88-1</f>
        <v>4.0161906851643003E-2</v>
      </c>
      <c r="G88" s="37">
        <f>(F88-Assumptions!$C$8)/E88</f>
        <v>-0.22704017886666097</v>
      </c>
      <c r="H88" s="37">
        <f>CORREL('Daily Returns'!B$89:B$340,'Daily Returns'!C$89:C$340)</f>
        <v>-0.33256583067403223</v>
      </c>
      <c r="I88" s="37">
        <f>CORREL('Daily Returns'!B$89:B$340,'Daily Returns'!D$89:D$340)</f>
        <v>0.77907867820355647</v>
      </c>
      <c r="J88" s="37">
        <f>CORREL('Daily Returns'!C$89:C$340,'Daily Returns'!D$89:D$340)</f>
        <v>-0.24197547704561681</v>
      </c>
    </row>
    <row r="89" spans="1:10" x14ac:dyDescent="0.25">
      <c r="A89" s="60">
        <f>'Daily Prices'!A341</f>
        <v>42534</v>
      </c>
      <c r="B89" s="61">
        <f>STDEV('Daily Returns'!B$90:B$341)*SQRT(Assumptions!$C$9)</f>
        <v>0.1766997650642716</v>
      </c>
      <c r="C89" s="61">
        <f>STDEV('Daily Returns'!C$90:C$341)*SQRT(Assumptions!$C$9)</f>
        <v>0.16867813190616263</v>
      </c>
      <c r="D89" s="61">
        <f>STDEV('Daily Returns'!D$90:D$341)*SQRT(Assumptions!$C$9)</f>
        <v>0.20452910267165189</v>
      </c>
      <c r="E89" s="61">
        <f>STDEV('Daily Returns'!E$90:E$341)*SQRT(Assumptions!$C$9)</f>
        <v>0.10867423071945581</v>
      </c>
      <c r="F89" s="48">
        <f>'Growth Index'!E341/'Growth Index'!E89-1</f>
        <v>5.3151376869779332E-2</v>
      </c>
      <c r="G89" s="62">
        <f>(F89-Assumptions!$C$8)/E89</f>
        <v>-0.10902881991231272</v>
      </c>
      <c r="H89" s="62">
        <f>CORREL('Daily Returns'!B$90:B$341,'Daily Returns'!C$90:C$341)</f>
        <v>-0.33210357137608354</v>
      </c>
      <c r="I89" s="62">
        <f>CORREL('Daily Returns'!B$90:B$341,'Daily Returns'!D$90:D$341)</f>
        <v>0.77473469690446606</v>
      </c>
      <c r="J89" s="62">
        <f>CORREL('Daily Returns'!C$90:C$341,'Daily Returns'!D$90:D$341)</f>
        <v>-0.23930626793769322</v>
      </c>
    </row>
    <row r="90" spans="1:10" x14ac:dyDescent="0.25">
      <c r="A90" s="63">
        <f>'Daily Prices'!A342</f>
        <v>42535</v>
      </c>
      <c r="B90" s="35">
        <f>STDEV('Daily Returns'!B$91:B$342)*SQRT(Assumptions!$C$9)</f>
        <v>0.17614698084260175</v>
      </c>
      <c r="C90" s="35">
        <f>STDEV('Daily Returns'!C$91:C$342)*SQRT(Assumptions!$C$9)</f>
        <v>0.16851762945333354</v>
      </c>
      <c r="D90" s="35">
        <f>STDEV('Daily Returns'!D$91:D$342)*SQRT(Assumptions!$C$9)</f>
        <v>0.20421082514524411</v>
      </c>
      <c r="E90" s="35">
        <f>STDEV('Daily Returns'!E$91:E$342)*SQRT(Assumptions!$C$9)</f>
        <v>0.10809729774332653</v>
      </c>
      <c r="F90" s="32">
        <f>'Growth Index'!E342/'Growth Index'!E90-1</f>
        <v>4.5275264809001792E-2</v>
      </c>
      <c r="G90" s="37">
        <f>(F90-Assumptions!$C$8)/E90</f>
        <v>-0.18247204696859254</v>
      </c>
      <c r="H90" s="37">
        <f>CORREL('Daily Returns'!B$91:B$342,'Daily Returns'!C$91:C$342)</f>
        <v>-0.33819197959470038</v>
      </c>
      <c r="I90" s="37">
        <f>CORREL('Daily Returns'!B$91:B$342,'Daily Returns'!D$91:D$342)</f>
        <v>0.77342413456507508</v>
      </c>
      <c r="J90" s="37">
        <f>CORREL('Daily Returns'!C$91:C$342,'Daily Returns'!D$91:D$342)</f>
        <v>-0.24249628680052943</v>
      </c>
    </row>
    <row r="91" spans="1:10" x14ac:dyDescent="0.25">
      <c r="A91" s="60">
        <f>'Daily Prices'!A343</f>
        <v>42536</v>
      </c>
      <c r="B91" s="61">
        <f>STDEV('Daily Returns'!B$92:B$343)*SQRT(Assumptions!$C$9)</f>
        <v>0.1765887595792644</v>
      </c>
      <c r="C91" s="61">
        <f>STDEV('Daily Returns'!C$92:C$343)*SQRT(Assumptions!$C$9)</f>
        <v>0.16863629980444342</v>
      </c>
      <c r="D91" s="61">
        <f>STDEV('Daily Returns'!D$92:D$343)*SQRT(Assumptions!$C$9)</f>
        <v>0.20489870554973191</v>
      </c>
      <c r="E91" s="61">
        <f>STDEV('Daily Returns'!E$92:E$343)*SQRT(Assumptions!$C$9)</f>
        <v>0.10826277716667689</v>
      </c>
      <c r="F91" s="48">
        <f>'Growth Index'!E343/'Growth Index'!E91-1</f>
        <v>4.9513622623138298E-2</v>
      </c>
      <c r="G91" s="62">
        <f>(F91-Assumptions!$C$8)/E91</f>
        <v>-0.14304433880371939</v>
      </c>
      <c r="H91" s="62">
        <f>CORREL('Daily Returns'!B$92:B$343,'Daily Returns'!C$92:C$343)</f>
        <v>-0.3398420209252429</v>
      </c>
      <c r="I91" s="62">
        <f>CORREL('Daily Returns'!B$92:B$343,'Daily Returns'!D$92:D$343)</f>
        <v>0.77540215729003847</v>
      </c>
      <c r="J91" s="62">
        <f>CORREL('Daily Returns'!C$92:C$343,'Daily Returns'!D$92:D$343)</f>
        <v>-0.24546344507848217</v>
      </c>
    </row>
    <row r="92" spans="1:10" x14ac:dyDescent="0.25">
      <c r="A92" s="63">
        <f>'Daily Prices'!A344</f>
        <v>42537</v>
      </c>
      <c r="B92" s="35">
        <f>STDEV('Daily Returns'!B$93:B$344)*SQRT(Assumptions!$C$9)</f>
        <v>0.17669372446748363</v>
      </c>
      <c r="C92" s="35">
        <f>STDEV('Daily Returns'!C$93:C$344)*SQRT(Assumptions!$C$9)</f>
        <v>0.17032241463139647</v>
      </c>
      <c r="D92" s="35">
        <f>STDEV('Daily Returns'!D$93:D$344)*SQRT(Assumptions!$C$9)</f>
        <v>0.20490774438753018</v>
      </c>
      <c r="E92" s="35">
        <f>STDEV('Daily Returns'!E$93:E$344)*SQRT(Assumptions!$C$9)</f>
        <v>0.10842538040970764</v>
      </c>
      <c r="F92" s="32">
        <f>'Growth Index'!E344/'Growth Index'!E92-1</f>
        <v>5.4864658502637997E-2</v>
      </c>
      <c r="G92" s="37">
        <f>(F92-Assumptions!$C$8)/E92</f>
        <v>-9.3477573784509937E-2</v>
      </c>
      <c r="H92" s="37">
        <f>CORREL('Daily Returns'!B$93:B$344,'Daily Returns'!C$93:C$344)</f>
        <v>-0.34168895417352496</v>
      </c>
      <c r="I92" s="37">
        <f>CORREL('Daily Returns'!B$93:B$344,'Daily Returns'!D$93:D$344)</f>
        <v>0.77537912259048836</v>
      </c>
      <c r="J92" s="37">
        <f>CORREL('Daily Returns'!C$93:C$344,'Daily Returns'!D$93:D$344)</f>
        <v>-0.24587273372662133</v>
      </c>
    </row>
    <row r="93" spans="1:10" x14ac:dyDescent="0.25">
      <c r="A93" s="60">
        <f>'Daily Prices'!A345</f>
        <v>42538</v>
      </c>
      <c r="B93" s="61">
        <f>STDEV('Daily Returns'!B$94:B$345)*SQRT(Assumptions!$C$9)</f>
        <v>0.17622757058304289</v>
      </c>
      <c r="C93" s="61">
        <f>STDEV('Daily Returns'!C$94:C$345)*SQRT(Assumptions!$C$9)</f>
        <v>0.17131559929624299</v>
      </c>
      <c r="D93" s="61">
        <f>STDEV('Daily Returns'!D$94:D$345)*SQRT(Assumptions!$C$9)</f>
        <v>0.20463082294367954</v>
      </c>
      <c r="E93" s="61">
        <f>STDEV('Daily Returns'!E$94:E$345)*SQRT(Assumptions!$C$9)</f>
        <v>0.1081642453711813</v>
      </c>
      <c r="F93" s="48">
        <f>'Growth Index'!E345/'Growth Index'!E93-1</f>
        <v>3.756332669889173E-2</v>
      </c>
      <c r="G93" s="62">
        <f>(F93-Assumptions!$C$8)/E93</f>
        <v>-0.25365751137961856</v>
      </c>
      <c r="H93" s="62">
        <f>CORREL('Daily Returns'!B$94:B$345,'Daily Returns'!C$94:C$345)</f>
        <v>-0.34622369050321056</v>
      </c>
      <c r="I93" s="62">
        <f>CORREL('Daily Returns'!B$94:B$345,'Daily Returns'!D$94:D$345)</f>
        <v>0.77456592421194392</v>
      </c>
      <c r="J93" s="62">
        <f>CORREL('Daily Returns'!C$94:C$345,'Daily Returns'!D$94:D$345)</f>
        <v>-0.24712132919450541</v>
      </c>
    </row>
    <row r="94" spans="1:10" x14ac:dyDescent="0.25">
      <c r="A94" s="63">
        <f>'Daily Prices'!A346</f>
        <v>42541</v>
      </c>
      <c r="B94" s="35">
        <f>STDEV('Daily Returns'!B$95:B$346)*SQRT(Assumptions!$C$9)</f>
        <v>0.17645869316797405</v>
      </c>
      <c r="C94" s="35">
        <f>STDEV('Daily Returns'!C$95:C$346)*SQRT(Assumptions!$C$9)</f>
        <v>0.17121481226195723</v>
      </c>
      <c r="D94" s="35">
        <f>STDEV('Daily Returns'!D$95:D$346)*SQRT(Assumptions!$C$9)</f>
        <v>0.20479491033669578</v>
      </c>
      <c r="E94" s="35">
        <f>STDEV('Daily Returns'!E$95:E$346)*SQRT(Assumptions!$C$9)</f>
        <v>0.10824363511875723</v>
      </c>
      <c r="F94" s="32">
        <f>'Growth Index'!E346/'Growth Index'!E94-1</f>
        <v>4.569019011452724E-2</v>
      </c>
      <c r="G94" s="37">
        <f>(F94-Assumptions!$C$8)/E94</f>
        <v>-0.17839210466543745</v>
      </c>
      <c r="H94" s="37">
        <f>CORREL('Daily Returns'!B$95:B$346,'Daily Returns'!C$95:C$346)</f>
        <v>-0.34639867371859584</v>
      </c>
      <c r="I94" s="37">
        <f>CORREL('Daily Returns'!B$95:B$346,'Daily Returns'!D$95:D$346)</f>
        <v>0.77500179287100512</v>
      </c>
      <c r="J94" s="37">
        <f>CORREL('Daily Returns'!C$95:C$346,'Daily Returns'!D$95:D$346)</f>
        <v>-0.24719504629905217</v>
      </c>
    </row>
    <row r="95" spans="1:10" x14ac:dyDescent="0.25">
      <c r="A95" s="60">
        <f>'Daily Prices'!A347</f>
        <v>42542</v>
      </c>
      <c r="B95" s="61">
        <f>STDEV('Daily Returns'!B$96:B$347)*SQRT(Assumptions!$C$9)</f>
        <v>0.17632990632762377</v>
      </c>
      <c r="C95" s="61">
        <f>STDEV('Daily Returns'!C$96:C$347)*SQRT(Assumptions!$C$9)</f>
        <v>0.17120287523947339</v>
      </c>
      <c r="D95" s="61">
        <f>STDEV('Daily Returns'!D$96:D$347)*SQRT(Assumptions!$C$9)</f>
        <v>0.20474811635009196</v>
      </c>
      <c r="E95" s="61">
        <f>STDEV('Daily Returns'!E$96:E$347)*SQRT(Assumptions!$C$9)</f>
        <v>0.10828766202730744</v>
      </c>
      <c r="F95" s="48">
        <f>'Growth Index'!E347/'Growth Index'!E95-1</f>
        <v>4.0658535430857068E-2</v>
      </c>
      <c r="G95" s="62">
        <f>(F95-Assumptions!$C$8)/E95</f>
        <v>-0.22478520741360752</v>
      </c>
      <c r="H95" s="62">
        <f>CORREL('Daily Returns'!B$96:B$347,'Daily Returns'!C$96:C$347)</f>
        <v>-0.34506697968819094</v>
      </c>
      <c r="I95" s="62">
        <f>CORREL('Daily Returns'!B$96:B$347,'Daily Returns'!D$96:D$347)</f>
        <v>0.77489732821616619</v>
      </c>
      <c r="J95" s="62">
        <f>CORREL('Daily Returns'!C$96:C$347,'Daily Returns'!D$96:D$347)</f>
        <v>-0.2460974979811005</v>
      </c>
    </row>
    <row r="96" spans="1:10" x14ac:dyDescent="0.25">
      <c r="A96" s="63">
        <f>'Daily Prices'!A348</f>
        <v>42543</v>
      </c>
      <c r="B96" s="35">
        <f>STDEV('Daily Returns'!B$97:B$348)*SQRT(Assumptions!$C$9)</f>
        <v>0.17633546863004276</v>
      </c>
      <c r="C96" s="35">
        <f>STDEV('Daily Returns'!C$97:C$348)*SQRT(Assumptions!$C$9)</f>
        <v>0.17134552952847784</v>
      </c>
      <c r="D96" s="35">
        <f>STDEV('Daily Returns'!D$97:D$348)*SQRT(Assumptions!$C$9)</f>
        <v>0.2047591432254498</v>
      </c>
      <c r="E96" s="35">
        <f>STDEV('Daily Returns'!E$97:E$348)*SQRT(Assumptions!$C$9)</f>
        <v>0.10835773439180067</v>
      </c>
      <c r="F96" s="32">
        <f>'Growth Index'!E348/'Growth Index'!E96-1</f>
        <v>3.9099615051874315E-2</v>
      </c>
      <c r="G96" s="37">
        <f>(F96-Assumptions!$C$8)/E96</f>
        <v>-0.23902663795530174</v>
      </c>
      <c r="H96" s="37">
        <f>CORREL('Daily Returns'!B$97:B$348,'Daily Returns'!C$97:C$348)</f>
        <v>-0.34442539937141259</v>
      </c>
      <c r="I96" s="37">
        <f>CORREL('Daily Returns'!B$97:B$348,'Daily Returns'!D$97:D$348)</f>
        <v>0.77492766895321463</v>
      </c>
      <c r="J96" s="37">
        <f>CORREL('Daily Returns'!C$97:C$348,'Daily Returns'!D$97:D$348)</f>
        <v>-0.24544448615569747</v>
      </c>
    </row>
    <row r="97" spans="1:10" x14ac:dyDescent="0.25">
      <c r="A97" s="60">
        <f>'Daily Prices'!A349</f>
        <v>42544</v>
      </c>
      <c r="B97" s="61">
        <f>STDEV('Daily Returns'!B$98:B$349)*SQRT(Assumptions!$C$9)</f>
        <v>0.17647867210381221</v>
      </c>
      <c r="C97" s="61">
        <f>STDEV('Daily Returns'!C$98:C$349)*SQRT(Assumptions!$C$9)</f>
        <v>0.17140859682619058</v>
      </c>
      <c r="D97" s="61">
        <f>STDEV('Daily Returns'!D$98:D$349)*SQRT(Assumptions!$C$9)</f>
        <v>0.20488593774266986</v>
      </c>
      <c r="E97" s="61">
        <f>STDEV('Daily Returns'!E$98:E$349)*SQRT(Assumptions!$C$9)</f>
        <v>0.10839340715936502</v>
      </c>
      <c r="F97" s="48">
        <f>'Growth Index'!E349/'Growth Index'!E97-1</f>
        <v>4.1468686070163852E-2</v>
      </c>
      <c r="G97" s="62">
        <f>(F97-Assumptions!$C$8)/E97</f>
        <v>-0.21709174521324273</v>
      </c>
      <c r="H97" s="62">
        <f>CORREL('Daily Returns'!B$98:B$349,'Daily Returns'!C$98:C$349)</f>
        <v>-0.34515564819899253</v>
      </c>
      <c r="I97" s="62">
        <f>CORREL('Daily Returns'!B$98:B$349,'Daily Returns'!D$98:D$349)</f>
        <v>0.77575170772564428</v>
      </c>
      <c r="J97" s="62">
        <f>CORREL('Daily Returns'!C$98:C$349,'Daily Returns'!D$98:D$349)</f>
        <v>-0.24630251659769203</v>
      </c>
    </row>
    <row r="98" spans="1:10" x14ac:dyDescent="0.25">
      <c r="A98" s="63">
        <f>'Daily Prices'!A350</f>
        <v>42545</v>
      </c>
      <c r="B98" s="35">
        <f>STDEV('Daily Returns'!B$99:B$350)*SQRT(Assumptions!$C$9)</f>
        <v>0.17753695334252395</v>
      </c>
      <c r="C98" s="35">
        <f>STDEV('Daily Returns'!C$99:C$350)*SQRT(Assumptions!$C$9)</f>
        <v>0.17857324661914017</v>
      </c>
      <c r="D98" s="35">
        <f>STDEV('Daily Returns'!D$99:D$350)*SQRT(Assumptions!$C$9)</f>
        <v>0.20660756705017713</v>
      </c>
      <c r="E98" s="35">
        <f>STDEV('Daily Returns'!E$99:E$350)*SQRT(Assumptions!$C$9)</f>
        <v>0.10835039206684639</v>
      </c>
      <c r="F98" s="32">
        <f>'Growth Index'!E350/'Growth Index'!E98-1</f>
        <v>5.2860065396137745E-2</v>
      </c>
      <c r="G98" s="37">
        <f>(F98-Assumptions!$C$8)/E98</f>
        <v>-0.11204329188188417</v>
      </c>
      <c r="H98" s="37">
        <f>CORREL('Daily Returns'!B$99:B$350,'Daily Returns'!C$99:C$350)</f>
        <v>-0.36481369909938183</v>
      </c>
      <c r="I98" s="37">
        <f>CORREL('Daily Returns'!B$99:B$350,'Daily Returns'!D$99:D$350)</f>
        <v>0.7792367564549858</v>
      </c>
      <c r="J98" s="37">
        <f>CORREL('Daily Returns'!C$99:C$350,'Daily Returns'!D$99:D$350)</f>
        <v>-0.2721702766582928</v>
      </c>
    </row>
    <row r="99" spans="1:10" x14ac:dyDescent="0.25">
      <c r="A99" s="60">
        <f>'Daily Prices'!A351</f>
        <v>42548</v>
      </c>
      <c r="B99" s="61">
        <f>STDEV('Daily Returns'!B$100:B$351)*SQRT(Assumptions!$C$9)</f>
        <v>0.17749295995061432</v>
      </c>
      <c r="C99" s="61">
        <f>STDEV('Daily Returns'!C$100:C$351)*SQRT(Assumptions!$C$9)</f>
        <v>0.1784863653788645</v>
      </c>
      <c r="D99" s="61">
        <f>STDEV('Daily Returns'!D$100:D$351)*SQRT(Assumptions!$C$9)</f>
        <v>0.20672082323490573</v>
      </c>
      <c r="E99" s="61">
        <f>STDEV('Daily Returns'!E$100:E$351)*SQRT(Assumptions!$C$9)</f>
        <v>0.10833534646910843</v>
      </c>
      <c r="F99" s="48">
        <f>'Growth Index'!E351/'Growth Index'!E99-1</f>
        <v>6.4344291731599723E-2</v>
      </c>
      <c r="G99" s="62">
        <f>(F99-Assumptions!$C$8)/E99</f>
        <v>-6.0525792344906819E-3</v>
      </c>
      <c r="H99" s="62">
        <f>CORREL('Daily Returns'!B$100:B$351,'Daily Returns'!C$100:C$351)</f>
        <v>-0.36618784440379171</v>
      </c>
      <c r="I99" s="62">
        <f>CORREL('Daily Returns'!B$100:B$351,'Daily Returns'!D$100:D$351)</f>
        <v>0.77883989634979744</v>
      </c>
      <c r="J99" s="62">
        <f>CORREL('Daily Returns'!C$100:C$351,'Daily Returns'!D$100:D$351)</f>
        <v>-0.27120699028078538</v>
      </c>
    </row>
    <row r="100" spans="1:10" x14ac:dyDescent="0.25">
      <c r="A100" s="63">
        <f>'Daily Prices'!A352</f>
        <v>42549</v>
      </c>
      <c r="B100" s="35">
        <f>STDEV('Daily Returns'!B$101:B$352)*SQRT(Assumptions!$C$9)</f>
        <v>0.17755066660512142</v>
      </c>
      <c r="C100" s="35">
        <f>STDEV('Daily Returns'!C$101:C$352)*SQRT(Assumptions!$C$9)</f>
        <v>0.1790403296976055</v>
      </c>
      <c r="D100" s="35">
        <f>STDEV('Daily Returns'!D$101:D$352)*SQRT(Assumptions!$C$9)</f>
        <v>0.20674649181184851</v>
      </c>
      <c r="E100" s="35">
        <f>STDEV('Daily Returns'!E$101:E$352)*SQRT(Assumptions!$C$9)</f>
        <v>0.10837723826173938</v>
      </c>
      <c r="F100" s="32">
        <f>'Growth Index'!E352/'Growth Index'!E100-1</f>
        <v>6.0094206058214361E-2</v>
      </c>
      <c r="G100" s="37">
        <f>(F100-Assumptions!$C$8)/E100</f>
        <v>-4.5265906572907598E-2</v>
      </c>
      <c r="H100" s="37">
        <f>CORREL('Daily Returns'!B$101:B$352,'Daily Returns'!C$101:C$352)</f>
        <v>-0.36702383918144754</v>
      </c>
      <c r="I100" s="37">
        <f>CORREL('Daily Returns'!B$101:B$352,'Daily Returns'!D$101:D$352)</f>
        <v>0.77889757954294714</v>
      </c>
      <c r="J100" s="37">
        <f>CORREL('Daily Returns'!C$101:C$352,'Daily Returns'!D$101:D$352)</f>
        <v>-0.27170473916476501</v>
      </c>
    </row>
    <row r="101" spans="1:10" x14ac:dyDescent="0.25">
      <c r="A101" s="60">
        <f>'Daily Prices'!A353</f>
        <v>42550</v>
      </c>
      <c r="B101" s="61">
        <f>STDEV('Daily Returns'!B$102:B$353)*SQRT(Assumptions!$C$9)</f>
        <v>0.17772933744222702</v>
      </c>
      <c r="C101" s="61">
        <f>STDEV('Daily Returns'!C$102:C$353)*SQRT(Assumptions!$C$9)</f>
        <v>0.17903721090659591</v>
      </c>
      <c r="D101" s="61">
        <f>STDEV('Daily Returns'!D$102:D$353)*SQRT(Assumptions!$C$9)</f>
        <v>0.20700420189481702</v>
      </c>
      <c r="E101" s="61">
        <f>STDEV('Daily Returns'!E$102:E$353)*SQRT(Assumptions!$C$9)</f>
        <v>0.10856857181363082</v>
      </c>
      <c r="F101" s="48">
        <f>'Growth Index'!E353/'Growth Index'!E101-1</f>
        <v>6.9203145277431766E-2</v>
      </c>
      <c r="G101" s="62">
        <f>(F101-Assumptions!$C$8)/E101</f>
        <v>3.871419884427417E-2</v>
      </c>
      <c r="H101" s="62">
        <f>CORREL('Daily Returns'!B$102:B$353,'Daily Returns'!C$102:C$353)</f>
        <v>-0.36611572177627766</v>
      </c>
      <c r="I101" s="62">
        <f>CORREL('Daily Returns'!B$102:B$353,'Daily Returns'!D$102:D$353)</f>
        <v>0.77944502139077276</v>
      </c>
      <c r="J101" s="62">
        <f>CORREL('Daily Returns'!C$102:C$353,'Daily Returns'!D$102:D$353)</f>
        <v>-0.27058579295829599</v>
      </c>
    </row>
    <row r="102" spans="1:10" x14ac:dyDescent="0.25">
      <c r="A102" s="63">
        <f>'Daily Prices'!A354</f>
        <v>42551</v>
      </c>
      <c r="B102" s="35">
        <f>STDEV('Daily Returns'!B$103:B$354)*SQRT(Assumptions!$C$9)</f>
        <v>0.1776079357337732</v>
      </c>
      <c r="C102" s="35">
        <f>STDEV('Daily Returns'!C$103:C$354)*SQRT(Assumptions!$C$9)</f>
        <v>0.17902020661333118</v>
      </c>
      <c r="D102" s="35">
        <f>STDEV('Daily Returns'!D$103:D$354)*SQRT(Assumptions!$C$9)</f>
        <v>0.20684490179822032</v>
      </c>
      <c r="E102" s="35">
        <f>STDEV('Daily Returns'!E$103:E$354)*SQRT(Assumptions!$C$9)</f>
        <v>0.10840602862541969</v>
      </c>
      <c r="F102" s="32">
        <f>'Growth Index'!E354/'Growth Index'!E102-1</f>
        <v>6.6855524897586838E-2</v>
      </c>
      <c r="G102" s="37">
        <f>(F102-Assumptions!$C$8)/E102</f>
        <v>1.7116436429917708E-2</v>
      </c>
      <c r="H102" s="37">
        <f>CORREL('Daily Returns'!B$103:B$354,'Daily Returns'!C$103:C$354)</f>
        <v>-0.36725509016362656</v>
      </c>
      <c r="I102" s="37">
        <f>CORREL('Daily Returns'!B$103:B$354,'Daily Returns'!D$103:D$354)</f>
        <v>0.77912547823257261</v>
      </c>
      <c r="J102" s="37">
        <f>CORREL('Daily Returns'!C$103:C$354,'Daily Returns'!D$103:D$354)</f>
        <v>-0.27175949201196364</v>
      </c>
    </row>
    <row r="103" spans="1:10" x14ac:dyDescent="0.25">
      <c r="A103" s="60">
        <f>'Daily Prices'!A355</f>
        <v>42552</v>
      </c>
      <c r="B103" s="61">
        <f>STDEV('Daily Returns'!B$104:B$355)*SQRT(Assumptions!$C$9)</f>
        <v>0.17768937128921436</v>
      </c>
      <c r="C103" s="61">
        <f>STDEV('Daily Returns'!C$104:C$355)*SQRT(Assumptions!$C$9)</f>
        <v>0.17918829518786403</v>
      </c>
      <c r="D103" s="61">
        <f>STDEV('Daily Returns'!D$104:D$355)*SQRT(Assumptions!$C$9)</f>
        <v>0.20687021206398507</v>
      </c>
      <c r="E103" s="61">
        <f>STDEV('Daily Returns'!E$104:E$355)*SQRT(Assumptions!$C$9)</f>
        <v>0.10856299892645929</v>
      </c>
      <c r="F103" s="48">
        <f>'Growth Index'!E355/'Growth Index'!E103-1</f>
        <v>7.0620991713195469E-2</v>
      </c>
      <c r="G103" s="62">
        <f>(F103-Assumptions!$C$8)/E103</f>
        <v>5.177631208403826E-2</v>
      </c>
      <c r="H103" s="62">
        <f>CORREL('Daily Returns'!B$104:B$355,'Daily Returns'!C$104:C$355)</f>
        <v>-0.36528863963793223</v>
      </c>
      <c r="I103" s="62">
        <f>CORREL('Daily Returns'!B$104:B$355,'Daily Returns'!D$104:D$355)</f>
        <v>0.7792313493586287</v>
      </c>
      <c r="J103" s="62">
        <f>CORREL('Daily Returns'!C$104:C$355,'Daily Returns'!D$104:D$355)</f>
        <v>-0.27078852304546941</v>
      </c>
    </row>
    <row r="104" spans="1:10" x14ac:dyDescent="0.25">
      <c r="A104" s="63">
        <f>'Daily Prices'!A356</f>
        <v>42555</v>
      </c>
      <c r="B104" s="35">
        <f>STDEV('Daily Returns'!B$105:B$356)*SQRT(Assumptions!$C$9)</f>
        <v>0.17615891132398781</v>
      </c>
      <c r="C104" s="35">
        <f>STDEV('Daily Returns'!C$105:C$356)*SQRT(Assumptions!$C$9)</f>
        <v>0.17928783276268637</v>
      </c>
      <c r="D104" s="35">
        <f>STDEV('Daily Returns'!D$105:D$356)*SQRT(Assumptions!$C$9)</f>
        <v>0.20568349154982843</v>
      </c>
      <c r="E104" s="35">
        <f>STDEV('Daily Returns'!E$105:E$356)*SQRT(Assumptions!$C$9)</f>
        <v>0.10752663126383726</v>
      </c>
      <c r="F104" s="32">
        <f>'Growth Index'!E356/'Growth Index'!E104-1</f>
        <v>9.4593807636107696E-2</v>
      </c>
      <c r="G104" s="37">
        <f>(F104-Assumptions!$C$8)/E104</f>
        <v>0.27522305207808101</v>
      </c>
      <c r="H104" s="37">
        <f>CORREL('Daily Returns'!B$105:B$356,'Daily Returns'!C$105:C$356)</f>
        <v>-0.37117545981983041</v>
      </c>
      <c r="I104" s="37">
        <f>CORREL('Daily Returns'!B$105:B$356,'Daily Returns'!D$105:D$356)</f>
        <v>0.77632026719772007</v>
      </c>
      <c r="J104" s="37">
        <f>CORREL('Daily Returns'!C$105:C$356,'Daily Returns'!D$105:D$356)</f>
        <v>-0.2746880378462988</v>
      </c>
    </row>
    <row r="105" spans="1:10" x14ac:dyDescent="0.25">
      <c r="A105" s="60">
        <f>'Daily Prices'!A357</f>
        <v>42558</v>
      </c>
      <c r="B105" s="61">
        <f>STDEV('Daily Returns'!B$106:B$357)*SQRT(Assumptions!$C$9)</f>
        <v>0.17570030760046881</v>
      </c>
      <c r="C105" s="61">
        <f>STDEV('Daily Returns'!C$106:C$357)*SQRT(Assumptions!$C$9)</f>
        <v>0.17937420646585728</v>
      </c>
      <c r="D105" s="61">
        <f>STDEV('Daily Returns'!D$106:D$357)*SQRT(Assumptions!$C$9)</f>
        <v>0.20530549564496092</v>
      </c>
      <c r="E105" s="61">
        <f>STDEV('Daily Returns'!E$106:E$357)*SQRT(Assumptions!$C$9)</f>
        <v>0.10738195265904954</v>
      </c>
      <c r="F105" s="48">
        <f>'Growth Index'!E357/'Growth Index'!E105-1</f>
        <v>0.10486330037134284</v>
      </c>
      <c r="G105" s="62">
        <f>(F105-Assumptions!$C$8)/E105</f>
        <v>0.37122905091802111</v>
      </c>
      <c r="H105" s="62">
        <f>CORREL('Daily Returns'!B$106:B$357,'Daily Returns'!C$106:C$357)</f>
        <v>-0.37103580641001177</v>
      </c>
      <c r="I105" s="62">
        <f>CORREL('Daily Returns'!B$106:B$357,'Daily Returns'!D$106:D$357)</f>
        <v>0.77472163183154441</v>
      </c>
      <c r="J105" s="62">
        <f>CORREL('Daily Returns'!C$106:C$357,'Daily Returns'!D$106:D$357)</f>
        <v>-0.27299439289111216</v>
      </c>
    </row>
    <row r="106" spans="1:10" x14ac:dyDescent="0.25">
      <c r="A106" s="63">
        <f>'Daily Prices'!A358</f>
        <v>42562</v>
      </c>
      <c r="B106" s="35">
        <f>STDEV('Daily Returns'!B$107:B$358)*SQRT(Assumptions!$C$9)</f>
        <v>0.17638093782893077</v>
      </c>
      <c r="C106" s="35">
        <f>STDEV('Daily Returns'!C$107:C$358)*SQRT(Assumptions!$C$9)</f>
        <v>0.17882422337097018</v>
      </c>
      <c r="D106" s="35">
        <f>STDEV('Daily Returns'!D$107:D$358)*SQRT(Assumptions!$C$9)</f>
        <v>0.20599778011880662</v>
      </c>
      <c r="E106" s="35">
        <f>STDEV('Daily Returns'!E$107:E$358)*SQRT(Assumptions!$C$9)</f>
        <v>0.10749574373603685</v>
      </c>
      <c r="F106" s="32">
        <f>'Growth Index'!E358/'Growth Index'!E106-1</f>
        <v>0.11947228840005319</v>
      </c>
      <c r="G106" s="37">
        <f>(F106-Assumptions!$C$8)/E106</f>
        <v>0.50673902525679182</v>
      </c>
      <c r="H106" s="37">
        <f>CORREL('Daily Returns'!B$107:B$358,'Daily Returns'!C$107:C$358)</f>
        <v>-0.37400008653149236</v>
      </c>
      <c r="I106" s="37">
        <f>CORREL('Daily Returns'!B$107:B$358,'Daily Returns'!D$107:D$358)</f>
        <v>0.77647772885079747</v>
      </c>
      <c r="J106" s="37">
        <f>CORREL('Daily Returns'!C$107:C$358,'Daily Returns'!D$107:D$358)</f>
        <v>-0.27455932892843143</v>
      </c>
    </row>
    <row r="107" spans="1:10" x14ac:dyDescent="0.25">
      <c r="A107" s="60">
        <f>'Daily Prices'!A359</f>
        <v>42563</v>
      </c>
      <c r="B107" s="61">
        <f>STDEV('Daily Returns'!B$108:B$359)*SQRT(Assumptions!$C$9)</f>
        <v>0.17648646156030226</v>
      </c>
      <c r="C107" s="61">
        <f>STDEV('Daily Returns'!C$108:C$359)*SQRT(Assumptions!$C$9)</f>
        <v>0.17916439874508347</v>
      </c>
      <c r="D107" s="61">
        <f>STDEV('Daily Returns'!D$108:D$359)*SQRT(Assumptions!$C$9)</f>
        <v>0.2066729739007265</v>
      </c>
      <c r="E107" s="61">
        <f>STDEV('Daily Returns'!E$108:E$359)*SQRT(Assumptions!$C$9)</f>
        <v>0.10739571472289842</v>
      </c>
      <c r="F107" s="48">
        <f>'Growth Index'!E359/'Growth Index'!E107-1</f>
        <v>0.12653813726803165</v>
      </c>
      <c r="G107" s="62">
        <f>(F107-Assumptions!$C$8)/E107</f>
        <v>0.57300365686668098</v>
      </c>
      <c r="H107" s="62">
        <f>CORREL('Daily Returns'!B$108:B$359,'Daily Returns'!C$108:C$359)</f>
        <v>-0.37637672410369616</v>
      </c>
      <c r="I107" s="62">
        <f>CORREL('Daily Returns'!B$108:B$359,'Daily Returns'!D$108:D$359)</f>
        <v>0.77629183102137622</v>
      </c>
      <c r="J107" s="62">
        <f>CORREL('Daily Returns'!C$108:C$359,'Daily Returns'!D$108:D$359)</f>
        <v>-0.28020514273212677</v>
      </c>
    </row>
    <row r="108" spans="1:10" x14ac:dyDescent="0.25">
      <c r="A108" s="63">
        <f>'Daily Prices'!A360</f>
        <v>42564</v>
      </c>
      <c r="B108" s="35">
        <f>STDEV('Daily Returns'!B$109:B$360)*SQRT(Assumptions!$C$9)</f>
        <v>0.17623500038254275</v>
      </c>
      <c r="C108" s="35">
        <f>STDEV('Daily Returns'!C$109:C$360)*SQRT(Assumptions!$C$9)</f>
        <v>0.17906109408769372</v>
      </c>
      <c r="D108" s="35">
        <f>STDEV('Daily Returns'!D$109:D$360)*SQRT(Assumptions!$C$9)</f>
        <v>0.20669495599482837</v>
      </c>
      <c r="E108" s="35">
        <f>STDEV('Daily Returns'!E$109:E$360)*SQRT(Assumptions!$C$9)</f>
        <v>0.10738458609334439</v>
      </c>
      <c r="F108" s="32">
        <f>'Growth Index'!E360/'Growth Index'!E108-1</f>
        <v>0.12690126626402876</v>
      </c>
      <c r="G108" s="37">
        <f>(F108-Assumptions!$C$8)/E108</f>
        <v>0.57644461385008161</v>
      </c>
      <c r="H108" s="37">
        <f>CORREL('Daily Returns'!B$109:B$360,'Daily Returns'!C$109:C$360)</f>
        <v>-0.37531540110771583</v>
      </c>
      <c r="I108" s="37">
        <f>CORREL('Daily Returns'!B$109:B$360,'Daily Returns'!D$109:D$360)</f>
        <v>0.7743089542918028</v>
      </c>
      <c r="J108" s="37">
        <f>CORREL('Daily Returns'!C$109:C$360,'Daily Returns'!D$109:D$360)</f>
        <v>-0.27846081170842324</v>
      </c>
    </row>
    <row r="109" spans="1:10" x14ac:dyDescent="0.25">
      <c r="A109" s="60">
        <f>'Daily Prices'!A361</f>
        <v>42565</v>
      </c>
      <c r="B109" s="61">
        <f>STDEV('Daily Returns'!B$110:B$361)*SQRT(Assumptions!$C$9)</f>
        <v>0.17627803789860361</v>
      </c>
      <c r="C109" s="61">
        <f>STDEV('Daily Returns'!C$110:C$361)*SQRT(Assumptions!$C$9)</f>
        <v>0.17995337949671622</v>
      </c>
      <c r="D109" s="61">
        <f>STDEV('Daily Returns'!D$110:D$361)*SQRT(Assumptions!$C$9)</f>
        <v>0.20695110941522432</v>
      </c>
      <c r="E109" s="61">
        <f>STDEV('Daily Returns'!E$110:E$361)*SQRT(Assumptions!$C$9)</f>
        <v>0.10742139367890907</v>
      </c>
      <c r="F109" s="48">
        <f>'Growth Index'!E361/'Growth Index'!E109-1</f>
        <v>0.12372143095822907</v>
      </c>
      <c r="G109" s="62">
        <f>(F109-Assumptions!$C$8)/E109</f>
        <v>0.54664558843606148</v>
      </c>
      <c r="H109" s="62">
        <f>CORREL('Daily Returns'!B$110:B$361,'Daily Returns'!C$110:C$361)</f>
        <v>-0.37570001395992836</v>
      </c>
      <c r="I109" s="62">
        <f>CORREL('Daily Returns'!B$110:B$361,'Daily Returns'!D$110:D$361)</f>
        <v>0.77435075695618194</v>
      </c>
      <c r="J109" s="62">
        <f>CORREL('Daily Returns'!C$110:C$361,'Daily Returns'!D$110:D$361)</f>
        <v>-0.28168986051576339</v>
      </c>
    </row>
    <row r="110" spans="1:10" x14ac:dyDescent="0.25">
      <c r="A110" s="63">
        <f>'Daily Prices'!A362</f>
        <v>42566</v>
      </c>
      <c r="B110" s="35">
        <f>STDEV('Daily Returns'!B$111:B$362)*SQRT(Assumptions!$C$9)</f>
        <v>0.1758177574590509</v>
      </c>
      <c r="C110" s="35">
        <f>STDEV('Daily Returns'!C$111:C$362)*SQRT(Assumptions!$C$9)</f>
        <v>0.17996354232444223</v>
      </c>
      <c r="D110" s="35">
        <f>STDEV('Daily Returns'!D$111:D$362)*SQRT(Assumptions!$C$9)</f>
        <v>0.206671395489815</v>
      </c>
      <c r="E110" s="35">
        <f>STDEV('Daily Returns'!E$111:E$362)*SQRT(Assumptions!$C$9)</f>
        <v>0.10696749630895189</v>
      </c>
      <c r="F110" s="32">
        <f>'Growth Index'!E362/'Growth Index'!E110-1</f>
        <v>0.11264679030533564</v>
      </c>
      <c r="G110" s="37">
        <f>(F110-Assumptions!$C$8)/E110</f>
        <v>0.44543241591556426</v>
      </c>
      <c r="H110" s="37">
        <f>CORREL('Daily Returns'!B$111:B$362,'Daily Returns'!C$111:C$362)</f>
        <v>-0.37993015435120936</v>
      </c>
      <c r="I110" s="37">
        <f>CORREL('Daily Returns'!B$111:B$362,'Daily Returns'!D$111:D$362)</f>
        <v>0.7736402758823514</v>
      </c>
      <c r="J110" s="37">
        <f>CORREL('Daily Returns'!C$111:C$362,'Daily Returns'!D$111:D$362)</f>
        <v>-0.28466580333804348</v>
      </c>
    </row>
    <row r="111" spans="1:10" x14ac:dyDescent="0.25">
      <c r="A111" s="60">
        <f>'Daily Prices'!A363</f>
        <v>42569</v>
      </c>
      <c r="B111" s="61">
        <f>STDEV('Daily Returns'!B$112:B$363)*SQRT(Assumptions!$C$9)</f>
        <v>0.17495259333219948</v>
      </c>
      <c r="C111" s="61">
        <f>STDEV('Daily Returns'!C$112:C$363)*SQRT(Assumptions!$C$9)</f>
        <v>0.17994173826912707</v>
      </c>
      <c r="D111" s="61">
        <f>STDEV('Daily Returns'!D$112:D$363)*SQRT(Assumptions!$C$9)</f>
        <v>0.20584010770135311</v>
      </c>
      <c r="E111" s="61">
        <f>STDEV('Daily Returns'!E$112:E$363)*SQRT(Assumptions!$C$9)</f>
        <v>0.10609253773132991</v>
      </c>
      <c r="F111" s="48">
        <f>'Growth Index'!E363/'Growth Index'!E111-1</f>
        <v>0.12724537140284409</v>
      </c>
      <c r="G111" s="62">
        <f>(F111-Assumptions!$C$8)/E111</f>
        <v>0.58670829008233405</v>
      </c>
      <c r="H111" s="62">
        <f>CORREL('Daily Returns'!B$112:B$363,'Daily Returns'!C$112:C$363)</f>
        <v>-0.38596410093434119</v>
      </c>
      <c r="I111" s="62">
        <f>CORREL('Daily Returns'!B$112:B$363,'Daily Returns'!D$112:D$363)</f>
        <v>0.77156883311970526</v>
      </c>
      <c r="J111" s="62">
        <f>CORREL('Daily Returns'!C$112:C$363,'Daily Returns'!D$112:D$363)</f>
        <v>-0.29005322844552606</v>
      </c>
    </row>
    <row r="112" spans="1:10" x14ac:dyDescent="0.25">
      <c r="A112" s="63">
        <f>'Daily Prices'!A364</f>
        <v>42570</v>
      </c>
      <c r="B112" s="35">
        <f>STDEV('Daily Returns'!B$113:B$364)*SQRT(Assumptions!$C$9)</f>
        <v>0.1749475470814652</v>
      </c>
      <c r="C112" s="35">
        <f>STDEV('Daily Returns'!C$113:C$364)*SQRT(Assumptions!$C$9)</f>
        <v>0.1799339266085431</v>
      </c>
      <c r="D112" s="35">
        <f>STDEV('Daily Returns'!D$113:D$364)*SQRT(Assumptions!$C$9)</f>
        <v>0.20591023338872025</v>
      </c>
      <c r="E112" s="35">
        <f>STDEV('Daily Returns'!E$113:E$364)*SQRT(Assumptions!$C$9)</f>
        <v>0.10606267098118978</v>
      </c>
      <c r="F112" s="32">
        <f>'Growth Index'!E364/'Growth Index'!E112-1</f>
        <v>0.12524823156273501</v>
      </c>
      <c r="G112" s="37">
        <f>(F112-Assumptions!$C$8)/E112</f>
        <v>0.56804369534895116</v>
      </c>
      <c r="H112" s="37">
        <f>CORREL('Daily Returns'!B$113:B$364,'Daily Returns'!C$113:C$364)</f>
        <v>-0.3863139059952429</v>
      </c>
      <c r="I112" s="37">
        <f>CORREL('Daily Returns'!B$113:B$364,'Daily Returns'!D$113:D$364)</f>
        <v>0.77140736074954908</v>
      </c>
      <c r="J112" s="37">
        <f>CORREL('Daily Returns'!C$113:C$364,'Daily Returns'!D$113:D$364)</f>
        <v>-0.29068755139979752</v>
      </c>
    </row>
    <row r="113" spans="1:10" x14ac:dyDescent="0.25">
      <c r="A113" s="60">
        <f>'Daily Prices'!A365</f>
        <v>42571</v>
      </c>
      <c r="B113" s="61">
        <f>STDEV('Daily Returns'!B$114:B$365)*SQRT(Assumptions!$C$9)</f>
        <v>0.17490403333405455</v>
      </c>
      <c r="C113" s="61">
        <f>STDEV('Daily Returns'!C$114:C$365)*SQRT(Assumptions!$C$9)</f>
        <v>0.18032519712165826</v>
      </c>
      <c r="D113" s="61">
        <f>STDEV('Daily Returns'!D$114:D$365)*SQRT(Assumptions!$C$9)</f>
        <v>0.20596273076535335</v>
      </c>
      <c r="E113" s="61">
        <f>STDEV('Daily Returns'!E$114:E$365)*SQRT(Assumptions!$C$9)</f>
        <v>0.10607637968959681</v>
      </c>
      <c r="F113" s="48">
        <f>'Growth Index'!E365/'Growth Index'!E113-1</f>
        <v>0.12156033452250403</v>
      </c>
      <c r="G113" s="62">
        <f>(F113-Assumptions!$C$8)/E113</f>
        <v>0.53320385450570817</v>
      </c>
      <c r="H113" s="62">
        <f>CORREL('Daily Returns'!B$114:B$365,'Daily Returns'!C$114:C$365)</f>
        <v>-0.38691517551444621</v>
      </c>
      <c r="I113" s="62">
        <f>CORREL('Daily Returns'!B$114:B$365,'Daily Returns'!D$114:D$365)</f>
        <v>0.77189857605296641</v>
      </c>
      <c r="J113" s="62">
        <f>CORREL('Daily Returns'!C$114:C$365,'Daily Returns'!D$114:D$365)</f>
        <v>-0.29147125249691969</v>
      </c>
    </row>
    <row r="114" spans="1:10" x14ac:dyDescent="0.25">
      <c r="A114" s="63">
        <f>'Daily Prices'!A366</f>
        <v>42572</v>
      </c>
      <c r="B114" s="35">
        <f>STDEV('Daily Returns'!B$115:B$366)*SQRT(Assumptions!$C$9)</f>
        <v>0.17503356714501886</v>
      </c>
      <c r="C114" s="35">
        <f>STDEV('Daily Returns'!C$115:C$366)*SQRT(Assumptions!$C$9)</f>
        <v>0.18034958613929142</v>
      </c>
      <c r="D114" s="35">
        <f>STDEV('Daily Returns'!D$115:D$366)*SQRT(Assumptions!$C$9)</f>
        <v>0.20620102026200121</v>
      </c>
      <c r="E114" s="35">
        <f>STDEV('Daily Returns'!E$115:E$366)*SQRT(Assumptions!$C$9)</f>
        <v>0.10614375709346351</v>
      </c>
      <c r="F114" s="32">
        <f>'Growth Index'!E366/'Growth Index'!E114-1</f>
        <v>0.11388423525682878</v>
      </c>
      <c r="G114" s="37">
        <f>(F114-Assumptions!$C$8)/E114</f>
        <v>0.46054743675395249</v>
      </c>
      <c r="H114" s="37">
        <f>CORREL('Daily Returns'!B$115:B$366,'Daily Returns'!C$115:C$366)</f>
        <v>-0.38721634821846418</v>
      </c>
      <c r="I114" s="37">
        <f>CORREL('Daily Returns'!B$115:B$366,'Daily Returns'!D$115:D$366)</f>
        <v>0.77228799133232651</v>
      </c>
      <c r="J114" s="37">
        <f>CORREL('Daily Returns'!C$115:C$366,'Daily Returns'!D$115:D$366)</f>
        <v>-0.29190311327261886</v>
      </c>
    </row>
    <row r="115" spans="1:10" x14ac:dyDescent="0.25">
      <c r="A115" s="60">
        <f>'Daily Prices'!A367</f>
        <v>42573</v>
      </c>
      <c r="B115" s="61">
        <f>STDEV('Daily Returns'!B$116:B$367)*SQRT(Assumptions!$C$9)</f>
        <v>0.17498216785502824</v>
      </c>
      <c r="C115" s="61">
        <f>STDEV('Daily Returns'!C$116:C$367)*SQRT(Assumptions!$C$9)</f>
        <v>0.18034481357281862</v>
      </c>
      <c r="D115" s="61">
        <f>STDEV('Daily Returns'!D$116:D$367)*SQRT(Assumptions!$C$9)</f>
        <v>0.20620077149151833</v>
      </c>
      <c r="E115" s="61">
        <f>STDEV('Daily Returns'!E$116:E$367)*SQRT(Assumptions!$C$9)</f>
        <v>0.10613730373369831</v>
      </c>
      <c r="F115" s="48">
        <f>'Growth Index'!E367/'Growth Index'!E115-1</f>
        <v>0.11353596433508395</v>
      </c>
      <c r="G115" s="62">
        <f>(F115-Assumptions!$C$8)/E115</f>
        <v>0.45729411458258012</v>
      </c>
      <c r="H115" s="62">
        <f>CORREL('Daily Returns'!B$116:B$367,'Daily Returns'!C$116:C$367)</f>
        <v>-0.38715963546446425</v>
      </c>
      <c r="I115" s="62">
        <f>CORREL('Daily Returns'!B$116:B$367,'Daily Returns'!D$116:D$367)</f>
        <v>0.77225136720421772</v>
      </c>
      <c r="J115" s="62">
        <f>CORREL('Daily Returns'!C$116:C$367,'Daily Returns'!D$116:D$367)</f>
        <v>-0.29181230658066692</v>
      </c>
    </row>
    <row r="116" spans="1:10" x14ac:dyDescent="0.25">
      <c r="A116" s="63">
        <f>'Daily Prices'!A368</f>
        <v>42576</v>
      </c>
      <c r="B116" s="35">
        <f>STDEV('Daily Returns'!B$117:B$368)*SQRT(Assumptions!$C$9)</f>
        <v>0.17497937000976096</v>
      </c>
      <c r="C116" s="35">
        <f>STDEV('Daily Returns'!C$117:C$368)*SQRT(Assumptions!$C$9)</f>
        <v>0.18003139212346742</v>
      </c>
      <c r="D116" s="35">
        <f>STDEV('Daily Returns'!D$117:D$368)*SQRT(Assumptions!$C$9)</f>
        <v>0.2063409934360558</v>
      </c>
      <c r="E116" s="35">
        <f>STDEV('Daily Returns'!E$117:E$368)*SQRT(Assumptions!$C$9)</f>
        <v>0.10576498880706553</v>
      </c>
      <c r="F116" s="32">
        <f>'Growth Index'!E368/'Growth Index'!E116-1</f>
        <v>0.10822175321287086</v>
      </c>
      <c r="G116" s="37">
        <f>(F116-Assumptions!$C$8)/E116</f>
        <v>0.40865841995894459</v>
      </c>
      <c r="H116" s="37">
        <f>CORREL('Daily Returns'!B$117:B$368,'Daily Returns'!C$117:C$368)</f>
        <v>-0.39242698535923526</v>
      </c>
      <c r="I116" s="37">
        <f>CORREL('Daily Returns'!B$117:B$368,'Daily Returns'!D$117:D$368)</f>
        <v>0.77244790497631366</v>
      </c>
      <c r="J116" s="37">
        <f>CORREL('Daily Returns'!C$117:C$368,'Daily Returns'!D$117:D$368)</f>
        <v>-0.29614475161728865</v>
      </c>
    </row>
    <row r="117" spans="1:10" x14ac:dyDescent="0.25">
      <c r="A117" s="60">
        <f>'Daily Prices'!A369</f>
        <v>42577</v>
      </c>
      <c r="B117" s="61">
        <f>STDEV('Daily Returns'!B$118:B$369)*SQRT(Assumptions!$C$9)</f>
        <v>0.17488595193095496</v>
      </c>
      <c r="C117" s="61">
        <f>STDEV('Daily Returns'!C$118:C$369)*SQRT(Assumptions!$C$9)</f>
        <v>0.18012010597882977</v>
      </c>
      <c r="D117" s="61">
        <f>STDEV('Daily Returns'!D$118:D$369)*SQRT(Assumptions!$C$9)</f>
        <v>0.20637897261597818</v>
      </c>
      <c r="E117" s="61">
        <f>STDEV('Daily Returns'!E$118:E$369)*SQRT(Assumptions!$C$9)</f>
        <v>0.10572970296506856</v>
      </c>
      <c r="F117" s="48">
        <f>'Growth Index'!E369/'Growth Index'!E117-1</f>
        <v>0.10410710244706434</v>
      </c>
      <c r="G117" s="62">
        <f>(F117-Assumptions!$C$8)/E117</f>
        <v>0.36987810757384526</v>
      </c>
      <c r="H117" s="62">
        <f>CORREL('Daily Returns'!B$118:B$369,'Daily Returns'!C$118:C$369)</f>
        <v>-0.39279706560364608</v>
      </c>
      <c r="I117" s="62">
        <f>CORREL('Daily Returns'!B$118:B$369,'Daily Returns'!D$118:D$369)</f>
        <v>0.77247692079928809</v>
      </c>
      <c r="J117" s="62">
        <f>CORREL('Daily Returns'!C$118:C$369,'Daily Returns'!D$118:D$369)</f>
        <v>-0.29670671361081108</v>
      </c>
    </row>
    <row r="118" spans="1:10" x14ac:dyDescent="0.25">
      <c r="A118" s="63">
        <f>'Daily Prices'!A370</f>
        <v>42578</v>
      </c>
      <c r="B118" s="35">
        <f>STDEV('Daily Returns'!B$119:B$370)*SQRT(Assumptions!$C$9)</f>
        <v>0.17424363783926855</v>
      </c>
      <c r="C118" s="35">
        <f>STDEV('Daily Returns'!C$119:C$370)*SQRT(Assumptions!$C$9)</f>
        <v>0.17947111647434694</v>
      </c>
      <c r="D118" s="35">
        <f>STDEV('Daily Returns'!D$119:D$370)*SQRT(Assumptions!$C$9)</f>
        <v>0.20590552136567589</v>
      </c>
      <c r="E118" s="35">
        <f>STDEV('Daily Returns'!E$119:E$370)*SQRT(Assumptions!$C$9)</f>
        <v>0.10572052493098771</v>
      </c>
      <c r="F118" s="32">
        <f>'Growth Index'!E370/'Growth Index'!E118-1</f>
        <v>0.10375878820188622</v>
      </c>
      <c r="G118" s="37">
        <f>(F118-Assumptions!$C$8)/E118</f>
        <v>0.36661554818411274</v>
      </c>
      <c r="H118" s="37">
        <f>CORREL('Daily Returns'!B$119:B$370,'Daily Returns'!C$119:C$370)</f>
        <v>-0.38830598667876659</v>
      </c>
      <c r="I118" s="37">
        <f>CORREL('Daily Returns'!B$119:B$370,'Daily Returns'!D$119:D$370)</f>
        <v>0.77072417975709473</v>
      </c>
      <c r="J118" s="37">
        <f>CORREL('Daily Returns'!C$119:C$370,'Daily Returns'!D$119:D$370)</f>
        <v>-0.29180098013260469</v>
      </c>
    </row>
    <row r="119" spans="1:10" x14ac:dyDescent="0.25">
      <c r="A119" s="60">
        <f>'Daily Prices'!A371</f>
        <v>42579</v>
      </c>
      <c r="B119" s="61">
        <f>STDEV('Daily Returns'!B$120:B$371)*SQRT(Assumptions!$C$9)</f>
        <v>0.17434512163088636</v>
      </c>
      <c r="C119" s="61">
        <f>STDEV('Daily Returns'!C$120:C$371)*SQRT(Assumptions!$C$9)</f>
        <v>0.17951549809890072</v>
      </c>
      <c r="D119" s="61">
        <f>STDEV('Daily Returns'!D$120:D$371)*SQRT(Assumptions!$C$9)</f>
        <v>0.20584401697977531</v>
      </c>
      <c r="E119" s="61">
        <f>STDEV('Daily Returns'!E$120:E$371)*SQRT(Assumptions!$C$9)</f>
        <v>0.10586092070891158</v>
      </c>
      <c r="F119" s="48">
        <f>'Growth Index'!E371/'Growth Index'!E119-1</f>
        <v>0.10936927574713962</v>
      </c>
      <c r="G119" s="62">
        <f>(F119-Assumptions!$C$8)/E119</f>
        <v>0.4191279978486388</v>
      </c>
      <c r="H119" s="62">
        <f>CORREL('Daily Returns'!B$120:B$371,'Daily Returns'!C$120:C$371)</f>
        <v>-0.38616402701012048</v>
      </c>
      <c r="I119" s="62">
        <f>CORREL('Daily Returns'!B$120:B$371,'Daily Returns'!D$120:D$371)</f>
        <v>0.77060379507465682</v>
      </c>
      <c r="J119" s="62">
        <f>CORREL('Daily Returns'!C$120:C$371,'Daily Returns'!D$120:D$371)</f>
        <v>-0.2904688883036935</v>
      </c>
    </row>
    <row r="120" spans="1:10" x14ac:dyDescent="0.25">
      <c r="A120" s="63">
        <f>'Daily Prices'!A372</f>
        <v>42580</v>
      </c>
      <c r="B120" s="35">
        <f>STDEV('Daily Returns'!B$121:B$372)*SQRT(Assumptions!$C$9)</f>
        <v>0.17441509274595429</v>
      </c>
      <c r="C120" s="35">
        <f>STDEV('Daily Returns'!C$121:C$372)*SQRT(Assumptions!$C$9)</f>
        <v>0.17947608070632418</v>
      </c>
      <c r="D120" s="35">
        <f>STDEV('Daily Returns'!D$121:D$372)*SQRT(Assumptions!$C$9)</f>
        <v>0.20582282927050655</v>
      </c>
      <c r="E120" s="35">
        <f>STDEV('Daily Returns'!E$121:E$372)*SQRT(Assumptions!$C$9)</f>
        <v>0.1058598841704655</v>
      </c>
      <c r="F120" s="32">
        <f>'Growth Index'!E372/'Growth Index'!E120-1</f>
        <v>0.10939486378972552</v>
      </c>
      <c r="G120" s="37">
        <f>(F120-Assumptions!$C$8)/E120</f>
        <v>0.4193738179255585</v>
      </c>
      <c r="H120" s="37">
        <f>CORREL('Daily Returns'!B$121:B$372,'Daily Returns'!C$121:C$372)</f>
        <v>-0.38593088308121892</v>
      </c>
      <c r="I120" s="37">
        <f>CORREL('Daily Returns'!B$121:B$372,'Daily Returns'!D$121:D$372)</f>
        <v>0.77076911631044231</v>
      </c>
      <c r="J120" s="37">
        <f>CORREL('Daily Returns'!C$121:C$372,'Daily Returns'!D$121:D$372)</f>
        <v>-0.29091730280763478</v>
      </c>
    </row>
    <row r="121" spans="1:10" x14ac:dyDescent="0.25">
      <c r="A121" s="60">
        <f>'Daily Prices'!A373</f>
        <v>42583</v>
      </c>
      <c r="B121" s="61">
        <f>STDEV('Daily Returns'!B$122:B$373)*SQRT(Assumptions!$C$9)</f>
        <v>0.17432428514034079</v>
      </c>
      <c r="C121" s="61">
        <f>STDEV('Daily Returns'!C$122:C$373)*SQRT(Assumptions!$C$9)</f>
        <v>0.17950465179440128</v>
      </c>
      <c r="D121" s="61">
        <f>STDEV('Daily Returns'!D$122:D$373)*SQRT(Assumptions!$C$9)</f>
        <v>0.20579257848382501</v>
      </c>
      <c r="E121" s="61">
        <f>STDEV('Daily Returns'!E$122:E$373)*SQRT(Assumptions!$C$9)</f>
        <v>0.10584581461635571</v>
      </c>
      <c r="F121" s="48">
        <f>'Growth Index'!E373/'Growth Index'!E121-1</f>
        <v>0.10848054532520601</v>
      </c>
      <c r="G121" s="62">
        <f>(F121-Assumptions!$C$8)/E121</f>
        <v>0.41079135233456104</v>
      </c>
      <c r="H121" s="62">
        <f>CORREL('Daily Returns'!B$122:B$373,'Daily Returns'!C$122:C$373)</f>
        <v>-0.38594548101164466</v>
      </c>
      <c r="I121" s="62">
        <f>CORREL('Daily Returns'!B$122:B$373,'Daily Returns'!D$122:D$373)</f>
        <v>0.77056892316563419</v>
      </c>
      <c r="J121" s="62">
        <f>CORREL('Daily Returns'!C$122:C$373,'Daily Returns'!D$122:D$373)</f>
        <v>-0.29057199512705956</v>
      </c>
    </row>
    <row r="122" spans="1:10" x14ac:dyDescent="0.25">
      <c r="A122" s="63">
        <f>'Daily Prices'!A374</f>
        <v>42584</v>
      </c>
      <c r="B122" s="35">
        <f>STDEV('Daily Returns'!B$123:B$374)*SQRT(Assumptions!$C$9)</f>
        <v>0.17429873880593749</v>
      </c>
      <c r="C122" s="35">
        <f>STDEV('Daily Returns'!C$123:C$374)*SQRT(Assumptions!$C$9)</f>
        <v>0.17970837161065314</v>
      </c>
      <c r="D122" s="35">
        <f>STDEV('Daily Returns'!D$123:D$374)*SQRT(Assumptions!$C$9)</f>
        <v>0.20578593296839057</v>
      </c>
      <c r="E122" s="35">
        <f>STDEV('Daily Returns'!E$123:E$374)*SQRT(Assumptions!$C$9)</f>
        <v>0.10588281625518524</v>
      </c>
      <c r="F122" s="32">
        <f>'Growth Index'!E374/'Growth Index'!E122-1</f>
        <v>0.11538192971078098</v>
      </c>
      <c r="G122" s="37">
        <f>(F122-Assumptions!$C$8)/E122</f>
        <v>0.47582725405940174</v>
      </c>
      <c r="H122" s="37">
        <f>CORREL('Daily Returns'!B$123:B$374,'Daily Returns'!C$123:C$374)</f>
        <v>-0.38601923595907994</v>
      </c>
      <c r="I122" s="37">
        <f>CORREL('Daily Returns'!B$123:B$374,'Daily Returns'!D$123:D$374)</f>
        <v>0.77047433664380571</v>
      </c>
      <c r="J122" s="37">
        <f>CORREL('Daily Returns'!C$123:C$374,'Daily Returns'!D$123:D$374)</f>
        <v>-0.29001619644472015</v>
      </c>
    </row>
    <row r="123" spans="1:10" x14ac:dyDescent="0.25">
      <c r="A123" s="60">
        <f>'Daily Prices'!A375</f>
        <v>42585</v>
      </c>
      <c r="B123" s="61">
        <f>STDEV('Daily Returns'!B$124:B$375)*SQRT(Assumptions!$C$9)</f>
        <v>0.17449409734570881</v>
      </c>
      <c r="C123" s="61">
        <f>STDEV('Daily Returns'!C$124:C$375)*SQRT(Assumptions!$C$9)</f>
        <v>0.17959693554696246</v>
      </c>
      <c r="D123" s="61">
        <f>STDEV('Daily Returns'!D$124:D$375)*SQRT(Assumptions!$C$9)</f>
        <v>0.20546757617924677</v>
      </c>
      <c r="E123" s="61">
        <f>STDEV('Daily Returns'!E$124:E$375)*SQRT(Assumptions!$C$9)</f>
        <v>0.1059106101875615</v>
      </c>
      <c r="F123" s="48">
        <f>'Growth Index'!E375/'Growth Index'!E123-1</f>
        <v>0.11431260735646842</v>
      </c>
      <c r="G123" s="62">
        <f>(F123-Assumptions!$C$8)/E123</f>
        <v>0.46560592247687627</v>
      </c>
      <c r="H123" s="62">
        <f>CORREL('Daily Returns'!B$124:B$375,'Daily Returns'!C$124:C$375)</f>
        <v>-0.38375917797412362</v>
      </c>
      <c r="I123" s="62">
        <f>CORREL('Daily Returns'!B$124:B$375,'Daily Returns'!D$124:D$375)</f>
        <v>0.76841323057383581</v>
      </c>
      <c r="J123" s="62">
        <f>CORREL('Daily Returns'!C$124:C$375,'Daily Returns'!D$124:D$375)</f>
        <v>-0.28863295052424304</v>
      </c>
    </row>
    <row r="124" spans="1:10" x14ac:dyDescent="0.25">
      <c r="A124" s="63">
        <f>'Daily Prices'!A376</f>
        <v>42586</v>
      </c>
      <c r="B124" s="35">
        <f>STDEV('Daily Returns'!B$125:B$376)*SQRT(Assumptions!$C$9)</f>
        <v>0.17442732238351993</v>
      </c>
      <c r="C124" s="35">
        <f>STDEV('Daily Returns'!C$125:C$376)*SQRT(Assumptions!$C$9)</f>
        <v>0.17946490525859121</v>
      </c>
      <c r="D124" s="35">
        <f>STDEV('Daily Returns'!D$125:D$376)*SQRT(Assumptions!$C$9)</f>
        <v>0.20537622198521266</v>
      </c>
      <c r="E124" s="35">
        <f>STDEV('Daily Returns'!E$125:E$376)*SQRT(Assumptions!$C$9)</f>
        <v>0.10591746483063323</v>
      </c>
      <c r="F124" s="32">
        <f>'Growth Index'!E376/'Growth Index'!E124-1</f>
        <v>0.11520014887092422</v>
      </c>
      <c r="G124" s="37">
        <f>(F124-Assumptions!$C$8)/E124</f>
        <v>0.47395534769640218</v>
      </c>
      <c r="H124" s="37">
        <f>CORREL('Daily Returns'!B$125:B$376,'Daily Returns'!C$125:C$376)</f>
        <v>-0.38305608415002151</v>
      </c>
      <c r="I124" s="37">
        <f>CORREL('Daily Returns'!B$125:B$376,'Daily Returns'!D$125:D$376)</f>
        <v>0.76821703592707946</v>
      </c>
      <c r="J124" s="37">
        <f>CORREL('Daily Returns'!C$125:C$376,'Daily Returns'!D$125:D$376)</f>
        <v>-0.28768833374173985</v>
      </c>
    </row>
    <row r="125" spans="1:10" x14ac:dyDescent="0.25">
      <c r="A125" s="60">
        <f>'Daily Prices'!A377</f>
        <v>42590</v>
      </c>
      <c r="B125" s="61">
        <f>STDEV('Daily Returns'!B$126:B$377)*SQRT(Assumptions!$C$9)</f>
        <v>0.17502959168359125</v>
      </c>
      <c r="C125" s="61">
        <f>STDEV('Daily Returns'!C$126:C$377)*SQRT(Assumptions!$C$9)</f>
        <v>0.18050009433441103</v>
      </c>
      <c r="D125" s="61">
        <f>STDEV('Daily Returns'!D$126:D$377)*SQRT(Assumptions!$C$9)</f>
        <v>0.20491285764404962</v>
      </c>
      <c r="E125" s="61">
        <f>STDEV('Daily Returns'!E$126:E$377)*SQRT(Assumptions!$C$9)</f>
        <v>0.10581538091153875</v>
      </c>
      <c r="F125" s="48">
        <f>'Growth Index'!E377/'Growth Index'!E125-1</f>
        <v>0.10682817410867917</v>
      </c>
      <c r="G125" s="62">
        <f>(F125-Assumptions!$C$8)/E125</f>
        <v>0.39529389535201281</v>
      </c>
      <c r="H125" s="62">
        <f>CORREL('Daily Returns'!B$126:B$377,'Daily Returns'!C$126:C$377)</f>
        <v>-0.389011470853458</v>
      </c>
      <c r="I125" s="62">
        <f>CORREL('Daily Returns'!B$126:B$377,'Daily Returns'!D$126:D$377)</f>
        <v>0.76470223745143373</v>
      </c>
      <c r="J125" s="62">
        <f>CORREL('Daily Returns'!C$126:C$377,'Daily Returns'!D$126:D$377)</f>
        <v>-0.28606745143080953</v>
      </c>
    </row>
    <row r="126" spans="1:10" x14ac:dyDescent="0.25">
      <c r="A126" s="63">
        <f>'Daily Prices'!A378</f>
        <v>42591</v>
      </c>
      <c r="B126" s="35">
        <f>STDEV('Daily Returns'!B$127:B$378)*SQRT(Assumptions!$C$9)</f>
        <v>0.17504363513600027</v>
      </c>
      <c r="C126" s="35">
        <f>STDEV('Daily Returns'!C$127:C$378)*SQRT(Assumptions!$C$9)</f>
        <v>0.18038247402196647</v>
      </c>
      <c r="D126" s="35">
        <f>STDEV('Daily Returns'!D$127:D$378)*SQRT(Assumptions!$C$9)</f>
        <v>0.20522930805738893</v>
      </c>
      <c r="E126" s="35">
        <f>STDEV('Daily Returns'!E$127:E$378)*SQRT(Assumptions!$C$9)</f>
        <v>0.10579307145749781</v>
      </c>
      <c r="F126" s="32">
        <f>'Growth Index'!E378/'Growth Index'!E126-1</f>
        <v>0.11439972885857452</v>
      </c>
      <c r="G126" s="37">
        <f>(F126-Assumptions!$C$8)/E126</f>
        <v>0.46694673080193899</v>
      </c>
      <c r="H126" s="37">
        <f>CORREL('Daily Returns'!B$127:B$378,'Daily Returns'!C$127:C$378)</f>
        <v>-0.39002434116110551</v>
      </c>
      <c r="I126" s="37">
        <f>CORREL('Daily Returns'!B$127:B$378,'Daily Returns'!D$127:D$378)</f>
        <v>0.76227570398952937</v>
      </c>
      <c r="J126" s="37">
        <f>CORREL('Daily Returns'!C$127:C$378,'Daily Returns'!D$127:D$378)</f>
        <v>-0.28540660627342829</v>
      </c>
    </row>
    <row r="127" spans="1:10" x14ac:dyDescent="0.25">
      <c r="A127" s="60">
        <f>'Daily Prices'!A379</f>
        <v>42593</v>
      </c>
      <c r="B127" s="61">
        <f>STDEV('Daily Returns'!B$128:B$379)*SQRT(Assumptions!$C$9)</f>
        <v>0.17515336430151046</v>
      </c>
      <c r="C127" s="61">
        <f>STDEV('Daily Returns'!C$128:C$379)*SQRT(Assumptions!$C$9)</f>
        <v>0.18062161767160301</v>
      </c>
      <c r="D127" s="61">
        <f>STDEV('Daily Returns'!D$128:D$379)*SQRT(Assumptions!$C$9)</f>
        <v>0.20553109361921298</v>
      </c>
      <c r="E127" s="61">
        <f>STDEV('Daily Returns'!E$128:E$379)*SQRT(Assumptions!$C$9)</f>
        <v>0.10585078993359984</v>
      </c>
      <c r="F127" s="48">
        <f>'Growth Index'!E379/'Growth Index'!E127-1</f>
        <v>0.11604153197455269</v>
      </c>
      <c r="G127" s="62">
        <f>(F127-Assumptions!$C$8)/E127</f>
        <v>0.48220265532804268</v>
      </c>
      <c r="H127" s="62">
        <f>CORREL('Daily Returns'!B$128:B$379,'Daily Returns'!C$128:C$379)</f>
        <v>-0.39220771330333931</v>
      </c>
      <c r="I127" s="62">
        <f>CORREL('Daily Returns'!B$128:B$379,'Daily Returns'!D$128:D$379)</f>
        <v>0.75778085356815827</v>
      </c>
      <c r="J127" s="62">
        <f>CORREL('Daily Returns'!C$128:C$379,'Daily Returns'!D$128:D$379)</f>
        <v>-0.28181293022032422</v>
      </c>
    </row>
    <row r="128" spans="1:10" x14ac:dyDescent="0.25">
      <c r="A128" s="63">
        <f>'Daily Prices'!A380</f>
        <v>42594</v>
      </c>
      <c r="B128" s="35">
        <f>STDEV('Daily Returns'!B$129:B$380)*SQRT(Assumptions!$C$9)</f>
        <v>0.17541941440007003</v>
      </c>
      <c r="C128" s="35">
        <f>STDEV('Daily Returns'!C$129:C$380)*SQRT(Assumptions!$C$9)</f>
        <v>0.18053931272727902</v>
      </c>
      <c r="D128" s="35">
        <f>STDEV('Daily Returns'!D$129:D$380)*SQRT(Assumptions!$C$9)</f>
        <v>0.20667904444267443</v>
      </c>
      <c r="E128" s="35">
        <f>STDEV('Daily Returns'!E$129:E$380)*SQRT(Assumptions!$C$9)</f>
        <v>0.10592402525846183</v>
      </c>
      <c r="F128" s="32">
        <f>'Growth Index'!E380/'Growth Index'!E128-1</f>
        <v>0.11060936277853295</v>
      </c>
      <c r="G128" s="37">
        <f>(F128-Assumptions!$C$8)/E128</f>
        <v>0.43058562651148313</v>
      </c>
      <c r="H128" s="37">
        <f>CORREL('Daily Returns'!B$129:B$380,'Daily Returns'!C$129:C$380)</f>
        <v>-0.39140267699245429</v>
      </c>
      <c r="I128" s="37">
        <f>CORREL('Daily Returns'!B$129:B$380,'Daily Returns'!D$129:D$380)</f>
        <v>0.7451957099019324</v>
      </c>
      <c r="J128" s="37">
        <f>CORREL('Daily Returns'!C$129:C$380,'Daily Returns'!D$129:D$380)</f>
        <v>-0.27886420660028716</v>
      </c>
    </row>
    <row r="129" spans="1:10" x14ac:dyDescent="0.25">
      <c r="A129" s="60">
        <f>'Daily Prices'!A381</f>
        <v>42598</v>
      </c>
      <c r="B129" s="61">
        <f>STDEV('Daily Returns'!B$130:B$381)*SQRT(Assumptions!$C$9)</f>
        <v>0.17544280972008713</v>
      </c>
      <c r="C129" s="61">
        <f>STDEV('Daily Returns'!C$130:C$381)*SQRT(Assumptions!$C$9)</f>
        <v>0.18063751089147331</v>
      </c>
      <c r="D129" s="61">
        <f>STDEV('Daily Returns'!D$130:D$381)*SQRT(Assumptions!$C$9)</f>
        <v>0.20684712592004495</v>
      </c>
      <c r="E129" s="61">
        <f>STDEV('Daily Returns'!E$130:E$381)*SQRT(Assumptions!$C$9)</f>
        <v>0.10609916987180644</v>
      </c>
      <c r="F129" s="48">
        <f>'Growth Index'!E381/'Growth Index'!E129-1</f>
        <v>0.10605921235130467</v>
      </c>
      <c r="G129" s="62">
        <f>(F129-Assumptions!$C$8)/E129</f>
        <v>0.3869890066144171</v>
      </c>
      <c r="H129" s="62">
        <f>CORREL('Daily Returns'!B$130:B$381,'Daily Returns'!C$130:C$381)</f>
        <v>-0.39057310456658745</v>
      </c>
      <c r="I129" s="62">
        <f>CORREL('Daily Returns'!B$130:B$381,'Daily Returns'!D$130:D$381)</f>
        <v>0.74521413331342778</v>
      </c>
      <c r="J129" s="62">
        <f>CORREL('Daily Returns'!C$130:C$381,'Daily Returns'!D$130:D$381)</f>
        <v>-0.27676359936351785</v>
      </c>
    </row>
    <row r="130" spans="1:10" x14ac:dyDescent="0.25">
      <c r="A130" s="63">
        <f>'Daily Prices'!A382</f>
        <v>42599</v>
      </c>
      <c r="B130" s="35">
        <f>STDEV('Daily Returns'!B$131:B$382)*SQRT(Assumptions!$C$9)</f>
        <v>0.17460256285217374</v>
      </c>
      <c r="C130" s="35">
        <f>STDEV('Daily Returns'!C$131:C$382)*SQRT(Assumptions!$C$9)</f>
        <v>0.18063932266013585</v>
      </c>
      <c r="D130" s="35">
        <f>STDEV('Daily Returns'!D$131:D$382)*SQRT(Assumptions!$C$9)</f>
        <v>0.20614469662132504</v>
      </c>
      <c r="E130" s="35">
        <f>STDEV('Daily Returns'!E$131:E$382)*SQRT(Assumptions!$C$9)</f>
        <v>0.10562059800297846</v>
      </c>
      <c r="F130" s="32">
        <f>'Growth Index'!E382/'Growth Index'!E130-1</f>
        <v>0.11651085910367165</v>
      </c>
      <c r="G130" s="37">
        <f>(F130-Assumptions!$C$8)/E130</f>
        <v>0.48769709770265701</v>
      </c>
      <c r="H130" s="37">
        <f>CORREL('Daily Returns'!B$131:B$382,'Daily Returns'!C$131:C$382)</f>
        <v>-0.39208506992383851</v>
      </c>
      <c r="I130" s="37">
        <f>CORREL('Daily Returns'!B$131:B$382,'Daily Returns'!D$131:D$382)</f>
        <v>0.74308571972470427</v>
      </c>
      <c r="J130" s="37">
        <f>CORREL('Daily Returns'!C$131:C$382,'Daily Returns'!D$131:D$382)</f>
        <v>-0.27748522665266884</v>
      </c>
    </row>
    <row r="131" spans="1:10" x14ac:dyDescent="0.25">
      <c r="A131" s="60">
        <f>'Daily Prices'!A383</f>
        <v>42600</v>
      </c>
      <c r="B131" s="61">
        <f>STDEV('Daily Returns'!B$132:B$383)*SQRT(Assumptions!$C$9)</f>
        <v>0.17459901540943554</v>
      </c>
      <c r="C131" s="61">
        <f>STDEV('Daily Returns'!C$132:C$383)*SQRT(Assumptions!$C$9)</f>
        <v>0.18067542470145057</v>
      </c>
      <c r="D131" s="61">
        <f>STDEV('Daily Returns'!D$132:D$383)*SQRT(Assumptions!$C$9)</f>
        <v>0.2062705393982569</v>
      </c>
      <c r="E131" s="61">
        <f>STDEV('Daily Returns'!E$132:E$383)*SQRT(Assumptions!$C$9)</f>
        <v>0.10573804875687448</v>
      </c>
      <c r="F131" s="48">
        <f>'Growth Index'!E383/'Growth Index'!E131-1</f>
        <v>0.12411565410555214</v>
      </c>
      <c r="G131" s="62">
        <f>(F131-Assumptions!$C$8)/E131</f>
        <v>0.55907646112779985</v>
      </c>
      <c r="H131" s="62">
        <f>CORREL('Daily Returns'!B$132:B$383,'Daily Returns'!C$132:C$383)</f>
        <v>-0.39125338485336686</v>
      </c>
      <c r="I131" s="62">
        <f>CORREL('Daily Returns'!B$132:B$383,'Daily Returns'!D$132:D$383)</f>
        <v>0.74315340720321965</v>
      </c>
      <c r="J131" s="62">
        <f>CORREL('Daily Returns'!C$132:C$383,'Daily Returns'!D$132:D$383)</f>
        <v>-0.2762393159318558</v>
      </c>
    </row>
    <row r="132" spans="1:10" x14ac:dyDescent="0.25">
      <c r="A132" s="63">
        <f>'Daily Prices'!A384</f>
        <v>42601</v>
      </c>
      <c r="B132" s="35">
        <f>STDEV('Daily Returns'!B$133:B$384)*SQRT(Assumptions!$C$9)</f>
        <v>0.17458133355938504</v>
      </c>
      <c r="C132" s="35">
        <f>STDEV('Daily Returns'!C$133:C$384)*SQRT(Assumptions!$C$9)</f>
        <v>0.18059904120191816</v>
      </c>
      <c r="D132" s="35">
        <f>STDEV('Daily Returns'!D$133:D$384)*SQRT(Assumptions!$C$9)</f>
        <v>0.20631979130763345</v>
      </c>
      <c r="E132" s="35">
        <f>STDEV('Daily Returns'!E$133:E$384)*SQRT(Assumptions!$C$9)</f>
        <v>0.1057527393987162</v>
      </c>
      <c r="F132" s="32">
        <f>'Growth Index'!E384/'Growth Index'!E132-1</f>
        <v>0.12551832771401061</v>
      </c>
      <c r="G132" s="37">
        <f>(F132-Assumptions!$C$8)/E132</f>
        <v>0.57226250646652543</v>
      </c>
      <c r="H132" s="37">
        <f>CORREL('Daily Returns'!B$133:B$384,'Daily Returns'!C$133:C$384)</f>
        <v>-0.39096847037442484</v>
      </c>
      <c r="I132" s="37">
        <f>CORREL('Daily Returns'!B$133:B$384,'Daily Returns'!D$133:D$384)</f>
        <v>0.74216833130928372</v>
      </c>
      <c r="J132" s="37">
        <f>CORREL('Daily Returns'!C$133:C$384,'Daily Returns'!D$133:D$384)</f>
        <v>-0.27536592204622862</v>
      </c>
    </row>
    <row r="133" spans="1:10" x14ac:dyDescent="0.25">
      <c r="A133" s="60">
        <f>'Daily Prices'!A385</f>
        <v>42604</v>
      </c>
      <c r="B133" s="61">
        <f>STDEV('Daily Returns'!B$134:B$385)*SQRT(Assumptions!$C$9)</f>
        <v>0.17428127288606021</v>
      </c>
      <c r="C133" s="61">
        <f>STDEV('Daily Returns'!C$134:C$385)*SQRT(Assumptions!$C$9)</f>
        <v>0.18072343533772431</v>
      </c>
      <c r="D133" s="61">
        <f>STDEV('Daily Returns'!D$134:D$385)*SQRT(Assumptions!$C$9)</f>
        <v>0.20613792190829994</v>
      </c>
      <c r="E133" s="61">
        <f>STDEV('Daily Returns'!E$134:E$385)*SQRT(Assumptions!$C$9)</f>
        <v>0.10581587959028334</v>
      </c>
      <c r="F133" s="48">
        <f>'Growth Index'!E385/'Growth Index'!E133-1</f>
        <v>0.1125977922731245</v>
      </c>
      <c r="G133" s="62">
        <f>(F133-Assumptions!$C$8)/E133</f>
        <v>0.44981710171877848</v>
      </c>
      <c r="H133" s="62">
        <f>CORREL('Daily Returns'!B$134:B$385,'Daily Returns'!C$134:C$385)</f>
        <v>-0.38928509927900662</v>
      </c>
      <c r="I133" s="62">
        <f>CORREL('Daily Returns'!B$134:B$385,'Daily Returns'!D$134:D$385)</f>
        <v>0.74135544405913856</v>
      </c>
      <c r="J133" s="62">
        <f>CORREL('Daily Returns'!C$134:C$385,'Daily Returns'!D$134:D$385)</f>
        <v>-0.27269850279890717</v>
      </c>
    </row>
    <row r="134" spans="1:10" x14ac:dyDescent="0.25">
      <c r="A134" s="63">
        <f>'Daily Prices'!A386</f>
        <v>42605</v>
      </c>
      <c r="B134" s="35">
        <f>STDEV('Daily Returns'!B$135:B$386)*SQRT(Assumptions!$C$9)</f>
        <v>0.17427795639640048</v>
      </c>
      <c r="C134" s="35">
        <f>STDEV('Daily Returns'!C$135:C$386)*SQRT(Assumptions!$C$9)</f>
        <v>0.18073224561359366</v>
      </c>
      <c r="D134" s="35">
        <f>STDEV('Daily Returns'!D$135:D$386)*SQRT(Assumptions!$C$9)</f>
        <v>0.20613034242623404</v>
      </c>
      <c r="E134" s="35">
        <f>STDEV('Daily Returns'!E$135:E$386)*SQRT(Assumptions!$C$9)</f>
        <v>0.10581362097562569</v>
      </c>
      <c r="F134" s="32">
        <f>'Growth Index'!E386/'Growth Index'!E134-1</f>
        <v>0.11422579204856054</v>
      </c>
      <c r="G134" s="37">
        <f>(F134-Assumptions!$C$8)/E134</f>
        <v>0.46521224389343752</v>
      </c>
      <c r="H134" s="37">
        <f>CORREL('Daily Returns'!B$135:B$386,'Daily Returns'!C$135:C$386)</f>
        <v>-0.38926896435355168</v>
      </c>
      <c r="I134" s="37">
        <f>CORREL('Daily Returns'!B$135:B$386,'Daily Returns'!D$135:D$386)</f>
        <v>0.74133923049257244</v>
      </c>
      <c r="J134" s="37">
        <f>CORREL('Daily Returns'!C$135:C$386,'Daily Returns'!D$135:D$386)</f>
        <v>-0.27272480941753774</v>
      </c>
    </row>
    <row r="135" spans="1:10" x14ac:dyDescent="0.25">
      <c r="A135" s="60">
        <f>'Daily Prices'!A387</f>
        <v>42606</v>
      </c>
      <c r="B135" s="61">
        <f>STDEV('Daily Returns'!B$136:B$387)*SQRT(Assumptions!$C$9)</f>
        <v>0.17403785490266022</v>
      </c>
      <c r="C135" s="61">
        <f>STDEV('Daily Returns'!C$136:C$387)*SQRT(Assumptions!$C$9)</f>
        <v>0.1809387819981223</v>
      </c>
      <c r="D135" s="61">
        <f>STDEV('Daily Returns'!D$136:D$387)*SQRT(Assumptions!$C$9)</f>
        <v>0.20610681839830391</v>
      </c>
      <c r="E135" s="61">
        <f>STDEV('Daily Returns'!E$136:E$387)*SQRT(Assumptions!$C$9)</f>
        <v>0.10583061281897957</v>
      </c>
      <c r="F135" s="48">
        <f>'Growth Index'!E387/'Growth Index'!E135-1</f>
        <v>0.1096384709456113</v>
      </c>
      <c r="G135" s="62">
        <f>(F135-Assumptions!$C$8)/E135</f>
        <v>0.42179167026051534</v>
      </c>
      <c r="H135" s="62">
        <f>CORREL('Daily Returns'!B$136:B$387,'Daily Returns'!C$136:C$387)</f>
        <v>-0.3881932599570847</v>
      </c>
      <c r="I135" s="62">
        <f>CORREL('Daily Returns'!B$136:B$387,'Daily Returns'!D$136:D$387)</f>
        <v>0.74140820114190764</v>
      </c>
      <c r="J135" s="62">
        <f>CORREL('Daily Returns'!C$136:C$387,'Daily Returns'!D$136:D$387)</f>
        <v>-0.2726765799163457</v>
      </c>
    </row>
    <row r="136" spans="1:10" x14ac:dyDescent="0.25">
      <c r="A136" s="63">
        <f>'Daily Prices'!A388</f>
        <v>42607</v>
      </c>
      <c r="B136" s="35">
        <f>STDEV('Daily Returns'!B$137:B$388)*SQRT(Assumptions!$C$9)</f>
        <v>0.17399961406116093</v>
      </c>
      <c r="C136" s="35">
        <f>STDEV('Daily Returns'!C$137:C$388)*SQRT(Assumptions!$C$9)</f>
        <v>0.18102602652791211</v>
      </c>
      <c r="D136" s="35">
        <f>STDEV('Daily Returns'!D$137:D$388)*SQRT(Assumptions!$C$9)</f>
        <v>0.2060610969936264</v>
      </c>
      <c r="E136" s="35">
        <f>STDEV('Daily Returns'!E$137:E$388)*SQRT(Assumptions!$C$9)</f>
        <v>0.10603293380498308</v>
      </c>
      <c r="F136" s="32">
        <f>'Growth Index'!E388/'Growth Index'!E136-1</f>
        <v>9.739996159921227E-2</v>
      </c>
      <c r="G136" s="37">
        <f>(F136-Assumptions!$C$8)/E136</f>
        <v>0.30556507715614689</v>
      </c>
      <c r="H136" s="37">
        <f>CORREL('Daily Returns'!B$137:B$388,'Daily Returns'!C$137:C$388)</f>
        <v>-0.38516215501573414</v>
      </c>
      <c r="I136" s="37">
        <f>CORREL('Daily Returns'!B$137:B$388,'Daily Returns'!D$137:D$388)</f>
        <v>0.74128521726294805</v>
      </c>
      <c r="J136" s="37">
        <f>CORREL('Daily Returns'!C$137:C$388,'Daily Returns'!D$137:D$388)</f>
        <v>-0.27020761579829983</v>
      </c>
    </row>
    <row r="137" spans="1:10" x14ac:dyDescent="0.25">
      <c r="A137" s="60">
        <f>'Daily Prices'!A389</f>
        <v>42608</v>
      </c>
      <c r="B137" s="61">
        <f>STDEV('Daily Returns'!B$138:B$389)*SQRT(Assumptions!$C$9)</f>
        <v>0.17400882766570075</v>
      </c>
      <c r="C137" s="61">
        <f>STDEV('Daily Returns'!C$138:C$389)*SQRT(Assumptions!$C$9)</f>
        <v>0.18073707270175091</v>
      </c>
      <c r="D137" s="61">
        <f>STDEV('Daily Returns'!D$138:D$389)*SQRT(Assumptions!$C$9)</f>
        <v>0.20609845588948325</v>
      </c>
      <c r="E137" s="61">
        <f>STDEV('Daily Returns'!E$138:E$389)*SQRT(Assumptions!$C$9)</f>
        <v>0.10602987436414028</v>
      </c>
      <c r="F137" s="48">
        <f>'Growth Index'!E389/'Growth Index'!E137-1</f>
        <v>9.7510070141612726E-2</v>
      </c>
      <c r="G137" s="62">
        <f>(F137-Assumptions!$C$8)/E137</f>
        <v>0.30661236124795177</v>
      </c>
      <c r="H137" s="62">
        <f>CORREL('Daily Returns'!B$138:B$389,'Daily Returns'!C$138:C$389)</f>
        <v>-0.38536041095875817</v>
      </c>
      <c r="I137" s="62">
        <f>CORREL('Daily Returns'!B$138:B$389,'Daily Returns'!D$138:D$389)</f>
        <v>0.74131509226349968</v>
      </c>
      <c r="J137" s="62">
        <f>CORREL('Daily Returns'!C$138:C$389,'Daily Returns'!D$138:D$389)</f>
        <v>-0.2694617697428649</v>
      </c>
    </row>
    <row r="138" spans="1:10" x14ac:dyDescent="0.25">
      <c r="A138" s="63">
        <f>'Daily Prices'!A390</f>
        <v>42611</v>
      </c>
      <c r="B138" s="35">
        <f>STDEV('Daily Returns'!B$139:B$390)*SQRT(Assumptions!$C$9)</f>
        <v>0.17405719425590721</v>
      </c>
      <c r="C138" s="35">
        <f>STDEV('Daily Returns'!C$139:C$390)*SQRT(Assumptions!$C$9)</f>
        <v>0.17922241524109475</v>
      </c>
      <c r="D138" s="35">
        <f>STDEV('Daily Returns'!D$139:D$390)*SQRT(Assumptions!$C$9)</f>
        <v>0.20622716056014723</v>
      </c>
      <c r="E138" s="35">
        <f>STDEV('Daily Returns'!E$139:E$390)*SQRT(Assumptions!$C$9)</f>
        <v>0.1056262202809875</v>
      </c>
      <c r="F138" s="32">
        <f>'Growth Index'!E390/'Growth Index'!E138-1</f>
        <v>0.11175178005069397</v>
      </c>
      <c r="G138" s="37">
        <f>(F138-Assumptions!$C$8)/E138</f>
        <v>0.44261528933180233</v>
      </c>
      <c r="H138" s="37">
        <f>CORREL('Daily Returns'!B$139:B$390,'Daily Returns'!C$139:C$390)</f>
        <v>-0.38975991696911844</v>
      </c>
      <c r="I138" s="37">
        <f>CORREL('Daily Returns'!B$139:B$390,'Daily Returns'!D$139:D$390)</f>
        <v>0.74153847673917928</v>
      </c>
      <c r="J138" s="37">
        <f>CORREL('Daily Returns'!C$139:C$390,'Daily Returns'!D$139:D$390)</f>
        <v>-0.27166998487590283</v>
      </c>
    </row>
    <row r="139" spans="1:10" x14ac:dyDescent="0.25">
      <c r="A139" s="60">
        <f>'Daily Prices'!A391</f>
        <v>42612</v>
      </c>
      <c r="B139" s="61">
        <f>STDEV('Daily Returns'!B$140:B$391)*SQRT(Assumptions!$C$9)</f>
        <v>0.17456764118444243</v>
      </c>
      <c r="C139" s="61">
        <f>STDEV('Daily Returns'!C$140:C$391)*SQRT(Assumptions!$C$9)</f>
        <v>0.17922112298009352</v>
      </c>
      <c r="D139" s="61">
        <f>STDEV('Daily Returns'!D$140:D$391)*SQRT(Assumptions!$C$9)</f>
        <v>0.20664854329980248</v>
      </c>
      <c r="E139" s="61">
        <f>STDEV('Daily Returns'!E$140:E$391)*SQRT(Assumptions!$C$9)</f>
        <v>0.10594412883997881</v>
      </c>
      <c r="F139" s="48">
        <f>'Growth Index'!E391/'Growth Index'!E139-1</f>
        <v>0.12620112151911167</v>
      </c>
      <c r="G139" s="62">
        <f>(F139-Assumptions!$C$8)/E139</f>
        <v>0.57767355481823512</v>
      </c>
      <c r="H139" s="62">
        <f>CORREL('Daily Returns'!B$140:B$391,'Daily Returns'!C$140:C$391)</f>
        <v>-0.38854192127246368</v>
      </c>
      <c r="I139" s="62">
        <f>CORREL('Daily Returns'!B$140:B$391,'Daily Returns'!D$140:D$391)</f>
        <v>0.74303951086392883</v>
      </c>
      <c r="J139" s="62">
        <f>CORREL('Daily Returns'!C$140:C$391,'Daily Returns'!D$140:D$391)</f>
        <v>-0.27095653115736473</v>
      </c>
    </row>
    <row r="140" spans="1:10" x14ac:dyDescent="0.25">
      <c r="A140" s="63">
        <f>'Daily Prices'!A392</f>
        <v>42613</v>
      </c>
      <c r="B140" s="35">
        <f>STDEV('Daily Returns'!B$141:B$392)*SQRT(Assumptions!$C$9)</f>
        <v>0.17423570319866113</v>
      </c>
      <c r="C140" s="35">
        <f>STDEV('Daily Returns'!C$141:C$392)*SQRT(Assumptions!$C$9)</f>
        <v>0.17890983051910081</v>
      </c>
      <c r="D140" s="35">
        <f>STDEV('Daily Returns'!D$141:D$392)*SQRT(Assumptions!$C$9)</f>
        <v>0.20646786013458995</v>
      </c>
      <c r="E140" s="35">
        <f>STDEV('Daily Returns'!E$141:E$392)*SQRT(Assumptions!$C$9)</f>
        <v>0.10595840172501972</v>
      </c>
      <c r="F140" s="32">
        <f>'Growth Index'!E392/'Growth Index'!E140-1</f>
        <v>0.12382563941927183</v>
      </c>
      <c r="G140" s="37">
        <f>(F140-Assumptions!$C$8)/E140</f>
        <v>0.55517673409169077</v>
      </c>
      <c r="H140" s="37">
        <f>CORREL('Daily Returns'!B$141:B$392,'Daily Returns'!C$141:C$392)</f>
        <v>-0.38576113659323719</v>
      </c>
      <c r="I140" s="37">
        <f>CORREL('Daily Returns'!B$141:B$392,'Daily Returns'!D$141:D$392)</f>
        <v>0.74248949656707564</v>
      </c>
      <c r="J140" s="37">
        <f>CORREL('Daily Returns'!C$141:C$392,'Daily Returns'!D$141:D$392)</f>
        <v>-0.26901057368809761</v>
      </c>
    </row>
    <row r="141" spans="1:10" x14ac:dyDescent="0.25">
      <c r="A141" s="60">
        <f>'Daily Prices'!A393</f>
        <v>42615</v>
      </c>
      <c r="B141" s="61">
        <f>STDEV('Daily Returns'!B$142:B$393)*SQRT(Assumptions!$C$9)</f>
        <v>0.17419175369454704</v>
      </c>
      <c r="C141" s="61">
        <f>STDEV('Daily Returns'!C$142:C$393)*SQRT(Assumptions!$C$9)</f>
        <v>0.17871244010777793</v>
      </c>
      <c r="D141" s="61">
        <f>STDEV('Daily Returns'!D$142:D$393)*SQRT(Assumptions!$C$9)</f>
        <v>0.20660497636582947</v>
      </c>
      <c r="E141" s="61">
        <f>STDEV('Daily Returns'!E$142:E$393)*SQRT(Assumptions!$C$9)</f>
        <v>0.10594461229592542</v>
      </c>
      <c r="F141" s="48">
        <f>'Growth Index'!E393/'Growth Index'!E141-1</f>
        <v>0.12242937685824606</v>
      </c>
      <c r="G141" s="62">
        <f>(F141-Assumptions!$C$8)/E141</f>
        <v>0.54206981944333166</v>
      </c>
      <c r="H141" s="62">
        <f>CORREL('Daily Returns'!B$142:B$393,'Daily Returns'!C$142:C$393)</f>
        <v>-0.38430124335055105</v>
      </c>
      <c r="I141" s="62">
        <f>CORREL('Daily Returns'!B$142:B$393,'Daily Returns'!D$142:D$393)</f>
        <v>0.74125596553036666</v>
      </c>
      <c r="J141" s="62">
        <f>CORREL('Daily Returns'!C$142:C$393,'Daily Returns'!D$142:D$393)</f>
        <v>-0.26959772484769806</v>
      </c>
    </row>
    <row r="142" spans="1:10" x14ac:dyDescent="0.25">
      <c r="A142" s="63">
        <f>'Daily Prices'!A394</f>
        <v>42619</v>
      </c>
      <c r="B142" s="35">
        <f>STDEV('Daily Returns'!B$143:B$394)*SQRT(Assumptions!$C$9)</f>
        <v>0.17463697299755382</v>
      </c>
      <c r="C142" s="35">
        <f>STDEV('Daily Returns'!C$143:C$394)*SQRT(Assumptions!$C$9)</f>
        <v>0.17833887573215651</v>
      </c>
      <c r="D142" s="35">
        <f>STDEV('Daily Returns'!D$143:D$394)*SQRT(Assumptions!$C$9)</f>
        <v>0.20635559233857734</v>
      </c>
      <c r="E142" s="35">
        <f>STDEV('Daily Returns'!E$143:E$394)*SQRT(Assumptions!$C$9)</f>
        <v>0.10538720808647874</v>
      </c>
      <c r="F142" s="32">
        <f>'Growth Index'!E394/'Growth Index'!E142-1</f>
        <v>0.13986847083919818</v>
      </c>
      <c r="G142" s="37">
        <f>(F142-Assumptions!$C$8)/E142</f>
        <v>0.71041326740302801</v>
      </c>
      <c r="H142" s="37">
        <f>CORREL('Daily Returns'!B$143:B$394,'Daily Returns'!C$143:C$394)</f>
        <v>-0.38577741507392954</v>
      </c>
      <c r="I142" s="37">
        <f>CORREL('Daily Returns'!B$143:B$394,'Daily Returns'!D$143:D$394)</f>
        <v>0.73354427054163107</v>
      </c>
      <c r="J142" s="37">
        <f>CORREL('Daily Returns'!C$143:C$394,'Daily Returns'!D$143:D$394)</f>
        <v>-0.27561197490754752</v>
      </c>
    </row>
    <row r="143" spans="1:10" x14ac:dyDescent="0.25">
      <c r="A143" s="60">
        <f>'Daily Prices'!A395</f>
        <v>42621</v>
      </c>
      <c r="B143" s="61">
        <f>STDEV('Daily Returns'!B$144:B$395)*SQRT(Assumptions!$C$9)</f>
        <v>0.17351662185275737</v>
      </c>
      <c r="C143" s="61">
        <f>STDEV('Daily Returns'!C$144:C$395)*SQRT(Assumptions!$C$9)</f>
        <v>0.17757075132941255</v>
      </c>
      <c r="D143" s="61">
        <f>STDEV('Daily Returns'!D$144:D$395)*SQRT(Assumptions!$C$9)</f>
        <v>0.20562285653785331</v>
      </c>
      <c r="E143" s="61">
        <f>STDEV('Daily Returns'!E$144:E$395)*SQRT(Assumptions!$C$9)</f>
        <v>0.10532267099264175</v>
      </c>
      <c r="F143" s="48">
        <f>'Growth Index'!E395/'Growth Index'!E143-1</f>
        <v>0.14674888746808512</v>
      </c>
      <c r="G143" s="62">
        <f>(F143-Assumptions!$C$8)/E143</f>
        <v>0.77617560110867689</v>
      </c>
      <c r="H143" s="62">
        <f>CORREL('Daily Returns'!B$144:B$395,'Daily Returns'!C$144:C$395)</f>
        <v>-0.37716411020321172</v>
      </c>
      <c r="I143" s="62">
        <f>CORREL('Daily Returns'!B$144:B$395,'Daily Returns'!D$144:D$395)</f>
        <v>0.72980942678260652</v>
      </c>
      <c r="J143" s="62">
        <f>CORREL('Daily Returns'!C$144:C$395,'Daily Returns'!D$144:D$395)</f>
        <v>-0.26989571210698737</v>
      </c>
    </row>
    <row r="144" spans="1:10" x14ac:dyDescent="0.25">
      <c r="A144" s="63">
        <f>'Daily Prices'!A396</f>
        <v>42622</v>
      </c>
      <c r="B144" s="35">
        <f>STDEV('Daily Returns'!B$145:B$396)*SQRT(Assumptions!$C$9)</f>
        <v>0.17369497712977722</v>
      </c>
      <c r="C144" s="35">
        <f>STDEV('Daily Returns'!C$145:C$396)*SQRT(Assumptions!$C$9)</f>
        <v>0.17733760864984582</v>
      </c>
      <c r="D144" s="35">
        <f>STDEV('Daily Returns'!D$145:D$396)*SQRT(Assumptions!$C$9)</f>
        <v>0.21141982132736065</v>
      </c>
      <c r="E144" s="35">
        <f>STDEV('Daily Returns'!E$145:E$396)*SQRT(Assumptions!$C$9)</f>
        <v>0.10549940960087134</v>
      </c>
      <c r="F144" s="32">
        <f>'Growth Index'!E396/'Growth Index'!E144-1</f>
        <v>0.16576573078737611</v>
      </c>
      <c r="G144" s="37">
        <f>(F144-Assumptions!$C$8)/E144</f>
        <v>0.95513075540987546</v>
      </c>
      <c r="H144" s="37">
        <f>CORREL('Daily Returns'!B$145:B$396,'Daily Returns'!C$145:C$396)</f>
        <v>-0.37675673648902064</v>
      </c>
      <c r="I144" s="37">
        <f>CORREL('Daily Returns'!B$145:B$396,'Daily Returns'!D$145:D$396)</f>
        <v>0.69673018048661106</v>
      </c>
      <c r="J144" s="37">
        <f>CORREL('Daily Returns'!C$145:C$396,'Daily Returns'!D$145:D$396)</f>
        <v>-0.27338711351875911</v>
      </c>
    </row>
    <row r="145" spans="1:10" x14ac:dyDescent="0.25">
      <c r="A145" s="60">
        <f>'Daily Prices'!A397</f>
        <v>42625</v>
      </c>
      <c r="B145" s="61">
        <f>STDEV('Daily Returns'!B$146:B$397)*SQRT(Assumptions!$C$9)</f>
        <v>0.17436157738179972</v>
      </c>
      <c r="C145" s="61">
        <f>STDEV('Daily Returns'!C$146:C$397)*SQRT(Assumptions!$C$9)</f>
        <v>0.1773906538033766</v>
      </c>
      <c r="D145" s="61">
        <f>STDEV('Daily Returns'!D$146:D$397)*SQRT(Assumptions!$C$9)</f>
        <v>0.21474769202452298</v>
      </c>
      <c r="E145" s="61">
        <f>STDEV('Daily Returns'!E$146:E$397)*SQRT(Assumptions!$C$9)</f>
        <v>0.10719170874583399</v>
      </c>
      <c r="F145" s="48">
        <f>'Growth Index'!E397/'Growth Index'!E145-1</f>
        <v>0.14300268786480808</v>
      </c>
      <c r="G145" s="62">
        <f>(F145-Assumptions!$C$8)/E145</f>
        <v>0.72769329622091361</v>
      </c>
      <c r="H145" s="62">
        <f>CORREL('Daily Returns'!B$146:B$397,'Daily Returns'!C$146:C$397)</f>
        <v>-0.37094552103990736</v>
      </c>
      <c r="I145" s="62">
        <f>CORREL('Daily Returns'!B$146:B$397,'Daily Returns'!D$146:D$397)</f>
        <v>0.69867483907508665</v>
      </c>
      <c r="J145" s="62">
        <f>CORREL('Daily Returns'!C$146:C$397,'Daily Returns'!D$146:D$397)</f>
        <v>-0.26105920393109466</v>
      </c>
    </row>
    <row r="146" spans="1:10" x14ac:dyDescent="0.25">
      <c r="A146" s="63">
        <f>'Daily Prices'!A398</f>
        <v>42627</v>
      </c>
      <c r="B146" s="35">
        <f>STDEV('Daily Returns'!B$147:B$398)*SQRT(Assumptions!$C$9)</f>
        <v>0.17429071607326366</v>
      </c>
      <c r="C146" s="35">
        <f>STDEV('Daily Returns'!C$147:C$398)*SQRT(Assumptions!$C$9)</f>
        <v>0.17740487835213614</v>
      </c>
      <c r="D146" s="35">
        <f>STDEV('Daily Returns'!D$147:D$398)*SQRT(Assumptions!$C$9)</f>
        <v>0.21591993993298783</v>
      </c>
      <c r="E146" s="35">
        <f>STDEV('Daily Returns'!E$147:E$398)*SQRT(Assumptions!$C$9)</f>
        <v>0.10730832242266254</v>
      </c>
      <c r="F146" s="32">
        <f>'Growth Index'!E398/'Growth Index'!E146-1</f>
        <v>0.1459063161052665</v>
      </c>
      <c r="G146" s="37">
        <f>(F146-Assumptions!$C$8)/E146</f>
        <v>0.75396124250824947</v>
      </c>
      <c r="H146" s="37">
        <f>CORREL('Daily Returns'!B$147:B$398,'Daily Returns'!C$147:C$398)</f>
        <v>-0.37123410081564695</v>
      </c>
      <c r="I146" s="37">
        <f>CORREL('Daily Returns'!B$147:B$398,'Daily Returns'!D$147:D$398)</f>
        <v>0.69467616177943436</v>
      </c>
      <c r="J146" s="37">
        <f>CORREL('Daily Returns'!C$147:C$398,'Daily Returns'!D$147:D$398)</f>
        <v>-0.26119371918955225</v>
      </c>
    </row>
    <row r="147" spans="1:10" x14ac:dyDescent="0.25">
      <c r="A147" s="60">
        <f>'Daily Prices'!A399</f>
        <v>42628</v>
      </c>
      <c r="B147" s="61">
        <f>STDEV('Daily Returns'!B$148:B$399)*SQRT(Assumptions!$C$9)</f>
        <v>0.17367706574522096</v>
      </c>
      <c r="C147" s="61">
        <f>STDEV('Daily Returns'!C$148:C$399)*SQRT(Assumptions!$C$9)</f>
        <v>0.17748186315637221</v>
      </c>
      <c r="D147" s="61">
        <f>STDEV('Daily Returns'!D$148:D$399)*SQRT(Assumptions!$C$9)</f>
        <v>0.21538539790052785</v>
      </c>
      <c r="E147" s="61">
        <f>STDEV('Daily Returns'!E$148:E$399)*SQRT(Assumptions!$C$9)</f>
        <v>0.10672584227866327</v>
      </c>
      <c r="F147" s="48">
        <f>'Growth Index'!E399/'Growth Index'!E147-1</f>
        <v>0.12792889696844711</v>
      </c>
      <c r="G147" s="62">
        <f>(F147-Assumptions!$C$8)/E147</f>
        <v>0.58963129852035767</v>
      </c>
      <c r="H147" s="62">
        <f>CORREL('Daily Returns'!B$148:B$399,'Daily Returns'!C$148:C$399)</f>
        <v>-0.37611986596811325</v>
      </c>
      <c r="I147" s="62">
        <f>CORREL('Daily Returns'!B$148:B$399,'Daily Returns'!D$148:D$399)</f>
        <v>0.69267943825858103</v>
      </c>
      <c r="J147" s="62">
        <f>CORREL('Daily Returns'!C$148:C$399,'Daily Returns'!D$148:D$399)</f>
        <v>-0.26388841924978906</v>
      </c>
    </row>
    <row r="148" spans="1:10" x14ac:dyDescent="0.25">
      <c r="A148" s="63">
        <f>'Daily Prices'!A400</f>
        <v>42629</v>
      </c>
      <c r="B148" s="35">
        <f>STDEV('Daily Returns'!B$149:B$400)*SQRT(Assumptions!$C$9)</f>
        <v>0.1737793507585903</v>
      </c>
      <c r="C148" s="35">
        <f>STDEV('Daily Returns'!C$149:C$400)*SQRT(Assumptions!$C$9)</f>
        <v>0.17738834812339327</v>
      </c>
      <c r="D148" s="35">
        <f>STDEV('Daily Returns'!D$149:D$400)*SQRT(Assumptions!$C$9)</f>
        <v>0.21510204048311582</v>
      </c>
      <c r="E148" s="35">
        <f>STDEV('Daily Returns'!E$149:E$400)*SQRT(Assumptions!$C$9)</f>
        <v>0.10673822444011101</v>
      </c>
      <c r="F148" s="32">
        <f>'Growth Index'!E400/'Growth Index'!E148-1</f>
        <v>0.12865051413861206</v>
      </c>
      <c r="G148" s="37">
        <f>(F148-Assumptions!$C$8)/E148</f>
        <v>0.59632352395298904</v>
      </c>
      <c r="H148" s="37">
        <f>CORREL('Daily Returns'!B$149:B$400,'Daily Returns'!C$149:C$400)</f>
        <v>-0.37547612587698981</v>
      </c>
      <c r="I148" s="37">
        <f>CORREL('Daily Returns'!B$149:B$400,'Daily Returns'!D$149:D$400)</f>
        <v>0.69253650865874983</v>
      </c>
      <c r="J148" s="37">
        <f>CORREL('Daily Returns'!C$149:C$400,'Daily Returns'!D$149:D$400)</f>
        <v>-0.26268316834576305</v>
      </c>
    </row>
    <row r="149" spans="1:10" x14ac:dyDescent="0.25">
      <c r="A149" s="60">
        <f>'Daily Prices'!A401</f>
        <v>42632</v>
      </c>
      <c r="B149" s="61">
        <f>STDEV('Daily Returns'!B$150:B$401)*SQRT(Assumptions!$C$9)</f>
        <v>0.17373165758642808</v>
      </c>
      <c r="C149" s="61">
        <f>STDEV('Daily Returns'!C$150:C$401)*SQRT(Assumptions!$C$9)</f>
        <v>0.17724310589876152</v>
      </c>
      <c r="D149" s="61">
        <f>STDEV('Daily Returns'!D$150:D$401)*SQRT(Assumptions!$C$9)</f>
        <v>0.21509528062585703</v>
      </c>
      <c r="E149" s="61">
        <f>STDEV('Daily Returns'!E$150:E$401)*SQRT(Assumptions!$C$9)</f>
        <v>0.1067297383238601</v>
      </c>
      <c r="F149" s="48">
        <f>'Growth Index'!E401/'Growth Index'!E149-1</f>
        <v>0.13462257618338858</v>
      </c>
      <c r="G149" s="62">
        <f>(F149-Assumptions!$C$8)/E149</f>
        <v>0.65232593349124712</v>
      </c>
      <c r="H149" s="62">
        <f>CORREL('Daily Returns'!B$150:B$401,'Daily Returns'!C$150:C$401)</f>
        <v>-0.37683584024392924</v>
      </c>
      <c r="I149" s="62">
        <f>CORREL('Daily Returns'!B$150:B$401,'Daily Returns'!D$150:D$401)</f>
        <v>0.69342006719397176</v>
      </c>
      <c r="J149" s="62">
        <f>CORREL('Daily Returns'!C$150:C$401,'Daily Returns'!D$150:D$401)</f>
        <v>-0.26173971949372854</v>
      </c>
    </row>
    <row r="150" spans="1:10" x14ac:dyDescent="0.25">
      <c r="A150" s="63">
        <f>'Daily Prices'!A402</f>
        <v>42633</v>
      </c>
      <c r="B150" s="35">
        <f>STDEV('Daily Returns'!B$151:B$402)*SQRT(Assumptions!$C$9)</f>
        <v>0.17369797755631863</v>
      </c>
      <c r="C150" s="35">
        <f>STDEV('Daily Returns'!C$151:C$402)*SQRT(Assumptions!$C$9)</f>
        <v>0.17715774410669288</v>
      </c>
      <c r="D150" s="35">
        <f>STDEV('Daily Returns'!D$151:D$402)*SQRT(Assumptions!$C$9)</f>
        <v>0.21507877560129865</v>
      </c>
      <c r="E150" s="35">
        <f>STDEV('Daily Returns'!E$151:E$402)*SQRT(Assumptions!$C$9)</f>
        <v>0.10676043841023754</v>
      </c>
      <c r="F150" s="32">
        <f>'Growth Index'!E402/'Growth Index'!E150-1</f>
        <v>0.13119483794480202</v>
      </c>
      <c r="G150" s="37">
        <f>(F150-Assumptions!$C$8)/E150</f>
        <v>0.6200315297548874</v>
      </c>
      <c r="H150" s="37">
        <f>CORREL('Daily Returns'!B$151:B$402,'Daily Returns'!C$151:C$402)</f>
        <v>-0.37592034433553062</v>
      </c>
      <c r="I150" s="37">
        <f>CORREL('Daily Returns'!B$151:B$402,'Daily Returns'!D$151:D$402)</f>
        <v>0.69336204468254192</v>
      </c>
      <c r="J150" s="37">
        <f>CORREL('Daily Returns'!C$151:C$402,'Daily Returns'!D$151:D$402)</f>
        <v>-0.26121922317682034</v>
      </c>
    </row>
    <row r="151" spans="1:10" x14ac:dyDescent="0.25">
      <c r="A151" s="60">
        <f>'Daily Prices'!A403</f>
        <v>42634</v>
      </c>
      <c r="B151" s="61">
        <f>STDEV('Daily Returns'!B$152:B$403)*SQRT(Assumptions!$C$9)</f>
        <v>0.17368019679574057</v>
      </c>
      <c r="C151" s="61">
        <f>STDEV('Daily Returns'!C$152:C$403)*SQRT(Assumptions!$C$9)</f>
        <v>0.17731174238243042</v>
      </c>
      <c r="D151" s="61">
        <f>STDEV('Daily Returns'!D$152:D$403)*SQRT(Assumptions!$C$9)</f>
        <v>0.21506123157083881</v>
      </c>
      <c r="E151" s="61">
        <f>STDEV('Daily Returns'!E$152:E$403)*SQRT(Assumptions!$C$9)</f>
        <v>0.10674562032056319</v>
      </c>
      <c r="F151" s="48">
        <f>'Growth Index'!E403/'Growth Index'!E151-1</f>
        <v>0.13051726875296565</v>
      </c>
      <c r="G151" s="62">
        <f>(F151-Assumptions!$C$8)/E151</f>
        <v>0.61377008776766262</v>
      </c>
      <c r="H151" s="62">
        <f>CORREL('Daily Returns'!B$152:B$403,'Daily Returns'!C$152:C$403)</f>
        <v>-0.37603145034927354</v>
      </c>
      <c r="I151" s="62">
        <f>CORREL('Daily Returns'!B$152:B$403,'Daily Returns'!D$152:D$403)</f>
        <v>0.69328766573703082</v>
      </c>
      <c r="J151" s="62">
        <f>CORREL('Daily Returns'!C$152:C$403,'Daily Returns'!D$152:D$403)</f>
        <v>-0.26170803155143885</v>
      </c>
    </row>
    <row r="152" spans="1:10" x14ac:dyDescent="0.25">
      <c r="A152" s="63">
        <f>'Daily Prices'!A404</f>
        <v>42635</v>
      </c>
      <c r="B152" s="35">
        <f>STDEV('Daily Returns'!B$153:B$404)*SQRT(Assumptions!$C$9)</f>
        <v>0.17390994878258983</v>
      </c>
      <c r="C152" s="35">
        <f>STDEV('Daily Returns'!C$153:C$404)*SQRT(Assumptions!$C$9)</f>
        <v>0.17731847132664771</v>
      </c>
      <c r="D152" s="35">
        <f>STDEV('Daily Returns'!D$153:D$404)*SQRT(Assumptions!$C$9)</f>
        <v>0.21562253544286603</v>
      </c>
      <c r="E152" s="35">
        <f>STDEV('Daily Returns'!E$153:E$404)*SQRT(Assumptions!$C$9)</f>
        <v>0.10711387451371562</v>
      </c>
      <c r="F152" s="32">
        <f>'Growth Index'!E404/'Growth Index'!E152-1</f>
        <v>0.14120313286715924</v>
      </c>
      <c r="G152" s="37">
        <f>(F152-Assumptions!$C$8)/E152</f>
        <v>0.71142168288760432</v>
      </c>
      <c r="H152" s="37">
        <f>CORREL('Daily Returns'!B$153:B$404,'Daily Returns'!C$153:C$404)</f>
        <v>-0.37429816126569626</v>
      </c>
      <c r="I152" s="37">
        <f>CORREL('Daily Returns'!B$153:B$404,'Daily Returns'!D$153:D$404)</f>
        <v>0.6942759420837421</v>
      </c>
      <c r="J152" s="37">
        <f>CORREL('Daily Returns'!C$153:C$404,'Daily Returns'!D$153:D$404)</f>
        <v>-0.2593424986504127</v>
      </c>
    </row>
    <row r="153" spans="1:10" x14ac:dyDescent="0.25">
      <c r="A153" s="60">
        <f>'Daily Prices'!A405</f>
        <v>42636</v>
      </c>
      <c r="B153" s="61">
        <f>STDEV('Daily Returns'!B$154:B$405)*SQRT(Assumptions!$C$9)</f>
        <v>0.17388177301567329</v>
      </c>
      <c r="C153" s="61">
        <f>STDEV('Daily Returns'!C$154:C$405)*SQRT(Assumptions!$C$9)</f>
        <v>0.17730317569566434</v>
      </c>
      <c r="D153" s="61">
        <f>STDEV('Daily Returns'!D$154:D$405)*SQRT(Assumptions!$C$9)</f>
        <v>0.21565488840821698</v>
      </c>
      <c r="E153" s="61">
        <f>STDEV('Daily Returns'!E$154:E$405)*SQRT(Assumptions!$C$9)</f>
        <v>0.10713836090617611</v>
      </c>
      <c r="F153" s="48">
        <f>'Growth Index'!E405/'Growth Index'!E153-1</f>
        <v>0.13983898563637109</v>
      </c>
      <c r="G153" s="62">
        <f>(F153-Assumptions!$C$8)/E153</f>
        <v>0.69852651285107459</v>
      </c>
      <c r="H153" s="62">
        <f>CORREL('Daily Returns'!B$154:B$405,'Daily Returns'!C$154:C$405)</f>
        <v>-0.37398244852567869</v>
      </c>
      <c r="I153" s="62">
        <f>CORREL('Daily Returns'!B$154:B$405,'Daily Returns'!D$154:D$405)</f>
        <v>0.69434128264442407</v>
      </c>
      <c r="J153" s="62">
        <f>CORREL('Daily Returns'!C$154:C$405,'Daily Returns'!D$154:D$405)</f>
        <v>-0.2590718690987428</v>
      </c>
    </row>
    <row r="154" spans="1:10" x14ac:dyDescent="0.25">
      <c r="A154" s="63">
        <f>'Daily Prices'!A406</f>
        <v>42639</v>
      </c>
      <c r="B154" s="35">
        <f>STDEV('Daily Returns'!B$155:B$406)*SQRT(Assumptions!$C$9)</f>
        <v>0.17417323498867762</v>
      </c>
      <c r="C154" s="35">
        <f>STDEV('Daily Returns'!C$155:C$406)*SQRT(Assumptions!$C$9)</f>
        <v>0.17629142121579666</v>
      </c>
      <c r="D154" s="35">
        <f>STDEV('Daily Returns'!D$155:D$406)*SQRT(Assumptions!$C$9)</f>
        <v>0.21548160992328524</v>
      </c>
      <c r="E154" s="35">
        <f>STDEV('Daily Returns'!E$155:E$406)*SQRT(Assumptions!$C$9)</f>
        <v>0.10741079195103859</v>
      </c>
      <c r="F154" s="32">
        <f>'Growth Index'!E406/'Growth Index'!E154-1</f>
        <v>0.13021670518509731</v>
      </c>
      <c r="G154" s="37">
        <f>(F154-Assumptions!$C$8)/E154</f>
        <v>0.60717088106775396</v>
      </c>
      <c r="H154" s="37">
        <f>CORREL('Daily Returns'!B$155:B$406,'Daily Returns'!C$155:C$406)</f>
        <v>-0.36982722685884789</v>
      </c>
      <c r="I154" s="37">
        <f>CORREL('Daily Returns'!B$155:B$406,'Daily Returns'!D$155:D$406)</f>
        <v>0.69445065873757572</v>
      </c>
      <c r="J154" s="37">
        <f>CORREL('Daily Returns'!C$155:C$406,'Daily Returns'!D$155:D$406)</f>
        <v>-0.25345646374502134</v>
      </c>
    </row>
    <row r="155" spans="1:10" x14ac:dyDescent="0.25">
      <c r="A155" s="60">
        <f>'Daily Prices'!A407</f>
        <v>42640</v>
      </c>
      <c r="B155" s="61">
        <f>STDEV('Daily Returns'!B$156:B$407)*SQRT(Assumptions!$C$9)</f>
        <v>0.17371760822446794</v>
      </c>
      <c r="C155" s="61">
        <f>STDEV('Daily Returns'!C$156:C$407)*SQRT(Assumptions!$C$9)</f>
        <v>0.17593250928724474</v>
      </c>
      <c r="D155" s="61">
        <f>STDEV('Daily Returns'!D$156:D$407)*SQRT(Assumptions!$C$9)</f>
        <v>0.21445216543726264</v>
      </c>
      <c r="E155" s="61">
        <f>STDEV('Daily Returns'!E$156:E$407)*SQRT(Assumptions!$C$9)</f>
        <v>0.10766127102372607</v>
      </c>
      <c r="F155" s="48">
        <f>'Growth Index'!E407/'Growth Index'!E155-1</f>
        <v>0.12495669820067534</v>
      </c>
      <c r="G155" s="62">
        <f>(F155-Assumptions!$C$8)/E155</f>
        <v>0.55690126663526263</v>
      </c>
      <c r="H155" s="62">
        <f>CORREL('Daily Returns'!B$156:B$407,'Daily Returns'!C$156:C$407)</f>
        <v>-0.36302932521990094</v>
      </c>
      <c r="I155" s="62">
        <f>CORREL('Daily Returns'!B$156:B$407,'Daily Returns'!D$156:D$407)</f>
        <v>0.69247062146106397</v>
      </c>
      <c r="J155" s="62">
        <f>CORREL('Daily Returns'!C$156:C$407,'Daily Returns'!D$156:D$407)</f>
        <v>-0.24264985031647113</v>
      </c>
    </row>
    <row r="156" spans="1:10" x14ac:dyDescent="0.25">
      <c r="A156" s="63">
        <f>'Daily Prices'!A408</f>
        <v>42641</v>
      </c>
      <c r="B156" s="35">
        <f>STDEV('Daily Returns'!B$157:B$408)*SQRT(Assumptions!$C$9)</f>
        <v>0.17372859871576515</v>
      </c>
      <c r="C156" s="35">
        <f>STDEV('Daily Returns'!C$157:C$408)*SQRT(Assumptions!$C$9)</f>
        <v>0.1759239887412474</v>
      </c>
      <c r="D156" s="35">
        <f>STDEV('Daily Returns'!D$157:D$408)*SQRT(Assumptions!$C$9)</f>
        <v>0.21468111637423512</v>
      </c>
      <c r="E156" s="35">
        <f>STDEV('Daily Returns'!E$157:E$408)*SQRT(Assumptions!$C$9)</f>
        <v>0.1076773209313333</v>
      </c>
      <c r="F156" s="32">
        <f>'Growth Index'!E408/'Growth Index'!E156-1</f>
        <v>0.12598481750062596</v>
      </c>
      <c r="G156" s="37">
        <f>(F156-Assumptions!$C$8)/E156</f>
        <v>0.56636640820137485</v>
      </c>
      <c r="H156" s="37">
        <f>CORREL('Daily Returns'!B$157:B$408,'Daily Returns'!C$157:C$408)</f>
        <v>-0.3634257018603515</v>
      </c>
      <c r="I156" s="37">
        <f>CORREL('Daily Returns'!B$157:B$408,'Daily Returns'!D$157:D$408)</f>
        <v>0.69235230095882272</v>
      </c>
      <c r="J156" s="37">
        <f>CORREL('Daily Returns'!C$157:C$408,'Daily Returns'!D$157:D$408)</f>
        <v>-0.24314867195037868</v>
      </c>
    </row>
    <row r="157" spans="1:10" x14ac:dyDescent="0.25">
      <c r="A157" s="60">
        <f>'Daily Prices'!A409</f>
        <v>42642</v>
      </c>
      <c r="B157" s="61">
        <f>STDEV('Daily Returns'!B$158:B$409)*SQRT(Assumptions!$C$9)</f>
        <v>0.17350869660623175</v>
      </c>
      <c r="C157" s="61">
        <f>STDEV('Daily Returns'!C$158:C$409)*SQRT(Assumptions!$C$9)</f>
        <v>0.17587379554132102</v>
      </c>
      <c r="D157" s="61">
        <f>STDEV('Daily Returns'!D$158:D$409)*SQRT(Assumptions!$C$9)</f>
        <v>0.21538210136362546</v>
      </c>
      <c r="E157" s="61">
        <f>STDEV('Daily Returns'!E$158:E$409)*SQRT(Assumptions!$C$9)</f>
        <v>0.10797064445321915</v>
      </c>
      <c r="F157" s="48">
        <f>'Growth Index'!E409/'Growth Index'!E157-1</f>
        <v>9.9853402611551179E-2</v>
      </c>
      <c r="G157" s="62">
        <f>(F157-Assumptions!$C$8)/E157</f>
        <v>0.32280443252010266</v>
      </c>
      <c r="H157" s="62">
        <f>CORREL('Daily Returns'!B$158:B$409,'Daily Returns'!C$158:C$409)</f>
        <v>-0.36164670868962617</v>
      </c>
      <c r="I157" s="62">
        <f>CORREL('Daily Returns'!B$158:B$409,'Daily Returns'!D$158:D$409)</f>
        <v>0.69243612705875313</v>
      </c>
      <c r="J157" s="62">
        <f>CORREL('Daily Returns'!C$158:C$409,'Daily Returns'!D$158:D$409)</f>
        <v>-0.24035645486743901</v>
      </c>
    </row>
    <row r="158" spans="1:10" x14ac:dyDescent="0.25">
      <c r="A158" s="63">
        <f>'Daily Prices'!A410</f>
        <v>42643</v>
      </c>
      <c r="B158" s="35">
        <f>STDEV('Daily Returns'!B$159:B$410)*SQRT(Assumptions!$C$9)</f>
        <v>0.17338096240138692</v>
      </c>
      <c r="C158" s="35">
        <f>STDEV('Daily Returns'!C$159:C$410)*SQRT(Assumptions!$C$9)</f>
        <v>0.17578782956922281</v>
      </c>
      <c r="D158" s="35">
        <f>STDEV('Daily Returns'!D$159:D$410)*SQRT(Assumptions!$C$9)</f>
        <v>0.21569100899083635</v>
      </c>
      <c r="E158" s="35">
        <f>STDEV('Daily Returns'!E$159:E$410)*SQRT(Assumptions!$C$9)</f>
        <v>0.1080413187287549</v>
      </c>
      <c r="F158" s="32">
        <f>'Growth Index'!E410/'Growth Index'!E158-1</f>
        <v>0.10217158958443684</v>
      </c>
      <c r="G158" s="37">
        <f>(F158-Assumptions!$C$8)/E158</f>
        <v>0.3440497582018473</v>
      </c>
      <c r="H158" s="37">
        <f>CORREL('Daily Returns'!B$159:B$410,'Daily Returns'!C$159:C$410)</f>
        <v>-0.36085829950392462</v>
      </c>
      <c r="I158" s="37">
        <f>CORREL('Daily Returns'!B$159:B$410,'Daily Returns'!D$159:D$410)</f>
        <v>0.69389804527215648</v>
      </c>
      <c r="J158" s="37">
        <f>CORREL('Daily Returns'!C$159:C$410,'Daily Returns'!D$159:D$410)</f>
        <v>-0.2412275378854363</v>
      </c>
    </row>
    <row r="159" spans="1:10" x14ac:dyDescent="0.25">
      <c r="A159" s="60">
        <f>'Daily Prices'!A411</f>
        <v>42646</v>
      </c>
      <c r="B159" s="61">
        <f>STDEV('Daily Returns'!B$160:B$411)*SQRT(Assumptions!$C$9)</f>
        <v>0.17389517945976721</v>
      </c>
      <c r="C159" s="61">
        <f>STDEV('Daily Returns'!C$160:C$411)*SQRT(Assumptions!$C$9)</f>
        <v>0.17588527340898247</v>
      </c>
      <c r="D159" s="61">
        <f>STDEV('Daily Returns'!D$160:D$411)*SQRT(Assumptions!$C$9)</f>
        <v>0.21569500707727474</v>
      </c>
      <c r="E159" s="61">
        <f>STDEV('Daily Returns'!E$160:E$411)*SQRT(Assumptions!$C$9)</f>
        <v>0.10804918104366237</v>
      </c>
      <c r="F159" s="48">
        <f>'Growth Index'!E411/'Growth Index'!E159-1</f>
        <v>0.10635526965437681</v>
      </c>
      <c r="G159" s="62">
        <f>(F159-Assumptions!$C$8)/E159</f>
        <v>0.38274486909498417</v>
      </c>
      <c r="H159" s="62">
        <f>CORREL('Daily Returns'!B$160:B$411,'Daily Returns'!C$160:C$411)</f>
        <v>-0.36415888437975291</v>
      </c>
      <c r="I159" s="62">
        <f>CORREL('Daily Returns'!B$160:B$411,'Daily Returns'!D$160:D$411)</f>
        <v>0.69431769942956112</v>
      </c>
      <c r="J159" s="62">
        <f>CORREL('Daily Returns'!C$160:C$411,'Daily Returns'!D$160:D$411)</f>
        <v>-0.24144746658675745</v>
      </c>
    </row>
    <row r="160" spans="1:10" x14ac:dyDescent="0.25">
      <c r="A160" s="63">
        <f>'Daily Prices'!A412</f>
        <v>42648</v>
      </c>
      <c r="B160" s="35">
        <f>STDEV('Daily Returns'!B$161:B$412)*SQRT(Assumptions!$C$9)</f>
        <v>0.17386240908068756</v>
      </c>
      <c r="C160" s="35">
        <f>STDEV('Daily Returns'!C$161:C$412)*SQRT(Assumptions!$C$9)</f>
        <v>0.17857944589547536</v>
      </c>
      <c r="D160" s="35">
        <f>STDEV('Daily Returns'!D$161:D$412)*SQRT(Assumptions!$C$9)</f>
        <v>0.21578140256073727</v>
      </c>
      <c r="E160" s="35">
        <f>STDEV('Daily Returns'!E$161:E$412)*SQRT(Assumptions!$C$9)</f>
        <v>0.10853306684474785</v>
      </c>
      <c r="F160" s="32">
        <f>'Growth Index'!E412/'Growth Index'!E160-1</f>
        <v>8.8492413828119565E-2</v>
      </c>
      <c r="G160" s="37">
        <f>(F160-Assumptions!$C$8)/E160</f>
        <v>0.21645397583507436</v>
      </c>
      <c r="H160" s="37">
        <f>CORREL('Daily Returns'!B$161:B$412,'Daily Returns'!C$161:C$412)</f>
        <v>-0.35885085329195249</v>
      </c>
      <c r="I160" s="37">
        <f>CORREL('Daily Returns'!B$161:B$412,'Daily Returns'!D$161:D$412)</f>
        <v>0.69398978795955424</v>
      </c>
      <c r="J160" s="37">
        <f>CORREL('Daily Returns'!C$161:C$412,'Daily Returns'!D$161:D$412)</f>
        <v>-0.24292407741784686</v>
      </c>
    </row>
    <row r="161" spans="1:10" x14ac:dyDescent="0.25">
      <c r="A161" s="60">
        <f>'Daily Prices'!A413</f>
        <v>42649</v>
      </c>
      <c r="B161" s="61">
        <f>STDEV('Daily Returns'!B$162:B$413)*SQRT(Assumptions!$C$9)</f>
        <v>0.17351672161259127</v>
      </c>
      <c r="C161" s="61">
        <f>STDEV('Daily Returns'!C$162:C$413)*SQRT(Assumptions!$C$9)</f>
        <v>0.17749275401850262</v>
      </c>
      <c r="D161" s="61">
        <f>STDEV('Daily Returns'!D$162:D$413)*SQRT(Assumptions!$C$9)</f>
        <v>0.21475940745393382</v>
      </c>
      <c r="E161" s="61">
        <f>STDEV('Daily Returns'!E$162:E$413)*SQRT(Assumptions!$C$9)</f>
        <v>0.10860689695165628</v>
      </c>
      <c r="F161" s="48">
        <f>'Growth Index'!E413/'Growth Index'!E161-1</f>
        <v>8.5027993158848458E-2</v>
      </c>
      <c r="G161" s="62">
        <f>(F161-Assumptions!$C$8)/E161</f>
        <v>0.1844081151472676</v>
      </c>
      <c r="H161" s="62">
        <f>CORREL('Daily Returns'!B$162:B$413,'Daily Returns'!C$162:C$413)</f>
        <v>-0.35146768948995927</v>
      </c>
      <c r="I161" s="62">
        <f>CORREL('Daily Returns'!B$162:B$413,'Daily Returns'!D$162:D$413)</f>
        <v>0.69112773555609397</v>
      </c>
      <c r="J161" s="62">
        <f>CORREL('Daily Returns'!C$162:C$413,'Daily Returns'!D$162:D$413)</f>
        <v>-0.23432775190006305</v>
      </c>
    </row>
    <row r="162" spans="1:10" x14ac:dyDescent="0.25">
      <c r="A162" s="63">
        <f>'Daily Prices'!A414</f>
        <v>42653</v>
      </c>
      <c r="B162" s="35">
        <f>STDEV('Daily Returns'!B$163:B$414)*SQRT(Assumptions!$C$9)</f>
        <v>0.17329013103439239</v>
      </c>
      <c r="C162" s="35">
        <f>STDEV('Daily Returns'!C$163:C$414)*SQRT(Assumptions!$C$9)</f>
        <v>0.17651779100444681</v>
      </c>
      <c r="D162" s="35">
        <f>STDEV('Daily Returns'!D$163:D$414)*SQRT(Assumptions!$C$9)</f>
        <v>0.21464203745380947</v>
      </c>
      <c r="E162" s="35">
        <f>STDEV('Daily Returns'!E$163:E$414)*SQRT(Assumptions!$C$9)</f>
        <v>0.10860030464562694</v>
      </c>
      <c r="F162" s="32">
        <f>'Growth Index'!E414/'Growth Index'!E162-1</f>
        <v>8.4591455749105871E-2</v>
      </c>
      <c r="G162" s="37">
        <f>(F162-Assumptions!$C$8)/E162</f>
        <v>0.18039963896081729</v>
      </c>
      <c r="H162" s="37">
        <f>CORREL('Daily Returns'!B$163:B$414,'Daily Returns'!C$163:C$414)</f>
        <v>-0.34845928664876519</v>
      </c>
      <c r="I162" s="37">
        <f>CORREL('Daily Returns'!B$163:B$414,'Daily Returns'!D$163:D$414)</f>
        <v>0.69002617533562494</v>
      </c>
      <c r="J162" s="37">
        <f>CORREL('Daily Returns'!C$163:C$414,'Daily Returns'!D$163:D$414)</f>
        <v>-0.23117273291331766</v>
      </c>
    </row>
    <row r="163" spans="1:10" x14ac:dyDescent="0.25">
      <c r="A163" s="60">
        <f>'Daily Prices'!A415</f>
        <v>42656</v>
      </c>
      <c r="B163" s="61">
        <f>STDEV('Daily Returns'!B$164:B$415)*SQRT(Assumptions!$C$9)</f>
        <v>0.16344823265820035</v>
      </c>
      <c r="C163" s="61">
        <f>STDEV('Daily Returns'!C$164:C$415)*SQRT(Assumptions!$C$9)</f>
        <v>0.17548950161716401</v>
      </c>
      <c r="D163" s="61">
        <f>STDEV('Daily Returns'!D$164:D$415)*SQRT(Assumptions!$C$9)</f>
        <v>0.20110011500338953</v>
      </c>
      <c r="E163" s="61">
        <f>STDEV('Daily Returns'!E$164:E$415)*SQRT(Assumptions!$C$9)</f>
        <v>0.10373144181509419</v>
      </c>
      <c r="F163" s="48">
        <f>'Growth Index'!E415/'Growth Index'!E163-1</f>
        <v>0.11257575269852471</v>
      </c>
      <c r="G163" s="62">
        <f>(F163-Assumptions!$C$8)/E163</f>
        <v>0.45864351122517472</v>
      </c>
      <c r="H163" s="62">
        <f>CORREL('Daily Returns'!B$164:B$415,'Daily Returns'!C$164:C$415)</f>
        <v>-0.33336409022044511</v>
      </c>
      <c r="I163" s="62">
        <f>CORREL('Daily Returns'!B$164:B$415,'Daily Returns'!D$164:D$415)</f>
        <v>0.64941369115686109</v>
      </c>
      <c r="J163" s="62">
        <f>CORREL('Daily Returns'!C$164:C$415,'Daily Returns'!D$164:D$415)</f>
        <v>-0.20764298201876275</v>
      </c>
    </row>
    <row r="164" spans="1:10" x14ac:dyDescent="0.25">
      <c r="A164" s="63">
        <f>'Daily Prices'!A416</f>
        <v>42657</v>
      </c>
      <c r="B164" s="35">
        <f>STDEV('Daily Returns'!B$165:B$416)*SQRT(Assumptions!$C$9)</f>
        <v>0.16307929124383508</v>
      </c>
      <c r="C164" s="35">
        <f>STDEV('Daily Returns'!C$165:C$416)*SQRT(Assumptions!$C$9)</f>
        <v>0.17158245383755891</v>
      </c>
      <c r="D164" s="35">
        <f>STDEV('Daily Returns'!D$165:D$416)*SQRT(Assumptions!$C$9)</f>
        <v>0.20065224682280472</v>
      </c>
      <c r="E164" s="35">
        <f>STDEV('Daily Returns'!E$165:E$416)*SQRT(Assumptions!$C$9)</f>
        <v>0.10347213544397967</v>
      </c>
      <c r="F164" s="32">
        <f>'Growth Index'!E416/'Growth Index'!E164-1</f>
        <v>0.11861844665932852</v>
      </c>
      <c r="G164" s="37">
        <f>(F164-Assumptions!$C$8)/E164</f>
        <v>0.51819213384610019</v>
      </c>
      <c r="H164" s="37">
        <f>CORREL('Daily Returns'!B$165:B$416,'Daily Returns'!C$165:C$416)</f>
        <v>-0.32701075717427713</v>
      </c>
      <c r="I164" s="37">
        <f>CORREL('Daily Returns'!B$165:B$416,'Daily Returns'!D$165:D$416)</f>
        <v>0.64765850388435275</v>
      </c>
      <c r="J164" s="37">
        <f>CORREL('Daily Returns'!C$165:C$416,'Daily Returns'!D$165:D$416)</f>
        <v>-0.19844377702100455</v>
      </c>
    </row>
    <row r="165" spans="1:10" x14ac:dyDescent="0.25">
      <c r="A165" s="60">
        <f>'Daily Prices'!A417</f>
        <v>42660</v>
      </c>
      <c r="B165" s="61">
        <f>STDEV('Daily Returns'!B$166:B$417)*SQRT(Assumptions!$C$9)</f>
        <v>0.16268987919174119</v>
      </c>
      <c r="C165" s="61">
        <f>STDEV('Daily Returns'!C$166:C$417)*SQRT(Assumptions!$C$9)</f>
        <v>0.17096668924667052</v>
      </c>
      <c r="D165" s="61">
        <f>STDEV('Daily Returns'!D$166:D$417)*SQRT(Assumptions!$C$9)</f>
        <v>0.20048710458166158</v>
      </c>
      <c r="E165" s="61">
        <f>STDEV('Daily Returns'!E$166:E$417)*SQRT(Assumptions!$C$9)</f>
        <v>0.10271311112197903</v>
      </c>
      <c r="F165" s="48">
        <f>'Growth Index'!E417/'Growth Index'!E165-1</f>
        <v>0.13083699312282104</v>
      </c>
      <c r="G165" s="62">
        <f>(F165-Assumptions!$C$8)/E165</f>
        <v>0.64097944657362182</v>
      </c>
      <c r="H165" s="62">
        <f>CORREL('Daily Returns'!B$166:B$417,'Daily Returns'!C$166:C$417)</f>
        <v>-0.33640057437801596</v>
      </c>
      <c r="I165" s="62">
        <f>CORREL('Daily Returns'!B$166:B$417,'Daily Returns'!D$166:D$417)</f>
        <v>0.64690689851527683</v>
      </c>
      <c r="J165" s="62">
        <f>CORREL('Daily Returns'!C$166:C$417,'Daily Returns'!D$166:D$417)</f>
        <v>-0.2040806818790889</v>
      </c>
    </row>
    <row r="166" spans="1:10" x14ac:dyDescent="0.25">
      <c r="A166" s="63">
        <f>'Daily Prices'!A418</f>
        <v>42661</v>
      </c>
      <c r="B166" s="35">
        <f>STDEV('Daily Returns'!B$167:B$418)*SQRT(Assumptions!$C$9)</f>
        <v>0.16255185167096756</v>
      </c>
      <c r="C166" s="35">
        <f>STDEV('Daily Returns'!C$167:C$418)*SQRT(Assumptions!$C$9)</f>
        <v>0.17092694286915663</v>
      </c>
      <c r="D166" s="35">
        <f>STDEV('Daily Returns'!D$167:D$418)*SQRT(Assumptions!$C$9)</f>
        <v>0.20015553442562928</v>
      </c>
      <c r="E166" s="35">
        <f>STDEV('Daily Returns'!E$167:E$418)*SQRT(Assumptions!$C$9)</f>
        <v>0.10277858869245361</v>
      </c>
      <c r="F166" s="32">
        <f>'Growth Index'!E418/'Growth Index'!E166-1</f>
        <v>0.13150058108533624</v>
      </c>
      <c r="G166" s="37">
        <f>(F166-Assumptions!$C$8)/E166</f>
        <v>0.6470275757952586</v>
      </c>
      <c r="H166" s="37">
        <f>CORREL('Daily Returns'!B$167:B$418,'Daily Returns'!C$167:C$418)</f>
        <v>-0.33337855700393121</v>
      </c>
      <c r="I166" s="37">
        <f>CORREL('Daily Returns'!B$167:B$418,'Daily Returns'!D$167:D$418)</f>
        <v>0.64587113173494626</v>
      </c>
      <c r="J166" s="37">
        <f>CORREL('Daily Returns'!C$167:C$418,'Daily Returns'!D$167:D$418)</f>
        <v>-0.20146891881668688</v>
      </c>
    </row>
    <row r="167" spans="1:10" x14ac:dyDescent="0.25">
      <c r="A167" s="60">
        <f>'Daily Prices'!A419</f>
        <v>42662</v>
      </c>
      <c r="B167" s="61">
        <f>STDEV('Daily Returns'!B$168:B$419)*SQRT(Assumptions!$C$9)</f>
        <v>0.16246843377231357</v>
      </c>
      <c r="C167" s="61">
        <f>STDEV('Daily Returns'!C$168:C$419)*SQRT(Assumptions!$C$9)</f>
        <v>0.17023096356328432</v>
      </c>
      <c r="D167" s="61">
        <f>STDEV('Daily Returns'!D$168:D$419)*SQRT(Assumptions!$C$9)</f>
        <v>0.2001366924814966</v>
      </c>
      <c r="E167" s="61">
        <f>STDEV('Daily Returns'!E$168:E$419)*SQRT(Assumptions!$C$9)</f>
        <v>0.10235336158917148</v>
      </c>
      <c r="F167" s="48">
        <f>'Growth Index'!E419/'Growth Index'!E167-1</f>
        <v>0.12251354880410537</v>
      </c>
      <c r="G167" s="62">
        <f>(F167-Assumptions!$C$8)/E167</f>
        <v>0.56191167452764967</v>
      </c>
      <c r="H167" s="62">
        <f>CORREL('Daily Returns'!B$168:B$419,'Daily Returns'!C$168:C$419)</f>
        <v>-0.33912911750709152</v>
      </c>
      <c r="I167" s="62">
        <f>CORREL('Daily Returns'!B$168:B$419,'Daily Returns'!D$168:D$419)</f>
        <v>0.64582269534079939</v>
      </c>
      <c r="J167" s="62">
        <f>CORREL('Daily Returns'!C$168:C$419,'Daily Returns'!D$168:D$419)</f>
        <v>-0.20421407947835593</v>
      </c>
    </row>
    <row r="168" spans="1:10" x14ac:dyDescent="0.25">
      <c r="A168" s="63">
        <f>'Daily Prices'!A420</f>
        <v>42663</v>
      </c>
      <c r="B168" s="35">
        <f>STDEV('Daily Returns'!B$169:B$420)*SQRT(Assumptions!$C$9)</f>
        <v>0.1624814522829772</v>
      </c>
      <c r="C168" s="35">
        <f>STDEV('Daily Returns'!C$169:C$420)*SQRT(Assumptions!$C$9)</f>
        <v>0.17029021911538281</v>
      </c>
      <c r="D168" s="35">
        <f>STDEV('Daily Returns'!D$169:D$420)*SQRT(Assumptions!$C$9)</f>
        <v>0.20017973410314444</v>
      </c>
      <c r="E168" s="35">
        <f>STDEV('Daily Returns'!E$169:E$420)*SQRT(Assumptions!$C$9)</f>
        <v>0.10245123622013998</v>
      </c>
      <c r="F168" s="32">
        <f>'Growth Index'!E420/'Growth Index'!E168-1</f>
        <v>0.13355041817139979</v>
      </c>
      <c r="G168" s="37">
        <f>(F168-Assumptions!$C$8)/E168</f>
        <v>0.6691028893404809</v>
      </c>
      <c r="H168" s="37">
        <f>CORREL('Daily Returns'!B$169:B$420,'Daily Returns'!C$169:C$420)</f>
        <v>-0.33826831418046804</v>
      </c>
      <c r="I168" s="37">
        <f>CORREL('Daily Returns'!B$169:B$420,'Daily Returns'!D$169:D$420)</f>
        <v>0.64589672765227601</v>
      </c>
      <c r="J168" s="37">
        <f>CORREL('Daily Returns'!C$169:C$420,'Daily Returns'!D$169:D$420)</f>
        <v>-0.20304992861797241</v>
      </c>
    </row>
    <row r="169" spans="1:10" x14ac:dyDescent="0.25">
      <c r="A169" s="60">
        <f>'Daily Prices'!A421</f>
        <v>42664</v>
      </c>
      <c r="B169" s="61">
        <f>STDEV('Daily Returns'!B$170:B$421)*SQRT(Assumptions!$C$9)</f>
        <v>0.16089960784456214</v>
      </c>
      <c r="C169" s="61">
        <f>STDEV('Daily Returns'!C$170:C$421)*SQRT(Assumptions!$C$9)</f>
        <v>0.17011036579631131</v>
      </c>
      <c r="D169" s="61">
        <f>STDEV('Daily Returns'!D$170:D$421)*SQRT(Assumptions!$C$9)</f>
        <v>0.19854414257350766</v>
      </c>
      <c r="E169" s="61">
        <f>STDEV('Daily Returns'!E$170:E$421)*SQRT(Assumptions!$C$9)</f>
        <v>0.10188197290559707</v>
      </c>
      <c r="F169" s="48">
        <f>'Growth Index'!E421/'Growth Index'!E169-1</f>
        <v>0.14328538674154268</v>
      </c>
      <c r="G169" s="62">
        <f>(F169-Assumptions!$C$8)/E169</f>
        <v>0.76839292083675304</v>
      </c>
      <c r="H169" s="62">
        <f>CORREL('Daily Returns'!B$170:B$421,'Daily Returns'!C$170:C$421)</f>
        <v>-0.33459685437073355</v>
      </c>
      <c r="I169" s="62">
        <f>CORREL('Daily Returns'!B$170:B$421,'Daily Returns'!D$170:D$421)</f>
        <v>0.6395328506018223</v>
      </c>
      <c r="J169" s="62">
        <f>CORREL('Daily Returns'!C$170:C$421,'Daily Returns'!D$170:D$421)</f>
        <v>-0.19829247813136971</v>
      </c>
    </row>
    <row r="170" spans="1:10" x14ac:dyDescent="0.25">
      <c r="A170" s="63">
        <f>'Daily Prices'!A422</f>
        <v>42667</v>
      </c>
      <c r="B170" s="35">
        <f>STDEV('Daily Returns'!B$171:B$422)*SQRT(Assumptions!$C$9)</f>
        <v>0.1606267522491048</v>
      </c>
      <c r="C170" s="35">
        <f>STDEV('Daily Returns'!C$171:C$422)*SQRT(Assumptions!$C$9)</f>
        <v>0.16994121684192953</v>
      </c>
      <c r="D170" s="35">
        <f>STDEV('Daily Returns'!D$171:D$422)*SQRT(Assumptions!$C$9)</f>
        <v>0.19821780684954571</v>
      </c>
      <c r="E170" s="35">
        <f>STDEV('Daily Returns'!E$171:E$422)*SQRT(Assumptions!$C$9)</f>
        <v>0.10142213655512006</v>
      </c>
      <c r="F170" s="32">
        <f>'Growth Index'!E422/'Growth Index'!E170-1</f>
        <v>0.15678694131733062</v>
      </c>
      <c r="G170" s="37">
        <f>(F170-Assumptions!$C$8)/E170</f>
        <v>0.90499909028683312</v>
      </c>
      <c r="H170" s="37">
        <f>CORREL('Daily Returns'!B$171:B$422,'Daily Returns'!C$171:C$422)</f>
        <v>-0.3385198115177866</v>
      </c>
      <c r="I170" s="37">
        <f>CORREL('Daily Returns'!B$171:B$422,'Daily Returns'!D$171:D$422)</f>
        <v>0.63830381749848919</v>
      </c>
      <c r="J170" s="37">
        <f>CORREL('Daily Returns'!C$171:C$422,'Daily Returns'!D$171:D$422)</f>
        <v>-0.20198682208150667</v>
      </c>
    </row>
    <row r="171" spans="1:10" x14ac:dyDescent="0.25">
      <c r="A171" s="60">
        <f>'Daily Prices'!A423</f>
        <v>42668</v>
      </c>
      <c r="B171" s="61">
        <f>STDEV('Daily Returns'!B$172:B$423)*SQRT(Assumptions!$C$9)</f>
        <v>0.16022995851385322</v>
      </c>
      <c r="C171" s="61">
        <f>STDEV('Daily Returns'!C$172:C$423)*SQRT(Assumptions!$C$9)</f>
        <v>0.1696432577854653</v>
      </c>
      <c r="D171" s="61">
        <f>STDEV('Daily Returns'!D$172:D$423)*SQRT(Assumptions!$C$9)</f>
        <v>0.19763992979775816</v>
      </c>
      <c r="E171" s="61">
        <f>STDEV('Daily Returns'!E$172:E$423)*SQRT(Assumptions!$C$9)</f>
        <v>0.10134560194211061</v>
      </c>
      <c r="F171" s="48">
        <f>'Growth Index'!E423/'Growth Index'!E171-1</f>
        <v>0.1511161711408906</v>
      </c>
      <c r="G171" s="62">
        <f>(F171-Assumptions!$C$8)/E171</f>
        <v>0.84972775819202118</v>
      </c>
      <c r="H171" s="62">
        <f>CORREL('Daily Returns'!B$172:B$423,'Daily Returns'!C$172:C$423)</f>
        <v>-0.33571836126157328</v>
      </c>
      <c r="I171" s="62">
        <f>CORREL('Daily Returns'!B$172:B$423,'Daily Returns'!D$172:D$423)</f>
        <v>0.63623292101193485</v>
      </c>
      <c r="J171" s="62">
        <f>CORREL('Daily Returns'!C$172:C$423,'Daily Returns'!D$172:D$423)</f>
        <v>-0.1983893499386282</v>
      </c>
    </row>
    <row r="172" spans="1:10" x14ac:dyDescent="0.25">
      <c r="A172" s="63">
        <f>'Daily Prices'!A424</f>
        <v>42669</v>
      </c>
      <c r="B172" s="35">
        <f>STDEV('Daily Returns'!B$173:B$424)*SQRT(Assumptions!$C$9)</f>
        <v>0.15895399895124415</v>
      </c>
      <c r="C172" s="35">
        <f>STDEV('Daily Returns'!C$173:C$424)*SQRT(Assumptions!$C$9)</f>
        <v>0.16964588011790888</v>
      </c>
      <c r="D172" s="35">
        <f>STDEV('Daily Returns'!D$173:D$424)*SQRT(Assumptions!$C$9)</f>
        <v>0.19684536975853592</v>
      </c>
      <c r="E172" s="35">
        <f>STDEV('Daily Returns'!E$173:E$424)*SQRT(Assumptions!$C$9)</f>
        <v>0.10068601203261146</v>
      </c>
      <c r="F172" s="32">
        <f>'Growth Index'!E424/'Growth Index'!E172-1</f>
        <v>0.15864864648425892</v>
      </c>
      <c r="G172" s="37">
        <f>(F172-Assumptions!$C$8)/E172</f>
        <v>0.93010582695366661</v>
      </c>
      <c r="H172" s="37">
        <f>CORREL('Daily Returns'!B$173:B$424,'Daily Returns'!C$173:C$424)</f>
        <v>-0.33834763693867326</v>
      </c>
      <c r="I172" s="37">
        <f>CORREL('Daily Returns'!B$173:B$424,'Daily Returns'!D$173:D$424)</f>
        <v>0.63186889634756394</v>
      </c>
      <c r="J172" s="37">
        <f>CORREL('Daily Returns'!C$173:C$424,'Daily Returns'!D$173:D$424)</f>
        <v>-0.19931242334287241</v>
      </c>
    </row>
    <row r="173" spans="1:10" x14ac:dyDescent="0.25">
      <c r="A173" s="60">
        <f>'Daily Prices'!A425</f>
        <v>42670</v>
      </c>
      <c r="B173" s="61">
        <f>STDEV('Daily Returns'!B$174:B$425)*SQRT(Assumptions!$C$9)</f>
        <v>0.1584617806404077</v>
      </c>
      <c r="C173" s="61">
        <f>STDEV('Daily Returns'!C$174:C$425)*SQRT(Assumptions!$C$9)</f>
        <v>0.16966675853999238</v>
      </c>
      <c r="D173" s="61">
        <f>STDEV('Daily Returns'!D$174:D$425)*SQRT(Assumptions!$C$9)</f>
        <v>0.19616234136578392</v>
      </c>
      <c r="E173" s="61">
        <f>STDEV('Daily Returns'!E$174:E$425)*SQRT(Assumptions!$C$9)</f>
        <v>0.10040967129984009</v>
      </c>
      <c r="F173" s="48">
        <f>'Growth Index'!E425/'Growth Index'!E173-1</f>
        <v>0.16566438650372151</v>
      </c>
      <c r="G173" s="62">
        <f>(F173-Assumptions!$C$8)/E173</f>
        <v>1.0025367596625308</v>
      </c>
      <c r="H173" s="62">
        <f>CORREL('Daily Returns'!B$174:B$425,'Daily Returns'!C$174:C$425)</f>
        <v>-0.33832978657725971</v>
      </c>
      <c r="I173" s="62">
        <f>CORREL('Daily Returns'!B$174:B$425,'Daily Returns'!D$174:D$425)</f>
        <v>0.62906830277246339</v>
      </c>
      <c r="J173" s="62">
        <f>CORREL('Daily Returns'!C$174:C$425,'Daily Returns'!D$174:D$425)</f>
        <v>-0.19824303396835979</v>
      </c>
    </row>
    <row r="174" spans="1:10" x14ac:dyDescent="0.25">
      <c r="A174" s="63">
        <f>'Daily Prices'!A426</f>
        <v>42671</v>
      </c>
      <c r="B174" s="35">
        <f>STDEV('Daily Returns'!B$175:B$426)*SQRT(Assumptions!$C$9)</f>
        <v>0.15759101324342673</v>
      </c>
      <c r="C174" s="35">
        <f>STDEV('Daily Returns'!C$175:C$426)*SQRT(Assumptions!$C$9)</f>
        <v>0.16956275758039829</v>
      </c>
      <c r="D174" s="35">
        <f>STDEV('Daily Returns'!D$175:D$426)*SQRT(Assumptions!$C$9)</f>
        <v>0.1949483583287249</v>
      </c>
      <c r="E174" s="35">
        <f>STDEV('Daily Returns'!E$175:E$426)*SQRT(Assumptions!$C$9)</f>
        <v>0.10005831764546494</v>
      </c>
      <c r="F174" s="32">
        <f>'Growth Index'!E426/'Growth Index'!E174-1</f>
        <v>0.15843366526222336</v>
      </c>
      <c r="G174" s="37">
        <f>(F174-Assumptions!$C$8)/E174</f>
        <v>0.93379208706352013</v>
      </c>
      <c r="H174" s="37">
        <f>CORREL('Daily Returns'!B$175:B$426,'Daily Returns'!C$175:C$426)</f>
        <v>-0.33597020740609657</v>
      </c>
      <c r="I174" s="37">
        <f>CORREL('Daily Returns'!B$175:B$426,'Daily Returns'!D$175:D$426)</f>
        <v>0.62465864173398067</v>
      </c>
      <c r="J174" s="37">
        <f>CORREL('Daily Returns'!C$175:C$426,'Daily Returns'!D$175:D$426)</f>
        <v>-0.19460324285998326</v>
      </c>
    </row>
    <row r="175" spans="1:10" x14ac:dyDescent="0.25">
      <c r="A175" s="60">
        <f>'Daily Prices'!A427</f>
        <v>42675</v>
      </c>
      <c r="B175" s="61">
        <f>STDEV('Daily Returns'!B$176:B$427)*SQRT(Assumptions!$C$9)</f>
        <v>0.1568513775556149</v>
      </c>
      <c r="C175" s="61">
        <f>STDEV('Daily Returns'!C$176:C$427)*SQRT(Assumptions!$C$9)</f>
        <v>0.16963841889021936</v>
      </c>
      <c r="D175" s="61">
        <f>STDEV('Daily Returns'!D$176:D$427)*SQRT(Assumptions!$C$9)</f>
        <v>0.19487957507624645</v>
      </c>
      <c r="E175" s="61">
        <f>STDEV('Daily Returns'!E$176:E$427)*SQRT(Assumptions!$C$9)</f>
        <v>9.9878832930558534E-2</v>
      </c>
      <c r="F175" s="48">
        <f>'Growth Index'!E427/'Growth Index'!E175-1</f>
        <v>0.14944601609029995</v>
      </c>
      <c r="G175" s="62">
        <f>(F175-Assumptions!$C$8)/E175</f>
        <v>0.84548460982730578</v>
      </c>
      <c r="H175" s="62">
        <f>CORREL('Daily Returns'!B$176:B$427,'Daily Returns'!C$176:C$427)</f>
        <v>-0.33312654866437147</v>
      </c>
      <c r="I175" s="62">
        <f>CORREL('Daily Returns'!B$176:B$427,'Daily Returns'!D$176:D$427)</f>
        <v>0.62046784682810185</v>
      </c>
      <c r="J175" s="62">
        <f>CORREL('Daily Returns'!C$176:C$427,'Daily Returns'!D$176:D$427)</f>
        <v>-0.19502351268630033</v>
      </c>
    </row>
    <row r="176" spans="1:10" x14ac:dyDescent="0.25">
      <c r="A176" s="63">
        <f>'Daily Prices'!A428</f>
        <v>42676</v>
      </c>
      <c r="B176" s="35">
        <f>STDEV('Daily Returns'!B$177:B$428)*SQRT(Assumptions!$C$9)</f>
        <v>0.1573271338844803</v>
      </c>
      <c r="C176" s="35">
        <f>STDEV('Daily Returns'!C$177:C$428)*SQRT(Assumptions!$C$9)</f>
        <v>0.17002152405027943</v>
      </c>
      <c r="D176" s="35">
        <f>STDEV('Daily Returns'!D$177:D$428)*SQRT(Assumptions!$C$9)</f>
        <v>0.19555811987823188</v>
      </c>
      <c r="E176" s="35">
        <f>STDEV('Daily Returns'!E$177:E$428)*SQRT(Assumptions!$C$9)</f>
        <v>9.9935379652486139E-2</v>
      </c>
      <c r="F176" s="32">
        <f>'Growth Index'!E428/'Growth Index'!E176-1</f>
        <v>0.14755911459618698</v>
      </c>
      <c r="G176" s="37">
        <f>(F176-Assumptions!$C$8)/E176</f>
        <v>0.82612499080182478</v>
      </c>
      <c r="H176" s="37">
        <f>CORREL('Daily Returns'!B$177:B$428,'Daily Returns'!C$177:C$428)</f>
        <v>-0.33706984578462557</v>
      </c>
      <c r="I176" s="37">
        <f>CORREL('Daily Returns'!B$177:B$428,'Daily Returns'!D$177:D$428)</f>
        <v>0.62297772465264356</v>
      </c>
      <c r="J176" s="37">
        <f>CORREL('Daily Returns'!C$177:C$428,'Daily Returns'!D$177:D$428)</f>
        <v>-0.19972463048008801</v>
      </c>
    </row>
    <row r="177" spans="1:10" x14ac:dyDescent="0.25">
      <c r="A177" s="60">
        <f>'Daily Prices'!A429</f>
        <v>42677</v>
      </c>
      <c r="B177" s="61">
        <f>STDEV('Daily Returns'!B$178:B$429)*SQRT(Assumptions!$C$9)</f>
        <v>0.15737238515876525</v>
      </c>
      <c r="C177" s="61">
        <f>STDEV('Daily Returns'!C$178:C$429)*SQRT(Assumptions!$C$9)</f>
        <v>0.16972781128049569</v>
      </c>
      <c r="D177" s="61">
        <f>STDEV('Daily Returns'!D$178:D$429)*SQRT(Assumptions!$C$9)</f>
        <v>0.19625361582257184</v>
      </c>
      <c r="E177" s="61">
        <f>STDEV('Daily Returns'!E$178:E$429)*SQRT(Assumptions!$C$9)</f>
        <v>0.10013196281720163</v>
      </c>
      <c r="F177" s="48">
        <f>'Growth Index'!E429/'Growth Index'!E177-1</f>
        <v>0.14378816731762911</v>
      </c>
      <c r="G177" s="62">
        <f>(F177-Assumptions!$C$8)/E177</f>
        <v>0.786843332547698</v>
      </c>
      <c r="H177" s="62">
        <f>CORREL('Daily Returns'!B$178:B$429,'Daily Returns'!C$178:C$429)</f>
        <v>-0.33732466770117464</v>
      </c>
      <c r="I177" s="62">
        <f>CORREL('Daily Returns'!B$178:B$429,'Daily Returns'!D$178:D$429)</f>
        <v>0.62266763265612446</v>
      </c>
      <c r="J177" s="62">
        <f>CORREL('Daily Returns'!C$178:C$429,'Daily Returns'!D$178:D$429)</f>
        <v>-0.19730178539451032</v>
      </c>
    </row>
    <row r="178" spans="1:10" x14ac:dyDescent="0.25">
      <c r="A178" s="63">
        <f>'Daily Prices'!A430</f>
        <v>42678</v>
      </c>
      <c r="B178" s="35">
        <f>STDEV('Daily Returns'!B$179:B$430)*SQRT(Assumptions!$C$9)</f>
        <v>0.15720858310134905</v>
      </c>
      <c r="C178" s="35">
        <f>STDEV('Daily Returns'!C$179:C$430)*SQRT(Assumptions!$C$9)</f>
        <v>0.16972933681378707</v>
      </c>
      <c r="D178" s="35">
        <f>STDEV('Daily Returns'!D$179:D$430)*SQRT(Assumptions!$C$9)</f>
        <v>0.19653185876277524</v>
      </c>
      <c r="E178" s="35">
        <f>STDEV('Daily Returns'!E$179:E$430)*SQRT(Assumptions!$C$9)</f>
        <v>0.10000816512511326</v>
      </c>
      <c r="F178" s="32">
        <f>'Growth Index'!E430/'Growth Index'!E178-1</f>
        <v>0.12873889943343797</v>
      </c>
      <c r="G178" s="37">
        <f>(F178-Assumptions!$C$8)/E178</f>
        <v>0.63733695497461296</v>
      </c>
      <c r="H178" s="37">
        <f>CORREL('Daily Returns'!B$179:B$430,'Daily Returns'!C$179:C$430)</f>
        <v>-0.33909293805969704</v>
      </c>
      <c r="I178" s="37">
        <f>CORREL('Daily Returns'!B$179:B$430,'Daily Returns'!D$179:D$430)</f>
        <v>0.62178614701821355</v>
      </c>
      <c r="J178" s="37">
        <f>CORREL('Daily Returns'!C$179:C$430,'Daily Returns'!D$179:D$430)</f>
        <v>-0.19918951442614899</v>
      </c>
    </row>
    <row r="179" spans="1:10" x14ac:dyDescent="0.25">
      <c r="A179" s="60">
        <f>'Daily Prices'!A431</f>
        <v>42681</v>
      </c>
      <c r="B179" s="61">
        <f>STDEV('Daily Returns'!B$180:B$431)*SQRT(Assumptions!$C$9)</f>
        <v>0.15722367983968344</v>
      </c>
      <c r="C179" s="61">
        <f>STDEV('Daily Returns'!C$180:C$431)*SQRT(Assumptions!$C$9)</f>
        <v>0.17056171278124785</v>
      </c>
      <c r="D179" s="61">
        <f>STDEV('Daily Returns'!D$180:D$431)*SQRT(Assumptions!$C$9)</f>
        <v>0.1968951604971266</v>
      </c>
      <c r="E179" s="61">
        <f>STDEV('Daily Returns'!E$180:E$431)*SQRT(Assumptions!$C$9)</f>
        <v>0.10037494643083499</v>
      </c>
      <c r="F179" s="48">
        <f>'Growth Index'!E431/'Growth Index'!E179-1</f>
        <v>0.12292032669055608</v>
      </c>
      <c r="G179" s="62">
        <f>(F179-Assumptions!$C$8)/E179</f>
        <v>0.57703967723128036</v>
      </c>
      <c r="H179" s="62">
        <f>CORREL('Daily Returns'!B$180:B$431,'Daily Returns'!C$180:C$431)</f>
        <v>-0.34115310602199755</v>
      </c>
      <c r="I179" s="62">
        <f>CORREL('Daily Returns'!B$180:B$431,'Daily Returns'!D$180:D$431)</f>
        <v>0.6149324635751946</v>
      </c>
      <c r="J179" s="62">
        <f>CORREL('Daily Returns'!C$180:C$431,'Daily Returns'!D$180:D$431)</f>
        <v>-0.18910853338402045</v>
      </c>
    </row>
    <row r="180" spans="1:10" x14ac:dyDescent="0.25">
      <c r="A180" s="63">
        <f>'Daily Prices'!A432</f>
        <v>42682</v>
      </c>
      <c r="B180" s="35">
        <f>STDEV('Daily Returns'!B$181:B$432)*SQRT(Assumptions!$C$9)</f>
        <v>0.1569857423479771</v>
      </c>
      <c r="C180" s="35">
        <f>STDEV('Daily Returns'!C$181:C$432)*SQRT(Assumptions!$C$9)</f>
        <v>0.17051915205669441</v>
      </c>
      <c r="D180" s="35">
        <f>STDEV('Daily Returns'!D$181:D$432)*SQRT(Assumptions!$C$9)</f>
        <v>0.19719608662106561</v>
      </c>
      <c r="E180" s="35">
        <f>STDEV('Daily Returns'!E$181:E$432)*SQRT(Assumptions!$C$9)</f>
        <v>0.10009114165240236</v>
      </c>
      <c r="F180" s="32">
        <f>'Growth Index'!E432/'Growth Index'!E180-1</f>
        <v>0.11671212609388482</v>
      </c>
      <c r="G180" s="37">
        <f>(F180-Assumptions!$C$8)/E180</f>
        <v>0.51665037724788143</v>
      </c>
      <c r="H180" s="37">
        <f>CORREL('Daily Returns'!B$181:B$432,'Daily Returns'!C$181:C$432)</f>
        <v>-0.34581914245240974</v>
      </c>
      <c r="I180" s="37">
        <f>CORREL('Daily Returns'!B$181:B$432,'Daily Returns'!D$181:D$432)</f>
        <v>0.61485976531965614</v>
      </c>
      <c r="J180" s="37">
        <f>CORREL('Daily Returns'!C$181:C$432,'Daily Returns'!D$181:D$432)</f>
        <v>-0.19283801790854893</v>
      </c>
    </row>
    <row r="181" spans="1:10" x14ac:dyDescent="0.25">
      <c r="A181" s="60">
        <f>'Daily Prices'!A433</f>
        <v>42685</v>
      </c>
      <c r="B181" s="61">
        <f>STDEV('Daily Returns'!B$182:B$433)*SQRT(Assumptions!$C$9)</f>
        <v>0.15921899203246953</v>
      </c>
      <c r="C181" s="61">
        <f>STDEV('Daily Returns'!C$182:C$433)*SQRT(Assumptions!$C$9)</f>
        <v>0.17088851709570585</v>
      </c>
      <c r="D181" s="61">
        <f>STDEV('Daily Returns'!D$182:D$433)*SQRT(Assumptions!$C$9)</f>
        <v>0.20041377198468191</v>
      </c>
      <c r="E181" s="61">
        <f>STDEV('Daily Returns'!E$182:E$433)*SQRT(Assumptions!$C$9)</f>
        <v>9.9479430284816248E-2</v>
      </c>
      <c r="F181" s="48">
        <f>'Growth Index'!E433/'Growth Index'!E181-1</f>
        <v>9.9154044320604262E-2</v>
      </c>
      <c r="G181" s="62">
        <f>(F181-Assumptions!$C$8)/E181</f>
        <v>0.34332770325301371</v>
      </c>
      <c r="H181" s="62">
        <f>CORREL('Daily Returns'!B$182:B$433,'Daily Returns'!C$182:C$433)</f>
        <v>-0.32683379781590577</v>
      </c>
      <c r="I181" s="62">
        <f>CORREL('Daily Returns'!B$182:B$433,'Daily Returns'!D$182:D$433)</f>
        <v>0.55951605819770134</v>
      </c>
      <c r="J181" s="62">
        <f>CORREL('Daily Returns'!C$182:C$433,'Daily Returns'!D$182:D$433)</f>
        <v>-0.21317781211176451</v>
      </c>
    </row>
    <row r="182" spans="1:10" x14ac:dyDescent="0.25">
      <c r="A182" s="63">
        <f>'Daily Prices'!A434</f>
        <v>42689</v>
      </c>
      <c r="B182" s="35">
        <f>STDEV('Daily Returns'!B$183:B$434)*SQRT(Assumptions!$C$9)</f>
        <v>0.16038251369888876</v>
      </c>
      <c r="C182" s="35">
        <f>STDEV('Daily Returns'!C$183:C$434)*SQRT(Assumptions!$C$9)</f>
        <v>0.17069383211896844</v>
      </c>
      <c r="D182" s="35">
        <f>STDEV('Daily Returns'!D$183:D$434)*SQRT(Assumptions!$C$9)</f>
        <v>0.20188858089296011</v>
      </c>
      <c r="E182" s="35">
        <f>STDEV('Daily Returns'!E$183:E$434)*SQRT(Assumptions!$C$9)</f>
        <v>0.10061562373169348</v>
      </c>
      <c r="F182" s="32">
        <f>'Growth Index'!E434/'Growth Index'!E182-1</f>
        <v>8.5602280553628951E-2</v>
      </c>
      <c r="G182" s="37">
        <f>(F182-Assumptions!$C$8)/E182</f>
        <v>0.20476224058967216</v>
      </c>
      <c r="H182" s="37">
        <f>CORREL('Daily Returns'!B$183:B$434,'Daily Returns'!C$183:C$434)</f>
        <v>-0.32136562567453797</v>
      </c>
      <c r="I182" s="37">
        <f>CORREL('Daily Returns'!B$183:B$434,'Daily Returns'!D$183:D$434)</f>
        <v>0.56625504049371966</v>
      </c>
      <c r="J182" s="37">
        <f>CORREL('Daily Returns'!C$183:C$434,'Daily Returns'!D$183:D$434)</f>
        <v>-0.20681315541383735</v>
      </c>
    </row>
    <row r="183" spans="1:10" x14ac:dyDescent="0.25">
      <c r="A183" s="60">
        <f>'Daily Prices'!A435</f>
        <v>42690</v>
      </c>
      <c r="B183" s="61">
        <f>STDEV('Daily Returns'!B$184:B$435)*SQRT(Assumptions!$C$9)</f>
        <v>0.15902716057517149</v>
      </c>
      <c r="C183" s="61">
        <f>STDEV('Daily Returns'!C$184:C$435)*SQRT(Assumptions!$C$9)</f>
        <v>0.17066519673782754</v>
      </c>
      <c r="D183" s="61">
        <f>STDEV('Daily Returns'!D$184:D$435)*SQRT(Assumptions!$C$9)</f>
        <v>0.20087850130429491</v>
      </c>
      <c r="E183" s="61">
        <f>STDEV('Daily Returns'!E$184:E$435)*SQRT(Assumptions!$C$9)</f>
        <v>9.957972481664637E-2</v>
      </c>
      <c r="F183" s="48">
        <f>'Growth Index'!E435/'Growth Index'!E183-1</f>
        <v>0.10413389767254611</v>
      </c>
      <c r="G183" s="62">
        <f>(F183-Assumptions!$C$8)/E183</f>
        <v>0.39299061876905522</v>
      </c>
      <c r="H183" s="62">
        <f>CORREL('Daily Returns'!B$184:B$435,'Daily Returns'!C$184:C$435)</f>
        <v>-0.32856205394994187</v>
      </c>
      <c r="I183" s="62">
        <f>CORREL('Daily Returns'!B$184:B$435,'Daily Returns'!D$184:D$435)</f>
        <v>0.56075343057397464</v>
      </c>
      <c r="J183" s="62">
        <f>CORREL('Daily Returns'!C$184:C$435,'Daily Returns'!D$184:D$435)</f>
        <v>-0.21100704895121544</v>
      </c>
    </row>
    <row r="184" spans="1:10" x14ac:dyDescent="0.25">
      <c r="A184" s="63">
        <f>'Daily Prices'!A436</f>
        <v>42691</v>
      </c>
      <c r="B184" s="35">
        <f>STDEV('Daily Returns'!B$185:B$436)*SQRT(Assumptions!$C$9)</f>
        <v>0.15891735605140331</v>
      </c>
      <c r="C184" s="35">
        <f>STDEV('Daily Returns'!C$185:C$436)*SQRT(Assumptions!$C$9)</f>
        <v>0.17030198336660285</v>
      </c>
      <c r="D184" s="35">
        <f>STDEV('Daily Returns'!D$185:D$436)*SQRT(Assumptions!$C$9)</f>
        <v>0.20084765375818192</v>
      </c>
      <c r="E184" s="35">
        <f>STDEV('Daily Returns'!E$185:E$436)*SQRT(Assumptions!$C$9)</f>
        <v>9.9312362497140177E-2</v>
      </c>
      <c r="F184" s="32">
        <f>'Growth Index'!E436/'Growth Index'!E184-1</f>
        <v>9.1724622860949179E-2</v>
      </c>
      <c r="G184" s="37">
        <f>(F184-Assumptions!$C$8)/E184</f>
        <v>0.26909663801139305</v>
      </c>
      <c r="H184" s="37">
        <f>CORREL('Daily Returns'!B$185:B$436,'Daily Returns'!C$185:C$436)</f>
        <v>-0.33192411535912891</v>
      </c>
      <c r="I184" s="37">
        <f>CORREL('Daily Returns'!B$185:B$436,'Daily Returns'!D$185:D$436)</f>
        <v>0.56057173939470151</v>
      </c>
      <c r="J184" s="37">
        <f>CORREL('Daily Returns'!C$185:C$436,'Daily Returns'!D$185:D$436)</f>
        <v>-0.21265050053167775</v>
      </c>
    </row>
    <row r="185" spans="1:10" x14ac:dyDescent="0.25">
      <c r="A185" s="60">
        <f>'Daily Prices'!A437</f>
        <v>42692</v>
      </c>
      <c r="B185" s="61">
        <f>STDEV('Daily Returns'!B$186:B$437)*SQRT(Assumptions!$C$9)</f>
        <v>0.15894000449815612</v>
      </c>
      <c r="C185" s="61">
        <f>STDEV('Daily Returns'!C$186:C$437)*SQRT(Assumptions!$C$9)</f>
        <v>0.16933326452636746</v>
      </c>
      <c r="D185" s="61">
        <f>STDEV('Daily Returns'!D$186:D$437)*SQRT(Assumptions!$C$9)</f>
        <v>0.20085168199719025</v>
      </c>
      <c r="E185" s="61">
        <f>STDEV('Daily Returns'!E$186:E$437)*SQRT(Assumptions!$C$9)</f>
        <v>9.9053404900596359E-2</v>
      </c>
      <c r="F185" s="48">
        <f>'Growth Index'!E437/'Growth Index'!E185-1</f>
        <v>7.6103003906435651E-2</v>
      </c>
      <c r="G185" s="62">
        <f>(F185-Assumptions!$C$8)/E185</f>
        <v>0.11209108780841921</v>
      </c>
      <c r="H185" s="62">
        <f>CORREL('Daily Returns'!B$186:B$437,'Daily Returns'!C$186:C$437)</f>
        <v>-0.33374930284259169</v>
      </c>
      <c r="I185" s="62">
        <f>CORREL('Daily Returns'!B$186:B$437,'Daily Returns'!D$186:D$437)</f>
        <v>0.56058779030953598</v>
      </c>
      <c r="J185" s="62">
        <f>CORREL('Daily Returns'!C$186:C$437,'Daily Returns'!D$186:D$437)</f>
        <v>-0.21390005187711272</v>
      </c>
    </row>
    <row r="186" spans="1:10" x14ac:dyDescent="0.25">
      <c r="A186" s="63">
        <f>'Daily Prices'!A438</f>
        <v>42695</v>
      </c>
      <c r="B186" s="35">
        <f>STDEV('Daily Returns'!B$187:B$438)*SQRT(Assumptions!$C$9)</f>
        <v>0.15933991520259996</v>
      </c>
      <c r="C186" s="35">
        <f>STDEV('Daily Returns'!C$187:C$438)*SQRT(Assumptions!$C$9)</f>
        <v>0.16801887196155016</v>
      </c>
      <c r="D186" s="35">
        <f>STDEV('Daily Returns'!D$187:D$438)*SQRT(Assumptions!$C$9)</f>
        <v>0.20265534302308505</v>
      </c>
      <c r="E186" s="35">
        <f>STDEV('Daily Returns'!E$187:E$438)*SQRT(Assumptions!$C$9)</f>
        <v>9.8588846295970714E-2</v>
      </c>
      <c r="F186" s="32">
        <f>'Growth Index'!E438/'Growth Index'!E186-1</f>
        <v>7.9794934514930249E-2</v>
      </c>
      <c r="G186" s="37">
        <f>(F186-Assumptions!$C$8)/E186</f>
        <v>0.15006702148146459</v>
      </c>
      <c r="H186" s="37">
        <f>CORREL('Daily Returns'!B$187:B$438,'Daily Returns'!C$187:C$438)</f>
        <v>-0.34533943664911904</v>
      </c>
      <c r="I186" s="37">
        <f>CORREL('Daily Returns'!B$187:B$438,'Daily Returns'!D$187:D$438)</f>
        <v>0.56411966572621286</v>
      </c>
      <c r="J186" s="37">
        <f>CORREL('Daily Returns'!C$187:C$438,'Daily Returns'!D$187:D$438)</f>
        <v>-0.2249545382324451</v>
      </c>
    </row>
    <row r="187" spans="1:10" x14ac:dyDescent="0.25">
      <c r="A187" s="60">
        <f>'Daily Prices'!A439</f>
        <v>42696</v>
      </c>
      <c r="B187" s="61">
        <f>STDEV('Daily Returns'!B$188:B$439)*SQRT(Assumptions!$C$9)</f>
        <v>0.15939522823864724</v>
      </c>
      <c r="C187" s="61">
        <f>STDEV('Daily Returns'!C$188:C$439)*SQRT(Assumptions!$C$9)</f>
        <v>0.167966157844018</v>
      </c>
      <c r="D187" s="61">
        <f>STDEV('Daily Returns'!D$188:D$439)*SQRT(Assumptions!$C$9)</f>
        <v>0.20265215667189698</v>
      </c>
      <c r="E187" s="61">
        <f>STDEV('Daily Returns'!E$188:E$439)*SQRT(Assumptions!$C$9)</f>
        <v>9.8650758546008868E-2</v>
      </c>
      <c r="F187" s="48">
        <f>'Growth Index'!E439/'Growth Index'!E187-1</f>
        <v>8.1951504487171256E-2</v>
      </c>
      <c r="G187" s="62">
        <f>(F187-Assumptions!$C$8)/E187</f>
        <v>0.17183349359919406</v>
      </c>
      <c r="H187" s="62">
        <f>CORREL('Daily Returns'!B$188:B$439,'Daily Returns'!C$188:C$439)</f>
        <v>-0.34436561281450834</v>
      </c>
      <c r="I187" s="62">
        <f>CORREL('Daily Returns'!B$188:B$439,'Daily Returns'!D$188:D$439)</f>
        <v>0.56415205019676384</v>
      </c>
      <c r="J187" s="62">
        <f>CORREL('Daily Returns'!C$188:C$439,'Daily Returns'!D$188:D$439)</f>
        <v>-0.22427996447083454</v>
      </c>
    </row>
    <row r="188" spans="1:10" x14ac:dyDescent="0.25">
      <c r="A188" s="63">
        <f>'Daily Prices'!A440</f>
        <v>42697</v>
      </c>
      <c r="B188" s="35">
        <f>STDEV('Daily Returns'!B$189:B$440)*SQRT(Assumptions!$C$9)</f>
        <v>0.15876601485730032</v>
      </c>
      <c r="C188" s="35">
        <f>STDEV('Daily Returns'!C$189:C$440)*SQRT(Assumptions!$C$9)</f>
        <v>0.16723876879415073</v>
      </c>
      <c r="D188" s="35">
        <f>STDEV('Daily Returns'!D$189:D$440)*SQRT(Assumptions!$C$9)</f>
        <v>0.20247008362913135</v>
      </c>
      <c r="E188" s="35">
        <f>STDEV('Daily Returns'!E$189:E$440)*SQRT(Assumptions!$C$9)</f>
        <v>9.8724489814467353E-2</v>
      </c>
      <c r="F188" s="32">
        <f>'Growth Index'!E440/'Growth Index'!E188-1</f>
        <v>7.9292942522168008E-2</v>
      </c>
      <c r="G188" s="37">
        <f>(F188-Assumptions!$C$8)/E188</f>
        <v>0.14477605859527551</v>
      </c>
      <c r="H188" s="37">
        <f>CORREL('Daily Returns'!B$189:B$440,'Daily Returns'!C$189:C$440)</f>
        <v>-0.33707825048883477</v>
      </c>
      <c r="I188" s="37">
        <f>CORREL('Daily Returns'!B$189:B$440,'Daily Returns'!D$189:D$440)</f>
        <v>0.56305149749458405</v>
      </c>
      <c r="J188" s="37">
        <f>CORREL('Daily Returns'!C$189:C$440,'Daily Returns'!D$189:D$440)</f>
        <v>-0.22105830189840192</v>
      </c>
    </row>
    <row r="189" spans="1:10" x14ac:dyDescent="0.25">
      <c r="A189" s="60">
        <f>'Daily Prices'!A441</f>
        <v>42698</v>
      </c>
      <c r="B189" s="61">
        <f>STDEV('Daily Returns'!B$190:B$441)*SQRT(Assumptions!$C$9)</f>
        <v>0.15891773399197659</v>
      </c>
      <c r="C189" s="61">
        <f>STDEV('Daily Returns'!C$190:C$441)*SQRT(Assumptions!$C$9)</f>
        <v>0.16714613623367328</v>
      </c>
      <c r="D189" s="61">
        <f>STDEV('Daily Returns'!D$190:D$441)*SQRT(Assumptions!$C$9)</f>
        <v>0.20251357554868196</v>
      </c>
      <c r="E189" s="61">
        <f>STDEV('Daily Returns'!E$190:E$441)*SQRT(Assumptions!$C$9)</f>
        <v>9.8758883327148161E-2</v>
      </c>
      <c r="F189" s="48">
        <f>'Growth Index'!E441/'Growth Index'!E189-1</f>
        <v>7.1921515416449866E-2</v>
      </c>
      <c r="G189" s="62">
        <f>(F189-Assumptions!$C$8)/E189</f>
        <v>7.008499066885647E-2</v>
      </c>
      <c r="H189" s="62">
        <f>CORREL('Daily Returns'!B$190:B$441,'Daily Returns'!C$190:C$441)</f>
        <v>-0.33716883609120402</v>
      </c>
      <c r="I189" s="62">
        <f>CORREL('Daily Returns'!B$190:B$441,'Daily Returns'!D$190:D$441)</f>
        <v>0.56338170843434621</v>
      </c>
      <c r="J189" s="62">
        <f>CORREL('Daily Returns'!C$190:C$441,'Daily Returns'!D$190:D$441)</f>
        <v>-0.22094404248481481</v>
      </c>
    </row>
    <row r="190" spans="1:10" x14ac:dyDescent="0.25">
      <c r="A190" s="63">
        <f>'Daily Prices'!A442</f>
        <v>42699</v>
      </c>
      <c r="B190" s="35">
        <f>STDEV('Daily Returns'!B$191:B$442)*SQRT(Assumptions!$C$9)</f>
        <v>0.1584350302033799</v>
      </c>
      <c r="C190" s="35">
        <f>STDEV('Daily Returns'!C$191:C$442)*SQRT(Assumptions!$C$9)</f>
        <v>0.16683933435807002</v>
      </c>
      <c r="D190" s="35">
        <f>STDEV('Daily Returns'!D$191:D$442)*SQRT(Assumptions!$C$9)</f>
        <v>0.20199926998516859</v>
      </c>
      <c r="E190" s="35">
        <f>STDEV('Daily Returns'!E$191:E$442)*SQRT(Assumptions!$C$9)</f>
        <v>9.776019778364918E-2</v>
      </c>
      <c r="F190" s="32">
        <f>'Growth Index'!E442/'Growth Index'!E190-1</f>
        <v>6.3822724864143199E-2</v>
      </c>
      <c r="G190" s="37">
        <f>(F190-Assumptions!$C$8)/E190</f>
        <v>-1.2042479071720003E-2</v>
      </c>
      <c r="H190" s="37">
        <f>CORREL('Daily Returns'!B$191:B$442,'Daily Returns'!C$191:C$442)</f>
        <v>-0.34818389648384507</v>
      </c>
      <c r="I190" s="37">
        <f>CORREL('Daily Returns'!B$191:B$442,'Daily Returns'!D$191:D$442)</f>
        <v>0.56071398345238821</v>
      </c>
      <c r="J190" s="37">
        <f>CORREL('Daily Returns'!C$191:C$442,'Daily Returns'!D$191:D$442)</f>
        <v>-0.22863891108827583</v>
      </c>
    </row>
    <row r="191" spans="1:10" x14ac:dyDescent="0.25">
      <c r="A191" s="60">
        <f>'Daily Prices'!A443</f>
        <v>42702</v>
      </c>
      <c r="B191" s="61">
        <f>STDEV('Daily Returns'!B$192:B$443)*SQRT(Assumptions!$C$9)</f>
        <v>0.15834360880300374</v>
      </c>
      <c r="C191" s="61">
        <f>STDEV('Daily Returns'!C$192:C$443)*SQRT(Assumptions!$C$9)</f>
        <v>0.16668150354740202</v>
      </c>
      <c r="D191" s="61">
        <f>STDEV('Daily Returns'!D$192:D$443)*SQRT(Assumptions!$C$9)</f>
        <v>0.20203288248702805</v>
      </c>
      <c r="E191" s="61">
        <f>STDEV('Daily Returns'!E$192:E$443)*SQRT(Assumptions!$C$9)</f>
        <v>9.7653558851214503E-2</v>
      </c>
      <c r="F191" s="48">
        <f>'Growth Index'!E443/'Growth Index'!E191-1</f>
        <v>5.7567301649837921E-2</v>
      </c>
      <c r="G191" s="62">
        <f>(F191-Assumptions!$C$8)/E191</f>
        <v>-7.6112928577304395E-2</v>
      </c>
      <c r="H191" s="62">
        <f>CORREL('Daily Returns'!B$192:B$443,'Daily Returns'!C$192:C$443)</f>
        <v>-0.35031931500156571</v>
      </c>
      <c r="I191" s="62">
        <f>CORREL('Daily Returns'!B$192:B$443,'Daily Returns'!D$192:D$443)</f>
        <v>0.56072492871647606</v>
      </c>
      <c r="J191" s="62">
        <f>CORREL('Daily Returns'!C$192:C$443,'Daily Returns'!D$192:D$443)</f>
        <v>-0.22876846951407073</v>
      </c>
    </row>
    <row r="192" spans="1:10" x14ac:dyDescent="0.25">
      <c r="A192" s="63">
        <f>'Daily Prices'!A444</f>
        <v>42703</v>
      </c>
      <c r="B192" s="35">
        <f>STDEV('Daily Returns'!B$193:B$444)*SQRT(Assumptions!$C$9)</f>
        <v>0.15830547047992247</v>
      </c>
      <c r="C192" s="35">
        <f>STDEV('Daily Returns'!C$193:C$444)*SQRT(Assumptions!$C$9)</f>
        <v>0.1665092404487499</v>
      </c>
      <c r="D192" s="35">
        <f>STDEV('Daily Returns'!D$193:D$444)*SQRT(Assumptions!$C$9)</f>
        <v>0.20203919513905125</v>
      </c>
      <c r="E192" s="35">
        <f>STDEV('Daily Returns'!E$193:E$444)*SQRT(Assumptions!$C$9)</f>
        <v>9.7642635377737805E-2</v>
      </c>
      <c r="F192" s="32">
        <f>'Growth Index'!E444/'Growth Index'!E192-1</f>
        <v>6.0446221142725465E-2</v>
      </c>
      <c r="G192" s="37">
        <f>(F192-Assumptions!$C$8)/E192</f>
        <v>-4.6637197364224191E-2</v>
      </c>
      <c r="H192" s="37">
        <f>CORREL('Daily Returns'!B$193:B$444,'Daily Returns'!C$193:C$444)</f>
        <v>-0.34965886674081026</v>
      </c>
      <c r="I192" s="37">
        <f>CORREL('Daily Returns'!B$193:B$444,'Daily Returns'!D$193:D$444)</f>
        <v>0.56088366015944147</v>
      </c>
      <c r="J192" s="37">
        <f>CORREL('Daily Returns'!C$193:C$444,'Daily Returns'!D$193:D$444)</f>
        <v>-0.22891562194840373</v>
      </c>
    </row>
    <row r="193" spans="1:10" x14ac:dyDescent="0.25">
      <c r="A193" s="60">
        <f>'Daily Prices'!A445</f>
        <v>42704</v>
      </c>
      <c r="B193" s="61">
        <f>STDEV('Daily Returns'!B$194:B$445)*SQRT(Assumptions!$C$9)</f>
        <v>0.15845492665896974</v>
      </c>
      <c r="C193" s="61">
        <f>STDEV('Daily Returns'!C$194:C$445)*SQRT(Assumptions!$C$9)</f>
        <v>0.16670038632327489</v>
      </c>
      <c r="D193" s="61">
        <f>STDEV('Daily Returns'!D$194:D$445)*SQRT(Assumptions!$C$9)</f>
        <v>0.20269326741234944</v>
      </c>
      <c r="E193" s="61">
        <f>STDEV('Daily Returns'!E$194:E$445)*SQRT(Assumptions!$C$9)</f>
        <v>9.7641008870556031E-2</v>
      </c>
      <c r="F193" s="48">
        <f>'Growth Index'!E445/'Growth Index'!E193-1</f>
        <v>6.9910789460690737E-2</v>
      </c>
      <c r="G193" s="62">
        <f>(F193-Assumptions!$C$8)/E193</f>
        <v>5.0294333472127806E-2</v>
      </c>
      <c r="H193" s="62">
        <f>CORREL('Daily Returns'!B$194:B$445,'Daily Returns'!C$194:C$445)</f>
        <v>-0.35311501614670304</v>
      </c>
      <c r="I193" s="62">
        <f>CORREL('Daily Returns'!B$194:B$445,'Daily Returns'!D$194:D$445)</f>
        <v>0.56292897596980118</v>
      </c>
      <c r="J193" s="62">
        <f>CORREL('Daily Returns'!C$194:C$445,'Daily Returns'!D$194:D$445)</f>
        <v>-0.23252605846222638</v>
      </c>
    </row>
    <row r="194" spans="1:10" x14ac:dyDescent="0.25">
      <c r="A194" s="63">
        <f>'Daily Prices'!A446</f>
        <v>42705</v>
      </c>
      <c r="B194" s="35">
        <f>STDEV('Daily Returns'!B$195:B$446)*SQRT(Assumptions!$C$9)</f>
        <v>0.15825294628340089</v>
      </c>
      <c r="C194" s="35">
        <f>STDEV('Daily Returns'!C$195:C$446)*SQRT(Assumptions!$C$9)</f>
        <v>0.16761906337061547</v>
      </c>
      <c r="D194" s="35">
        <f>STDEV('Daily Returns'!D$195:D$446)*SQRT(Assumptions!$C$9)</f>
        <v>0.20261412962012992</v>
      </c>
      <c r="E194" s="35">
        <f>STDEV('Daily Returns'!E$195:E$446)*SQRT(Assumptions!$C$9)</f>
        <v>9.7884936390181462E-2</v>
      </c>
      <c r="F194" s="32">
        <f>'Growth Index'!E446/'Growth Index'!E194-1</f>
        <v>5.0682525994771188E-2</v>
      </c>
      <c r="G194" s="37">
        <f>(F194-Assumptions!$C$8)/E194</f>
        <v>-0.14626840996409898</v>
      </c>
      <c r="H194" s="37">
        <f>CORREL('Daily Returns'!B$195:B$446,'Daily Returns'!C$195:C$446)</f>
        <v>-0.35132719697342024</v>
      </c>
      <c r="I194" s="37">
        <f>CORREL('Daily Returns'!B$195:B$446,'Daily Returns'!D$195:D$446)</f>
        <v>0.56225803545316655</v>
      </c>
      <c r="J194" s="37">
        <f>CORREL('Daily Returns'!C$195:C$446,'Daily Returns'!D$195:D$446)</f>
        <v>-0.2295541312210064</v>
      </c>
    </row>
    <row r="195" spans="1:10" x14ac:dyDescent="0.25">
      <c r="A195" s="60">
        <f>'Daily Prices'!A447</f>
        <v>42706</v>
      </c>
      <c r="B195" s="61">
        <f>STDEV('Daily Returns'!B$196:B$447)*SQRT(Assumptions!$C$9)</f>
        <v>0.15860549248008796</v>
      </c>
      <c r="C195" s="61">
        <f>STDEV('Daily Returns'!C$196:C$447)*SQRT(Assumptions!$C$9)</f>
        <v>0.16733847394656046</v>
      </c>
      <c r="D195" s="61">
        <f>STDEV('Daily Returns'!D$196:D$447)*SQRT(Assumptions!$C$9)</f>
        <v>0.20267128463885822</v>
      </c>
      <c r="E195" s="61">
        <f>STDEV('Daily Returns'!E$196:E$447)*SQRT(Assumptions!$C$9)</f>
        <v>9.7917016832033354E-2</v>
      </c>
      <c r="F195" s="48">
        <f>'Growth Index'!E447/'Growth Index'!E195-1</f>
        <v>4.5925465399909049E-2</v>
      </c>
      <c r="G195" s="62">
        <f>(F195-Assumptions!$C$8)/E195</f>
        <v>-0.19480306097163244</v>
      </c>
      <c r="H195" s="62">
        <f>CORREL('Daily Returns'!B$196:B$447,'Daily Returns'!C$196:C$447)</f>
        <v>-0.35132780048385315</v>
      </c>
      <c r="I195" s="62">
        <f>CORREL('Daily Returns'!B$196:B$447,'Daily Returns'!D$196:D$447)</f>
        <v>0.56245103467267976</v>
      </c>
      <c r="J195" s="62">
        <f>CORREL('Daily Returns'!C$196:C$447,'Daily Returns'!D$196:D$447)</f>
        <v>-0.22973274537451549</v>
      </c>
    </row>
    <row r="196" spans="1:10" x14ac:dyDescent="0.25">
      <c r="A196" s="63">
        <f>'Daily Prices'!A448</f>
        <v>42709</v>
      </c>
      <c r="B196" s="35">
        <f>STDEV('Daily Returns'!B$197:B$448)*SQRT(Assumptions!$C$9)</f>
        <v>0.15865710629088672</v>
      </c>
      <c r="C196" s="35">
        <f>STDEV('Daily Returns'!C$197:C$448)*SQRT(Assumptions!$C$9)</f>
        <v>0.16757760732378571</v>
      </c>
      <c r="D196" s="35">
        <f>STDEV('Daily Returns'!D$197:D$448)*SQRT(Assumptions!$C$9)</f>
        <v>0.20275577207410092</v>
      </c>
      <c r="E196" s="35">
        <f>STDEV('Daily Returns'!E$197:E$448)*SQRT(Assumptions!$C$9)</f>
        <v>9.8020039748747761E-2</v>
      </c>
      <c r="F196" s="32">
        <f>'Growth Index'!E448/'Growth Index'!E196-1</f>
        <v>4.0357699066353225E-2</v>
      </c>
      <c r="G196" s="37">
        <f>(F196-Assumptions!$C$8)/E196</f>
        <v>-0.25140064212187374</v>
      </c>
      <c r="H196" s="37">
        <f>CORREL('Daily Returns'!B$197:B$448,'Daily Returns'!C$197:C$448)</f>
        <v>-0.35207488091150196</v>
      </c>
      <c r="I196" s="37">
        <f>CORREL('Daily Returns'!B$197:B$448,'Daily Returns'!D$197:D$448)</f>
        <v>0.56104070930018024</v>
      </c>
      <c r="J196" s="37">
        <f>CORREL('Daily Returns'!C$197:C$448,'Daily Returns'!D$197:D$448)</f>
        <v>-0.22719275804538699</v>
      </c>
    </row>
    <row r="197" spans="1:10" x14ac:dyDescent="0.25">
      <c r="A197" s="60">
        <f>'Daily Prices'!A449</f>
        <v>42711</v>
      </c>
      <c r="B197" s="61">
        <f>STDEV('Daily Returns'!B$198:B$449)*SQRT(Assumptions!$C$9)</f>
        <v>0.15869455939370156</v>
      </c>
      <c r="C197" s="61">
        <f>STDEV('Daily Returns'!C$198:C$449)*SQRT(Assumptions!$C$9)</f>
        <v>0.16762215516183662</v>
      </c>
      <c r="D197" s="61">
        <f>STDEV('Daily Returns'!D$198:D$449)*SQRT(Assumptions!$C$9)</f>
        <v>0.20283050666171881</v>
      </c>
      <c r="E197" s="61">
        <f>STDEV('Daily Returns'!E$198:E$449)*SQRT(Assumptions!$C$9)</f>
        <v>9.8021817190157956E-2</v>
      </c>
      <c r="F197" s="48">
        <f>'Growth Index'!E449/'Growth Index'!E197-1</f>
        <v>3.9310521524450248E-2</v>
      </c>
      <c r="G197" s="62">
        <f>(F197-Assumptions!$C$8)/E197</f>
        <v>-0.26207919024509935</v>
      </c>
      <c r="H197" s="62">
        <f>CORREL('Daily Returns'!B$198:B$449,'Daily Returns'!C$198:C$449)</f>
        <v>-0.35243191324841139</v>
      </c>
      <c r="I197" s="62">
        <f>CORREL('Daily Returns'!B$198:B$449,'Daily Returns'!D$198:D$449)</f>
        <v>0.5613025488775536</v>
      </c>
      <c r="J197" s="62">
        <f>CORREL('Daily Returns'!C$198:C$449,'Daily Returns'!D$198:D$449)</f>
        <v>-0.2277733551013767</v>
      </c>
    </row>
    <row r="198" spans="1:10" x14ac:dyDescent="0.25">
      <c r="A198" s="63">
        <f>'Daily Prices'!A450</f>
        <v>42712</v>
      </c>
      <c r="B198" s="35">
        <f>STDEV('Daily Returns'!B$199:B$450)*SQRT(Assumptions!$C$9)</f>
        <v>0.15942081125329841</v>
      </c>
      <c r="C198" s="35">
        <f>STDEV('Daily Returns'!C$199:C$450)*SQRT(Assumptions!$C$9)</f>
        <v>0.16765855736976867</v>
      </c>
      <c r="D198" s="35">
        <f>STDEV('Daily Returns'!D$199:D$450)*SQRT(Assumptions!$C$9)</f>
        <v>0.20312708304411151</v>
      </c>
      <c r="E198" s="35">
        <f>STDEV('Daily Returns'!E$199:E$450)*SQRT(Assumptions!$C$9)</f>
        <v>9.787766037659644E-2</v>
      </c>
      <c r="F198" s="32">
        <f>'Growth Index'!E450/'Growth Index'!E198-1</f>
        <v>3.7536745904251267E-2</v>
      </c>
      <c r="G198" s="37">
        <f>(F198-Assumptions!$C$8)/E198</f>
        <v>-0.28058756196337814</v>
      </c>
      <c r="H198" s="37">
        <f>CORREL('Daily Returns'!B$199:B$450,'Daily Returns'!C$199:C$450)</f>
        <v>-0.35773531616767723</v>
      </c>
      <c r="I198" s="37">
        <f>CORREL('Daily Returns'!B$199:B$450,'Daily Returns'!D$199:D$450)</f>
        <v>0.56361151735676884</v>
      </c>
      <c r="J198" s="37">
        <f>CORREL('Daily Returns'!C$199:C$450,'Daily Returns'!D$199:D$450)</f>
        <v>-0.23352498856093915</v>
      </c>
    </row>
    <row r="199" spans="1:10" x14ac:dyDescent="0.25">
      <c r="A199" s="60">
        <f>'Daily Prices'!A451</f>
        <v>42713</v>
      </c>
      <c r="B199" s="61">
        <f>STDEV('Daily Returns'!B$200:B$451)*SQRT(Assumptions!$C$9)</f>
        <v>0.1592523877196885</v>
      </c>
      <c r="C199" s="61">
        <f>STDEV('Daily Returns'!C$200:C$451)*SQRT(Assumptions!$C$9)</f>
        <v>0.16770670374756705</v>
      </c>
      <c r="D199" s="61">
        <f>STDEV('Daily Returns'!D$200:D$451)*SQRT(Assumptions!$C$9)</f>
        <v>0.20500981751571187</v>
      </c>
      <c r="E199" s="61">
        <f>STDEV('Daily Returns'!E$200:E$451)*SQRT(Assumptions!$C$9)</f>
        <v>9.8076096570695714E-2</v>
      </c>
      <c r="F199" s="48">
        <f>'Growth Index'!E451/'Growth Index'!E199-1</f>
        <v>4.1057771698028933E-2</v>
      </c>
      <c r="G199" s="62">
        <f>(F199-Assumptions!$C$8)/E199</f>
        <v>-0.24411889480851137</v>
      </c>
      <c r="H199" s="62">
        <f>CORREL('Daily Returns'!B$200:B$451,'Daily Returns'!C$200:C$451)</f>
        <v>-0.35752986008331211</v>
      </c>
      <c r="I199" s="62">
        <f>CORREL('Daily Returns'!B$200:B$451,'Daily Returns'!D$200:D$451)</f>
        <v>0.55856124602451085</v>
      </c>
      <c r="J199" s="62">
        <f>CORREL('Daily Returns'!C$200:C$451,'Daily Returns'!D$200:D$451)</f>
        <v>-0.23475294073376976</v>
      </c>
    </row>
    <row r="200" spans="1:10" x14ac:dyDescent="0.25">
      <c r="A200" s="63">
        <f>'Daily Prices'!A452</f>
        <v>42716</v>
      </c>
      <c r="B200" s="35">
        <f>STDEV('Daily Returns'!B$201:B$452)*SQRT(Assumptions!$C$9)</f>
        <v>0.1593889963731753</v>
      </c>
      <c r="C200" s="35">
        <f>STDEV('Daily Returns'!C$201:C$452)*SQRT(Assumptions!$C$9)</f>
        <v>0.16781589938238234</v>
      </c>
      <c r="D200" s="35">
        <f>STDEV('Daily Returns'!D$201:D$452)*SQRT(Assumptions!$C$9)</f>
        <v>0.20628427283784115</v>
      </c>
      <c r="E200" s="35">
        <f>STDEV('Daily Returns'!E$201:E$452)*SQRT(Assumptions!$C$9)</f>
        <v>9.8816525736036762E-2</v>
      </c>
      <c r="F200" s="32">
        <f>'Growth Index'!E452/'Growth Index'!E200-1</f>
        <v>2.7376542880734434E-2</v>
      </c>
      <c r="G200" s="37">
        <f>(F200-Assumptions!$C$8)/E200</f>
        <v>-0.38074053746604158</v>
      </c>
      <c r="H200" s="37">
        <f>CORREL('Daily Returns'!B$201:B$452,'Daily Returns'!C$201:C$452)</f>
        <v>-0.35429930187665681</v>
      </c>
      <c r="I200" s="37">
        <f>CORREL('Daily Returns'!B$201:B$452,'Daily Returns'!D$201:D$452)</f>
        <v>0.56040885150825903</v>
      </c>
      <c r="J200" s="37">
        <f>CORREL('Daily Returns'!C$201:C$452,'Daily Returns'!D$201:D$452)</f>
        <v>-0.22865208805579823</v>
      </c>
    </row>
    <row r="201" spans="1:10" x14ac:dyDescent="0.25">
      <c r="A201" s="60">
        <f>'Daily Prices'!A453</f>
        <v>42717</v>
      </c>
      <c r="B201" s="61">
        <f>STDEV('Daily Returns'!B$202:B$453)*SQRT(Assumptions!$C$9)</f>
        <v>0.1595273197309276</v>
      </c>
      <c r="C201" s="61">
        <f>STDEV('Daily Returns'!C$202:C$453)*SQRT(Assumptions!$C$9)</f>
        <v>0.16779640950694386</v>
      </c>
      <c r="D201" s="61">
        <f>STDEV('Daily Returns'!D$202:D$453)*SQRT(Assumptions!$C$9)</f>
        <v>0.20631392017047362</v>
      </c>
      <c r="E201" s="61">
        <f>STDEV('Daily Returns'!E$202:E$453)*SQRT(Assumptions!$C$9)</f>
        <v>9.8880356011192286E-2</v>
      </c>
      <c r="F201" s="48">
        <f>'Growth Index'!E453/'Growth Index'!E201-1</f>
        <v>3.0111779912835424E-2</v>
      </c>
      <c r="G201" s="62">
        <f>(F201-Assumptions!$C$8)/E201</f>
        <v>-0.35283267065923157</v>
      </c>
      <c r="H201" s="62">
        <f>CORREL('Daily Returns'!B$202:B$453,'Daily Returns'!C$202:C$453)</f>
        <v>-0.35353798676385512</v>
      </c>
      <c r="I201" s="62">
        <f>CORREL('Daily Returns'!B$202:B$453,'Daily Returns'!D$202:D$453)</f>
        <v>0.56078581873374123</v>
      </c>
      <c r="J201" s="62">
        <f>CORREL('Daily Returns'!C$202:C$453,'Daily Returns'!D$202:D$453)</f>
        <v>-0.2286669319165181</v>
      </c>
    </row>
    <row r="202" spans="1:10" x14ac:dyDescent="0.25">
      <c r="A202" s="63">
        <f>'Daily Prices'!A454</f>
        <v>42718</v>
      </c>
      <c r="B202" s="35">
        <f>STDEV('Daily Returns'!B$203:B$454)*SQRT(Assumptions!$C$9)</f>
        <v>0.15956478342576766</v>
      </c>
      <c r="C202" s="35">
        <f>STDEV('Daily Returns'!C$203:C$454)*SQRT(Assumptions!$C$9)</f>
        <v>0.16771791146206802</v>
      </c>
      <c r="D202" s="35">
        <f>STDEV('Daily Returns'!D$203:D$454)*SQRT(Assumptions!$C$9)</f>
        <v>0.20656835011035596</v>
      </c>
      <c r="E202" s="35">
        <f>STDEV('Daily Returns'!E$203:E$454)*SQRT(Assumptions!$C$9)</f>
        <v>9.8859023589086506E-2</v>
      </c>
      <c r="F202" s="32">
        <f>'Growth Index'!E454/'Growth Index'!E202-1</f>
        <v>3.0759577678517447E-2</v>
      </c>
      <c r="G202" s="37">
        <f>(F202-Assumptions!$C$8)/E202</f>
        <v>-0.34635606420517501</v>
      </c>
      <c r="H202" s="37">
        <f>CORREL('Daily Returns'!B$203:B$454,'Daily Returns'!C$203:C$454)</f>
        <v>-0.35418449239587863</v>
      </c>
      <c r="I202" s="37">
        <f>CORREL('Daily Returns'!B$203:B$454,'Daily Returns'!D$203:D$454)</f>
        <v>0.56105089479700354</v>
      </c>
      <c r="J202" s="37">
        <f>CORREL('Daily Returns'!C$203:C$454,'Daily Returns'!D$203:D$454)</f>
        <v>-0.23009924894866832</v>
      </c>
    </row>
    <row r="203" spans="1:10" x14ac:dyDescent="0.25">
      <c r="A203" s="60">
        <f>'Daily Prices'!A455</f>
        <v>42719</v>
      </c>
      <c r="B203" s="61">
        <f>STDEV('Daily Returns'!B$204:B$455)*SQRT(Assumptions!$C$9)</f>
        <v>0.15944985931263511</v>
      </c>
      <c r="C203" s="61">
        <f>STDEV('Daily Returns'!C$204:C$455)*SQRT(Assumptions!$C$9)</f>
        <v>0.16928889468931654</v>
      </c>
      <c r="D203" s="61">
        <f>STDEV('Daily Returns'!D$204:D$455)*SQRT(Assumptions!$C$9)</f>
        <v>0.20656019102766601</v>
      </c>
      <c r="E203" s="61">
        <f>STDEV('Daily Returns'!E$204:E$455)*SQRT(Assumptions!$C$9)</f>
        <v>9.9433527328558008E-2</v>
      </c>
      <c r="F203" s="48">
        <f>'Growth Index'!E455/'Growth Index'!E203-1</f>
        <v>2.0225086124895375E-2</v>
      </c>
      <c r="G203" s="62">
        <f>(F203-Assumptions!$C$8)/E203</f>
        <v>-0.45029996499224018</v>
      </c>
      <c r="H203" s="62">
        <f>CORREL('Daily Returns'!B$204:B$455,'Daily Returns'!C$204:C$455)</f>
        <v>-0.34646891737794039</v>
      </c>
      <c r="I203" s="62">
        <f>CORREL('Daily Returns'!B$204:B$455,'Daily Returns'!D$204:D$455)</f>
        <v>0.56111625339644566</v>
      </c>
      <c r="J203" s="62">
        <f>CORREL('Daily Returns'!C$204:C$455,'Daily Returns'!D$204:D$455)</f>
        <v>-0.22742181050427279</v>
      </c>
    </row>
    <row r="204" spans="1:10" x14ac:dyDescent="0.25">
      <c r="A204" s="63">
        <f>'Daily Prices'!A456</f>
        <v>42720</v>
      </c>
      <c r="B204" s="35">
        <f>STDEV('Daily Returns'!B$205:B$456)*SQRT(Assumptions!$C$9)</f>
        <v>0.15940583096577152</v>
      </c>
      <c r="C204" s="35">
        <f>STDEV('Daily Returns'!C$205:C$456)*SQRT(Assumptions!$C$9)</f>
        <v>0.16931248443674093</v>
      </c>
      <c r="D204" s="35">
        <f>STDEV('Daily Returns'!D$205:D$456)*SQRT(Assumptions!$C$9)</f>
        <v>0.20653930118385216</v>
      </c>
      <c r="E204" s="35">
        <f>STDEV('Daily Returns'!E$205:E$456)*SQRT(Assumptions!$C$9)</f>
        <v>9.9413956182927393E-2</v>
      </c>
      <c r="F204" s="32">
        <f>'Growth Index'!E456/'Growth Index'!E204-1</f>
        <v>2.2326086531848199E-2</v>
      </c>
      <c r="G204" s="37">
        <f>(F204-Assumptions!$C$8)/E204</f>
        <v>-0.42925475563641535</v>
      </c>
      <c r="H204" s="37">
        <f>CORREL('Daily Returns'!B$205:B$456,'Daily Returns'!C$205:C$456)</f>
        <v>-0.34649324650280233</v>
      </c>
      <c r="I204" s="37">
        <f>CORREL('Daily Returns'!B$205:B$456,'Daily Returns'!D$205:D$456)</f>
        <v>0.56094343611070163</v>
      </c>
      <c r="J204" s="37">
        <f>CORREL('Daily Returns'!C$205:C$456,'Daily Returns'!D$205:D$456)</f>
        <v>-0.22753227385121841</v>
      </c>
    </row>
    <row r="205" spans="1:10" x14ac:dyDescent="0.25">
      <c r="A205" s="60">
        <f>'Daily Prices'!A457</f>
        <v>42723</v>
      </c>
      <c r="B205" s="61">
        <f>STDEV('Daily Returns'!B$206:B$457)*SQRT(Assumptions!$C$9)</f>
        <v>0.15941531861755129</v>
      </c>
      <c r="C205" s="61">
        <f>STDEV('Daily Returns'!C$206:C$457)*SQRT(Assumptions!$C$9)</f>
        <v>0.16933883672302455</v>
      </c>
      <c r="D205" s="61">
        <f>STDEV('Daily Returns'!D$206:D$457)*SQRT(Assumptions!$C$9)</f>
        <v>0.20659441872176151</v>
      </c>
      <c r="E205" s="61">
        <f>STDEV('Daily Returns'!E$206:E$457)*SQRT(Assumptions!$C$9)</f>
        <v>9.9418927043999336E-2</v>
      </c>
      <c r="F205" s="48">
        <f>'Growth Index'!E457/'Growth Index'!E205-1</f>
        <v>2.1769514642798748E-2</v>
      </c>
      <c r="G205" s="62">
        <f>(F205-Assumptions!$C$8)/E205</f>
        <v>-0.43483154206712527</v>
      </c>
      <c r="H205" s="62">
        <f>CORREL('Daily Returns'!B$206:B$457,'Daily Returns'!C$206:C$457)</f>
        <v>-0.34665890288254875</v>
      </c>
      <c r="I205" s="62">
        <f>CORREL('Daily Returns'!B$206:B$457,'Daily Returns'!D$206:D$457)</f>
        <v>0.56119021713371686</v>
      </c>
      <c r="J205" s="62">
        <f>CORREL('Daily Returns'!C$206:C$457,'Daily Returns'!D$206:D$457)</f>
        <v>-0.22788314784458855</v>
      </c>
    </row>
    <row r="206" spans="1:10" x14ac:dyDescent="0.25">
      <c r="A206" s="63">
        <f>'Daily Prices'!A458</f>
        <v>42724</v>
      </c>
      <c r="B206" s="35">
        <f>STDEV('Daily Returns'!B$207:B$458)*SQRT(Assumptions!$C$9)</f>
        <v>0.15924412198074808</v>
      </c>
      <c r="C206" s="35">
        <f>STDEV('Daily Returns'!C$207:C$458)*SQRT(Assumptions!$C$9)</f>
        <v>0.16927843159530656</v>
      </c>
      <c r="D206" s="35">
        <f>STDEV('Daily Returns'!D$207:D$458)*SQRT(Assumptions!$C$9)</f>
        <v>0.20659156417627442</v>
      </c>
      <c r="E206" s="35">
        <f>STDEV('Daily Returns'!E$207:E$458)*SQRT(Assumptions!$C$9)</f>
        <v>9.9645351937805299E-2</v>
      </c>
      <c r="F206" s="32">
        <f>'Growth Index'!E458/'Growth Index'!E206-1</f>
        <v>1.6353022901960834E-2</v>
      </c>
      <c r="G206" s="37">
        <f>(F206-Assumptions!$C$8)/E206</f>
        <v>-0.48820116695862237</v>
      </c>
      <c r="H206" s="37">
        <f>CORREL('Daily Returns'!B$207:B$458,'Daily Returns'!C$207:C$458)</f>
        <v>-0.34374993513054991</v>
      </c>
      <c r="I206" s="37">
        <f>CORREL('Daily Returns'!B$207:B$458,'Daily Returns'!D$207:D$458)</f>
        <v>0.56020247435099246</v>
      </c>
      <c r="J206" s="37">
        <f>CORREL('Daily Returns'!C$207:C$458,'Daily Returns'!D$207:D$458)</f>
        <v>-0.22310681541985805</v>
      </c>
    </row>
    <row r="207" spans="1:10" x14ac:dyDescent="0.25">
      <c r="A207" s="60">
        <f>'Daily Prices'!A459</f>
        <v>42725</v>
      </c>
      <c r="B207" s="61">
        <f>STDEV('Daily Returns'!B$208:B$459)*SQRT(Assumptions!$C$9)</f>
        <v>0.15908991550788376</v>
      </c>
      <c r="C207" s="61">
        <f>STDEV('Daily Returns'!C$208:C$459)*SQRT(Assumptions!$C$9)</f>
        <v>0.1681463470472529</v>
      </c>
      <c r="D207" s="61">
        <f>STDEV('Daily Returns'!D$208:D$459)*SQRT(Assumptions!$C$9)</f>
        <v>0.20631866286496198</v>
      </c>
      <c r="E207" s="61">
        <f>STDEV('Daily Returns'!E$208:E$459)*SQRT(Assumptions!$C$9)</f>
        <v>9.8728769220003509E-2</v>
      </c>
      <c r="F207" s="48">
        <f>'Growth Index'!E459/'Growth Index'!E207-1</f>
        <v>3.123072023016471E-2</v>
      </c>
      <c r="G207" s="62">
        <f>(F207-Assumptions!$C$8)/E207</f>
        <v>-0.34204092724568547</v>
      </c>
      <c r="H207" s="62">
        <f>CORREL('Daily Returns'!B$208:B$459,'Daily Returns'!C$208:C$459)</f>
        <v>-0.35247969291739722</v>
      </c>
      <c r="I207" s="62">
        <f>CORREL('Daily Returns'!B$208:B$459,'Daily Returns'!D$208:D$459)</f>
        <v>0.55916315809574002</v>
      </c>
      <c r="J207" s="62">
        <f>CORREL('Daily Returns'!C$208:C$459,'Daily Returns'!D$208:D$459)</f>
        <v>-0.23131764542783209</v>
      </c>
    </row>
    <row r="208" spans="1:10" x14ac:dyDescent="0.25">
      <c r="A208" s="63">
        <f>'Daily Prices'!A460</f>
        <v>42726</v>
      </c>
      <c r="B208" s="35">
        <f>STDEV('Daily Returns'!B$209:B$460)*SQRT(Assumptions!$C$9)</f>
        <v>0.15926127261819514</v>
      </c>
      <c r="C208" s="35">
        <f>STDEV('Daily Returns'!C$209:C$460)*SQRT(Assumptions!$C$9)</f>
        <v>0.16810830978130559</v>
      </c>
      <c r="D208" s="35">
        <f>STDEV('Daily Returns'!D$209:D$460)*SQRT(Assumptions!$C$9)</f>
        <v>0.20670113912154009</v>
      </c>
      <c r="E208" s="35">
        <f>STDEV('Daily Returns'!E$209:E$460)*SQRT(Assumptions!$C$9)</f>
        <v>9.8877761361944511E-2</v>
      </c>
      <c r="F208" s="32">
        <f>'Growth Index'!E460/'Growth Index'!E208-1</f>
        <v>2.8916031681356369E-2</v>
      </c>
      <c r="G208" s="37">
        <f>(F208-Assumptions!$C$8)/E208</f>
        <v>-0.36493512617622248</v>
      </c>
      <c r="H208" s="37">
        <f>CORREL('Daily Returns'!B$209:B$460,'Daily Returns'!C$209:C$460)</f>
        <v>-0.35269346420941339</v>
      </c>
      <c r="I208" s="37">
        <f>CORREL('Daily Returns'!B$209:B$460,'Daily Returns'!D$209:D$460)</f>
        <v>0.5604953348658348</v>
      </c>
      <c r="J208" s="37">
        <f>CORREL('Daily Returns'!C$209:C$460,'Daily Returns'!D$209:D$460)</f>
        <v>-0.23117248149668748</v>
      </c>
    </row>
    <row r="209" spans="1:10" x14ac:dyDescent="0.25">
      <c r="A209" s="60">
        <f>'Daily Prices'!A461</f>
        <v>42727</v>
      </c>
      <c r="B209" s="61">
        <f>STDEV('Daily Returns'!B$210:B$461)*SQRT(Assumptions!$C$9)</f>
        <v>0.15923790361755424</v>
      </c>
      <c r="C209" s="61">
        <f>STDEV('Daily Returns'!C$210:C$461)*SQRT(Assumptions!$C$9)</f>
        <v>0.16802581781156364</v>
      </c>
      <c r="D209" s="61">
        <f>STDEV('Daily Returns'!D$210:D$461)*SQRT(Assumptions!$C$9)</f>
        <v>0.20671840855952786</v>
      </c>
      <c r="E209" s="61">
        <f>STDEV('Daily Returns'!E$210:E$461)*SQRT(Assumptions!$C$9)</f>
        <v>9.8835587095467373E-2</v>
      </c>
      <c r="F209" s="48">
        <f>'Growth Index'!E461/'Growth Index'!E209-1</f>
        <v>3.3739780471268688E-2</v>
      </c>
      <c r="G209" s="62">
        <f>(F209-Assumptions!$C$8)/E209</f>
        <v>-0.31628505933329876</v>
      </c>
      <c r="H209" s="62">
        <f>CORREL('Daily Returns'!B$210:B$461,'Daily Returns'!C$210:C$461)</f>
        <v>-0.35364919790993882</v>
      </c>
      <c r="I209" s="62">
        <f>CORREL('Daily Returns'!B$210:B$461,'Daily Returns'!D$210:D$461)</f>
        <v>0.5607126633293199</v>
      </c>
      <c r="J209" s="62">
        <f>CORREL('Daily Returns'!C$210:C$461,'Daily Returns'!D$210:D$461)</f>
        <v>-0.23129779501057668</v>
      </c>
    </row>
    <row r="210" spans="1:10" x14ac:dyDescent="0.25">
      <c r="A210" s="63">
        <f>'Daily Prices'!A462</f>
        <v>42730</v>
      </c>
      <c r="B210" s="35">
        <f>STDEV('Daily Returns'!B$211:B$462)*SQRT(Assumptions!$C$9)</f>
        <v>0.15948388395815713</v>
      </c>
      <c r="C210" s="35">
        <f>STDEV('Daily Returns'!C$211:C$462)*SQRT(Assumptions!$C$9)</f>
        <v>0.1677064165131667</v>
      </c>
      <c r="D210" s="35">
        <f>STDEV('Daily Returns'!D$211:D$462)*SQRT(Assumptions!$C$9)</f>
        <v>0.20731257552233981</v>
      </c>
      <c r="E210" s="35">
        <f>STDEV('Daily Returns'!E$211:E$462)*SQRT(Assumptions!$C$9)</f>
        <v>9.9038702957163077E-2</v>
      </c>
      <c r="F210" s="32">
        <f>'Growth Index'!E462/'Growth Index'!E210-1</f>
        <v>3.0098234309336336E-2</v>
      </c>
      <c r="G210" s="37">
        <f>(F210-Assumptions!$C$8)/E210</f>
        <v>-0.35240531881520726</v>
      </c>
      <c r="H210" s="37">
        <f>CORREL('Daily Returns'!B$211:B$462,'Daily Returns'!C$211:C$462)</f>
        <v>-0.3532294438254247</v>
      </c>
      <c r="I210" s="37">
        <f>CORREL('Daily Returns'!B$211:B$462,'Daily Returns'!D$211:D$462)</f>
        <v>0.56251046615666656</v>
      </c>
      <c r="J210" s="37">
        <f>CORREL('Daily Returns'!C$211:C$462,'Daily Returns'!D$211:D$462)</f>
        <v>-0.23116436249540884</v>
      </c>
    </row>
    <row r="211" spans="1:10" x14ac:dyDescent="0.25">
      <c r="A211" s="60">
        <f>'Daily Prices'!A463</f>
        <v>42731</v>
      </c>
      <c r="B211" s="61">
        <f>STDEV('Daily Returns'!B$212:B$463)*SQRT(Assumptions!$C$9)</f>
        <v>0.16025973430581211</v>
      </c>
      <c r="C211" s="61">
        <f>STDEV('Daily Returns'!C$212:C$463)*SQRT(Assumptions!$C$9)</f>
        <v>0.16755748336780099</v>
      </c>
      <c r="D211" s="61">
        <f>STDEV('Daily Returns'!D$212:D$463)*SQRT(Assumptions!$C$9)</f>
        <v>0.20793580594770938</v>
      </c>
      <c r="E211" s="61">
        <f>STDEV('Daily Returns'!E$212:E$463)*SQRT(Assumptions!$C$9)</f>
        <v>9.942654761569282E-2</v>
      </c>
      <c r="F211" s="48">
        <f>'Growth Index'!E463/'Growth Index'!E211-1</f>
        <v>4.3611620342601132E-2</v>
      </c>
      <c r="G211" s="62">
        <f>(F211-Assumptions!$C$8)/E211</f>
        <v>-0.21511739238970692</v>
      </c>
      <c r="H211" s="62">
        <f>CORREL('Daily Returns'!B$212:B$463,'Daily Returns'!C$212:C$463)</f>
        <v>-0.35233739961214483</v>
      </c>
      <c r="I211" s="62">
        <f>CORREL('Daily Returns'!B$212:B$463,'Daily Returns'!D$212:D$463)</f>
        <v>0.56571346068007022</v>
      </c>
      <c r="J211" s="62">
        <f>CORREL('Daily Returns'!C$212:C$463,'Daily Returns'!D$212:D$463)</f>
        <v>-0.23103612226700512</v>
      </c>
    </row>
    <row r="212" spans="1:10" x14ac:dyDescent="0.25">
      <c r="A212" s="63">
        <f>'Daily Prices'!A464</f>
        <v>42732</v>
      </c>
      <c r="B212" s="35">
        <f>STDEV('Daily Returns'!B$213:B$464)*SQRT(Assumptions!$C$9)</f>
        <v>0.15998365394645356</v>
      </c>
      <c r="C212" s="35">
        <f>STDEV('Daily Returns'!C$213:C$464)*SQRT(Assumptions!$C$9)</f>
        <v>0.16768744089240237</v>
      </c>
      <c r="D212" s="35">
        <f>STDEV('Daily Returns'!D$213:D$464)*SQRT(Assumptions!$C$9)</f>
        <v>0.2075337564003481</v>
      </c>
      <c r="E212" s="35">
        <f>STDEV('Daily Returns'!E$213:E$464)*SQRT(Assumptions!$C$9)</f>
        <v>9.9130835229928715E-2</v>
      </c>
      <c r="F212" s="32">
        <f>'Growth Index'!E464/'Growth Index'!E212-1</f>
        <v>5.4604445300999949E-2</v>
      </c>
      <c r="G212" s="37">
        <f>(F212-Assumptions!$C$8)/E212</f>
        <v>-0.10486701413226385</v>
      </c>
      <c r="H212" s="37">
        <f>CORREL('Daily Returns'!B$213:B$464,'Daily Returns'!C$213:C$464)</f>
        <v>-0.35385522938872521</v>
      </c>
      <c r="I212" s="37">
        <f>CORREL('Daily Returns'!B$213:B$464,'Daily Returns'!D$213:D$464)</f>
        <v>0.56410519338602216</v>
      </c>
      <c r="J212" s="37">
        <f>CORREL('Daily Returns'!C$213:C$464,'Daily Returns'!D$213:D$464)</f>
        <v>-0.2328691624605379</v>
      </c>
    </row>
    <row r="213" spans="1:10" x14ac:dyDescent="0.25">
      <c r="A213" s="60">
        <f>'Daily Prices'!A465</f>
        <v>42733</v>
      </c>
      <c r="B213" s="61">
        <f>STDEV('Daily Returns'!B$214:B$465)*SQRT(Assumptions!$C$9)</f>
        <v>0.16008475956704504</v>
      </c>
      <c r="C213" s="61">
        <f>STDEV('Daily Returns'!C$214:C$465)*SQRT(Assumptions!$C$9)</f>
        <v>0.16731059766868722</v>
      </c>
      <c r="D213" s="61">
        <f>STDEV('Daily Returns'!D$214:D$465)*SQRT(Assumptions!$C$9)</f>
        <v>0.20756483624083263</v>
      </c>
      <c r="E213" s="61">
        <f>STDEV('Daily Returns'!E$214:E$465)*SQRT(Assumptions!$C$9)</f>
        <v>9.915594019926266E-2</v>
      </c>
      <c r="F213" s="48">
        <f>'Growth Index'!E465/'Growth Index'!E213-1</f>
        <v>6.5368980119796083E-2</v>
      </c>
      <c r="G213" s="62">
        <f>(F213-Assumptions!$C$8)/E213</f>
        <v>3.7212104393804586E-3</v>
      </c>
      <c r="H213" s="62">
        <f>CORREL('Daily Returns'!B$214:B$465,'Daily Returns'!C$214:C$465)</f>
        <v>-0.35388609958235123</v>
      </c>
      <c r="I213" s="62">
        <f>CORREL('Daily Returns'!B$214:B$465,'Daily Returns'!D$214:D$465)</f>
        <v>0.56451492630349398</v>
      </c>
      <c r="J213" s="62">
        <f>CORREL('Daily Returns'!C$214:C$465,'Daily Returns'!D$214:D$465)</f>
        <v>-0.23185515822495256</v>
      </c>
    </row>
    <row r="214" spans="1:10" x14ac:dyDescent="0.25">
      <c r="A214" s="63">
        <f>'Daily Prices'!A466</f>
        <v>42734</v>
      </c>
      <c r="B214" s="35">
        <f>STDEV('Daily Returns'!B$215:B$466)*SQRT(Assumptions!$C$9)</f>
        <v>0.16028697813530468</v>
      </c>
      <c r="C214" s="35">
        <f>STDEV('Daily Returns'!C$215:C$466)*SQRT(Assumptions!$C$9)</f>
        <v>0.16719800987419522</v>
      </c>
      <c r="D214" s="35">
        <f>STDEV('Daily Returns'!D$215:D$466)*SQRT(Assumptions!$C$9)</f>
        <v>0.20780914822753538</v>
      </c>
      <c r="E214" s="35">
        <f>STDEV('Daily Returns'!E$215:E$466)*SQRT(Assumptions!$C$9)</f>
        <v>9.9321083057147749E-2</v>
      </c>
      <c r="F214" s="32">
        <f>'Growth Index'!E466/'Growth Index'!E214-1</f>
        <v>6.9551603433778864E-2</v>
      </c>
      <c r="G214" s="37">
        <f>(F214-Assumptions!$C$8)/E214</f>
        <v>4.5827162709854284E-2</v>
      </c>
      <c r="H214" s="37">
        <f>CORREL('Daily Returns'!B$215:B$466,'Daily Returns'!C$215:C$466)</f>
        <v>-0.35252666936821764</v>
      </c>
      <c r="I214" s="37">
        <f>CORREL('Daily Returns'!B$215:B$466,'Daily Returns'!D$215:D$466)</f>
        <v>0.56718769385254253</v>
      </c>
      <c r="J214" s="37">
        <f>CORREL('Daily Returns'!C$215:C$466,'Daily Returns'!D$215:D$466)</f>
        <v>-0.23267786495558501</v>
      </c>
    </row>
    <row r="215" spans="1:10" x14ac:dyDescent="0.25">
      <c r="A215" s="60">
        <f>'Daily Prices'!A467</f>
        <v>42737</v>
      </c>
      <c r="B215" s="61">
        <f>STDEV('Daily Returns'!B$216:B$467)*SQRT(Assumptions!$C$9)</f>
        <v>0.15962076258994237</v>
      </c>
      <c r="C215" s="61">
        <f>STDEV('Daily Returns'!C$216:C$467)*SQRT(Assumptions!$C$9)</f>
        <v>0.16707041200919573</v>
      </c>
      <c r="D215" s="61">
        <f>STDEV('Daily Returns'!D$216:D$467)*SQRT(Assumptions!$C$9)</f>
        <v>0.22481356868572405</v>
      </c>
      <c r="E215" s="61">
        <f>STDEV('Daily Returns'!E$216:E$467)*SQRT(Assumptions!$C$9)</f>
        <v>0.10196641837804384</v>
      </c>
      <c r="F215" s="48">
        <f>'Growth Index'!E467/'Growth Index'!E215-1</f>
        <v>0.10864066763697178</v>
      </c>
      <c r="G215" s="62">
        <f>(F215-Assumptions!$C$8)/E215</f>
        <v>0.42799059073716378</v>
      </c>
      <c r="H215" s="62">
        <f>CORREL('Daily Returns'!B$216:B$467,'Daily Returns'!C$216:C$467)</f>
        <v>-0.35784590967130703</v>
      </c>
      <c r="I215" s="62">
        <f>CORREL('Daily Returns'!B$216:B$467,'Daily Returns'!D$216:D$467)</f>
        <v>0.51816699686462286</v>
      </c>
      <c r="J215" s="62">
        <f>CORREL('Daily Returns'!C$216:C$467,'Daily Returns'!D$216:D$467)</f>
        <v>-0.21824307026976469</v>
      </c>
    </row>
    <row r="216" spans="1:10" x14ac:dyDescent="0.25">
      <c r="A216" s="63">
        <f>'Daily Prices'!A468</f>
        <v>42738</v>
      </c>
      <c r="B216" s="35">
        <f>STDEV('Daily Returns'!B$217:B$468)*SQRT(Assumptions!$C$9)</f>
        <v>0.15953883984515432</v>
      </c>
      <c r="C216" s="35">
        <f>STDEV('Daily Returns'!C$217:C$468)*SQRT(Assumptions!$C$9)</f>
        <v>0.16722877867717825</v>
      </c>
      <c r="D216" s="35">
        <f>STDEV('Daily Returns'!D$217:D$468)*SQRT(Assumptions!$C$9)</f>
        <v>0.22492857726701371</v>
      </c>
      <c r="E216" s="35">
        <f>STDEV('Daily Returns'!E$217:E$468)*SQRT(Assumptions!$C$9)</f>
        <v>0.10192583222850264</v>
      </c>
      <c r="F216" s="32">
        <f>'Growth Index'!E468/'Growth Index'!E216-1</f>
        <v>0.11537028925428294</v>
      </c>
      <c r="G216" s="37">
        <f>(F216-Assumptions!$C$8)/E216</f>
        <v>0.49418570496790454</v>
      </c>
      <c r="H216" s="37">
        <f>CORREL('Daily Returns'!B$217:B$468,'Daily Returns'!C$217:C$468)</f>
        <v>-0.35859505259585639</v>
      </c>
      <c r="I216" s="37">
        <f>CORREL('Daily Returns'!B$217:B$468,'Daily Returns'!D$217:D$468)</f>
        <v>0.51829478154302921</v>
      </c>
      <c r="J216" s="37">
        <f>CORREL('Daily Returns'!C$217:C$468,'Daily Returns'!D$217:D$468)</f>
        <v>-0.21948410369285223</v>
      </c>
    </row>
    <row r="217" spans="1:10" x14ac:dyDescent="0.25">
      <c r="A217" s="60">
        <f>'Daily Prices'!A469</f>
        <v>42741</v>
      </c>
      <c r="B217" s="61">
        <f>STDEV('Daily Returns'!B$218:B$469)*SQRT(Assumptions!$C$9)</f>
        <v>0.15949305749240164</v>
      </c>
      <c r="C217" s="61">
        <f>STDEV('Daily Returns'!C$218:C$469)*SQRT(Assumptions!$C$9)</f>
        <v>0.16815516254256827</v>
      </c>
      <c r="D217" s="61">
        <f>STDEV('Daily Returns'!D$218:D$469)*SQRT(Assumptions!$C$9)</f>
        <v>0.22501403420834321</v>
      </c>
      <c r="E217" s="61">
        <f>STDEV('Daily Returns'!E$218:E$469)*SQRT(Assumptions!$C$9)</f>
        <v>0.10204155230036108</v>
      </c>
      <c r="F217" s="48">
        <f>'Growth Index'!E469/'Growth Index'!E217-1</f>
        <v>0.11815377185844977</v>
      </c>
      <c r="G217" s="62">
        <f>(F217-Assumptions!$C$8)/E217</f>
        <v>0.52090320717574667</v>
      </c>
      <c r="H217" s="62">
        <f>CORREL('Daily Returns'!B$218:B$469,'Daily Returns'!C$218:C$469)</f>
        <v>-0.35415420356920463</v>
      </c>
      <c r="I217" s="62">
        <f>CORREL('Daily Returns'!B$218:B$469,'Daily Returns'!D$218:D$469)</f>
        <v>0.51658772133654152</v>
      </c>
      <c r="J217" s="62">
        <f>CORREL('Daily Returns'!C$218:C$469,'Daily Returns'!D$218:D$469)</f>
        <v>-0.22194328911440436</v>
      </c>
    </row>
    <row r="218" spans="1:10" x14ac:dyDescent="0.25">
      <c r="A218" s="63">
        <f>'Daily Prices'!A470</f>
        <v>42744</v>
      </c>
      <c r="B218" s="35">
        <f>STDEV('Daily Returns'!B$219:B$470)*SQRT(Assumptions!$C$9)</f>
        <v>0.1594524111672399</v>
      </c>
      <c r="C218" s="35">
        <f>STDEV('Daily Returns'!C$219:C$470)*SQRT(Assumptions!$C$9)</f>
        <v>0.16807399759677427</v>
      </c>
      <c r="D218" s="35">
        <f>STDEV('Daily Returns'!D$219:D$470)*SQRT(Assumptions!$C$9)</f>
        <v>0.22513875355713842</v>
      </c>
      <c r="E218" s="35">
        <f>STDEV('Daily Returns'!E$219:E$470)*SQRT(Assumptions!$C$9)</f>
        <v>0.10204891236833906</v>
      </c>
      <c r="F218" s="32">
        <f>'Growth Index'!E470/'Growth Index'!E218-1</f>
        <v>0.11770732294644981</v>
      </c>
      <c r="G218" s="37">
        <f>(F218-Assumptions!$C$8)/E218</f>
        <v>0.51649078587144637</v>
      </c>
      <c r="H218" s="37">
        <f>CORREL('Daily Returns'!B$219:B$470,'Daily Returns'!C$219:C$470)</f>
        <v>-0.35371234779195354</v>
      </c>
      <c r="I218" s="37">
        <f>CORREL('Daily Returns'!B$219:B$470,'Daily Returns'!D$219:D$470)</f>
        <v>0.51697090734745121</v>
      </c>
      <c r="J218" s="37">
        <f>CORREL('Daily Returns'!C$219:C$470,'Daily Returns'!D$219:D$470)</f>
        <v>-0.22258982717054604</v>
      </c>
    </row>
    <row r="219" spans="1:10" x14ac:dyDescent="0.25">
      <c r="A219" s="60">
        <f>'Daily Prices'!A471</f>
        <v>42746</v>
      </c>
      <c r="B219" s="61">
        <f>STDEV('Daily Returns'!B$220:B$471)*SQRT(Assumptions!$C$9)</f>
        <v>0.15947498098883015</v>
      </c>
      <c r="C219" s="61">
        <f>STDEV('Daily Returns'!C$220:C$471)*SQRT(Assumptions!$C$9)</f>
        <v>0.16785088417615984</v>
      </c>
      <c r="D219" s="61">
        <f>STDEV('Daily Returns'!D$220:D$471)*SQRT(Assumptions!$C$9)</f>
        <v>0.22477162848684973</v>
      </c>
      <c r="E219" s="61">
        <f>STDEV('Daily Returns'!E$220:E$471)*SQRT(Assumptions!$C$9)</f>
        <v>0.10131186810570236</v>
      </c>
      <c r="F219" s="48">
        <f>'Growth Index'!E471/'Growth Index'!E219-1</f>
        <v>0.134612660599847</v>
      </c>
      <c r="G219" s="62">
        <f>(F219-Assumptions!$C$8)/E219</f>
        <v>0.68711259501421462</v>
      </c>
      <c r="H219" s="62">
        <f>CORREL('Daily Returns'!B$220:B$471,'Daily Returns'!C$220:C$471)</f>
        <v>-0.35866776099103725</v>
      </c>
      <c r="I219" s="62">
        <f>CORREL('Daily Returns'!B$220:B$471,'Daily Returns'!D$220:D$471)</f>
        <v>0.50811413630287372</v>
      </c>
      <c r="J219" s="62">
        <f>CORREL('Daily Returns'!C$220:C$471,'Daily Returns'!D$220:D$471)</f>
        <v>-0.22683005343750731</v>
      </c>
    </row>
    <row r="220" spans="1:10" x14ac:dyDescent="0.25">
      <c r="A220" s="63">
        <f>'Daily Prices'!A472</f>
        <v>42747</v>
      </c>
      <c r="B220" s="35">
        <f>STDEV('Daily Returns'!B$221:B$472)*SQRT(Assumptions!$C$9)</f>
        <v>0.15891448566458266</v>
      </c>
      <c r="C220" s="35">
        <f>STDEV('Daily Returns'!C$221:C$472)*SQRT(Assumptions!$C$9)</f>
        <v>0.16847540689533247</v>
      </c>
      <c r="D220" s="35">
        <f>STDEV('Daily Returns'!D$221:D$472)*SQRT(Assumptions!$C$9)</f>
        <v>0.22449897240076536</v>
      </c>
      <c r="E220" s="35">
        <f>STDEV('Daily Returns'!E$221:E$472)*SQRT(Assumptions!$C$9)</f>
        <v>0.10066332479297496</v>
      </c>
      <c r="F220" s="32">
        <f>'Growth Index'!E472/'Growth Index'!E220-1</f>
        <v>0.12707872488519345</v>
      </c>
      <c r="G220" s="37">
        <f>(F220-Assumptions!$C$8)/E220</f>
        <v>0.61669654775326643</v>
      </c>
      <c r="H220" s="37">
        <f>CORREL('Daily Returns'!B$221:B$472,'Daily Returns'!C$221:C$472)</f>
        <v>-0.36231179860005069</v>
      </c>
      <c r="I220" s="37">
        <f>CORREL('Daily Returns'!B$221:B$472,'Daily Returns'!D$221:D$472)</f>
        <v>0.50447885228003675</v>
      </c>
      <c r="J220" s="37">
        <f>CORREL('Daily Returns'!C$221:C$472,'Daily Returns'!D$221:D$472)</f>
        <v>-0.23450623740630083</v>
      </c>
    </row>
    <row r="221" spans="1:10" x14ac:dyDescent="0.25">
      <c r="A221" s="60">
        <f>'Daily Prices'!A473</f>
        <v>42748</v>
      </c>
      <c r="B221" s="61">
        <f>STDEV('Daily Returns'!B$222:B$473)*SQRT(Assumptions!$C$9)</f>
        <v>0.15891371265994053</v>
      </c>
      <c r="C221" s="61">
        <f>STDEV('Daily Returns'!C$222:C$473)*SQRT(Assumptions!$C$9)</f>
        <v>0.16883092169862399</v>
      </c>
      <c r="D221" s="61">
        <f>STDEV('Daily Returns'!D$222:D$473)*SQRT(Assumptions!$C$9)</f>
        <v>0.22456643762109016</v>
      </c>
      <c r="E221" s="61">
        <f>STDEV('Daily Returns'!E$222:E$473)*SQRT(Assumptions!$C$9)</f>
        <v>0.10088685532826186</v>
      </c>
      <c r="F221" s="48">
        <f>'Growth Index'!E473/'Growth Index'!E221-1</f>
        <v>0.11765586296551866</v>
      </c>
      <c r="G221" s="62">
        <f>(F221-Assumptions!$C$8)/E221</f>
        <v>0.52192986682149023</v>
      </c>
      <c r="H221" s="62">
        <f>CORREL('Daily Returns'!B$222:B$473,'Daily Returns'!C$222:C$473)</f>
        <v>-0.36128409217650354</v>
      </c>
      <c r="I221" s="62">
        <f>CORREL('Daily Returns'!B$222:B$473,'Daily Returns'!D$222:D$473)</f>
        <v>0.5043410318303635</v>
      </c>
      <c r="J221" s="62">
        <f>CORREL('Daily Returns'!C$222:C$473,'Daily Returns'!D$222:D$473)</f>
        <v>-0.2315933074531549</v>
      </c>
    </row>
    <row r="222" spans="1:10" x14ac:dyDescent="0.25">
      <c r="A222" s="63">
        <f>'Daily Prices'!A474</f>
        <v>42751</v>
      </c>
      <c r="B222" s="35">
        <f>STDEV('Daily Returns'!B$223:B$474)*SQRT(Assumptions!$C$9)</f>
        <v>0.15890681032013282</v>
      </c>
      <c r="C222" s="35">
        <f>STDEV('Daily Returns'!C$223:C$474)*SQRT(Assumptions!$C$9)</f>
        <v>0.16894465108647594</v>
      </c>
      <c r="D222" s="35">
        <f>STDEV('Daily Returns'!D$223:D$474)*SQRT(Assumptions!$C$9)</f>
        <v>0.22465439573612861</v>
      </c>
      <c r="E222" s="35">
        <f>STDEV('Daily Returns'!E$223:E$474)*SQRT(Assumptions!$C$9)</f>
        <v>0.10101640272884335</v>
      </c>
      <c r="F222" s="32">
        <f>'Growth Index'!E474/'Growth Index'!E222-1</f>
        <v>0.12858618544119516</v>
      </c>
      <c r="G222" s="37">
        <f>(F222-Assumptions!$C$8)/E222</f>
        <v>0.62946396548962935</v>
      </c>
      <c r="H222" s="37">
        <f>CORREL('Daily Returns'!B$223:B$474,'Daily Returns'!C$223:C$474)</f>
        <v>-0.36108540648918419</v>
      </c>
      <c r="I222" s="37">
        <f>CORREL('Daily Returns'!B$223:B$474,'Daily Returns'!D$223:D$474)</f>
        <v>0.50445721180985992</v>
      </c>
      <c r="J222" s="37">
        <f>CORREL('Daily Returns'!C$223:C$474,'Daily Returns'!D$223:D$474)</f>
        <v>-0.22970423329397052</v>
      </c>
    </row>
    <row r="223" spans="1:10" x14ac:dyDescent="0.25">
      <c r="A223" s="60">
        <f>'Daily Prices'!A475</f>
        <v>42752</v>
      </c>
      <c r="B223" s="61">
        <f>STDEV('Daily Returns'!B$224:B$475)*SQRT(Assumptions!$C$9)</f>
        <v>0.15890989988271614</v>
      </c>
      <c r="C223" s="61">
        <f>STDEV('Daily Returns'!C$224:C$475)*SQRT(Assumptions!$C$9)</f>
        <v>0.16903583031707317</v>
      </c>
      <c r="D223" s="61">
        <f>STDEV('Daily Returns'!D$224:D$475)*SQRT(Assumptions!$C$9)</f>
        <v>0.22458328577135031</v>
      </c>
      <c r="E223" s="61">
        <f>STDEV('Daily Returns'!E$224:E$475)*SQRT(Assumptions!$C$9)</f>
        <v>0.10103893587294684</v>
      </c>
      <c r="F223" s="48">
        <f>'Growth Index'!E475/'Growth Index'!E223-1</f>
        <v>0.13120948902040208</v>
      </c>
      <c r="G223" s="62">
        <f>(F223-Assumptions!$C$8)/E223</f>
        <v>0.65528687973969113</v>
      </c>
      <c r="H223" s="62">
        <f>CORREL('Daily Returns'!B$224:B$475,'Daily Returns'!C$224:C$475)</f>
        <v>-0.3611246278739218</v>
      </c>
      <c r="I223" s="62">
        <f>CORREL('Daily Returns'!B$224:B$475,'Daily Returns'!D$224:D$475)</f>
        <v>0.50434741926767868</v>
      </c>
      <c r="J223" s="62">
        <f>CORREL('Daily Returns'!C$224:C$475,'Daily Returns'!D$224:D$475)</f>
        <v>-0.22903497498304259</v>
      </c>
    </row>
    <row r="224" spans="1:10" x14ac:dyDescent="0.25">
      <c r="A224" s="63">
        <f>'Daily Prices'!A476</f>
        <v>42753</v>
      </c>
      <c r="B224" s="35">
        <f>STDEV('Daily Returns'!B$225:B$476)*SQRT(Assumptions!$C$9)</f>
        <v>0.15876302126280675</v>
      </c>
      <c r="C224" s="35">
        <f>STDEV('Daily Returns'!C$225:C$476)*SQRT(Assumptions!$C$9)</f>
        <v>0.1690328655286582</v>
      </c>
      <c r="D224" s="35">
        <f>STDEV('Daily Returns'!D$225:D$476)*SQRT(Assumptions!$C$9)</f>
        <v>0.22460268126360622</v>
      </c>
      <c r="E224" s="35">
        <f>STDEV('Daily Returns'!E$225:E$476)*SQRT(Assumptions!$C$9)</f>
        <v>0.10103391762158019</v>
      </c>
      <c r="F224" s="32">
        <f>'Growth Index'!E476/'Growth Index'!E224-1</f>
        <v>0.13092767034809705</v>
      </c>
      <c r="G224" s="37">
        <f>(F224-Assumptions!$C$8)/E224</f>
        <v>0.65253007999776225</v>
      </c>
      <c r="H224" s="37">
        <f>CORREL('Daily Returns'!B$225:B$476,'Daily Returns'!C$225:C$476)</f>
        <v>-0.36099945958028901</v>
      </c>
      <c r="I224" s="37">
        <f>CORREL('Daily Returns'!B$225:B$476,'Daily Returns'!D$225:D$476)</f>
        <v>0.50433190618140666</v>
      </c>
      <c r="J224" s="37">
        <f>CORREL('Daily Returns'!C$225:C$476,'Daily Returns'!D$225:D$476)</f>
        <v>-0.22875829493029037</v>
      </c>
    </row>
    <row r="225" spans="1:10" x14ac:dyDescent="0.25">
      <c r="A225" s="60">
        <f>'Daily Prices'!A477</f>
        <v>42754</v>
      </c>
      <c r="B225" s="61">
        <f>STDEV('Daily Returns'!B$226:B$477)*SQRT(Assumptions!$C$9)</f>
        <v>0.15864601586997976</v>
      </c>
      <c r="C225" s="61">
        <f>STDEV('Daily Returns'!C$226:C$477)*SQRT(Assumptions!$C$9)</f>
        <v>0.169542979114371</v>
      </c>
      <c r="D225" s="61">
        <f>STDEV('Daily Returns'!D$226:D$477)*SQRT(Assumptions!$C$9)</f>
        <v>0.22433115318227867</v>
      </c>
      <c r="E225" s="61">
        <f>STDEV('Daily Returns'!E$226:E$477)*SQRT(Assumptions!$C$9)</f>
        <v>0.10117579691643223</v>
      </c>
      <c r="F225" s="48">
        <f>'Growth Index'!E477/'Growth Index'!E225-1</f>
        <v>0.12328131061717551</v>
      </c>
      <c r="G225" s="62">
        <f>(F225-Assumptions!$C$8)/E225</f>
        <v>0.57604004508423978</v>
      </c>
      <c r="H225" s="62">
        <f>CORREL('Daily Returns'!B$226:B$477,'Daily Returns'!C$226:C$477)</f>
        <v>-0.35884914331454754</v>
      </c>
      <c r="I225" s="62">
        <f>CORREL('Daily Returns'!B$226:B$477,'Daily Returns'!D$226:D$477)</f>
        <v>0.50341697411273745</v>
      </c>
      <c r="J225" s="62">
        <f>CORREL('Daily Returns'!C$226:C$477,'Daily Returns'!D$226:D$477)</f>
        <v>-0.22627083517694013</v>
      </c>
    </row>
    <row r="226" spans="1:10" x14ac:dyDescent="0.25">
      <c r="A226" s="63">
        <f>'Daily Prices'!A478</f>
        <v>42755</v>
      </c>
      <c r="B226" s="35">
        <f>STDEV('Daily Returns'!B$227:B$478)*SQRT(Assumptions!$C$9)</f>
        <v>0.15897683934115781</v>
      </c>
      <c r="C226" s="35">
        <f>STDEV('Daily Returns'!C$227:C$478)*SQRT(Assumptions!$C$9)</f>
        <v>0.16955980790368036</v>
      </c>
      <c r="D226" s="35">
        <f>STDEV('Daily Returns'!D$227:D$478)*SQRT(Assumptions!$C$9)</f>
        <v>0.22511320831782472</v>
      </c>
      <c r="E226" s="35">
        <f>STDEV('Daily Returns'!E$227:E$478)*SQRT(Assumptions!$C$9)</f>
        <v>0.10147107604875462</v>
      </c>
      <c r="F226" s="32">
        <f>'Growth Index'!E478/'Growth Index'!E226-1</f>
        <v>0.11368690197712317</v>
      </c>
      <c r="G226" s="37">
        <f>(F226-Assumptions!$C$8)/E226</f>
        <v>0.47981064036149751</v>
      </c>
      <c r="H226" s="37">
        <f>CORREL('Daily Returns'!B$227:B$478,'Daily Returns'!C$227:C$478)</f>
        <v>-0.35901671556467474</v>
      </c>
      <c r="I226" s="37">
        <f>CORREL('Daily Returns'!B$227:B$478,'Daily Returns'!D$227:D$478)</f>
        <v>0.50603950020387178</v>
      </c>
      <c r="J226" s="37">
        <f>CORREL('Daily Returns'!C$227:C$478,'Daily Returns'!D$227:D$478)</f>
        <v>-0.22665292437474721</v>
      </c>
    </row>
    <row r="227" spans="1:10" x14ac:dyDescent="0.25">
      <c r="A227" s="60">
        <f>'Daily Prices'!A479</f>
        <v>42758</v>
      </c>
      <c r="B227" s="61">
        <f>STDEV('Daily Returns'!B$228:B$479)*SQRT(Assumptions!$C$9)</f>
        <v>0.15900133900383681</v>
      </c>
      <c r="C227" s="61">
        <f>STDEV('Daily Returns'!C$228:C$479)*SQRT(Assumptions!$C$9)</f>
        <v>0.1698400494450038</v>
      </c>
      <c r="D227" s="61">
        <f>STDEV('Daily Returns'!D$228:D$479)*SQRT(Assumptions!$C$9)</f>
        <v>0.22513239743610025</v>
      </c>
      <c r="E227" s="61">
        <f>STDEV('Daily Returns'!E$228:E$479)*SQRT(Assumptions!$C$9)</f>
        <v>0.10164177772736248</v>
      </c>
      <c r="F227" s="48">
        <f>'Growth Index'!E479/'Growth Index'!E227-1</f>
        <v>0.12014601051092111</v>
      </c>
      <c r="G227" s="62">
        <f>(F227-Assumptions!$C$8)/E227</f>
        <v>0.54255259740577644</v>
      </c>
      <c r="H227" s="62">
        <f>CORREL('Daily Returns'!B$228:B$479,'Daily Returns'!C$228:C$479)</f>
        <v>-0.3573527883601037</v>
      </c>
      <c r="I227" s="62">
        <f>CORREL('Daily Returns'!B$228:B$479,'Daily Returns'!D$228:D$479)</f>
        <v>0.50625448380811522</v>
      </c>
      <c r="J227" s="62">
        <f>CORREL('Daily Returns'!C$228:C$479,'Daily Returns'!D$228:D$479)</f>
        <v>-0.2252546787680807</v>
      </c>
    </row>
    <row r="228" spans="1:10" x14ac:dyDescent="0.25">
      <c r="A228" s="63">
        <f>'Daily Prices'!A480</f>
        <v>42759</v>
      </c>
      <c r="B228" s="35">
        <f>STDEV('Daily Returns'!B$229:B$480)*SQRT(Assumptions!$C$9)</f>
        <v>0.1592596687757892</v>
      </c>
      <c r="C228" s="35">
        <f>STDEV('Daily Returns'!C$229:C$480)*SQRT(Assumptions!$C$9)</f>
        <v>0.16963729836299407</v>
      </c>
      <c r="D228" s="35">
        <f>STDEV('Daily Returns'!D$229:D$480)*SQRT(Assumptions!$C$9)</f>
        <v>0.22521804483258034</v>
      </c>
      <c r="E228" s="35">
        <f>STDEV('Daily Returns'!E$229:E$480)*SQRT(Assumptions!$C$9)</f>
        <v>0.10168074651322155</v>
      </c>
      <c r="F228" s="32">
        <f>'Growth Index'!E480/'Growth Index'!E228-1</f>
        <v>0.13432229924263339</v>
      </c>
      <c r="G228" s="37">
        <f>(F228-Assumptions!$C$8)/E228</f>
        <v>0.6817642633418256</v>
      </c>
      <c r="H228" s="37">
        <f>CORREL('Daily Returns'!B$229:B$480,'Daily Returns'!C$229:C$480)</f>
        <v>-0.35685069142600162</v>
      </c>
      <c r="I228" s="37">
        <f>CORREL('Daily Returns'!B$229:B$480,'Daily Returns'!D$229:D$480)</f>
        <v>0.50711837296047402</v>
      </c>
      <c r="J228" s="37">
        <f>CORREL('Daily Returns'!C$229:C$480,'Daily Returns'!D$229:D$480)</f>
        <v>-0.22612708772907306</v>
      </c>
    </row>
    <row r="229" spans="1:10" x14ac:dyDescent="0.25">
      <c r="A229" s="60">
        <f>'Daily Prices'!A481</f>
        <v>42760</v>
      </c>
      <c r="B229" s="61">
        <f>STDEV('Daily Returns'!B$230:B$481)*SQRT(Assumptions!$C$9)</f>
        <v>0.15944081215351233</v>
      </c>
      <c r="C229" s="61">
        <f>STDEV('Daily Returns'!C$230:C$481)*SQRT(Assumptions!$C$9)</f>
        <v>0.17072588969280011</v>
      </c>
      <c r="D229" s="61">
        <f>STDEV('Daily Returns'!D$230:D$481)*SQRT(Assumptions!$C$9)</f>
        <v>0.22530079715605272</v>
      </c>
      <c r="E229" s="61">
        <f>STDEV('Daily Returns'!E$230:E$481)*SQRT(Assumptions!$C$9)</f>
        <v>0.10160061096489904</v>
      </c>
      <c r="F229" s="48">
        <f>'Growth Index'!E481/'Growth Index'!E229-1</f>
        <v>0.13797902363387138</v>
      </c>
      <c r="G229" s="62">
        <f>(F229-Assumptions!$C$8)/E229</f>
        <v>0.71829315730280552</v>
      </c>
      <c r="H229" s="62">
        <f>CORREL('Daily Returns'!B$230:B$481,'Daily Returns'!C$230:C$481)</f>
        <v>-0.3615494609010087</v>
      </c>
      <c r="I229" s="62">
        <f>CORREL('Daily Returns'!B$230:B$481,'Daily Returns'!D$230:D$481)</f>
        <v>0.50767050860904406</v>
      </c>
      <c r="J229" s="62">
        <f>CORREL('Daily Returns'!C$230:C$481,'Daily Returns'!D$230:D$481)</f>
        <v>-0.22941543478716228</v>
      </c>
    </row>
    <row r="230" spans="1:10" x14ac:dyDescent="0.25">
      <c r="A230" s="63">
        <f>'Daily Prices'!A482</f>
        <v>42762</v>
      </c>
      <c r="B230" s="35">
        <f>STDEV('Daily Returns'!B$231:B$482)*SQRT(Assumptions!$C$9)</f>
        <v>0.1592399646538116</v>
      </c>
      <c r="C230" s="35">
        <f>STDEV('Daily Returns'!C$231:C$482)*SQRT(Assumptions!$C$9)</f>
        <v>0.16971943287020302</v>
      </c>
      <c r="D230" s="35">
        <f>STDEV('Daily Returns'!D$231:D$482)*SQRT(Assumptions!$C$9)</f>
        <v>0.22541431486132621</v>
      </c>
      <c r="E230" s="35">
        <f>STDEV('Daily Returns'!E$231:E$482)*SQRT(Assumptions!$C$9)</f>
        <v>0.10158067413400755</v>
      </c>
      <c r="F230" s="32">
        <f>'Growth Index'!E482/'Growth Index'!E230-1</f>
        <v>0.13692539822260419</v>
      </c>
      <c r="G230" s="37">
        <f>(F230-Assumptions!$C$8)/E230</f>
        <v>0.70806183199491823</v>
      </c>
      <c r="H230" s="37">
        <f>CORREL('Daily Returns'!B$231:B$482,'Daily Returns'!C$231:C$482)</f>
        <v>-0.35850406200372942</v>
      </c>
      <c r="I230" s="37">
        <f>CORREL('Daily Returns'!B$231:B$482,'Daily Returns'!D$231:D$482)</f>
        <v>0.50755954708155115</v>
      </c>
      <c r="J230" s="37">
        <f>CORREL('Daily Returns'!C$231:C$482,'Daily Returns'!D$231:D$482)</f>
        <v>-0.22864560318110633</v>
      </c>
    </row>
    <row r="231" spans="1:10" x14ac:dyDescent="0.25">
      <c r="A231" s="60">
        <f>'Daily Prices'!A483</f>
        <v>42765</v>
      </c>
      <c r="B231" s="61">
        <f>STDEV('Daily Returns'!B$232:B$483)*SQRT(Assumptions!$C$9)</f>
        <v>0.15918096333183304</v>
      </c>
      <c r="C231" s="61">
        <f>STDEV('Daily Returns'!C$232:C$483)*SQRT(Assumptions!$C$9)</f>
        <v>0.16969740782165427</v>
      </c>
      <c r="D231" s="61">
        <f>STDEV('Daily Returns'!D$232:D$483)*SQRT(Assumptions!$C$9)</f>
        <v>0.22538783838219034</v>
      </c>
      <c r="E231" s="61">
        <f>STDEV('Daily Returns'!E$232:E$483)*SQRT(Assumptions!$C$9)</f>
        <v>0.10151123517592034</v>
      </c>
      <c r="F231" s="48">
        <f>'Growth Index'!E483/'Growth Index'!E231-1</f>
        <v>0.1405692765226374</v>
      </c>
      <c r="G231" s="62">
        <f>(F231-Assumptions!$C$8)/E231</f>
        <v>0.74444248847602756</v>
      </c>
      <c r="H231" s="62">
        <f>CORREL('Daily Returns'!B$232:B$483,'Daily Returns'!C$232:C$483)</f>
        <v>-0.35927087516317996</v>
      </c>
      <c r="I231" s="62">
        <f>CORREL('Daily Returns'!B$232:B$483,'Daily Returns'!D$232:D$483)</f>
        <v>0.50737935831443659</v>
      </c>
      <c r="J231" s="62">
        <f>CORREL('Daily Returns'!C$232:C$483,'Daily Returns'!D$232:D$483)</f>
        <v>-0.22909100247876066</v>
      </c>
    </row>
    <row r="232" spans="1:10" x14ac:dyDescent="0.25">
      <c r="A232" s="63">
        <f>'Daily Prices'!A484</f>
        <v>42766</v>
      </c>
      <c r="B232" s="35">
        <f>STDEV('Daily Returns'!B$233:B$484)*SQRT(Assumptions!$C$9)</f>
        <v>0.15909546490921025</v>
      </c>
      <c r="C232" s="35">
        <f>STDEV('Daily Returns'!C$233:C$484)*SQRT(Assumptions!$C$9)</f>
        <v>0.17010163674892809</v>
      </c>
      <c r="D232" s="35">
        <f>STDEV('Daily Returns'!D$233:D$484)*SQRT(Assumptions!$C$9)</f>
        <v>0.22552899490827391</v>
      </c>
      <c r="E232" s="35">
        <f>STDEV('Daily Returns'!E$233:E$484)*SQRT(Assumptions!$C$9)</f>
        <v>0.10128831692167879</v>
      </c>
      <c r="F232" s="32">
        <f>'Growth Index'!E484/'Growth Index'!E232-1</f>
        <v>0.14711306453246897</v>
      </c>
      <c r="G232" s="37">
        <f>(F232-Assumptions!$C$8)/E232</f>
        <v>0.81068643480336344</v>
      </c>
      <c r="H232" s="37">
        <f>CORREL('Daily Returns'!B$233:B$484,'Daily Returns'!C$233:C$484)</f>
        <v>-0.36293632106218965</v>
      </c>
      <c r="I232" s="37">
        <f>CORREL('Daily Returns'!B$233:B$484,'Daily Returns'!D$233:D$484)</f>
        <v>0.50748422685013606</v>
      </c>
      <c r="J232" s="37">
        <f>CORREL('Daily Returns'!C$233:C$484,'Daily Returns'!D$233:D$484)</f>
        <v>-0.23310985329530418</v>
      </c>
    </row>
    <row r="233" spans="1:10" x14ac:dyDescent="0.25">
      <c r="A233" s="60">
        <f>'Daily Prices'!A485</f>
        <v>42767</v>
      </c>
      <c r="B233" s="61">
        <f>STDEV('Daily Returns'!B$234:B$485)*SQRT(Assumptions!$C$9)</f>
        <v>0.15961510183234467</v>
      </c>
      <c r="C233" s="61">
        <f>STDEV('Daily Returns'!C$234:C$485)*SQRT(Assumptions!$C$9)</f>
        <v>0.17019325986549672</v>
      </c>
      <c r="D233" s="61">
        <f>STDEV('Daily Returns'!D$234:D$485)*SQRT(Assumptions!$C$9)</f>
        <v>0.22544199429869902</v>
      </c>
      <c r="E233" s="61">
        <f>STDEV('Daily Returns'!E$234:E$485)*SQRT(Assumptions!$C$9)</f>
        <v>0.10132078627632542</v>
      </c>
      <c r="F233" s="48">
        <f>'Growth Index'!E485/'Growth Index'!E233-1</f>
        <v>0.158616988583695</v>
      </c>
      <c r="G233" s="62">
        <f>(F233-Assumptions!$C$8)/E233</f>
        <v>0.92396626619516775</v>
      </c>
      <c r="H233" s="62">
        <f>CORREL('Daily Returns'!B$234:B$485,'Daily Returns'!C$234:C$485)</f>
        <v>-0.36440696509406401</v>
      </c>
      <c r="I233" s="62">
        <f>CORREL('Daily Returns'!B$234:B$485,'Daily Returns'!D$234:D$485)</f>
        <v>0.50785468853682569</v>
      </c>
      <c r="J233" s="62">
        <f>CORREL('Daily Returns'!C$234:C$485,'Daily Returns'!D$234:D$485)</f>
        <v>-0.23340647861547059</v>
      </c>
    </row>
    <row r="234" spans="1:10" x14ac:dyDescent="0.25">
      <c r="A234" s="63">
        <f>'Daily Prices'!A486</f>
        <v>42768</v>
      </c>
      <c r="B234" s="35">
        <f>STDEV('Daily Returns'!B$235:B$486)*SQRT(Assumptions!$C$9)</f>
        <v>0.15942676506427514</v>
      </c>
      <c r="C234" s="35">
        <f>STDEV('Daily Returns'!C$235:C$486)*SQRT(Assumptions!$C$9)</f>
        <v>0.17019695333370891</v>
      </c>
      <c r="D234" s="35">
        <f>STDEV('Daily Returns'!D$235:D$486)*SQRT(Assumptions!$C$9)</f>
        <v>0.22576000286390072</v>
      </c>
      <c r="E234" s="35">
        <f>STDEV('Daily Returns'!E$235:E$486)*SQRT(Assumptions!$C$9)</f>
        <v>0.10178448059651914</v>
      </c>
      <c r="F234" s="32">
        <f>'Growth Index'!E486/'Growth Index'!E234-1</f>
        <v>0.17012931798987641</v>
      </c>
      <c r="G234" s="37">
        <f>(F234-Assumptions!$C$8)/E234</f>
        <v>1.0328619586576901</v>
      </c>
      <c r="H234" s="37">
        <f>CORREL('Daily Returns'!B$235:B$486,'Daily Returns'!C$235:C$486)</f>
        <v>-0.36012639800430646</v>
      </c>
      <c r="I234" s="37">
        <f>CORREL('Daily Returns'!B$235:B$486,'Daily Returns'!D$235:D$486)</f>
        <v>0.5071372163645429</v>
      </c>
      <c r="J234" s="37">
        <f>CORREL('Daily Returns'!C$235:C$486,'Daily Returns'!D$235:D$486)</f>
        <v>-0.22659452150123952</v>
      </c>
    </row>
    <row r="235" spans="1:10" x14ac:dyDescent="0.25">
      <c r="A235" s="60">
        <f>'Daily Prices'!A487</f>
        <v>42769</v>
      </c>
      <c r="B235" s="61">
        <f>STDEV('Daily Returns'!B$236:B$487)*SQRT(Assumptions!$C$9)</f>
        <v>0.15918595402944516</v>
      </c>
      <c r="C235" s="61">
        <f>STDEV('Daily Returns'!C$236:C$487)*SQRT(Assumptions!$C$9)</f>
        <v>0.17017281656705474</v>
      </c>
      <c r="D235" s="61">
        <f>STDEV('Daily Returns'!D$236:D$487)*SQRT(Assumptions!$C$9)</f>
        <v>0.22540419605783354</v>
      </c>
      <c r="E235" s="61">
        <f>STDEV('Daily Returns'!E$236:E$487)*SQRT(Assumptions!$C$9)</f>
        <v>0.10173853619766972</v>
      </c>
      <c r="F235" s="48">
        <f>'Growth Index'!E487/'Growth Index'!E235-1</f>
        <v>0.17227517231516343</v>
      </c>
      <c r="G235" s="62">
        <f>(F235-Assumptions!$C$8)/E235</f>
        <v>1.0544202455079212</v>
      </c>
      <c r="H235" s="62">
        <f>CORREL('Daily Returns'!B$236:B$487,'Daily Returns'!C$236:C$487)</f>
        <v>-0.35813593778443725</v>
      </c>
      <c r="I235" s="62">
        <f>CORREL('Daily Returns'!B$236:B$487,'Daily Returns'!D$236:D$487)</f>
        <v>0.5054216237620287</v>
      </c>
      <c r="J235" s="62">
        <f>CORREL('Daily Returns'!C$236:C$487,'Daily Returns'!D$236:D$487)</f>
        <v>-0.22506011261214265</v>
      </c>
    </row>
    <row r="236" spans="1:10" x14ac:dyDescent="0.25">
      <c r="A236" s="63">
        <f>'Daily Prices'!A488</f>
        <v>42772</v>
      </c>
      <c r="B236" s="35">
        <f>STDEV('Daily Returns'!B$237:B$488)*SQRT(Assumptions!$C$9)</f>
        <v>0.15927630100477677</v>
      </c>
      <c r="C236" s="35">
        <f>STDEV('Daily Returns'!C$237:C$488)*SQRT(Assumptions!$C$9)</f>
        <v>0.17035034212772004</v>
      </c>
      <c r="D236" s="35">
        <f>STDEV('Daily Returns'!D$237:D$488)*SQRT(Assumptions!$C$9)</f>
        <v>0.2254039919584801</v>
      </c>
      <c r="E236" s="35">
        <f>STDEV('Daily Returns'!E$237:E$488)*SQRT(Assumptions!$C$9)</f>
        <v>0.10188270997600739</v>
      </c>
      <c r="F236" s="32">
        <f>'Growth Index'!E488/'Growth Index'!E236-1</f>
        <v>0.17993521791543521</v>
      </c>
      <c r="G236" s="37">
        <f>(F236-Assumptions!$C$8)/E236</f>
        <v>1.1281130816259362</v>
      </c>
      <c r="H236" s="37">
        <f>CORREL('Daily Returns'!B$237:B$488,'Daily Returns'!C$237:C$488)</f>
        <v>-0.35414898239403697</v>
      </c>
      <c r="I236" s="37">
        <f>CORREL('Daily Returns'!B$237:B$488,'Daily Returns'!D$237:D$488)</f>
        <v>0.50458921168098392</v>
      </c>
      <c r="J236" s="37">
        <f>CORREL('Daily Returns'!C$237:C$488,'Daily Returns'!D$237:D$488)</f>
        <v>-0.2249969822399441</v>
      </c>
    </row>
    <row r="237" spans="1:10" x14ac:dyDescent="0.25">
      <c r="A237" s="60">
        <f>'Daily Prices'!A489</f>
        <v>42774</v>
      </c>
      <c r="B237" s="61">
        <f>STDEV('Daily Returns'!B$238:B$489)*SQRT(Assumptions!$C$9)</f>
        <v>0.15925801132091302</v>
      </c>
      <c r="C237" s="61">
        <f>STDEV('Daily Returns'!C$238:C$489)*SQRT(Assumptions!$C$9)</f>
        <v>0.17030053536992576</v>
      </c>
      <c r="D237" s="61">
        <f>STDEV('Daily Returns'!D$238:D$489)*SQRT(Assumptions!$C$9)</f>
        <v>0.22536253789870758</v>
      </c>
      <c r="E237" s="61">
        <f>STDEV('Daily Returns'!E$238:E$489)*SQRT(Assumptions!$C$9)</f>
        <v>0.10188841990123051</v>
      </c>
      <c r="F237" s="48">
        <f>'Growth Index'!E489/'Growth Index'!E237-1</f>
        <v>0.18211317891890166</v>
      </c>
      <c r="G237" s="62">
        <f>(F237-Assumptions!$C$8)/E237</f>
        <v>1.1494258035646234</v>
      </c>
      <c r="H237" s="62">
        <f>CORREL('Daily Returns'!B$238:B$489,'Daily Returns'!C$238:C$489)</f>
        <v>-0.35392486779240878</v>
      </c>
      <c r="I237" s="62">
        <f>CORREL('Daily Returns'!B$238:B$489,'Daily Returns'!D$238:D$489)</f>
        <v>0.50422104678116531</v>
      </c>
      <c r="J237" s="62">
        <f>CORREL('Daily Returns'!C$238:C$489,'Daily Returns'!D$238:D$489)</f>
        <v>-0.22433999578913835</v>
      </c>
    </row>
    <row r="238" spans="1:10" x14ac:dyDescent="0.25">
      <c r="A238" s="63">
        <f>'Daily Prices'!A490</f>
        <v>42779</v>
      </c>
      <c r="B238" s="35">
        <f>STDEV('Daily Returns'!B$239:B$490)*SQRT(Assumptions!$C$9)</f>
        <v>0.15913844145538497</v>
      </c>
      <c r="C238" s="35">
        <f>STDEV('Daily Returns'!C$239:C$490)*SQRT(Assumptions!$C$9)</f>
        <v>0.17094992098310405</v>
      </c>
      <c r="D238" s="35">
        <f>STDEV('Daily Returns'!D$239:D$490)*SQRT(Assumptions!$C$9)</f>
        <v>0.22527938210590856</v>
      </c>
      <c r="E238" s="35">
        <f>STDEV('Daily Returns'!E$239:E$490)*SQRT(Assumptions!$C$9)</f>
        <v>0.10187452823686606</v>
      </c>
      <c r="F238" s="32">
        <f>'Growth Index'!E490/'Growth Index'!E238-1</f>
        <v>0.16599068457153843</v>
      </c>
      <c r="G238" s="37">
        <f>(F238-Assumptions!$C$8)/E238</f>
        <v>0.99132419378401804</v>
      </c>
      <c r="H238" s="37">
        <f>CORREL('Daily Returns'!B$239:B$490,'Daily Returns'!C$239:C$490)</f>
        <v>-0.35575161582894699</v>
      </c>
      <c r="I238" s="37">
        <f>CORREL('Daily Returns'!B$239:B$490,'Daily Returns'!D$239:D$490)</f>
        <v>0.50355554210105458</v>
      </c>
      <c r="J238" s="37">
        <f>CORREL('Daily Returns'!C$239:C$490,'Daily Returns'!D$239:D$490)</f>
        <v>-0.22406487868878322</v>
      </c>
    </row>
    <row r="239" spans="1:10" x14ac:dyDescent="0.25">
      <c r="A239" s="60">
        <f>'Daily Prices'!A491</f>
        <v>42780</v>
      </c>
      <c r="B239" s="61">
        <f>STDEV('Daily Returns'!B$240:B$491)*SQRT(Assumptions!$C$9)</f>
        <v>0.15870925531227426</v>
      </c>
      <c r="C239" s="61">
        <f>STDEV('Daily Returns'!C$240:C$491)*SQRT(Assumptions!$C$9)</f>
        <v>0.16885381951026673</v>
      </c>
      <c r="D239" s="61">
        <f>STDEV('Daily Returns'!D$240:D$491)*SQRT(Assumptions!$C$9)</f>
        <v>0.22508560237853123</v>
      </c>
      <c r="E239" s="61">
        <f>STDEV('Daily Returns'!E$240:E$491)*SQRT(Assumptions!$C$9)</f>
        <v>0.10178362006400583</v>
      </c>
      <c r="F239" s="48">
        <f>'Growth Index'!E491/'Growth Index'!E239-1</f>
        <v>0.17175458948836053</v>
      </c>
      <c r="G239" s="62">
        <f>(F239-Assumptions!$C$8)/E239</f>
        <v>1.0488385991894249</v>
      </c>
      <c r="H239" s="62">
        <f>CORREL('Daily Returns'!B$240:B$491,'Daily Returns'!C$240:C$491)</f>
        <v>-0.34945312218886765</v>
      </c>
      <c r="I239" s="62">
        <f>CORREL('Daily Returns'!B$240:B$491,'Daily Returns'!D$240:D$491)</f>
        <v>0.50217749733557093</v>
      </c>
      <c r="J239" s="62">
        <f>CORREL('Daily Returns'!C$240:C$491,'Daily Returns'!D$240:D$491)</f>
        <v>-0.22037455734584493</v>
      </c>
    </row>
    <row r="240" spans="1:10" x14ac:dyDescent="0.25">
      <c r="A240" s="63">
        <f>'Daily Prices'!A492</f>
        <v>42781</v>
      </c>
      <c r="B240" s="35">
        <f>STDEV('Daily Returns'!B$241:B$492)*SQRT(Assumptions!$C$9)</f>
        <v>0.15844497079491746</v>
      </c>
      <c r="C240" s="35">
        <f>STDEV('Daily Returns'!C$241:C$492)*SQRT(Assumptions!$C$9)</f>
        <v>0.16868121035196945</v>
      </c>
      <c r="D240" s="35">
        <f>STDEV('Daily Returns'!D$241:D$492)*SQRT(Assumptions!$C$9)</f>
        <v>0.22558717357032407</v>
      </c>
      <c r="E240" s="35">
        <f>STDEV('Daily Returns'!E$241:E$492)*SQRT(Assumptions!$C$9)</f>
        <v>0.10222690099521406</v>
      </c>
      <c r="F240" s="32">
        <f>'Growth Index'!E492/'Growth Index'!E240-1</f>
        <v>0.16306417127057338</v>
      </c>
      <c r="G240" s="37">
        <f>(F240-Assumptions!$C$8)/E240</f>
        <v>0.95927950779965865</v>
      </c>
      <c r="H240" s="37">
        <f>CORREL('Daily Returns'!B$241:B$492,'Daily Returns'!C$241:C$492)</f>
        <v>-0.34466434926627448</v>
      </c>
      <c r="I240" s="37">
        <f>CORREL('Daily Returns'!B$241:B$492,'Daily Returns'!D$241:D$492)</f>
        <v>0.50230924479876315</v>
      </c>
      <c r="J240" s="37">
        <f>CORREL('Daily Returns'!C$241:C$492,'Daily Returns'!D$241:D$492)</f>
        <v>-0.21490316348512906</v>
      </c>
    </row>
    <row r="241" spans="1:10" x14ac:dyDescent="0.25">
      <c r="A241" s="60">
        <f>'Daily Prices'!A493</f>
        <v>42782</v>
      </c>
      <c r="B241" s="61">
        <f>STDEV('Daily Returns'!B$242:B$493)*SQRT(Assumptions!$C$9)</f>
        <v>0.15831045438071686</v>
      </c>
      <c r="C241" s="61">
        <f>STDEV('Daily Returns'!C$242:C$493)*SQRT(Assumptions!$C$9)</f>
        <v>0.16892979312812739</v>
      </c>
      <c r="D241" s="61">
        <f>STDEV('Daily Returns'!D$242:D$493)*SQRT(Assumptions!$C$9)</f>
        <v>0.22560101727540494</v>
      </c>
      <c r="E241" s="61">
        <f>STDEV('Daily Returns'!E$242:E$493)*SQRT(Assumptions!$C$9)</f>
        <v>0.10224822329615336</v>
      </c>
      <c r="F241" s="48">
        <f>'Growth Index'!E493/'Growth Index'!E241-1</f>
        <v>0.16329343382862693</v>
      </c>
      <c r="G241" s="62">
        <f>(F241-Assumptions!$C$8)/E241</f>
        <v>0.9613216803183785</v>
      </c>
      <c r="H241" s="62">
        <f>CORREL('Daily Returns'!B$242:B$493,'Daily Returns'!C$242:C$493)</f>
        <v>-0.3456885777477115</v>
      </c>
      <c r="I241" s="62">
        <f>CORREL('Daily Returns'!B$242:B$493,'Daily Returns'!D$242:D$493)</f>
        <v>0.50187111492400538</v>
      </c>
      <c r="J241" s="62">
        <f>CORREL('Daily Returns'!C$242:C$493,'Daily Returns'!D$242:D$493)</f>
        <v>-0.21375170367886165</v>
      </c>
    </row>
    <row r="242" spans="1:10" x14ac:dyDescent="0.25">
      <c r="A242" s="63">
        <f>'Daily Prices'!A494</f>
        <v>42783</v>
      </c>
      <c r="B242" s="35">
        <f>STDEV('Daily Returns'!B$243:B$494)*SQRT(Assumptions!$C$9)</f>
        <v>0.15828753380864063</v>
      </c>
      <c r="C242" s="35">
        <f>STDEV('Daily Returns'!C$243:C$494)*SQRT(Assumptions!$C$9)</f>
        <v>0.1688759641172338</v>
      </c>
      <c r="D242" s="35">
        <f>STDEV('Daily Returns'!D$243:D$494)*SQRT(Assumptions!$C$9)</f>
        <v>0.22556398960139296</v>
      </c>
      <c r="E242" s="35">
        <f>STDEV('Daily Returns'!E$243:E$494)*SQRT(Assumptions!$C$9)</f>
        <v>0.10214855250874229</v>
      </c>
      <c r="F242" s="32">
        <f>'Growth Index'!E494/'Growth Index'!E242-1</f>
        <v>0.17201670849056749</v>
      </c>
      <c r="G242" s="37">
        <f>(F242-Assumptions!$C$8)/E242</f>
        <v>1.0476576110210525</v>
      </c>
      <c r="H242" s="37">
        <f>CORREL('Daily Returns'!B$243:B$494,'Daily Returns'!C$243:C$494)</f>
        <v>-0.3469407866113024</v>
      </c>
      <c r="I242" s="37">
        <f>CORREL('Daily Returns'!B$243:B$494,'Daily Returns'!D$243:D$494)</f>
        <v>0.5016279398939546</v>
      </c>
      <c r="J242" s="37">
        <f>CORREL('Daily Returns'!C$243:C$494,'Daily Returns'!D$243:D$494)</f>
        <v>-0.21448297925019247</v>
      </c>
    </row>
    <row r="243" spans="1:10" x14ac:dyDescent="0.25">
      <c r="A243" s="60">
        <f>'Daily Prices'!A495</f>
        <v>42786</v>
      </c>
      <c r="B243" s="61">
        <f>STDEV('Daily Returns'!B$244:B$495)*SQRT(Assumptions!$C$9)</f>
        <v>0.15811641993863362</v>
      </c>
      <c r="C243" s="61">
        <f>STDEV('Daily Returns'!C$244:C$495)*SQRT(Assumptions!$C$9)</f>
        <v>0.16872908571289971</v>
      </c>
      <c r="D243" s="61">
        <f>STDEV('Daily Returns'!D$244:D$495)*SQRT(Assumptions!$C$9)</f>
        <v>0.22559039991743068</v>
      </c>
      <c r="E243" s="61">
        <f>STDEV('Daily Returns'!E$244:E$495)*SQRT(Assumptions!$C$9)</f>
        <v>0.1021562754595996</v>
      </c>
      <c r="F243" s="48">
        <f>'Growth Index'!E495/'Growth Index'!E243-1</f>
        <v>0.17250797563123621</v>
      </c>
      <c r="G243" s="62">
        <f>(F243-Assumptions!$C$8)/E243</f>
        <v>1.0523873853814598</v>
      </c>
      <c r="H243" s="62">
        <f>CORREL('Daily Returns'!B$244:B$495,'Daily Returns'!C$244:C$495)</f>
        <v>-0.3456743512503937</v>
      </c>
      <c r="I243" s="62">
        <f>CORREL('Daily Returns'!B$244:B$495,'Daily Returns'!D$244:D$495)</f>
        <v>0.50141419680175647</v>
      </c>
      <c r="J243" s="62">
        <f>CORREL('Daily Returns'!C$244:C$495,'Daily Returns'!D$244:D$495)</f>
        <v>-0.21405960908112254</v>
      </c>
    </row>
    <row r="244" spans="1:10" x14ac:dyDescent="0.25">
      <c r="A244" s="63">
        <f>'Daily Prices'!A496</f>
        <v>42787</v>
      </c>
      <c r="B244" s="35">
        <f>STDEV('Daily Returns'!B$245:B$496)*SQRT(Assumptions!$C$9)</f>
        <v>0.15814276098060939</v>
      </c>
      <c r="C244" s="35">
        <f>STDEV('Daily Returns'!C$245:C$496)*SQRT(Assumptions!$C$9)</f>
        <v>0.16878551964769917</v>
      </c>
      <c r="D244" s="35">
        <f>STDEV('Daily Returns'!D$245:D$496)*SQRT(Assumptions!$C$9)</f>
        <v>0.22563204780087812</v>
      </c>
      <c r="E244" s="35">
        <f>STDEV('Daily Returns'!E$245:E$496)*SQRT(Assumptions!$C$9)</f>
        <v>0.10215301143203033</v>
      </c>
      <c r="F244" s="32">
        <f>'Growth Index'!E496/'Growth Index'!E244-1</f>
        <v>0.17422271326069483</v>
      </c>
      <c r="G244" s="37">
        <f>(F244-Assumptions!$C$8)/E244</f>
        <v>1.0692069840091643</v>
      </c>
      <c r="H244" s="37">
        <f>CORREL('Daily Returns'!B$245:B$496,'Daily Returns'!C$245:C$496)</f>
        <v>-0.34602612160907625</v>
      </c>
      <c r="I244" s="37">
        <f>CORREL('Daily Returns'!B$245:B$496,'Daily Returns'!D$245:D$496)</f>
        <v>0.50158879737195461</v>
      </c>
      <c r="J244" s="37">
        <f>CORREL('Daily Returns'!C$245:C$496,'Daily Returns'!D$245:D$496)</f>
        <v>-0.2145005158693804</v>
      </c>
    </row>
    <row r="245" spans="1:10" x14ac:dyDescent="0.25">
      <c r="A245" s="60">
        <f>'Daily Prices'!A497</f>
        <v>42788</v>
      </c>
      <c r="B245" s="61">
        <f>STDEV('Daily Returns'!B$246:B$497)*SQRT(Assumptions!$C$9)</f>
        <v>0.15801373126181448</v>
      </c>
      <c r="C245" s="61">
        <f>STDEV('Daily Returns'!C$246:C$497)*SQRT(Assumptions!$C$9)</f>
        <v>0.16881314286746391</v>
      </c>
      <c r="D245" s="61">
        <f>STDEV('Daily Returns'!D$246:D$497)*SQRT(Assumptions!$C$9)</f>
        <v>0.22561164027013098</v>
      </c>
      <c r="E245" s="61">
        <f>STDEV('Daily Returns'!E$246:E$497)*SQRT(Assumptions!$C$9)</f>
        <v>0.10211192724789636</v>
      </c>
      <c r="F245" s="48">
        <f>'Growth Index'!E497/'Growth Index'!E245-1</f>
        <v>0.172005665328959</v>
      </c>
      <c r="G245" s="62">
        <f>(F245-Assumptions!$C$8)/E245</f>
        <v>1.0479252347199572</v>
      </c>
      <c r="H245" s="62">
        <f>CORREL('Daily Returns'!B$246:B$497,'Daily Returns'!C$246:C$497)</f>
        <v>-0.34570197228471949</v>
      </c>
      <c r="I245" s="62">
        <f>CORREL('Daily Returns'!B$246:B$497,'Daily Returns'!D$246:D$497)</f>
        <v>0.50090719900386182</v>
      </c>
      <c r="J245" s="62">
        <f>CORREL('Daily Returns'!C$246:C$497,'Daily Returns'!D$246:D$497)</f>
        <v>-0.21466114914531634</v>
      </c>
    </row>
    <row r="246" spans="1:10" x14ac:dyDescent="0.25">
      <c r="A246" s="63">
        <f>'Daily Prices'!A498</f>
        <v>42789</v>
      </c>
      <c r="B246" s="35">
        <f>STDEV('Daily Returns'!B$247:B$498)*SQRT(Assumptions!$C$9)</f>
        <v>0.15800935367839719</v>
      </c>
      <c r="C246" s="35">
        <f>STDEV('Daily Returns'!C$247:C$498)*SQRT(Assumptions!$C$9)</f>
        <v>0.16877132731285857</v>
      </c>
      <c r="D246" s="35">
        <f>STDEV('Daily Returns'!D$247:D$498)*SQRT(Assumptions!$C$9)</f>
        <v>0.2256111877656794</v>
      </c>
      <c r="E246" s="35">
        <f>STDEV('Daily Returns'!E$247:E$498)*SQRT(Assumptions!$C$9)</f>
        <v>0.10209739223039047</v>
      </c>
      <c r="F246" s="32">
        <f>'Growth Index'!E498/'Growth Index'!E246-1</f>
        <v>0.17099389173480972</v>
      </c>
      <c r="G246" s="37">
        <f>(F246-Assumptions!$C$8)/E246</f>
        <v>1.0381645350512627</v>
      </c>
      <c r="H246" s="37">
        <f>CORREL('Daily Returns'!B$247:B$498,'Daily Returns'!C$247:C$498)</f>
        <v>-0.34596953592751994</v>
      </c>
      <c r="I246" s="37">
        <f>CORREL('Daily Returns'!B$247:B$498,'Daily Returns'!D$247:D$498)</f>
        <v>0.50093708870035936</v>
      </c>
      <c r="J246" s="37">
        <f>CORREL('Daily Returns'!C$247:C$498,'Daily Returns'!D$247:D$498)</f>
        <v>-0.21466662184848184</v>
      </c>
    </row>
    <row r="247" spans="1:10" x14ac:dyDescent="0.25">
      <c r="A247" s="60">
        <f>'Daily Prices'!A499</f>
        <v>42793</v>
      </c>
      <c r="B247" s="61">
        <f>STDEV('Daily Returns'!B$248:B$499)*SQRT(Assumptions!$C$9)</f>
        <v>0.1579618300904729</v>
      </c>
      <c r="C247" s="61">
        <f>STDEV('Daily Returns'!C$248:C$499)*SQRT(Assumptions!$C$9)</f>
        <v>0.16879603041971894</v>
      </c>
      <c r="D247" s="61">
        <f>STDEV('Daily Returns'!D$248:D$499)*SQRT(Assumptions!$C$9)</f>
        <v>0.22555499364846943</v>
      </c>
      <c r="E247" s="61">
        <f>STDEV('Daily Returns'!E$248:E$499)*SQRT(Assumptions!$C$9)</f>
        <v>0.10187178656551851</v>
      </c>
      <c r="F247" s="48">
        <f>'Growth Index'!E499/'Growth Index'!E247-1</f>
        <v>0.17973083408818158</v>
      </c>
      <c r="G247" s="62">
        <f>(F247-Assumptions!$C$8)/E247</f>
        <v>1.1262277609551179</v>
      </c>
      <c r="H247" s="62">
        <f>CORREL('Daily Returns'!B$248:B$499,'Daily Returns'!C$248:C$499)</f>
        <v>-0.34845439120323635</v>
      </c>
      <c r="I247" s="62">
        <f>CORREL('Daily Returns'!B$248:B$499,'Daily Returns'!D$248:D$499)</f>
        <v>0.50065476920772045</v>
      </c>
      <c r="J247" s="62">
        <f>CORREL('Daily Returns'!C$248:C$499,'Daily Returns'!D$248:D$499)</f>
        <v>-0.21737878650501791</v>
      </c>
    </row>
    <row r="248" spans="1:10" x14ac:dyDescent="0.25">
      <c r="A248" s="63">
        <f>'Daily Prices'!A500</f>
        <v>42794</v>
      </c>
      <c r="B248" s="35">
        <f>STDEV('Daily Returns'!B$249:B$500)*SQRT(Assumptions!$C$9)</f>
        <v>0.15788739994356876</v>
      </c>
      <c r="C248" s="35">
        <f>STDEV('Daily Returns'!C$249:C$500)*SQRT(Assumptions!$C$9)</f>
        <v>0.1688110842830467</v>
      </c>
      <c r="D248" s="35">
        <f>STDEV('Daily Returns'!D$249:D$500)*SQRT(Assumptions!$C$9)</f>
        <v>0.22554699124903702</v>
      </c>
      <c r="E248" s="35">
        <f>STDEV('Daily Returns'!E$249:E$500)*SQRT(Assumptions!$C$9)</f>
        <v>0.10186941426451919</v>
      </c>
      <c r="F248" s="32">
        <f>'Growth Index'!E500/'Growth Index'!E248-1</f>
        <v>0.17527422038872209</v>
      </c>
      <c r="G248" s="37">
        <f>(F248-Assumptions!$C$8)/E248</f>
        <v>1.0825056881389203</v>
      </c>
      <c r="H248" s="37">
        <f>CORREL('Daily Returns'!B$249:B$500,'Daily Returns'!C$249:C$500)</f>
        <v>-0.34817422226305256</v>
      </c>
      <c r="I248" s="37">
        <f>CORREL('Daily Returns'!B$249:B$500,'Daily Returns'!D$249:D$500)</f>
        <v>0.50061422579451487</v>
      </c>
      <c r="J248" s="37">
        <f>CORREL('Daily Returns'!C$249:C$500,'Daily Returns'!D$249:D$500)</f>
        <v>-0.21732479026832235</v>
      </c>
    </row>
    <row r="249" spans="1:10" x14ac:dyDescent="0.25">
      <c r="A249" s="60">
        <f>'Daily Prices'!A501</f>
        <v>42795</v>
      </c>
      <c r="B249" s="61">
        <f>STDEV('Daily Returns'!B$250:B$501)*SQRT(Assumptions!$C$9)</f>
        <v>0.15808339810382338</v>
      </c>
      <c r="C249" s="61">
        <f>STDEV('Daily Returns'!C$250:C$501)*SQRT(Assumptions!$C$9)</f>
        <v>0.16926857472573814</v>
      </c>
      <c r="D249" s="61">
        <f>STDEV('Daily Returns'!D$250:D$501)*SQRT(Assumptions!$C$9)</f>
        <v>0.22544879722552078</v>
      </c>
      <c r="E249" s="61">
        <f>STDEV('Daily Returns'!E$250:E$501)*SQRT(Assumptions!$C$9)</f>
        <v>0.10189552806602405</v>
      </c>
      <c r="F249" s="48">
        <f>'Growth Index'!E501/'Growth Index'!E249-1</f>
        <v>0.16906889840538808</v>
      </c>
      <c r="G249" s="62">
        <f>(F249-Assumptions!$C$8)/E249</f>
        <v>1.0213293986558054</v>
      </c>
      <c r="H249" s="62">
        <f>CORREL('Daily Returns'!B$250:B$501,'Daily Returns'!C$250:C$501)</f>
        <v>-0.35047723602228514</v>
      </c>
      <c r="I249" s="62">
        <f>CORREL('Daily Returns'!B$250:B$501,'Daily Returns'!D$250:D$501)</f>
        <v>0.49955751811483479</v>
      </c>
      <c r="J249" s="62">
        <f>CORREL('Daily Returns'!C$250:C$501,'Daily Returns'!D$250:D$501)</f>
        <v>-0.21609169799149844</v>
      </c>
    </row>
    <row r="250" spans="1:10" x14ac:dyDescent="0.25">
      <c r="A250" s="63">
        <f>'Daily Prices'!A502</f>
        <v>42796</v>
      </c>
      <c r="B250" s="35">
        <f>STDEV('Daily Returns'!B$251:B$502)*SQRT(Assumptions!$C$9)</f>
        <v>0.15676822587759515</v>
      </c>
      <c r="C250" s="35">
        <f>STDEV('Daily Returns'!C$251:C$502)*SQRT(Assumptions!$C$9)</f>
        <v>0.16779282493130479</v>
      </c>
      <c r="D250" s="35">
        <f>STDEV('Daily Returns'!D$251:D$502)*SQRT(Assumptions!$C$9)</f>
        <v>0.22544148434840702</v>
      </c>
      <c r="E250" s="35">
        <f>STDEV('Daily Returns'!E$251:E$502)*SQRT(Assumptions!$C$9)</f>
        <v>0.10191200081270214</v>
      </c>
      <c r="F250" s="32">
        <f>'Growth Index'!E502/'Growth Index'!E250-1</f>
        <v>0.16392784668756311</v>
      </c>
      <c r="G250" s="37">
        <f>(F250-Assumptions!$C$8)/E250</f>
        <v>0.97071832461985086</v>
      </c>
      <c r="H250" s="37">
        <f>CORREL('Daily Returns'!B$251:B$502,'Daily Returns'!C$251:C$502)</f>
        <v>-0.33843730817170908</v>
      </c>
      <c r="I250" s="37">
        <f>CORREL('Daily Returns'!B$251:B$502,'Daily Returns'!D$251:D$502)</f>
        <v>0.50250589377129695</v>
      </c>
      <c r="J250" s="37">
        <f>CORREL('Daily Returns'!C$251:C$502,'Daily Returns'!D$251:D$502)</f>
        <v>-0.21642170102717442</v>
      </c>
    </row>
    <row r="251" spans="1:10" x14ac:dyDescent="0.25">
      <c r="A251" s="60">
        <f>'Daily Prices'!A503</f>
        <v>42797</v>
      </c>
      <c r="B251" s="61">
        <f>STDEV('Daily Returns'!B$252:B$503)*SQRT(Assumptions!$C$9)</f>
        <v>0.15651041614456132</v>
      </c>
      <c r="C251" s="61">
        <f>STDEV('Daily Returns'!C$252:C$503)*SQRT(Assumptions!$C$9)</f>
        <v>0.16769378956562689</v>
      </c>
      <c r="D251" s="61">
        <f>STDEV('Daily Returns'!D$252:D$503)*SQRT(Assumptions!$C$9)</f>
        <v>0.22542988676667966</v>
      </c>
      <c r="E251" s="61">
        <f>STDEV('Daily Returns'!E$252:E$503)*SQRT(Assumptions!$C$9)</f>
        <v>0.10201976071649775</v>
      </c>
      <c r="F251" s="48">
        <f>'Growth Index'!E503/'Growth Index'!E251-1</f>
        <v>0.15667081075757383</v>
      </c>
      <c r="G251" s="62">
        <f>(F251-Assumptions!$C$8)/E251</f>
        <v>0.89855935863560221</v>
      </c>
      <c r="H251" s="62">
        <f>CORREL('Daily Returns'!B$252:B$503,'Daily Returns'!C$252:C$503)</f>
        <v>-0.33469629134369139</v>
      </c>
      <c r="I251" s="62">
        <f>CORREL('Daily Returns'!B$252:B$503,'Daily Returns'!D$252:D$503)</f>
        <v>0.50272297200257221</v>
      </c>
      <c r="J251" s="62">
        <f>CORREL('Daily Returns'!C$252:C$503,'Daily Returns'!D$252:D$503)</f>
        <v>-0.21537726752846761</v>
      </c>
    </row>
    <row r="252" spans="1:10" x14ac:dyDescent="0.25">
      <c r="A252" s="63">
        <f>'Daily Prices'!A504</f>
        <v>42801</v>
      </c>
      <c r="B252" s="35">
        <f>STDEV('Daily Returns'!B$253:B$504)*SQRT(Assumptions!$C$9)</f>
        <v>0.15497557201482065</v>
      </c>
      <c r="C252" s="35">
        <f>STDEV('Daily Returns'!C$253:C$504)*SQRT(Assumptions!$C$9)</f>
        <v>0.16769163609258461</v>
      </c>
      <c r="D252" s="35">
        <f>STDEV('Daily Returns'!D$253:D$504)*SQRT(Assumptions!$C$9)</f>
        <v>0.22504244880073931</v>
      </c>
      <c r="E252" s="35">
        <f>STDEV('Daily Returns'!E$253:E$504)*SQRT(Assumptions!$C$9)</f>
        <v>0.10182416216236037</v>
      </c>
      <c r="F252" s="32">
        <f>'Growth Index'!E504/'Growth Index'!E252-1</f>
        <v>0.16234186166076792</v>
      </c>
      <c r="G252" s="37">
        <f>(F252-Assumptions!$C$8)/E252</f>
        <v>0.95597999132617117</v>
      </c>
      <c r="H252" s="37">
        <f>CORREL('Daily Returns'!B$253:B$504,'Daily Returns'!C$253:C$504)</f>
        <v>-0.33079965571757131</v>
      </c>
      <c r="I252" s="37">
        <f>CORREL('Daily Returns'!B$253:B$504,'Daily Returns'!D$253:D$504)</f>
        <v>0.50028530973348007</v>
      </c>
      <c r="J252" s="37">
        <f>CORREL('Daily Returns'!C$253:C$504,'Daily Returns'!D$253:D$504)</f>
        <v>-0.21287801360502831</v>
      </c>
    </row>
    <row r="253" spans="1:10" x14ac:dyDescent="0.25">
      <c r="A253" s="60">
        <f>'Daily Prices'!A505</f>
        <v>42802</v>
      </c>
      <c r="B253" s="61">
        <f>STDEV('Daily Returns'!B$254:B$505)*SQRT(Assumptions!$C$9)</f>
        <v>0.15500459289135504</v>
      </c>
      <c r="C253" s="61">
        <f>STDEV('Daily Returns'!C$254:C$505)*SQRT(Assumptions!$C$9)</f>
        <v>0.16772002469940547</v>
      </c>
      <c r="D253" s="61">
        <f>STDEV('Daily Returns'!D$254:D$505)*SQRT(Assumptions!$C$9)</f>
        <v>0.2246489453800431</v>
      </c>
      <c r="E253" s="61">
        <f>STDEV('Daily Returns'!E$254:E$505)*SQRT(Assumptions!$C$9)</f>
        <v>0.10176220047656392</v>
      </c>
      <c r="F253" s="48">
        <f>'Growth Index'!E505/'Growth Index'!E253-1</f>
        <v>0.16513222662138483</v>
      </c>
      <c r="G253" s="62">
        <f>(F253-Assumptions!$C$8)/E253</f>
        <v>0.98398252153013843</v>
      </c>
      <c r="H253" s="62">
        <f>CORREL('Daily Returns'!B$254:B$505,'Daily Returns'!C$254:C$505)</f>
        <v>-0.33004109033013029</v>
      </c>
      <c r="I253" s="62">
        <f>CORREL('Daily Returns'!B$254:B$505,'Daily Returns'!D$254:D$505)</f>
        <v>0.5017045503211397</v>
      </c>
      <c r="J253" s="62">
        <f>CORREL('Daily Returns'!C$254:C$505,'Daily Returns'!D$254:D$505)</f>
        <v>-0.2139900180748521</v>
      </c>
    </row>
    <row r="254" spans="1:10" x14ac:dyDescent="0.25">
      <c r="A254" s="63">
        <f>'Daily Prices'!A506</f>
        <v>42804</v>
      </c>
      <c r="B254" s="35">
        <f>STDEV('Daily Returns'!B$255:B$506)*SQRT(Assumptions!$C$9)</f>
        <v>0.15492523601815972</v>
      </c>
      <c r="C254" s="35">
        <f>STDEV('Daily Returns'!C$255:C$506)*SQRT(Assumptions!$C$9)</f>
        <v>0.1679889443169707</v>
      </c>
      <c r="D254" s="35">
        <f>STDEV('Daily Returns'!D$255:D$506)*SQRT(Assumptions!$C$9)</f>
        <v>0.22424934457437018</v>
      </c>
      <c r="E254" s="35">
        <f>STDEV('Daily Returns'!E$255:E$506)*SQRT(Assumptions!$C$9)</f>
        <v>0.10156087154895317</v>
      </c>
      <c r="F254" s="32">
        <f>'Growth Index'!E506/'Growth Index'!E254-1</f>
        <v>0.17013299524319803</v>
      </c>
      <c r="G254" s="37">
        <f>(F254-Assumptions!$C$8)/E254</f>
        <v>1.0351722434020572</v>
      </c>
      <c r="H254" s="37">
        <f>CORREL('Daily Returns'!B$255:B$506,'Daily Returns'!C$255:C$506)</f>
        <v>-0.33062981872410868</v>
      </c>
      <c r="I254" s="37">
        <f>CORREL('Daily Returns'!B$255:B$506,'Daily Returns'!D$255:D$506)</f>
        <v>0.50093673008961692</v>
      </c>
      <c r="J254" s="37">
        <f>CORREL('Daily Returns'!C$255:C$506,'Daily Returns'!D$255:D$506)</f>
        <v>-0.21614032035450823</v>
      </c>
    </row>
    <row r="255" spans="1:10" x14ac:dyDescent="0.25">
      <c r="A255" s="60">
        <f>'Daily Prices'!A507</f>
        <v>42808</v>
      </c>
      <c r="B255" s="61">
        <f>STDEV('Daily Returns'!B$256:B$507)*SQRT(Assumptions!$C$9)</f>
        <v>0.15566456778901086</v>
      </c>
      <c r="C255" s="61">
        <f>STDEV('Daily Returns'!C$256:C$507)*SQRT(Assumptions!$C$9)</f>
        <v>0.16779222156335907</v>
      </c>
      <c r="D255" s="61">
        <f>STDEV('Daily Returns'!D$256:D$507)*SQRT(Assumptions!$C$9)</f>
        <v>0.22384361372896139</v>
      </c>
      <c r="E255" s="61">
        <f>STDEV('Daily Returns'!E$256:E$507)*SQRT(Assumptions!$C$9)</f>
        <v>0.10091857567930364</v>
      </c>
      <c r="F255" s="48">
        <f>'Growth Index'!E507/'Growth Index'!E255-1</f>
        <v>0.18573816216775207</v>
      </c>
      <c r="G255" s="62">
        <f>(F255-Assumptions!$C$8)/E255</f>
        <v>1.1963918570494949</v>
      </c>
      <c r="H255" s="62">
        <f>CORREL('Daily Returns'!B$256:B$507,'Daily Returns'!C$256:C$507)</f>
        <v>-0.33960268412521227</v>
      </c>
      <c r="I255" s="62">
        <f>CORREL('Daily Returns'!B$256:B$507,'Daily Returns'!D$256:D$507)</f>
        <v>0.49854434115472401</v>
      </c>
      <c r="J255" s="62">
        <f>CORREL('Daily Returns'!C$256:C$507,'Daily Returns'!D$256:D$507)</f>
        <v>-0.22281681085753929</v>
      </c>
    </row>
    <row r="256" spans="1:10" x14ac:dyDescent="0.25">
      <c r="A256" s="63">
        <f>'Daily Prices'!A508</f>
        <v>42809</v>
      </c>
      <c r="B256" s="35">
        <f>STDEV('Daily Returns'!B$257:B$508)*SQRT(Assumptions!$C$9)</f>
        <v>0.15555515664134972</v>
      </c>
      <c r="C256" s="35">
        <f>STDEV('Daily Returns'!C$257:C$508)*SQRT(Assumptions!$C$9)</f>
        <v>0.16800494645809291</v>
      </c>
      <c r="D256" s="35">
        <f>STDEV('Daily Returns'!D$257:D$508)*SQRT(Assumptions!$C$9)</f>
        <v>0.22341883389689665</v>
      </c>
      <c r="E256" s="35">
        <f>STDEV('Daily Returns'!E$257:E$508)*SQRT(Assumptions!$C$9)</f>
        <v>0.1009559980732586</v>
      </c>
      <c r="F256" s="32">
        <f>'Growth Index'!E508/'Growth Index'!E256-1</f>
        <v>0.18402424277652574</v>
      </c>
      <c r="G256" s="37">
        <f>(F256-Assumptions!$C$8)/E256</f>
        <v>1.1789714831025289</v>
      </c>
      <c r="H256" s="37">
        <f>CORREL('Daily Returns'!B$257:B$508,'Daily Returns'!C$257:C$508)</f>
        <v>-0.33894057816180329</v>
      </c>
      <c r="I256" s="37">
        <f>CORREL('Daily Returns'!B$257:B$508,'Daily Returns'!D$257:D$508)</f>
        <v>0.50220250083520723</v>
      </c>
      <c r="J256" s="37">
        <f>CORREL('Daily Returns'!C$257:C$508,'Daily Returns'!D$257:D$508)</f>
        <v>-0.22311543205480841</v>
      </c>
    </row>
    <row r="257" spans="1:10" x14ac:dyDescent="0.25">
      <c r="A257" s="60">
        <f>'Daily Prices'!A509</f>
        <v>42810</v>
      </c>
      <c r="B257" s="61">
        <f>STDEV('Daily Returns'!B$258:B$509)*SQRT(Assumptions!$C$9)</f>
        <v>0.15560668197484434</v>
      </c>
      <c r="C257" s="61">
        <f>STDEV('Daily Returns'!C$258:C$509)*SQRT(Assumptions!$C$9)</f>
        <v>0.16932708999484467</v>
      </c>
      <c r="D257" s="61">
        <f>STDEV('Daily Returns'!D$258:D$509)*SQRT(Assumptions!$C$9)</f>
        <v>0.22351523500384524</v>
      </c>
      <c r="E257" s="61">
        <f>STDEV('Daily Returns'!E$258:E$509)*SQRT(Assumptions!$C$9)</f>
        <v>0.10197900636763005</v>
      </c>
      <c r="F257" s="48">
        <f>'Growth Index'!E509/'Growth Index'!E257-1</f>
        <v>0.2019929542869805</v>
      </c>
      <c r="G257" s="62">
        <f>(F257-Assumptions!$C$8)/E257</f>
        <v>1.3433446663828694</v>
      </c>
      <c r="H257" s="62">
        <f>CORREL('Daily Returns'!B$258:B$509,'Daily Returns'!C$258:C$509)</f>
        <v>-0.32996922632210079</v>
      </c>
      <c r="I257" s="62">
        <f>CORREL('Daily Returns'!B$258:B$509,'Daily Returns'!D$258:D$509)</f>
        <v>0.5026173654241588</v>
      </c>
      <c r="J257" s="62">
        <f>CORREL('Daily Returns'!C$258:C$509,'Daily Returns'!D$258:D$509)</f>
        <v>-0.21173969855077812</v>
      </c>
    </row>
    <row r="258" spans="1:10" x14ac:dyDescent="0.25">
      <c r="A258" s="63">
        <f>'Daily Prices'!A510</f>
        <v>42811</v>
      </c>
      <c r="B258" s="35">
        <f>STDEV('Daily Returns'!B$259:B$510)*SQRT(Assumptions!$C$9)</f>
        <v>0.15501335682952425</v>
      </c>
      <c r="C258" s="35">
        <f>STDEV('Daily Returns'!C$259:C$510)*SQRT(Assumptions!$C$9)</f>
        <v>0.16889158291283074</v>
      </c>
      <c r="D258" s="35">
        <f>STDEV('Daily Returns'!D$259:D$510)*SQRT(Assumptions!$C$9)</f>
        <v>0.22227156141197218</v>
      </c>
      <c r="E258" s="35">
        <f>STDEV('Daily Returns'!E$259:E$510)*SQRT(Assumptions!$C$9)</f>
        <v>0.10177423514419813</v>
      </c>
      <c r="F258" s="32">
        <f>'Growth Index'!E510/'Growth Index'!E258-1</f>
        <v>0.20885861727169641</v>
      </c>
      <c r="G258" s="37">
        <f>(F258-Assumptions!$C$8)/E258</f>
        <v>1.4135072306647287</v>
      </c>
      <c r="H258" s="37">
        <f>CORREL('Daily Returns'!B$259:B$510,'Daily Returns'!C$259:C$510)</f>
        <v>-0.32560261380251387</v>
      </c>
      <c r="I258" s="37">
        <f>CORREL('Daily Returns'!B$259:B$510,'Daily Returns'!D$259:D$510)</f>
        <v>0.49744264361383206</v>
      </c>
      <c r="J258" s="37">
        <f>CORREL('Daily Returns'!C$259:C$510,'Daily Returns'!D$259:D$510)</f>
        <v>-0.2058013796883098</v>
      </c>
    </row>
    <row r="259" spans="1:10" x14ac:dyDescent="0.25">
      <c r="A259" s="60">
        <f>'Daily Prices'!A511</f>
        <v>42814</v>
      </c>
      <c r="B259" s="61">
        <f>STDEV('Daily Returns'!B$260:B$511)*SQRT(Assumptions!$C$9)</f>
        <v>0.15465558540930741</v>
      </c>
      <c r="C259" s="61">
        <f>STDEV('Daily Returns'!C$260:C$511)*SQRT(Assumptions!$C$9)</f>
        <v>0.1687117239689733</v>
      </c>
      <c r="D259" s="61">
        <f>STDEV('Daily Returns'!D$260:D$511)*SQRT(Assumptions!$C$9)</f>
        <v>0.22152732741667225</v>
      </c>
      <c r="E259" s="61">
        <f>STDEV('Daily Returns'!E$260:E$511)*SQRT(Assumptions!$C$9)</f>
        <v>0.10108735032567538</v>
      </c>
      <c r="F259" s="48">
        <f>'Growth Index'!E511/'Growth Index'!E259-1</f>
        <v>0.21956367855715708</v>
      </c>
      <c r="G259" s="62">
        <f>(F259-Assumptions!$C$8)/E259</f>
        <v>1.5290110786284912</v>
      </c>
      <c r="H259" s="62">
        <f>CORREL('Daily Returns'!B$260:B$511,'Daily Returns'!C$260:C$511)</f>
        <v>-0.32998849689851406</v>
      </c>
      <c r="I259" s="62">
        <f>CORREL('Daily Returns'!B$260:B$511,'Daily Returns'!D$260:D$511)</f>
        <v>0.49454988906712183</v>
      </c>
      <c r="J259" s="62">
        <f>CORREL('Daily Returns'!C$260:C$511,'Daily Returns'!D$260:D$511)</f>
        <v>-0.21051397264444807</v>
      </c>
    </row>
    <row r="260" spans="1:10" x14ac:dyDescent="0.25">
      <c r="A260" s="63">
        <f>'Daily Prices'!A512</f>
        <v>42815</v>
      </c>
      <c r="B260" s="35">
        <f>STDEV('Daily Returns'!B$261:B$512)*SQRT(Assumptions!$C$9)</f>
        <v>0.15425732375367041</v>
      </c>
      <c r="C260" s="35">
        <f>STDEV('Daily Returns'!C$261:C$512)*SQRT(Assumptions!$C$9)</f>
        <v>0.16900845870654499</v>
      </c>
      <c r="D260" s="35">
        <f>STDEV('Daily Returns'!D$261:D$512)*SQRT(Assumptions!$C$9)</f>
        <v>0.22121308625318567</v>
      </c>
      <c r="E260" s="35">
        <f>STDEV('Daily Returns'!E$261:E$512)*SQRT(Assumptions!$C$9)</f>
        <v>0.10093109100011083</v>
      </c>
      <c r="F260" s="32">
        <f>'Growth Index'!E512/'Growth Index'!E260-1</f>
        <v>0.21525944289174315</v>
      </c>
      <c r="G260" s="37">
        <f>(F260-Assumptions!$C$8)/E260</f>
        <v>1.488732970216067</v>
      </c>
      <c r="H260" s="37">
        <f>CORREL('Daily Returns'!B$261:B$512,'Daily Returns'!C$261:C$512)</f>
        <v>-0.33015186020987364</v>
      </c>
      <c r="I260" s="37">
        <f>CORREL('Daily Returns'!B$261:B$512,'Daily Returns'!D$261:D$512)</f>
        <v>0.49268931610923283</v>
      </c>
      <c r="J260" s="37">
        <f>CORREL('Daily Returns'!C$261:C$512,'Daily Returns'!D$261:D$512)</f>
        <v>-0.21056374228963903</v>
      </c>
    </row>
    <row r="261" spans="1:10" x14ac:dyDescent="0.25">
      <c r="A261" s="60">
        <f>'Daily Prices'!A513</f>
        <v>42816</v>
      </c>
      <c r="B261" s="61">
        <f>STDEV('Daily Returns'!B$262:B$513)*SQRT(Assumptions!$C$9)</f>
        <v>0.15365353068344142</v>
      </c>
      <c r="C261" s="61">
        <f>STDEV('Daily Returns'!C$262:C$513)*SQRT(Assumptions!$C$9)</f>
        <v>0.16790830375842972</v>
      </c>
      <c r="D261" s="61">
        <f>STDEV('Daily Returns'!D$262:D$513)*SQRT(Assumptions!$C$9)</f>
        <v>0.22026830539665473</v>
      </c>
      <c r="E261" s="61">
        <f>STDEV('Daily Returns'!E$262:E$513)*SQRT(Assumptions!$C$9)</f>
        <v>0.1009845603370738</v>
      </c>
      <c r="F261" s="48">
        <f>'Growth Index'!E513/'Growth Index'!E261-1</f>
        <v>0.2140216504860728</v>
      </c>
      <c r="G261" s="62">
        <f>(F261-Assumptions!$C$8)/E261</f>
        <v>1.4756874713189543</v>
      </c>
      <c r="H261" s="62">
        <f>CORREL('Daily Returns'!B$262:B$513,'Daily Returns'!C$262:C$513)</f>
        <v>-0.32180667282660202</v>
      </c>
      <c r="I261" s="62">
        <f>CORREL('Daily Returns'!B$262:B$513,'Daily Returns'!D$262:D$513)</f>
        <v>0.48841243107238025</v>
      </c>
      <c r="J261" s="62">
        <f>CORREL('Daily Returns'!C$262:C$513,'Daily Returns'!D$262:D$513)</f>
        <v>-0.20136179978323898</v>
      </c>
    </row>
    <row r="262" spans="1:10" x14ac:dyDescent="0.25">
      <c r="A262" s="63">
        <f>'Daily Prices'!A514</f>
        <v>42817</v>
      </c>
      <c r="B262" s="35">
        <f>STDEV('Daily Returns'!B$263:B$514)*SQRT(Assumptions!$C$9)</f>
        <v>0.15364811159858552</v>
      </c>
      <c r="C262" s="35">
        <f>STDEV('Daily Returns'!C$263:C$514)*SQRT(Assumptions!$C$9)</f>
        <v>0.16766126040818213</v>
      </c>
      <c r="D262" s="35">
        <f>STDEV('Daily Returns'!D$263:D$514)*SQRT(Assumptions!$C$9)</f>
        <v>0.22026838634236312</v>
      </c>
      <c r="E262" s="35">
        <f>STDEV('Daily Returns'!E$263:E$514)*SQRT(Assumptions!$C$9)</f>
        <v>0.10078586338059184</v>
      </c>
      <c r="F262" s="32">
        <f>'Growth Index'!E514/'Growth Index'!E262-1</f>
        <v>0.22546661234087972</v>
      </c>
      <c r="G262" s="37">
        <f>(F262-Assumptions!$C$8)/E262</f>
        <v>1.5921539684084356</v>
      </c>
      <c r="H262" s="37">
        <f>CORREL('Daily Returns'!B$263:B$514,'Daily Returns'!C$263:C$514)</f>
        <v>-0.32432631500737452</v>
      </c>
      <c r="I262" s="37">
        <f>CORREL('Daily Returns'!B$263:B$514,'Daily Returns'!D$263:D$514)</f>
        <v>0.48840232015815749</v>
      </c>
      <c r="J262" s="37">
        <f>CORREL('Daily Returns'!C$263:C$514,'Daily Returns'!D$263:D$514)</f>
        <v>-0.20323108488316041</v>
      </c>
    </row>
    <row r="263" spans="1:10" x14ac:dyDescent="0.25">
      <c r="A263" s="60">
        <f>'Daily Prices'!A515</f>
        <v>42818</v>
      </c>
      <c r="B263" s="61">
        <f>STDEV('Daily Returns'!B$264:B$515)*SQRT(Assumptions!$C$9)</f>
        <v>0.15248765984774107</v>
      </c>
      <c r="C263" s="61">
        <f>STDEV('Daily Returns'!C$264:C$515)*SQRT(Assumptions!$C$9)</f>
        <v>0.1676001652237088</v>
      </c>
      <c r="D263" s="61">
        <f>STDEV('Daily Returns'!D$264:D$515)*SQRT(Assumptions!$C$9)</f>
        <v>0.21896901724066131</v>
      </c>
      <c r="E263" s="61">
        <f>STDEV('Daily Returns'!E$264:E$515)*SQRT(Assumptions!$C$9)</f>
        <v>0.10017877753931707</v>
      </c>
      <c r="F263" s="48">
        <f>'Growth Index'!E515/'Growth Index'!E263-1</f>
        <v>0.21456720807959484</v>
      </c>
      <c r="G263" s="62">
        <f>(F263-Assumptions!$C$8)/E263</f>
        <v>1.4930029269013023</v>
      </c>
      <c r="H263" s="62">
        <f>CORREL('Daily Returns'!B$264:B$515,'Daily Returns'!C$264:C$515)</f>
        <v>-0.32356760780082161</v>
      </c>
      <c r="I263" s="62">
        <f>CORREL('Daily Returns'!B$264:B$515,'Daily Returns'!D$264:D$515)</f>
        <v>0.4814064094513083</v>
      </c>
      <c r="J263" s="62">
        <f>CORREL('Daily Returns'!C$264:C$515,'Daily Returns'!D$264:D$515)</f>
        <v>-0.20155658671680415</v>
      </c>
    </row>
    <row r="264" spans="1:10" x14ac:dyDescent="0.25">
      <c r="A264" s="63">
        <f>'Daily Prices'!A516</f>
        <v>42821</v>
      </c>
      <c r="B264" s="35">
        <f>STDEV('Daily Returns'!B$265:B$516)*SQRT(Assumptions!$C$9)</f>
        <v>0.15264472996275785</v>
      </c>
      <c r="C264" s="35">
        <f>STDEV('Daily Returns'!C$265:C$516)*SQRT(Assumptions!$C$9)</f>
        <v>0.16725047565901854</v>
      </c>
      <c r="D264" s="35">
        <f>STDEV('Daily Returns'!D$265:D$516)*SQRT(Assumptions!$C$9)</f>
        <v>0.21902260913245916</v>
      </c>
      <c r="E264" s="35">
        <f>STDEV('Daily Returns'!E$265:E$516)*SQRT(Assumptions!$C$9)</f>
        <v>0.10010252530625488</v>
      </c>
      <c r="F264" s="32">
        <f>'Growth Index'!E516/'Growth Index'!E264-1</f>
        <v>0.20585925098623825</v>
      </c>
      <c r="G264" s="37">
        <f>(F264-Assumptions!$C$8)/E264</f>
        <v>1.4071498251946366</v>
      </c>
      <c r="H264" s="37">
        <f>CORREL('Daily Returns'!B$265:B$516,'Daily Returns'!C$265:C$516)</f>
        <v>-0.32517867201606726</v>
      </c>
      <c r="I264" s="37">
        <f>CORREL('Daily Returns'!B$265:B$516,'Daily Returns'!D$265:D$516)</f>
        <v>0.48184223854142144</v>
      </c>
      <c r="J264" s="37">
        <f>CORREL('Daily Returns'!C$265:C$516,'Daily Returns'!D$265:D$516)</f>
        <v>-0.20209970178259312</v>
      </c>
    </row>
    <row r="265" spans="1:10" x14ac:dyDescent="0.25">
      <c r="A265" s="60">
        <f>'Daily Prices'!A517</f>
        <v>42822</v>
      </c>
      <c r="B265" s="61">
        <f>STDEV('Daily Returns'!B$266:B$517)*SQRT(Assumptions!$C$9)</f>
        <v>0.15273058750093774</v>
      </c>
      <c r="C265" s="61">
        <f>STDEV('Daily Returns'!C$266:C$517)*SQRT(Assumptions!$C$9)</f>
        <v>0.1667007662515935</v>
      </c>
      <c r="D265" s="61">
        <f>STDEV('Daily Returns'!D$266:D$517)*SQRT(Assumptions!$C$9)</f>
        <v>0.21905521913685591</v>
      </c>
      <c r="E265" s="61">
        <f>STDEV('Daily Returns'!E$266:E$517)*SQRT(Assumptions!$C$9)</f>
        <v>9.9954527280362221E-2</v>
      </c>
      <c r="F265" s="48">
        <f>'Growth Index'!E517/'Growth Index'!E265-1</f>
        <v>0.20159453508465619</v>
      </c>
      <c r="G265" s="62">
        <f>(F265-Assumptions!$C$8)/E265</f>
        <v>1.3665667659206922</v>
      </c>
      <c r="H265" s="62">
        <f>CORREL('Daily Returns'!B$266:B$517,'Daily Returns'!C$266:C$517)</f>
        <v>-0.32604364688683679</v>
      </c>
      <c r="I265" s="62">
        <f>CORREL('Daily Returns'!B$266:B$517,'Daily Returns'!D$266:D$517)</f>
        <v>0.48219962426730256</v>
      </c>
      <c r="J265" s="62">
        <f>CORREL('Daily Returns'!C$266:C$517,'Daily Returns'!D$266:D$517)</f>
        <v>-0.20367646815075846</v>
      </c>
    </row>
    <row r="266" spans="1:10" x14ac:dyDescent="0.25">
      <c r="A266" s="63">
        <f>'Daily Prices'!A518</f>
        <v>42823</v>
      </c>
      <c r="B266" s="35">
        <f>STDEV('Daily Returns'!B$267:B$518)*SQRT(Assumptions!$C$9)</f>
        <v>0.15275809884150499</v>
      </c>
      <c r="C266" s="35">
        <f>STDEV('Daily Returns'!C$267:C$518)*SQRT(Assumptions!$C$9)</f>
        <v>0.16686893761545235</v>
      </c>
      <c r="D266" s="35">
        <f>STDEV('Daily Returns'!D$267:D$518)*SQRT(Assumptions!$C$9)</f>
        <v>0.21900563414901333</v>
      </c>
      <c r="E266" s="35">
        <f>STDEV('Daily Returns'!E$267:E$518)*SQRT(Assumptions!$C$9)</f>
        <v>9.9879911924750486E-2</v>
      </c>
      <c r="F266" s="32">
        <f>'Growth Index'!E518/'Growth Index'!E266-1</f>
        <v>0.20575753101747951</v>
      </c>
      <c r="G266" s="37">
        <f>(F266-Assumptions!$C$8)/E266</f>
        <v>1.4092676725979316</v>
      </c>
      <c r="H266" s="37">
        <f>CORREL('Daily Returns'!B$267:B$518,'Daily Returns'!C$267:C$518)</f>
        <v>-0.32690180021005472</v>
      </c>
      <c r="I266" s="37">
        <f>CORREL('Daily Returns'!B$267:B$518,'Daily Returns'!D$267:D$518)</f>
        <v>0.4824288257635424</v>
      </c>
      <c r="J266" s="37">
        <f>CORREL('Daily Returns'!C$267:C$518,'Daily Returns'!D$267:D$518)</f>
        <v>-0.20537735240949767</v>
      </c>
    </row>
    <row r="267" spans="1:10" x14ac:dyDescent="0.25">
      <c r="A267" s="60">
        <f>'Daily Prices'!A519</f>
        <v>42824</v>
      </c>
      <c r="B267" s="61">
        <f>STDEV('Daily Returns'!B$268:B$519)*SQRT(Assumptions!$C$9)</f>
        <v>0.15198668237962173</v>
      </c>
      <c r="C267" s="61">
        <f>STDEV('Daily Returns'!C$268:C$519)*SQRT(Assumptions!$C$9)</f>
        <v>0.1668320293581424</v>
      </c>
      <c r="D267" s="61">
        <f>STDEV('Daily Returns'!D$268:D$519)*SQRT(Assumptions!$C$9)</f>
        <v>0.21877457820815802</v>
      </c>
      <c r="E267" s="61">
        <f>STDEV('Daily Returns'!E$268:E$519)*SQRT(Assumptions!$C$9)</f>
        <v>9.9707989623117249E-2</v>
      </c>
      <c r="F267" s="48">
        <f>'Growth Index'!E519/'Growth Index'!E267-1</f>
        <v>0.19911279529487413</v>
      </c>
      <c r="G267" s="62">
        <f>(F267-Assumptions!$C$8)/E267</f>
        <v>1.3450556550362955</v>
      </c>
      <c r="H267" s="62">
        <f>CORREL('Daily Returns'!B$268:B$519,'Daily Returns'!C$268:C$519)</f>
        <v>-0.32607707200385616</v>
      </c>
      <c r="I267" s="62">
        <f>CORREL('Daily Returns'!B$268:B$519,'Daily Returns'!D$268:D$519)</f>
        <v>0.48075134127379099</v>
      </c>
      <c r="J267" s="62">
        <f>CORREL('Daily Returns'!C$268:C$519,'Daily Returns'!D$268:D$519)</f>
        <v>-0.20448443026434912</v>
      </c>
    </row>
    <row r="268" spans="1:10" x14ac:dyDescent="0.25">
      <c r="A268" s="63">
        <f>'Daily Prices'!A520</f>
        <v>42825</v>
      </c>
      <c r="B268" s="35">
        <f>STDEV('Daily Returns'!B$269:B$520)*SQRT(Assumptions!$C$9)</f>
        <v>0.15133753447336548</v>
      </c>
      <c r="C268" s="35">
        <f>STDEV('Daily Returns'!C$269:C$520)*SQRT(Assumptions!$C$9)</f>
        <v>0.16612097342064569</v>
      </c>
      <c r="D268" s="35">
        <f>STDEV('Daily Returns'!D$269:D$520)*SQRT(Assumptions!$C$9)</f>
        <v>0.21688623107744778</v>
      </c>
      <c r="E268" s="35">
        <f>STDEV('Daily Returns'!E$269:E$520)*SQRT(Assumptions!$C$9)</f>
        <v>9.9495002041276717E-2</v>
      </c>
      <c r="F268" s="32">
        <f>'Growth Index'!E520/'Growth Index'!E268-1</f>
        <v>0.20562427035532926</v>
      </c>
      <c r="G268" s="37">
        <f>(F268-Assumptions!$C$8)/E268</f>
        <v>1.4133802449392339</v>
      </c>
      <c r="H268" s="37">
        <f>CORREL('Daily Returns'!B$269:B$520,'Daily Returns'!C$269:C$520)</f>
        <v>-0.31998618975351295</v>
      </c>
      <c r="I268" s="37">
        <f>CORREL('Daily Returns'!B$269:B$520,'Daily Returns'!D$269:D$520)</f>
        <v>0.47463318204271465</v>
      </c>
      <c r="J268" s="37">
        <f>CORREL('Daily Returns'!C$269:C$520,'Daily Returns'!D$269:D$520)</f>
        <v>-0.19480433848323034</v>
      </c>
    </row>
    <row r="269" spans="1:10" x14ac:dyDescent="0.25">
      <c r="A269" s="60">
        <f>'Daily Prices'!A521</f>
        <v>42830</v>
      </c>
      <c r="B269" s="61">
        <f>STDEV('Daily Returns'!B$270:B$521)*SQRT(Assumptions!$C$9)</f>
        <v>0.1511230276748966</v>
      </c>
      <c r="C269" s="61">
        <f>STDEV('Daily Returns'!C$270:C$521)*SQRT(Assumptions!$C$9)</f>
        <v>0.16613156022789471</v>
      </c>
      <c r="D269" s="61">
        <f>STDEV('Daily Returns'!D$270:D$521)*SQRT(Assumptions!$C$9)</f>
        <v>0.22090992274428542</v>
      </c>
      <c r="E269" s="61">
        <f>STDEV('Daily Returns'!E$270:E$521)*SQRT(Assumptions!$C$9)</f>
        <v>0.10076679028852074</v>
      </c>
      <c r="F269" s="48">
        <f>'Growth Index'!E521/'Growth Index'!E269-1</f>
        <v>0.24050975931054563</v>
      </c>
      <c r="G269" s="62">
        <f>(F269-Assumptions!$C$8)/E269</f>
        <v>1.7417420839546136</v>
      </c>
      <c r="H269" s="62">
        <f>CORREL('Daily Returns'!B$270:B$521,'Daily Returns'!C$270:C$521)</f>
        <v>-0.31785551002776302</v>
      </c>
      <c r="I269" s="62">
        <f>CORREL('Daily Returns'!B$270:B$521,'Daily Returns'!D$270:D$521)</f>
        <v>0.47327854663621299</v>
      </c>
      <c r="J269" s="62">
        <f>CORREL('Daily Returns'!C$270:C$521,'Daily Returns'!D$270:D$521)</f>
        <v>-0.18600558309220633</v>
      </c>
    </row>
    <row r="270" spans="1:10" x14ac:dyDescent="0.25">
      <c r="A270" s="63">
        <f>'Daily Prices'!A522</f>
        <v>42832</v>
      </c>
      <c r="B270" s="35">
        <f>STDEV('Daily Returns'!B$271:B$522)*SQRT(Assumptions!$C$9)</f>
        <v>0.15065050328560661</v>
      </c>
      <c r="C270" s="35">
        <f>STDEV('Daily Returns'!C$271:C$522)*SQRT(Assumptions!$C$9)</f>
        <v>0.16553193995659399</v>
      </c>
      <c r="D270" s="35">
        <f>STDEV('Daily Returns'!D$271:D$522)*SQRT(Assumptions!$C$9)</f>
        <v>0.22112907528937067</v>
      </c>
      <c r="E270" s="35">
        <f>STDEV('Daily Returns'!E$271:E$522)*SQRT(Assumptions!$C$9)</f>
        <v>0.10046609189225372</v>
      </c>
      <c r="F270" s="32">
        <f>'Growth Index'!E522/'Growth Index'!E270-1</f>
        <v>0.22419907454572008</v>
      </c>
      <c r="G270" s="37">
        <f>(F270-Assumptions!$C$8)/E270</f>
        <v>1.5846050298886452</v>
      </c>
      <c r="H270" s="37">
        <f>CORREL('Daily Returns'!B$271:B$522,'Daily Returns'!C$271:C$522)</f>
        <v>-0.33116712945417209</v>
      </c>
      <c r="I270" s="37">
        <f>CORREL('Daily Returns'!B$271:B$522,'Daily Returns'!D$271:D$522)</f>
        <v>0.48020829407578763</v>
      </c>
      <c r="J270" s="37">
        <f>CORREL('Daily Returns'!C$271:C$522,'Daily Returns'!D$271:D$522)</f>
        <v>-0.18572701312369755</v>
      </c>
    </row>
    <row r="271" spans="1:10" x14ac:dyDescent="0.25">
      <c r="A271" s="60">
        <f>'Daily Prices'!A523</f>
        <v>42835</v>
      </c>
      <c r="B271" s="61">
        <f>STDEV('Daily Returns'!B$272:B$523)*SQRT(Assumptions!$C$9)</f>
        <v>0.15006847436294005</v>
      </c>
      <c r="C271" s="61">
        <f>STDEV('Daily Returns'!C$272:C$523)*SQRT(Assumptions!$C$9)</f>
        <v>0.16086551121681666</v>
      </c>
      <c r="D271" s="61">
        <f>STDEV('Daily Returns'!D$272:D$523)*SQRT(Assumptions!$C$9)</f>
        <v>0.22134742221224482</v>
      </c>
      <c r="E271" s="61">
        <f>STDEV('Daily Returns'!E$272:E$523)*SQRT(Assumptions!$C$9)</f>
        <v>0.10031920622566724</v>
      </c>
      <c r="F271" s="48">
        <f>'Growth Index'!E523/'Growth Index'!E271-1</f>
        <v>0.20178908552911512</v>
      </c>
      <c r="G271" s="62">
        <f>(F271-Assumptions!$C$8)/E271</f>
        <v>1.3635383559695355</v>
      </c>
      <c r="H271" s="62">
        <f>CORREL('Daily Returns'!B$272:B$523,'Daily Returns'!C$272:C$523)</f>
        <v>-0.31661923491115923</v>
      </c>
      <c r="I271" s="62">
        <f>CORREL('Daily Returns'!B$272:B$523,'Daily Returns'!D$272:D$523)</f>
        <v>0.48098865061470347</v>
      </c>
      <c r="J271" s="62">
        <f>CORREL('Daily Returns'!C$272:C$523,'Daily Returns'!D$272:D$523)</f>
        <v>-0.18188235340897019</v>
      </c>
    </row>
    <row r="272" spans="1:10" x14ac:dyDescent="0.25">
      <c r="A272" s="63">
        <f>'Daily Prices'!A524</f>
        <v>42837</v>
      </c>
      <c r="B272" s="35">
        <f>STDEV('Daily Returns'!B$273:B$524)*SQRT(Assumptions!$C$9)</f>
        <v>0.14960708765779038</v>
      </c>
      <c r="C272" s="35">
        <f>STDEV('Daily Returns'!C$273:C$524)*SQRT(Assumptions!$C$9)</f>
        <v>0.16238405538177686</v>
      </c>
      <c r="D272" s="35">
        <f>STDEV('Daily Returns'!D$273:D$524)*SQRT(Assumptions!$C$9)</f>
        <v>0.22156496589467131</v>
      </c>
      <c r="E272" s="35">
        <f>STDEV('Daily Returns'!E$273:E$524)*SQRT(Assumptions!$C$9)</f>
        <v>0.10029241156549716</v>
      </c>
      <c r="F272" s="32">
        <f>'Growth Index'!E524/'Growth Index'!E272-1</f>
        <v>0.21677325552379711</v>
      </c>
      <c r="G272" s="37">
        <f>(F272-Assumptions!$C$8)/E272</f>
        <v>1.5133074691765664</v>
      </c>
      <c r="H272" s="37">
        <f>CORREL('Daily Returns'!B$273:B$524,'Daily Returns'!C$273:C$524)</f>
        <v>-0.31477597004968655</v>
      </c>
      <c r="I272" s="37">
        <f>CORREL('Daily Returns'!B$273:B$524,'Daily Returns'!D$273:D$524)</f>
        <v>0.47952760339112321</v>
      </c>
      <c r="J272" s="37">
        <f>CORREL('Daily Returns'!C$273:C$524,'Daily Returns'!D$273:D$524)</f>
        <v>-0.18747707121006346</v>
      </c>
    </row>
    <row r="273" spans="1:10" x14ac:dyDescent="0.25">
      <c r="A273" s="60">
        <f>'Daily Prices'!A525</f>
        <v>42838</v>
      </c>
      <c r="B273" s="61">
        <f>STDEV('Daily Returns'!B$274:B$525)*SQRT(Assumptions!$C$9)</f>
        <v>0.14268007294015395</v>
      </c>
      <c r="C273" s="61">
        <f>STDEV('Daily Returns'!C$274:C$525)*SQRT(Assumptions!$C$9)</f>
        <v>0.15437521292045731</v>
      </c>
      <c r="D273" s="61">
        <f>STDEV('Daily Returns'!D$274:D$525)*SQRT(Assumptions!$C$9)</f>
        <v>0.22178170870032432</v>
      </c>
      <c r="E273" s="61">
        <f>STDEV('Daily Returns'!E$274:E$525)*SQRT(Assumptions!$C$9)</f>
        <v>0.10026095932337403</v>
      </c>
      <c r="F273" s="48">
        <f>'Growth Index'!E525/'Growth Index'!E273-1</f>
        <v>0.20585693249484094</v>
      </c>
      <c r="G273" s="62">
        <f>(F273-Assumptions!$C$8)/E273</f>
        <v>1.4049030993263465</v>
      </c>
      <c r="H273" s="62">
        <f>CORREL('Daily Returns'!B$274:B$525,'Daily Returns'!C$274:C$525)</f>
        <v>-0.24386118184829539</v>
      </c>
      <c r="I273" s="62">
        <f>CORREL('Daily Returns'!B$274:B$525,'Daily Returns'!D$274:D$525)</f>
        <v>0.49689834786915382</v>
      </c>
      <c r="J273" s="62">
        <f>CORREL('Daily Returns'!C$274:C$525,'Daily Returns'!D$274:D$525)</f>
        <v>-0.18997054239535857</v>
      </c>
    </row>
    <row r="274" spans="1:10" x14ac:dyDescent="0.25">
      <c r="A274" s="63">
        <f>'Daily Prices'!A526</f>
        <v>42842</v>
      </c>
      <c r="B274" s="35">
        <f>STDEV('Daily Returns'!B$275:B$526)*SQRT(Assumptions!$C$9)</f>
        <v>0.14270395378502154</v>
      </c>
      <c r="C274" s="35">
        <f>STDEV('Daily Returns'!C$275:C$526)*SQRT(Assumptions!$C$9)</f>
        <v>0.15427379260525365</v>
      </c>
      <c r="D274" s="35">
        <f>STDEV('Daily Returns'!D$275:D$526)*SQRT(Assumptions!$C$9)</f>
        <v>0.22172226409425058</v>
      </c>
      <c r="E274" s="35">
        <f>STDEV('Daily Returns'!E$275:E$526)*SQRT(Assumptions!$C$9)</f>
        <v>0.10020027051273729</v>
      </c>
      <c r="F274" s="32">
        <f>'Growth Index'!E526/'Growth Index'!E274-1</f>
        <v>0.20871745045379453</v>
      </c>
      <c r="G274" s="37">
        <f>(F274-Assumptions!$C$8)/E274</f>
        <v>1.4343020205272341</v>
      </c>
      <c r="H274" s="37">
        <f>CORREL('Daily Returns'!B$275:B$526,'Daily Returns'!C$275:C$526)</f>
        <v>-0.24386668830708769</v>
      </c>
      <c r="I274" s="37">
        <f>CORREL('Daily Returns'!B$275:B$526,'Daily Returns'!D$275:D$526)</f>
        <v>0.4971990995254294</v>
      </c>
      <c r="J274" s="37">
        <f>CORREL('Daily Returns'!C$275:C$526,'Daily Returns'!D$275:D$526)</f>
        <v>-0.19105119726337774</v>
      </c>
    </row>
    <row r="275" spans="1:10" x14ac:dyDescent="0.25">
      <c r="A275" s="60">
        <f>'Daily Prices'!A527</f>
        <v>42843</v>
      </c>
      <c r="B275" s="61">
        <f>STDEV('Daily Returns'!B$276:B$527)*SQRT(Assumptions!$C$9)</f>
        <v>0.14076853184816554</v>
      </c>
      <c r="C275" s="61">
        <f>STDEV('Daily Returns'!C$276:C$527)*SQRT(Assumptions!$C$9)</f>
        <v>0.15212941083932549</v>
      </c>
      <c r="D275" s="61">
        <f>STDEV('Daily Returns'!D$276:D$527)*SQRT(Assumptions!$C$9)</f>
        <v>0.22170685732804968</v>
      </c>
      <c r="E275" s="61">
        <f>STDEV('Daily Returns'!E$276:E$527)*SQRT(Assumptions!$C$9)</f>
        <v>0.10014933489168251</v>
      </c>
      <c r="F275" s="48">
        <f>'Growth Index'!E527/'Growth Index'!E275-1</f>
        <v>0.21018799992207637</v>
      </c>
      <c r="G275" s="62">
        <f>(F275-Assumptions!$C$8)/E275</f>
        <v>1.4497150687930764</v>
      </c>
      <c r="H275" s="62">
        <f>CORREL('Daily Returns'!B$276:B$527,'Daily Returns'!C$276:C$527)</f>
        <v>-0.22168903847340707</v>
      </c>
      <c r="I275" s="62">
        <f>CORREL('Daily Returns'!B$276:B$527,'Daily Returns'!D$276:D$527)</f>
        <v>0.50893411100960007</v>
      </c>
      <c r="J275" s="62">
        <f>CORREL('Daily Returns'!C$276:C$527,'Daily Returns'!D$276:D$527)</f>
        <v>-0.19765367211065796</v>
      </c>
    </row>
    <row r="276" spans="1:10" x14ac:dyDescent="0.25">
      <c r="A276" s="63">
        <f>'Daily Prices'!A528</f>
        <v>42844</v>
      </c>
      <c r="B276" s="35">
        <f>STDEV('Daily Returns'!B$277:B$528)*SQRT(Assumptions!$C$9)</f>
        <v>0.13981651052207203</v>
      </c>
      <c r="C276" s="35">
        <f>STDEV('Daily Returns'!C$277:C$528)*SQRT(Assumptions!$C$9)</f>
        <v>0.15203004192370637</v>
      </c>
      <c r="D276" s="35">
        <f>STDEV('Daily Returns'!D$277:D$528)*SQRT(Assumptions!$C$9)</f>
        <v>0.21999748676937209</v>
      </c>
      <c r="E276" s="35">
        <f>STDEV('Daily Returns'!E$277:E$528)*SQRT(Assumptions!$C$9)</f>
        <v>9.9550829021881018E-2</v>
      </c>
      <c r="F276" s="32">
        <f>'Growth Index'!E528/'Growth Index'!E276-1</f>
        <v>0.22349810759934408</v>
      </c>
      <c r="G276" s="37">
        <f>(F276-Assumptions!$C$8)/E276</f>
        <v>1.5921324729953439</v>
      </c>
      <c r="H276" s="37">
        <f>CORREL('Daily Returns'!B$277:B$528,'Daily Returns'!C$277:C$528)</f>
        <v>-0.21909231416397637</v>
      </c>
      <c r="I276" s="37">
        <f>CORREL('Daily Returns'!B$277:B$528,'Daily Returns'!D$277:D$528)</f>
        <v>0.50178033472268213</v>
      </c>
      <c r="J276" s="37">
        <f>CORREL('Daily Returns'!C$277:C$528,'Daily Returns'!D$277:D$528)</f>
        <v>-0.19477822401806272</v>
      </c>
    </row>
    <row r="277" spans="1:10" x14ac:dyDescent="0.25">
      <c r="A277" s="60">
        <f>'Daily Prices'!A529</f>
        <v>42845</v>
      </c>
      <c r="B277" s="61">
        <f>STDEV('Daily Returns'!B$278:B$529)*SQRT(Assumptions!$C$9)</f>
        <v>0.13964272741496775</v>
      </c>
      <c r="C277" s="61">
        <f>STDEV('Daily Returns'!C$278:C$529)*SQRT(Assumptions!$C$9)</f>
        <v>0.15206637194008998</v>
      </c>
      <c r="D277" s="61">
        <f>STDEV('Daily Returns'!D$278:D$529)*SQRT(Assumptions!$C$9)</f>
        <v>0.2197837458585131</v>
      </c>
      <c r="E277" s="61">
        <f>STDEV('Daily Returns'!E$278:E$529)*SQRT(Assumptions!$C$9)</f>
        <v>9.9486116618408754E-2</v>
      </c>
      <c r="F277" s="48">
        <f>'Growth Index'!E529/'Growth Index'!E277-1</f>
        <v>0.22150518653409845</v>
      </c>
      <c r="G277" s="62">
        <f>(F277-Assumptions!$C$8)/E277</f>
        <v>1.5731359495555883</v>
      </c>
      <c r="H277" s="62">
        <f>CORREL('Daily Returns'!B$278:B$529,'Daily Returns'!C$278:C$529)</f>
        <v>-0.21852820873279313</v>
      </c>
      <c r="I277" s="62">
        <f>CORREL('Daily Returns'!B$278:B$529,'Daily Returns'!D$278:D$529)</f>
        <v>0.50068397770423756</v>
      </c>
      <c r="J277" s="62">
        <f>CORREL('Daily Returns'!C$278:C$529,'Daily Returns'!D$278:D$529)</f>
        <v>-0.19412426760980481</v>
      </c>
    </row>
    <row r="278" spans="1:10" x14ac:dyDescent="0.25">
      <c r="A278" s="63">
        <f>'Daily Prices'!A530</f>
        <v>42846</v>
      </c>
      <c r="B278" s="35">
        <f>STDEV('Daily Returns'!B$279:B$530)*SQRT(Assumptions!$C$9)</f>
        <v>0.139274655075739</v>
      </c>
      <c r="C278" s="35">
        <f>STDEV('Daily Returns'!C$279:C$530)*SQRT(Assumptions!$C$9)</f>
        <v>0.15204281389841401</v>
      </c>
      <c r="D278" s="35">
        <f>STDEV('Daily Returns'!D$279:D$530)*SQRT(Assumptions!$C$9)</f>
        <v>0.21975426174117543</v>
      </c>
      <c r="E278" s="35">
        <f>STDEV('Daily Returns'!E$279:E$530)*SQRT(Assumptions!$C$9)</f>
        <v>9.9340445117541101E-2</v>
      </c>
      <c r="F278" s="32">
        <f>'Growth Index'!E530/'Growth Index'!E278-1</f>
        <v>0.21113713746282659</v>
      </c>
      <c r="G278" s="37">
        <f>(F278-Assumptions!$C$8)/E278</f>
        <v>1.4710739144556373</v>
      </c>
      <c r="H278" s="37">
        <f>CORREL('Daily Returns'!B$279:B$530,'Daily Returns'!C$279:C$530)</f>
        <v>-0.22044196453340603</v>
      </c>
      <c r="I278" s="37">
        <f>CORREL('Daily Returns'!B$279:B$530,'Daily Returns'!D$279:D$530)</f>
        <v>0.50058974669009637</v>
      </c>
      <c r="J278" s="37">
        <f>CORREL('Daily Returns'!C$279:C$530,'Daily Returns'!D$279:D$530)</f>
        <v>-0.19450623986792259</v>
      </c>
    </row>
    <row r="279" spans="1:10" x14ac:dyDescent="0.25">
      <c r="A279" s="60">
        <f>'Daily Prices'!A531</f>
        <v>42849</v>
      </c>
      <c r="B279" s="61">
        <f>STDEV('Daily Returns'!B$280:B$531)*SQRT(Assumptions!$C$9)</f>
        <v>0.13955566234111946</v>
      </c>
      <c r="C279" s="61">
        <f>STDEV('Daily Returns'!C$280:C$531)*SQRT(Assumptions!$C$9)</f>
        <v>0.15153501290718149</v>
      </c>
      <c r="D279" s="61">
        <f>STDEV('Daily Returns'!D$280:D$531)*SQRT(Assumptions!$C$9)</f>
        <v>0.21989324836992724</v>
      </c>
      <c r="E279" s="61">
        <f>STDEV('Daily Returns'!E$280:E$531)*SQRT(Assumptions!$C$9)</f>
        <v>9.9073484368477058E-2</v>
      </c>
      <c r="F279" s="48">
        <f>'Growth Index'!E531/'Growth Index'!E279-1</f>
        <v>0.20266235319385717</v>
      </c>
      <c r="G279" s="62">
        <f>(F279-Assumptions!$C$8)/E279</f>
        <v>1.3894974429470881</v>
      </c>
      <c r="H279" s="62">
        <f>CORREL('Daily Returns'!B$280:B$531,'Daily Returns'!C$280:C$531)</f>
        <v>-0.22721172211853063</v>
      </c>
      <c r="I279" s="62">
        <f>CORREL('Daily Returns'!B$280:B$531,'Daily Returns'!D$280:D$531)</f>
        <v>0.50158684816371379</v>
      </c>
      <c r="J279" s="62">
        <f>CORREL('Daily Returns'!C$280:C$531,'Daily Returns'!D$280:D$531)</f>
        <v>-0.19763612005905601</v>
      </c>
    </row>
    <row r="280" spans="1:10" x14ac:dyDescent="0.25">
      <c r="A280" s="63">
        <f>'Daily Prices'!A532</f>
        <v>42850</v>
      </c>
      <c r="B280" s="35">
        <f>STDEV('Daily Returns'!B$281:B$532)*SQRT(Assumptions!$C$9)</f>
        <v>0.13980988701685809</v>
      </c>
      <c r="C280" s="35">
        <f>STDEV('Daily Returns'!C$281:C$532)*SQRT(Assumptions!$C$9)</f>
        <v>0.15068868204524219</v>
      </c>
      <c r="D280" s="35">
        <f>STDEV('Daily Returns'!D$281:D$532)*SQRT(Assumptions!$C$9)</f>
        <v>0.21997220665431463</v>
      </c>
      <c r="E280" s="35">
        <f>STDEV('Daily Returns'!E$281:E$532)*SQRT(Assumptions!$C$9)</f>
        <v>9.893044099352083E-2</v>
      </c>
      <c r="F280" s="32">
        <f>'Growth Index'!E532/'Growth Index'!E280-1</f>
        <v>0.21340202832854516</v>
      </c>
      <c r="G280" s="37">
        <f>(F280-Assumptions!$C$8)/E280</f>
        <v>1.5000643567156879</v>
      </c>
      <c r="H280" s="37">
        <f>CORREL('Daily Returns'!B$281:B$532,'Daily Returns'!C$281:C$532)</f>
        <v>-0.22779088215680091</v>
      </c>
      <c r="I280" s="37">
        <f>CORREL('Daily Returns'!B$281:B$532,'Daily Returns'!D$281:D$532)</f>
        <v>0.50223382639287972</v>
      </c>
      <c r="J280" s="37">
        <f>CORREL('Daily Returns'!C$281:C$532,'Daily Returns'!D$281:D$532)</f>
        <v>-0.19967593949748599</v>
      </c>
    </row>
    <row r="281" spans="1:10" x14ac:dyDescent="0.25">
      <c r="A281" s="60">
        <f>'Daily Prices'!A533</f>
        <v>42851</v>
      </c>
      <c r="B281" s="61">
        <f>STDEV('Daily Returns'!B$282:B$533)*SQRT(Assumptions!$C$9)</f>
        <v>0.13888280159314342</v>
      </c>
      <c r="C281" s="61">
        <f>STDEV('Daily Returns'!C$282:C$533)*SQRT(Assumptions!$C$9)</f>
        <v>0.15060673228543278</v>
      </c>
      <c r="D281" s="61">
        <f>STDEV('Daily Returns'!D$282:D$533)*SQRT(Assumptions!$C$9)</f>
        <v>0.21928826866474072</v>
      </c>
      <c r="E281" s="61">
        <f>STDEV('Daily Returns'!E$282:E$533)*SQRT(Assumptions!$C$9)</f>
        <v>9.8708093661005761E-2</v>
      </c>
      <c r="F281" s="48">
        <f>'Growth Index'!E533/'Growth Index'!E281-1</f>
        <v>0.22056788517004189</v>
      </c>
      <c r="G281" s="62">
        <f>(F281-Assumptions!$C$8)/E281</f>
        <v>1.5760398099097153</v>
      </c>
      <c r="H281" s="62">
        <f>CORREL('Daily Returns'!B$282:B$533,'Daily Returns'!C$282:C$533)</f>
        <v>-0.22400852037897181</v>
      </c>
      <c r="I281" s="62">
        <f>CORREL('Daily Returns'!B$282:B$533,'Daily Returns'!D$282:D$533)</f>
        <v>0.49782819018239749</v>
      </c>
      <c r="J281" s="62">
        <f>CORREL('Daily Returns'!C$282:C$533,'Daily Returns'!D$282:D$533)</f>
        <v>-0.196089735744405</v>
      </c>
    </row>
    <row r="282" spans="1:10" x14ac:dyDescent="0.25">
      <c r="A282" s="63">
        <f>'Daily Prices'!A534</f>
        <v>42852</v>
      </c>
      <c r="B282" s="35">
        <f>STDEV('Daily Returns'!B$283:B$534)*SQRT(Assumptions!$C$9)</f>
        <v>0.13816416832663259</v>
      </c>
      <c r="C282" s="35">
        <f>STDEV('Daily Returns'!C$283:C$534)*SQRT(Assumptions!$C$9)</f>
        <v>0.148720535555697</v>
      </c>
      <c r="D282" s="35">
        <f>STDEV('Daily Returns'!D$283:D$534)*SQRT(Assumptions!$C$9)</f>
        <v>0.21883694899711109</v>
      </c>
      <c r="E282" s="35">
        <f>STDEV('Daily Returns'!E$283:E$534)*SQRT(Assumptions!$C$9)</f>
        <v>9.8731650768120779E-2</v>
      </c>
      <c r="F282" s="32">
        <f>'Growth Index'!E534/'Growth Index'!E282-1</f>
        <v>0.21694186374021451</v>
      </c>
      <c r="G282" s="37">
        <f>(F282-Assumptions!$C$8)/E282</f>
        <v>1.53893774243745</v>
      </c>
      <c r="H282" s="37">
        <f>CORREL('Daily Returns'!B$283:B$534,'Daily Returns'!C$283:C$534)</f>
        <v>-0.21097956038685603</v>
      </c>
      <c r="I282" s="37">
        <f>CORREL('Daily Returns'!B$283:B$534,'Daily Returns'!D$283:D$534)</f>
        <v>0.49487380591503854</v>
      </c>
      <c r="J282" s="37">
        <f>CORREL('Daily Returns'!C$283:C$534,'Daily Returns'!D$283:D$534)</f>
        <v>-0.18843608311987789</v>
      </c>
    </row>
    <row r="283" spans="1:10" x14ac:dyDescent="0.25">
      <c r="A283" s="60">
        <f>'Daily Prices'!A535</f>
        <v>42853</v>
      </c>
      <c r="B283" s="61">
        <f>STDEV('Daily Returns'!B$284:B$535)*SQRT(Assumptions!$C$9)</f>
        <v>0.13811787124176603</v>
      </c>
      <c r="C283" s="61">
        <f>STDEV('Daily Returns'!C$284:C$535)*SQRT(Assumptions!$C$9)</f>
        <v>0.14871529348080212</v>
      </c>
      <c r="D283" s="61">
        <f>STDEV('Daily Returns'!D$284:D$535)*SQRT(Assumptions!$C$9)</f>
        <v>0.21879782774199799</v>
      </c>
      <c r="E283" s="61">
        <f>STDEV('Daily Returns'!E$284:E$535)*SQRT(Assumptions!$C$9)</f>
        <v>9.8574670371837134E-2</v>
      </c>
      <c r="F283" s="48">
        <f>'Growth Index'!E535/'Growth Index'!E283-1</f>
        <v>0.22698370589553885</v>
      </c>
      <c r="G283" s="62">
        <f>(F283-Assumptions!$C$8)/E283</f>
        <v>1.643258915140311</v>
      </c>
      <c r="H283" s="62">
        <f>CORREL('Daily Returns'!B$284:B$535,'Daily Returns'!C$284:C$535)</f>
        <v>-0.21410078792834702</v>
      </c>
      <c r="I283" s="62">
        <f>CORREL('Daily Returns'!B$284:B$535,'Daily Returns'!D$284:D$535)</f>
        <v>0.49316959113680653</v>
      </c>
      <c r="J283" s="62">
        <f>CORREL('Daily Returns'!C$284:C$535,'Daily Returns'!D$284:D$535)</f>
        <v>-0.18878072294406323</v>
      </c>
    </row>
    <row r="284" spans="1:10" x14ac:dyDescent="0.25">
      <c r="A284" s="63">
        <f>'Daily Prices'!A536</f>
        <v>42859</v>
      </c>
      <c r="B284" s="35">
        <f>STDEV('Daily Returns'!B$285:B$536)*SQRT(Assumptions!$C$9)</f>
        <v>0.13808075567949987</v>
      </c>
      <c r="C284" s="35">
        <f>STDEV('Daily Returns'!C$285:C$536)*SQRT(Assumptions!$C$9)</f>
        <v>0.15158880093267502</v>
      </c>
      <c r="D284" s="35">
        <f>STDEV('Daily Returns'!D$285:D$536)*SQRT(Assumptions!$C$9)</f>
        <v>0.21931687340476225</v>
      </c>
      <c r="E284" s="35">
        <f>STDEV('Daily Returns'!E$285:E$536)*SQRT(Assumptions!$C$9)</f>
        <v>9.9710970327063053E-2</v>
      </c>
      <c r="F284" s="32">
        <f>'Growth Index'!E536/'Growth Index'!E284-1</f>
        <v>0.21208637731800617</v>
      </c>
      <c r="G284" s="37">
        <f>(F284-Assumptions!$C$8)/E284</f>
        <v>1.47512732887411</v>
      </c>
      <c r="H284" s="37">
        <f>CORREL('Daily Returns'!B$285:B$536,'Daily Returns'!C$285:C$536)</f>
        <v>-0.215985683592886</v>
      </c>
      <c r="I284" s="37">
        <f>CORREL('Daily Returns'!B$285:B$536,'Daily Returns'!D$285:D$536)</f>
        <v>0.49034107417035638</v>
      </c>
      <c r="J284" s="37">
        <f>CORREL('Daily Returns'!C$285:C$536,'Daily Returns'!D$285:D$536)</f>
        <v>-0.17134742404497474</v>
      </c>
    </row>
    <row r="285" spans="1:10" x14ac:dyDescent="0.25">
      <c r="A285" s="60">
        <f>'Daily Prices'!A537</f>
        <v>42860</v>
      </c>
      <c r="B285" s="61">
        <f>STDEV('Daily Returns'!B$286:B$537)*SQRT(Assumptions!$C$9)</f>
        <v>0.13822784221661402</v>
      </c>
      <c r="C285" s="61">
        <f>STDEV('Daily Returns'!C$286:C$537)*SQRT(Assumptions!$C$9)</f>
        <v>0.15157807231776013</v>
      </c>
      <c r="D285" s="61">
        <f>STDEV('Daily Returns'!D$286:D$537)*SQRT(Assumptions!$C$9)</f>
        <v>0.21996985515987891</v>
      </c>
      <c r="E285" s="61">
        <f>STDEV('Daily Returns'!E$286:E$537)*SQRT(Assumptions!$C$9)</f>
        <v>9.964535919924912E-2</v>
      </c>
      <c r="F285" s="48">
        <f>'Growth Index'!E537/'Growth Index'!E285-1</f>
        <v>0.22119934899672766</v>
      </c>
      <c r="G285" s="62">
        <f>(F285-Assumptions!$C$8)/E285</f>
        <v>1.5675526713130128</v>
      </c>
      <c r="H285" s="62">
        <f>CORREL('Daily Returns'!B$286:B$537,'Daily Returns'!C$286:C$537)</f>
        <v>-0.21735881743352609</v>
      </c>
      <c r="I285" s="62">
        <f>CORREL('Daily Returns'!B$286:B$537,'Daily Returns'!D$286:D$537)</f>
        <v>0.48144908104976264</v>
      </c>
      <c r="J285" s="62">
        <f>CORREL('Daily Returns'!C$286:C$537,'Daily Returns'!D$286:D$537)</f>
        <v>-0.1703756059789287</v>
      </c>
    </row>
    <row r="286" spans="1:10" x14ac:dyDescent="0.25">
      <c r="A286" s="63">
        <f>'Daily Prices'!A538</f>
        <v>42864</v>
      </c>
      <c r="B286" s="35">
        <f>STDEV('Daily Returns'!B$287:B$538)*SQRT(Assumptions!$C$9)</f>
        <v>0.12763712482975018</v>
      </c>
      <c r="C286" s="35">
        <f>STDEV('Daily Returns'!C$287:C$538)*SQRT(Assumptions!$C$9)</f>
        <v>0.1513032653585808</v>
      </c>
      <c r="D286" s="35">
        <f>STDEV('Daily Returns'!D$287:D$538)*SQRT(Assumptions!$C$9)</f>
        <v>0.20993357740771421</v>
      </c>
      <c r="E286" s="35">
        <f>STDEV('Daily Returns'!E$287:E$538)*SQRT(Assumptions!$C$9)</f>
        <v>9.4328660798555383E-2</v>
      </c>
      <c r="F286" s="32">
        <f>'Growth Index'!E538/'Growth Index'!E286-1</f>
        <v>0.18801488401632427</v>
      </c>
      <c r="G286" s="37">
        <f>(F286-Assumptions!$C$8)/E286</f>
        <v>1.3041093022515189</v>
      </c>
      <c r="H286" s="37">
        <f>CORREL('Daily Returns'!B$287:B$538,'Daily Returns'!C$287:C$538)</f>
        <v>-0.21071015561314235</v>
      </c>
      <c r="I286" s="37">
        <f>CORREL('Daily Returns'!B$287:B$538,'Daily Returns'!D$287:D$538)</f>
        <v>0.41414688206074118</v>
      </c>
      <c r="J286" s="37">
        <f>CORREL('Daily Returns'!C$287:C$538,'Daily Returns'!D$287:D$538)</f>
        <v>-0.15984168086876002</v>
      </c>
    </row>
    <row r="287" spans="1:10" x14ac:dyDescent="0.25">
      <c r="A287" s="60">
        <f>'Daily Prices'!A539</f>
        <v>42865</v>
      </c>
      <c r="B287" s="61">
        <f>STDEV('Daily Returns'!B$288:B$539)*SQRT(Assumptions!$C$9)</f>
        <v>0.12721546985663679</v>
      </c>
      <c r="C287" s="61">
        <f>STDEV('Daily Returns'!C$288:C$539)*SQRT(Assumptions!$C$9)</f>
        <v>0.15117444448801823</v>
      </c>
      <c r="D287" s="61">
        <f>STDEV('Daily Returns'!D$288:D$539)*SQRT(Assumptions!$C$9)</f>
        <v>0.20970535641921523</v>
      </c>
      <c r="E287" s="61">
        <f>STDEV('Daily Returns'!E$288:E$539)*SQRT(Assumptions!$C$9)</f>
        <v>9.3902202119877792E-2</v>
      </c>
      <c r="F287" s="48">
        <f>'Growth Index'!E539/'Growth Index'!E287-1</f>
        <v>0.18332307567730366</v>
      </c>
      <c r="G287" s="62">
        <f>(F287-Assumptions!$C$8)/E287</f>
        <v>1.260067101794371</v>
      </c>
      <c r="H287" s="62">
        <f>CORREL('Daily Returns'!B$288:B$539,'Daily Returns'!C$288:C$539)</f>
        <v>-0.21532250067156763</v>
      </c>
      <c r="I287" s="62">
        <f>CORREL('Daily Returns'!B$288:B$539,'Daily Returns'!D$288:D$539)</f>
        <v>0.41197901925361302</v>
      </c>
      <c r="J287" s="62">
        <f>CORREL('Daily Returns'!C$288:C$539,'Daily Returns'!D$288:D$539)</f>
        <v>-0.16269394915355509</v>
      </c>
    </row>
    <row r="288" spans="1:10" x14ac:dyDescent="0.25">
      <c r="A288" s="63">
        <f>'Daily Prices'!A540</f>
        <v>42867</v>
      </c>
      <c r="B288" s="35">
        <f>STDEV('Daily Returns'!B$289:B$540)*SQRT(Assumptions!$C$9)</f>
        <v>0.12724055145909288</v>
      </c>
      <c r="C288" s="35">
        <f>STDEV('Daily Returns'!C$289:C$540)*SQRT(Assumptions!$C$9)</f>
        <v>0.15040379156081299</v>
      </c>
      <c r="D288" s="35">
        <f>STDEV('Daily Returns'!D$289:D$540)*SQRT(Assumptions!$C$9)</f>
        <v>0.20987734923761744</v>
      </c>
      <c r="E288" s="35">
        <f>STDEV('Daily Returns'!E$289:E$540)*SQRT(Assumptions!$C$9)</f>
        <v>9.3710299043774703E-2</v>
      </c>
      <c r="F288" s="32">
        <f>'Growth Index'!E540/'Growth Index'!E288-1</f>
        <v>0.17026108618575009</v>
      </c>
      <c r="G288" s="37">
        <f>(F288-Assumptions!$C$8)/E288</f>
        <v>1.1232605941912499</v>
      </c>
      <c r="H288" s="37">
        <f>CORREL('Daily Returns'!B$289:B$540,'Daily Returns'!C$289:C$540)</f>
        <v>-0.21723406026396269</v>
      </c>
      <c r="I288" s="37">
        <f>CORREL('Daily Returns'!B$289:B$540,'Daily Returns'!D$289:D$540)</f>
        <v>0.41238365301959073</v>
      </c>
      <c r="J288" s="37">
        <f>CORREL('Daily Returns'!C$289:C$540,'Daily Returns'!D$289:D$540)</f>
        <v>-0.16417714738514827</v>
      </c>
    </row>
    <row r="289" spans="1:10" x14ac:dyDescent="0.25">
      <c r="A289" s="60">
        <f>'Daily Prices'!A541</f>
        <v>42870</v>
      </c>
      <c r="B289" s="61">
        <f>STDEV('Daily Returns'!B$290:B$541)*SQRT(Assumptions!$C$9)</f>
        <v>0.12727051438880618</v>
      </c>
      <c r="C289" s="61">
        <f>STDEV('Daily Returns'!C$290:C$541)*SQRT(Assumptions!$C$9)</f>
        <v>0.15040371335742969</v>
      </c>
      <c r="D289" s="61">
        <f>STDEV('Daily Returns'!D$290:D$541)*SQRT(Assumptions!$C$9)</f>
        <v>0.21004687716485726</v>
      </c>
      <c r="E289" s="61">
        <f>STDEV('Daily Returns'!E$290:E$541)*SQRT(Assumptions!$C$9)</f>
        <v>9.3723592296807171E-2</v>
      </c>
      <c r="F289" s="48">
        <f>'Growth Index'!E541/'Growth Index'!E289-1</f>
        <v>0.16848796040478176</v>
      </c>
      <c r="G289" s="62">
        <f>(F289-Assumptions!$C$8)/E289</f>
        <v>1.1041826062007145</v>
      </c>
      <c r="H289" s="62">
        <f>CORREL('Daily Returns'!B$290:B$541,'Daily Returns'!C$290:C$541)</f>
        <v>-0.21721930968297032</v>
      </c>
      <c r="I289" s="62">
        <f>CORREL('Daily Returns'!B$290:B$541,'Daily Returns'!D$290:D$541)</f>
        <v>0.41097702387868318</v>
      </c>
      <c r="J289" s="62">
        <f>CORREL('Daily Returns'!C$290:C$541,'Daily Returns'!D$290:D$541)</f>
        <v>-0.1640092585784701</v>
      </c>
    </row>
    <row r="290" spans="1:10" x14ac:dyDescent="0.25">
      <c r="A290" s="63">
        <f>'Daily Prices'!A542</f>
        <v>42871</v>
      </c>
      <c r="B290" s="35">
        <f>STDEV('Daily Returns'!B$291:B$542)*SQRT(Assumptions!$C$9)</f>
        <v>0.12747065217032105</v>
      </c>
      <c r="C290" s="35">
        <f>STDEV('Daily Returns'!C$291:C$542)*SQRT(Assumptions!$C$9)</f>
        <v>0.15027860641222787</v>
      </c>
      <c r="D290" s="35">
        <f>STDEV('Daily Returns'!D$291:D$542)*SQRT(Assumptions!$C$9)</f>
        <v>0.21009414636657719</v>
      </c>
      <c r="E290" s="35">
        <f>STDEV('Daily Returns'!E$291:E$542)*SQRT(Assumptions!$C$9)</f>
        <v>9.3819983077468055E-2</v>
      </c>
      <c r="F290" s="32">
        <f>'Growth Index'!E542/'Growth Index'!E290-1</f>
        <v>0.17461576452966865</v>
      </c>
      <c r="G290" s="37">
        <f>(F290-Assumptions!$C$8)/E290</f>
        <v>1.1683626550983053</v>
      </c>
      <c r="H290" s="37">
        <f>CORREL('Daily Returns'!B$291:B$542,'Daily Returns'!C$291:C$542)</f>
        <v>-0.2155642754850404</v>
      </c>
      <c r="I290" s="37">
        <f>CORREL('Daily Returns'!B$291:B$542,'Daily Returns'!D$291:D$542)</f>
        <v>0.41143352596287097</v>
      </c>
      <c r="J290" s="37">
        <f>CORREL('Daily Returns'!C$291:C$542,'Daily Returns'!D$291:D$542)</f>
        <v>-0.16343671710251254</v>
      </c>
    </row>
    <row r="291" spans="1:10" x14ac:dyDescent="0.25">
      <c r="A291" s="60">
        <f>'Daily Prices'!A543</f>
        <v>42872</v>
      </c>
      <c r="B291" s="61">
        <f>STDEV('Daily Returns'!B$292:B$543)*SQRT(Assumptions!$C$9)</f>
        <v>0.12745398321150977</v>
      </c>
      <c r="C291" s="61">
        <f>STDEV('Daily Returns'!C$292:C$543)*SQRT(Assumptions!$C$9)</f>
        <v>0.15093688573776945</v>
      </c>
      <c r="D291" s="61">
        <f>STDEV('Daily Returns'!D$292:D$543)*SQRT(Assumptions!$C$9)</f>
        <v>0.21011251358755698</v>
      </c>
      <c r="E291" s="61">
        <f>STDEV('Daily Returns'!E$292:E$543)*SQRT(Assumptions!$C$9)</f>
        <v>9.4218503874846357E-2</v>
      </c>
      <c r="F291" s="48">
        <f>'Growth Index'!E543/'Growth Index'!E291-1</f>
        <v>0.19112233300930725</v>
      </c>
      <c r="G291" s="62">
        <f>(F291-Assumptions!$C$8)/E291</f>
        <v>1.33861532313058</v>
      </c>
      <c r="H291" s="62">
        <f>CORREL('Daily Returns'!B$292:B$543,'Daily Returns'!C$292:C$543)</f>
        <v>-0.2109596251825871</v>
      </c>
      <c r="I291" s="62">
        <f>CORREL('Daily Returns'!B$292:B$543,'Daily Returns'!D$292:D$543)</f>
        <v>0.41144157780246393</v>
      </c>
      <c r="J291" s="62">
        <f>CORREL('Daily Returns'!C$292:C$543,'Daily Returns'!D$292:D$543)</f>
        <v>-0.15930710269076703</v>
      </c>
    </row>
    <row r="292" spans="1:10" x14ac:dyDescent="0.25">
      <c r="A292" s="63">
        <f>'Daily Prices'!A544</f>
        <v>42873</v>
      </c>
      <c r="B292" s="35">
        <f>STDEV('Daily Returns'!B$293:B$544)*SQRT(Assumptions!$C$9)</f>
        <v>0.12723381202303854</v>
      </c>
      <c r="C292" s="35">
        <f>STDEV('Daily Returns'!C$293:C$544)*SQRT(Assumptions!$C$9)</f>
        <v>0.15131824732293869</v>
      </c>
      <c r="D292" s="35">
        <f>STDEV('Daily Returns'!D$293:D$544)*SQRT(Assumptions!$C$9)</f>
        <v>0.21090387408025818</v>
      </c>
      <c r="E292" s="35">
        <f>STDEV('Daily Returns'!E$293:E$544)*SQRT(Assumptions!$C$9)</f>
        <v>9.4018257942174832E-2</v>
      </c>
      <c r="F292" s="32">
        <f>'Growth Index'!E544/'Growth Index'!E292-1</f>
        <v>0.19543608205679441</v>
      </c>
      <c r="G292" s="37">
        <f>(F292-Assumptions!$C$8)/E292</f>
        <v>1.3873484247816852</v>
      </c>
      <c r="H292" s="37">
        <f>CORREL('Daily Returns'!B$293:B$544,'Daily Returns'!C$293:C$544)</f>
        <v>-0.21880649258907972</v>
      </c>
      <c r="I292" s="37">
        <f>CORREL('Daily Returns'!B$293:B$544,'Daily Returns'!D$293:D$544)</f>
        <v>0.41415391570071952</v>
      </c>
      <c r="J292" s="37">
        <f>CORREL('Daily Returns'!C$293:C$544,'Daily Returns'!D$293:D$544)</f>
        <v>-0.16629648671994793</v>
      </c>
    </row>
    <row r="293" spans="1:10" x14ac:dyDescent="0.25">
      <c r="A293" s="60">
        <f>'Daily Prices'!A545</f>
        <v>42874</v>
      </c>
      <c r="B293" s="61">
        <f>STDEV('Daily Returns'!B$294:B$545)*SQRT(Assumptions!$C$9)</f>
        <v>0.12715492632009315</v>
      </c>
      <c r="C293" s="61">
        <f>STDEV('Daily Returns'!C$294:C$545)*SQRT(Assumptions!$C$9)</f>
        <v>0.15156425239932994</v>
      </c>
      <c r="D293" s="61">
        <f>STDEV('Daily Returns'!D$294:D$545)*SQRT(Assumptions!$C$9)</f>
        <v>0.21090220820415903</v>
      </c>
      <c r="E293" s="61">
        <f>STDEV('Daily Returns'!E$294:E$545)*SQRT(Assumptions!$C$9)</f>
        <v>9.4120346614390754E-2</v>
      </c>
      <c r="F293" s="48">
        <f>'Growth Index'!E545/'Growth Index'!E293-1</f>
        <v>0.18904381805270187</v>
      </c>
      <c r="G293" s="62">
        <f>(F293-Assumptions!$C$8)/E293</f>
        <v>1.3179277649805838</v>
      </c>
      <c r="H293" s="62">
        <f>CORREL('Daily Returns'!B$294:B$545,'Daily Returns'!C$294:C$545)</f>
        <v>-0.21788317967013596</v>
      </c>
      <c r="I293" s="62">
        <f>CORREL('Daily Returns'!B$294:B$545,'Daily Returns'!D$294:D$545)</f>
        <v>0.41392696516660227</v>
      </c>
      <c r="J293" s="62">
        <f>CORREL('Daily Returns'!C$294:C$545,'Daily Returns'!D$294:D$545)</f>
        <v>-0.16495233362482029</v>
      </c>
    </row>
    <row r="294" spans="1:10" x14ac:dyDescent="0.25">
      <c r="A294" s="63">
        <f>'Daily Prices'!A546</f>
        <v>42877</v>
      </c>
      <c r="B294" s="35">
        <f>STDEV('Daily Returns'!B$295:B$546)*SQRT(Assumptions!$C$9)</f>
        <v>0.127177118718239</v>
      </c>
      <c r="C294" s="35">
        <f>STDEV('Daily Returns'!C$295:C$546)*SQRT(Assumptions!$C$9)</f>
        <v>0.15063786587864408</v>
      </c>
      <c r="D294" s="35">
        <f>STDEV('Daily Returns'!D$295:D$546)*SQRT(Assumptions!$C$9)</f>
        <v>0.2111358710974035</v>
      </c>
      <c r="E294" s="35">
        <f>STDEV('Daily Returns'!E$295:E$546)*SQRT(Assumptions!$C$9)</f>
        <v>9.3815784659477194E-2</v>
      </c>
      <c r="F294" s="32">
        <f>'Growth Index'!E546/'Growth Index'!E294-1</f>
        <v>0.17982770462474429</v>
      </c>
      <c r="G294" s="37">
        <f>(F294-Assumptions!$C$8)/E294</f>
        <v>1.2239699858774724</v>
      </c>
      <c r="H294" s="37">
        <f>CORREL('Daily Returns'!B$295:B$546,'Daily Returns'!C$295:C$546)</f>
        <v>-0.21749001675750704</v>
      </c>
      <c r="I294" s="37">
        <f>CORREL('Daily Returns'!B$295:B$546,'Daily Returns'!D$295:D$546)</f>
        <v>0.41250859081458274</v>
      </c>
      <c r="J294" s="37">
        <f>CORREL('Daily Returns'!C$295:C$546,'Daily Returns'!D$295:D$546)</f>
        <v>-0.16910127591321045</v>
      </c>
    </row>
    <row r="295" spans="1:10" x14ac:dyDescent="0.25">
      <c r="A295" s="60">
        <f>'Daily Prices'!A547</f>
        <v>42878</v>
      </c>
      <c r="B295" s="61">
        <f>STDEV('Daily Returns'!B$296:B$547)*SQRT(Assumptions!$C$9)</f>
        <v>0.12698377543295952</v>
      </c>
      <c r="C295" s="61">
        <f>STDEV('Daily Returns'!C$296:C$547)*SQRT(Assumptions!$C$9)</f>
        <v>0.15030426006104</v>
      </c>
      <c r="D295" s="61">
        <f>STDEV('Daily Returns'!D$296:D$547)*SQRT(Assumptions!$C$9)</f>
        <v>0.21111978907978174</v>
      </c>
      <c r="E295" s="61">
        <f>STDEV('Daily Returns'!E$296:E$547)*SQRT(Assumptions!$C$9)</f>
        <v>9.3841367234153719E-2</v>
      </c>
      <c r="F295" s="48">
        <f>'Growth Index'!E547/'Growth Index'!E295-1</f>
        <v>0.17514371802416417</v>
      </c>
      <c r="G295" s="62">
        <f>(F295-Assumptions!$C$8)/E295</f>
        <v>1.173722434684191</v>
      </c>
      <c r="H295" s="62">
        <f>CORREL('Daily Returns'!B$296:B$547,'Daily Returns'!C$296:C$547)</f>
        <v>-0.21445232339828108</v>
      </c>
      <c r="I295" s="62">
        <f>CORREL('Daily Returns'!B$296:B$547,'Daily Returns'!D$296:D$547)</f>
        <v>0.41200692820615387</v>
      </c>
      <c r="J295" s="62">
        <f>CORREL('Daily Returns'!C$296:C$547,'Daily Returns'!D$296:D$547)</f>
        <v>-0.16767021972042739</v>
      </c>
    </row>
    <row r="296" spans="1:10" x14ac:dyDescent="0.25">
      <c r="A296" s="63">
        <f>'Daily Prices'!A548</f>
        <v>42879</v>
      </c>
      <c r="B296" s="35">
        <f>STDEV('Daily Returns'!B$297:B$548)*SQRT(Assumptions!$C$9)</f>
        <v>0.12639246246079688</v>
      </c>
      <c r="C296" s="35">
        <f>STDEV('Daily Returns'!C$297:C$548)*SQRT(Assumptions!$C$9)</f>
        <v>0.15047893262473191</v>
      </c>
      <c r="D296" s="35">
        <f>STDEV('Daily Returns'!D$297:D$548)*SQRT(Assumptions!$C$9)</f>
        <v>0.21092005819093507</v>
      </c>
      <c r="E296" s="35">
        <f>STDEV('Daily Returns'!E$297:E$548)*SQRT(Assumptions!$C$9)</f>
        <v>9.387966813530213E-2</v>
      </c>
      <c r="F296" s="32">
        <f>'Growth Index'!E548/'Growth Index'!E296-1</f>
        <v>0.15922878478657365</v>
      </c>
      <c r="G296" s="37">
        <f>(F296-Assumptions!$C$8)/E296</f>
        <v>1.0037187674201016</v>
      </c>
      <c r="H296" s="37">
        <f>CORREL('Daily Returns'!B$297:B$548,'Daily Returns'!C$297:C$548)</f>
        <v>-0.21183257176116491</v>
      </c>
      <c r="I296" s="37">
        <f>CORREL('Daily Returns'!B$297:B$548,'Daily Returns'!D$297:D$548)</f>
        <v>0.40896335779995452</v>
      </c>
      <c r="J296" s="37">
        <f>CORREL('Daily Returns'!C$297:C$548,'Daily Returns'!D$297:D$548)</f>
        <v>-0.16367045666552044</v>
      </c>
    </row>
    <row r="297" spans="1:10" x14ac:dyDescent="0.25">
      <c r="A297" s="60">
        <f>'Daily Prices'!A549</f>
        <v>42880</v>
      </c>
      <c r="B297" s="61">
        <f>STDEV('Daily Returns'!B$298:B$549)*SQRT(Assumptions!$C$9)</f>
        <v>0.1271669224877657</v>
      </c>
      <c r="C297" s="61">
        <f>STDEV('Daily Returns'!C$298:C$549)*SQRT(Assumptions!$C$9)</f>
        <v>0.15025141409772955</v>
      </c>
      <c r="D297" s="61">
        <f>STDEV('Daily Returns'!D$298:D$549)*SQRT(Assumptions!$C$9)</f>
        <v>0.2117891780732053</v>
      </c>
      <c r="E297" s="61">
        <f>STDEV('Daily Returns'!E$298:E$549)*SQRT(Assumptions!$C$9)</f>
        <v>9.4319715383603786E-2</v>
      </c>
      <c r="F297" s="48">
        <f>'Growth Index'!E549/'Growth Index'!E297-1</f>
        <v>0.165732127800019</v>
      </c>
      <c r="G297" s="62">
        <f>(F297-Assumptions!$C$8)/E297</f>
        <v>1.0679859177939157</v>
      </c>
      <c r="H297" s="62">
        <f>CORREL('Daily Returns'!B$298:B$549,'Daily Returns'!C$298:C$549)</f>
        <v>-0.21107778257668922</v>
      </c>
      <c r="I297" s="62">
        <f>CORREL('Daily Returns'!B$298:B$549,'Daily Returns'!D$298:D$549)</f>
        <v>0.41481122351031952</v>
      </c>
      <c r="J297" s="62">
        <f>CORREL('Daily Returns'!C$298:C$549,'Daily Returns'!D$298:D$549)</f>
        <v>-0.16383374965842618</v>
      </c>
    </row>
    <row r="298" spans="1:10" x14ac:dyDescent="0.25">
      <c r="A298" s="63">
        <f>'Daily Prices'!A550</f>
        <v>42881</v>
      </c>
      <c r="B298" s="35">
        <f>STDEV('Daily Returns'!B$299:B$550)*SQRT(Assumptions!$C$9)</f>
        <v>0.12743270694212785</v>
      </c>
      <c r="C298" s="35">
        <f>STDEV('Daily Returns'!C$299:C$550)*SQRT(Assumptions!$C$9)</f>
        <v>0.14818896217162142</v>
      </c>
      <c r="D298" s="35">
        <f>STDEV('Daily Returns'!D$299:D$550)*SQRT(Assumptions!$C$9)</f>
        <v>0.21206009458972278</v>
      </c>
      <c r="E298" s="35">
        <f>STDEV('Daily Returns'!E$299:E$550)*SQRT(Assumptions!$C$9)</f>
        <v>9.4195349196375677E-2</v>
      </c>
      <c r="F298" s="32">
        <f>'Growth Index'!E550/'Growth Index'!E298-1</f>
        <v>0.18702457895737434</v>
      </c>
      <c r="G298" s="37">
        <f>(F298-Assumptions!$C$8)/E298</f>
        <v>1.2954416539502509</v>
      </c>
      <c r="H298" s="37">
        <f>CORREL('Daily Returns'!B$299:B$550,'Daily Returns'!C$299:C$550)</f>
        <v>-0.21140812078490404</v>
      </c>
      <c r="I298" s="37">
        <f>CORREL('Daily Returns'!B$299:B$550,'Daily Returns'!D$299:D$550)</f>
        <v>0.4168153775877923</v>
      </c>
      <c r="J298" s="37">
        <f>CORREL('Daily Returns'!C$299:C$550,'Daily Returns'!D$299:D$550)</f>
        <v>-0.16162036171560878</v>
      </c>
    </row>
    <row r="299" spans="1:10" x14ac:dyDescent="0.25">
      <c r="A299" s="60">
        <f>'Daily Prices'!A551</f>
        <v>42884</v>
      </c>
      <c r="B299" s="61">
        <f>STDEV('Daily Returns'!B$300:B$551)*SQRT(Assumptions!$C$9)</f>
        <v>0.12649243051433012</v>
      </c>
      <c r="C299" s="61">
        <f>STDEV('Daily Returns'!C$300:C$551)*SQRT(Assumptions!$C$9)</f>
        <v>0.14816352506775188</v>
      </c>
      <c r="D299" s="61">
        <f>STDEV('Daily Returns'!D$300:D$551)*SQRT(Assumptions!$C$9)</f>
        <v>0.2111457601576468</v>
      </c>
      <c r="E299" s="61">
        <f>STDEV('Daily Returns'!E$300:E$551)*SQRT(Assumptions!$C$9)</f>
        <v>9.365265101894206E-2</v>
      </c>
      <c r="F299" s="48">
        <f>'Growth Index'!E551/'Growth Index'!E299-1</f>
        <v>0.19566221330386302</v>
      </c>
      <c r="G299" s="62">
        <f>(F299-Assumptions!$C$8)/E299</f>
        <v>1.3951790139655038</v>
      </c>
      <c r="H299" s="62">
        <f>CORREL('Daily Returns'!B$300:B$551,'Daily Returns'!C$300:C$551)</f>
        <v>-0.21074253590908218</v>
      </c>
      <c r="I299" s="62">
        <f>CORREL('Daily Returns'!B$300:B$551,'Daily Returns'!D$300:D$551)</f>
        <v>0.40708380755718732</v>
      </c>
      <c r="J299" s="62">
        <f>CORREL('Daily Returns'!C$300:C$551,'Daily Returns'!D$300:D$551)</f>
        <v>-0.16024766801649992</v>
      </c>
    </row>
    <row r="300" spans="1:10" x14ac:dyDescent="0.25">
      <c r="A300" s="63">
        <f>'Daily Prices'!A552</f>
        <v>42885</v>
      </c>
      <c r="B300" s="35">
        <f>STDEV('Daily Returns'!B$301:B$552)*SQRT(Assumptions!$C$9)</f>
        <v>0.12644421331498609</v>
      </c>
      <c r="C300" s="35">
        <f>STDEV('Daily Returns'!C$301:C$552)*SQRT(Assumptions!$C$9)</f>
        <v>0.14813771121033037</v>
      </c>
      <c r="D300" s="35">
        <f>STDEV('Daily Returns'!D$301:D$552)*SQRT(Assumptions!$C$9)</f>
        <v>0.21127870399662968</v>
      </c>
      <c r="E300" s="35">
        <f>STDEV('Daily Returns'!E$301:E$552)*SQRT(Assumptions!$C$9)</f>
        <v>9.3640759283552893E-2</v>
      </c>
      <c r="F300" s="32">
        <f>'Growth Index'!E552/'Growth Index'!E300-1</f>
        <v>0.20025683576069886</v>
      </c>
      <c r="G300" s="37">
        <f>(F300-Assumptions!$C$8)/E300</f>
        <v>1.4444226723015843</v>
      </c>
      <c r="H300" s="37">
        <f>CORREL('Daily Returns'!B$301:B$552,'Daily Returns'!C$301:C$552)</f>
        <v>-0.21159771345377576</v>
      </c>
      <c r="I300" s="37">
        <f>CORREL('Daily Returns'!B$301:B$552,'Daily Returns'!D$301:D$552)</f>
        <v>0.40728875012618398</v>
      </c>
      <c r="J300" s="37">
        <f>CORREL('Daily Returns'!C$301:C$552,'Daily Returns'!D$301:D$552)</f>
        <v>-0.16058921394521539</v>
      </c>
    </row>
    <row r="301" spans="1:10" x14ac:dyDescent="0.25">
      <c r="A301" s="60">
        <f>'Daily Prices'!A553</f>
        <v>42886</v>
      </c>
      <c r="B301" s="61">
        <f>STDEV('Daily Returns'!B$302:B$553)*SQRT(Assumptions!$C$9)</f>
        <v>0.12533792994128268</v>
      </c>
      <c r="C301" s="61">
        <f>STDEV('Daily Returns'!C$302:C$553)*SQRT(Assumptions!$C$9)</f>
        <v>0.14801086090383453</v>
      </c>
      <c r="D301" s="61">
        <f>STDEV('Daily Returns'!D$302:D$553)*SQRT(Assumptions!$C$9)</f>
        <v>0.20996856181075932</v>
      </c>
      <c r="E301" s="61">
        <f>STDEV('Daily Returns'!E$302:E$553)*SQRT(Assumptions!$C$9)</f>
        <v>9.2489193727667438E-2</v>
      </c>
      <c r="F301" s="48">
        <f>'Growth Index'!E553/'Growth Index'!E301-1</f>
        <v>0.18344716743368927</v>
      </c>
      <c r="G301" s="62">
        <f>(F301-Assumptions!$C$8)/E301</f>
        <v>1.2806595306956028</v>
      </c>
      <c r="H301" s="62">
        <f>CORREL('Daily Returns'!B$302:B$553,'Daily Returns'!C$302:C$553)</f>
        <v>-0.21959978179303932</v>
      </c>
      <c r="I301" s="62">
        <f>CORREL('Daily Returns'!B$302:B$553,'Daily Returns'!D$302:D$553)</f>
        <v>0.39850116354681542</v>
      </c>
      <c r="J301" s="62">
        <f>CORREL('Daily Returns'!C$302:C$553,'Daily Returns'!D$302:D$553)</f>
        <v>-0.16659544353991437</v>
      </c>
    </row>
    <row r="302" spans="1:10" x14ac:dyDescent="0.25">
      <c r="A302" s="63">
        <f>'Daily Prices'!A554</f>
        <v>42887</v>
      </c>
      <c r="B302" s="35">
        <f>STDEV('Daily Returns'!B$303:B$554)*SQRT(Assumptions!$C$9)</f>
        <v>0.12534081545154141</v>
      </c>
      <c r="C302" s="35">
        <f>STDEV('Daily Returns'!C$303:C$554)*SQRT(Assumptions!$C$9)</f>
        <v>0.14803852150637964</v>
      </c>
      <c r="D302" s="35">
        <f>STDEV('Daily Returns'!D$303:D$554)*SQRT(Assumptions!$C$9)</f>
        <v>0.20995821383370097</v>
      </c>
      <c r="E302" s="35">
        <f>STDEV('Daily Returns'!E$303:E$554)*SQRT(Assumptions!$C$9)</f>
        <v>9.2495576864708759E-2</v>
      </c>
      <c r="F302" s="32">
        <f>'Growth Index'!E554/'Growth Index'!E302-1</f>
        <v>0.18292595476890972</v>
      </c>
      <c r="G302" s="37">
        <f>(F302-Assumptions!$C$8)/E302</f>
        <v>1.2749361511783142</v>
      </c>
      <c r="H302" s="37">
        <f>CORREL('Daily Returns'!B$303:B$554,'Daily Returns'!C$303:C$554)</f>
        <v>-0.21940349133603107</v>
      </c>
      <c r="I302" s="37">
        <f>CORREL('Daily Returns'!B$303:B$554,'Daily Returns'!D$303:D$554)</f>
        <v>0.3984610102137392</v>
      </c>
      <c r="J302" s="37">
        <f>CORREL('Daily Returns'!C$303:C$554,'Daily Returns'!D$303:D$554)</f>
        <v>-0.16660370261888136</v>
      </c>
    </row>
    <row r="303" spans="1:10" x14ac:dyDescent="0.25">
      <c r="A303" s="60">
        <f>'Daily Prices'!A555</f>
        <v>42888</v>
      </c>
      <c r="B303" s="61">
        <f>STDEV('Daily Returns'!B$304:B$555)*SQRT(Assumptions!$C$9)</f>
        <v>0.1253345314365176</v>
      </c>
      <c r="C303" s="61">
        <f>STDEV('Daily Returns'!C$304:C$555)*SQRT(Assumptions!$C$9)</f>
        <v>0.14706163715166501</v>
      </c>
      <c r="D303" s="61">
        <f>STDEV('Daily Returns'!D$304:D$555)*SQRT(Assumptions!$C$9)</f>
        <v>0.20497292647220275</v>
      </c>
      <c r="E303" s="61">
        <f>STDEV('Daily Returns'!E$304:E$555)*SQRT(Assumptions!$C$9)</f>
        <v>9.2406811093771662E-2</v>
      </c>
      <c r="F303" s="48">
        <f>'Growth Index'!E555/'Growth Index'!E303-1</f>
        <v>0.18072875095346563</v>
      </c>
      <c r="G303" s="62">
        <f>(F303-Assumptions!$C$8)/E303</f>
        <v>1.2523833425658155</v>
      </c>
      <c r="H303" s="62">
        <f>CORREL('Daily Returns'!B$304:B$555,'Daily Returns'!C$304:C$555)</f>
        <v>-0.22336110622039757</v>
      </c>
      <c r="I303" s="62">
        <f>CORREL('Daily Returns'!B$304:B$555,'Daily Returns'!D$304:D$555)</f>
        <v>0.41474912977065492</v>
      </c>
      <c r="J303" s="62">
        <f>CORREL('Daily Returns'!C$304:C$555,'Daily Returns'!D$304:D$555)</f>
        <v>-0.14461078294396382</v>
      </c>
    </row>
    <row r="304" spans="1:10" x14ac:dyDescent="0.25">
      <c r="A304" s="63">
        <f>'Daily Prices'!A556</f>
        <v>42892</v>
      </c>
      <c r="B304" s="35">
        <f>STDEV('Daily Returns'!B$305:B$556)*SQRT(Assumptions!$C$9)</f>
        <v>0.12531031933577166</v>
      </c>
      <c r="C304" s="35">
        <f>STDEV('Daily Returns'!C$305:C$556)*SQRT(Assumptions!$C$9)</f>
        <v>0.14801954169579187</v>
      </c>
      <c r="D304" s="35">
        <f>STDEV('Daily Returns'!D$305:D$556)*SQRT(Assumptions!$C$9)</f>
        <v>0.20102109682720123</v>
      </c>
      <c r="E304" s="35">
        <f>STDEV('Daily Returns'!E$305:E$556)*SQRT(Assumptions!$C$9)</f>
        <v>9.2073066670818826E-2</v>
      </c>
      <c r="F304" s="32">
        <f>'Growth Index'!E556/'Growth Index'!E304-1</f>
        <v>0.19909268766520904</v>
      </c>
      <c r="G304" s="37">
        <f>(F304-Assumptions!$C$8)/E304</f>
        <v>1.4563725583793083</v>
      </c>
      <c r="H304" s="37">
        <f>CORREL('Daily Returns'!B$305:B$556,'Daily Returns'!C$305:C$556)</f>
        <v>-0.22576622004307814</v>
      </c>
      <c r="I304" s="37">
        <f>CORREL('Daily Returns'!B$305:B$556,'Daily Returns'!D$305:D$556)</f>
        <v>0.42981693072417904</v>
      </c>
      <c r="J304" s="37">
        <f>CORREL('Daily Returns'!C$305:C$556,'Daily Returns'!D$305:D$556)</f>
        <v>-0.1431219506705361</v>
      </c>
    </row>
    <row r="305" spans="1:10" x14ac:dyDescent="0.25">
      <c r="A305" s="60">
        <f>'Daily Prices'!A557</f>
        <v>42893</v>
      </c>
      <c r="B305" s="61">
        <f>STDEV('Daily Returns'!B$306:B$557)*SQRT(Assumptions!$C$9)</f>
        <v>0.12350681663849133</v>
      </c>
      <c r="C305" s="61">
        <f>STDEV('Daily Returns'!C$306:C$557)*SQRT(Assumptions!$C$9)</f>
        <v>0.14719410807084396</v>
      </c>
      <c r="D305" s="61">
        <f>STDEV('Daily Returns'!D$306:D$557)*SQRT(Assumptions!$C$9)</f>
        <v>0.20118829988583661</v>
      </c>
      <c r="E305" s="61">
        <f>STDEV('Daily Returns'!E$306:E$557)*SQRT(Assumptions!$C$9)</f>
        <v>9.2098895757739704E-2</v>
      </c>
      <c r="F305" s="48">
        <f>'Growth Index'!E557/'Growth Index'!E305-1</f>
        <v>0.20241502218931506</v>
      </c>
      <c r="G305" s="62">
        <f>(F305-Assumptions!$C$8)/E305</f>
        <v>1.4920376738367911</v>
      </c>
      <c r="H305" s="62">
        <f>CORREL('Daily Returns'!B$306:B$557,'Daily Returns'!C$306:C$557)</f>
        <v>-0.21214161105405371</v>
      </c>
      <c r="I305" s="62">
        <f>CORREL('Daily Returns'!B$306:B$557,'Daily Returns'!D$306:D$557)</f>
        <v>0.43502608516242564</v>
      </c>
      <c r="J305" s="62">
        <f>CORREL('Daily Returns'!C$306:C$557,'Daily Returns'!D$306:D$557)</f>
        <v>-0.14355186745310722</v>
      </c>
    </row>
    <row r="306" spans="1:10" x14ac:dyDescent="0.25">
      <c r="A306" s="63">
        <f>'Daily Prices'!A558</f>
        <v>42895</v>
      </c>
      <c r="B306" s="35">
        <f>STDEV('Daily Returns'!B$307:B$558)*SQRT(Assumptions!$C$9)</f>
        <v>0.12318960097588637</v>
      </c>
      <c r="C306" s="35">
        <f>STDEV('Daily Returns'!C$307:C$558)*SQRT(Assumptions!$C$9)</f>
        <v>0.14805142305895438</v>
      </c>
      <c r="D306" s="35">
        <f>STDEV('Daily Returns'!D$307:D$558)*SQRT(Assumptions!$C$9)</f>
        <v>0.20175228091847214</v>
      </c>
      <c r="E306" s="35">
        <f>STDEV('Daily Returns'!E$307:E$558)*SQRT(Assumptions!$C$9)</f>
        <v>9.2144880741217836E-2</v>
      </c>
      <c r="F306" s="32">
        <f>'Growth Index'!E558/'Growth Index'!E306-1</f>
        <v>0.19447558732013892</v>
      </c>
      <c r="G306" s="37">
        <f>(F306-Assumptions!$C$8)/E306</f>
        <v>1.4051305539562382</v>
      </c>
      <c r="H306" s="37">
        <f>CORREL('Daily Returns'!B$307:B$558,'Daily Returns'!C$307:C$558)</f>
        <v>-0.20389647259324192</v>
      </c>
      <c r="I306" s="37">
        <f>CORREL('Daily Returns'!B$307:B$558,'Daily Returns'!D$307:D$558)</f>
        <v>0.43455492809703983</v>
      </c>
      <c r="J306" s="37">
        <f>CORREL('Daily Returns'!C$307:C$558,'Daily Returns'!D$307:D$558)</f>
        <v>-0.15304349437021067</v>
      </c>
    </row>
    <row r="307" spans="1:10" x14ac:dyDescent="0.25">
      <c r="A307" s="60">
        <f>'Daily Prices'!A559</f>
        <v>42898</v>
      </c>
      <c r="B307" s="61">
        <f>STDEV('Daily Returns'!B$308:B$559)*SQRT(Assumptions!$C$9)</f>
        <v>0.12334189202656404</v>
      </c>
      <c r="C307" s="61">
        <f>STDEV('Daily Returns'!C$308:C$559)*SQRT(Assumptions!$C$9)</f>
        <v>0.14806030254390123</v>
      </c>
      <c r="D307" s="61">
        <f>STDEV('Daily Returns'!D$308:D$559)*SQRT(Assumptions!$C$9)</f>
        <v>0.20236304875649547</v>
      </c>
      <c r="E307" s="61">
        <f>STDEV('Daily Returns'!E$308:E$559)*SQRT(Assumptions!$C$9)</f>
        <v>9.2331274750868483E-2</v>
      </c>
      <c r="F307" s="48">
        <f>'Growth Index'!E559/'Growth Index'!E307-1</f>
        <v>0.1879938428123078</v>
      </c>
      <c r="G307" s="62">
        <f>(F307-Assumptions!$C$8)/E307</f>
        <v>1.3320929787244262</v>
      </c>
      <c r="H307" s="62">
        <f>CORREL('Daily Returns'!B$308:B$559,'Daily Returns'!C$308:C$559)</f>
        <v>-0.20432875081409194</v>
      </c>
      <c r="I307" s="62">
        <f>CORREL('Daily Returns'!B$308:B$559,'Daily Returns'!D$308:D$559)</f>
        <v>0.43674038542842958</v>
      </c>
      <c r="J307" s="62">
        <f>CORREL('Daily Returns'!C$308:C$559,'Daily Returns'!D$308:D$559)</f>
        <v>-0.15350297018690998</v>
      </c>
    </row>
    <row r="308" spans="1:10" x14ac:dyDescent="0.25">
      <c r="A308" s="63">
        <f>'Daily Prices'!A560</f>
        <v>42899</v>
      </c>
      <c r="B308" s="35">
        <f>STDEV('Daily Returns'!B$309:B$560)*SQRT(Assumptions!$C$9)</f>
        <v>0.12263296291453164</v>
      </c>
      <c r="C308" s="35">
        <f>STDEV('Daily Returns'!C$309:C$560)*SQRT(Assumptions!$C$9)</f>
        <v>0.1480697549097296</v>
      </c>
      <c r="D308" s="35">
        <f>STDEV('Daily Returns'!D$309:D$560)*SQRT(Assumptions!$C$9)</f>
        <v>0.20296643935565997</v>
      </c>
      <c r="E308" s="35">
        <f>STDEV('Daily Returns'!E$309:E$560)*SQRT(Assumptions!$C$9)</f>
        <v>9.2381963107400614E-2</v>
      </c>
      <c r="F308" s="32">
        <f>'Growth Index'!E560/'Growth Index'!E308-1</f>
        <v>0.17231231194634988</v>
      </c>
      <c r="G308" s="37">
        <f>(F308-Assumptions!$C$8)/E308</f>
        <v>1.1616154099430824</v>
      </c>
      <c r="H308" s="37">
        <f>CORREL('Daily Returns'!B$309:B$560,'Daily Returns'!C$309:C$560)</f>
        <v>-0.20893512421188065</v>
      </c>
      <c r="I308" s="37">
        <f>CORREL('Daily Returns'!B$309:B$560,'Daily Returns'!D$309:D$560)</f>
        <v>0.43777087945719645</v>
      </c>
      <c r="J308" s="37">
        <f>CORREL('Daily Returns'!C$309:C$560,'Daily Returns'!D$309:D$560)</f>
        <v>-0.15048228234952027</v>
      </c>
    </row>
    <row r="309" spans="1:10" x14ac:dyDescent="0.25">
      <c r="A309" s="60">
        <f>'Daily Prices'!A561</f>
        <v>42900</v>
      </c>
      <c r="B309" s="61">
        <f>STDEV('Daily Returns'!B$310:B$561)*SQRT(Assumptions!$C$9)</f>
        <v>0.12039047694010348</v>
      </c>
      <c r="C309" s="61">
        <f>STDEV('Daily Returns'!C$310:C$561)*SQRT(Assumptions!$C$9)</f>
        <v>0.14813832033435761</v>
      </c>
      <c r="D309" s="61">
        <f>STDEV('Daily Returns'!D$310:D$561)*SQRT(Assumptions!$C$9)</f>
        <v>0.2029832848753011</v>
      </c>
      <c r="E309" s="61">
        <f>STDEV('Daily Returns'!E$310:E$561)*SQRT(Assumptions!$C$9)</f>
        <v>9.2272200690570488E-2</v>
      </c>
      <c r="F309" s="48">
        <f>'Growth Index'!E561/'Growth Index'!E309-1</f>
        <v>0.16977153794364819</v>
      </c>
      <c r="G309" s="62">
        <f>(F309-Assumptions!$C$8)/E309</f>
        <v>1.1354615708689284</v>
      </c>
      <c r="H309" s="62">
        <f>CORREL('Daily Returns'!B$310:B$561,'Daily Returns'!C$310:C$561)</f>
        <v>-0.20709681913305933</v>
      </c>
      <c r="I309" s="62">
        <f>CORREL('Daily Returns'!B$310:B$561,'Daily Returns'!D$310:D$561)</f>
        <v>0.44485732741753931</v>
      </c>
      <c r="J309" s="62">
        <f>CORREL('Daily Returns'!C$310:C$561,'Daily Returns'!D$310:D$561)</f>
        <v>-0.14965960008662121</v>
      </c>
    </row>
    <row r="310" spans="1:10" x14ac:dyDescent="0.25">
      <c r="A310" s="63">
        <f>'Daily Prices'!A562</f>
        <v>42901</v>
      </c>
      <c r="B310" s="35">
        <f>STDEV('Daily Returns'!B$311:B$562)*SQRT(Assumptions!$C$9)</f>
        <v>0.12025498609063213</v>
      </c>
      <c r="C310" s="35">
        <f>STDEV('Daily Returns'!C$311:C$562)*SQRT(Assumptions!$C$9)</f>
        <v>0.14803714685760586</v>
      </c>
      <c r="D310" s="35">
        <f>STDEV('Daily Returns'!D$311:D$562)*SQRT(Assumptions!$C$9)</f>
        <v>0.20298027890703207</v>
      </c>
      <c r="E310" s="35">
        <f>STDEV('Daily Returns'!E$311:E$562)*SQRT(Assumptions!$C$9)</f>
        <v>9.2450879705075262E-2</v>
      </c>
      <c r="F310" s="32">
        <f>'Growth Index'!E562/'Growth Index'!E310-1</f>
        <v>0.16353663824854925</v>
      </c>
      <c r="G310" s="37">
        <f>(F310-Assumptions!$C$8)/E310</f>
        <v>1.0658269403480851</v>
      </c>
      <c r="H310" s="37">
        <f>CORREL('Daily Returns'!B$311:B$562,'Daily Returns'!C$311:C$562)</f>
        <v>-0.20227151972540222</v>
      </c>
      <c r="I310" s="37">
        <f>CORREL('Daily Returns'!B$311:B$562,'Daily Returns'!D$311:D$562)</f>
        <v>0.44466951409333388</v>
      </c>
      <c r="J310" s="37">
        <f>CORREL('Daily Returns'!C$311:C$562,'Daily Returns'!D$311:D$562)</f>
        <v>-0.14675749209114022</v>
      </c>
    </row>
    <row r="311" spans="1:10" x14ac:dyDescent="0.25">
      <c r="A311" s="60">
        <f>'Daily Prices'!A563</f>
        <v>42902</v>
      </c>
      <c r="B311" s="61">
        <f>STDEV('Daily Returns'!B$312:B$563)*SQRT(Assumptions!$C$9)</f>
        <v>0.12026255569932158</v>
      </c>
      <c r="C311" s="61">
        <f>STDEV('Daily Returns'!C$312:C$563)*SQRT(Assumptions!$C$9)</f>
        <v>0.1478033905441811</v>
      </c>
      <c r="D311" s="61">
        <f>STDEV('Daily Returns'!D$312:D$563)*SQRT(Assumptions!$C$9)</f>
        <v>0.20289069773630464</v>
      </c>
      <c r="E311" s="61">
        <f>STDEV('Daily Returns'!E$312:E$563)*SQRT(Assumptions!$C$9)</f>
        <v>9.2306805855962473E-2</v>
      </c>
      <c r="F311" s="48">
        <f>'Growth Index'!E563/'Growth Index'!E311-1</f>
        <v>0.15597431663322658</v>
      </c>
      <c r="G311" s="62">
        <f>(F311-Assumptions!$C$8)/E311</f>
        <v>0.98556456146023363</v>
      </c>
      <c r="H311" s="62">
        <f>CORREL('Daily Returns'!B$312:B$563,'Daily Returns'!C$312:C$563)</f>
        <v>-0.20259466829390443</v>
      </c>
      <c r="I311" s="62">
        <f>CORREL('Daily Returns'!B$312:B$563,'Daily Returns'!D$312:D$563)</f>
        <v>0.44478444338559253</v>
      </c>
      <c r="J311" s="62">
        <f>CORREL('Daily Returns'!C$312:C$563,'Daily Returns'!D$312:D$563)</f>
        <v>-0.14874167423333309</v>
      </c>
    </row>
    <row r="312" spans="1:10" x14ac:dyDescent="0.25">
      <c r="A312" s="63">
        <f>'Daily Prices'!A564</f>
        <v>42905</v>
      </c>
      <c r="B312" s="35">
        <f>STDEV('Daily Returns'!B$313:B$564)*SQRT(Assumptions!$C$9)</f>
        <v>0.12049204366019906</v>
      </c>
      <c r="C312" s="35">
        <f>STDEV('Daily Returns'!C$313:C$564)*SQRT(Assumptions!$C$9)</f>
        <v>0.1478595399784636</v>
      </c>
      <c r="D312" s="35">
        <f>STDEV('Daily Returns'!D$313:D$564)*SQRT(Assumptions!$C$9)</f>
        <v>0.20292154751127311</v>
      </c>
      <c r="E312" s="35">
        <f>STDEV('Daily Returns'!E$313:E$564)*SQRT(Assumptions!$C$9)</f>
        <v>9.2269391239327619E-2</v>
      </c>
      <c r="F312" s="32">
        <f>'Growth Index'!E564/'Growth Index'!E312-1</f>
        <v>0.15458542074425186</v>
      </c>
      <c r="G312" s="37">
        <f>(F312-Assumptions!$C$8)/E312</f>
        <v>0.97091158336447558</v>
      </c>
      <c r="H312" s="37">
        <f>CORREL('Daily Returns'!B$313:B$564,'Daily Returns'!C$313:C$564)</f>
        <v>-0.20449938059053777</v>
      </c>
      <c r="I312" s="37">
        <f>CORREL('Daily Returns'!B$313:B$564,'Daily Returns'!D$313:D$564)</f>
        <v>0.44590308937574868</v>
      </c>
      <c r="J312" s="37">
        <f>CORREL('Daily Returns'!C$313:C$564,'Daily Returns'!D$313:D$564)</f>
        <v>-0.15067447611924961</v>
      </c>
    </row>
    <row r="313" spans="1:10" x14ac:dyDescent="0.25">
      <c r="A313" s="60">
        <f>'Daily Prices'!A565</f>
        <v>42906</v>
      </c>
      <c r="B313" s="61">
        <f>STDEV('Daily Returns'!B$314:B$565)*SQRT(Assumptions!$C$9)</f>
        <v>0.12047401681796577</v>
      </c>
      <c r="C313" s="61">
        <f>STDEV('Daily Returns'!C$314:C$565)*SQRT(Assumptions!$C$9)</f>
        <v>0.147867059988914</v>
      </c>
      <c r="D313" s="61">
        <f>STDEV('Daily Returns'!D$314:D$565)*SQRT(Assumptions!$C$9)</f>
        <v>0.20284453430108695</v>
      </c>
      <c r="E313" s="61">
        <f>STDEV('Daily Returns'!E$314:E$565)*SQRT(Assumptions!$C$9)</f>
        <v>9.2272836224593813E-2</v>
      </c>
      <c r="F313" s="48">
        <f>'Growth Index'!E565/'Growth Index'!E313-1</f>
        <v>0.15306394069186258</v>
      </c>
      <c r="G313" s="62">
        <f>(F313-Assumptions!$C$8)/E313</f>
        <v>0.95438640769113559</v>
      </c>
      <c r="H313" s="62">
        <f>CORREL('Daily Returns'!B$314:B$565,'Daily Returns'!C$314:C$565)</f>
        <v>-0.20456642938068265</v>
      </c>
      <c r="I313" s="62">
        <f>CORREL('Daily Returns'!B$314:B$565,'Daily Returns'!D$314:D$565)</f>
        <v>0.44665364743445468</v>
      </c>
      <c r="J313" s="62">
        <f>CORREL('Daily Returns'!C$314:C$565,'Daily Returns'!D$314:D$565)</f>
        <v>-0.15052670073679425</v>
      </c>
    </row>
    <row r="314" spans="1:10" x14ac:dyDescent="0.25">
      <c r="A314" s="63">
        <f>'Daily Prices'!A566</f>
        <v>42907</v>
      </c>
      <c r="B314" s="35">
        <f>STDEV('Daily Returns'!B$315:B$566)*SQRT(Assumptions!$C$9)</f>
        <v>0.12027830526452436</v>
      </c>
      <c r="C314" s="35">
        <f>STDEV('Daily Returns'!C$315:C$566)*SQRT(Assumptions!$C$9)</f>
        <v>0.1478219349839564</v>
      </c>
      <c r="D314" s="35">
        <f>STDEV('Daily Returns'!D$315:D$566)*SQRT(Assumptions!$C$9)</f>
        <v>0.20271256404580312</v>
      </c>
      <c r="E314" s="35">
        <f>STDEV('Daily Returns'!E$315:E$566)*SQRT(Assumptions!$C$9)</f>
        <v>9.2095225443998341E-2</v>
      </c>
      <c r="F314" s="32">
        <f>'Growth Index'!E566/'Growth Index'!E314-1</f>
        <v>0.15878175814251994</v>
      </c>
      <c r="G314" s="37">
        <f>(F314-Assumptions!$C$8)/E314</f>
        <v>1.0183129221997198</v>
      </c>
      <c r="H314" s="37">
        <f>CORREL('Daily Returns'!B$315:B$566,'Daily Returns'!C$315:C$566)</f>
        <v>-0.2063721949879388</v>
      </c>
      <c r="I314" s="37">
        <f>CORREL('Daily Returns'!B$315:B$566,'Daily Returns'!D$315:D$566)</f>
        <v>0.44560220279943186</v>
      </c>
      <c r="J314" s="37">
        <f>CORREL('Daily Returns'!C$315:C$566,'Daily Returns'!D$315:D$566)</f>
        <v>-0.15156792716630083</v>
      </c>
    </row>
    <row r="315" spans="1:10" x14ac:dyDescent="0.25">
      <c r="A315" s="60">
        <f>'Daily Prices'!A567</f>
        <v>42908</v>
      </c>
      <c r="B315" s="61">
        <f>STDEV('Daily Returns'!B$316:B$567)*SQRT(Assumptions!$C$9)</f>
        <v>0.11967710403496763</v>
      </c>
      <c r="C315" s="61">
        <f>STDEV('Daily Returns'!C$316:C$567)*SQRT(Assumptions!$C$9)</f>
        <v>0.14799182940102037</v>
      </c>
      <c r="D315" s="61">
        <f>STDEV('Daily Returns'!D$316:D$567)*SQRT(Assumptions!$C$9)</f>
        <v>0.20236189960485632</v>
      </c>
      <c r="E315" s="61">
        <f>STDEV('Daily Returns'!E$316:E$567)*SQRT(Assumptions!$C$9)</f>
        <v>9.185052840637084E-2</v>
      </c>
      <c r="F315" s="48">
        <f>'Growth Index'!E567/'Growth Index'!E315-1</f>
        <v>0.15294653417954129</v>
      </c>
      <c r="G315" s="62">
        <f>(F315-Assumptions!$C$8)/E315</f>
        <v>0.9574962246318578</v>
      </c>
      <c r="H315" s="62">
        <f>CORREL('Daily Returns'!B$316:B$567,'Daily Returns'!C$316:C$567)</f>
        <v>-0.20688450235150976</v>
      </c>
      <c r="I315" s="62">
        <f>CORREL('Daily Returns'!B$316:B$567,'Daily Returns'!D$316:D$567)</f>
        <v>0.44261549473976158</v>
      </c>
      <c r="J315" s="62">
        <f>CORREL('Daily Returns'!C$316:C$567,'Daily Returns'!D$316:D$567)</f>
        <v>-0.15198191142931966</v>
      </c>
    </row>
    <row r="316" spans="1:10" x14ac:dyDescent="0.25">
      <c r="A316" s="63">
        <f>'Daily Prices'!A568</f>
        <v>42909</v>
      </c>
      <c r="B316" s="35">
        <f>STDEV('Daily Returns'!B$317:B$568)*SQRT(Assumptions!$C$9)</f>
        <v>0.11980101406745663</v>
      </c>
      <c r="C316" s="35">
        <f>STDEV('Daily Returns'!C$317:C$568)*SQRT(Assumptions!$C$9)</f>
        <v>0.14794715054823504</v>
      </c>
      <c r="D316" s="35">
        <f>STDEV('Daily Returns'!D$317:D$568)*SQRT(Assumptions!$C$9)</f>
        <v>0.2024997012657487</v>
      </c>
      <c r="E316" s="35">
        <f>STDEV('Daily Returns'!E$317:E$568)*SQRT(Assumptions!$C$9)</f>
        <v>9.1938945248758674E-2</v>
      </c>
      <c r="F316" s="32">
        <f>'Growth Index'!E568/'Growth Index'!E316-1</f>
        <v>0.14837821792027017</v>
      </c>
      <c r="G316" s="37">
        <f>(F316-Assumptions!$C$8)/E316</f>
        <v>0.90688682249588792</v>
      </c>
      <c r="H316" s="37">
        <f>CORREL('Daily Returns'!B$317:B$568,'Daily Returns'!C$317:C$568)</f>
        <v>-0.20765940546468525</v>
      </c>
      <c r="I316" s="37">
        <f>CORREL('Daily Returns'!B$317:B$568,'Daily Returns'!D$317:D$568)</f>
        <v>0.44466897172253378</v>
      </c>
      <c r="J316" s="37">
        <f>CORREL('Daily Returns'!C$317:C$568,'Daily Returns'!D$317:D$568)</f>
        <v>-0.15159962155007792</v>
      </c>
    </row>
    <row r="317" spans="1:10" x14ac:dyDescent="0.25">
      <c r="A317" s="60">
        <f>'Daily Prices'!A569</f>
        <v>42913</v>
      </c>
      <c r="B317" s="61">
        <f>STDEV('Daily Returns'!B$318:B$569)*SQRT(Assumptions!$C$9)</f>
        <v>0.11854780121366965</v>
      </c>
      <c r="C317" s="61">
        <f>STDEV('Daily Returns'!C$318:C$569)*SQRT(Assumptions!$C$9)</f>
        <v>0.14790481974568376</v>
      </c>
      <c r="D317" s="61">
        <f>STDEV('Daily Returns'!D$318:D$569)*SQRT(Assumptions!$C$9)</f>
        <v>0.20241108247566814</v>
      </c>
      <c r="E317" s="61">
        <f>STDEV('Daily Returns'!E$318:E$569)*SQRT(Assumptions!$C$9)</f>
        <v>9.1974206818986923E-2</v>
      </c>
      <c r="F317" s="48">
        <f>'Growth Index'!E569/'Growth Index'!E317-1</f>
        <v>0.14790961996654839</v>
      </c>
      <c r="G317" s="62">
        <f>(F317-Assumptions!$C$8)/E317</f>
        <v>0.90144425088352853</v>
      </c>
      <c r="H317" s="62">
        <f>CORREL('Daily Returns'!B$318:B$569,'Daily Returns'!C$318:C$569)</f>
        <v>-0.20176419211274429</v>
      </c>
      <c r="I317" s="62">
        <f>CORREL('Daily Returns'!B$318:B$569,'Daily Returns'!D$318:D$569)</f>
        <v>0.44153870349709556</v>
      </c>
      <c r="J317" s="62">
        <f>CORREL('Daily Returns'!C$318:C$569,'Daily Returns'!D$318:D$569)</f>
        <v>-0.14628471350801292</v>
      </c>
    </row>
    <row r="318" spans="1:10" x14ac:dyDescent="0.25">
      <c r="A318" s="63">
        <f>'Daily Prices'!A570</f>
        <v>42914</v>
      </c>
      <c r="B318" s="35">
        <f>STDEV('Daily Returns'!B$319:B$570)*SQRT(Assumptions!$C$9)</f>
        <v>0.11864266596902491</v>
      </c>
      <c r="C318" s="35">
        <f>STDEV('Daily Returns'!C$319:C$570)*SQRT(Assumptions!$C$9)</f>
        <v>0.14583556281531315</v>
      </c>
      <c r="D318" s="35">
        <f>STDEV('Daily Returns'!D$319:D$570)*SQRT(Assumptions!$C$9)</f>
        <v>0.20238816882254559</v>
      </c>
      <c r="E318" s="35">
        <f>STDEV('Daily Returns'!E$319:E$570)*SQRT(Assumptions!$C$9)</f>
        <v>9.1580911175232829E-2</v>
      </c>
      <c r="F318" s="32">
        <f>'Growth Index'!E570/'Growth Index'!E318-1</f>
        <v>0.13579086406882457</v>
      </c>
      <c r="G318" s="37">
        <f>(F318-Assumptions!$C$8)/E318</f>
        <v>0.77298711227465133</v>
      </c>
      <c r="H318" s="37">
        <f>CORREL('Daily Returns'!B$319:B$570,'Daily Returns'!C$319:C$570)</f>
        <v>-0.20338557409264024</v>
      </c>
      <c r="I318" s="37">
        <f>CORREL('Daily Returns'!B$319:B$570,'Daily Returns'!D$319:D$570)</f>
        <v>0.44133461127586154</v>
      </c>
      <c r="J318" s="37">
        <f>CORREL('Daily Returns'!C$319:C$570,'Daily Returns'!D$319:D$570)</f>
        <v>-0.14569965288954748</v>
      </c>
    </row>
    <row r="319" spans="1:10" x14ac:dyDescent="0.25">
      <c r="A319" s="60">
        <f>'Daily Prices'!A571</f>
        <v>42915</v>
      </c>
      <c r="B319" s="61">
        <f>STDEV('Daily Returns'!B$320:B$571)*SQRT(Assumptions!$C$9)</f>
        <v>0.11841042188912453</v>
      </c>
      <c r="C319" s="61">
        <f>STDEV('Daily Returns'!C$320:C$571)*SQRT(Assumptions!$C$9)</f>
        <v>0.14583977918840804</v>
      </c>
      <c r="D319" s="61">
        <f>STDEV('Daily Returns'!D$320:D$571)*SQRT(Assumptions!$C$9)</f>
        <v>0.20222098802391517</v>
      </c>
      <c r="E319" s="61">
        <f>STDEV('Daily Returns'!E$320:E$571)*SQRT(Assumptions!$C$9)</f>
        <v>9.1465831959622781E-2</v>
      </c>
      <c r="F319" s="48">
        <f>'Growth Index'!E571/'Growth Index'!E319-1</f>
        <v>0.1416265741815077</v>
      </c>
      <c r="G319" s="62">
        <f>(F319-Assumptions!$C$8)/E319</f>
        <v>0.83776173615666871</v>
      </c>
      <c r="H319" s="62">
        <f>CORREL('Daily Returns'!B$320:B$571,'Daily Returns'!C$320:C$571)</f>
        <v>-0.20369830009461654</v>
      </c>
      <c r="I319" s="62">
        <f>CORREL('Daily Returns'!B$320:B$571,'Daily Returns'!D$320:D$571)</f>
        <v>0.44001603537536732</v>
      </c>
      <c r="J319" s="62">
        <f>CORREL('Daily Returns'!C$320:C$571,'Daily Returns'!D$320:D$571)</f>
        <v>-0.14575399684337037</v>
      </c>
    </row>
    <row r="320" spans="1:10" x14ac:dyDescent="0.25">
      <c r="A320" s="63">
        <f>'Daily Prices'!A572</f>
        <v>42916</v>
      </c>
      <c r="B320" s="35">
        <f>STDEV('Daily Returns'!B$321:B$572)*SQRT(Assumptions!$C$9)</f>
        <v>0.11758276497422711</v>
      </c>
      <c r="C320" s="35">
        <f>STDEV('Daily Returns'!C$321:C$572)*SQRT(Assumptions!$C$9)</f>
        <v>0.14587266292265888</v>
      </c>
      <c r="D320" s="35">
        <f>STDEV('Daily Returns'!D$321:D$572)*SQRT(Assumptions!$C$9)</f>
        <v>0.20207359130373501</v>
      </c>
      <c r="E320" s="35">
        <f>STDEV('Daily Returns'!E$321:E$572)*SQRT(Assumptions!$C$9)</f>
        <v>9.1270294613049169E-2</v>
      </c>
      <c r="F320" s="32">
        <f>'Growth Index'!E572/'Growth Index'!E320-1</f>
        <v>0.14828879224544189</v>
      </c>
      <c r="G320" s="37">
        <f>(F320-Assumptions!$C$8)/E320</f>
        <v>0.9125509301635788</v>
      </c>
      <c r="H320" s="37">
        <f>CORREL('Daily Returns'!B$321:B$572,'Daily Returns'!C$321:C$572)</f>
        <v>-0.20389542838986616</v>
      </c>
      <c r="I320" s="37">
        <f>CORREL('Daily Returns'!B$321:B$572,'Daily Returns'!D$321:D$572)</f>
        <v>0.43871068894099963</v>
      </c>
      <c r="J320" s="37">
        <f>CORREL('Daily Returns'!C$321:C$572,'Daily Returns'!D$321:D$572)</f>
        <v>-0.14568794765290902</v>
      </c>
    </row>
    <row r="321" spans="1:10" x14ac:dyDescent="0.25">
      <c r="A321" s="60">
        <f>'Daily Prices'!A573</f>
        <v>42919</v>
      </c>
      <c r="B321" s="61">
        <f>STDEV('Daily Returns'!B$322:B$573)*SQRT(Assumptions!$C$9)</f>
        <v>0.11778563054152061</v>
      </c>
      <c r="C321" s="61">
        <f>STDEV('Daily Returns'!C$322:C$573)*SQRT(Assumptions!$C$9)</f>
        <v>0.14599602784919494</v>
      </c>
      <c r="D321" s="61">
        <f>STDEV('Daily Returns'!D$322:D$573)*SQRT(Assumptions!$C$9)</f>
        <v>0.20193082589330785</v>
      </c>
      <c r="E321" s="61">
        <f>STDEV('Daily Returns'!E$322:E$573)*SQRT(Assumptions!$C$9)</f>
        <v>9.1250577459265819E-2</v>
      </c>
      <c r="F321" s="48">
        <f>'Growth Index'!E573/'Growth Index'!E321-1</f>
        <v>0.15180847017589683</v>
      </c>
      <c r="G321" s="62">
        <f>(F321-Assumptions!$C$8)/E321</f>
        <v>0.95131968030172798</v>
      </c>
      <c r="H321" s="62">
        <f>CORREL('Daily Returns'!B$322:B$573,'Daily Returns'!C$322:C$573)</f>
        <v>-0.20584213931257545</v>
      </c>
      <c r="I321" s="62">
        <f>CORREL('Daily Returns'!B$322:B$573,'Daily Returns'!D$322:D$573)</f>
        <v>0.44145992472631695</v>
      </c>
      <c r="J321" s="62">
        <f>CORREL('Daily Returns'!C$322:C$573,'Daily Returns'!D$322:D$573)</f>
        <v>-0.14735698703982286</v>
      </c>
    </row>
    <row r="322" spans="1:10" x14ac:dyDescent="0.25">
      <c r="A322" s="63">
        <f>'Daily Prices'!A574</f>
        <v>42920</v>
      </c>
      <c r="B322" s="35">
        <f>STDEV('Daily Returns'!B$323:B$574)*SQRT(Assumptions!$C$9)</f>
        <v>0.11618126784125314</v>
      </c>
      <c r="C322" s="35">
        <f>STDEV('Daily Returns'!C$323:C$574)*SQRT(Assumptions!$C$9)</f>
        <v>0.14562881053714538</v>
      </c>
      <c r="D322" s="35">
        <f>STDEV('Daily Returns'!D$323:D$574)*SQRT(Assumptions!$C$9)</f>
        <v>0.20189765607027893</v>
      </c>
      <c r="E322" s="35">
        <f>STDEV('Daily Returns'!E$323:E$574)*SQRT(Assumptions!$C$9)</f>
        <v>9.1228189581480615E-2</v>
      </c>
      <c r="F322" s="32">
        <f>'Growth Index'!E574/'Growth Index'!E322-1</f>
        <v>0.14697543977143357</v>
      </c>
      <c r="G322" s="37">
        <f>(F322-Assumptions!$C$8)/E322</f>
        <v>0.89857575983371962</v>
      </c>
      <c r="H322" s="37">
        <f>CORREL('Daily Returns'!B$323:B$574,'Daily Returns'!C$323:C$574)</f>
        <v>-0.19526515158079211</v>
      </c>
      <c r="I322" s="37">
        <f>CORREL('Daily Returns'!B$323:B$574,'Daily Returns'!D$323:D$574)</f>
        <v>0.44334582755829849</v>
      </c>
      <c r="J322" s="37">
        <f>CORREL('Daily Returns'!C$323:C$574,'Daily Returns'!D$323:D$574)</f>
        <v>-0.14640708372012662</v>
      </c>
    </row>
    <row r="323" spans="1:10" x14ac:dyDescent="0.25">
      <c r="A323" s="60">
        <f>'Daily Prices'!A575</f>
        <v>42922</v>
      </c>
      <c r="B323" s="61">
        <f>STDEV('Daily Returns'!B$324:B$575)*SQRT(Assumptions!$C$9)</f>
        <v>0.11626170617358975</v>
      </c>
      <c r="C323" s="61">
        <f>STDEV('Daily Returns'!C$324:C$575)*SQRT(Assumptions!$C$9)</f>
        <v>0.1450254108798886</v>
      </c>
      <c r="D323" s="61">
        <f>STDEV('Daily Returns'!D$324:D$575)*SQRT(Assumptions!$C$9)</f>
        <v>0.20186442991243267</v>
      </c>
      <c r="E323" s="61">
        <f>STDEV('Daily Returns'!E$324:E$575)*SQRT(Assumptions!$C$9)</f>
        <v>9.1014038842942804E-2</v>
      </c>
      <c r="F323" s="48">
        <f>'Growth Index'!E575/'Growth Index'!E323-1</f>
        <v>0.14223635236888366</v>
      </c>
      <c r="G323" s="62">
        <f>(F323-Assumptions!$C$8)/E323</f>
        <v>0.84862020574831942</v>
      </c>
      <c r="H323" s="62">
        <f>CORREL('Daily Returns'!B$324:B$575,'Daily Returns'!C$324:C$575)</f>
        <v>-0.1956719540714964</v>
      </c>
      <c r="I323" s="62">
        <f>CORREL('Daily Returns'!B$324:B$575,'Daily Returns'!D$324:D$575)</f>
        <v>0.44375528336241654</v>
      </c>
      <c r="J323" s="62">
        <f>CORREL('Daily Returns'!C$324:C$575,'Daily Returns'!D$324:D$575)</f>
        <v>-0.14921114457280504</v>
      </c>
    </row>
    <row r="324" spans="1:10" x14ac:dyDescent="0.25">
      <c r="A324" s="63">
        <f>'Daily Prices'!A576</f>
        <v>42923</v>
      </c>
      <c r="B324" s="35">
        <f>STDEV('Daily Returns'!B$325:B$576)*SQRT(Assumptions!$C$9)</f>
        <v>0.11559209257733261</v>
      </c>
      <c r="C324" s="35">
        <f>STDEV('Daily Returns'!C$325:C$576)*SQRT(Assumptions!$C$9)</f>
        <v>0.14519002117934424</v>
      </c>
      <c r="D324" s="35">
        <f>STDEV('Daily Returns'!D$325:D$576)*SQRT(Assumptions!$C$9)</f>
        <v>0.20180539883064794</v>
      </c>
      <c r="E324" s="35">
        <f>STDEV('Daily Returns'!E$325:E$576)*SQRT(Assumptions!$C$9)</f>
        <v>9.0976856534258771E-2</v>
      </c>
      <c r="F324" s="32">
        <f>'Growth Index'!E576/'Growth Index'!E324-1</f>
        <v>0.14322002495771602</v>
      </c>
      <c r="G324" s="37">
        <f>(F324-Assumptions!$C$8)/E324</f>
        <v>0.85977937617861122</v>
      </c>
      <c r="H324" s="37">
        <f>CORREL('Daily Returns'!B$325:B$576,'Daily Returns'!C$325:C$576)</f>
        <v>-0.19993814204645005</v>
      </c>
      <c r="I324" s="37">
        <f>CORREL('Daily Returns'!B$325:B$576,'Daily Returns'!D$325:D$576)</f>
        <v>0.44908163796860856</v>
      </c>
      <c r="J324" s="37">
        <f>CORREL('Daily Returns'!C$325:C$576,'Daily Returns'!D$325:D$576)</f>
        <v>-0.14848817324156097</v>
      </c>
    </row>
    <row r="325" spans="1:10" x14ac:dyDescent="0.25">
      <c r="A325" s="60">
        <f>'Daily Prices'!A577</f>
        <v>42927</v>
      </c>
      <c r="B325" s="61">
        <f>STDEV('Daily Returns'!B$326:B$577)*SQRT(Assumptions!$C$9)</f>
        <v>0.11602759094235222</v>
      </c>
      <c r="C325" s="61">
        <f>STDEV('Daily Returns'!C$326:C$577)*SQRT(Assumptions!$C$9)</f>
        <v>0.14472973498559752</v>
      </c>
      <c r="D325" s="61">
        <f>STDEV('Daily Returns'!D$326:D$577)*SQRT(Assumptions!$C$9)</f>
        <v>0.20175754241311453</v>
      </c>
      <c r="E325" s="61">
        <f>STDEV('Daily Returns'!E$326:E$577)*SQRT(Assumptions!$C$9)</f>
        <v>9.0918117969118098E-2</v>
      </c>
      <c r="F325" s="48">
        <f>'Growth Index'!E577/'Growth Index'!E325-1</f>
        <v>0.14164890472459346</v>
      </c>
      <c r="G325" s="62">
        <f>(F325-Assumptions!$C$8)/E325</f>
        <v>0.84305423865712414</v>
      </c>
      <c r="H325" s="62">
        <f>CORREL('Daily Returns'!B$326:B$577,'Daily Returns'!C$326:C$577)</f>
        <v>-0.2073415177422395</v>
      </c>
      <c r="I325" s="62">
        <f>CORREL('Daily Returns'!B$326:B$577,'Daily Returns'!D$326:D$577)</f>
        <v>0.45195599650841245</v>
      </c>
      <c r="J325" s="62">
        <f>CORREL('Daily Returns'!C$326:C$577,'Daily Returns'!D$326:D$577)</f>
        <v>-0.1468740960146547</v>
      </c>
    </row>
    <row r="326" spans="1:10" x14ac:dyDescent="0.25">
      <c r="A326" s="63">
        <f>'Daily Prices'!A578</f>
        <v>42928</v>
      </c>
      <c r="B326" s="35">
        <f>STDEV('Daily Returns'!B$327:B$578)*SQRT(Assumptions!$C$9)</f>
        <v>0.11596817377465876</v>
      </c>
      <c r="C326" s="35">
        <f>STDEV('Daily Returns'!C$327:C$578)*SQRT(Assumptions!$C$9)</f>
        <v>0.14465144074336389</v>
      </c>
      <c r="D326" s="35">
        <f>STDEV('Daily Returns'!D$327:D$578)*SQRT(Assumptions!$C$9)</f>
        <v>0.20181857025827427</v>
      </c>
      <c r="E326" s="35">
        <f>STDEV('Daily Returns'!E$327:E$578)*SQRT(Assumptions!$C$9)</f>
        <v>9.0996362801204045E-2</v>
      </c>
      <c r="F326" s="32">
        <f>'Growth Index'!E578/'Growth Index'!E326-1</f>
        <v>0.14690161661406798</v>
      </c>
      <c r="G326" s="37">
        <f>(F326-Assumptions!$C$8)/E326</f>
        <v>0.90005373943346523</v>
      </c>
      <c r="H326" s="37">
        <f>CORREL('Daily Returns'!B$327:B$578,'Daily Returns'!C$327:C$578)</f>
        <v>-0.20576081207578889</v>
      </c>
      <c r="I326" s="37">
        <f>CORREL('Daily Returns'!B$327:B$578,'Daily Returns'!D$327:D$578)</f>
        <v>0.4518580989494711</v>
      </c>
      <c r="J326" s="37">
        <f>CORREL('Daily Returns'!C$327:C$578,'Daily Returns'!D$327:D$578)</f>
        <v>-0.14541749345692501</v>
      </c>
    </row>
    <row r="327" spans="1:10" x14ac:dyDescent="0.25">
      <c r="A327" s="60">
        <f>'Daily Prices'!A579</f>
        <v>42929</v>
      </c>
      <c r="B327" s="61">
        <f>STDEV('Daily Returns'!B$328:B$579)*SQRT(Assumptions!$C$9)</f>
        <v>0.11609232395859079</v>
      </c>
      <c r="C327" s="61">
        <f>STDEV('Daily Returns'!C$328:C$579)*SQRT(Assumptions!$C$9)</f>
        <v>0.14465473987148397</v>
      </c>
      <c r="D327" s="61">
        <f>STDEV('Daily Returns'!D$328:D$579)*SQRT(Assumptions!$C$9)</f>
        <v>0.20189522773871038</v>
      </c>
      <c r="E327" s="61">
        <f>STDEV('Daily Returns'!E$328:E$579)*SQRT(Assumptions!$C$9)</f>
        <v>9.1081954620646347E-2</v>
      </c>
      <c r="F327" s="48">
        <f>'Growth Index'!E579/'Growth Index'!E327-1</f>
        <v>0.15244675355247361</v>
      </c>
      <c r="G327" s="62">
        <f>(F327-Assumptions!$C$8)/E327</f>
        <v>0.9600886796587399</v>
      </c>
      <c r="H327" s="62">
        <f>CORREL('Daily Returns'!B$328:B$579,'Daily Returns'!C$328:C$579)</f>
        <v>-0.20503690537862596</v>
      </c>
      <c r="I327" s="62">
        <f>CORREL('Daily Returns'!B$328:B$579,'Daily Returns'!D$328:D$579)</f>
        <v>0.45277889805930099</v>
      </c>
      <c r="J327" s="62">
        <f>CORREL('Daily Returns'!C$328:C$579,'Daily Returns'!D$328:D$579)</f>
        <v>-0.14515992821560567</v>
      </c>
    </row>
    <row r="328" spans="1:10" x14ac:dyDescent="0.25">
      <c r="A328" s="63">
        <f>'Daily Prices'!A580</f>
        <v>42930</v>
      </c>
      <c r="B328" s="35">
        <f>STDEV('Daily Returns'!B$329:B$580)*SQRT(Assumptions!$C$9)</f>
        <v>0.11539244303708611</v>
      </c>
      <c r="C328" s="35">
        <f>STDEV('Daily Returns'!C$329:C$580)*SQRT(Assumptions!$C$9)</f>
        <v>0.14427646802473337</v>
      </c>
      <c r="D328" s="35">
        <f>STDEV('Daily Returns'!D$329:D$580)*SQRT(Assumptions!$C$9)</f>
        <v>0.20139994613559134</v>
      </c>
      <c r="E328" s="35">
        <f>STDEV('Daily Returns'!E$329:E$580)*SQRT(Assumptions!$C$9)</f>
        <v>9.0163121333420332E-2</v>
      </c>
      <c r="F328" s="32">
        <f>'Growth Index'!E580/'Growth Index'!E328-1</f>
        <v>0.17025874371537864</v>
      </c>
      <c r="G328" s="37">
        <f>(F328-Assumptions!$C$8)/E328</f>
        <v>1.1674256853435139</v>
      </c>
      <c r="H328" s="37">
        <f>CORREL('Daily Returns'!B$329:B$580,'Daily Returns'!C$329:C$580)</f>
        <v>-0.2170501153328849</v>
      </c>
      <c r="I328" s="37">
        <f>CORREL('Daily Returns'!B$329:B$580,'Daily Returns'!D$329:D$580)</f>
        <v>0.44887633460074655</v>
      </c>
      <c r="J328" s="37">
        <f>CORREL('Daily Returns'!C$329:C$580,'Daily Returns'!D$329:D$580)</f>
        <v>-0.15208150511618873</v>
      </c>
    </row>
    <row r="329" spans="1:10" x14ac:dyDescent="0.25">
      <c r="A329" s="60">
        <f>'Daily Prices'!A581</f>
        <v>42933</v>
      </c>
      <c r="B329" s="61">
        <f>STDEV('Daily Returns'!B$330:B$581)*SQRT(Assumptions!$C$9)</f>
        <v>0.11529414959813887</v>
      </c>
      <c r="C329" s="61">
        <f>STDEV('Daily Returns'!C$330:C$581)*SQRT(Assumptions!$C$9)</f>
        <v>0.14428936416542354</v>
      </c>
      <c r="D329" s="61">
        <f>STDEV('Daily Returns'!D$330:D$581)*SQRT(Assumptions!$C$9)</f>
        <v>0.20121748095795913</v>
      </c>
      <c r="E329" s="61">
        <f>STDEV('Daily Returns'!E$330:E$581)*SQRT(Assumptions!$C$9)</f>
        <v>9.017212930450362E-2</v>
      </c>
      <c r="F329" s="48">
        <f>'Growth Index'!E581/'Growth Index'!E329-1</f>
        <v>0.1767326822849824</v>
      </c>
      <c r="G329" s="62">
        <f>(F329-Assumptions!$C$8)/E329</f>
        <v>1.239104401179999</v>
      </c>
      <c r="H329" s="62">
        <f>CORREL('Daily Returns'!B$330:B$581,'Daily Returns'!C$330:C$581)</f>
        <v>-0.21588968751387036</v>
      </c>
      <c r="I329" s="62">
        <f>CORREL('Daily Returns'!B$330:B$581,'Daily Returns'!D$330:D$581)</f>
        <v>0.44786913432153697</v>
      </c>
      <c r="J329" s="62">
        <f>CORREL('Daily Returns'!C$330:C$581,'Daily Returns'!D$330:D$581)</f>
        <v>-0.15049911795551588</v>
      </c>
    </row>
    <row r="330" spans="1:10" x14ac:dyDescent="0.25">
      <c r="A330" s="63">
        <f>'Daily Prices'!A582</f>
        <v>42934</v>
      </c>
      <c r="B330" s="35">
        <f>STDEV('Daily Returns'!B$331:B$582)*SQRT(Assumptions!$C$9)</f>
        <v>0.11588842160796457</v>
      </c>
      <c r="C330" s="35">
        <f>STDEV('Daily Returns'!C$331:C$582)*SQRT(Assumptions!$C$9)</f>
        <v>0.1442838406985755</v>
      </c>
      <c r="D330" s="35">
        <f>STDEV('Daily Returns'!D$331:D$582)*SQRT(Assumptions!$C$9)</f>
        <v>0.20108963969915353</v>
      </c>
      <c r="E330" s="35">
        <f>STDEV('Daily Returns'!E$331:E$582)*SQRT(Assumptions!$C$9)</f>
        <v>9.0048009865608861E-2</v>
      </c>
      <c r="F330" s="32">
        <f>'Growth Index'!E582/'Growth Index'!E330-1</f>
        <v>0.17958336746775605</v>
      </c>
      <c r="G330" s="37">
        <f>(F330-Assumptions!$C$8)/E330</f>
        <v>1.2724697374074641</v>
      </c>
      <c r="H330" s="37">
        <f>CORREL('Daily Returns'!B$331:B$582,'Daily Returns'!C$331:C$582)</f>
        <v>-0.21946147445566705</v>
      </c>
      <c r="I330" s="37">
        <f>CORREL('Daily Returns'!B$331:B$582,'Daily Returns'!D$331:D$582)</f>
        <v>0.44729944616741785</v>
      </c>
      <c r="J330" s="37">
        <f>CORREL('Daily Returns'!C$331:C$582,'Daily Returns'!D$331:D$582)</f>
        <v>-0.15306521845348728</v>
      </c>
    </row>
    <row r="331" spans="1:10" x14ac:dyDescent="0.25">
      <c r="A331" s="60">
        <f>'Daily Prices'!A583</f>
        <v>42935</v>
      </c>
      <c r="B331" s="61">
        <f>STDEV('Daily Returns'!B$332:B$583)*SQRT(Assumptions!$C$9)</f>
        <v>0.11606845405978211</v>
      </c>
      <c r="C331" s="61">
        <f>STDEV('Daily Returns'!C$332:C$583)*SQRT(Assumptions!$C$9)</f>
        <v>0.14424106046642776</v>
      </c>
      <c r="D331" s="61">
        <f>STDEV('Daily Returns'!D$332:D$583)*SQRT(Assumptions!$C$9)</f>
        <v>0.20113035115472852</v>
      </c>
      <c r="E331" s="61">
        <f>STDEV('Daily Returns'!E$332:E$583)*SQRT(Assumptions!$C$9)</f>
        <v>9.0111261540625737E-2</v>
      </c>
      <c r="F331" s="48">
        <f>'Growth Index'!E583/'Growth Index'!E331-1</f>
        <v>0.18563385614492667</v>
      </c>
      <c r="G331" s="62">
        <f>(F331-Assumptions!$C$8)/E331</f>
        <v>1.338721199575484</v>
      </c>
      <c r="H331" s="62">
        <f>CORREL('Daily Returns'!B$332:B$583,'Daily Returns'!C$332:C$583)</f>
        <v>-0.2184741663574426</v>
      </c>
      <c r="I331" s="62">
        <f>CORREL('Daily Returns'!B$332:B$583,'Daily Returns'!D$332:D$583)</f>
        <v>0.44802767032286883</v>
      </c>
      <c r="J331" s="62">
        <f>CORREL('Daily Returns'!C$332:C$583,'Daily Returns'!D$332:D$583)</f>
        <v>-0.15323438954788504</v>
      </c>
    </row>
    <row r="332" spans="1:10" x14ac:dyDescent="0.25">
      <c r="A332" s="63">
        <f>'Daily Prices'!A584</f>
        <v>42936</v>
      </c>
      <c r="B332" s="35">
        <f>STDEV('Daily Returns'!B$333:B$584)*SQRT(Assumptions!$C$9)</f>
        <v>0.11401330040063654</v>
      </c>
      <c r="C332" s="35">
        <f>STDEV('Daily Returns'!C$333:C$584)*SQRT(Assumptions!$C$9)</f>
        <v>0.14290670799592969</v>
      </c>
      <c r="D332" s="35">
        <f>STDEV('Daily Returns'!D$333:D$584)*SQRT(Assumptions!$C$9)</f>
        <v>0.19999597987628212</v>
      </c>
      <c r="E332" s="35">
        <f>STDEV('Daily Returns'!E$333:E$584)*SQRT(Assumptions!$C$9)</f>
        <v>9.0001311048952801E-2</v>
      </c>
      <c r="F332" s="32">
        <f>'Growth Index'!E584/'Growth Index'!E332-1</f>
        <v>0.17588261973482688</v>
      </c>
      <c r="G332" s="37">
        <f>(F332-Assumptions!$C$8)/E332</f>
        <v>1.2320111611987128</v>
      </c>
      <c r="H332" s="37">
        <f>CORREL('Daily Returns'!B$333:B$584,'Daily Returns'!C$333:C$584)</f>
        <v>-0.19794147527592043</v>
      </c>
      <c r="I332" s="37">
        <f>CORREL('Daily Returns'!B$333:B$584,'Daily Returns'!D$333:D$584)</f>
        <v>0.43812972561924751</v>
      </c>
      <c r="J332" s="37">
        <f>CORREL('Daily Returns'!C$333:C$584,'Daily Returns'!D$333:D$584)</f>
        <v>-0.14014895120712662</v>
      </c>
    </row>
    <row r="333" spans="1:10" x14ac:dyDescent="0.25">
      <c r="A333" s="60">
        <f>'Daily Prices'!A585</f>
        <v>42937</v>
      </c>
      <c r="B333" s="61">
        <f>STDEV('Daily Returns'!B$334:B$585)*SQRT(Assumptions!$C$9)</f>
        <v>0.11263070532435684</v>
      </c>
      <c r="C333" s="61">
        <f>STDEV('Daily Returns'!C$334:C$585)*SQRT(Assumptions!$C$9)</f>
        <v>0.14314272267528266</v>
      </c>
      <c r="D333" s="61">
        <f>STDEV('Daily Returns'!D$334:D$585)*SQRT(Assumptions!$C$9)</f>
        <v>0.19873781721227141</v>
      </c>
      <c r="E333" s="61">
        <f>STDEV('Daily Returns'!E$334:E$585)*SQRT(Assumptions!$C$9)</f>
        <v>8.9416336498866586E-2</v>
      </c>
      <c r="F333" s="48">
        <f>'Growth Index'!E585/'Growth Index'!E333-1</f>
        <v>0.16802108090337264</v>
      </c>
      <c r="G333" s="62">
        <f>(F333-Assumptions!$C$8)/E333</f>
        <v>1.1521505458309456</v>
      </c>
      <c r="H333" s="62">
        <f>CORREL('Daily Returns'!B$334:B$585,'Daily Returns'!C$334:C$585)</f>
        <v>-0.19567666948068518</v>
      </c>
      <c r="I333" s="62">
        <f>CORREL('Daily Returns'!B$334:B$585,'Daily Returns'!D$334:D$585)</f>
        <v>0.4283365103359027</v>
      </c>
      <c r="J333" s="62">
        <f>CORREL('Daily Returns'!C$334:C$585,'Daily Returns'!D$334:D$585)</f>
        <v>-0.1388777016132044</v>
      </c>
    </row>
    <row r="334" spans="1:10" x14ac:dyDescent="0.25">
      <c r="A334" s="63">
        <f>'Daily Prices'!A586</f>
        <v>42940</v>
      </c>
      <c r="B334" s="35">
        <f>STDEV('Daily Returns'!B$335:B$586)*SQRT(Assumptions!$C$9)</f>
        <v>0.11233598568837393</v>
      </c>
      <c r="C334" s="35">
        <f>STDEV('Daily Returns'!C$335:C$586)*SQRT(Assumptions!$C$9)</f>
        <v>0.14313519430303875</v>
      </c>
      <c r="D334" s="35">
        <f>STDEV('Daily Returns'!D$335:D$586)*SQRT(Assumptions!$C$9)</f>
        <v>0.19838759307961146</v>
      </c>
      <c r="E334" s="35">
        <f>STDEV('Daily Returns'!E$335:E$586)*SQRT(Assumptions!$C$9)</f>
        <v>8.9460569929309466E-2</v>
      </c>
      <c r="F334" s="32">
        <f>'Growth Index'!E586/'Growth Index'!E334-1</f>
        <v>0.16897653722869244</v>
      </c>
      <c r="G334" s="37">
        <f>(F334-Assumptions!$C$8)/E334</f>
        <v>1.1622610644091949</v>
      </c>
      <c r="H334" s="37">
        <f>CORREL('Daily Returns'!B$335:B$586,'Daily Returns'!C$335:C$586)</f>
        <v>-0.19036398773224142</v>
      </c>
      <c r="I334" s="37">
        <f>CORREL('Daily Returns'!B$335:B$586,'Daily Returns'!D$335:D$586)</f>
        <v>0.42561504603364714</v>
      </c>
      <c r="J334" s="37">
        <f>CORREL('Daily Returns'!C$335:C$586,'Daily Returns'!D$335:D$586)</f>
        <v>-0.1358014618223872</v>
      </c>
    </row>
    <row r="335" spans="1:10" x14ac:dyDescent="0.25">
      <c r="A335" s="60">
        <f>'Daily Prices'!A587</f>
        <v>42941</v>
      </c>
      <c r="B335" s="61">
        <f>STDEV('Daily Returns'!B$336:B$587)*SQRT(Assumptions!$C$9)</f>
        <v>0.11232718768998244</v>
      </c>
      <c r="C335" s="61">
        <f>STDEV('Daily Returns'!C$336:C$587)*SQRT(Assumptions!$C$9)</f>
        <v>0.14313538064303744</v>
      </c>
      <c r="D335" s="61">
        <f>STDEV('Daily Returns'!D$336:D$587)*SQRT(Assumptions!$C$9)</f>
        <v>0.19834907826363687</v>
      </c>
      <c r="E335" s="61">
        <f>STDEV('Daily Returns'!E$336:E$587)*SQRT(Assumptions!$C$9)</f>
        <v>8.9442130980749032E-2</v>
      </c>
      <c r="F335" s="48">
        <f>'Growth Index'!E587/'Growth Index'!E335-1</f>
        <v>0.16677198576452601</v>
      </c>
      <c r="G335" s="62">
        <f>(F335-Assumptions!$C$8)/E335</f>
        <v>1.1378528736801987</v>
      </c>
      <c r="H335" s="62">
        <f>CORREL('Daily Returns'!B$336:B$587,'Daily Returns'!C$336:C$587)</f>
        <v>-0.19035823734459917</v>
      </c>
      <c r="I335" s="62">
        <f>CORREL('Daily Returns'!B$336:B$587,'Daily Returns'!D$336:D$587)</f>
        <v>0.42529017501402094</v>
      </c>
      <c r="J335" s="62">
        <f>CORREL('Daily Returns'!C$336:C$587,'Daily Returns'!D$336:D$587)</f>
        <v>-0.1358371863196367</v>
      </c>
    </row>
    <row r="336" spans="1:10" x14ac:dyDescent="0.25">
      <c r="A336" s="63">
        <f>'Daily Prices'!A588</f>
        <v>42942</v>
      </c>
      <c r="B336" s="35">
        <f>STDEV('Daily Returns'!B$337:B$588)*SQRT(Assumptions!$C$9)</f>
        <v>0.11236017848990977</v>
      </c>
      <c r="C336" s="35">
        <f>STDEV('Daily Returns'!C$337:C$588)*SQRT(Assumptions!$C$9)</f>
        <v>0.14329104894441888</v>
      </c>
      <c r="D336" s="35">
        <f>STDEV('Daily Returns'!D$337:D$588)*SQRT(Assumptions!$C$9)</f>
        <v>0.19824027413343293</v>
      </c>
      <c r="E336" s="35">
        <f>STDEV('Daily Returns'!E$337:E$588)*SQRT(Assumptions!$C$9)</f>
        <v>8.944049209085142E-2</v>
      </c>
      <c r="F336" s="32">
        <f>'Growth Index'!E588/'Growth Index'!E336-1</f>
        <v>0.16490716181535481</v>
      </c>
      <c r="G336" s="37">
        <f>(F336-Assumptions!$C$8)/E336</f>
        <v>1.1170238387538343</v>
      </c>
      <c r="H336" s="37">
        <f>CORREL('Daily Returns'!B$337:B$588,'Daily Returns'!C$337:C$588)</f>
        <v>-0.19192902375731771</v>
      </c>
      <c r="I336" s="37">
        <f>CORREL('Daily Returns'!B$337:B$588,'Daily Returns'!D$337:D$588)</f>
        <v>0.42680004301962943</v>
      </c>
      <c r="J336" s="37">
        <f>CORREL('Daily Returns'!C$337:C$588,'Daily Returns'!D$337:D$588)</f>
        <v>-0.13616673588528178</v>
      </c>
    </row>
    <row r="337" spans="1:10" x14ac:dyDescent="0.25">
      <c r="A337" s="60">
        <f>'Daily Prices'!A589</f>
        <v>42943</v>
      </c>
      <c r="B337" s="61">
        <f>STDEV('Daily Returns'!B$338:B$589)*SQRT(Assumptions!$C$9)</f>
        <v>0.11235892648337992</v>
      </c>
      <c r="C337" s="61">
        <f>STDEV('Daily Returns'!C$338:C$589)*SQRT(Assumptions!$C$9)</f>
        <v>0.14333447493762508</v>
      </c>
      <c r="D337" s="61">
        <f>STDEV('Daily Returns'!D$338:D$589)*SQRT(Assumptions!$C$9)</f>
        <v>0.19564890478544716</v>
      </c>
      <c r="E337" s="61">
        <f>STDEV('Daily Returns'!E$338:E$589)*SQRT(Assumptions!$C$9)</f>
        <v>8.9204387260844231E-2</v>
      </c>
      <c r="F337" s="48">
        <f>'Growth Index'!E589/'Growth Index'!E337-1</f>
        <v>0.17410105254155406</v>
      </c>
      <c r="G337" s="62">
        <f>(F337-Assumptions!$C$8)/E337</f>
        <v>1.2230458152526693</v>
      </c>
      <c r="H337" s="62">
        <f>CORREL('Daily Returns'!B$338:B$589,'Daily Returns'!C$338:C$589)</f>
        <v>-0.19266242655545707</v>
      </c>
      <c r="I337" s="62">
        <f>CORREL('Daily Returns'!B$338:B$589,'Daily Returns'!D$338:D$589)</f>
        <v>0.43403236824143487</v>
      </c>
      <c r="J337" s="62">
        <f>CORREL('Daily Returns'!C$338:C$589,'Daily Returns'!D$338:D$589)</f>
        <v>-0.13131072259033208</v>
      </c>
    </row>
    <row r="338" spans="1:10" x14ac:dyDescent="0.25">
      <c r="A338" s="63">
        <f>'Daily Prices'!A590</f>
        <v>42944</v>
      </c>
      <c r="B338" s="35">
        <f>STDEV('Daily Returns'!B$339:B$590)*SQRT(Assumptions!$C$9)</f>
        <v>0.11238899196508073</v>
      </c>
      <c r="C338" s="35">
        <f>STDEV('Daily Returns'!C$339:C$590)*SQRT(Assumptions!$C$9)</f>
        <v>0.14259161742367862</v>
      </c>
      <c r="D338" s="35">
        <f>STDEV('Daily Returns'!D$339:D$590)*SQRT(Assumptions!$C$9)</f>
        <v>0.19293638583057898</v>
      </c>
      <c r="E338" s="35">
        <f>STDEV('Daily Returns'!E$339:E$590)*SQRT(Assumptions!$C$9)</f>
        <v>8.7735269554328713E-2</v>
      </c>
      <c r="F338" s="32">
        <f>'Growth Index'!E590/'Growth Index'!E338-1</f>
        <v>0.15468841833869185</v>
      </c>
      <c r="G338" s="37">
        <f>(F338-Assumptions!$C$8)/E338</f>
        <v>1.0222618428630197</v>
      </c>
      <c r="H338" s="37">
        <f>CORREL('Daily Returns'!B$339:B$590,'Daily Returns'!C$339:C$590)</f>
        <v>-0.19550471520408103</v>
      </c>
      <c r="I338" s="37">
        <f>CORREL('Daily Returns'!B$339:B$590,'Daily Returns'!D$339:D$590)</f>
        <v>0.43792684259110154</v>
      </c>
      <c r="J338" s="37">
        <f>CORREL('Daily Returns'!C$339:C$590,'Daily Returns'!D$339:D$590)</f>
        <v>-0.15146115943345909</v>
      </c>
    </row>
    <row r="339" spans="1:10" x14ac:dyDescent="0.25">
      <c r="A339" s="60">
        <f>'Daily Prices'!A591</f>
        <v>42947</v>
      </c>
      <c r="B339" s="61">
        <f>STDEV('Daily Returns'!B$340:B$591)*SQRT(Assumptions!$C$9)</f>
        <v>0.11251949211223185</v>
      </c>
      <c r="C339" s="61">
        <f>STDEV('Daily Returns'!C$340:C$591)*SQRT(Assumptions!$C$9)</f>
        <v>0.14190191985792466</v>
      </c>
      <c r="D339" s="61">
        <f>STDEV('Daily Returns'!D$340:D$591)*SQRT(Assumptions!$C$9)</f>
        <v>0.1934280677554415</v>
      </c>
      <c r="E339" s="61">
        <f>STDEV('Daily Returns'!E$340:E$591)*SQRT(Assumptions!$C$9)</f>
        <v>8.7927561913763289E-2</v>
      </c>
      <c r="F339" s="48">
        <f>'Growth Index'!E591/'Growth Index'!E339-1</f>
        <v>0.1580750464662688</v>
      </c>
      <c r="G339" s="62">
        <f>(F339-Assumptions!$C$8)/E339</f>
        <v>1.0585423323525565</v>
      </c>
      <c r="H339" s="62">
        <f>CORREL('Daily Returns'!B$340:B$591,'Daily Returns'!C$340:C$591)</f>
        <v>-0.19396473881105697</v>
      </c>
      <c r="I339" s="62">
        <f>CORREL('Daily Returns'!B$340:B$591,'Daily Returns'!D$340:D$591)</f>
        <v>0.43973892508322276</v>
      </c>
      <c r="J339" s="62">
        <f>CORREL('Daily Returns'!C$340:C$591,'Daily Returns'!D$340:D$591)</f>
        <v>-0.14827037334836868</v>
      </c>
    </row>
    <row r="340" spans="1:10" x14ac:dyDescent="0.25">
      <c r="A340" s="63">
        <f>'Daily Prices'!A592</f>
        <v>42949</v>
      </c>
      <c r="B340" s="35">
        <f>STDEV('Daily Returns'!B$341:B$592)*SQRT(Assumptions!$C$9)</f>
        <v>0.11239816425789896</v>
      </c>
      <c r="C340" s="35">
        <f>STDEV('Daily Returns'!C$341:C$592)*SQRT(Assumptions!$C$9)</f>
        <v>0.14153756255217834</v>
      </c>
      <c r="D340" s="35">
        <f>STDEV('Daily Returns'!D$341:D$592)*SQRT(Assumptions!$C$9)</f>
        <v>0.19348063220307568</v>
      </c>
      <c r="E340" s="35">
        <f>STDEV('Daily Returns'!E$341:E$592)*SQRT(Assumptions!$C$9)</f>
        <v>8.8046180807460586E-2</v>
      </c>
      <c r="F340" s="32">
        <f>'Growth Index'!E592/'Growth Index'!E340-1</f>
        <v>0.14990051611887423</v>
      </c>
      <c r="G340" s="37">
        <f>(F340-Assumptions!$C$8)/E340</f>
        <v>0.96427255947120183</v>
      </c>
      <c r="H340" s="37">
        <f>CORREL('Daily Returns'!B$341:B$592,'Daily Returns'!C$341:C$592)</f>
        <v>-0.18957071429699732</v>
      </c>
      <c r="I340" s="37">
        <f>CORREL('Daily Returns'!B$341:B$592,'Daily Returns'!D$341:D$592)</f>
        <v>0.43967326770691284</v>
      </c>
      <c r="J340" s="37">
        <f>CORREL('Daily Returns'!C$341:C$592,'Daily Returns'!D$341:D$592)</f>
        <v>-0.14554039101260144</v>
      </c>
    </row>
    <row r="341" spans="1:10" x14ac:dyDescent="0.25">
      <c r="A341" s="60">
        <f>'Daily Prices'!A593</f>
        <v>42950</v>
      </c>
      <c r="B341" s="61">
        <f>STDEV('Daily Returns'!B$342:B$593)*SQRT(Assumptions!$C$9)</f>
        <v>0.11226837504489888</v>
      </c>
      <c r="C341" s="61">
        <f>STDEV('Daily Returns'!C$342:C$593)*SQRT(Assumptions!$C$9)</f>
        <v>0.14127098685287837</v>
      </c>
      <c r="D341" s="61">
        <f>STDEV('Daily Returns'!D$342:D$593)*SQRT(Assumptions!$C$9)</f>
        <v>0.1935330893996568</v>
      </c>
      <c r="E341" s="61">
        <f>STDEV('Daily Returns'!E$342:E$593)*SQRT(Assumptions!$C$9)</f>
        <v>8.8142347018108594E-2</v>
      </c>
      <c r="F341" s="48">
        <f>'Growth Index'!E593/'Growth Index'!E341-1</f>
        <v>0.14579487214487274</v>
      </c>
      <c r="G341" s="62">
        <f>(F341-Assumptions!$C$8)/E341</f>
        <v>0.91664080749147359</v>
      </c>
      <c r="H341" s="62">
        <f>CORREL('Daily Returns'!B$342:B$593,'Daily Returns'!C$342:C$593)</f>
        <v>-0.18484137742608023</v>
      </c>
      <c r="I341" s="62">
        <f>CORREL('Daily Returns'!B$342:B$593,'Daily Returns'!D$342:D$593)</f>
        <v>0.44058841050981767</v>
      </c>
      <c r="J341" s="62">
        <f>CORREL('Daily Returns'!C$342:C$593,'Daily Returns'!D$342:D$593)</f>
        <v>-0.14462555109146846</v>
      </c>
    </row>
    <row r="342" spans="1:10" x14ac:dyDescent="0.25">
      <c r="A342" s="63">
        <f>'Daily Prices'!A594</f>
        <v>42955</v>
      </c>
      <c r="B342" s="35">
        <f>STDEV('Daily Returns'!B$343:B$594)*SQRT(Assumptions!$C$9)</f>
        <v>0.11253298374155908</v>
      </c>
      <c r="C342" s="35">
        <f>STDEV('Daily Returns'!C$343:C$594)*SQRT(Assumptions!$C$9)</f>
        <v>0.14115383284259936</v>
      </c>
      <c r="D342" s="35">
        <f>STDEV('Daily Returns'!D$343:D$594)*SQRT(Assumptions!$C$9)</f>
        <v>0.19356830645505166</v>
      </c>
      <c r="E342" s="35">
        <f>STDEV('Daily Returns'!E$343:E$594)*SQRT(Assumptions!$C$9)</f>
        <v>8.8253496626437819E-2</v>
      </c>
      <c r="F342" s="32">
        <f>'Growth Index'!E594/'Growth Index'!E342-1</f>
        <v>0.13420361694831429</v>
      </c>
      <c r="G342" s="37">
        <f>(F342-Assumptions!$C$8)/E342</f>
        <v>0.78414589329238171</v>
      </c>
      <c r="H342" s="37">
        <f>CORREL('Daily Returns'!B$343:B$594,'Daily Returns'!C$343:C$594)</f>
        <v>-0.18173130948304411</v>
      </c>
      <c r="I342" s="37">
        <f>CORREL('Daily Returns'!B$343:B$594,'Daily Returns'!D$343:D$594)</f>
        <v>0.44171509045136026</v>
      </c>
      <c r="J342" s="37">
        <f>CORREL('Daily Returns'!C$343:C$594,'Daily Returns'!D$343:D$594)</f>
        <v>-0.14491085054679706</v>
      </c>
    </row>
    <row r="343" spans="1:10" x14ac:dyDescent="0.25">
      <c r="A343" s="60">
        <f>'Daily Prices'!A595</f>
        <v>42956</v>
      </c>
      <c r="B343" s="61">
        <f>STDEV('Daily Returns'!B$344:B$595)*SQRT(Assumptions!$C$9)</f>
        <v>0.11216573598620665</v>
      </c>
      <c r="C343" s="61">
        <f>STDEV('Daily Returns'!C$344:C$595)*SQRT(Assumptions!$C$9)</f>
        <v>0.14146082799009055</v>
      </c>
      <c r="D343" s="61">
        <f>STDEV('Daily Returns'!D$344:D$595)*SQRT(Assumptions!$C$9)</f>
        <v>0.1935861854021598</v>
      </c>
      <c r="E343" s="61">
        <f>STDEV('Daily Returns'!E$344:E$595)*SQRT(Assumptions!$C$9)</f>
        <v>8.8087391132064458E-2</v>
      </c>
      <c r="F343" s="48">
        <f>'Growth Index'!E595/'Growth Index'!E343-1</f>
        <v>0.12403661201415916</v>
      </c>
      <c r="G343" s="62">
        <f>(F343-Assumptions!$C$8)/E343</f>
        <v>0.67020502316442654</v>
      </c>
      <c r="H343" s="62">
        <f>CORREL('Daily Returns'!B$344:B$595,'Daily Returns'!C$344:C$595)</f>
        <v>-0.18269348576618227</v>
      </c>
      <c r="I343" s="62">
        <f>CORREL('Daily Returns'!B$344:B$595,'Daily Returns'!D$344:D$595)</f>
        <v>0.43989541363135559</v>
      </c>
      <c r="J343" s="62">
        <f>CORREL('Daily Returns'!C$344:C$595,'Daily Returns'!D$344:D$595)</f>
        <v>-0.14775681857008749</v>
      </c>
    </row>
    <row r="344" spans="1:10" x14ac:dyDescent="0.25">
      <c r="A344" s="63">
        <f>'Daily Prices'!A596</f>
        <v>42958</v>
      </c>
      <c r="B344" s="35">
        <f>STDEV('Daily Returns'!B$345:B$596)*SQRT(Assumptions!$C$9)</f>
        <v>0.11348343001731305</v>
      </c>
      <c r="C344" s="35">
        <f>STDEV('Daily Returns'!C$345:C$596)*SQRT(Assumptions!$C$9)</f>
        <v>0.13997610986046199</v>
      </c>
      <c r="D344" s="35">
        <f>STDEV('Daily Returns'!D$345:D$596)*SQRT(Assumptions!$C$9)</f>
        <v>0.19359086848592361</v>
      </c>
      <c r="E344" s="35">
        <f>STDEV('Daily Returns'!E$345:E$596)*SQRT(Assumptions!$C$9)</f>
        <v>8.7916600920646751E-2</v>
      </c>
      <c r="F344" s="32">
        <f>'Growth Index'!E596/'Growth Index'!E344-1</f>
        <v>0.11563729388826727</v>
      </c>
      <c r="G344" s="37">
        <f>(F344-Assumptions!$C$8)/E344</f>
        <v>0.5759696503049786</v>
      </c>
      <c r="H344" s="37">
        <f>CORREL('Daily Returns'!B$345:B$596,'Daily Returns'!C$345:C$596)</f>
        <v>-0.1869470963130454</v>
      </c>
      <c r="I344" s="37">
        <f>CORREL('Daily Returns'!B$345:B$596,'Daily Returns'!D$345:D$596)</f>
        <v>0.43786980519633201</v>
      </c>
      <c r="J344" s="37">
        <f>CORREL('Daily Returns'!C$345:C$596,'Daily Returns'!D$345:D$596)</f>
        <v>-0.14706855822247059</v>
      </c>
    </row>
    <row r="345" spans="1:10" x14ac:dyDescent="0.25">
      <c r="A345" s="60">
        <f>'Daily Prices'!A597</f>
        <v>42961</v>
      </c>
      <c r="B345" s="61">
        <f>STDEV('Daily Returns'!B$346:B$597)*SQRT(Assumptions!$C$9)</f>
        <v>0.11364898551780095</v>
      </c>
      <c r="C345" s="61">
        <f>STDEV('Daily Returns'!C$346:C$597)*SQRT(Assumptions!$C$9)</f>
        <v>0.13871269154983301</v>
      </c>
      <c r="D345" s="61">
        <f>STDEV('Daily Returns'!D$346:D$597)*SQRT(Assumptions!$C$9)</f>
        <v>0.19368638228940635</v>
      </c>
      <c r="E345" s="61">
        <f>STDEV('Daily Returns'!E$346:E$597)*SQRT(Assumptions!$C$9)</f>
        <v>8.7653013941497798E-2</v>
      </c>
      <c r="F345" s="48">
        <f>'Growth Index'!E597/'Growth Index'!E345-1</f>
        <v>0.12235699009866607</v>
      </c>
      <c r="G345" s="62">
        <f>(F345-Assumptions!$C$8)/E345</f>
        <v>0.65436415155042837</v>
      </c>
      <c r="H345" s="62">
        <f>CORREL('Daily Returns'!B$346:B$597,'Daily Returns'!C$346:C$597)</f>
        <v>-0.18581545151525525</v>
      </c>
      <c r="I345" s="62">
        <f>CORREL('Daily Returns'!B$346:B$597,'Daily Returns'!D$346:D$597)</f>
        <v>0.43520154196013455</v>
      </c>
      <c r="J345" s="62">
        <f>CORREL('Daily Returns'!C$346:C$597,'Daily Returns'!D$346:D$597)</f>
        <v>-0.14820288049964395</v>
      </c>
    </row>
    <row r="346" spans="1:10" x14ac:dyDescent="0.25">
      <c r="A346" s="63">
        <f>'Daily Prices'!A598</f>
        <v>42963</v>
      </c>
      <c r="B346" s="35">
        <f>STDEV('Daily Returns'!B$347:B$598)*SQRT(Assumptions!$C$9)</f>
        <v>0.11374249616990373</v>
      </c>
      <c r="C346" s="35">
        <f>STDEV('Daily Returns'!C$347:C$598)*SQRT(Assumptions!$C$9)</f>
        <v>0.1388213441592776</v>
      </c>
      <c r="D346" s="35">
        <f>STDEV('Daily Returns'!D$347:D$598)*SQRT(Assumptions!$C$9)</f>
        <v>0.19364909568724809</v>
      </c>
      <c r="E346" s="35">
        <f>STDEV('Daily Returns'!E$347:E$598)*SQRT(Assumptions!$C$9)</f>
        <v>8.7560497928539094E-2</v>
      </c>
      <c r="F346" s="32">
        <f>'Growth Index'!E598/'Growth Index'!E346-1</f>
        <v>0.11984922748709059</v>
      </c>
      <c r="G346" s="37">
        <f>(F346-Assumptions!$C$8)/E346</f>
        <v>0.62641520759572189</v>
      </c>
      <c r="H346" s="37">
        <f>CORREL('Daily Returns'!B$347:B$598,'Daily Returns'!C$347:C$598)</f>
        <v>-0.18894938347107582</v>
      </c>
      <c r="I346" s="37">
        <f>CORREL('Daily Returns'!B$347:B$598,'Daily Returns'!D$347:D$598)</f>
        <v>0.43483275580556546</v>
      </c>
      <c r="J346" s="37">
        <f>CORREL('Daily Returns'!C$347:C$598,'Daily Returns'!D$347:D$598)</f>
        <v>-0.14939679015913421</v>
      </c>
    </row>
    <row r="347" spans="1:10" x14ac:dyDescent="0.25">
      <c r="A347" s="60">
        <f>'Daily Prices'!A599</f>
        <v>42964</v>
      </c>
      <c r="B347" s="61">
        <f>STDEV('Daily Returns'!B$348:B$599)*SQRT(Assumptions!$C$9)</f>
        <v>0.11371006309651445</v>
      </c>
      <c r="C347" s="61">
        <f>STDEV('Daily Returns'!C$348:C$599)*SQRT(Assumptions!$C$9)</f>
        <v>0.13905998592549021</v>
      </c>
      <c r="D347" s="61">
        <f>STDEV('Daily Returns'!D$348:D$599)*SQRT(Assumptions!$C$9)</f>
        <v>0.19361905835201287</v>
      </c>
      <c r="E347" s="61">
        <f>STDEV('Daily Returns'!E$348:E$599)*SQRT(Assumptions!$C$9)</f>
        <v>8.758007449869476E-2</v>
      </c>
      <c r="F347" s="48">
        <f>'Growth Index'!E599/'Growth Index'!E347-1</f>
        <v>0.12861807258754143</v>
      </c>
      <c r="G347" s="62">
        <f>(F347-Assumptions!$C$8)/E347</f>
        <v>0.72639893208231465</v>
      </c>
      <c r="H347" s="62">
        <f>CORREL('Daily Returns'!B$348:B$599,'Daily Returns'!C$348:C$599)</f>
        <v>-0.18939818730752223</v>
      </c>
      <c r="I347" s="62">
        <f>CORREL('Daily Returns'!B$348:B$599,'Daily Returns'!D$348:D$599)</f>
        <v>0.4345776664527381</v>
      </c>
      <c r="J347" s="62">
        <f>CORREL('Daily Returns'!C$348:C$599,'Daily Returns'!D$348:D$599)</f>
        <v>-0.14931386164809637</v>
      </c>
    </row>
    <row r="348" spans="1:10" x14ac:dyDescent="0.25">
      <c r="A348" s="63">
        <f>'Daily Prices'!A600</f>
        <v>42965</v>
      </c>
      <c r="B348" s="35">
        <f>STDEV('Daily Returns'!B$349:B$600)*SQRT(Assumptions!$C$9)</f>
        <v>0.11405717899986728</v>
      </c>
      <c r="C348" s="35">
        <f>STDEV('Daily Returns'!C$349:C$600)*SQRT(Assumptions!$C$9)</f>
        <v>0.13891302672940289</v>
      </c>
      <c r="D348" s="35">
        <f>STDEV('Daily Returns'!D$349:D$600)*SQRT(Assumptions!$C$9)</f>
        <v>0.19390877606929655</v>
      </c>
      <c r="E348" s="35">
        <f>STDEV('Daily Returns'!E$349:E$600)*SQRT(Assumptions!$C$9)</f>
        <v>8.742533674628232E-2</v>
      </c>
      <c r="F348" s="32">
        <f>'Growth Index'!E600/'Growth Index'!E348-1</f>
        <v>0.13187311062917995</v>
      </c>
      <c r="G348" s="37">
        <f>(F348-Assumptions!$C$8)/E348</f>
        <v>0.76491682066095856</v>
      </c>
      <c r="H348" s="37">
        <f>CORREL('Daily Returns'!B$349:B$600,'Daily Returns'!C$349:C$600)</f>
        <v>-0.19490524929879682</v>
      </c>
      <c r="I348" s="37">
        <f>CORREL('Daily Returns'!B$349:B$600,'Daily Returns'!D$349:D$600)</f>
        <v>0.43693414518230306</v>
      </c>
      <c r="J348" s="37">
        <f>CORREL('Daily Returns'!C$349:C$600,'Daily Returns'!D$349:D$600)</f>
        <v>-0.15429341741972161</v>
      </c>
    </row>
    <row r="349" spans="1:10" x14ac:dyDescent="0.25">
      <c r="A349" s="60">
        <f>'Daily Prices'!A601</f>
        <v>42968</v>
      </c>
      <c r="B349" s="61">
        <f>STDEV('Daily Returns'!B$350:B$601)*SQRT(Assumptions!$C$9)</f>
        <v>0.11412375001324229</v>
      </c>
      <c r="C349" s="61">
        <f>STDEV('Daily Returns'!C$350:C$601)*SQRT(Assumptions!$C$9)</f>
        <v>0.13884169831747498</v>
      </c>
      <c r="D349" s="61">
        <f>STDEV('Daily Returns'!D$350:D$601)*SQRT(Assumptions!$C$9)</f>
        <v>0.19431352446450029</v>
      </c>
      <c r="E349" s="61">
        <f>STDEV('Daily Returns'!E$350:E$601)*SQRT(Assumptions!$C$9)</f>
        <v>8.7688269201217972E-2</v>
      </c>
      <c r="F349" s="48">
        <f>'Growth Index'!E601/'Growth Index'!E349-1</f>
        <v>0.12087372238037708</v>
      </c>
      <c r="G349" s="62">
        <f>(F349-Assumptions!$C$8)/E349</f>
        <v>0.63718582758389086</v>
      </c>
      <c r="H349" s="62">
        <f>CORREL('Daily Returns'!B$350:B$601,'Daily Returns'!C$350:C$601)</f>
        <v>-0.19209951107561637</v>
      </c>
      <c r="I349" s="62">
        <f>CORREL('Daily Returns'!B$350:B$601,'Daily Returns'!D$350:D$601)</f>
        <v>0.43920058200937401</v>
      </c>
      <c r="J349" s="62">
        <f>CORREL('Daily Returns'!C$350:C$601,'Daily Returns'!D$350:D$601)</f>
        <v>-0.15260075981801244</v>
      </c>
    </row>
    <row r="350" spans="1:10" x14ac:dyDescent="0.25">
      <c r="A350" s="63">
        <f>'Daily Prices'!A602</f>
        <v>42969</v>
      </c>
      <c r="B350" s="35">
        <f>STDEV('Daily Returns'!B$351:B$602)*SQRT(Assumptions!$C$9)</f>
        <v>0.11176494056277789</v>
      </c>
      <c r="C350" s="35">
        <f>STDEV('Daily Returns'!C$351:C$602)*SQRT(Assumptions!$C$9)</f>
        <v>0.12945990287902509</v>
      </c>
      <c r="D350" s="35">
        <f>STDEV('Daily Returns'!D$351:D$602)*SQRT(Assumptions!$C$9)</f>
        <v>0.19222515344699465</v>
      </c>
      <c r="E350" s="35">
        <f>STDEV('Daily Returns'!E$351:E$602)*SQRT(Assumptions!$C$9)</f>
        <v>8.7673038388562108E-2</v>
      </c>
      <c r="F350" s="32">
        <f>'Growth Index'!E602/'Growth Index'!E350-1</f>
        <v>0.11056282038233656</v>
      </c>
      <c r="G350" s="37">
        <f>(F350-Assumptions!$C$8)/E350</f>
        <v>0.51969021742356669</v>
      </c>
      <c r="H350" s="37">
        <f>CORREL('Daily Returns'!B$351:B$602,'Daily Returns'!C$351:C$602)</f>
        <v>-0.12949250407101526</v>
      </c>
      <c r="I350" s="37">
        <f>CORREL('Daily Returns'!B$351:B$602,'Daily Returns'!D$351:D$602)</f>
        <v>0.42234822020081597</v>
      </c>
      <c r="J350" s="37">
        <f>CORREL('Daily Returns'!C$351:C$602,'Daily Returns'!D$351:D$602)</f>
        <v>-0.10521372959890757</v>
      </c>
    </row>
    <row r="351" spans="1:10" x14ac:dyDescent="0.25">
      <c r="A351" s="60">
        <f>'Daily Prices'!A603</f>
        <v>42970</v>
      </c>
      <c r="B351" s="61">
        <f>STDEV('Daily Returns'!B$352:B$603)*SQRT(Assumptions!$C$9)</f>
        <v>0.11205864388768395</v>
      </c>
      <c r="C351" s="61">
        <f>STDEV('Daily Returns'!C$352:C$603)*SQRT(Assumptions!$C$9)</f>
        <v>0.12918383129049679</v>
      </c>
      <c r="D351" s="61">
        <f>STDEV('Daily Returns'!D$352:D$603)*SQRT(Assumptions!$C$9)</f>
        <v>0.19268407151591332</v>
      </c>
      <c r="E351" s="61">
        <f>STDEV('Daily Returns'!E$352:E$603)*SQRT(Assumptions!$C$9)</f>
        <v>8.7847555331654462E-2</v>
      </c>
      <c r="F351" s="48">
        <f>'Growth Index'!E603/'Growth Index'!E351-1</f>
        <v>0.11323760649945092</v>
      </c>
      <c r="G351" s="62">
        <f>(F351-Assumptions!$C$8)/E351</f>
        <v>0.54910584952919306</v>
      </c>
      <c r="H351" s="62">
        <f>CORREL('Daily Returns'!B$352:B$603,'Daily Returns'!C$352:C$603)</f>
        <v>-0.1281190191249362</v>
      </c>
      <c r="I351" s="62">
        <f>CORREL('Daily Returns'!B$352:B$603,'Daily Returns'!D$352:D$603)</f>
        <v>0.42586886099751692</v>
      </c>
      <c r="J351" s="62">
        <f>CORREL('Daily Returns'!C$352:C$603,'Daily Returns'!D$352:D$603)</f>
        <v>-0.10622435790957596</v>
      </c>
    </row>
    <row r="352" spans="1:10" x14ac:dyDescent="0.25">
      <c r="A352" s="63">
        <f>'Daily Prices'!A604</f>
        <v>42971</v>
      </c>
      <c r="B352" s="35">
        <f>STDEV('Daily Returns'!B$353:B$604)*SQRT(Assumptions!$C$9)</f>
        <v>0.11199135469758664</v>
      </c>
      <c r="C352" s="35">
        <f>STDEV('Daily Returns'!C$353:C$604)*SQRT(Assumptions!$C$9)</f>
        <v>0.12853599546347808</v>
      </c>
      <c r="D352" s="35">
        <f>STDEV('Daily Returns'!D$353:D$604)*SQRT(Assumptions!$C$9)</f>
        <v>0.19269497381742259</v>
      </c>
      <c r="E352" s="35">
        <f>STDEV('Daily Returns'!E$353:E$604)*SQRT(Assumptions!$C$9)</f>
        <v>8.7802777283598116E-2</v>
      </c>
      <c r="F352" s="32">
        <f>'Growth Index'!E604/'Growth Index'!E352-1</f>
        <v>0.11893187234671498</v>
      </c>
      <c r="G352" s="37">
        <f>(F352-Assumptions!$C$8)/E352</f>
        <v>0.614238797623884</v>
      </c>
      <c r="H352" s="37">
        <f>CORREL('Daily Returns'!B$353:B$604,'Daily Returns'!C$353:C$604)</f>
        <v>-0.12529256026023969</v>
      </c>
      <c r="I352" s="37">
        <f>CORREL('Daily Returns'!B$353:B$604,'Daily Returns'!D$353:D$604)</f>
        <v>0.42568279992816233</v>
      </c>
      <c r="J352" s="37">
        <f>CORREL('Daily Returns'!C$353:C$604,'Daily Returns'!D$353:D$604)</f>
        <v>-0.10520818193805083</v>
      </c>
    </row>
    <row r="353" spans="1:10" x14ac:dyDescent="0.25">
      <c r="A353" s="60">
        <f>'Daily Prices'!A605</f>
        <v>42975</v>
      </c>
      <c r="B353" s="61">
        <f>STDEV('Daily Returns'!B$354:B$605)*SQRT(Assumptions!$C$9)</f>
        <v>0.11182265729217199</v>
      </c>
      <c r="C353" s="61">
        <f>STDEV('Daily Returns'!C$354:C$605)*SQRT(Assumptions!$C$9)</f>
        <v>0.12850661769789162</v>
      </c>
      <c r="D353" s="61">
        <f>STDEV('Daily Returns'!D$354:D$605)*SQRT(Assumptions!$C$9)</f>
        <v>0.19255344872382374</v>
      </c>
      <c r="E353" s="61">
        <f>STDEV('Daily Returns'!E$354:E$605)*SQRT(Assumptions!$C$9)</f>
        <v>8.7578742617511737E-2</v>
      </c>
      <c r="F353" s="48">
        <f>'Growth Index'!E605/'Growth Index'!E353-1</f>
        <v>0.11372528731378551</v>
      </c>
      <c r="G353" s="62">
        <f>(F353-Assumptions!$C$8)/E353</f>
        <v>0.55635974960940671</v>
      </c>
      <c r="H353" s="62">
        <f>CORREL('Daily Returns'!B$354:B$605,'Daily Returns'!C$354:C$605)</f>
        <v>-0.12828209268580992</v>
      </c>
      <c r="I353" s="62">
        <f>CORREL('Daily Returns'!B$354:B$605,'Daily Returns'!D$354:D$605)</f>
        <v>0.42452832874883639</v>
      </c>
      <c r="J353" s="62">
        <f>CORREL('Daily Returns'!C$354:C$605,'Daily Returns'!D$354:D$605)</f>
        <v>-0.10733713031201791</v>
      </c>
    </row>
    <row r="354" spans="1:10" x14ac:dyDescent="0.25">
      <c r="A354" s="63">
        <f>'Daily Prices'!A606</f>
        <v>42976</v>
      </c>
      <c r="B354" s="35">
        <f>STDEV('Daily Returns'!B$355:B$606)*SQRT(Assumptions!$C$9)</f>
        <v>0.11211097613438097</v>
      </c>
      <c r="C354" s="35">
        <f>STDEV('Daily Returns'!C$355:C$606)*SQRT(Assumptions!$C$9)</f>
        <v>0.13086331164225887</v>
      </c>
      <c r="D354" s="35">
        <f>STDEV('Daily Returns'!D$355:D$606)*SQRT(Assumptions!$C$9)</f>
        <v>0.1925646932984984</v>
      </c>
      <c r="E354" s="35">
        <f>STDEV('Daily Returns'!E$355:E$606)*SQRT(Assumptions!$C$9)</f>
        <v>8.7365598809393749E-2</v>
      </c>
      <c r="F354" s="32">
        <f>'Growth Index'!E606/'Growth Index'!E354-1</f>
        <v>0.10934221800124577</v>
      </c>
      <c r="G354" s="37">
        <f>(F354-Assumptions!$C$8)/E354</f>
        <v>0.50754780606480543</v>
      </c>
      <c r="H354" s="37">
        <f>CORREL('Daily Returns'!B$355:B$606,'Daily Returns'!C$355:C$606)</f>
        <v>-0.14677587336884154</v>
      </c>
      <c r="I354" s="37">
        <f>CORREL('Daily Returns'!B$355:B$606,'Daily Returns'!D$355:D$606)</f>
        <v>0.42516655814376914</v>
      </c>
      <c r="J354" s="37">
        <f>CORREL('Daily Returns'!C$355:C$606,'Daily Returns'!D$355:D$606)</f>
        <v>-0.11758646145260122</v>
      </c>
    </row>
    <row r="355" spans="1:10" x14ac:dyDescent="0.25">
      <c r="A355" s="60">
        <f>'Daily Prices'!A607</f>
        <v>42977</v>
      </c>
      <c r="B355" s="61">
        <f>STDEV('Daily Returns'!B$356:B$607)*SQRT(Assumptions!$C$9)</f>
        <v>0.11226806226921023</v>
      </c>
      <c r="C355" s="61">
        <f>STDEV('Daily Returns'!C$356:C$607)*SQRT(Assumptions!$C$9)</f>
        <v>0.13063653585457349</v>
      </c>
      <c r="D355" s="61">
        <f>STDEV('Daily Returns'!D$356:D$607)*SQRT(Assumptions!$C$9)</f>
        <v>0.19266516077521345</v>
      </c>
      <c r="E355" s="61">
        <f>STDEV('Daily Returns'!E$356:E$607)*SQRT(Assumptions!$C$9)</f>
        <v>8.7144515566530772E-2</v>
      </c>
      <c r="F355" s="48">
        <f>'Growth Index'!E607/'Growth Index'!E355-1</f>
        <v>0.10413891967762945</v>
      </c>
      <c r="G355" s="62">
        <f>(F355-Assumptions!$C$8)/E355</f>
        <v>0.44912659647237019</v>
      </c>
      <c r="H355" s="62">
        <f>CORREL('Daily Returns'!B$356:B$607,'Daily Returns'!C$356:C$607)</f>
        <v>-0.15358163426281948</v>
      </c>
      <c r="I355" s="62">
        <f>CORREL('Daily Returns'!B$356:B$607,'Daily Returns'!D$356:D$607)</f>
        <v>0.42611052746529798</v>
      </c>
      <c r="J355" s="62">
        <f>CORREL('Daily Returns'!C$356:C$607,'Daily Returns'!D$356:D$607)</f>
        <v>-0.12084457368257859</v>
      </c>
    </row>
    <row r="356" spans="1:10" x14ac:dyDescent="0.25">
      <c r="A356" s="63">
        <f>'Daily Prices'!A608</f>
        <v>42978</v>
      </c>
      <c r="B356" s="35">
        <f>STDEV('Daily Returns'!B$357:B$608)*SQRT(Assumptions!$C$9)</f>
        <v>0.11220366126674368</v>
      </c>
      <c r="C356" s="35">
        <f>STDEV('Daily Returns'!C$357:C$608)*SQRT(Assumptions!$C$9)</f>
        <v>0.1303393824927549</v>
      </c>
      <c r="D356" s="35">
        <f>STDEV('Daily Returns'!D$357:D$608)*SQRT(Assumptions!$C$9)</f>
        <v>0.19263958567438563</v>
      </c>
      <c r="E356" s="35">
        <f>STDEV('Daily Returns'!E$357:E$608)*SQRT(Assumptions!$C$9)</f>
        <v>8.6958729519340541E-2</v>
      </c>
      <c r="F356" s="32">
        <f>'Growth Index'!E608/'Growth Index'!E356-1</f>
        <v>9.942347855952427E-2</v>
      </c>
      <c r="G356" s="37">
        <f>(F356-Assumptions!$C$8)/E356</f>
        <v>0.39585995275917779</v>
      </c>
      <c r="H356" s="37">
        <f>CORREL('Daily Returns'!B$357:B$608,'Daily Returns'!C$357:C$608)</f>
        <v>-0.15636525415516836</v>
      </c>
      <c r="I356" s="37">
        <f>CORREL('Daily Returns'!B$357:B$608,'Daily Returns'!D$357:D$608)</f>
        <v>0.42577036311921007</v>
      </c>
      <c r="J356" s="37">
        <f>CORREL('Daily Returns'!C$357:C$608,'Daily Returns'!D$357:D$608)</f>
        <v>-0.12230170841799436</v>
      </c>
    </row>
    <row r="357" spans="1:10" x14ac:dyDescent="0.25">
      <c r="A357" s="60">
        <f>'Daily Prices'!A609</f>
        <v>42979</v>
      </c>
      <c r="B357" s="61">
        <f>STDEV('Daily Returns'!B$358:B$609)*SQRT(Assumptions!$C$9)</f>
        <v>0.11223854279319004</v>
      </c>
      <c r="C357" s="61">
        <f>STDEV('Daily Returns'!C$358:C$609)*SQRT(Assumptions!$C$9)</f>
        <v>0.13017872037459288</v>
      </c>
      <c r="D357" s="61">
        <f>STDEV('Daily Returns'!D$358:D$609)*SQRT(Assumptions!$C$9)</f>
        <v>0.19349734413769404</v>
      </c>
      <c r="E357" s="61">
        <f>STDEV('Daily Returns'!E$358:E$609)*SQRT(Assumptions!$C$9)</f>
        <v>8.6941046231290717E-2</v>
      </c>
      <c r="F357" s="48">
        <f>'Growth Index'!E609/'Growth Index'!E357-1</f>
        <v>9.3411035950675458E-2</v>
      </c>
      <c r="G357" s="62">
        <f>(F357-Assumptions!$C$8)/E357</f>
        <v>0.32678507082941127</v>
      </c>
      <c r="H357" s="62">
        <f>CORREL('Daily Returns'!B$358:B$609,'Daily Returns'!C$358:C$609)</f>
        <v>-0.15332975268362342</v>
      </c>
      <c r="I357" s="62">
        <f>CORREL('Daily Returns'!B$358:B$609,'Daily Returns'!D$358:D$609)</f>
        <v>0.42046365559987853</v>
      </c>
      <c r="J357" s="62">
        <f>CORREL('Daily Returns'!C$358:C$609,'Daily Returns'!D$358:D$609)</f>
        <v>-0.12607673717648588</v>
      </c>
    </row>
    <row r="358" spans="1:10" x14ac:dyDescent="0.25">
      <c r="A358" s="63">
        <f>'Daily Prices'!A610</f>
        <v>42983</v>
      </c>
      <c r="B358" s="35">
        <f>STDEV('Daily Returns'!B$359:B$610)*SQRT(Assumptions!$C$9)</f>
        <v>0.11127271942799735</v>
      </c>
      <c r="C358" s="35">
        <f>STDEV('Daily Returns'!C$359:C$610)*SQRT(Assumptions!$C$9)</f>
        <v>0.13111828864649835</v>
      </c>
      <c r="D358" s="35">
        <f>STDEV('Daily Returns'!D$359:D$610)*SQRT(Assumptions!$C$9)</f>
        <v>0.19367453040105803</v>
      </c>
      <c r="E358" s="35">
        <f>STDEV('Daily Returns'!E$359:E$610)*SQRT(Assumptions!$C$9)</f>
        <v>8.6607546983982653E-2</v>
      </c>
      <c r="F358" s="32">
        <f>'Growth Index'!E610/'Growth Index'!E358-1</f>
        <v>8.5230229920701284E-2</v>
      </c>
      <c r="G358" s="37">
        <f>(F358-Assumptions!$C$8)/E358</f>
        <v>0.23358506995288406</v>
      </c>
      <c r="H358" s="37">
        <f>CORREL('Daily Returns'!B$359:B$610,'Daily Returns'!C$359:C$610)</f>
        <v>-0.15245722629131123</v>
      </c>
      <c r="I358" s="37">
        <f>CORREL('Daily Returns'!B$359:B$610,'Daily Returns'!D$359:D$610)</f>
        <v>0.41502823676719985</v>
      </c>
      <c r="J358" s="37">
        <f>CORREL('Daily Returns'!C$359:C$610,'Daily Returns'!D$359:D$610)</f>
        <v>-0.13391955299423883</v>
      </c>
    </row>
    <row r="359" spans="1:10" x14ac:dyDescent="0.25">
      <c r="A359" s="60">
        <f>'Daily Prices'!A611</f>
        <v>42984</v>
      </c>
      <c r="B359" s="61">
        <f>STDEV('Daily Returns'!B$360:B$611)*SQRT(Assumptions!$C$9)</f>
        <v>0.11123202468278313</v>
      </c>
      <c r="C359" s="61">
        <f>STDEV('Daily Returns'!C$360:C$611)*SQRT(Assumptions!$C$9)</f>
        <v>0.13048841243315934</v>
      </c>
      <c r="D359" s="61">
        <f>STDEV('Daily Returns'!D$360:D$611)*SQRT(Assumptions!$C$9)</f>
        <v>0.19389778120077519</v>
      </c>
      <c r="E359" s="61">
        <f>STDEV('Daily Returns'!E$360:E$611)*SQRT(Assumptions!$C$9)</f>
        <v>8.6717526572800213E-2</v>
      </c>
      <c r="F359" s="48">
        <f>'Growth Index'!E611/'Growth Index'!E359-1</f>
        <v>8.8541797398037581E-2</v>
      </c>
      <c r="G359" s="62">
        <f>(F359-Assumptions!$C$8)/E359</f>
        <v>0.27147680899632221</v>
      </c>
      <c r="H359" s="62">
        <f>CORREL('Daily Returns'!B$360:B$611,'Daily Returns'!C$360:C$611)</f>
        <v>-0.14837882055578819</v>
      </c>
      <c r="I359" s="62">
        <f>CORREL('Daily Returns'!B$360:B$611,'Daily Returns'!D$360:D$611)</f>
        <v>0.40554275047863775</v>
      </c>
      <c r="J359" s="62">
        <f>CORREL('Daily Returns'!C$360:C$611,'Daily Returns'!D$360:D$611)</f>
        <v>-0.12501652766883503</v>
      </c>
    </row>
    <row r="360" spans="1:10" x14ac:dyDescent="0.25">
      <c r="A360" s="63">
        <f>'Daily Prices'!A612</f>
        <v>42986</v>
      </c>
      <c r="B360" s="35">
        <f>STDEV('Daily Returns'!B$361:B$612)*SQRT(Assumptions!$C$9)</f>
        <v>0.11123197141213934</v>
      </c>
      <c r="C360" s="35">
        <f>STDEV('Daily Returns'!C$361:C$612)*SQRT(Assumptions!$C$9)</f>
        <v>0.13055907098498312</v>
      </c>
      <c r="D360" s="35">
        <f>STDEV('Daily Returns'!D$361:D$612)*SQRT(Assumptions!$C$9)</f>
        <v>0.19469780415512619</v>
      </c>
      <c r="E360" s="35">
        <f>STDEV('Daily Returns'!E$361:E$612)*SQRT(Assumptions!$C$9)</f>
        <v>8.7049865639610161E-2</v>
      </c>
      <c r="F360" s="32">
        <f>'Growth Index'!E612/'Growth Index'!E360-1</f>
        <v>0.101364990960227</v>
      </c>
      <c r="G360" s="37">
        <f>(F360-Assumptions!$C$8)/E360</f>
        <v>0.41774896139161749</v>
      </c>
      <c r="H360" s="37">
        <f>CORREL('Daily Returns'!B$361:B$612,'Daily Returns'!C$361:C$612)</f>
        <v>-0.14819675056070555</v>
      </c>
      <c r="I360" s="37">
        <f>CORREL('Daily Returns'!B$361:B$612,'Daily Returns'!D$361:D$612)</f>
        <v>0.40397627386821011</v>
      </c>
      <c r="J360" s="37">
        <f>CORREL('Daily Returns'!C$361:C$612,'Daily Returns'!D$361:D$612)</f>
        <v>-0.12016115714095625</v>
      </c>
    </row>
    <row r="361" spans="1:10" x14ac:dyDescent="0.25">
      <c r="A361" s="60">
        <f>'Daily Prices'!A613</f>
        <v>42989</v>
      </c>
      <c r="B361" s="61">
        <f>STDEV('Daily Returns'!B$362:B$613)*SQRT(Assumptions!$C$9)</f>
        <v>0.1113004801928882</v>
      </c>
      <c r="C361" s="61">
        <f>STDEV('Daily Returns'!C$362:C$613)*SQRT(Assumptions!$C$9)</f>
        <v>0.12974181266875198</v>
      </c>
      <c r="D361" s="61">
        <f>STDEV('Daily Returns'!D$362:D$613)*SQRT(Assumptions!$C$9)</f>
        <v>0.19456818042835955</v>
      </c>
      <c r="E361" s="61">
        <f>STDEV('Daily Returns'!E$362:E$613)*SQRT(Assumptions!$C$9)</f>
        <v>8.7007275772436513E-2</v>
      </c>
      <c r="F361" s="48">
        <f>'Growth Index'!E613/'Growth Index'!E361-1</f>
        <v>0.10446142009386161</v>
      </c>
      <c r="G361" s="62">
        <f>(F361-Assumptions!$C$8)/E361</f>
        <v>0.45354161181958069</v>
      </c>
      <c r="H361" s="62">
        <f>CORREL('Daily Returns'!B$362:B$613,'Daily Returns'!C$362:C$613)</f>
        <v>-0.1477488895619084</v>
      </c>
      <c r="I361" s="62">
        <f>CORREL('Daily Returns'!B$362:B$613,'Daily Returns'!D$362:D$613)</f>
        <v>0.40390894350406253</v>
      </c>
      <c r="J361" s="62">
        <f>CORREL('Daily Returns'!C$362:C$613,'Daily Returns'!D$362:D$613)</f>
        <v>-0.11676228560608903</v>
      </c>
    </row>
    <row r="362" spans="1:10" x14ac:dyDescent="0.25">
      <c r="A362" s="63">
        <f>'Daily Prices'!A614</f>
        <v>42991</v>
      </c>
      <c r="B362" s="35">
        <f>STDEV('Daily Returns'!B$363:B$614)*SQRT(Assumptions!$C$9)</f>
        <v>0.11157740050438714</v>
      </c>
      <c r="C362" s="35">
        <f>STDEV('Daily Returns'!C$363:C$614)*SQRT(Assumptions!$C$9)</f>
        <v>0.12956336441726485</v>
      </c>
      <c r="D362" s="35">
        <f>STDEV('Daily Returns'!D$363:D$614)*SQRT(Assumptions!$C$9)</f>
        <v>0.19461159486385676</v>
      </c>
      <c r="E362" s="35">
        <f>STDEV('Daily Returns'!E$363:E$614)*SQRT(Assumptions!$C$9)</f>
        <v>8.7099184213383848E-2</v>
      </c>
      <c r="F362" s="32">
        <f>'Growth Index'!E614/'Growth Index'!E362-1</f>
        <v>0.10893885651855562</v>
      </c>
      <c r="G362" s="37">
        <f>(F362-Assumptions!$C$8)/E362</f>
        <v>0.50446920847054122</v>
      </c>
      <c r="H362" s="37">
        <f>CORREL('Daily Returns'!B$363:B$614,'Daily Returns'!C$363:C$614)</f>
        <v>-0.14653021400824867</v>
      </c>
      <c r="I362" s="37">
        <f>CORREL('Daily Returns'!B$363:B$614,'Daily Returns'!D$363:D$614)</f>
        <v>0.40451468033297772</v>
      </c>
      <c r="J362" s="37">
        <f>CORREL('Daily Returns'!C$363:C$614,'Daily Returns'!D$363:D$614)</f>
        <v>-0.11590010480457073</v>
      </c>
    </row>
    <row r="363" spans="1:10" x14ac:dyDescent="0.25">
      <c r="A363" s="60">
        <f>'Daily Prices'!A615</f>
        <v>42992</v>
      </c>
      <c r="B363" s="61">
        <f>STDEV('Daily Returns'!B$364:B$615)*SQRT(Assumptions!$C$9)</f>
        <v>0.11151669020371902</v>
      </c>
      <c r="C363" s="61">
        <f>STDEV('Daily Returns'!C$364:C$615)*SQRT(Assumptions!$C$9)</f>
        <v>0.1294075658521549</v>
      </c>
      <c r="D363" s="61">
        <f>STDEV('Daily Returns'!D$364:D$615)*SQRT(Assumptions!$C$9)</f>
        <v>0.19452155445106437</v>
      </c>
      <c r="E363" s="61">
        <f>STDEV('Daily Returns'!E$364:E$615)*SQRT(Assumptions!$C$9)</f>
        <v>8.7102727137494534E-2</v>
      </c>
      <c r="F363" s="48">
        <f>'Growth Index'!E615/'Growth Index'!E363-1</f>
        <v>0.11079525131721146</v>
      </c>
      <c r="G363" s="62">
        <f>(F363-Assumptions!$C$8)/E363</f>
        <v>0.5257613948748372</v>
      </c>
      <c r="H363" s="62">
        <f>CORREL('Daily Returns'!B$364:B$615,'Daily Returns'!C$364:C$615)</f>
        <v>-0.14514780961021187</v>
      </c>
      <c r="I363" s="62">
        <f>CORREL('Daily Returns'!B$364:B$615,'Daily Returns'!D$364:D$615)</f>
        <v>0.40388171613485696</v>
      </c>
      <c r="J363" s="62">
        <f>CORREL('Daily Returns'!C$364:C$615,'Daily Returns'!D$364:D$615)</f>
        <v>-0.11446584309725437</v>
      </c>
    </row>
    <row r="364" spans="1:10" x14ac:dyDescent="0.25">
      <c r="A364" s="63">
        <f>'Daily Prices'!A616</f>
        <v>42993</v>
      </c>
      <c r="B364" s="35">
        <f>STDEV('Daily Returns'!B$365:B$616)*SQRT(Assumptions!$C$9)</f>
        <v>0.11151388289689106</v>
      </c>
      <c r="C364" s="35">
        <f>STDEV('Daily Returns'!C$365:C$616)*SQRT(Assumptions!$C$9)</f>
        <v>0.12941135473424523</v>
      </c>
      <c r="D364" s="35">
        <f>STDEV('Daily Returns'!D$365:D$616)*SQRT(Assumptions!$C$9)</f>
        <v>0.19445684178212427</v>
      </c>
      <c r="E364" s="35">
        <f>STDEV('Daily Returns'!E$365:E$616)*SQRT(Assumptions!$C$9)</f>
        <v>8.7107534828682512E-2</v>
      </c>
      <c r="F364" s="32">
        <f>'Growth Index'!E616/'Growth Index'!E364-1</f>
        <v>0.10827296275076637</v>
      </c>
      <c r="G364" s="37">
        <f>(F364-Assumptions!$C$8)/E364</f>
        <v>0.49677634473151883</v>
      </c>
      <c r="H364" s="37">
        <f>CORREL('Daily Returns'!B$365:B$616,'Daily Returns'!C$365:C$616)</f>
        <v>-0.14507232638330897</v>
      </c>
      <c r="I364" s="37">
        <f>CORREL('Daily Returns'!B$365:B$616,'Daily Returns'!D$365:D$616)</f>
        <v>0.40379500830258769</v>
      </c>
      <c r="J364" s="37">
        <f>CORREL('Daily Returns'!C$365:C$616,'Daily Returns'!D$365:D$616)</f>
        <v>-0.11389692370986503</v>
      </c>
    </row>
    <row r="365" spans="1:10" x14ac:dyDescent="0.25">
      <c r="A365" s="60">
        <f>'Daily Prices'!A617</f>
        <v>42996</v>
      </c>
      <c r="B365" s="61">
        <f>STDEV('Daily Returns'!B$366:B$617)*SQRT(Assumptions!$C$9)</f>
        <v>0.11151633099318226</v>
      </c>
      <c r="C365" s="61">
        <f>STDEV('Daily Returns'!C$366:C$617)*SQRT(Assumptions!$C$9)</f>
        <v>0.12914217641921444</v>
      </c>
      <c r="D365" s="61">
        <f>STDEV('Daily Returns'!D$366:D$617)*SQRT(Assumptions!$C$9)</f>
        <v>0.19446603124008557</v>
      </c>
      <c r="E365" s="61">
        <f>STDEV('Daily Returns'!E$366:E$617)*SQRT(Assumptions!$C$9)</f>
        <v>8.7084719177594749E-2</v>
      </c>
      <c r="F365" s="48">
        <f>'Growth Index'!E617/'Growth Index'!E365-1</f>
        <v>0.11010326873962795</v>
      </c>
      <c r="G365" s="62">
        <f>(F365-Assumptions!$C$8)/E365</f>
        <v>0.51792403036458501</v>
      </c>
      <c r="H365" s="62">
        <f>CORREL('Daily Returns'!B$366:B$617,'Daily Returns'!C$366:C$617)</f>
        <v>-0.14435865566468076</v>
      </c>
      <c r="I365" s="62">
        <f>CORREL('Daily Returns'!B$366:B$617,'Daily Returns'!D$366:D$617)</f>
        <v>0.40385828836392551</v>
      </c>
      <c r="J365" s="62">
        <f>CORREL('Daily Returns'!C$366:C$617,'Daily Returns'!D$366:D$617)</f>
        <v>-0.11364222895380485</v>
      </c>
    </row>
    <row r="366" spans="1:10" x14ac:dyDescent="0.25">
      <c r="A366" s="63">
        <f>'Daily Prices'!A618</f>
        <v>42997</v>
      </c>
      <c r="B366" s="35">
        <f>STDEV('Daily Returns'!B$367:B$618)*SQRT(Assumptions!$C$9)</f>
        <v>0.11123619873474394</v>
      </c>
      <c r="C366" s="35">
        <f>STDEV('Daily Returns'!C$367:C$618)*SQRT(Assumptions!$C$9)</f>
        <v>0.12908033873639585</v>
      </c>
      <c r="D366" s="35">
        <f>STDEV('Daily Returns'!D$367:D$618)*SQRT(Assumptions!$C$9)</f>
        <v>0.19408466914491337</v>
      </c>
      <c r="E366" s="35">
        <f>STDEV('Daily Returns'!E$367:E$618)*SQRT(Assumptions!$C$9)</f>
        <v>8.6971768081171685E-2</v>
      </c>
      <c r="F366" s="32">
        <f>'Growth Index'!E618/'Growth Index'!E366-1</f>
        <v>0.11461214665626218</v>
      </c>
      <c r="G366" s="37">
        <f>(F366-Assumptions!$C$8)/E366</f>
        <v>0.57043966968635884</v>
      </c>
      <c r="H366" s="37">
        <f>CORREL('Daily Returns'!B$367:B$618,'Daily Returns'!C$367:C$618)</f>
        <v>-0.14258690641284494</v>
      </c>
      <c r="I366" s="37">
        <f>CORREL('Daily Returns'!B$367:B$618,'Daily Returns'!D$367:D$618)</f>
        <v>0.40118382444272283</v>
      </c>
      <c r="J366" s="37">
        <f>CORREL('Daily Returns'!C$367:C$618,'Daily Returns'!D$367:D$618)</f>
        <v>-0.11197633641301731</v>
      </c>
    </row>
    <row r="367" spans="1:10" x14ac:dyDescent="0.25">
      <c r="A367" s="60">
        <f>'Daily Prices'!A619</f>
        <v>42998</v>
      </c>
      <c r="B367" s="61">
        <f>STDEV('Daily Returns'!B$368:B$619)*SQRT(Assumptions!$C$9)</f>
        <v>0.11120530118454508</v>
      </c>
      <c r="C367" s="61">
        <f>STDEV('Daily Returns'!C$368:C$619)*SQRT(Assumptions!$C$9)</f>
        <v>0.12909842608684491</v>
      </c>
      <c r="D367" s="61">
        <f>STDEV('Daily Returns'!D$368:D$619)*SQRT(Assumptions!$C$9)</f>
        <v>0.19406131690144091</v>
      </c>
      <c r="E367" s="61">
        <f>STDEV('Daily Returns'!E$368:E$619)*SQRT(Assumptions!$C$9)</f>
        <v>8.6948041286465008E-2</v>
      </c>
      <c r="F367" s="48">
        <f>'Growth Index'!E619/'Growth Index'!E367-1</f>
        <v>0.11235381262262689</v>
      </c>
      <c r="G367" s="62">
        <f>(F367-Assumptions!$C$8)/E367</f>
        <v>0.54462195952881509</v>
      </c>
      <c r="H367" s="62">
        <f>CORREL('Daily Returns'!B$368:B$619,'Daily Returns'!C$368:C$619)</f>
        <v>-0.14275769483714398</v>
      </c>
      <c r="I367" s="62">
        <f>CORREL('Daily Returns'!B$368:B$619,'Daily Returns'!D$368:D$619)</f>
        <v>0.40094534386125263</v>
      </c>
      <c r="J367" s="62">
        <f>CORREL('Daily Returns'!C$368:C$619,'Daily Returns'!D$368:D$619)</f>
        <v>-0.1122022421393736</v>
      </c>
    </row>
    <row r="368" spans="1:10" x14ac:dyDescent="0.25">
      <c r="A368" s="63">
        <f>'Daily Prices'!A620</f>
        <v>42999</v>
      </c>
      <c r="B368" s="35">
        <f>STDEV('Daily Returns'!B$369:B$620)*SQRT(Assumptions!$C$9)</f>
        <v>0.11077315759239607</v>
      </c>
      <c r="C368" s="35">
        <f>STDEV('Daily Returns'!C$369:C$620)*SQRT(Assumptions!$C$9)</f>
        <v>0.12920742023688514</v>
      </c>
      <c r="D368" s="35">
        <f>STDEV('Daily Returns'!D$369:D$620)*SQRT(Assumptions!$C$9)</f>
        <v>0.19382306159065441</v>
      </c>
      <c r="E368" s="35">
        <f>STDEV('Daily Returns'!E$369:E$620)*SQRT(Assumptions!$C$9)</f>
        <v>8.6896729593606198E-2</v>
      </c>
      <c r="F368" s="32">
        <f>'Growth Index'!E620/'Growth Index'!E368-1</f>
        <v>0.10055111145384243</v>
      </c>
      <c r="G368" s="37">
        <f>(F368-Assumptions!$C$8)/E368</f>
        <v>0.40911909596720036</v>
      </c>
      <c r="H368" s="37">
        <f>CORREL('Daily Returns'!B$369:B$620,'Daily Returns'!C$369:C$620)</f>
        <v>-0.14113981425298947</v>
      </c>
      <c r="I368" s="37">
        <f>CORREL('Daily Returns'!B$369:B$620,'Daily Returns'!D$369:D$620)</f>
        <v>0.39795886283185572</v>
      </c>
      <c r="J368" s="37">
        <f>CORREL('Daily Returns'!C$369:C$620,'Daily Returns'!D$369:D$620)</f>
        <v>-0.10958842816392789</v>
      </c>
    </row>
    <row r="369" spans="1:10" x14ac:dyDescent="0.25">
      <c r="A369" s="60">
        <f>'Daily Prices'!A621</f>
        <v>43000</v>
      </c>
      <c r="B369" s="61">
        <f>STDEV('Daily Returns'!B$370:B$621)*SQRT(Assumptions!$C$9)</f>
        <v>0.11160481699710836</v>
      </c>
      <c r="C369" s="61">
        <f>STDEV('Daily Returns'!C$370:C$621)*SQRT(Assumptions!$C$9)</f>
        <v>0.12903094548024019</v>
      </c>
      <c r="D369" s="61">
        <f>STDEV('Daily Returns'!D$370:D$621)*SQRT(Assumptions!$C$9)</f>
        <v>0.19543897534570004</v>
      </c>
      <c r="E369" s="61">
        <f>STDEV('Daily Returns'!E$370:E$621)*SQRT(Assumptions!$C$9)</f>
        <v>8.7659266002837369E-2</v>
      </c>
      <c r="F369" s="48">
        <f>'Growth Index'!E621/'Growth Index'!E369-1</f>
        <v>8.8740301040728831E-2</v>
      </c>
      <c r="G369" s="62">
        <f>(F369-Assumptions!$C$8)/E369</f>
        <v>0.27082477555721718</v>
      </c>
      <c r="H369" s="62">
        <f>CORREL('Daily Returns'!B$370:B$621,'Daily Returns'!C$370:C$621)</f>
        <v>-0.13943467826696429</v>
      </c>
      <c r="I369" s="62">
        <f>CORREL('Daily Returns'!B$370:B$621,'Daily Returns'!D$370:D$621)</f>
        <v>0.40739851457789056</v>
      </c>
      <c r="J369" s="62">
        <f>CORREL('Daily Returns'!C$370:C$621,'Daily Returns'!D$370:D$621)</f>
        <v>-0.10838590759030257</v>
      </c>
    </row>
    <row r="370" spans="1:10" x14ac:dyDescent="0.25">
      <c r="A370" s="63">
        <f>'Daily Prices'!A622</f>
        <v>43003</v>
      </c>
      <c r="B370" s="35">
        <f>STDEV('Daily Returns'!B$371:B$622)*SQRT(Assumptions!$C$9)</f>
        <v>0.11202909630186944</v>
      </c>
      <c r="C370" s="35">
        <f>STDEV('Daily Returns'!C$371:C$622)*SQRT(Assumptions!$C$9)</f>
        <v>0.12912572612091441</v>
      </c>
      <c r="D370" s="35">
        <f>STDEV('Daily Returns'!D$371:D$622)*SQRT(Assumptions!$C$9)</f>
        <v>0.19553366963654673</v>
      </c>
      <c r="E370" s="35">
        <f>STDEV('Daily Returns'!E$371:E$622)*SQRT(Assumptions!$C$9)</f>
        <v>8.768997511392658E-2</v>
      </c>
      <c r="F370" s="32">
        <f>'Growth Index'!E622/'Growth Index'!E370-1</f>
        <v>8.1431321586274086E-2</v>
      </c>
      <c r="G370" s="37">
        <f>(F370-Assumptions!$C$8)/E370</f>
        <v>0.18737970406453594</v>
      </c>
      <c r="H370" s="37">
        <f>CORREL('Daily Returns'!B$371:B$622,'Daily Returns'!C$371:C$622)</f>
        <v>-0.14232445950560266</v>
      </c>
      <c r="I370" s="37">
        <f>CORREL('Daily Returns'!B$371:B$622,'Daily Returns'!D$371:D$622)</f>
        <v>0.4095246474089882</v>
      </c>
      <c r="J370" s="37">
        <f>CORREL('Daily Returns'!C$371:C$622,'Daily Returns'!D$371:D$622)</f>
        <v>-0.11046914127607559</v>
      </c>
    </row>
    <row r="371" spans="1:10" x14ac:dyDescent="0.25">
      <c r="A371" s="60">
        <f>'Daily Prices'!A623</f>
        <v>43004</v>
      </c>
      <c r="B371" s="61">
        <f>STDEV('Daily Returns'!B$372:B$623)*SQRT(Assumptions!$C$9)</f>
        <v>0.11187105605727658</v>
      </c>
      <c r="C371" s="61">
        <f>STDEV('Daily Returns'!C$372:C$623)*SQRT(Assumptions!$C$9)</f>
        <v>0.12916118840676702</v>
      </c>
      <c r="D371" s="61">
        <f>STDEV('Daily Returns'!D$372:D$623)*SQRT(Assumptions!$C$9)</f>
        <v>0.19557033898591106</v>
      </c>
      <c r="E371" s="61">
        <f>STDEV('Daily Returns'!E$372:E$623)*SQRT(Assumptions!$C$9)</f>
        <v>8.7614260084141457E-2</v>
      </c>
      <c r="F371" s="48">
        <f>'Growth Index'!E623/'Growth Index'!E371-1</f>
        <v>7.9973332906799754E-2</v>
      </c>
      <c r="G371" s="62">
        <f>(F371-Assumptions!$C$8)/E371</f>
        <v>0.17090063754941176</v>
      </c>
      <c r="H371" s="62">
        <f>CORREL('Daily Returns'!B$372:B$623,'Daily Returns'!C$372:C$623)</f>
        <v>-0.14646572315548387</v>
      </c>
      <c r="I371" s="62">
        <f>CORREL('Daily Returns'!B$372:B$623,'Daily Returns'!D$372:D$623)</f>
        <v>0.40911891546120821</v>
      </c>
      <c r="J371" s="62">
        <f>CORREL('Daily Returns'!C$372:C$623,'Daily Returns'!D$372:D$623)</f>
        <v>-0.10967114327264681</v>
      </c>
    </row>
    <row r="372" spans="1:10" x14ac:dyDescent="0.25">
      <c r="A372" s="63">
        <f>'Daily Prices'!A624</f>
        <v>43005</v>
      </c>
      <c r="B372" s="35">
        <f>STDEV('Daily Returns'!B$373:B$624)*SQRT(Assumptions!$C$9)</f>
        <v>0.11263411513273026</v>
      </c>
      <c r="C372" s="35">
        <f>STDEV('Daily Returns'!C$373:C$624)*SQRT(Assumptions!$C$9)</f>
        <v>0.12969506163018935</v>
      </c>
      <c r="D372" s="35">
        <f>STDEV('Daily Returns'!D$373:D$624)*SQRT(Assumptions!$C$9)</f>
        <v>0.19665675802391752</v>
      </c>
      <c r="E372" s="35">
        <f>STDEV('Daily Returns'!E$373:E$624)*SQRT(Assumptions!$C$9)</f>
        <v>8.8869741002300287E-2</v>
      </c>
      <c r="F372" s="32">
        <f>'Growth Index'!E624/'Growth Index'!E372-1</f>
        <v>6.8103943781757881E-2</v>
      </c>
      <c r="G372" s="37">
        <f>(F372-Assumptions!$C$8)/E372</f>
        <v>3.4926891276498E-2</v>
      </c>
      <c r="H372" s="37">
        <f>CORREL('Daily Returns'!B$373:B$624,'Daily Returns'!C$373:C$624)</f>
        <v>-0.13403060703622607</v>
      </c>
      <c r="I372" s="37">
        <f>CORREL('Daily Returns'!B$373:B$624,'Daily Returns'!D$373:D$624)</f>
        <v>0.41643957993441511</v>
      </c>
      <c r="J372" s="37">
        <f>CORREL('Daily Returns'!C$373:C$624,'Daily Returns'!D$373:D$624)</f>
        <v>-9.9062057968970468E-2</v>
      </c>
    </row>
    <row r="373" spans="1:10" x14ac:dyDescent="0.25">
      <c r="A373" s="60">
        <f>'Daily Prices'!A625</f>
        <v>43006</v>
      </c>
      <c r="B373" s="61">
        <f>STDEV('Daily Returns'!B$374:B$625)*SQRT(Assumptions!$C$9)</f>
        <v>0.11266679757928634</v>
      </c>
      <c r="C373" s="61">
        <f>STDEV('Daily Returns'!C$374:C$625)*SQRT(Assumptions!$C$9)</f>
        <v>0.12961007395960508</v>
      </c>
      <c r="D373" s="61">
        <f>STDEV('Daily Returns'!D$374:D$625)*SQRT(Assumptions!$C$9)</f>
        <v>0.19665494878405251</v>
      </c>
      <c r="E373" s="61">
        <f>STDEV('Daily Returns'!E$374:E$625)*SQRT(Assumptions!$C$9)</f>
        <v>8.8862774784123549E-2</v>
      </c>
      <c r="F373" s="48">
        <f>'Growth Index'!E625/'Growth Index'!E373-1</f>
        <v>6.7598831854342789E-2</v>
      </c>
      <c r="G373" s="62">
        <f>(F373-Assumptions!$C$8)/E373</f>
        <v>2.924545019729792E-2</v>
      </c>
      <c r="H373" s="62">
        <f>CORREL('Daily Returns'!B$374:B$625,'Daily Returns'!C$374:C$625)</f>
        <v>-0.13347119393200541</v>
      </c>
      <c r="I373" s="62">
        <f>CORREL('Daily Returns'!B$374:B$625,'Daily Returns'!D$374:D$625)</f>
        <v>0.41652487425553303</v>
      </c>
      <c r="J373" s="62">
        <f>CORREL('Daily Returns'!C$374:C$625,'Daily Returns'!D$374:D$625)</f>
        <v>-9.9332206865957395E-2</v>
      </c>
    </row>
    <row r="374" spans="1:10" x14ac:dyDescent="0.25">
      <c r="A374" s="63">
        <f>'Daily Prices'!A626</f>
        <v>43007</v>
      </c>
      <c r="B374" s="35">
        <f>STDEV('Daily Returns'!B$375:B$626)*SQRT(Assumptions!$C$9)</f>
        <v>0.1126608587040072</v>
      </c>
      <c r="C374" s="35">
        <f>STDEV('Daily Returns'!C$375:C$626)*SQRT(Assumptions!$C$9)</f>
        <v>0.12923501373658378</v>
      </c>
      <c r="D374" s="35">
        <f>STDEV('Daily Returns'!D$375:D$626)*SQRT(Assumptions!$C$9)</f>
        <v>0.19673824875324411</v>
      </c>
      <c r="E374" s="35">
        <f>STDEV('Daily Returns'!E$375:E$626)*SQRT(Assumptions!$C$9)</f>
        <v>8.8783385415373006E-2</v>
      </c>
      <c r="F374" s="32">
        <f>'Growth Index'!E626/'Growth Index'!E374-1</f>
        <v>6.4621340692744278E-2</v>
      </c>
      <c r="G374" s="37">
        <f>(F374-Assumptions!$C$8)/E374</f>
        <v>-4.2649793706803019E-3</v>
      </c>
      <c r="H374" s="37">
        <f>CORREL('Daily Returns'!B$375:B$626,'Daily Returns'!C$375:C$626)</f>
        <v>-0.13298688622085578</v>
      </c>
      <c r="I374" s="37">
        <f>CORREL('Daily Returns'!B$375:B$626,'Daily Returns'!D$375:D$626)</f>
        <v>0.41631615699120544</v>
      </c>
      <c r="J374" s="37">
        <f>CORREL('Daily Returns'!C$375:C$626,'Daily Returns'!D$375:D$626)</f>
        <v>-0.10027523059553124</v>
      </c>
    </row>
    <row r="375" spans="1:10" x14ac:dyDescent="0.25">
      <c r="A375" s="60">
        <f>'Daily Prices'!A627</f>
        <v>43011</v>
      </c>
      <c r="B375" s="61">
        <f>STDEV('Daily Returns'!B$376:B$627)*SQRT(Assumptions!$C$9)</f>
        <v>0.11233265547274925</v>
      </c>
      <c r="C375" s="61">
        <f>STDEV('Daily Returns'!C$376:C$627)*SQRT(Assumptions!$C$9)</f>
        <v>0.1294099506124039</v>
      </c>
      <c r="D375" s="61">
        <f>STDEV('Daily Returns'!D$376:D$627)*SQRT(Assumptions!$C$9)</f>
        <v>0.19679994520748245</v>
      </c>
      <c r="E375" s="61">
        <f>STDEV('Daily Returns'!E$376:E$627)*SQRT(Assumptions!$C$9)</f>
        <v>8.8750574232918128E-2</v>
      </c>
      <c r="F375" s="48">
        <f>'Growth Index'!E627/'Growth Index'!E375-1</f>
        <v>6.571011680079053E-2</v>
      </c>
      <c r="G375" s="62">
        <f>(F375-Assumptions!$C$8)/E375</f>
        <v>8.0012642952245958E-3</v>
      </c>
      <c r="H375" s="62">
        <f>CORREL('Daily Returns'!B$376:B$627,'Daily Returns'!C$376:C$627)</f>
        <v>-0.13703884206596437</v>
      </c>
      <c r="I375" s="62">
        <f>CORREL('Daily Returns'!B$376:B$627,'Daily Returns'!D$376:D$627)</f>
        <v>0.41646094053632532</v>
      </c>
      <c r="J375" s="62">
        <f>CORREL('Daily Returns'!C$376:C$627,'Daily Returns'!D$376:D$627)</f>
        <v>-9.8709532568167876E-2</v>
      </c>
    </row>
    <row r="376" spans="1:10" x14ac:dyDescent="0.25">
      <c r="A376" s="63">
        <f>'Daily Prices'!A628</f>
        <v>43012</v>
      </c>
      <c r="B376" s="35">
        <f>STDEV('Daily Returns'!B$377:B$628)*SQRT(Assumptions!$C$9)</f>
        <v>0.11244384359186423</v>
      </c>
      <c r="C376" s="35">
        <f>STDEV('Daily Returns'!C$377:C$628)*SQRT(Assumptions!$C$9)</f>
        <v>0.12942960163936301</v>
      </c>
      <c r="D376" s="35">
        <f>STDEV('Daily Returns'!D$377:D$628)*SQRT(Assumptions!$C$9)</f>
        <v>0.19686087719051745</v>
      </c>
      <c r="E376" s="35">
        <f>STDEV('Daily Returns'!E$377:E$628)*SQRT(Assumptions!$C$9)</f>
        <v>8.8750137697420892E-2</v>
      </c>
      <c r="F376" s="32">
        <f>'Growth Index'!E628/'Growth Index'!E376-1</f>
        <v>6.2553187900032503E-2</v>
      </c>
      <c r="G376" s="37">
        <f>(F376-Assumptions!$C$8)/E376</f>
        <v>-2.7569671027548211E-2</v>
      </c>
      <c r="H376" s="37">
        <f>CORREL('Daily Returns'!B$377:B$628,'Daily Returns'!C$377:C$628)</f>
        <v>-0.13815758376575049</v>
      </c>
      <c r="I376" s="37">
        <f>CORREL('Daily Returns'!B$377:B$628,'Daily Returns'!D$377:D$628)</f>
        <v>0.41478512605772744</v>
      </c>
      <c r="J376" s="37">
        <f>CORREL('Daily Returns'!C$377:C$628,'Daily Returns'!D$377:D$628)</f>
        <v>-9.8062644464292859E-2</v>
      </c>
    </row>
    <row r="377" spans="1:10" x14ac:dyDescent="0.25">
      <c r="A377" s="60">
        <f>'Daily Prices'!A629</f>
        <v>43013</v>
      </c>
      <c r="B377" s="61">
        <f>STDEV('Daily Returns'!B$378:B$629)*SQRT(Assumptions!$C$9)</f>
        <v>0.11128143483371142</v>
      </c>
      <c r="C377" s="61">
        <f>STDEV('Daily Returns'!C$378:C$629)*SQRT(Assumptions!$C$9)</f>
        <v>0.12810098112388646</v>
      </c>
      <c r="D377" s="61">
        <f>STDEV('Daily Returns'!D$378:D$629)*SQRT(Assumptions!$C$9)</f>
        <v>0.19692104541198491</v>
      </c>
      <c r="E377" s="61">
        <f>STDEV('Daily Returns'!E$378:E$629)*SQRT(Assumptions!$C$9)</f>
        <v>8.8742691966406231E-2</v>
      </c>
      <c r="F377" s="48">
        <f>'Growth Index'!E629/'Growth Index'!E377-1</f>
        <v>6.2903250585794934E-2</v>
      </c>
      <c r="G377" s="62">
        <f>(F377-Assumptions!$C$8)/E377</f>
        <v>-2.3627291078783117E-2</v>
      </c>
      <c r="H377" s="62">
        <f>CORREL('Daily Returns'!B$378:B$629,'Daily Returns'!C$378:C$629)</f>
        <v>-0.11999469737902778</v>
      </c>
      <c r="I377" s="62">
        <f>CORREL('Daily Returns'!B$378:B$629,'Daily Returns'!D$378:D$629)</f>
        <v>0.41886401428356329</v>
      </c>
      <c r="J377" s="62">
        <f>CORREL('Daily Returns'!C$378:C$629,'Daily Returns'!D$378:D$629)</f>
        <v>-9.8527131244192365E-2</v>
      </c>
    </row>
    <row r="378" spans="1:10" x14ac:dyDescent="0.25">
      <c r="A378" s="63">
        <f>'Daily Prices'!A630</f>
        <v>43018</v>
      </c>
      <c r="B378" s="35">
        <f>STDEV('Daily Returns'!B$379:B$630)*SQRT(Assumptions!$C$9)</f>
        <v>0.11166247580606331</v>
      </c>
      <c r="C378" s="35">
        <f>STDEV('Daily Returns'!C$379:C$630)*SQRT(Assumptions!$C$9)</f>
        <v>0.12892031847620175</v>
      </c>
      <c r="D378" s="35">
        <f>STDEV('Daily Returns'!D$379:D$630)*SQRT(Assumptions!$C$9)</f>
        <v>0.19947816587928097</v>
      </c>
      <c r="E378" s="35">
        <f>STDEV('Daily Returns'!E$379:E$630)*SQRT(Assumptions!$C$9)</f>
        <v>9.070169701000512E-2</v>
      </c>
      <c r="F378" s="32">
        <f>'Growth Index'!E630/'Growth Index'!E378-1</f>
        <v>7.9609027487237638E-2</v>
      </c>
      <c r="G378" s="37">
        <f>(F378-Assumptions!$C$8)/E378</f>
        <v>0.16106674923211353</v>
      </c>
      <c r="H378" s="37">
        <f>CORREL('Daily Returns'!B$379:B$630,'Daily Returns'!C$379:C$630)</f>
        <v>-0.10774225055345876</v>
      </c>
      <c r="I378" s="37">
        <f>CORREL('Daily Returns'!B$379:B$630,'Daily Returns'!D$379:D$630)</f>
        <v>0.42920216943373024</v>
      </c>
      <c r="J378" s="37">
        <f>CORREL('Daily Returns'!C$379:C$630,'Daily Returns'!D$379:D$630)</f>
        <v>-7.8493146874453051E-2</v>
      </c>
    </row>
    <row r="379" spans="1:10" x14ac:dyDescent="0.25">
      <c r="A379" s="60">
        <f>'Daily Prices'!A631</f>
        <v>43019</v>
      </c>
      <c r="B379" s="61">
        <f>STDEV('Daily Returns'!B$380:B$631)*SQRT(Assumptions!$C$9)</f>
        <v>0.11138280635978486</v>
      </c>
      <c r="C379" s="61">
        <f>STDEV('Daily Returns'!C$380:C$631)*SQRT(Assumptions!$C$9)</f>
        <v>0.1284864915505112</v>
      </c>
      <c r="D379" s="61">
        <f>STDEV('Daily Returns'!D$380:D$631)*SQRT(Assumptions!$C$9)</f>
        <v>0.19918028034150559</v>
      </c>
      <c r="E379" s="61">
        <f>STDEV('Daily Returns'!E$380:E$631)*SQRT(Assumptions!$C$9)</f>
        <v>9.0578398703001994E-2</v>
      </c>
      <c r="F379" s="48">
        <f>'Growth Index'!E631/'Growth Index'!E379-1</f>
        <v>7.2458465542329042E-2</v>
      </c>
      <c r="G379" s="62">
        <f>(F379-Assumptions!$C$8)/E379</f>
        <v>8.2342651770480543E-2</v>
      </c>
      <c r="H379" s="62">
        <f>CORREL('Daily Returns'!B$380:B$631,'Daily Returns'!C$380:C$631)</f>
        <v>-0.10139935527999935</v>
      </c>
      <c r="I379" s="62">
        <f>CORREL('Daily Returns'!B$380:B$631,'Daily Returns'!D$380:D$631)</f>
        <v>0.43504603641119199</v>
      </c>
      <c r="J379" s="62">
        <f>CORREL('Daily Returns'!C$380:C$631,'Daily Returns'!D$380:D$631)</f>
        <v>-8.3534527224547336E-2</v>
      </c>
    </row>
    <row r="380" spans="1:10" x14ac:dyDescent="0.25">
      <c r="A380" s="63">
        <f>'Daily Prices'!A632</f>
        <v>43021</v>
      </c>
      <c r="B380" s="35">
        <f>STDEV('Daily Returns'!B$381:B$632)*SQRT(Assumptions!$C$9)</f>
        <v>0.112431494815492</v>
      </c>
      <c r="C380" s="35">
        <f>STDEV('Daily Returns'!C$381:C$632)*SQRT(Assumptions!$C$9)</f>
        <v>0.12849044954414035</v>
      </c>
      <c r="D380" s="35">
        <f>STDEV('Daily Returns'!D$381:D$632)*SQRT(Assumptions!$C$9)</f>
        <v>0.19783442799895709</v>
      </c>
      <c r="E380" s="35">
        <f>STDEV('Daily Returns'!E$381:E$632)*SQRT(Assumptions!$C$9)</f>
        <v>9.0699319909289811E-2</v>
      </c>
      <c r="F380" s="32">
        <f>'Growth Index'!E632/'Growth Index'!E380-1</f>
        <v>8.3183900917853215E-2</v>
      </c>
      <c r="G380" s="37">
        <f>(F380-Assumptions!$C$8)/E380</f>
        <v>0.20048552663944219</v>
      </c>
      <c r="H380" s="37">
        <f>CORREL('Daily Returns'!B$381:B$632,'Daily Returns'!C$381:C$632)</f>
        <v>-9.9257794718317249E-2</v>
      </c>
      <c r="I380" s="37">
        <f>CORREL('Daily Returns'!B$381:B$632,'Daily Returns'!D$381:D$632)</f>
        <v>0.44482526020348273</v>
      </c>
      <c r="J380" s="37">
        <f>CORREL('Daily Returns'!C$381:C$632,'Daily Returns'!D$381:D$632)</f>
        <v>-8.3948309840508634E-2</v>
      </c>
    </row>
    <row r="381" spans="1:10" x14ac:dyDescent="0.25">
      <c r="A381" s="60">
        <f>'Daily Prices'!A633</f>
        <v>43024</v>
      </c>
      <c r="B381" s="61">
        <f>STDEV('Daily Returns'!B$382:B$633)*SQRT(Assumptions!$C$9)</f>
        <v>0.11250911010823296</v>
      </c>
      <c r="C381" s="61">
        <f>STDEV('Daily Returns'!C$382:C$633)*SQRT(Assumptions!$C$9)</f>
        <v>0.12835258215077311</v>
      </c>
      <c r="D381" s="61">
        <f>STDEV('Daily Returns'!D$382:D$633)*SQRT(Assumptions!$C$9)</f>
        <v>0.19763920024894757</v>
      </c>
      <c r="E381" s="61">
        <f>STDEV('Daily Returns'!E$382:E$633)*SQRT(Assumptions!$C$9)</f>
        <v>9.0533838677893788E-2</v>
      </c>
      <c r="F381" s="48">
        <f>'Growth Index'!E633/'Growth Index'!E381-1</f>
        <v>9.4072353820470855E-2</v>
      </c>
      <c r="G381" s="62">
        <f>(F381-Assumptions!$C$8)/E381</f>
        <v>0.32112140880169737</v>
      </c>
      <c r="H381" s="62">
        <f>CORREL('Daily Returns'!B$382:B$633,'Daily Returns'!C$382:C$633)</f>
        <v>-9.9828443389146787E-2</v>
      </c>
      <c r="I381" s="62">
        <f>CORREL('Daily Returns'!B$382:B$633,'Daily Returns'!D$382:D$633)</f>
        <v>0.4439413777344578</v>
      </c>
      <c r="J381" s="62">
        <f>CORREL('Daily Returns'!C$382:C$633,'Daily Returns'!D$382:D$633)</f>
        <v>-8.6262496323795082E-2</v>
      </c>
    </row>
    <row r="382" spans="1:10" x14ac:dyDescent="0.25">
      <c r="A382" s="63">
        <f>'Daily Prices'!A634</f>
        <v>43025</v>
      </c>
      <c r="B382" s="35">
        <f>STDEV('Daily Returns'!B$383:B$634)*SQRT(Assumptions!$C$9)</f>
        <v>0.11248413124217556</v>
      </c>
      <c r="C382" s="35">
        <f>STDEV('Daily Returns'!C$383:C$634)*SQRT(Assumptions!$C$9)</f>
        <v>0.1286669333068661</v>
      </c>
      <c r="D382" s="35">
        <f>STDEV('Daily Returns'!D$383:D$634)*SQRT(Assumptions!$C$9)</f>
        <v>0.19763873183868999</v>
      </c>
      <c r="E382" s="35">
        <f>STDEV('Daily Returns'!E$383:E$634)*SQRT(Assumptions!$C$9)</f>
        <v>9.0619026941601774E-2</v>
      </c>
      <c r="F382" s="32">
        <f>'Growth Index'!E634/'Growth Index'!E382-1</f>
        <v>9.0423801801718051E-2</v>
      </c>
      <c r="G382" s="37">
        <f>(F382-Assumptions!$C$8)/E382</f>
        <v>0.28055699404168266</v>
      </c>
      <c r="H382" s="37">
        <f>CORREL('Daily Returns'!B$383:B$634,'Daily Returns'!C$383:C$634)</f>
        <v>-9.8725817903176624E-2</v>
      </c>
      <c r="I382" s="37">
        <f>CORREL('Daily Returns'!B$383:B$634,'Daily Returns'!D$383:D$634)</f>
        <v>0.44408936809888272</v>
      </c>
      <c r="J382" s="37">
        <f>CORREL('Daily Returns'!C$383:C$634,'Daily Returns'!D$383:D$634)</f>
        <v>-8.6088923141496951E-2</v>
      </c>
    </row>
    <row r="383" spans="1:10" x14ac:dyDescent="0.25">
      <c r="A383" s="60">
        <f>'Daily Prices'!A635</f>
        <v>43026</v>
      </c>
      <c r="B383" s="61">
        <f>STDEV('Daily Returns'!B$384:B$635)*SQRT(Assumptions!$C$9)</f>
        <v>0.11243488920356352</v>
      </c>
      <c r="C383" s="61">
        <f>STDEV('Daily Returns'!C$384:C$635)*SQRT(Assumptions!$C$9)</f>
        <v>0.12859127098519413</v>
      </c>
      <c r="D383" s="61">
        <f>STDEV('Daily Returns'!D$384:D$635)*SQRT(Assumptions!$C$9)</f>
        <v>0.19770274024256282</v>
      </c>
      <c r="E383" s="61">
        <f>STDEV('Daily Returns'!E$384:E$635)*SQRT(Assumptions!$C$9)</f>
        <v>9.055611891111269E-2</v>
      </c>
      <c r="F383" s="48">
        <f>'Growth Index'!E635/'Growth Index'!E383-1</f>
        <v>8.0114760312151256E-2</v>
      </c>
      <c r="G383" s="62">
        <f>(F383-Assumptions!$C$8)/E383</f>
        <v>0.16691042520260252</v>
      </c>
      <c r="H383" s="62">
        <f>CORREL('Daily Returns'!B$384:B$635,'Daily Returns'!C$384:C$635)</f>
        <v>-9.9857206074379382E-2</v>
      </c>
      <c r="I383" s="62">
        <f>CORREL('Daily Returns'!B$384:B$635,'Daily Returns'!D$384:D$635)</f>
        <v>0.44349777246082883</v>
      </c>
      <c r="J383" s="62">
        <f>CORREL('Daily Returns'!C$384:C$635,'Daily Returns'!D$384:D$635)</f>
        <v>-8.6672170829524942E-2</v>
      </c>
    </row>
    <row r="384" spans="1:10" x14ac:dyDescent="0.25">
      <c r="A384" s="63">
        <f>'Daily Prices'!A636</f>
        <v>43031</v>
      </c>
      <c r="B384" s="35">
        <f>STDEV('Daily Returns'!B$385:B$636)*SQRT(Assumptions!$C$9)</f>
        <v>0.1124520245362938</v>
      </c>
      <c r="C384" s="35">
        <f>STDEV('Daily Returns'!C$385:C$636)*SQRT(Assumptions!$C$9)</f>
        <v>0.12866452866621883</v>
      </c>
      <c r="D384" s="35">
        <f>STDEV('Daily Returns'!D$385:D$636)*SQRT(Assumptions!$C$9)</f>
        <v>0.19759942500998484</v>
      </c>
      <c r="E384" s="35">
        <f>STDEV('Daily Returns'!E$385:E$636)*SQRT(Assumptions!$C$9)</f>
        <v>9.0605081676509172E-2</v>
      </c>
      <c r="F384" s="32">
        <f>'Growth Index'!E636/'Growth Index'!E384-1</f>
        <v>7.4029473210726726E-2</v>
      </c>
      <c r="G384" s="37">
        <f>(F384-Assumptions!$C$8)/E384</f>
        <v>9.9657470018789912E-2</v>
      </c>
      <c r="H384" s="37">
        <f>CORREL('Daily Returns'!B$385:B$636,'Daily Returns'!C$385:C$636)</f>
        <v>-9.8588636706906402E-2</v>
      </c>
      <c r="I384" s="37">
        <f>CORREL('Daily Returns'!B$385:B$636,'Daily Returns'!D$385:D$636)</f>
        <v>0.4447684272154922</v>
      </c>
      <c r="J384" s="37">
        <f>CORREL('Daily Returns'!C$385:C$636,'Daily Returns'!D$385:D$636)</f>
        <v>-8.6569185299356255E-2</v>
      </c>
    </row>
    <row r="385" spans="1:10" x14ac:dyDescent="0.25">
      <c r="A385" s="60">
        <f>'Daily Prices'!A637</f>
        <v>43032</v>
      </c>
      <c r="B385" s="61">
        <f>STDEV('Daily Returns'!B$386:B$637)*SQRT(Assumptions!$C$9)</f>
        <v>0.11241230502564009</v>
      </c>
      <c r="C385" s="61">
        <f>STDEV('Daily Returns'!C$386:C$637)*SQRT(Assumptions!$C$9)</f>
        <v>0.12857415125901372</v>
      </c>
      <c r="D385" s="61">
        <f>STDEV('Daily Returns'!D$386:D$637)*SQRT(Assumptions!$C$9)</f>
        <v>0.19755781695212346</v>
      </c>
      <c r="E385" s="61">
        <f>STDEV('Daily Returns'!E$386:E$637)*SQRT(Assumptions!$C$9)</f>
        <v>9.0509335930137061E-2</v>
      </c>
      <c r="F385" s="48">
        <f>'Growth Index'!E637/'Growth Index'!E385-1</f>
        <v>8.5701443884351747E-2</v>
      </c>
      <c r="G385" s="62">
        <f>(F385-Assumptions!$C$8)/E385</f>
        <v>0.22872164149266228</v>
      </c>
      <c r="H385" s="62">
        <f>CORREL('Daily Returns'!B$386:B$637,'Daily Returns'!C$386:C$637)</f>
        <v>-9.9691248273254846E-2</v>
      </c>
      <c r="I385" s="62">
        <f>CORREL('Daily Returns'!B$386:B$637,'Daily Returns'!D$386:D$637)</f>
        <v>0.44438271476115143</v>
      </c>
      <c r="J385" s="62">
        <f>CORREL('Daily Returns'!C$386:C$637,'Daily Returns'!D$386:D$637)</f>
        <v>-8.7522514380259764E-2</v>
      </c>
    </row>
    <row r="386" spans="1:10" x14ac:dyDescent="0.25">
      <c r="A386" s="63">
        <f>'Daily Prices'!A638</f>
        <v>43033</v>
      </c>
      <c r="B386" s="35">
        <f>STDEV('Daily Returns'!B$387:B$638)*SQRT(Assumptions!$C$9)</f>
        <v>0.11312780733354363</v>
      </c>
      <c r="C386" s="35">
        <f>STDEV('Daily Returns'!C$387:C$638)*SQRT(Assumptions!$C$9)</f>
        <v>0.12863699917598884</v>
      </c>
      <c r="D386" s="35">
        <f>STDEV('Daily Returns'!D$387:D$638)*SQRT(Assumptions!$C$9)</f>
        <v>0.19762590006766104</v>
      </c>
      <c r="E386" s="35">
        <f>STDEV('Daily Returns'!E$387:E$638)*SQRT(Assumptions!$C$9)</f>
        <v>9.0571340046561713E-2</v>
      </c>
      <c r="F386" s="32">
        <f>'Growth Index'!E638/'Growth Index'!E386-1</f>
        <v>8.8674663384863184E-2</v>
      </c>
      <c r="G386" s="37">
        <f>(F386-Assumptions!$C$8)/E386</f>
        <v>0.26139243796870293</v>
      </c>
      <c r="H386" s="37">
        <f>CORREL('Daily Returns'!B$387:B$638,'Daily Returns'!C$387:C$638)</f>
        <v>-0.10326770660397321</v>
      </c>
      <c r="I386" s="37">
        <f>CORREL('Daily Returns'!B$387:B$638,'Daily Returns'!D$387:D$638)</f>
        <v>0.44442131921056549</v>
      </c>
      <c r="J386" s="37">
        <f>CORREL('Daily Returns'!C$387:C$638,'Daily Returns'!D$387:D$638)</f>
        <v>-8.8354300373165592E-2</v>
      </c>
    </row>
    <row r="387" spans="1:10" x14ac:dyDescent="0.25">
      <c r="A387" s="60">
        <f>'Daily Prices'!A639</f>
        <v>43034</v>
      </c>
      <c r="B387" s="61">
        <f>STDEV('Daily Returns'!B$388:B$639)*SQRT(Assumptions!$C$9)</f>
        <v>0.11314065305483885</v>
      </c>
      <c r="C387" s="61">
        <f>STDEV('Daily Returns'!C$388:C$639)*SQRT(Assumptions!$C$9)</f>
        <v>0.12826547386708323</v>
      </c>
      <c r="D387" s="61">
        <f>STDEV('Daily Returns'!D$388:D$639)*SQRT(Assumptions!$C$9)</f>
        <v>0.1976717820447588</v>
      </c>
      <c r="E387" s="61">
        <f>STDEV('Daily Returns'!E$388:E$639)*SQRT(Assumptions!$C$9)</f>
        <v>9.0563792106090987E-2</v>
      </c>
      <c r="F387" s="48">
        <f>'Growth Index'!E639/'Growth Index'!E387-1</f>
        <v>9.3618265257896738E-2</v>
      </c>
      <c r="G387" s="62">
        <f>(F387-Assumptions!$C$8)/E387</f>
        <v>0.31600118096172319</v>
      </c>
      <c r="H387" s="62">
        <f>CORREL('Daily Returns'!B$388:B$639,'Daily Returns'!C$388:C$639)</f>
        <v>-0.10242852231150984</v>
      </c>
      <c r="I387" s="62">
        <f>CORREL('Daily Returns'!B$388:B$639,'Daily Returns'!D$388:D$639)</f>
        <v>0.44460144309898203</v>
      </c>
      <c r="J387" s="62">
        <f>CORREL('Daily Returns'!C$388:C$639,'Daily Returns'!D$388:D$639)</f>
        <v>-8.74815147086829E-2</v>
      </c>
    </row>
    <row r="388" spans="1:10" x14ac:dyDescent="0.25">
      <c r="A388" s="63">
        <f>'Daily Prices'!A640</f>
        <v>43035</v>
      </c>
      <c r="B388" s="35">
        <f>STDEV('Daily Returns'!B$389:B$640)*SQRT(Assumptions!$C$9)</f>
        <v>0.11280602980480305</v>
      </c>
      <c r="C388" s="35">
        <f>STDEV('Daily Returns'!C$389:C$640)*SQRT(Assumptions!$C$9)</f>
        <v>0.1282328344294128</v>
      </c>
      <c r="D388" s="35">
        <f>STDEV('Daily Returns'!D$389:D$640)*SQRT(Assumptions!$C$9)</f>
        <v>0.19756688673263814</v>
      </c>
      <c r="E388" s="35">
        <f>STDEV('Daily Returns'!E$389:E$640)*SQRT(Assumptions!$C$9)</f>
        <v>9.0258561454923364E-2</v>
      </c>
      <c r="F388" s="32">
        <f>'Growth Index'!E640/'Growth Index'!E388-1</f>
        <v>0.10117809068058015</v>
      </c>
      <c r="G388" s="37">
        <f>(F388-Assumptions!$C$8)/E388</f>
        <v>0.40082724671662406</v>
      </c>
      <c r="H388" s="37">
        <f>CORREL('Daily Returns'!B$389:B$640,'Daily Returns'!C$389:C$640)</f>
        <v>-0.10614195741080738</v>
      </c>
      <c r="I388" s="37">
        <f>CORREL('Daily Returns'!B$389:B$640,'Daily Returns'!D$389:D$640)</f>
        <v>0.44281118922076879</v>
      </c>
      <c r="J388" s="37">
        <f>CORREL('Daily Returns'!C$389:C$640,'Daily Returns'!D$389:D$640)</f>
        <v>-9.0535044787168034E-2</v>
      </c>
    </row>
    <row r="389" spans="1:10" x14ac:dyDescent="0.25">
      <c r="A389" s="60">
        <f>'Daily Prices'!A641</f>
        <v>43038</v>
      </c>
      <c r="B389" s="61">
        <f>STDEV('Daily Returns'!B$390:B$641)*SQRT(Assumptions!$C$9)</f>
        <v>0.11280366307978912</v>
      </c>
      <c r="C389" s="61">
        <f>STDEV('Daily Returns'!C$390:C$641)*SQRT(Assumptions!$C$9)</f>
        <v>0.12826088592473342</v>
      </c>
      <c r="D389" s="61">
        <f>STDEV('Daily Returns'!D$390:D$641)*SQRT(Assumptions!$C$9)</f>
        <v>0.19755905461490339</v>
      </c>
      <c r="E389" s="61">
        <f>STDEV('Daily Returns'!E$390:E$641)*SQRT(Assumptions!$C$9)</f>
        <v>9.0275292311650449E-2</v>
      </c>
      <c r="F389" s="48">
        <f>'Growth Index'!E641/'Growth Index'!E389-1</f>
        <v>0.10873201902913854</v>
      </c>
      <c r="G389" s="62">
        <f>(F389-Assumptions!$C$8)/E389</f>
        <v>0.48442954776779729</v>
      </c>
      <c r="H389" s="62">
        <f>CORREL('Daily Returns'!B$390:B$641,'Daily Returns'!C$390:C$641)</f>
        <v>-0.10588748704766029</v>
      </c>
      <c r="I389" s="62">
        <f>CORREL('Daily Returns'!B$390:B$641,'Daily Returns'!D$390:D$641)</f>
        <v>0.44277963712456669</v>
      </c>
      <c r="J389" s="62">
        <f>CORREL('Daily Returns'!C$390:C$641,'Daily Returns'!D$390:D$641)</f>
        <v>-9.0252549525533424E-2</v>
      </c>
    </row>
    <row r="390" spans="1:10" x14ac:dyDescent="0.25">
      <c r="A390" s="63">
        <f>'Daily Prices'!A642</f>
        <v>43039</v>
      </c>
      <c r="B390" s="35">
        <f>STDEV('Daily Returns'!B$391:B$642)*SQRT(Assumptions!$C$9)</f>
        <v>0.11276981256039867</v>
      </c>
      <c r="C390" s="35">
        <f>STDEV('Daily Returns'!C$391:C$642)*SQRT(Assumptions!$C$9)</f>
        <v>0.12834425766630891</v>
      </c>
      <c r="D390" s="35">
        <f>STDEV('Daily Returns'!D$391:D$642)*SQRT(Assumptions!$C$9)</f>
        <v>0.19752186592929075</v>
      </c>
      <c r="E390" s="35">
        <f>STDEV('Daily Returns'!E$391:E$642)*SQRT(Assumptions!$C$9)</f>
        <v>9.0226650240417233E-2</v>
      </c>
      <c r="F390" s="32">
        <f>'Growth Index'!E642/'Growth Index'!E390-1</f>
        <v>0.10419824605003591</v>
      </c>
      <c r="G390" s="37">
        <f>(F390-Assumptions!$C$8)/E390</f>
        <v>0.43444199630140951</v>
      </c>
      <c r="H390" s="37">
        <f>CORREL('Daily Returns'!B$391:B$642,'Daily Returns'!C$391:C$642)</f>
        <v>-0.10516775121998316</v>
      </c>
      <c r="I390" s="37">
        <f>CORREL('Daily Returns'!B$391:B$642,'Daily Returns'!D$391:D$642)</f>
        <v>0.44140271661637581</v>
      </c>
      <c r="J390" s="37">
        <f>CORREL('Daily Returns'!C$391:C$642,'Daily Returns'!D$391:D$642)</f>
        <v>-9.1226161702677597E-2</v>
      </c>
    </row>
    <row r="391" spans="1:10" x14ac:dyDescent="0.25">
      <c r="A391" s="60">
        <f>'Daily Prices'!A643</f>
        <v>43040</v>
      </c>
      <c r="B391" s="61">
        <f>STDEV('Daily Returns'!B$392:B$643)*SQRT(Assumptions!$C$9)</f>
        <v>0.1122909456102586</v>
      </c>
      <c r="C391" s="61">
        <f>STDEV('Daily Returns'!C$392:C$643)*SQRT(Assumptions!$C$9)</f>
        <v>0.12838175512992167</v>
      </c>
      <c r="D391" s="61">
        <f>STDEV('Daily Returns'!D$392:D$643)*SQRT(Assumptions!$C$9)</f>
        <v>0.19717326915399863</v>
      </c>
      <c r="E391" s="61">
        <f>STDEV('Daily Returns'!E$392:E$643)*SQRT(Assumptions!$C$9)</f>
        <v>8.9983877259990047E-2</v>
      </c>
      <c r="F391" s="48">
        <f>'Growth Index'!E643/'Growth Index'!E391-1</f>
        <v>0.10110907101906208</v>
      </c>
      <c r="G391" s="62">
        <f>(F391-Assumptions!$C$8)/E391</f>
        <v>0.40128378681363425</v>
      </c>
      <c r="H391" s="62">
        <f>CORREL('Daily Returns'!B$392:B$643,'Daily Returns'!C$392:C$643)</f>
        <v>-0.10480985588862875</v>
      </c>
      <c r="I391" s="62">
        <f>CORREL('Daily Returns'!B$392:B$643,'Daily Returns'!D$392:D$643)</f>
        <v>0.43789855733611566</v>
      </c>
      <c r="J391" s="62">
        <f>CORREL('Daily Returns'!C$392:C$643,'Daily Returns'!D$392:D$643)</f>
        <v>-9.1574822112450341E-2</v>
      </c>
    </row>
    <row r="392" spans="1:10" x14ac:dyDescent="0.25">
      <c r="A392" s="63">
        <f>'Daily Prices'!A644</f>
        <v>43046</v>
      </c>
      <c r="B392" s="35">
        <f>STDEV('Daily Returns'!B$393:B$644)*SQRT(Assumptions!$C$9)</f>
        <v>0.11249788846374439</v>
      </c>
      <c r="C392" s="35">
        <f>STDEV('Daily Returns'!C$393:C$644)*SQRT(Assumptions!$C$9)</f>
        <v>0.12837622405727001</v>
      </c>
      <c r="D392" s="35">
        <f>STDEV('Daily Returns'!D$393:D$644)*SQRT(Assumptions!$C$9)</f>
        <v>0.19720565699743706</v>
      </c>
      <c r="E392" s="35">
        <f>STDEV('Daily Returns'!E$393:E$644)*SQRT(Assumptions!$C$9)</f>
        <v>9.0020615692854286E-2</v>
      </c>
      <c r="F392" s="32">
        <f>'Growth Index'!E644/'Growth Index'!E392-1</f>
        <v>0.10635518776306685</v>
      </c>
      <c r="G392" s="37">
        <f>(F392-Assumptions!$C$8)/E392</f>
        <v>0.45939685531777102</v>
      </c>
      <c r="H392" s="37">
        <f>CORREL('Daily Returns'!B$393:B$644,'Daily Returns'!C$393:C$644)</f>
        <v>-0.10743618353796193</v>
      </c>
      <c r="I392" s="37">
        <f>CORREL('Daily Returns'!B$393:B$644,'Daily Returns'!D$393:D$644)</f>
        <v>0.43469541534521255</v>
      </c>
      <c r="J392" s="37">
        <f>CORREL('Daily Returns'!C$393:C$644,'Daily Returns'!D$393:D$644)</f>
        <v>-8.8181936870095526E-2</v>
      </c>
    </row>
    <row r="393" spans="1:10" x14ac:dyDescent="0.25">
      <c r="A393" s="60">
        <f>'Daily Prices'!A645</f>
        <v>43047</v>
      </c>
      <c r="B393" s="61">
        <f>STDEV('Daily Returns'!B$394:B$645)*SQRT(Assumptions!$C$9)</f>
        <v>0.1125974133774616</v>
      </c>
      <c r="C393" s="61">
        <f>STDEV('Daily Returns'!C$394:C$645)*SQRT(Assumptions!$C$9)</f>
        <v>0.12824803274325211</v>
      </c>
      <c r="D393" s="61">
        <f>STDEV('Daily Returns'!D$394:D$645)*SQRT(Assumptions!$C$9)</f>
        <v>0.19708335916830874</v>
      </c>
      <c r="E393" s="61">
        <f>STDEV('Daily Returns'!E$394:E$645)*SQRT(Assumptions!$C$9)</f>
        <v>9.0025850425509785E-2</v>
      </c>
      <c r="F393" s="48">
        <f>'Growth Index'!E645/'Growth Index'!E393-1</f>
        <v>0.10694595995347234</v>
      </c>
      <c r="G393" s="62">
        <f>(F393-Assumptions!$C$8)/E393</f>
        <v>0.46593239336494507</v>
      </c>
      <c r="H393" s="62">
        <f>CORREL('Daily Returns'!B$394:B$645,'Daily Returns'!C$394:C$645)</f>
        <v>-0.10944655866198306</v>
      </c>
      <c r="I393" s="62">
        <f>CORREL('Daily Returns'!B$394:B$645,'Daily Returns'!D$394:D$645)</f>
        <v>0.43420753462676503</v>
      </c>
      <c r="J393" s="62">
        <f>CORREL('Daily Returns'!C$394:C$645,'Daily Returns'!D$394:D$645)</f>
        <v>-8.5531509239212794E-2</v>
      </c>
    </row>
    <row r="394" spans="1:10" x14ac:dyDescent="0.25">
      <c r="A394" s="63">
        <f>'Daily Prices'!A646</f>
        <v>43048</v>
      </c>
      <c r="B394" s="35">
        <f>STDEV('Daily Returns'!B$395:B$646)*SQRT(Assumptions!$C$9)</f>
        <v>0.11158652159994766</v>
      </c>
      <c r="C394" s="35">
        <f>STDEV('Daily Returns'!C$395:C$646)*SQRT(Assumptions!$C$9)</f>
        <v>0.12820240882353293</v>
      </c>
      <c r="D394" s="35">
        <f>STDEV('Daily Returns'!D$395:D$646)*SQRT(Assumptions!$C$9)</f>
        <v>0.19695709868302697</v>
      </c>
      <c r="E394" s="35">
        <f>STDEV('Daily Returns'!E$395:E$646)*SQRT(Assumptions!$C$9)</f>
        <v>8.9995668158656741E-2</v>
      </c>
      <c r="F394" s="32">
        <f>'Growth Index'!E646/'Growth Index'!E394-1</f>
        <v>0.10611309445771466</v>
      </c>
      <c r="G394" s="37">
        <f>(F394-Assumptions!$C$8)/E394</f>
        <v>0.45683414878630429</v>
      </c>
      <c r="H394" s="37">
        <f>CORREL('Daily Returns'!B$395:B$646,'Daily Returns'!C$395:C$646)</f>
        <v>-0.11582381952227991</v>
      </c>
      <c r="I394" s="37">
        <f>CORREL('Daily Returns'!B$395:B$646,'Daily Returns'!D$395:D$646)</f>
        <v>0.44449373880882653</v>
      </c>
      <c r="J394" s="37">
        <f>CORREL('Daily Returns'!C$395:C$646,'Daily Returns'!D$395:D$646)</f>
        <v>-8.3034475567673252E-2</v>
      </c>
    </row>
    <row r="395" spans="1:10" x14ac:dyDescent="0.25">
      <c r="A395" s="60">
        <f>'Daily Prices'!A647</f>
        <v>43049</v>
      </c>
      <c r="B395" s="61">
        <f>STDEV('Daily Returns'!B$396:B$647)*SQRT(Assumptions!$C$9)</f>
        <v>0.11158084824843287</v>
      </c>
      <c r="C395" s="61">
        <f>STDEV('Daily Returns'!C$396:C$647)*SQRT(Assumptions!$C$9)</f>
        <v>0.12782589809885089</v>
      </c>
      <c r="D395" s="61">
        <f>STDEV('Daily Returns'!D$396:D$647)*SQRT(Assumptions!$C$9)</f>
        <v>0.19682686791569848</v>
      </c>
      <c r="E395" s="61">
        <f>STDEV('Daily Returns'!E$396:E$647)*SQRT(Assumptions!$C$9)</f>
        <v>9.0030400228539434E-2</v>
      </c>
      <c r="F395" s="48">
        <f>'Growth Index'!E647/'Growth Index'!E395-1</f>
        <v>0.10742846637851033</v>
      </c>
      <c r="G395" s="62">
        <f>(F395-Assumptions!$C$8)/E395</f>
        <v>0.47126821907718902</v>
      </c>
      <c r="H395" s="62">
        <f>CORREL('Daily Returns'!B$396:B$647,'Daily Returns'!C$396:C$647)</f>
        <v>-0.11713910735720662</v>
      </c>
      <c r="I395" s="62">
        <f>CORREL('Daily Returns'!B$396:B$647,'Daily Returns'!D$396:D$647)</f>
        <v>0.44582543543881997</v>
      </c>
      <c r="J395" s="62">
        <f>CORREL('Daily Returns'!C$396:C$647,'Daily Returns'!D$396:D$647)</f>
        <v>-7.907673217994679E-2</v>
      </c>
    </row>
    <row r="396" spans="1:10" x14ac:dyDescent="0.25">
      <c r="A396" s="63">
        <f>'Daily Prices'!A648</f>
        <v>43052</v>
      </c>
      <c r="B396" s="35">
        <f>STDEV('Daily Returns'!B$397:B$648)*SQRT(Assumptions!$C$9)</f>
        <v>0.11157231832062094</v>
      </c>
      <c r="C396" s="35">
        <f>STDEV('Daily Returns'!C$397:C$648)*SQRT(Assumptions!$C$9)</f>
        <v>0.12773580256724401</v>
      </c>
      <c r="D396" s="35">
        <f>STDEV('Daily Returns'!D$397:D$648)*SQRT(Assumptions!$C$9)</f>
        <v>0.19077300615032056</v>
      </c>
      <c r="E396" s="35">
        <f>STDEV('Daily Returns'!E$397:E$648)*SQRT(Assumptions!$C$9)</f>
        <v>8.9551349095425697E-2</v>
      </c>
      <c r="F396" s="32">
        <f>'Growth Index'!E648/'Growth Index'!E396-1</f>
        <v>9.4300243264336503E-2</v>
      </c>
      <c r="G396" s="37">
        <f>(F396-Assumptions!$C$8)/E396</f>
        <v>0.32718930044386302</v>
      </c>
      <c r="H396" s="37">
        <f>CORREL('Daily Returns'!B$397:B$648,'Daily Returns'!C$397:C$648)</f>
        <v>-0.11891712300991257</v>
      </c>
      <c r="I396" s="37">
        <f>CORREL('Daily Returns'!B$397:B$648,'Daily Returns'!D$397:D$648)</f>
        <v>0.47871014924925376</v>
      </c>
      <c r="J396" s="37">
        <f>CORREL('Daily Returns'!C$397:C$648,'Daily Returns'!D$397:D$648)</f>
        <v>-7.085025386428058E-2</v>
      </c>
    </row>
    <row r="397" spans="1:10" x14ac:dyDescent="0.25">
      <c r="A397" s="60">
        <f>'Daily Prices'!A649</f>
        <v>43053</v>
      </c>
      <c r="B397" s="61">
        <f>STDEV('Daily Returns'!B$398:B$649)*SQRT(Assumptions!$C$9)</f>
        <v>0.1104657608482215</v>
      </c>
      <c r="C397" s="61">
        <f>STDEV('Daily Returns'!C$398:C$649)*SQRT(Assumptions!$C$9)</f>
        <v>0.12764315681915356</v>
      </c>
      <c r="D397" s="61">
        <f>STDEV('Daily Returns'!D$398:D$649)*SQRT(Assumptions!$C$9)</f>
        <v>0.18689128917686171</v>
      </c>
      <c r="E397" s="61">
        <f>STDEV('Daily Returns'!E$398:E$649)*SQRT(Assumptions!$C$9)</f>
        <v>8.7654789277177458E-2</v>
      </c>
      <c r="F397" s="48">
        <f>'Growth Index'!E649/'Growth Index'!E397-1</f>
        <v>0.11061299153325188</v>
      </c>
      <c r="G397" s="62">
        <f>(F397-Assumptions!$C$8)/E397</f>
        <v>0.52037078532031866</v>
      </c>
      <c r="H397" s="62">
        <f>CORREL('Daily Returns'!B$398:B$649,'Daily Returns'!C$398:C$649)</f>
        <v>-0.12609994931234778</v>
      </c>
      <c r="I397" s="62">
        <f>CORREL('Daily Returns'!B$398:B$649,'Daily Returns'!D$398:D$649)</f>
        <v>0.46442706043992593</v>
      </c>
      <c r="J397" s="62">
        <f>CORREL('Daily Returns'!C$398:C$649,'Daily Returns'!D$398:D$649)</f>
        <v>-8.1115826024684271E-2</v>
      </c>
    </row>
    <row r="398" spans="1:10" x14ac:dyDescent="0.25">
      <c r="A398" s="63">
        <f>'Daily Prices'!A650</f>
        <v>43054</v>
      </c>
      <c r="B398" s="35">
        <f>STDEV('Daily Returns'!B$399:B$650)*SQRT(Assumptions!$C$9)</f>
        <v>0.11063553709980808</v>
      </c>
      <c r="C398" s="35">
        <f>STDEV('Daily Returns'!C$399:C$650)*SQRT(Assumptions!$C$9)</f>
        <v>0.12776121573538979</v>
      </c>
      <c r="D398" s="35">
        <f>STDEV('Daily Returns'!D$399:D$650)*SQRT(Assumptions!$C$9)</f>
        <v>0.18566803136393187</v>
      </c>
      <c r="E398" s="35">
        <f>STDEV('Daily Returns'!E$399:E$650)*SQRT(Assumptions!$C$9)</f>
        <v>8.7445457367741813E-2</v>
      </c>
      <c r="F398" s="32">
        <f>'Growth Index'!E650/'Growth Index'!E398-1</f>
        <v>0.10168689997387848</v>
      </c>
      <c r="G398" s="37">
        <f>(F398-Assumptions!$C$8)/E398</f>
        <v>0.41954037497449337</v>
      </c>
      <c r="H398" s="37">
        <f>CORREL('Daily Returns'!B$399:B$650,'Daily Returns'!C$399:C$650)</f>
        <v>-0.12822070917158243</v>
      </c>
      <c r="I398" s="37">
        <f>CORREL('Daily Returns'!B$399:B$650,'Daily Returns'!D$399:D$650)</f>
        <v>0.46890156402670602</v>
      </c>
      <c r="J398" s="37">
        <f>CORREL('Daily Returns'!C$399:C$650,'Daily Returns'!D$399:D$650)</f>
        <v>-8.2185766383683981E-2</v>
      </c>
    </row>
    <row r="399" spans="1:10" x14ac:dyDescent="0.25">
      <c r="A399" s="60">
        <f>'Daily Prices'!A651</f>
        <v>43055</v>
      </c>
      <c r="B399" s="61">
        <f>STDEV('Daily Returns'!B$400:B$651)*SQRT(Assumptions!$C$9)</f>
        <v>0.11108169420458455</v>
      </c>
      <c r="C399" s="61">
        <f>STDEV('Daily Returns'!C$400:C$651)*SQRT(Assumptions!$C$9)</f>
        <v>0.12759970827870454</v>
      </c>
      <c r="D399" s="61">
        <f>STDEV('Daily Returns'!D$400:D$651)*SQRT(Assumptions!$C$9)</f>
        <v>0.18599974455822721</v>
      </c>
      <c r="E399" s="61">
        <f>STDEV('Daily Returns'!E$400:E$651)*SQRT(Assumptions!$C$9)</f>
        <v>8.7491613812866353E-2</v>
      </c>
      <c r="F399" s="48">
        <f>'Growth Index'!E651/'Growth Index'!E399-1</f>
        <v>0.11136390696821441</v>
      </c>
      <c r="G399" s="62">
        <f>(F399-Assumptions!$C$8)/E399</f>
        <v>0.5299240115444781</v>
      </c>
      <c r="H399" s="62">
        <f>CORREL('Daily Returns'!B$400:B$651,'Daily Returns'!C$400:C$651)</f>
        <v>-0.13034670676300508</v>
      </c>
      <c r="I399" s="62">
        <f>CORREL('Daily Returns'!B$400:B$651,'Daily Returns'!D$400:D$651)</f>
        <v>0.47198733865006115</v>
      </c>
      <c r="J399" s="62">
        <f>CORREL('Daily Returns'!C$400:C$651,'Daily Returns'!D$400:D$651)</f>
        <v>-8.538544557276162E-2</v>
      </c>
    </row>
    <row r="400" spans="1:10" x14ac:dyDescent="0.25">
      <c r="A400" s="63">
        <f>'Daily Prices'!A652</f>
        <v>43056</v>
      </c>
      <c r="B400" s="35">
        <f>STDEV('Daily Returns'!B$401:B$652)*SQRT(Assumptions!$C$9)</f>
        <v>0.11111403659277337</v>
      </c>
      <c r="C400" s="35">
        <f>STDEV('Daily Returns'!C$401:C$652)*SQRT(Assumptions!$C$9)</f>
        <v>0.12758679367320627</v>
      </c>
      <c r="D400" s="35">
        <f>STDEV('Daily Returns'!D$401:D$652)*SQRT(Assumptions!$C$9)</f>
        <v>0.18611276412867025</v>
      </c>
      <c r="E400" s="35">
        <f>STDEV('Daily Returns'!E$401:E$652)*SQRT(Assumptions!$C$9)</f>
        <v>8.7537437590013409E-2</v>
      </c>
      <c r="F400" s="32">
        <f>'Growth Index'!E652/'Growth Index'!E400-1</f>
        <v>0.1127984454161135</v>
      </c>
      <c r="G400" s="37">
        <f>(F400-Assumptions!$C$8)/E400</f>
        <v>0.5460343223659373</v>
      </c>
      <c r="H400" s="37">
        <f>CORREL('Daily Returns'!B$401:B$652,'Daily Returns'!C$401:C$652)</f>
        <v>-0.13128233318027521</v>
      </c>
      <c r="I400" s="37">
        <f>CORREL('Daily Returns'!B$401:B$652,'Daily Returns'!D$401:D$652)</f>
        <v>0.47368197906822473</v>
      </c>
      <c r="J400" s="37">
        <f>CORREL('Daily Returns'!C$401:C$652,'Daily Returns'!D$401:D$652)</f>
        <v>-8.5430399092710468E-2</v>
      </c>
    </row>
    <row r="401" spans="1:10" x14ac:dyDescent="0.25">
      <c r="A401" s="60">
        <f>'Daily Prices'!A653</f>
        <v>43059</v>
      </c>
      <c r="B401" s="61">
        <f>STDEV('Daily Returns'!B$402:B$653)*SQRT(Assumptions!$C$9)</f>
        <v>0.11111243028621681</v>
      </c>
      <c r="C401" s="61">
        <f>STDEV('Daily Returns'!C$402:C$653)*SQRT(Assumptions!$C$9)</f>
        <v>0.12760579344844614</v>
      </c>
      <c r="D401" s="61">
        <f>STDEV('Daily Returns'!D$402:D$653)*SQRT(Assumptions!$C$9)</f>
        <v>0.18607922524351944</v>
      </c>
      <c r="E401" s="61">
        <f>STDEV('Daily Returns'!E$402:E$653)*SQRT(Assumptions!$C$9)</f>
        <v>8.7508535128898987E-2</v>
      </c>
      <c r="F401" s="48">
        <f>'Growth Index'!E653/'Growth Index'!E401-1</f>
        <v>0.1113056745462353</v>
      </c>
      <c r="G401" s="62">
        <f>(F401-Assumptions!$C$8)/E401</f>
        <v>0.52915609292313737</v>
      </c>
      <c r="H401" s="62">
        <f>CORREL('Daily Returns'!B$402:B$653,'Daily Returns'!C$402:C$653)</f>
        <v>-0.13143309838210482</v>
      </c>
      <c r="I401" s="62">
        <f>CORREL('Daily Returns'!B$402:B$653,'Daily Returns'!D$402:D$653)</f>
        <v>0.47367175058155336</v>
      </c>
      <c r="J401" s="62">
        <f>CORREL('Daily Returns'!C$402:C$653,'Daily Returns'!D$402:D$653)</f>
        <v>-8.608673743174744E-2</v>
      </c>
    </row>
    <row r="402" spans="1:10" x14ac:dyDescent="0.25">
      <c r="A402" s="63">
        <f>'Daily Prices'!A654</f>
        <v>43060</v>
      </c>
      <c r="B402" s="35">
        <f>STDEV('Daily Returns'!B$403:B$654)*SQRT(Assumptions!$C$9)</f>
        <v>0.11105773983619723</v>
      </c>
      <c r="C402" s="35">
        <f>STDEV('Daily Returns'!C$403:C$654)*SQRT(Assumptions!$C$9)</f>
        <v>0.12776039390023658</v>
      </c>
      <c r="D402" s="35">
        <f>STDEV('Daily Returns'!D$403:D$654)*SQRT(Assumptions!$C$9)</f>
        <v>0.18606022805070105</v>
      </c>
      <c r="E402" s="35">
        <f>STDEV('Daily Returns'!E$403:E$654)*SQRT(Assumptions!$C$9)</f>
        <v>8.747786166506745E-2</v>
      </c>
      <c r="F402" s="32">
        <f>'Growth Index'!E654/'Growth Index'!E402-1</f>
        <v>0.11301216325154284</v>
      </c>
      <c r="G402" s="37">
        <f>(F402-Assumptions!$C$8)/E402</f>
        <v>0.5488493012708785</v>
      </c>
      <c r="H402" s="37">
        <f>CORREL('Daily Returns'!B$403:B$654,'Daily Returns'!C$403:C$654)</f>
        <v>-0.13272214253093512</v>
      </c>
      <c r="I402" s="37">
        <f>CORREL('Daily Returns'!B$403:B$654,'Daily Returns'!D$403:D$654)</f>
        <v>0.47350486231340649</v>
      </c>
      <c r="J402" s="37">
        <f>CORREL('Daily Returns'!C$403:C$654,'Daily Returns'!D$403:D$654)</f>
        <v>-8.6617987235204946E-2</v>
      </c>
    </row>
    <row r="403" spans="1:10" x14ac:dyDescent="0.25">
      <c r="A403" s="60">
        <f>'Daily Prices'!A655</f>
        <v>43061</v>
      </c>
      <c r="B403" s="61">
        <f>STDEV('Daily Returns'!B$404:B$655)*SQRT(Assumptions!$C$9)</f>
        <v>0.11106597225755999</v>
      </c>
      <c r="C403" s="61">
        <f>STDEV('Daily Returns'!C$404:C$655)*SQRT(Assumptions!$C$9)</f>
        <v>0.12745339036402667</v>
      </c>
      <c r="D403" s="61">
        <f>STDEV('Daily Returns'!D$404:D$655)*SQRT(Assumptions!$C$9)</f>
        <v>0.1860473411826053</v>
      </c>
      <c r="E403" s="61">
        <f>STDEV('Daily Returns'!E$404:E$655)*SQRT(Assumptions!$C$9)</f>
        <v>8.7469027477191985E-2</v>
      </c>
      <c r="F403" s="48">
        <f>'Growth Index'!E655/'Growth Index'!E403-1</f>
        <v>0.11262714326418322</v>
      </c>
      <c r="G403" s="62">
        <f>(F403-Assumptions!$C$8)/E403</f>
        <v>0.54450294736159321</v>
      </c>
      <c r="H403" s="62">
        <f>CORREL('Daily Returns'!B$404:B$655,'Daily Returns'!C$404:C$655)</f>
        <v>-0.13195322165000964</v>
      </c>
      <c r="I403" s="62">
        <f>CORREL('Daily Returns'!B$404:B$655,'Daily Returns'!D$404:D$655)</f>
        <v>0.47350370661741181</v>
      </c>
      <c r="J403" s="62">
        <f>CORREL('Daily Returns'!C$404:C$655,'Daily Returns'!D$404:D$655)</f>
        <v>-8.5499207145332698E-2</v>
      </c>
    </row>
    <row r="404" spans="1:10" x14ac:dyDescent="0.25">
      <c r="A404" s="63">
        <f>'Daily Prices'!A656</f>
        <v>43062</v>
      </c>
      <c r="B404" s="35">
        <f>STDEV('Daily Returns'!B$405:B$656)*SQRT(Assumptions!$C$9)</f>
        <v>0.11072615182921641</v>
      </c>
      <c r="C404" s="35">
        <f>STDEV('Daily Returns'!C$405:C$656)*SQRT(Assumptions!$C$9)</f>
        <v>0.1273697635046368</v>
      </c>
      <c r="D404" s="35">
        <f>STDEV('Daily Returns'!D$405:D$656)*SQRT(Assumptions!$C$9)</f>
        <v>0.18543179917522598</v>
      </c>
      <c r="E404" s="35">
        <f>STDEV('Daily Returns'!E$405:E$656)*SQRT(Assumptions!$C$9)</f>
        <v>8.7005399887937249E-2</v>
      </c>
      <c r="F404" s="32">
        <f>'Growth Index'!E656/'Growth Index'!E404-1</f>
        <v>0.10309032508796334</v>
      </c>
      <c r="G404" s="37">
        <f>(F404-Assumptions!$C$8)/E404</f>
        <v>0.43779265582393262</v>
      </c>
      <c r="H404" s="37">
        <f>CORREL('Daily Returns'!B$405:B$656,'Daily Returns'!C$405:C$656)</f>
        <v>-0.13528863582415307</v>
      </c>
      <c r="I404" s="37">
        <f>CORREL('Daily Returns'!B$405:B$656,'Daily Returns'!D$405:D$656)</f>
        <v>0.47012941813997272</v>
      </c>
      <c r="J404" s="37">
        <f>CORREL('Daily Returns'!C$405:C$656,'Daily Returns'!D$405:D$656)</f>
        <v>-8.8807702533629448E-2</v>
      </c>
    </row>
    <row r="405" spans="1:10" x14ac:dyDescent="0.25">
      <c r="A405" s="60">
        <f>'Daily Prices'!A657</f>
        <v>43063</v>
      </c>
      <c r="B405" s="61">
        <f>STDEV('Daily Returns'!B$406:B$657)*SQRT(Assumptions!$C$9)</f>
        <v>0.11066171179423268</v>
      </c>
      <c r="C405" s="61">
        <f>STDEV('Daily Returns'!C$406:C$657)*SQRT(Assumptions!$C$9)</f>
        <v>0.12736647912971386</v>
      </c>
      <c r="D405" s="61">
        <f>STDEV('Daily Returns'!D$406:D$657)*SQRT(Assumptions!$C$9)</f>
        <v>0.18533919224416642</v>
      </c>
      <c r="E405" s="61">
        <f>STDEV('Daily Returns'!E$406:E$657)*SQRT(Assumptions!$C$9)</f>
        <v>8.69697365431506E-2</v>
      </c>
      <c r="F405" s="48">
        <f>'Growth Index'!E657/'Growth Index'!E405-1</f>
        <v>0.10704321006701356</v>
      </c>
      <c r="G405" s="62">
        <f>(F405-Assumptions!$C$8)/E405</f>
        <v>0.48342344978995705</v>
      </c>
      <c r="H405" s="62">
        <f>CORREL('Daily Returns'!B$406:B$657,'Daily Returns'!C$406:C$657)</f>
        <v>-0.13500857114750509</v>
      </c>
      <c r="I405" s="62">
        <f>CORREL('Daily Returns'!B$406:B$657,'Daily Returns'!D$406:D$657)</f>
        <v>0.46945321414340713</v>
      </c>
      <c r="J405" s="62">
        <f>CORREL('Daily Returns'!C$406:C$657,'Daily Returns'!D$406:D$657)</f>
        <v>-8.8597959835958279E-2</v>
      </c>
    </row>
    <row r="406" spans="1:10" x14ac:dyDescent="0.25">
      <c r="A406" s="63">
        <f>'Daily Prices'!A658</f>
        <v>43066</v>
      </c>
      <c r="B406" s="35">
        <f>STDEV('Daily Returns'!B$407:B$658)*SQRT(Assumptions!$C$9)</f>
        <v>0.10980442175150648</v>
      </c>
      <c r="C406" s="35">
        <f>STDEV('Daily Returns'!C$407:C$658)*SQRT(Assumptions!$C$9)</f>
        <v>0.12739134334055074</v>
      </c>
      <c r="D406" s="35">
        <f>STDEV('Daily Returns'!D$407:D$658)*SQRT(Assumptions!$C$9)</f>
        <v>0.18495788295188539</v>
      </c>
      <c r="E406" s="35">
        <f>STDEV('Daily Returns'!E$407:E$658)*SQRT(Assumptions!$C$9)</f>
        <v>8.6650560731888579E-2</v>
      </c>
      <c r="F406" s="32">
        <f>'Growth Index'!E658/'Growth Index'!E406-1</f>
        <v>0.11717995928242564</v>
      </c>
      <c r="G406" s="37">
        <f>(F406-Assumptions!$C$8)/E406</f>
        <v>0.60218836256442954</v>
      </c>
      <c r="H406" s="37">
        <f>CORREL('Daily Returns'!B$407:B$658,'Daily Returns'!C$407:C$658)</f>
        <v>-0.13564654070486007</v>
      </c>
      <c r="I406" s="37">
        <f>CORREL('Daily Returns'!B$407:B$658,'Daily Returns'!D$407:D$658)</f>
        <v>0.46604428885209292</v>
      </c>
      <c r="J406" s="37">
        <f>CORREL('Daily Returns'!C$407:C$658,'Daily Returns'!D$407:D$658)</f>
        <v>-8.8514341748684042E-2</v>
      </c>
    </row>
    <row r="407" spans="1:10" x14ac:dyDescent="0.25">
      <c r="A407" s="60">
        <f>'Daily Prices'!A659</f>
        <v>43067</v>
      </c>
      <c r="B407" s="61">
        <f>STDEV('Daily Returns'!B$408:B$659)*SQRT(Assumptions!$C$9)</f>
        <v>0.109825247034886</v>
      </c>
      <c r="C407" s="61">
        <f>STDEV('Daily Returns'!C$408:C$659)*SQRT(Assumptions!$C$9)</f>
        <v>0.12683659155626859</v>
      </c>
      <c r="D407" s="61">
        <f>STDEV('Daily Returns'!D$408:D$659)*SQRT(Assumptions!$C$9)</f>
        <v>0.18488775226478463</v>
      </c>
      <c r="E407" s="61">
        <f>STDEV('Daily Returns'!E$408:E$659)*SQRT(Assumptions!$C$9)</f>
        <v>8.6366519269691647E-2</v>
      </c>
      <c r="F407" s="48">
        <f>'Growth Index'!E659/'Growth Index'!E407-1</f>
        <v>0.12174260465331477</v>
      </c>
      <c r="G407" s="62">
        <f>(F407-Assumptions!$C$8)/E407</f>
        <v>0.65699770157609305</v>
      </c>
      <c r="H407" s="62">
        <f>CORREL('Daily Returns'!B$408:B$659,'Daily Returns'!C$408:C$659)</f>
        <v>-0.13816599349962508</v>
      </c>
      <c r="I407" s="62">
        <f>CORREL('Daily Returns'!B$408:B$659,'Daily Returns'!D$408:D$659)</f>
        <v>0.46597192044239782</v>
      </c>
      <c r="J407" s="62">
        <f>CORREL('Daily Returns'!C$408:C$659,'Daily Returns'!D$408:D$659)</f>
        <v>-9.2052151017813527E-2</v>
      </c>
    </row>
    <row r="408" spans="1:10" x14ac:dyDescent="0.25">
      <c r="A408" s="63">
        <f>'Daily Prices'!A660</f>
        <v>43068</v>
      </c>
      <c r="B408" s="35">
        <f>STDEV('Daily Returns'!B$409:B$660)*SQRT(Assumptions!$C$9)</f>
        <v>0.1098178677469845</v>
      </c>
      <c r="C408" s="35">
        <f>STDEV('Daily Returns'!C$409:C$660)*SQRT(Assumptions!$C$9)</f>
        <v>0.12693990971612643</v>
      </c>
      <c r="D408" s="35">
        <f>STDEV('Daily Returns'!D$409:D$660)*SQRT(Assumptions!$C$9)</f>
        <v>0.18468658410165589</v>
      </c>
      <c r="E408" s="35">
        <f>STDEV('Daily Returns'!E$409:E$660)*SQRT(Assumptions!$C$9)</f>
        <v>8.6412227933435337E-2</v>
      </c>
      <c r="F408" s="32">
        <f>'Growth Index'!E660/'Growth Index'!E408-1</f>
        <v>0.1149825120166228</v>
      </c>
      <c r="G408" s="37">
        <f>(F408-Assumptions!$C$8)/E408</f>
        <v>0.57841943451712741</v>
      </c>
      <c r="H408" s="37">
        <f>CORREL('Daily Returns'!B$409:B$660,'Daily Returns'!C$409:C$660)</f>
        <v>-0.13728837210570632</v>
      </c>
      <c r="I408" s="37">
        <f>CORREL('Daily Returns'!B$409:B$660,'Daily Returns'!D$409:D$660)</f>
        <v>0.46591881475592084</v>
      </c>
      <c r="J408" s="37">
        <f>CORREL('Daily Returns'!C$409:C$660,'Daily Returns'!D$409:D$660)</f>
        <v>-9.0280651633789441E-2</v>
      </c>
    </row>
    <row r="409" spans="1:10" x14ac:dyDescent="0.25">
      <c r="A409" s="60">
        <f>'Daily Prices'!A661</f>
        <v>43069</v>
      </c>
      <c r="B409" s="61">
        <f>STDEV('Daily Returns'!B$410:B$661)*SQRT(Assumptions!$C$9)</f>
        <v>0.10939384249450317</v>
      </c>
      <c r="C409" s="61">
        <f>STDEV('Daily Returns'!C$410:C$661)*SQRT(Assumptions!$C$9)</f>
        <v>0.1269340250747033</v>
      </c>
      <c r="D409" s="61">
        <f>STDEV('Daily Returns'!D$410:D$661)*SQRT(Assumptions!$C$9)</f>
        <v>0.1829220250134912</v>
      </c>
      <c r="E409" s="61">
        <f>STDEV('Daily Returns'!E$410:E$661)*SQRT(Assumptions!$C$9)</f>
        <v>8.5828206980914742E-2</v>
      </c>
      <c r="F409" s="48">
        <f>'Growth Index'!E661/'Growth Index'!E409-1</f>
        <v>0.12024434032396947</v>
      </c>
      <c r="G409" s="62">
        <f>(F409-Assumptions!$C$8)/E409</f>
        <v>0.64366182479209799</v>
      </c>
      <c r="H409" s="62">
        <f>CORREL('Daily Returns'!B$410:B$661,'Daily Returns'!C$410:C$661)</f>
        <v>-0.13510834803943034</v>
      </c>
      <c r="I409" s="62">
        <f>CORREL('Daily Returns'!B$410:B$661,'Daily Returns'!D$410:D$661)</f>
        <v>0.45683824879273605</v>
      </c>
      <c r="J409" s="62">
        <f>CORREL('Daily Returns'!C$410:C$661,'Daily Returns'!D$410:D$661)</f>
        <v>-8.8859445942664497E-2</v>
      </c>
    </row>
    <row r="410" spans="1:10" x14ac:dyDescent="0.25">
      <c r="A410" s="63">
        <f>'Daily Prices'!A662</f>
        <v>43070</v>
      </c>
      <c r="B410" s="35">
        <f>STDEV('Daily Returns'!B$411:B$662)*SQRT(Assumptions!$C$9)</f>
        <v>0.10987197817944983</v>
      </c>
      <c r="C410" s="35">
        <f>STDEV('Daily Returns'!C$411:C$662)*SQRT(Assumptions!$C$9)</f>
        <v>0.12697753053421654</v>
      </c>
      <c r="D410" s="35">
        <f>STDEV('Daily Returns'!D$411:D$662)*SQRT(Assumptions!$C$9)</f>
        <v>0.18245179265975564</v>
      </c>
      <c r="E410" s="35">
        <f>STDEV('Daily Returns'!E$411:E$662)*SQRT(Assumptions!$C$9)</f>
        <v>8.5836083732201349E-2</v>
      </c>
      <c r="F410" s="32">
        <f>'Growth Index'!E662/'Growth Index'!E410-1</f>
        <v>0.10980312935346181</v>
      </c>
      <c r="G410" s="37">
        <f>(F410-Assumptions!$C$8)/E410</f>
        <v>0.5219614805964633</v>
      </c>
      <c r="H410" s="37">
        <f>CORREL('Daily Returns'!B$411:B$662,'Daily Returns'!C$411:C$662)</f>
        <v>-0.13193733083450657</v>
      </c>
      <c r="I410" s="37">
        <f>CORREL('Daily Returns'!B$411:B$662,'Daily Returns'!D$411:D$662)</f>
        <v>0.45604280376755468</v>
      </c>
      <c r="J410" s="37">
        <f>CORREL('Daily Returns'!C$411:C$662,'Daily Returns'!D$411:D$662)</f>
        <v>-8.9589524640330792E-2</v>
      </c>
    </row>
    <row r="411" spans="1:10" x14ac:dyDescent="0.25">
      <c r="A411" s="60">
        <f>'Daily Prices'!A663</f>
        <v>43073</v>
      </c>
      <c r="B411" s="61">
        <f>STDEV('Daily Returns'!B$412:B$663)*SQRT(Assumptions!$C$9)</f>
        <v>0.10911115720846286</v>
      </c>
      <c r="C411" s="61">
        <f>STDEV('Daily Returns'!C$412:C$663)*SQRT(Assumptions!$C$9)</f>
        <v>0.126765070053905</v>
      </c>
      <c r="D411" s="61">
        <f>STDEV('Daily Returns'!D$412:D$663)*SQRT(Assumptions!$C$9)</f>
        <v>0.18237651863544563</v>
      </c>
      <c r="E411" s="61">
        <f>STDEV('Daily Returns'!E$412:E$663)*SQRT(Assumptions!$C$9)</f>
        <v>8.582741155336221E-2</v>
      </c>
      <c r="F411" s="48">
        <f>'Growth Index'!E663/'Growth Index'!E411-1</f>
        <v>0.10554745804414201</v>
      </c>
      <c r="G411" s="62">
        <f>(F411-Assumptions!$C$8)/E411</f>
        <v>0.4724301631645047</v>
      </c>
      <c r="H411" s="62">
        <f>CORREL('Daily Returns'!B$412:B$663,'Daily Returns'!C$412:C$663)</f>
        <v>-0.12539707617122892</v>
      </c>
      <c r="I411" s="62">
        <f>CORREL('Daily Returns'!B$412:B$663,'Daily Returns'!D$412:D$663)</f>
        <v>0.45594271211063597</v>
      </c>
      <c r="J411" s="62">
        <f>CORREL('Daily Returns'!C$412:C$663,'Daily Returns'!D$412:D$663)</f>
        <v>-8.7699260169391072E-2</v>
      </c>
    </row>
    <row r="412" spans="1:10" x14ac:dyDescent="0.25">
      <c r="A412" s="63">
        <f>'Daily Prices'!A664</f>
        <v>43074</v>
      </c>
      <c r="B412" s="35">
        <f>STDEV('Daily Returns'!B$413:B$664)*SQRT(Assumptions!$C$9)</f>
        <v>0.10913476718443638</v>
      </c>
      <c r="C412" s="35">
        <f>STDEV('Daily Returns'!C$413:C$664)*SQRT(Assumptions!$C$9)</f>
        <v>0.1229490042066953</v>
      </c>
      <c r="D412" s="35">
        <f>STDEV('Daily Returns'!D$413:D$664)*SQRT(Assumptions!$C$9)</f>
        <v>0.18230037923310902</v>
      </c>
      <c r="E412" s="35">
        <f>STDEV('Daily Returns'!E$413:E$664)*SQRT(Assumptions!$C$9)</f>
        <v>8.5135964270528719E-2</v>
      </c>
      <c r="F412" s="32">
        <f>'Growth Index'!E664/'Growth Index'!E412-1</f>
        <v>0.11446636906863916</v>
      </c>
      <c r="G412" s="37">
        <f>(F412-Assumptions!$C$8)/E412</f>
        <v>0.58102788278117612</v>
      </c>
      <c r="H412" s="37">
        <f>CORREL('Daily Returns'!B$413:B$664,'Daily Returns'!C$413:C$664)</f>
        <v>-0.13141163091634361</v>
      </c>
      <c r="I412" s="37">
        <f>CORREL('Daily Returns'!B$413:B$664,'Daily Returns'!D$413:D$664)</f>
        <v>0.45652905750136491</v>
      </c>
      <c r="J412" s="37">
        <f>CORREL('Daily Returns'!C$413:C$664,'Daily Returns'!D$413:D$664)</f>
        <v>-8.2754427623283958E-2</v>
      </c>
    </row>
    <row r="413" spans="1:10" x14ac:dyDescent="0.25">
      <c r="A413" s="60">
        <f>'Daily Prices'!A665</f>
        <v>43075</v>
      </c>
      <c r="B413" s="61">
        <f>STDEV('Daily Returns'!B$414:B$665)*SQRT(Assumptions!$C$9)</f>
        <v>0.10925115727340695</v>
      </c>
      <c r="C413" s="61">
        <f>STDEV('Daily Returns'!C$414:C$665)*SQRT(Assumptions!$C$9)</f>
        <v>0.1224585336147368</v>
      </c>
      <c r="D413" s="61">
        <f>STDEV('Daily Returns'!D$414:D$665)*SQRT(Assumptions!$C$9)</f>
        <v>0.18222337336798872</v>
      </c>
      <c r="E413" s="61">
        <f>STDEV('Daily Returns'!E$414:E$665)*SQRT(Assumptions!$C$9)</f>
        <v>8.5054020058610069E-2</v>
      </c>
      <c r="F413" s="48">
        <f>'Growth Index'!E665/'Growth Index'!E413-1</f>
        <v>0.11700414990193631</v>
      </c>
      <c r="G413" s="62">
        <f>(F413-Assumptions!$C$8)/E413</f>
        <v>0.61142494929811242</v>
      </c>
      <c r="H413" s="62">
        <f>CORREL('Daily Returns'!B$414:B$665,'Daily Returns'!C$414:C$665)</f>
        <v>-0.13615394948318393</v>
      </c>
      <c r="I413" s="62">
        <f>CORREL('Daily Returns'!B$414:B$665,'Daily Returns'!D$414:D$665)</f>
        <v>0.4577859997013598</v>
      </c>
      <c r="J413" s="62">
        <f>CORREL('Daily Returns'!C$414:C$665,'Daily Returns'!D$414:D$665)</f>
        <v>-8.0510044209295431E-2</v>
      </c>
    </row>
    <row r="414" spans="1:10" x14ac:dyDescent="0.25">
      <c r="A414" s="63">
        <f>'Daily Prices'!A666</f>
        <v>43076</v>
      </c>
      <c r="B414" s="35">
        <f>STDEV('Daily Returns'!B$415:B$666)*SQRT(Assumptions!$C$9)</f>
        <v>0.1097147546877404</v>
      </c>
      <c r="C414" s="35">
        <f>STDEV('Daily Returns'!C$415:C$666)*SQRT(Assumptions!$C$9)</f>
        <v>0.1226884012038314</v>
      </c>
      <c r="D414" s="35">
        <f>STDEV('Daily Returns'!D$415:D$666)*SQRT(Assumptions!$C$9)</f>
        <v>0.18214549994113816</v>
      </c>
      <c r="E414" s="35">
        <f>STDEV('Daily Returns'!E$415:E$666)*SQRT(Assumptions!$C$9)</f>
        <v>8.5041629375835093E-2</v>
      </c>
      <c r="F414" s="32">
        <f>'Growth Index'!E666/'Growth Index'!E414-1</f>
        <v>0.11514719945687779</v>
      </c>
      <c r="G414" s="37">
        <f>(F414-Assumptions!$C$8)/E414</f>
        <v>0.58967825316770461</v>
      </c>
      <c r="H414" s="37">
        <f>CORREL('Daily Returns'!B$415:B$666,'Daily Returns'!C$415:C$666)</f>
        <v>-0.14095005912484274</v>
      </c>
      <c r="I414" s="37">
        <f>CORREL('Daily Returns'!B$415:B$666,'Daily Returns'!D$415:D$666)</f>
        <v>0.45603781863962733</v>
      </c>
      <c r="J414" s="37">
        <f>CORREL('Daily Returns'!C$415:C$666,'Daily Returns'!D$415:D$666)</f>
        <v>-8.0300600055211169E-2</v>
      </c>
    </row>
    <row r="415" spans="1:10" x14ac:dyDescent="0.25">
      <c r="A415" s="60">
        <f>'Daily Prices'!A667</f>
        <v>43081</v>
      </c>
      <c r="B415" s="61">
        <f>STDEV('Daily Returns'!B$416:B$667)*SQRT(Assumptions!$C$9)</f>
        <v>0.10876314092514318</v>
      </c>
      <c r="C415" s="61">
        <f>STDEV('Daily Returns'!C$416:C$667)*SQRT(Assumptions!$C$9)</f>
        <v>0.12292164760776526</v>
      </c>
      <c r="D415" s="61">
        <f>STDEV('Daily Returns'!D$416:D$667)*SQRT(Assumptions!$C$9)</f>
        <v>0.18102039386654012</v>
      </c>
      <c r="E415" s="61">
        <f>STDEV('Daily Returns'!E$416:E$667)*SQRT(Assumptions!$C$9)</f>
        <v>8.4666237307721645E-2</v>
      </c>
      <c r="F415" s="48">
        <f>'Growth Index'!E667/'Growth Index'!E415-1</f>
        <v>0.12212509750246525</v>
      </c>
      <c r="G415" s="62">
        <f>(F415-Assumptions!$C$8)/E415</f>
        <v>0.67470929757800147</v>
      </c>
      <c r="H415" s="62">
        <f>CORREL('Daily Returns'!B$416:B$667,'Daily Returns'!C$416:C$667)</f>
        <v>-0.13942862920906143</v>
      </c>
      <c r="I415" s="62">
        <f>CORREL('Daily Returns'!B$416:B$667,'Daily Returns'!D$416:D$667)</f>
        <v>0.44572879954708783</v>
      </c>
      <c r="J415" s="62">
        <f>CORREL('Daily Returns'!C$416:C$667,'Daily Returns'!D$416:D$667)</f>
        <v>-7.4008765540208854E-2</v>
      </c>
    </row>
    <row r="416" spans="1:10" x14ac:dyDescent="0.25">
      <c r="A416" s="63">
        <f>'Daily Prices'!A668</f>
        <v>43082</v>
      </c>
      <c r="B416" s="35">
        <f>STDEV('Daily Returns'!B$417:B$668)*SQRT(Assumptions!$C$9)</f>
        <v>0.10892892052567518</v>
      </c>
      <c r="C416" s="35">
        <f>STDEV('Daily Returns'!C$417:C$668)*SQRT(Assumptions!$C$9)</f>
        <v>0.122579197962946</v>
      </c>
      <c r="D416" s="35">
        <f>STDEV('Daily Returns'!D$417:D$668)*SQRT(Assumptions!$C$9)</f>
        <v>0.18127968592809054</v>
      </c>
      <c r="E416" s="35">
        <f>STDEV('Daily Returns'!E$417:E$668)*SQRT(Assumptions!$C$9)</f>
        <v>8.4824009623649346E-2</v>
      </c>
      <c r="F416" s="32">
        <f>'Growth Index'!E668/'Growth Index'!E416-1</f>
        <v>0.11834275631980828</v>
      </c>
      <c r="G416" s="37">
        <f>(F416-Assumptions!$C$8)/E416</f>
        <v>0.62886388602096999</v>
      </c>
      <c r="H416" s="37">
        <f>CORREL('Daily Returns'!B$417:B$668,'Daily Returns'!C$417:C$668)</f>
        <v>-0.13862406854543682</v>
      </c>
      <c r="I416" s="37">
        <f>CORREL('Daily Returns'!B$417:B$668,'Daily Returns'!D$417:D$668)</f>
        <v>0.44758270404960238</v>
      </c>
      <c r="J416" s="37">
        <f>CORREL('Daily Returns'!C$417:C$668,'Daily Returns'!D$417:D$668)</f>
        <v>-7.1468921900607885E-2</v>
      </c>
    </row>
    <row r="417" spans="1:10" x14ac:dyDescent="0.25">
      <c r="A417" s="60">
        <f>'Daily Prices'!A669</f>
        <v>43083</v>
      </c>
      <c r="B417" s="61">
        <f>STDEV('Daily Returns'!B$418:B$669)*SQRT(Assumptions!$C$9)</f>
        <v>0.10888654071363972</v>
      </c>
      <c r="C417" s="61">
        <f>STDEV('Daily Returns'!C$418:C$669)*SQRT(Assumptions!$C$9)</f>
        <v>0.12264291089149067</v>
      </c>
      <c r="D417" s="61">
        <f>STDEV('Daily Returns'!D$418:D$669)*SQRT(Assumptions!$C$9)</f>
        <v>0.18119272934132272</v>
      </c>
      <c r="E417" s="61">
        <f>STDEV('Daily Returns'!E$418:E$669)*SQRT(Assumptions!$C$9)</f>
        <v>8.4893450736121256E-2</v>
      </c>
      <c r="F417" s="48">
        <f>'Growth Index'!E669/'Growth Index'!E417-1</f>
        <v>0.12470860718275922</v>
      </c>
      <c r="G417" s="62">
        <f>(F417-Assumptions!$C$8)/E417</f>
        <v>0.70333584823115036</v>
      </c>
      <c r="H417" s="62">
        <f>CORREL('Daily Returns'!B$418:B$669,'Daily Returns'!C$418:C$669)</f>
        <v>-0.13456380985740279</v>
      </c>
      <c r="I417" s="62">
        <f>CORREL('Daily Returns'!B$418:B$669,'Daily Returns'!D$418:D$669)</f>
        <v>0.44632560630850215</v>
      </c>
      <c r="J417" s="62">
        <f>CORREL('Daily Returns'!C$418:C$669,'Daily Returns'!D$418:D$669)</f>
        <v>-7.037030638741236E-2</v>
      </c>
    </row>
    <row r="418" spans="1:10" x14ac:dyDescent="0.25">
      <c r="A418" s="63">
        <f>'Daily Prices'!A670</f>
        <v>43084</v>
      </c>
      <c r="B418" s="35">
        <f>STDEV('Daily Returns'!B$419:B$670)*SQRT(Assumptions!$C$9)</f>
        <v>0.10750793023699513</v>
      </c>
      <c r="C418" s="35">
        <f>STDEV('Daily Returns'!C$419:C$670)*SQRT(Assumptions!$C$9)</f>
        <v>0.12263712278705224</v>
      </c>
      <c r="D418" s="35">
        <f>STDEV('Daily Returns'!D$419:D$670)*SQRT(Assumptions!$C$9)</f>
        <v>0.18034489373583679</v>
      </c>
      <c r="E418" s="35">
        <f>STDEV('Daily Returns'!E$419:E$670)*SQRT(Assumptions!$C$9)</f>
        <v>8.4140919968616348E-2</v>
      </c>
      <c r="F418" s="32">
        <f>'Growth Index'!E670/'Growth Index'!E418-1</f>
        <v>0.11504413854736839</v>
      </c>
      <c r="G418" s="37">
        <f>(F418-Assumptions!$C$8)/E418</f>
        <v>0.59476576398302172</v>
      </c>
      <c r="H418" s="37">
        <f>CORREL('Daily Returns'!B$419:B$670,'Daily Returns'!C$419:C$670)</f>
        <v>-0.13915123477610536</v>
      </c>
      <c r="I418" s="37">
        <f>CORREL('Daily Returns'!B$419:B$670,'Daily Returns'!D$419:D$670)</f>
        <v>0.43857641434542644</v>
      </c>
      <c r="J418" s="37">
        <f>CORREL('Daily Returns'!C$419:C$670,'Daily Returns'!D$419:D$670)</f>
        <v>-7.2413119610751586E-2</v>
      </c>
    </row>
    <row r="419" spans="1:10" x14ac:dyDescent="0.25">
      <c r="A419" s="60">
        <f>'Daily Prices'!A671</f>
        <v>43087</v>
      </c>
      <c r="B419" s="61">
        <f>STDEV('Daily Returns'!B$420:B$671)*SQRT(Assumptions!$C$9)</f>
        <v>0.1075171162498538</v>
      </c>
      <c r="C419" s="61">
        <f>STDEV('Daily Returns'!C$420:C$671)*SQRT(Assumptions!$C$9)</f>
        <v>0.12260982870308704</v>
      </c>
      <c r="D419" s="61">
        <f>STDEV('Daily Returns'!D$420:D$671)*SQRT(Assumptions!$C$9)</f>
        <v>0.1805677498064012</v>
      </c>
      <c r="E419" s="61">
        <f>STDEV('Daily Returns'!E$420:E$671)*SQRT(Assumptions!$C$9)</f>
        <v>8.4384970602132015E-2</v>
      </c>
      <c r="F419" s="48">
        <f>'Growth Index'!E671/'Growth Index'!E419-1</f>
        <v>0.120739433542427</v>
      </c>
      <c r="G419" s="62">
        <f>(F419-Assumptions!$C$8)/E419</f>
        <v>0.66053745287456112</v>
      </c>
      <c r="H419" s="62">
        <f>CORREL('Daily Returns'!B$420:B$671,'Daily Returns'!C$420:C$671)</f>
        <v>-0.13560195335727263</v>
      </c>
      <c r="I419" s="62">
        <f>CORREL('Daily Returns'!B$420:B$671,'Daily Returns'!D$420:D$671)</f>
        <v>0.43929443939766755</v>
      </c>
      <c r="J419" s="62">
        <f>CORREL('Daily Returns'!C$420:C$671,'Daily Returns'!D$420:D$671)</f>
        <v>-6.8771168085895187E-2</v>
      </c>
    </row>
    <row r="420" spans="1:10" x14ac:dyDescent="0.25">
      <c r="A420" s="63">
        <f>'Daily Prices'!A672</f>
        <v>43088</v>
      </c>
      <c r="B420" s="35">
        <f>STDEV('Daily Returns'!B$421:B$672)*SQRT(Assumptions!$C$9)</f>
        <v>0.10760676806120759</v>
      </c>
      <c r="C420" s="35">
        <f>STDEV('Daily Returns'!C$421:C$672)*SQRT(Assumptions!$C$9)</f>
        <v>0.12250736757399837</v>
      </c>
      <c r="D420" s="35">
        <f>STDEV('Daily Returns'!D$421:D$672)*SQRT(Assumptions!$C$9)</f>
        <v>0.18055782310411278</v>
      </c>
      <c r="E420" s="35">
        <f>STDEV('Daily Returns'!E$421:E$672)*SQRT(Assumptions!$C$9)</f>
        <v>8.4258028613752228E-2</v>
      </c>
      <c r="F420" s="32">
        <f>'Growth Index'!E672/'Growth Index'!E420-1</f>
        <v>0.11829529396664862</v>
      </c>
      <c r="G420" s="37">
        <f>(F420-Assumptions!$C$8)/E420</f>
        <v>0.63252481506492297</v>
      </c>
      <c r="H420" s="37">
        <f>CORREL('Daily Returns'!B$421:B$672,'Daily Returns'!C$421:C$672)</f>
        <v>-0.13806248355754205</v>
      </c>
      <c r="I420" s="37">
        <f>CORREL('Daily Returns'!B$421:B$672,'Daily Returns'!D$421:D$672)</f>
        <v>0.4396688929199043</v>
      </c>
      <c r="J420" s="37">
        <f>CORREL('Daily Returns'!C$421:C$672,'Daily Returns'!D$421:D$672)</f>
        <v>-7.1380005154827064E-2</v>
      </c>
    </row>
    <row r="421" spans="1:10" x14ac:dyDescent="0.25">
      <c r="A421" s="60">
        <f>'Daily Prices'!A673</f>
        <v>43089</v>
      </c>
      <c r="B421" s="61">
        <f>STDEV('Daily Returns'!B$422:B$673)*SQRT(Assumptions!$C$9)</f>
        <v>0.10760394558476354</v>
      </c>
      <c r="C421" s="61">
        <f>STDEV('Daily Returns'!C$422:C$673)*SQRT(Assumptions!$C$9)</f>
        <v>0.12250008681663728</v>
      </c>
      <c r="D421" s="61">
        <f>STDEV('Daily Returns'!D$422:D$673)*SQRT(Assumptions!$C$9)</f>
        <v>0.18054661084409926</v>
      </c>
      <c r="E421" s="61">
        <f>STDEV('Daily Returns'!E$422:E$673)*SQRT(Assumptions!$C$9)</f>
        <v>8.422090614497732E-2</v>
      </c>
      <c r="F421" s="48">
        <f>'Growth Index'!E673/'Growth Index'!E421-1</f>
        <v>0.12109957176166741</v>
      </c>
      <c r="G421" s="62">
        <f>(F421-Assumptions!$C$8)/E421</f>
        <v>0.66610031083135079</v>
      </c>
      <c r="H421" s="62">
        <f>CORREL('Daily Returns'!B$422:B$673,'Daily Returns'!C$422:C$673)</f>
        <v>-0.13906290764187834</v>
      </c>
      <c r="I421" s="62">
        <f>CORREL('Daily Returns'!B$422:B$673,'Daily Returns'!D$422:D$673)</f>
        <v>0.43950038300107458</v>
      </c>
      <c r="J421" s="62">
        <f>CORREL('Daily Returns'!C$422:C$673,'Daily Returns'!D$422:D$673)</f>
        <v>-7.1708440982489949E-2</v>
      </c>
    </row>
    <row r="422" spans="1:10" x14ac:dyDescent="0.25">
      <c r="A422" s="63">
        <f>'Daily Prices'!A674</f>
        <v>43090</v>
      </c>
      <c r="B422" s="35">
        <f>STDEV('Daily Returns'!B$423:B$674)*SQRT(Assumptions!$C$9)</f>
        <v>0.10757401006786825</v>
      </c>
      <c r="C422" s="35">
        <f>STDEV('Daily Returns'!C$423:C$674)*SQRT(Assumptions!$C$9)</f>
        <v>0.12249679567208586</v>
      </c>
      <c r="D422" s="35">
        <f>STDEV('Daily Returns'!D$423:D$674)*SQRT(Assumptions!$C$9)</f>
        <v>0.18053087470147883</v>
      </c>
      <c r="E422" s="35">
        <f>STDEV('Daily Returns'!E$423:E$674)*SQRT(Assumptions!$C$9)</f>
        <v>8.4205605562588548E-2</v>
      </c>
      <c r="F422" s="32">
        <f>'Growth Index'!E674/'Growth Index'!E422-1</f>
        <v>0.12018631744434694</v>
      </c>
      <c r="G422" s="37">
        <f>(F422-Assumptions!$C$8)/E422</f>
        <v>0.65537581584551297</v>
      </c>
      <c r="H422" s="37">
        <f>CORREL('Daily Returns'!B$423:B$674,'Daily Returns'!C$423:C$674)</f>
        <v>-0.13893214020600109</v>
      </c>
      <c r="I422" s="37">
        <f>CORREL('Daily Returns'!B$423:B$674,'Daily Returns'!D$423:D$674)</f>
        <v>0.43857776596782216</v>
      </c>
      <c r="J422" s="37">
        <f>CORREL('Daily Returns'!C$423:C$674,'Daily Returns'!D$423:D$674)</f>
        <v>-7.1362026365312914E-2</v>
      </c>
    </row>
    <row r="423" spans="1:10" x14ac:dyDescent="0.25">
      <c r="A423" s="60">
        <f>'Daily Prices'!A675</f>
        <v>43091</v>
      </c>
      <c r="B423" s="61">
        <f>STDEV('Daily Returns'!B$424:B$675)*SQRT(Assumptions!$C$9)</f>
        <v>0.10760705345874069</v>
      </c>
      <c r="C423" s="61">
        <f>STDEV('Daily Returns'!C$424:C$675)*SQRT(Assumptions!$C$9)</f>
        <v>0.12247882954160765</v>
      </c>
      <c r="D423" s="61">
        <f>STDEV('Daily Returns'!D$424:D$675)*SQRT(Assumptions!$C$9)</f>
        <v>0.18055655379637497</v>
      </c>
      <c r="E423" s="61">
        <f>STDEV('Daily Returns'!E$424:E$675)*SQRT(Assumptions!$C$9)</f>
        <v>8.4238916730389635E-2</v>
      </c>
      <c r="F423" s="48">
        <f>'Growth Index'!E675/'Growth Index'!E423-1</f>
        <v>0.12384302328862096</v>
      </c>
      <c r="G423" s="62">
        <f>(F423-Assumptions!$C$8)/E423</f>
        <v>0.69852540337087476</v>
      </c>
      <c r="H423" s="62">
        <f>CORREL('Daily Returns'!B$424:B$675,'Daily Returns'!C$424:C$675)</f>
        <v>-0.13823708554649217</v>
      </c>
      <c r="I423" s="62">
        <f>CORREL('Daily Returns'!B$424:B$675,'Daily Returns'!D$424:D$675)</f>
        <v>0.43890163448335168</v>
      </c>
      <c r="J423" s="62">
        <f>CORREL('Daily Returns'!C$424:C$675,'Daily Returns'!D$424:D$675)</f>
        <v>-7.1194447815060263E-2</v>
      </c>
    </row>
    <row r="424" spans="1:10" x14ac:dyDescent="0.25">
      <c r="A424" s="63">
        <f>'Daily Prices'!A676</f>
        <v>43095</v>
      </c>
      <c r="B424" s="35">
        <f>STDEV('Daily Returns'!B$425:B$676)*SQRT(Assumptions!$C$9)</f>
        <v>0.10715924620603802</v>
      </c>
      <c r="C424" s="35">
        <f>STDEV('Daily Returns'!C$425:C$676)*SQRT(Assumptions!$C$9)</f>
        <v>0.12246549848026246</v>
      </c>
      <c r="D424" s="35">
        <f>STDEV('Daily Returns'!D$425:D$676)*SQRT(Assumptions!$C$9)</f>
        <v>0.17987049411969683</v>
      </c>
      <c r="E424" s="35">
        <f>STDEV('Daily Returns'!E$425:E$676)*SQRT(Assumptions!$C$9)</f>
        <v>8.3952545992939845E-2</v>
      </c>
      <c r="F424" s="32">
        <f>'Growth Index'!E676/'Growth Index'!E424-1</f>
        <v>0.13228278569051444</v>
      </c>
      <c r="G424" s="37">
        <f>(F424-Assumptions!$C$8)/E424</f>
        <v>0.80143829939562183</v>
      </c>
      <c r="H424" s="37">
        <f>CORREL('Daily Returns'!B$425:B$676,'Daily Returns'!C$425:C$676)</f>
        <v>-0.13744729660455876</v>
      </c>
      <c r="I424" s="37">
        <f>CORREL('Daily Returns'!B$425:B$676,'Daily Returns'!D$425:D$676)</f>
        <v>0.43436292526373688</v>
      </c>
      <c r="J424" s="37">
        <f>CORREL('Daily Returns'!C$425:C$676,'Daily Returns'!D$425:D$676)</f>
        <v>-7.0176980889739088E-2</v>
      </c>
    </row>
    <row r="425" spans="1:10" x14ac:dyDescent="0.25">
      <c r="A425" s="60">
        <f>'Daily Prices'!A677</f>
        <v>43096</v>
      </c>
      <c r="B425" s="61">
        <f>STDEV('Daily Returns'!B$426:B$677)*SQRT(Assumptions!$C$9)</f>
        <v>0.10720416792439713</v>
      </c>
      <c r="C425" s="61">
        <f>STDEV('Daily Returns'!C$426:C$677)*SQRT(Assumptions!$C$9)</f>
        <v>0.12322834900379301</v>
      </c>
      <c r="D425" s="61">
        <f>STDEV('Daily Returns'!D$426:D$677)*SQRT(Assumptions!$C$9)</f>
        <v>0.18000794914495694</v>
      </c>
      <c r="E425" s="61">
        <f>STDEV('Daily Returns'!E$426:E$677)*SQRT(Assumptions!$C$9)</f>
        <v>8.3969431027460212E-2</v>
      </c>
      <c r="F425" s="48">
        <f>'Growth Index'!E677/'Growth Index'!E425-1</f>
        <v>0.13652532311520393</v>
      </c>
      <c r="G425" s="62">
        <f>(F425-Assumptions!$C$8)/E425</f>
        <v>0.85180192648695296</v>
      </c>
      <c r="H425" s="62">
        <f>CORREL('Daily Returns'!B$426:B$677,'Daily Returns'!C$426:C$677)</f>
        <v>-0.13999546165405546</v>
      </c>
      <c r="I425" s="62">
        <f>CORREL('Daily Returns'!B$426:B$677,'Daily Returns'!D$426:D$677)</f>
        <v>0.43558774815575013</v>
      </c>
      <c r="J425" s="62">
        <f>CORREL('Daily Returns'!C$426:C$677,'Daily Returns'!D$426:D$677)</f>
        <v>-7.4864613434830959E-2</v>
      </c>
    </row>
    <row r="426" spans="1:10" x14ac:dyDescent="0.25">
      <c r="A426" s="63">
        <f>'Daily Prices'!A678</f>
        <v>43097</v>
      </c>
      <c r="B426" s="35">
        <f>STDEV('Daily Returns'!B$427:B$678)*SQRT(Assumptions!$C$9)</f>
        <v>0.10723747593209107</v>
      </c>
      <c r="C426" s="35">
        <f>STDEV('Daily Returns'!C$427:C$678)*SQRT(Assumptions!$C$9)</f>
        <v>0.1233892592342592</v>
      </c>
      <c r="D426" s="35">
        <f>STDEV('Daily Returns'!D$427:D$678)*SQRT(Assumptions!$C$9)</f>
        <v>0.17999499963750193</v>
      </c>
      <c r="E426" s="35">
        <f>STDEV('Daily Returns'!E$427:E$678)*SQRT(Assumptions!$C$9)</f>
        <v>8.3951182102754277E-2</v>
      </c>
      <c r="F426" s="32">
        <f>'Growth Index'!E678/'Growth Index'!E426-1</f>
        <v>0.1357479668296957</v>
      </c>
      <c r="G426" s="37">
        <f>(F426-Assumptions!$C$8)/E426</f>
        <v>0.84272746443405466</v>
      </c>
      <c r="H426" s="37">
        <f>CORREL('Daily Returns'!B$427:B$678,'Daily Returns'!C$427:C$678)</f>
        <v>-0.14137072474407605</v>
      </c>
      <c r="I426" s="37">
        <f>CORREL('Daily Returns'!B$427:B$678,'Daily Returns'!D$427:D$678)</f>
        <v>0.43564940496586557</v>
      </c>
      <c r="J426" s="37">
        <f>CORREL('Daily Returns'!C$427:C$678,'Daily Returns'!D$427:D$678)</f>
        <v>-7.5734293398474498E-2</v>
      </c>
    </row>
    <row r="427" spans="1:10" x14ac:dyDescent="0.25">
      <c r="A427" s="60">
        <f>'Daily Prices'!A679</f>
        <v>43098</v>
      </c>
      <c r="B427" s="61">
        <f>STDEV('Daily Returns'!B$428:B$679)*SQRT(Assumptions!$C$9)</f>
        <v>0.10732664977637678</v>
      </c>
      <c r="C427" s="61">
        <f>STDEV('Daily Returns'!C$428:C$679)*SQRT(Assumptions!$C$9)</f>
        <v>0.12287722575084879</v>
      </c>
      <c r="D427" s="61">
        <f>STDEV('Daily Returns'!D$428:D$679)*SQRT(Assumptions!$C$9)</f>
        <v>0.17922080936731349</v>
      </c>
      <c r="E427" s="61">
        <f>STDEV('Daily Returns'!E$428:E$679)*SQRT(Assumptions!$C$9)</f>
        <v>8.3980450487510405E-2</v>
      </c>
      <c r="F427" s="48">
        <f>'Growth Index'!E679/'Growth Index'!E427-1</f>
        <v>0.1405943458780412</v>
      </c>
      <c r="G427" s="62">
        <f>(F427-Assumptions!$C$8)/E427</f>
        <v>0.90014218117683964</v>
      </c>
      <c r="H427" s="62">
        <f>CORREL('Daily Returns'!B$428:B$679,'Daily Returns'!C$428:C$679)</f>
        <v>-0.13913486400234423</v>
      </c>
      <c r="I427" s="62">
        <f>CORREL('Daily Returns'!B$428:B$679,'Daily Returns'!D$428:D$679)</f>
        <v>0.43537902994622918</v>
      </c>
      <c r="J427" s="62">
        <f>CORREL('Daily Returns'!C$428:C$679,'Daily Returns'!D$428:D$679)</f>
        <v>-6.7670710941073339E-2</v>
      </c>
    </row>
    <row r="428" spans="1:10" x14ac:dyDescent="0.25">
      <c r="A428" s="63">
        <f>'Daily Prices'!A680</f>
        <v>43101</v>
      </c>
      <c r="B428" s="35">
        <f>STDEV('Daily Returns'!B$429:B$680)*SQRT(Assumptions!$C$9)</f>
        <v>0.10678922512570289</v>
      </c>
      <c r="C428" s="35">
        <f>STDEV('Daily Returns'!C$429:C$680)*SQRT(Assumptions!$C$9)</f>
        <v>0.12226033926243797</v>
      </c>
      <c r="D428" s="35">
        <f>STDEV('Daily Returns'!D$429:D$680)*SQRT(Assumptions!$C$9)</f>
        <v>0.17849981894358191</v>
      </c>
      <c r="E428" s="35">
        <f>STDEV('Daily Returns'!E$429:E$680)*SQRT(Assumptions!$C$9)</f>
        <v>8.3974615023694243E-2</v>
      </c>
      <c r="F428" s="32">
        <f>'Growth Index'!E680/'Growth Index'!E428-1</f>
        <v>0.14072859401808202</v>
      </c>
      <c r="G428" s="37">
        <f>(F428-Assumptions!$C$8)/E428</f>
        <v>0.90180340805033121</v>
      </c>
      <c r="H428" s="37">
        <f>CORREL('Daily Returns'!B$429:B$680,'Daily Returns'!C$429:C$680)</f>
        <v>-0.12802094222267985</v>
      </c>
      <c r="I428" s="37">
        <f>CORREL('Daily Returns'!B$429:B$680,'Daily Returns'!D$429:D$680)</f>
        <v>0.42979914486923926</v>
      </c>
      <c r="J428" s="37">
        <f>CORREL('Daily Returns'!C$429:C$680,'Daily Returns'!D$429:D$680)</f>
        <v>-5.8686811430694992E-2</v>
      </c>
    </row>
    <row r="429" spans="1:10" x14ac:dyDescent="0.25">
      <c r="A429" s="60">
        <f>'Daily Prices'!A681</f>
        <v>43102</v>
      </c>
      <c r="B429" s="61">
        <f>STDEV('Daily Returns'!B$430:B$681)*SQRT(Assumptions!$C$9)</f>
        <v>0.1067030004276401</v>
      </c>
      <c r="C429" s="61">
        <f>STDEV('Daily Returns'!C$430:C$681)*SQRT(Assumptions!$C$9)</f>
        <v>0.12241372945439467</v>
      </c>
      <c r="D429" s="61">
        <f>STDEV('Daily Returns'!D$430:D$681)*SQRT(Assumptions!$C$9)</f>
        <v>0.1800110482500159</v>
      </c>
      <c r="E429" s="61">
        <f>STDEV('Daily Returns'!E$430:E$681)*SQRT(Assumptions!$C$9)</f>
        <v>8.436464659245306E-2</v>
      </c>
      <c r="F429" s="48">
        <f>'Growth Index'!E681/'Growth Index'!E429-1</f>
        <v>0.16227557515124058</v>
      </c>
      <c r="G429" s="62">
        <f>(F429-Assumptions!$C$8)/E429</f>
        <v>1.1530371912912449</v>
      </c>
      <c r="H429" s="62">
        <f>CORREL('Daily Returns'!B$430:B$681,'Daily Returns'!C$430:C$681)</f>
        <v>-0.12939223661226321</v>
      </c>
      <c r="I429" s="62">
        <f>CORREL('Daily Returns'!B$430:B$681,'Daily Returns'!D$430:D$681)</f>
        <v>0.42131204993396532</v>
      </c>
      <c r="J429" s="62">
        <f>CORREL('Daily Returns'!C$430:C$681,'Daily Returns'!D$430:D$681)</f>
        <v>-5.1487165262216458E-2</v>
      </c>
    </row>
    <row r="430" spans="1:10" x14ac:dyDescent="0.25">
      <c r="A430" s="63">
        <f>'Daily Prices'!A682</f>
        <v>43103</v>
      </c>
      <c r="B430" s="35">
        <f>STDEV('Daily Returns'!B$431:B$682)*SQRT(Assumptions!$C$9)</f>
        <v>0.10651018675700666</v>
      </c>
      <c r="C430" s="35">
        <f>STDEV('Daily Returns'!C$431:C$682)*SQRT(Assumptions!$C$9)</f>
        <v>0.12237628572389023</v>
      </c>
      <c r="D430" s="35">
        <f>STDEV('Daily Returns'!D$431:D$682)*SQRT(Assumptions!$C$9)</f>
        <v>0.18118456298344005</v>
      </c>
      <c r="E430" s="35">
        <f>STDEV('Daily Returns'!E$431:E$682)*SQRT(Assumptions!$C$9)</f>
        <v>8.4532021930171092E-2</v>
      </c>
      <c r="F430" s="32">
        <f>'Growth Index'!E682/'Growth Index'!E430-1</f>
        <v>0.15986194531513043</v>
      </c>
      <c r="G430" s="37">
        <f>(F430-Assumptions!$C$8)/E430</f>
        <v>1.1222013048912105</v>
      </c>
      <c r="H430" s="37">
        <f>CORREL('Daily Returns'!B$431:B$682,'Daily Returns'!C$431:C$682)</f>
        <v>-0.12811849991464028</v>
      </c>
      <c r="I430" s="37">
        <f>CORREL('Daily Returns'!B$431:B$682,'Daily Returns'!D$431:D$682)</f>
        <v>0.41543965874018907</v>
      </c>
      <c r="J430" s="37">
        <f>CORREL('Daily Returns'!C$431:C$682,'Daily Returns'!D$431:D$682)</f>
        <v>-5.0418045939634309E-2</v>
      </c>
    </row>
    <row r="431" spans="1:10" x14ac:dyDescent="0.25">
      <c r="A431" s="60">
        <f>'Daily Prices'!A683</f>
        <v>43108</v>
      </c>
      <c r="B431" s="61">
        <f>STDEV('Daily Returns'!B$432:B$683)*SQRT(Assumptions!$C$9)</f>
        <v>0.10749839127187662</v>
      </c>
      <c r="C431" s="61">
        <f>STDEV('Daily Returns'!C$432:C$683)*SQRT(Assumptions!$C$9)</f>
        <v>0.12141489475747191</v>
      </c>
      <c r="D431" s="61">
        <f>STDEV('Daily Returns'!D$432:D$683)*SQRT(Assumptions!$C$9)</f>
        <v>0.1823485227027753</v>
      </c>
      <c r="E431" s="61">
        <f>STDEV('Daily Returns'!E$432:E$683)*SQRT(Assumptions!$C$9)</f>
        <v>8.3967759470491551E-2</v>
      </c>
      <c r="F431" s="48">
        <f>'Growth Index'!E683/'Growth Index'!E431-1</f>
        <v>0.16977372001980173</v>
      </c>
      <c r="G431" s="62">
        <f>(F431-Assumptions!$C$8)/E431</f>
        <v>1.2477851103865876</v>
      </c>
      <c r="H431" s="62">
        <f>CORREL('Daily Returns'!B$432:B$683,'Daily Returns'!C$432:C$683)</f>
        <v>-0.11470746266136513</v>
      </c>
      <c r="I431" s="62">
        <f>CORREL('Daily Returns'!B$432:B$683,'Daily Returns'!D$432:D$683)</f>
        <v>0.39268948545267435</v>
      </c>
      <c r="J431" s="62">
        <f>CORREL('Daily Returns'!C$432:C$683,'Daily Returns'!D$432:D$683)</f>
        <v>-6.9056057101322746E-2</v>
      </c>
    </row>
    <row r="432" spans="1:10" x14ac:dyDescent="0.25">
      <c r="A432" s="63">
        <f>'Daily Prices'!A684</f>
        <v>43110</v>
      </c>
      <c r="B432" s="35">
        <f>STDEV('Daily Returns'!B$433:B$684)*SQRT(Assumptions!$C$9)</f>
        <v>0.10743669347748949</v>
      </c>
      <c r="C432" s="35">
        <f>STDEV('Daily Returns'!C$433:C$684)*SQRT(Assumptions!$C$9)</f>
        <v>0.12135853333978586</v>
      </c>
      <c r="D432" s="35">
        <f>STDEV('Daily Returns'!D$433:D$684)*SQRT(Assumptions!$C$9)</f>
        <v>0.18279497218021087</v>
      </c>
      <c r="E432" s="35">
        <f>STDEV('Daily Returns'!E$433:E$684)*SQRT(Assumptions!$C$9)</f>
        <v>8.3984374328927677E-2</v>
      </c>
      <c r="F432" s="32">
        <f>'Growth Index'!E684/'Growth Index'!E432-1</f>
        <v>0.16411818414507939</v>
      </c>
      <c r="G432" s="37">
        <f>(F432-Assumptions!$C$8)/E432</f>
        <v>1.1801979229717141</v>
      </c>
      <c r="H432" s="37">
        <f>CORREL('Daily Returns'!B$433:B$684,'Daily Returns'!C$433:C$684)</f>
        <v>-0.11238600773061712</v>
      </c>
      <c r="I432" s="37">
        <f>CORREL('Daily Returns'!B$433:B$684,'Daily Returns'!D$433:D$684)</f>
        <v>0.38838722657885139</v>
      </c>
      <c r="J432" s="37">
        <f>CORREL('Daily Returns'!C$433:C$684,'Daily Returns'!D$433:D$684)</f>
        <v>-6.9580956578390876E-2</v>
      </c>
    </row>
    <row r="433" spans="1:10" x14ac:dyDescent="0.25">
      <c r="A433" s="60">
        <f>'Daily Prices'!A685</f>
        <v>43111</v>
      </c>
      <c r="B433" s="61">
        <f>STDEV('Daily Returns'!B$434:B$685)*SQRT(Assumptions!$C$9)</f>
        <v>0.1034513359742219</v>
      </c>
      <c r="C433" s="61">
        <f>STDEV('Daily Returns'!C$434:C$685)*SQRT(Assumptions!$C$9)</f>
        <v>0.12018255851212245</v>
      </c>
      <c r="D433" s="61">
        <f>STDEV('Daily Returns'!D$434:D$685)*SQRT(Assumptions!$C$9)</f>
        <v>0.18201762013500916</v>
      </c>
      <c r="E433" s="61">
        <f>STDEV('Daily Returns'!E$434:E$685)*SQRT(Assumptions!$C$9)</f>
        <v>8.4562812116830949E-2</v>
      </c>
      <c r="F433" s="48">
        <f>'Growth Index'!E685/'Growth Index'!E433-1</f>
        <v>0.18180051068928504</v>
      </c>
      <c r="G433" s="62">
        <f>(F433-Assumptions!$C$8)/E433</f>
        <v>1.3812278443142936</v>
      </c>
      <c r="H433" s="62">
        <f>CORREL('Daily Returns'!B$434:B$685,'Daily Returns'!C$434:C$685)</f>
        <v>-0.15720338868839323</v>
      </c>
      <c r="I433" s="62">
        <f>CORREL('Daily Returns'!B$434:B$685,'Daily Returns'!D$434:D$685)</f>
        <v>0.46399375441122392</v>
      </c>
      <c r="J433" s="62">
        <f>CORREL('Daily Returns'!C$434:C$685,'Daily Returns'!D$434:D$685)</f>
        <v>-3.9742854669594395E-2</v>
      </c>
    </row>
    <row r="434" spans="1:10" x14ac:dyDescent="0.25">
      <c r="A434" s="63">
        <f>'Daily Prices'!A686</f>
        <v>43115</v>
      </c>
      <c r="B434" s="35">
        <f>STDEV('Daily Returns'!B$435:B$686)*SQRT(Assumptions!$C$9)</f>
        <v>0.10182204267891004</v>
      </c>
      <c r="C434" s="35">
        <f>STDEV('Daily Returns'!C$435:C$686)*SQRT(Assumptions!$C$9)</f>
        <v>0.12043062521230943</v>
      </c>
      <c r="D434" s="35">
        <f>STDEV('Daily Returns'!D$435:D$686)*SQRT(Assumptions!$C$9)</f>
        <v>0.1831942425053727</v>
      </c>
      <c r="E434" s="35">
        <f>STDEV('Daily Returns'!E$435:E$686)*SQRT(Assumptions!$C$9)</f>
        <v>8.4644003488384453E-2</v>
      </c>
      <c r="F434" s="32">
        <f>'Growth Index'!E686/'Growth Index'!E434-1</f>
        <v>0.22005121354726898</v>
      </c>
      <c r="G434" s="37">
        <f>(F434-Assumptions!$C$8)/E434</f>
        <v>1.8318038745479044</v>
      </c>
      <c r="H434" s="37">
        <f>CORREL('Daily Returns'!B$435:B$686,'Daily Returns'!C$435:C$686)</f>
        <v>-0.16114325358073281</v>
      </c>
      <c r="I434" s="37">
        <f>CORREL('Daily Returns'!B$435:B$686,'Daily Returns'!D$435:D$686)</f>
        <v>0.45615349944462935</v>
      </c>
      <c r="J434" s="37">
        <f>CORREL('Daily Returns'!C$435:C$686,'Daily Returns'!D$435:D$686)</f>
        <v>-3.1500409532408506E-2</v>
      </c>
    </row>
    <row r="435" spans="1:10" x14ac:dyDescent="0.25">
      <c r="A435" s="60">
        <f>'Daily Prices'!A687</f>
        <v>43116</v>
      </c>
      <c r="B435" s="61">
        <f>STDEV('Daily Returns'!B$436:B$687)*SQRT(Assumptions!$C$9)</f>
        <v>0.10186381263890971</v>
      </c>
      <c r="C435" s="61">
        <f>STDEV('Daily Returns'!C$436:C$687)*SQRT(Assumptions!$C$9)</f>
        <v>0.12036946727446514</v>
      </c>
      <c r="D435" s="61">
        <f>STDEV('Daily Returns'!D$436:D$687)*SQRT(Assumptions!$C$9)</f>
        <v>0.18342545887443115</v>
      </c>
      <c r="E435" s="61">
        <f>STDEV('Daily Returns'!E$436:E$687)*SQRT(Assumptions!$C$9)</f>
        <v>8.4656608947345113E-2</v>
      </c>
      <c r="F435" s="48">
        <f>'Growth Index'!E687/'Growth Index'!E435-1</f>
        <v>0.21490993729324814</v>
      </c>
      <c r="G435" s="62">
        <f>(F435-Assumptions!$C$8)/E435</f>
        <v>1.7708001673736946</v>
      </c>
      <c r="H435" s="62">
        <f>CORREL('Daily Returns'!B$436:B$687,'Daily Returns'!C$436:C$687)</f>
        <v>-0.16148583875586947</v>
      </c>
      <c r="I435" s="62">
        <f>CORREL('Daily Returns'!B$436:B$687,'Daily Returns'!D$436:D$687)</f>
        <v>0.45703556732907719</v>
      </c>
      <c r="J435" s="62">
        <f>CORREL('Daily Returns'!C$436:C$687,'Daily Returns'!D$436:D$687)</f>
        <v>-3.3075396179037313E-2</v>
      </c>
    </row>
    <row r="436" spans="1:10" x14ac:dyDescent="0.25">
      <c r="A436" s="63">
        <f>'Daily Prices'!A688</f>
        <v>43117</v>
      </c>
      <c r="B436" s="35">
        <f>STDEV('Daily Returns'!B$437:B$688)*SQRT(Assumptions!$C$9)</f>
        <v>0.10208902409747105</v>
      </c>
      <c r="C436" s="35">
        <f>STDEV('Daily Returns'!C$437:C$688)*SQRT(Assumptions!$C$9)</f>
        <v>0.12030639743473288</v>
      </c>
      <c r="D436" s="35">
        <f>STDEV('Daily Returns'!D$437:D$688)*SQRT(Assumptions!$C$9)</f>
        <v>0.18390358981781202</v>
      </c>
      <c r="E436" s="35">
        <f>STDEV('Daily Returns'!E$437:E$688)*SQRT(Assumptions!$C$9)</f>
        <v>8.4769396957484922E-2</v>
      </c>
      <c r="F436" s="32">
        <f>'Growth Index'!E688/'Growth Index'!E436-1</f>
        <v>0.22647994866263832</v>
      </c>
      <c r="G436" s="37">
        <f>(F436-Assumptions!$C$8)/E436</f>
        <v>1.9049321389371998</v>
      </c>
      <c r="H436" s="37">
        <f>CORREL('Daily Returns'!B$437:B$688,'Daily Returns'!C$437:C$688)</f>
        <v>-0.1635849706630044</v>
      </c>
      <c r="I436" s="37">
        <f>CORREL('Daily Returns'!B$437:B$688,'Daily Returns'!D$437:D$688)</f>
        <v>0.45986897432359425</v>
      </c>
      <c r="J436" s="37">
        <f>CORREL('Daily Returns'!C$437:C$688,'Daily Returns'!D$437:D$688)</f>
        <v>-3.4589277482482229E-2</v>
      </c>
    </row>
    <row r="437" spans="1:10" x14ac:dyDescent="0.25">
      <c r="A437" s="60">
        <f>'Daily Prices'!A689</f>
        <v>43118</v>
      </c>
      <c r="B437" s="61">
        <f>STDEV('Daily Returns'!B$438:B$689)*SQRT(Assumptions!$C$9)</f>
        <v>0.10207930404001569</v>
      </c>
      <c r="C437" s="61">
        <f>STDEV('Daily Returns'!C$438:C$689)*SQRT(Assumptions!$C$9)</f>
        <v>0.11990590597123907</v>
      </c>
      <c r="D437" s="61">
        <f>STDEV('Daily Returns'!D$438:D$689)*SQRT(Assumptions!$C$9)</f>
        <v>0.18413556601801087</v>
      </c>
      <c r="E437" s="61">
        <f>STDEV('Daily Returns'!E$438:E$689)*SQRT(Assumptions!$C$9)</f>
        <v>8.4592968603674074E-2</v>
      </c>
      <c r="F437" s="48">
        <f>'Growth Index'!E689/'Growth Index'!E437-1</f>
        <v>0.23090083542495199</v>
      </c>
      <c r="G437" s="62">
        <f>(F437-Assumptions!$C$8)/E437</f>
        <v>1.9611657820192223</v>
      </c>
      <c r="H437" s="62">
        <f>CORREL('Daily Returns'!B$438:B$689,'Daily Returns'!C$438:C$689)</f>
        <v>-0.16805091321172536</v>
      </c>
      <c r="I437" s="62">
        <f>CORREL('Daily Returns'!B$438:B$689,'Daily Returns'!D$438:D$689)</f>
        <v>0.45681172115797425</v>
      </c>
      <c r="J437" s="62">
        <f>CORREL('Daily Returns'!C$438:C$689,'Daily Returns'!D$438:D$689)</f>
        <v>-3.5037273010982702E-2</v>
      </c>
    </row>
    <row r="438" spans="1:10" x14ac:dyDescent="0.25">
      <c r="A438" s="63">
        <f>'Daily Prices'!A690</f>
        <v>43119</v>
      </c>
      <c r="B438" s="35">
        <f>STDEV('Daily Returns'!B$439:B$690)*SQRT(Assumptions!$C$9)</f>
        <v>0.10098792938881168</v>
      </c>
      <c r="C438" s="35">
        <f>STDEV('Daily Returns'!C$439:C$690)*SQRT(Assumptions!$C$9)</f>
        <v>0.11983725150095699</v>
      </c>
      <c r="D438" s="35">
        <f>STDEV('Daily Returns'!D$439:D$690)*SQRT(Assumptions!$C$9)</f>
        <v>0.18172209482322002</v>
      </c>
      <c r="E438" s="35">
        <f>STDEV('Daily Returns'!E$439:E$690)*SQRT(Assumptions!$C$9)</f>
        <v>8.3792869993538174E-2</v>
      </c>
      <c r="F438" s="32">
        <f>'Growth Index'!E690/'Growth Index'!E438-1</f>
        <v>0.2518256993199619</v>
      </c>
      <c r="G438" s="37">
        <f>(F438-Assumptions!$C$8)/E438</f>
        <v>2.2296133231188917</v>
      </c>
      <c r="H438" s="37">
        <f>CORREL('Daily Returns'!B$439:B$690,'Daily Returns'!C$439:C$690)</f>
        <v>-0.16434037279359545</v>
      </c>
      <c r="I438" s="37">
        <f>CORREL('Daily Returns'!B$439:B$690,'Daily Returns'!D$439:D$690)</f>
        <v>0.44362357677556752</v>
      </c>
      <c r="J438" s="37">
        <f>CORREL('Daily Returns'!C$439:C$690,'Daily Returns'!D$439:D$690)</f>
        <v>-2.9569041713148992E-2</v>
      </c>
    </row>
    <row r="439" spans="1:10" x14ac:dyDescent="0.25">
      <c r="A439" s="60">
        <f>'Daily Prices'!A691</f>
        <v>43122</v>
      </c>
      <c r="B439" s="61">
        <f>STDEV('Daily Returns'!B$440:B$691)*SQRT(Assumptions!$C$9)</f>
        <v>0.10101862733815893</v>
      </c>
      <c r="C439" s="61">
        <f>STDEV('Daily Returns'!C$440:C$691)*SQRT(Assumptions!$C$9)</f>
        <v>0.11983743259122286</v>
      </c>
      <c r="D439" s="61">
        <f>STDEV('Daily Returns'!D$440:D$691)*SQRT(Assumptions!$C$9)</f>
        <v>0.18168622603277387</v>
      </c>
      <c r="E439" s="61">
        <f>STDEV('Daily Returns'!E$440:E$691)*SQRT(Assumptions!$C$9)</f>
        <v>8.377136653517292E-2</v>
      </c>
      <c r="F439" s="48">
        <f>'Growth Index'!E691/'Growth Index'!E439-1</f>
        <v>0.25112239587754392</v>
      </c>
      <c r="G439" s="62">
        <f>(F439-Assumptions!$C$8)/E439</f>
        <v>2.2217901363635639</v>
      </c>
      <c r="H439" s="62">
        <f>CORREL('Daily Returns'!B$440:B$691,'Daily Returns'!C$440:C$691)</f>
        <v>-0.16460709356305067</v>
      </c>
      <c r="I439" s="62">
        <f>CORREL('Daily Returns'!B$440:B$691,'Daily Returns'!D$440:D$691)</f>
        <v>0.44311887182215443</v>
      </c>
      <c r="J439" s="62">
        <f>CORREL('Daily Returns'!C$440:C$691,'Daily Returns'!D$440:D$691)</f>
        <v>-2.9682596034598538E-2</v>
      </c>
    </row>
    <row r="440" spans="1:10" x14ac:dyDescent="0.25">
      <c r="A440" s="63">
        <f>'Daily Prices'!A692</f>
        <v>43123</v>
      </c>
      <c r="B440" s="35">
        <f>STDEV('Daily Returns'!B$441:B$692)*SQRT(Assumptions!$C$9)</f>
        <v>0.10133192030987094</v>
      </c>
      <c r="C440" s="35">
        <f>STDEV('Daily Returns'!C$441:C$692)*SQRT(Assumptions!$C$9)</f>
        <v>0.11883053877694201</v>
      </c>
      <c r="D440" s="35">
        <f>STDEV('Daily Returns'!D$441:D$692)*SQRT(Assumptions!$C$9)</f>
        <v>0.18222309988951435</v>
      </c>
      <c r="E440" s="35">
        <f>STDEV('Daily Returns'!E$441:E$692)*SQRT(Assumptions!$C$9)</f>
        <v>8.3857410692341372E-2</v>
      </c>
      <c r="F440" s="32">
        <f>'Growth Index'!E692/'Growth Index'!E440-1</f>
        <v>0.26478424204280571</v>
      </c>
      <c r="G440" s="37">
        <f>(F440-Assumptions!$C$8)/E440</f>
        <v>2.382427985712321</v>
      </c>
      <c r="H440" s="37">
        <f>CORREL('Daily Returns'!B$441:B$692,'Daily Returns'!C$441:C$692)</f>
        <v>-0.16372373564209131</v>
      </c>
      <c r="I440" s="37">
        <f>CORREL('Daily Returns'!B$441:B$692,'Daily Returns'!D$441:D$692)</f>
        <v>0.4464974719904507</v>
      </c>
      <c r="J440" s="37">
        <f>CORREL('Daily Returns'!C$441:C$692,'Daily Returns'!D$441:D$692)</f>
        <v>-2.9004012524274789E-2</v>
      </c>
    </row>
    <row r="441" spans="1:10" x14ac:dyDescent="0.25">
      <c r="A441" s="60">
        <f>'Daily Prices'!A693</f>
        <v>43124</v>
      </c>
      <c r="B441" s="61">
        <f>STDEV('Daily Returns'!B$442:B$693)*SQRT(Assumptions!$C$9)</f>
        <v>0.10095966111660901</v>
      </c>
      <c r="C441" s="61">
        <f>STDEV('Daily Returns'!C$442:C$693)*SQRT(Assumptions!$C$9)</f>
        <v>0.11945600058896064</v>
      </c>
      <c r="D441" s="61">
        <f>STDEV('Daily Returns'!D$442:D$693)*SQRT(Assumptions!$C$9)</f>
        <v>0.18214900735381287</v>
      </c>
      <c r="E441" s="61">
        <f>STDEV('Daily Returns'!E$442:E$693)*SQRT(Assumptions!$C$9)</f>
        <v>8.3837331757634706E-2</v>
      </c>
      <c r="F441" s="48">
        <f>'Growth Index'!E693/'Growth Index'!E441-1</f>
        <v>0.27591348541126748</v>
      </c>
      <c r="G441" s="62">
        <f>(F441-Assumptions!$C$8)/E441</f>
        <v>2.5157466368442778</v>
      </c>
      <c r="H441" s="62">
        <f>CORREL('Daily Returns'!B$442:B$693,'Daily Returns'!C$442:C$693)</f>
        <v>-0.16483397749772755</v>
      </c>
      <c r="I441" s="62">
        <f>CORREL('Daily Returns'!B$442:B$693,'Daily Returns'!D$442:D$693)</f>
        <v>0.445817833343707</v>
      </c>
      <c r="J441" s="62">
        <f>CORREL('Daily Returns'!C$442:C$693,'Daily Returns'!D$442:D$693)</f>
        <v>-2.996437608427616E-2</v>
      </c>
    </row>
    <row r="442" spans="1:10" x14ac:dyDescent="0.25">
      <c r="A442" s="63">
        <f>'Daily Prices'!A694</f>
        <v>43125</v>
      </c>
      <c r="B442" s="35">
        <f>STDEV('Daily Returns'!B$443:B$694)*SQRT(Assumptions!$C$9)</f>
        <v>9.9721861027437769E-2</v>
      </c>
      <c r="C442" s="35">
        <f>STDEV('Daily Returns'!C$443:C$694)*SQRT(Assumptions!$C$9)</f>
        <v>0.11946012112467114</v>
      </c>
      <c r="D442" s="35">
        <f>STDEV('Daily Returns'!D$443:D$694)*SQRT(Assumptions!$C$9)</f>
        <v>0.18200374804961536</v>
      </c>
      <c r="E442" s="35">
        <f>STDEV('Daily Returns'!E$443:E$694)*SQRT(Assumptions!$C$9)</f>
        <v>8.3590390714988957E-2</v>
      </c>
      <c r="F442" s="32">
        <f>'Growth Index'!E694/'Growth Index'!E442-1</f>
        <v>0.25907267711201043</v>
      </c>
      <c r="G442" s="37">
        <f>(F442-Assumptions!$C$8)/E442</f>
        <v>2.3217103718742447</v>
      </c>
      <c r="H442" s="37">
        <f>CORREL('Daily Returns'!B$443:B$694,'Daily Returns'!C$443:C$694)</f>
        <v>-0.16448578785895593</v>
      </c>
      <c r="I442" s="37">
        <f>CORREL('Daily Returns'!B$443:B$694,'Daily Returns'!D$443:D$694)</f>
        <v>0.44273598992267627</v>
      </c>
      <c r="J442" s="37">
        <f>CORREL('Daily Returns'!C$443:C$694,'Daily Returns'!D$443:D$694)</f>
        <v>-2.8433146008343346E-2</v>
      </c>
    </row>
    <row r="443" spans="1:10" x14ac:dyDescent="0.25">
      <c r="A443" s="60">
        <f>'Daily Prices'!A695</f>
        <v>43129</v>
      </c>
      <c r="B443" s="61">
        <f>STDEV('Daily Returns'!B$444:B$695)*SQRT(Assumptions!$C$9)</f>
        <v>9.9856753448628419E-2</v>
      </c>
      <c r="C443" s="61">
        <f>STDEV('Daily Returns'!C$444:C$695)*SQRT(Assumptions!$C$9)</f>
        <v>0.1195597967795471</v>
      </c>
      <c r="D443" s="61">
        <f>STDEV('Daily Returns'!D$444:D$695)*SQRT(Assumptions!$C$9)</f>
        <v>0.18202223356002556</v>
      </c>
      <c r="E443" s="61">
        <f>STDEV('Daily Returns'!E$444:E$695)*SQRT(Assumptions!$C$9)</f>
        <v>8.3595632649070092E-2</v>
      </c>
      <c r="F443" s="48">
        <f>'Growth Index'!E695/'Growth Index'!E443-1</f>
        <v>0.25879540085039987</v>
      </c>
      <c r="G443" s="62">
        <f>(F443-Assumptions!$C$8)/E443</f>
        <v>2.3182479121121364</v>
      </c>
      <c r="H443" s="62">
        <f>CORREL('Daily Returns'!B$444:B$695,'Daily Returns'!C$444:C$695)</f>
        <v>-0.16629472393588157</v>
      </c>
      <c r="I443" s="62">
        <f>CORREL('Daily Returns'!B$444:B$695,'Daily Returns'!D$444:D$695)</f>
        <v>0.44051643503779647</v>
      </c>
      <c r="J443" s="62">
        <f>CORREL('Daily Returns'!C$444:C$695,'Daily Returns'!D$444:D$695)</f>
        <v>-2.7371475391885645E-2</v>
      </c>
    </row>
    <row r="444" spans="1:10" x14ac:dyDescent="0.25">
      <c r="A444" s="63">
        <f>'Daily Prices'!A696</f>
        <v>43130</v>
      </c>
      <c r="B444" s="35">
        <f>STDEV('Daily Returns'!B$445:B$696)*SQRT(Assumptions!$C$9)</f>
        <v>0.10018933828808624</v>
      </c>
      <c r="C444" s="35">
        <f>STDEV('Daily Returns'!C$445:C$696)*SQRT(Assumptions!$C$9)</f>
        <v>0.11957731141873501</v>
      </c>
      <c r="D444" s="35">
        <f>STDEV('Daily Returns'!D$445:D$696)*SQRT(Assumptions!$C$9)</f>
        <v>0.18208601238479791</v>
      </c>
      <c r="E444" s="35">
        <f>STDEV('Daily Returns'!E$445:E$696)*SQRT(Assumptions!$C$9)</f>
        <v>8.3651948953773189E-2</v>
      </c>
      <c r="F444" s="32">
        <f>'Growth Index'!E696/'Growth Index'!E444-1</f>
        <v>0.25455757426307546</v>
      </c>
      <c r="G444" s="37">
        <f>(F444-Assumptions!$C$8)/E444</f>
        <v>2.266026992005012</v>
      </c>
      <c r="H444" s="37">
        <f>CORREL('Daily Returns'!B$445:B$696,'Daily Returns'!C$445:C$696)</f>
        <v>-0.16711756018947771</v>
      </c>
      <c r="I444" s="37">
        <f>CORREL('Daily Returns'!B$445:B$696,'Daily Returns'!D$445:D$696)</f>
        <v>0.44105763035159379</v>
      </c>
      <c r="J444" s="37">
        <f>CORREL('Daily Returns'!C$445:C$696,'Daily Returns'!D$445:D$696)</f>
        <v>-2.7815325383414153E-2</v>
      </c>
    </row>
    <row r="445" spans="1:10" x14ac:dyDescent="0.25">
      <c r="A445" s="60">
        <f>'Daily Prices'!A697</f>
        <v>43131</v>
      </c>
      <c r="B445" s="61">
        <f>STDEV('Daily Returns'!B$446:B$697)*SQRT(Assumptions!$C$9)</f>
        <v>9.987000780229266E-2</v>
      </c>
      <c r="C445" s="61">
        <f>STDEV('Daily Returns'!C$446:C$697)*SQRT(Assumptions!$C$9)</f>
        <v>0.11928015016277614</v>
      </c>
      <c r="D445" s="61">
        <f>STDEV('Daily Returns'!D$446:D$697)*SQRT(Assumptions!$C$9)</f>
        <v>0.18158898480477287</v>
      </c>
      <c r="E445" s="61">
        <f>STDEV('Daily Returns'!E$446:E$697)*SQRT(Assumptions!$C$9)</f>
        <v>8.365489608855943E-2</v>
      </c>
      <c r="F445" s="48">
        <f>'Growth Index'!E697/'Growth Index'!E445-1</f>
        <v>0.24499625185916929</v>
      </c>
      <c r="G445" s="62">
        <f>(F445-Assumptions!$C$8)/E445</f>
        <v>2.1516523273021604</v>
      </c>
      <c r="H445" s="62">
        <f>CORREL('Daily Returns'!B$446:B$697,'Daily Returns'!C$446:C$697)</f>
        <v>-0.16149559689136872</v>
      </c>
      <c r="I445" s="62">
        <f>CORREL('Daily Returns'!B$446:B$697,'Daily Returns'!D$446:D$697)</f>
        <v>0.43767490972888695</v>
      </c>
      <c r="J445" s="62">
        <f>CORREL('Daily Returns'!C$446:C$697,'Daily Returns'!D$446:D$697)</f>
        <v>-2.1291219773648968E-2</v>
      </c>
    </row>
    <row r="446" spans="1:10" x14ac:dyDescent="0.25">
      <c r="A446" s="63">
        <f>'Daily Prices'!A698</f>
        <v>43132</v>
      </c>
      <c r="B446" s="35">
        <f>STDEV('Daily Returns'!B$447:B$698)*SQRT(Assumptions!$C$9)</f>
        <v>9.9799449161579235E-2</v>
      </c>
      <c r="C446" s="35">
        <f>STDEV('Daily Returns'!C$447:C$698)*SQRT(Assumptions!$C$9)</f>
        <v>0.11781779557260159</v>
      </c>
      <c r="D446" s="35">
        <f>STDEV('Daily Returns'!D$447:D$698)*SQRT(Assumptions!$C$9)</f>
        <v>0.18598187963154508</v>
      </c>
      <c r="E446" s="35">
        <f>STDEV('Daily Returns'!E$447:E$698)*SQRT(Assumptions!$C$9)</f>
        <v>8.3872865720391321E-2</v>
      </c>
      <c r="F446" s="32">
        <f>'Growth Index'!E698/'Growth Index'!E446-1</f>
        <v>0.24305315005187267</v>
      </c>
      <c r="G446" s="37">
        <f>(F446-Assumptions!$C$8)/E446</f>
        <v>2.1228933639331231</v>
      </c>
      <c r="H446" s="37">
        <f>CORREL('Daily Returns'!B$447:B$698,'Daily Returns'!C$447:C$698)</f>
        <v>-0.17140840085250719</v>
      </c>
      <c r="I446" s="37">
        <f>CORREL('Daily Returns'!B$447:B$698,'Daily Returns'!D$447:D$698)</f>
        <v>0.4320767964340872</v>
      </c>
      <c r="J446" s="37">
        <f>CORREL('Daily Returns'!C$447:C$698,'Daily Returns'!D$447:D$698)</f>
        <v>-2.958409637625423E-2</v>
      </c>
    </row>
    <row r="447" spans="1:10" x14ac:dyDescent="0.25">
      <c r="A447" s="60">
        <f>'Daily Prices'!A699</f>
        <v>43133</v>
      </c>
      <c r="B447" s="61">
        <f>STDEV('Daily Returns'!B$448:B$699)*SQRT(Assumptions!$C$9)</f>
        <v>0.10188895815991764</v>
      </c>
      <c r="C447" s="61">
        <f>STDEV('Daily Returns'!C$448:C$699)*SQRT(Assumptions!$C$9)</f>
        <v>0.11776000765683023</v>
      </c>
      <c r="D447" s="61">
        <f>STDEV('Daily Returns'!D$448:D$699)*SQRT(Assumptions!$C$9)</f>
        <v>0.18590183372474683</v>
      </c>
      <c r="E447" s="61">
        <f>STDEV('Daily Returns'!E$448:E$699)*SQRT(Assumptions!$C$9)</f>
        <v>8.4190258390696576E-2</v>
      </c>
      <c r="F447" s="48">
        <f>'Growth Index'!E699/'Growth Index'!E447-1</f>
        <v>0.23742100287346779</v>
      </c>
      <c r="G447" s="62">
        <f>(F447-Assumptions!$C$8)/E447</f>
        <v>2.0479923232130277</v>
      </c>
      <c r="H447" s="62">
        <f>CORREL('Daily Returns'!B$448:B$699,'Daily Returns'!C$448:C$699)</f>
        <v>-0.14973201355243659</v>
      </c>
      <c r="I447" s="62">
        <f>CORREL('Daily Returns'!B$448:B$699,'Daily Returns'!D$448:D$699)</f>
        <v>0.41240071344656715</v>
      </c>
      <c r="J447" s="62">
        <f>CORREL('Daily Returns'!C$448:C$699,'Daily Returns'!D$448:D$699)</f>
        <v>-2.861576031636941E-2</v>
      </c>
    </row>
    <row r="448" spans="1:10" x14ac:dyDescent="0.25">
      <c r="A448" s="63">
        <f>'Daily Prices'!A700</f>
        <v>43136</v>
      </c>
      <c r="B448" s="35">
        <f>STDEV('Daily Returns'!B$449:B$700)*SQRT(Assumptions!$C$9)</f>
        <v>0.10232239103359188</v>
      </c>
      <c r="C448" s="35">
        <f>STDEV('Daily Returns'!C$449:C$700)*SQRT(Assumptions!$C$9)</f>
        <v>0.11731043872902433</v>
      </c>
      <c r="D448" s="35">
        <f>STDEV('Daily Returns'!D$449:D$700)*SQRT(Assumptions!$C$9)</f>
        <v>0.19194084107614584</v>
      </c>
      <c r="E448" s="35">
        <f>STDEV('Daily Returns'!E$449:E$700)*SQRT(Assumptions!$C$9)</f>
        <v>8.582188625949895E-2</v>
      </c>
      <c r="F448" s="32">
        <f>'Growth Index'!E700/'Growth Index'!E448-1</f>
        <v>0.22223754979921551</v>
      </c>
      <c r="G448" s="37">
        <f>(F448-Assumptions!$C$8)/E448</f>
        <v>1.8321381252770137</v>
      </c>
      <c r="H448" s="37">
        <f>CORREL('Daily Returns'!B$449:B$700,'Daily Returns'!C$449:C$700)</f>
        <v>-0.14684595638156892</v>
      </c>
      <c r="I448" s="37">
        <f>CORREL('Daily Returns'!B$449:B$700,'Daily Returns'!D$449:D$700)</f>
        <v>0.42351515302258586</v>
      </c>
      <c r="J448" s="37">
        <f>CORREL('Daily Returns'!C$449:C$700,'Daily Returns'!D$449:D$700)</f>
        <v>-3.1207659217098668E-2</v>
      </c>
    </row>
    <row r="449" spans="1:10" x14ac:dyDescent="0.25">
      <c r="A449" s="60">
        <f>'Daily Prices'!A701</f>
        <v>43138</v>
      </c>
      <c r="B449" s="61">
        <f>STDEV('Daily Returns'!B$450:B$701)*SQRT(Assumptions!$C$9)</f>
        <v>0.10422501183479634</v>
      </c>
      <c r="C449" s="61">
        <f>STDEV('Daily Returns'!C$450:C$701)*SQRT(Assumptions!$C$9)</f>
        <v>0.11718855252518721</v>
      </c>
      <c r="D449" s="61">
        <f>STDEV('Daily Returns'!D$450:D$701)*SQRT(Assumptions!$C$9)</f>
        <v>0.1920304230707286</v>
      </c>
      <c r="E449" s="61">
        <f>STDEV('Daily Returns'!E$450:E$701)*SQRT(Assumptions!$C$9)</f>
        <v>8.5929869815520379E-2</v>
      </c>
      <c r="F449" s="48">
        <f>'Growth Index'!E701/'Growth Index'!E449-1</f>
        <v>0.21834216465583678</v>
      </c>
      <c r="G449" s="62">
        <f>(F449-Assumptions!$C$8)/E449</f>
        <v>1.7845036305191819</v>
      </c>
      <c r="H449" s="62">
        <f>CORREL('Daily Returns'!B$450:B$701,'Daily Returns'!C$450:C$701)</f>
        <v>-0.13716234245578254</v>
      </c>
      <c r="I449" s="62">
        <f>CORREL('Daily Returns'!B$450:B$701,'Daily Returns'!D$450:D$701)</f>
        <v>0.40436070095610771</v>
      </c>
      <c r="J449" s="62">
        <f>CORREL('Daily Returns'!C$450:C$701,'Daily Returns'!D$450:D$701)</f>
        <v>-3.0458609747333987E-2</v>
      </c>
    </row>
    <row r="450" spans="1:10" x14ac:dyDescent="0.25">
      <c r="A450" s="63">
        <f>'Daily Prices'!A702</f>
        <v>43139</v>
      </c>
      <c r="B450" s="35">
        <f>STDEV('Daily Returns'!B$451:B$702)*SQRT(Assumptions!$C$9)</f>
        <v>0.10328753804522446</v>
      </c>
      <c r="C450" s="35">
        <f>STDEV('Daily Returns'!C$451:C$702)*SQRT(Assumptions!$C$9)</f>
        <v>0.11704034161912412</v>
      </c>
      <c r="D450" s="35">
        <f>STDEV('Daily Returns'!D$451:D$702)*SQRT(Assumptions!$C$9)</f>
        <v>0.1915830319342679</v>
      </c>
      <c r="E450" s="35">
        <f>STDEV('Daily Returns'!E$451:E$702)*SQRT(Assumptions!$C$9)</f>
        <v>8.5738001347660978E-2</v>
      </c>
      <c r="F450" s="32">
        <f>'Growth Index'!E702/'Growth Index'!E450-1</f>
        <v>0.21442166466308654</v>
      </c>
      <c r="G450" s="37">
        <f>(F450-Assumptions!$C$8)/E450</f>
        <v>1.7427705604798649</v>
      </c>
      <c r="H450" s="37">
        <f>CORREL('Daily Returns'!B$451:B$702,'Daily Returns'!C$451:C$702)</f>
        <v>-0.13171244915540309</v>
      </c>
      <c r="I450" s="37">
        <f>CORREL('Daily Returns'!B$451:B$702,'Daily Returns'!D$451:D$702)</f>
        <v>0.39973237777016785</v>
      </c>
      <c r="J450" s="37">
        <f>CORREL('Daily Returns'!C$451:C$702,'Daily Returns'!D$451:D$702)</f>
        <v>-2.7113791157171309E-2</v>
      </c>
    </row>
    <row r="451" spans="1:10" x14ac:dyDescent="0.25">
      <c r="A451" s="60">
        <f>'Daily Prices'!A703</f>
        <v>43145</v>
      </c>
      <c r="B451" s="61">
        <f>STDEV('Daily Returns'!B$452:B$703)*SQRT(Assumptions!$C$9)</f>
        <v>0.10363227940680071</v>
      </c>
      <c r="C451" s="61">
        <f>STDEV('Daily Returns'!C$452:C$703)*SQRT(Assumptions!$C$9)</f>
        <v>0.11720706627093783</v>
      </c>
      <c r="D451" s="61">
        <f>STDEV('Daily Returns'!D$452:D$703)*SQRT(Assumptions!$C$9)</f>
        <v>0.1898227712383643</v>
      </c>
      <c r="E451" s="61">
        <f>STDEV('Daily Returns'!E$452:E$703)*SQRT(Assumptions!$C$9)</f>
        <v>8.5577963676761334E-2</v>
      </c>
      <c r="F451" s="48">
        <f>'Growth Index'!E703/'Growth Index'!E451-1</f>
        <v>0.21145465606425939</v>
      </c>
      <c r="G451" s="62">
        <f>(F451-Assumptions!$C$8)/E451</f>
        <v>1.711359440818631</v>
      </c>
      <c r="H451" s="62">
        <f>CORREL('Daily Returns'!B$452:B$703,'Daily Returns'!C$452:C$703)</f>
        <v>-0.13635928026690661</v>
      </c>
      <c r="I451" s="62">
        <f>CORREL('Daily Returns'!B$452:B$703,'Daily Returns'!D$452:D$703)</f>
        <v>0.39546135266653748</v>
      </c>
      <c r="J451" s="62">
        <f>CORREL('Daily Returns'!C$452:C$703,'Daily Returns'!D$452:D$703)</f>
        <v>-1.6239020891351898E-2</v>
      </c>
    </row>
    <row r="452" spans="1:10" x14ac:dyDescent="0.25">
      <c r="A452" s="63">
        <f>'Daily Prices'!A704</f>
        <v>43146</v>
      </c>
      <c r="B452" s="35">
        <f>STDEV('Daily Returns'!B$453:B$704)*SQRT(Assumptions!$C$9)</f>
        <v>0.10322407648534497</v>
      </c>
      <c r="C452" s="35">
        <f>STDEV('Daily Returns'!C$453:C$704)*SQRT(Assumptions!$C$9)</f>
        <v>0.11748302007181617</v>
      </c>
      <c r="D452" s="35">
        <f>STDEV('Daily Returns'!D$453:D$704)*SQRT(Assumptions!$C$9)</f>
        <v>0.18837273441635916</v>
      </c>
      <c r="E452" s="35">
        <f>STDEV('Daily Returns'!E$453:E$704)*SQRT(Assumptions!$C$9)</f>
        <v>8.4712729638399611E-2</v>
      </c>
      <c r="F452" s="32">
        <f>'Growth Index'!E704/'Growth Index'!E452-1</f>
        <v>0.23197933073820654</v>
      </c>
      <c r="G452" s="37">
        <f>(F452-Assumptions!$C$8)/E452</f>
        <v>1.9711244278276228</v>
      </c>
      <c r="H452" s="37">
        <f>CORREL('Daily Returns'!B$453:B$704,'Daily Returns'!C$453:C$704)</f>
        <v>-0.1393364665098312</v>
      </c>
      <c r="I452" s="37">
        <f>CORREL('Daily Returns'!B$453:B$704,'Daily Returns'!D$453:D$704)</f>
        <v>0.38759630331663258</v>
      </c>
      <c r="J452" s="37">
        <f>CORREL('Daily Returns'!C$453:C$704,'Daily Returns'!D$453:D$704)</f>
        <v>-2.5554597579022124E-2</v>
      </c>
    </row>
    <row r="453" spans="1:10" x14ac:dyDescent="0.25">
      <c r="A453" s="60">
        <f>'Daily Prices'!A705</f>
        <v>43147</v>
      </c>
      <c r="B453" s="61">
        <f>STDEV('Daily Returns'!B$454:B$705)*SQRT(Assumptions!$C$9)</f>
        <v>0.10348315237725712</v>
      </c>
      <c r="C453" s="61">
        <f>STDEV('Daily Returns'!C$454:C$705)*SQRT(Assumptions!$C$9)</f>
        <v>0.11764710319729371</v>
      </c>
      <c r="D453" s="61">
        <f>STDEV('Daily Returns'!D$454:D$705)*SQRT(Assumptions!$C$9)</f>
        <v>0.18882538314397959</v>
      </c>
      <c r="E453" s="61">
        <f>STDEV('Daily Returns'!E$454:E$705)*SQRT(Assumptions!$C$9)</f>
        <v>8.4770790847464195E-2</v>
      </c>
      <c r="F453" s="48">
        <f>'Growth Index'!E705/'Growth Index'!E453-1</f>
        <v>0.22298750036390391</v>
      </c>
      <c r="G453" s="62">
        <f>(F453-Assumptions!$C$8)/E453</f>
        <v>1.8637020934272657</v>
      </c>
      <c r="H453" s="62">
        <f>CORREL('Daily Returns'!B$454:B$705,'Daily Returns'!C$454:C$705)</f>
        <v>-0.14399763605663185</v>
      </c>
      <c r="I453" s="62">
        <f>CORREL('Daily Returns'!B$454:B$705,'Daily Returns'!D$454:D$705)</f>
        <v>0.39122312602689929</v>
      </c>
      <c r="J453" s="62">
        <f>CORREL('Daily Returns'!C$454:C$705,'Daily Returns'!D$454:D$705)</f>
        <v>-2.9348396382536213E-2</v>
      </c>
    </row>
    <row r="454" spans="1:10" x14ac:dyDescent="0.25">
      <c r="A454" s="63">
        <f>'Daily Prices'!A706</f>
        <v>43150</v>
      </c>
      <c r="B454" s="35">
        <f>STDEV('Daily Returns'!B$455:B$706)*SQRT(Assumptions!$C$9)</f>
        <v>0.10368735707585608</v>
      </c>
      <c r="C454" s="35">
        <f>STDEV('Daily Returns'!C$455:C$706)*SQRT(Assumptions!$C$9)</f>
        <v>0.11769864850272743</v>
      </c>
      <c r="D454" s="35">
        <f>STDEV('Daily Returns'!D$455:D$706)*SQRT(Assumptions!$C$9)</f>
        <v>0.18889544275982448</v>
      </c>
      <c r="E454" s="35">
        <f>STDEV('Daily Returns'!E$455:E$706)*SQRT(Assumptions!$C$9)</f>
        <v>8.5067703918934076E-2</v>
      </c>
      <c r="F454" s="32">
        <f>'Growth Index'!E706/'Growth Index'!E454-1</f>
        <v>0.21772338554311488</v>
      </c>
      <c r="G454" s="37">
        <f>(F454-Assumptions!$C$8)/E454</f>
        <v>1.7953157133364479</v>
      </c>
      <c r="H454" s="37">
        <f>CORREL('Daily Returns'!B$455:B$706,'Daily Returns'!C$455:C$706)</f>
        <v>-0.1396433796027601</v>
      </c>
      <c r="I454" s="37">
        <f>CORREL('Daily Returns'!B$455:B$706,'Daily Returns'!D$455:D$706)</f>
        <v>0.39276729709162461</v>
      </c>
      <c r="J454" s="37">
        <f>CORREL('Daily Returns'!C$455:C$706,'Daily Returns'!D$455:D$706)</f>
        <v>-2.5222605086337928E-2</v>
      </c>
    </row>
    <row r="455" spans="1:10" x14ac:dyDescent="0.25">
      <c r="A455" s="60">
        <f>'Daily Prices'!A707</f>
        <v>43151</v>
      </c>
      <c r="B455" s="61">
        <f>STDEV('Daily Returns'!B$456:B$707)*SQRT(Assumptions!$C$9)</f>
        <v>0.10365096034273213</v>
      </c>
      <c r="C455" s="61">
        <f>STDEV('Daily Returns'!C$456:C$707)*SQRT(Assumptions!$C$9)</f>
        <v>0.11511169277918927</v>
      </c>
      <c r="D455" s="61">
        <f>STDEV('Daily Returns'!D$456:D$707)*SQRT(Assumptions!$C$9)</f>
        <v>0.18890439147059904</v>
      </c>
      <c r="E455" s="61">
        <f>STDEV('Daily Returns'!E$456:E$707)*SQRT(Assumptions!$C$9)</f>
        <v>8.431028945807563E-2</v>
      </c>
      <c r="F455" s="48">
        <f>'Growth Index'!E707/'Growth Index'!E455-1</f>
        <v>0.23033168064428122</v>
      </c>
      <c r="G455" s="62">
        <f>(F455-Assumptions!$C$8)/E455</f>
        <v>1.9609905470256335</v>
      </c>
      <c r="H455" s="62">
        <f>CORREL('Daily Returns'!B$456:B$707,'Daily Returns'!C$456:C$707)</f>
        <v>-0.15161808256647222</v>
      </c>
      <c r="I455" s="62">
        <f>CORREL('Daily Returns'!B$456:B$707,'Daily Returns'!D$456:D$707)</f>
        <v>0.39299782370182229</v>
      </c>
      <c r="J455" s="62">
        <f>CORREL('Daily Returns'!C$456:C$707,'Daily Returns'!D$456:D$707)</f>
        <v>-2.7087988669153171E-2</v>
      </c>
    </row>
    <row r="456" spans="1:10" x14ac:dyDescent="0.25">
      <c r="A456" s="63">
        <f>'Daily Prices'!A708</f>
        <v>43152</v>
      </c>
      <c r="B456" s="35">
        <f>STDEV('Daily Returns'!B$457:B$708)*SQRT(Assumptions!$C$9)</f>
        <v>0.10367951375230824</v>
      </c>
      <c r="C456" s="35">
        <f>STDEV('Daily Returns'!C$457:C$708)*SQRT(Assumptions!$C$9)</f>
        <v>0.11535236354369832</v>
      </c>
      <c r="D456" s="35">
        <f>STDEV('Daily Returns'!D$457:D$708)*SQRT(Assumptions!$C$9)</f>
        <v>0.18887798992912855</v>
      </c>
      <c r="E456" s="35">
        <f>STDEV('Daily Returns'!E$457:E$708)*SQRT(Assumptions!$C$9)</f>
        <v>8.4325542007170254E-2</v>
      </c>
      <c r="F456" s="32">
        <f>'Growth Index'!E708/'Growth Index'!E456-1</f>
        <v>0.2290037780812022</v>
      </c>
      <c r="G456" s="37">
        <f>(F456-Assumptions!$C$8)/E456</f>
        <v>1.9448885139363452</v>
      </c>
      <c r="H456" s="37">
        <f>CORREL('Daily Returns'!B$457:B$708,'Daily Returns'!C$457:C$708)</f>
        <v>-0.15292464008616943</v>
      </c>
      <c r="I456" s="37">
        <f>CORREL('Daily Returns'!B$457:B$708,'Daily Returns'!D$457:D$708)</f>
        <v>0.39281946473049778</v>
      </c>
      <c r="J456" s="37">
        <f>CORREL('Daily Returns'!C$457:C$708,'Daily Returns'!D$457:D$708)</f>
        <v>-2.7172745799819528E-2</v>
      </c>
    </row>
    <row r="457" spans="1:10" x14ac:dyDescent="0.25">
      <c r="A457" s="60">
        <f>'Daily Prices'!A709</f>
        <v>43153</v>
      </c>
      <c r="B457" s="61">
        <f>STDEV('Daily Returns'!B$458:B$709)*SQRT(Assumptions!$C$9)</f>
        <v>0.1035563534058746</v>
      </c>
      <c r="C457" s="61">
        <f>STDEV('Daily Returns'!C$458:C$709)*SQRT(Assumptions!$C$9)</f>
        <v>0.1152940844578208</v>
      </c>
      <c r="D457" s="61">
        <f>STDEV('Daily Returns'!D$458:D$709)*SQRT(Assumptions!$C$9)</f>
        <v>0.18883628766007204</v>
      </c>
      <c r="E457" s="61">
        <f>STDEV('Daily Returns'!E$458:E$709)*SQRT(Assumptions!$C$9)</f>
        <v>8.4317678625240464E-2</v>
      </c>
      <c r="F457" s="48">
        <f>'Growth Index'!E709/'Growth Index'!E457-1</f>
        <v>0.22947865607419748</v>
      </c>
      <c r="G457" s="62">
        <f>(F457-Assumptions!$C$8)/E457</f>
        <v>1.9507019020915131</v>
      </c>
      <c r="H457" s="62">
        <f>CORREL('Daily Returns'!B$458:B$709,'Daily Returns'!C$458:C$709)</f>
        <v>-0.15162697093815372</v>
      </c>
      <c r="I457" s="62">
        <f>CORREL('Daily Returns'!B$458:B$709,'Daily Returns'!D$458:D$709)</f>
        <v>0.39212687589215084</v>
      </c>
      <c r="J457" s="62">
        <f>CORREL('Daily Returns'!C$458:C$709,'Daily Returns'!D$458:D$709)</f>
        <v>-2.6337779309677112E-2</v>
      </c>
    </row>
    <row r="458" spans="1:10" x14ac:dyDescent="0.25">
      <c r="A458" s="63">
        <f>'Daily Prices'!A710</f>
        <v>43154</v>
      </c>
      <c r="B458" s="35">
        <f>STDEV('Daily Returns'!B$459:B$710)*SQRT(Assumptions!$C$9)</f>
        <v>0.10384534744289657</v>
      </c>
      <c r="C458" s="35">
        <f>STDEV('Daily Returns'!C$459:C$710)*SQRT(Assumptions!$C$9)</f>
        <v>0.1150064216650018</v>
      </c>
      <c r="D458" s="35">
        <f>STDEV('Daily Returns'!D$459:D$710)*SQRT(Assumptions!$C$9)</f>
        <v>0.18887187890620943</v>
      </c>
      <c r="E458" s="35">
        <f>STDEV('Daily Returns'!E$459:E$710)*SQRT(Assumptions!$C$9)</f>
        <v>8.411931510190522E-2</v>
      </c>
      <c r="F458" s="32">
        <f>'Growth Index'!E710/'Growth Index'!E458-1</f>
        <v>0.24517491296418492</v>
      </c>
      <c r="G458" s="37">
        <f>(F458-Assumptions!$C$8)/E458</f>
        <v>2.1418970511815796</v>
      </c>
      <c r="H458" s="37">
        <f>CORREL('Daily Returns'!B$459:B$710,'Daily Returns'!C$459:C$710)</f>
        <v>-0.15574691536675644</v>
      </c>
      <c r="I458" s="37">
        <f>CORREL('Daily Returns'!B$459:B$710,'Daily Returns'!D$459:D$710)</f>
        <v>0.39393436516656127</v>
      </c>
      <c r="J458" s="37">
        <f>CORREL('Daily Returns'!C$459:C$710,'Daily Returns'!D$459:D$710)</f>
        <v>-3.1765065088774379E-2</v>
      </c>
    </row>
    <row r="459" spans="1:10" x14ac:dyDescent="0.25">
      <c r="A459" s="60">
        <f>'Daily Prices'!A711</f>
        <v>43157</v>
      </c>
      <c r="B459" s="61">
        <f>STDEV('Daily Returns'!B$460:B$711)*SQRT(Assumptions!$C$9)</f>
        <v>0.10407851178516059</v>
      </c>
      <c r="C459" s="61">
        <f>STDEV('Daily Returns'!C$460:C$711)*SQRT(Assumptions!$C$9)</f>
        <v>0.11494348442309667</v>
      </c>
      <c r="D459" s="61">
        <f>STDEV('Daily Returns'!D$460:D$711)*SQRT(Assumptions!$C$9)</f>
        <v>0.18893208060189712</v>
      </c>
      <c r="E459" s="61">
        <f>STDEV('Daily Returns'!E$460:E$711)*SQRT(Assumptions!$C$9)</f>
        <v>8.4271724318045776E-2</v>
      </c>
      <c r="F459" s="48">
        <f>'Growth Index'!E711/'Growth Index'!E459-1</f>
        <v>0.25125606997421124</v>
      </c>
      <c r="G459" s="62">
        <f>(F459-Assumptions!$C$8)/E459</f>
        <v>2.21018463169534</v>
      </c>
      <c r="H459" s="62">
        <f>CORREL('Daily Returns'!B$460:B$711,'Daily Returns'!C$460:C$711)</f>
        <v>-0.15218633698090347</v>
      </c>
      <c r="I459" s="62">
        <f>CORREL('Daily Returns'!B$460:B$711,'Daily Returns'!D$460:D$711)</f>
        <v>0.3946172041794212</v>
      </c>
      <c r="J459" s="62">
        <f>CORREL('Daily Returns'!C$460:C$711,'Daily Returns'!D$460:D$711)</f>
        <v>-3.0598040132240909E-2</v>
      </c>
    </row>
    <row r="460" spans="1:10" x14ac:dyDescent="0.25">
      <c r="A460" s="63">
        <f>'Daily Prices'!A712</f>
        <v>43158</v>
      </c>
      <c r="B460" s="35">
        <f>STDEV('Daily Returns'!B$461:B$712)*SQRT(Assumptions!$C$9)</f>
        <v>0.10355699082346026</v>
      </c>
      <c r="C460" s="35">
        <f>STDEV('Daily Returns'!C$461:C$712)*SQRT(Assumptions!$C$9)</f>
        <v>0.1149562422195054</v>
      </c>
      <c r="D460" s="35">
        <f>STDEV('Daily Returns'!D$461:D$712)*SQRT(Assumptions!$C$9)</f>
        <v>0.18852673833045866</v>
      </c>
      <c r="E460" s="35">
        <f>STDEV('Daily Returns'!E$461:E$712)*SQRT(Assumptions!$C$9)</f>
        <v>8.3977077635069647E-2</v>
      </c>
      <c r="F460" s="32">
        <f>'Growth Index'!E712/'Growth Index'!E460-1</f>
        <v>0.25598451330762972</v>
      </c>
      <c r="G460" s="37">
        <f>(F460-Assumptions!$C$8)/E460</f>
        <v>2.2742457666551701</v>
      </c>
      <c r="H460" s="37">
        <f>CORREL('Daily Returns'!B$461:B$712,'Daily Returns'!C$461:C$712)</f>
        <v>-0.15356363018019151</v>
      </c>
      <c r="I460" s="37">
        <f>CORREL('Daily Returns'!B$461:B$712,'Daily Returns'!D$461:D$712)</f>
        <v>0.39060653928011457</v>
      </c>
      <c r="J460" s="37">
        <f>CORREL('Daily Returns'!C$461:C$712,'Daily Returns'!D$461:D$712)</f>
        <v>-3.0787120280087708E-2</v>
      </c>
    </row>
    <row r="461" spans="1:10" x14ac:dyDescent="0.25">
      <c r="A461" s="60">
        <f>'Daily Prices'!A713</f>
        <v>43159</v>
      </c>
      <c r="B461" s="61">
        <f>STDEV('Daily Returns'!B$462:B$713)*SQRT(Assumptions!$C$9)</f>
        <v>0.10371492977926132</v>
      </c>
      <c r="C461" s="61">
        <f>STDEV('Daily Returns'!C$462:C$713)*SQRT(Assumptions!$C$9)</f>
        <v>0.11507893405009477</v>
      </c>
      <c r="D461" s="61">
        <f>STDEV('Daily Returns'!D$462:D$713)*SQRT(Assumptions!$C$9)</f>
        <v>0.18854682298164957</v>
      </c>
      <c r="E461" s="61">
        <f>STDEV('Daily Returns'!E$462:E$713)*SQRT(Assumptions!$C$9)</f>
        <v>8.4114656937437776E-2</v>
      </c>
      <c r="F461" s="48">
        <f>'Growth Index'!E713/'Growth Index'!E461-1</f>
        <v>0.24905007883105434</v>
      </c>
      <c r="G461" s="62">
        <f>(F461-Assumptions!$C$8)/E461</f>
        <v>2.1880857098180386</v>
      </c>
      <c r="H461" s="62">
        <f>CORREL('Daily Returns'!B$462:B$713,'Daily Returns'!C$462:C$713)</f>
        <v>-0.15050009738992909</v>
      </c>
      <c r="I461" s="62">
        <f>CORREL('Daily Returns'!B$462:B$713,'Daily Returns'!D$462:D$713)</f>
        <v>0.39082903154335247</v>
      </c>
      <c r="J461" s="62">
        <f>CORREL('Daily Returns'!C$462:C$713,'Daily Returns'!D$462:D$713)</f>
        <v>-2.9921086966636482E-2</v>
      </c>
    </row>
    <row r="462" spans="1:10" x14ac:dyDescent="0.25">
      <c r="A462" s="63">
        <f>'Daily Prices'!A714</f>
        <v>43160</v>
      </c>
      <c r="B462" s="35">
        <f>STDEV('Daily Returns'!B$463:B$714)*SQRT(Assumptions!$C$9)</f>
        <v>0.10334928645114061</v>
      </c>
      <c r="C462" s="35">
        <f>STDEV('Daily Returns'!C$463:C$714)*SQRT(Assumptions!$C$9)</f>
        <v>0.11531450083839852</v>
      </c>
      <c r="D462" s="35">
        <f>STDEV('Daily Returns'!D$463:D$714)*SQRT(Assumptions!$C$9)</f>
        <v>0.19042985661331072</v>
      </c>
      <c r="E462" s="35">
        <f>STDEV('Daily Returns'!E$463:E$714)*SQRT(Assumptions!$C$9)</f>
        <v>8.3856447607171952E-2</v>
      </c>
      <c r="F462" s="32">
        <f>'Growth Index'!E714/'Growth Index'!E462-1</f>
        <v>0.26566243910607934</v>
      </c>
      <c r="G462" s="37">
        <f>(F462-Assumptions!$C$8)/E462</f>
        <v>2.392927971932326</v>
      </c>
      <c r="H462" s="37">
        <f>CORREL('Daily Returns'!B$463:B$714,'Daily Returns'!C$463:C$714)</f>
        <v>-0.14793274544519103</v>
      </c>
      <c r="I462" s="37">
        <f>CORREL('Daily Returns'!B$463:B$714,'Daily Returns'!D$463:D$714)</f>
        <v>0.37147994166950637</v>
      </c>
      <c r="J462" s="37">
        <f>CORREL('Daily Returns'!C$463:C$714,'Daily Returns'!D$463:D$714)</f>
        <v>-4.0521921902771943E-2</v>
      </c>
    </row>
    <row r="463" spans="1:10" x14ac:dyDescent="0.25">
      <c r="A463" s="60">
        <f>'Daily Prices'!A715</f>
        <v>43164</v>
      </c>
      <c r="B463" s="61">
        <f>STDEV('Daily Returns'!B$464:B$715)*SQRT(Assumptions!$C$9)</f>
        <v>0.10277695404015223</v>
      </c>
      <c r="C463" s="61">
        <f>STDEV('Daily Returns'!C$464:C$715)*SQRT(Assumptions!$C$9)</f>
        <v>0.11548428264259725</v>
      </c>
      <c r="D463" s="61">
        <f>STDEV('Daily Returns'!D$464:D$715)*SQRT(Assumptions!$C$9)</f>
        <v>0.19644411004182208</v>
      </c>
      <c r="E463" s="61">
        <f>STDEV('Daily Returns'!E$464:E$715)*SQRT(Assumptions!$C$9)</f>
        <v>8.4849464320744736E-2</v>
      </c>
      <c r="F463" s="48">
        <f>'Growth Index'!E715/'Growth Index'!E463-1</f>
        <v>0.23517221278836375</v>
      </c>
      <c r="G463" s="62">
        <f>(F463-Assumptions!$C$8)/E463</f>
        <v>2.0055779273406511</v>
      </c>
      <c r="H463" s="62">
        <f>CORREL('Daily Returns'!B$464:B$715,'Daily Returns'!C$464:C$715)</f>
        <v>-0.15321178696275944</v>
      </c>
      <c r="I463" s="62">
        <f>CORREL('Daily Returns'!B$464:B$715,'Daily Returns'!D$464:D$715)</f>
        <v>0.37594029338219248</v>
      </c>
      <c r="J463" s="62">
        <f>CORREL('Daily Returns'!C$464:C$715,'Daily Returns'!D$464:D$715)</f>
        <v>-5.2901545056286178E-2</v>
      </c>
    </row>
    <row r="464" spans="1:10" x14ac:dyDescent="0.25">
      <c r="A464" s="63">
        <f>'Daily Prices'!A716</f>
        <v>43166</v>
      </c>
      <c r="B464" s="35">
        <f>STDEV('Daily Returns'!B$465:B$716)*SQRT(Assumptions!$C$9)</f>
        <v>0.10513621244358526</v>
      </c>
      <c r="C464" s="35">
        <f>STDEV('Daily Returns'!C$465:C$716)*SQRT(Assumptions!$C$9)</f>
        <v>0.11537704361396989</v>
      </c>
      <c r="D464" s="35">
        <f>STDEV('Daily Returns'!D$465:D$716)*SQRT(Assumptions!$C$9)</f>
        <v>0.19721079043865614</v>
      </c>
      <c r="E464" s="35">
        <f>STDEV('Daily Returns'!E$465:E$716)*SQRT(Assumptions!$C$9)</f>
        <v>8.4833325145483154E-2</v>
      </c>
      <c r="F464" s="32">
        <f>'Growth Index'!E716/'Growth Index'!E464-1</f>
        <v>0.23381105590811013</v>
      </c>
      <c r="G464" s="37">
        <f>(F464-Assumptions!$C$8)/E464</f>
        <v>1.9899144070872044</v>
      </c>
      <c r="H464" s="37">
        <f>CORREL('Daily Returns'!B$465:B$716,'Daily Returns'!C$465:C$716)</f>
        <v>-0.15872616107876183</v>
      </c>
      <c r="I464" s="37">
        <f>CORREL('Daily Returns'!B$465:B$716,'Daily Returns'!D$465:D$716)</f>
        <v>0.34717036187373951</v>
      </c>
      <c r="J464" s="37">
        <f>CORREL('Daily Returns'!C$465:C$716,'Daily Returns'!D$465:D$716)</f>
        <v>-4.7960464223375097E-2</v>
      </c>
    </row>
    <row r="465" spans="1:10" x14ac:dyDescent="0.25">
      <c r="A465" s="60">
        <f>'Daily Prices'!A717</f>
        <v>43167</v>
      </c>
      <c r="B465" s="61">
        <f>STDEV('Daily Returns'!B$466:B$717)*SQRT(Assumptions!$C$9)</f>
        <v>0.10537819719252553</v>
      </c>
      <c r="C465" s="61">
        <f>STDEV('Daily Returns'!C$466:C$717)*SQRT(Assumptions!$C$9)</f>
        <v>0.115316172262636</v>
      </c>
      <c r="D465" s="61">
        <f>STDEV('Daily Returns'!D$466:D$717)*SQRT(Assumptions!$C$9)</f>
        <v>0.19795760693097947</v>
      </c>
      <c r="E465" s="61">
        <f>STDEV('Daily Returns'!E$466:E$717)*SQRT(Assumptions!$C$9)</f>
        <v>8.4925726280159916E-2</v>
      </c>
      <c r="F465" s="48">
        <f>'Growth Index'!E717/'Growth Index'!E465-1</f>
        <v>0.23557253625180175</v>
      </c>
      <c r="G465" s="62">
        <f>(F465-Assumptions!$C$8)/E465</f>
        <v>2.0084907568420802</v>
      </c>
      <c r="H465" s="62">
        <f>CORREL('Daily Returns'!B$466:B$717,'Daily Returns'!C$466:C$717)</f>
        <v>-0.1637881467624549</v>
      </c>
      <c r="I465" s="62">
        <f>CORREL('Daily Returns'!B$466:B$717,'Daily Returns'!D$466:D$717)</f>
        <v>0.35158772494165913</v>
      </c>
      <c r="J465" s="62">
        <f>CORREL('Daily Returns'!C$466:C$717,'Daily Returns'!D$466:D$717)</f>
        <v>-5.184172358037472E-2</v>
      </c>
    </row>
    <row r="466" spans="1:10" x14ac:dyDescent="0.25">
      <c r="A466" s="63">
        <f>'Daily Prices'!A718</f>
        <v>43168</v>
      </c>
      <c r="B466" s="35">
        <f>STDEV('Daily Returns'!B$467:B$718)*SQRT(Assumptions!$C$9)</f>
        <v>0.10502128981331738</v>
      </c>
      <c r="C466" s="35">
        <f>STDEV('Daily Returns'!C$467:C$718)*SQRT(Assumptions!$C$9)</f>
        <v>0.11536002468723941</v>
      </c>
      <c r="D466" s="35">
        <f>STDEV('Daily Returns'!D$467:D$718)*SQRT(Assumptions!$C$9)</f>
        <v>0.19811382757103843</v>
      </c>
      <c r="E466" s="35">
        <f>STDEV('Daily Returns'!E$467:E$718)*SQRT(Assumptions!$C$9)</f>
        <v>8.4942444892279048E-2</v>
      </c>
      <c r="F466" s="32">
        <f>'Growth Index'!E718/'Growth Index'!E466-1</f>
        <v>0.22160876272206775</v>
      </c>
      <c r="G466" s="37">
        <f>(F466-Assumptions!$C$8)/E466</f>
        <v>1.8437044391725874</v>
      </c>
      <c r="H466" s="37">
        <f>CORREL('Daily Returns'!B$467:B$718,'Daily Returns'!C$467:C$718)</f>
        <v>-0.16337280738544463</v>
      </c>
      <c r="I466" s="37">
        <f>CORREL('Daily Returns'!B$467:B$718,'Daily Returns'!D$467:D$718)</f>
        <v>0.34952572871404886</v>
      </c>
      <c r="J466" s="37">
        <f>CORREL('Daily Returns'!C$467:C$718,'Daily Returns'!D$467:D$718)</f>
        <v>-4.9789918175205852E-2</v>
      </c>
    </row>
    <row r="467" spans="1:10" x14ac:dyDescent="0.25">
      <c r="A467" s="60">
        <f>'Daily Prices'!A719</f>
        <v>43171</v>
      </c>
      <c r="B467" s="61">
        <f>STDEV('Daily Returns'!B$468:B$719)*SQRT(Assumptions!$C$9)</f>
        <v>0.10643576575709021</v>
      </c>
      <c r="C467" s="61">
        <f>STDEV('Daily Returns'!C$468:C$719)*SQRT(Assumptions!$C$9)</f>
        <v>0.11537162800635392</v>
      </c>
      <c r="D467" s="61">
        <f>STDEV('Daily Returns'!D$468:D$719)*SQRT(Assumptions!$C$9)</f>
        <v>0.17882064945919771</v>
      </c>
      <c r="E467" s="61">
        <f>STDEV('Daily Returns'!E$468:E$719)*SQRT(Assumptions!$C$9)</f>
        <v>8.1164417267445221E-2</v>
      </c>
      <c r="F467" s="48">
        <f>'Growth Index'!E719/'Growth Index'!E467-1</f>
        <v>0.19273106024042552</v>
      </c>
      <c r="G467" s="62">
        <f>(F467-Assumptions!$C$8)/E467</f>
        <v>1.573732240564709</v>
      </c>
      <c r="H467" s="62">
        <f>CORREL('Daily Returns'!B$468:B$719,'Daily Returns'!C$468:C$719)</f>
        <v>-0.16364925347467463</v>
      </c>
      <c r="I467" s="62">
        <f>CORREL('Daily Returns'!B$468:B$719,'Daily Returns'!D$468:D$719)</f>
        <v>0.38013000875725073</v>
      </c>
      <c r="J467" s="62">
        <f>CORREL('Daily Returns'!C$468:C$719,'Daily Returns'!D$468:D$719)</f>
        <v>-5.2414217615780072E-2</v>
      </c>
    </row>
    <row r="468" spans="1:10" x14ac:dyDescent="0.25">
      <c r="A468" s="63">
        <f>'Daily Prices'!A720</f>
        <v>43172</v>
      </c>
      <c r="B468" s="35">
        <f>STDEV('Daily Returns'!B$469:B$720)*SQRT(Assumptions!$C$9)</f>
        <v>0.10646917402177307</v>
      </c>
      <c r="C468" s="35">
        <f>STDEV('Daily Returns'!C$469:C$720)*SQRT(Assumptions!$C$9)</f>
        <v>0.11488591133521668</v>
      </c>
      <c r="D468" s="35">
        <f>STDEV('Daily Returns'!D$469:D$720)*SQRT(Assumptions!$C$9)</f>
        <v>0.18023485275775666</v>
      </c>
      <c r="E468" s="35">
        <f>STDEV('Daily Returns'!E$469:E$720)*SQRT(Assumptions!$C$9)</f>
        <v>8.1554718966619366E-2</v>
      </c>
      <c r="F468" s="32">
        <f>'Growth Index'!E720/'Growth Index'!E468-1</f>
        <v>0.18045851183289896</v>
      </c>
      <c r="G468" s="37">
        <f>(F468-Assumptions!$C$8)/E468</f>
        <v>1.4157183458648976</v>
      </c>
      <c r="H468" s="37">
        <f>CORREL('Daily Returns'!B$469:B$720,'Daily Returns'!C$469:C$720)</f>
        <v>-0.16486331401356694</v>
      </c>
      <c r="I468" s="37">
        <f>CORREL('Daily Returns'!B$469:B$720,'Daily Returns'!D$469:D$720)</f>
        <v>0.38084112153079308</v>
      </c>
      <c r="J468" s="37">
        <f>CORREL('Daily Returns'!C$469:C$720,'Daily Returns'!D$469:D$720)</f>
        <v>-4.7477777753259134E-2</v>
      </c>
    </row>
    <row r="469" spans="1:10" x14ac:dyDescent="0.25">
      <c r="A469" s="60">
        <f>'Daily Prices'!A721</f>
        <v>43173</v>
      </c>
      <c r="B469" s="61">
        <f>STDEV('Daily Returns'!B$470:B$721)*SQRT(Assumptions!$C$9)</f>
        <v>0.1064268411444725</v>
      </c>
      <c r="C469" s="61">
        <f>STDEV('Daily Returns'!C$470:C$721)*SQRT(Assumptions!$C$9)</f>
        <v>0.11352684862716685</v>
      </c>
      <c r="D469" s="61">
        <f>STDEV('Daily Returns'!D$470:D$721)*SQRT(Assumptions!$C$9)</f>
        <v>0.1800679408219806</v>
      </c>
      <c r="E469" s="61">
        <f>STDEV('Daily Returns'!E$470:E$721)*SQRT(Assumptions!$C$9)</f>
        <v>8.1357702042772984E-2</v>
      </c>
      <c r="F469" s="48">
        <f>'Growth Index'!E721/'Growth Index'!E469-1</f>
        <v>0.17489242479279787</v>
      </c>
      <c r="G469" s="62">
        <f>(F469-Assumptions!$C$8)/E469</f>
        <v>1.3507316705555799</v>
      </c>
      <c r="H469" s="62">
        <f>CORREL('Daily Returns'!B$470:B$721,'Daily Returns'!C$470:C$721)</f>
        <v>-0.17222171844732045</v>
      </c>
      <c r="I469" s="62">
        <f>CORREL('Daily Returns'!B$470:B$721,'Daily Returns'!D$470:D$721)</f>
        <v>0.38261279871520221</v>
      </c>
      <c r="J469" s="62">
        <f>CORREL('Daily Returns'!C$470:C$721,'Daily Returns'!D$470:D$721)</f>
        <v>-4.0988075627945118E-2</v>
      </c>
    </row>
    <row r="470" spans="1:10" x14ac:dyDescent="0.25">
      <c r="A470" s="63">
        <f>'Daily Prices'!A722</f>
        <v>43174</v>
      </c>
      <c r="B470" s="35">
        <f>STDEV('Daily Returns'!B$471:B$722)*SQRT(Assumptions!$C$9)</f>
        <v>0.10654145448492032</v>
      </c>
      <c r="C470" s="35">
        <f>STDEV('Daily Returns'!C$471:C$722)*SQRT(Assumptions!$C$9)</f>
        <v>0.11353453374380926</v>
      </c>
      <c r="D470" s="35">
        <f>STDEV('Daily Returns'!D$471:D$722)*SQRT(Assumptions!$C$9)</f>
        <v>0.17998317317570664</v>
      </c>
      <c r="E470" s="35">
        <f>STDEV('Daily Returns'!E$471:E$722)*SQRT(Assumptions!$C$9)</f>
        <v>8.1438412283425049E-2</v>
      </c>
      <c r="F470" s="32">
        <f>'Growth Index'!E722/'Growth Index'!E470-1</f>
        <v>0.17253297682549795</v>
      </c>
      <c r="G470" s="37">
        <f>(F470-Assumptions!$C$8)/E470</f>
        <v>1.32042084085895</v>
      </c>
      <c r="H470" s="37">
        <f>CORREL('Daily Returns'!B$471:B$722,'Daily Returns'!C$471:C$722)</f>
        <v>-0.17063210175685337</v>
      </c>
      <c r="I470" s="37">
        <f>CORREL('Daily Returns'!B$471:B$722,'Daily Returns'!D$471:D$722)</f>
        <v>0.3830916489070631</v>
      </c>
      <c r="J470" s="37">
        <f>CORREL('Daily Returns'!C$471:C$722,'Daily Returns'!D$471:D$722)</f>
        <v>-3.959462435831243E-2</v>
      </c>
    </row>
    <row r="471" spans="1:10" x14ac:dyDescent="0.25">
      <c r="A471" s="60">
        <f>'Daily Prices'!A723</f>
        <v>43175</v>
      </c>
      <c r="B471" s="61">
        <f>STDEV('Daily Returns'!B$472:B$723)*SQRT(Assumptions!$C$9)</f>
        <v>0.10674351045657873</v>
      </c>
      <c r="C471" s="61">
        <f>STDEV('Daily Returns'!C$472:C$723)*SQRT(Assumptions!$C$9)</f>
        <v>0.11367162339435352</v>
      </c>
      <c r="D471" s="61">
        <f>STDEV('Daily Returns'!D$472:D$723)*SQRT(Assumptions!$C$9)</f>
        <v>0.18021398545136705</v>
      </c>
      <c r="E471" s="61">
        <f>STDEV('Daily Returns'!E$472:E$723)*SQRT(Assumptions!$C$9)</f>
        <v>8.210475860834808E-2</v>
      </c>
      <c r="F471" s="48">
        <f>'Growth Index'!E723/'Growth Index'!E471-1</f>
        <v>0.15730031528674915</v>
      </c>
      <c r="G471" s="62">
        <f>(F471-Assumptions!$C$8)/E471</f>
        <v>1.1241774149417501</v>
      </c>
      <c r="H471" s="62">
        <f>CORREL('Daily Returns'!B$472:B$723,'Daily Returns'!C$472:C$723)</f>
        <v>-0.16369329419535231</v>
      </c>
      <c r="I471" s="62">
        <f>CORREL('Daily Returns'!B$472:B$723,'Daily Returns'!D$472:D$723)</f>
        <v>0.39801628499664116</v>
      </c>
      <c r="J471" s="62">
        <f>CORREL('Daily Returns'!C$472:C$723,'Daily Returns'!D$472:D$723)</f>
        <v>-3.5818909750027779E-2</v>
      </c>
    </row>
    <row r="472" spans="1:10" x14ac:dyDescent="0.25">
      <c r="A472" s="63">
        <f>'Daily Prices'!A724</f>
        <v>43178</v>
      </c>
      <c r="B472" s="35">
        <f>STDEV('Daily Returns'!B$473:B$724)*SQRT(Assumptions!$C$9)</f>
        <v>0.10703020368858943</v>
      </c>
      <c r="C472" s="35">
        <f>STDEV('Daily Returns'!C$473:C$724)*SQRT(Assumptions!$C$9)</f>
        <v>0.1121259178850557</v>
      </c>
      <c r="D472" s="35">
        <f>STDEV('Daily Returns'!D$473:D$724)*SQRT(Assumptions!$C$9)</f>
        <v>0.18058094107619005</v>
      </c>
      <c r="E472" s="35">
        <f>STDEV('Daily Returns'!E$473:E$724)*SQRT(Assumptions!$C$9)</f>
        <v>8.200547825028312E-2</v>
      </c>
      <c r="F472" s="32">
        <f>'Growth Index'!E724/'Growth Index'!E472-1</f>
        <v>0.14458464735833454</v>
      </c>
      <c r="G472" s="37">
        <f>(F472-Assumptions!$C$8)/E472</f>
        <v>0.97047964424327682</v>
      </c>
      <c r="H472" s="37">
        <f>CORREL('Daily Returns'!B$473:B$724,'Daily Returns'!C$473:C$724)</f>
        <v>-0.17392396927397971</v>
      </c>
      <c r="I472" s="37">
        <f>CORREL('Daily Returns'!B$473:B$724,'Daily Returns'!D$473:D$724)</f>
        <v>0.40353402463815086</v>
      </c>
      <c r="J472" s="37">
        <f>CORREL('Daily Returns'!C$473:C$724,'Daily Returns'!D$473:D$724)</f>
        <v>-3.1988605178293113E-2</v>
      </c>
    </row>
    <row r="473" spans="1:10" x14ac:dyDescent="0.25">
      <c r="A473" s="60">
        <f>'Daily Prices'!A725</f>
        <v>43179</v>
      </c>
      <c r="B473" s="61">
        <f>STDEV('Daily Returns'!B$474:B$725)*SQRT(Assumptions!$C$9)</f>
        <v>0.10703436191102504</v>
      </c>
      <c r="C473" s="61">
        <f>STDEV('Daily Returns'!C$474:C$725)*SQRT(Assumptions!$C$9)</f>
        <v>0.11163259064353695</v>
      </c>
      <c r="D473" s="61">
        <f>STDEV('Daily Returns'!D$474:D$725)*SQRT(Assumptions!$C$9)</f>
        <v>0.18041292599009442</v>
      </c>
      <c r="E473" s="61">
        <f>STDEV('Daily Returns'!E$474:E$725)*SQRT(Assumptions!$C$9)</f>
        <v>8.1709523123248515E-2</v>
      </c>
      <c r="F473" s="48">
        <f>'Growth Index'!E725/'Growth Index'!E473-1</f>
        <v>0.15290972524119861</v>
      </c>
      <c r="G473" s="62">
        <f>(F473-Assumptions!$C$8)/E473</f>
        <v>1.0758810219538042</v>
      </c>
      <c r="H473" s="62">
        <f>CORREL('Daily Returns'!B$474:B$725,'Daily Returns'!C$474:C$725)</f>
        <v>-0.17586935579764812</v>
      </c>
      <c r="I473" s="62">
        <f>CORREL('Daily Returns'!B$474:B$725,'Daily Returns'!D$474:D$725)</f>
        <v>0.40355294617633569</v>
      </c>
      <c r="J473" s="62">
        <f>CORREL('Daily Returns'!C$474:C$725,'Daily Returns'!D$474:D$725)</f>
        <v>-3.646971329024308E-2</v>
      </c>
    </row>
    <row r="474" spans="1:10" x14ac:dyDescent="0.25">
      <c r="A474" s="63">
        <f>'Daily Prices'!A726</f>
        <v>43180</v>
      </c>
      <c r="B474" s="35">
        <f>STDEV('Daily Returns'!B$475:B$726)*SQRT(Assumptions!$C$9)</f>
        <v>0.10708455689446963</v>
      </c>
      <c r="C474" s="35">
        <f>STDEV('Daily Returns'!C$475:C$726)*SQRT(Assumptions!$C$9)</f>
        <v>0.11135426630399492</v>
      </c>
      <c r="D474" s="35">
        <f>STDEV('Daily Returns'!D$475:D$726)*SQRT(Assumptions!$C$9)</f>
        <v>0.18031227248306883</v>
      </c>
      <c r="E474" s="35">
        <f>STDEV('Daily Returns'!E$475:E$726)*SQRT(Assumptions!$C$9)</f>
        <v>8.1556402606492329E-2</v>
      </c>
      <c r="F474" s="32">
        <f>'Growth Index'!E726/'Growth Index'!E474-1</f>
        <v>0.14995779099219231</v>
      </c>
      <c r="G474" s="37">
        <f>(F474-Assumptions!$C$8)/E474</f>
        <v>1.0417059639340838</v>
      </c>
      <c r="H474" s="37">
        <f>CORREL('Daily Returns'!B$475:B$726,'Daily Returns'!C$475:C$726)</f>
        <v>-0.17532404097545096</v>
      </c>
      <c r="I474" s="37">
        <f>CORREL('Daily Returns'!B$475:B$726,'Daily Returns'!D$475:D$726)</f>
        <v>0.40328415789423433</v>
      </c>
      <c r="J474" s="37">
        <f>CORREL('Daily Returns'!C$475:C$726,'Daily Returns'!D$475:D$726)</f>
        <v>-3.9547057417371051E-2</v>
      </c>
    </row>
    <row r="475" spans="1:10" x14ac:dyDescent="0.25">
      <c r="A475" s="60">
        <f>'Daily Prices'!A727</f>
        <v>43181</v>
      </c>
      <c r="B475" s="61">
        <f>STDEV('Daily Returns'!B$476:B$727)*SQRT(Assumptions!$C$9)</f>
        <v>0.1071540056122149</v>
      </c>
      <c r="C475" s="61">
        <f>STDEV('Daily Returns'!C$476:C$727)*SQRT(Assumptions!$C$9)</f>
        <v>0.11115951574660701</v>
      </c>
      <c r="D475" s="61">
        <f>STDEV('Daily Returns'!D$476:D$727)*SQRT(Assumptions!$C$9)</f>
        <v>0.18055630085890934</v>
      </c>
      <c r="E475" s="61">
        <f>STDEV('Daily Returns'!E$476:E$727)*SQRT(Assumptions!$C$9)</f>
        <v>8.1564187677336697E-2</v>
      </c>
      <c r="F475" s="48">
        <f>'Growth Index'!E727/'Growth Index'!E475-1</f>
        <v>0.14485221217964517</v>
      </c>
      <c r="G475" s="62">
        <f>(F475-Assumptions!$C$8)/E475</f>
        <v>0.97901069640435812</v>
      </c>
      <c r="H475" s="62">
        <f>CORREL('Daily Returns'!B$476:B$727,'Daily Returns'!C$476:C$727)</f>
        <v>-0.17553163568192762</v>
      </c>
      <c r="I475" s="62">
        <f>CORREL('Daily Returns'!B$476:B$727,'Daily Returns'!D$476:D$727)</f>
        <v>0.40462801482117083</v>
      </c>
      <c r="J475" s="62">
        <f>CORREL('Daily Returns'!C$476:C$727,'Daily Returns'!D$476:D$727)</f>
        <v>-4.1328995071182713E-2</v>
      </c>
    </row>
    <row r="476" spans="1:10" x14ac:dyDescent="0.25">
      <c r="A476" s="63">
        <f>'Daily Prices'!A728</f>
        <v>43182</v>
      </c>
      <c r="B476" s="35">
        <f>STDEV('Daily Returns'!B$477:B$728)*SQRT(Assumptions!$C$9)</f>
        <v>0.10796387894148685</v>
      </c>
      <c r="C476" s="35">
        <f>STDEV('Daily Returns'!C$477:C$728)*SQRT(Assumptions!$C$9)</f>
        <v>0.11170130185007256</v>
      </c>
      <c r="D476" s="35">
        <f>STDEV('Daily Returns'!D$477:D$728)*SQRT(Assumptions!$C$9)</f>
        <v>0.18127394738573605</v>
      </c>
      <c r="E476" s="35">
        <f>STDEV('Daily Returns'!E$477:E$728)*SQRT(Assumptions!$C$9)</f>
        <v>8.1665227220434483E-2</v>
      </c>
      <c r="F476" s="32">
        <f>'Growth Index'!E728/'Growth Index'!E476-1</f>
        <v>0.13762129748818142</v>
      </c>
      <c r="G476" s="37">
        <f>(F476-Assumptions!$C$8)/E476</f>
        <v>0.88925605131984409</v>
      </c>
      <c r="H476" s="37">
        <f>CORREL('Daily Returns'!B$477:B$728,'Daily Returns'!C$477:C$728)</f>
        <v>-0.18556440660738166</v>
      </c>
      <c r="I476" s="37">
        <f>CORREL('Daily Returns'!B$477:B$728,'Daily Returns'!D$477:D$728)</f>
        <v>0.41115788505857598</v>
      </c>
      <c r="J476" s="37">
        <f>CORREL('Daily Returns'!C$477:C$728,'Daily Returns'!D$477:D$728)</f>
        <v>-5.0406234457126504E-2</v>
      </c>
    </row>
    <row r="477" spans="1:10" x14ac:dyDescent="0.25">
      <c r="A477" s="60">
        <f>'Daily Prices'!A729</f>
        <v>43185</v>
      </c>
      <c r="B477" s="61">
        <f>STDEV('Daily Returns'!B$478:B$729)*SQRT(Assumptions!$C$9)</f>
        <v>0.10882190767405799</v>
      </c>
      <c r="C477" s="61">
        <f>STDEV('Daily Returns'!C$478:C$729)*SQRT(Assumptions!$C$9)</f>
        <v>0.11053291599788921</v>
      </c>
      <c r="D477" s="61">
        <f>STDEV('Daily Returns'!D$478:D$729)*SQRT(Assumptions!$C$9)</f>
        <v>0.18221804165050814</v>
      </c>
      <c r="E477" s="61">
        <f>STDEV('Daily Returns'!E$478:E$729)*SQRT(Assumptions!$C$9)</f>
        <v>8.2023273622204962E-2</v>
      </c>
      <c r="F477" s="48">
        <f>'Growth Index'!E729/'Growth Index'!E477-1</f>
        <v>0.1547742502811269</v>
      </c>
      <c r="G477" s="62">
        <f>(F477-Assumptions!$C$8)/E477</f>
        <v>1.0944972849367429</v>
      </c>
      <c r="H477" s="62">
        <f>CORREL('Daily Returns'!B$478:B$729,'Daily Returns'!C$478:C$729)</f>
        <v>-0.18519158014387038</v>
      </c>
      <c r="I477" s="62">
        <f>CORREL('Daily Returns'!B$478:B$729,'Daily Returns'!D$478:D$729)</f>
        <v>0.4185456950238558</v>
      </c>
      <c r="J477" s="62">
        <f>CORREL('Daily Returns'!C$478:C$729,'Daily Returns'!D$478:D$729)</f>
        <v>-4.9729165952913296E-2</v>
      </c>
    </row>
    <row r="478" spans="1:10" x14ac:dyDescent="0.25">
      <c r="A478" s="63">
        <f>'Daily Prices'!A730</f>
        <v>43186</v>
      </c>
      <c r="B478" s="35">
        <f>STDEV('Daily Returns'!B$479:B$730)*SQRT(Assumptions!$C$9)</f>
        <v>0.10830582293017979</v>
      </c>
      <c r="C478" s="35">
        <f>STDEV('Daily Returns'!C$479:C$730)*SQRT(Assumptions!$C$9)</f>
        <v>0.11066618667673464</v>
      </c>
      <c r="D478" s="35">
        <f>STDEV('Daily Returns'!D$479:D$730)*SQRT(Assumptions!$C$9)</f>
        <v>0.18140018059699481</v>
      </c>
      <c r="E478" s="35">
        <f>STDEV('Daily Returns'!E$479:E$730)*SQRT(Assumptions!$C$9)</f>
        <v>8.1645678976785097E-2</v>
      </c>
      <c r="F478" s="32">
        <f>'Growth Index'!E730/'Growth Index'!E478-1</f>
        <v>0.16501600477528133</v>
      </c>
      <c r="G478" s="37">
        <f>(F478-Assumptions!$C$8)/E478</f>
        <v>1.2250005882579482</v>
      </c>
      <c r="H478" s="37">
        <f>CORREL('Daily Returns'!B$479:B$730,'Daily Returns'!C$479:C$730)</f>
        <v>-0.18450665525544868</v>
      </c>
      <c r="I478" s="37">
        <f>CORREL('Daily Returns'!B$479:B$730,'Daily Returns'!D$479:D$730)</f>
        <v>0.41283431242045099</v>
      </c>
      <c r="J478" s="37">
        <f>CORREL('Daily Returns'!C$479:C$730,'Daily Returns'!D$479:D$730)</f>
        <v>-4.9805062801651222E-2</v>
      </c>
    </row>
    <row r="479" spans="1:10" x14ac:dyDescent="0.25">
      <c r="A479" s="60">
        <f>'Daily Prices'!A731</f>
        <v>43187</v>
      </c>
      <c r="B479" s="61">
        <f>STDEV('Daily Returns'!B$480:B$731)*SQRT(Assumptions!$C$9)</f>
        <v>0.10851052202352937</v>
      </c>
      <c r="C479" s="61">
        <f>STDEV('Daily Returns'!C$480:C$731)*SQRT(Assumptions!$C$9)</f>
        <v>0.11021948360985473</v>
      </c>
      <c r="D479" s="61">
        <f>STDEV('Daily Returns'!D$480:D$731)*SQRT(Assumptions!$C$9)</f>
        <v>0.18178311382298262</v>
      </c>
      <c r="E479" s="61">
        <f>STDEV('Daily Returns'!E$480:E$731)*SQRT(Assumptions!$C$9)</f>
        <v>8.1723902396010309E-2</v>
      </c>
      <c r="F479" s="48">
        <f>'Growth Index'!E731/'Growth Index'!E479-1</f>
        <v>0.15054341975474039</v>
      </c>
      <c r="G479" s="62">
        <f>(F479-Assumptions!$C$8)/E479</f>
        <v>1.0467368449957493</v>
      </c>
      <c r="H479" s="62">
        <f>CORREL('Daily Returns'!B$480:B$731,'Daily Returns'!C$480:C$731)</f>
        <v>-0.18537431010800984</v>
      </c>
      <c r="I479" s="62">
        <f>CORREL('Daily Returns'!B$480:B$731,'Daily Returns'!D$480:D$731)</f>
        <v>0.41517705623780382</v>
      </c>
      <c r="J479" s="62">
        <f>CORREL('Daily Returns'!C$480:C$731,'Daily Returns'!D$480:D$731)</f>
        <v>-5.0060140314275144E-2</v>
      </c>
    </row>
    <row r="480" spans="1:10" x14ac:dyDescent="0.25">
      <c r="A480" s="63">
        <f>'Daily Prices'!A732</f>
        <v>43194</v>
      </c>
      <c r="B480" s="35">
        <f>STDEV('Daily Returns'!B$481:B$732)*SQRT(Assumptions!$C$9)</f>
        <v>0.10815913829719037</v>
      </c>
      <c r="C480" s="35">
        <f>STDEV('Daily Returns'!C$481:C$732)*SQRT(Assumptions!$C$9)</f>
        <v>0.11016962876131728</v>
      </c>
      <c r="D480" s="35">
        <f>STDEV('Daily Returns'!D$481:D$732)*SQRT(Assumptions!$C$9)</f>
        <v>0.18160829571866563</v>
      </c>
      <c r="E480" s="35">
        <f>STDEV('Daily Returns'!E$481:E$732)*SQRT(Assumptions!$C$9)</f>
        <v>8.1474119127479844E-2</v>
      </c>
      <c r="F480" s="32">
        <f>'Growth Index'!E732/'Growth Index'!E480-1</f>
        <v>0.14476453501145126</v>
      </c>
      <c r="G480" s="37">
        <f>(F480-Assumptions!$C$8)/E480</f>
        <v>0.97901684443677561</v>
      </c>
      <c r="H480" s="37">
        <f>CORREL('Daily Returns'!B$481:B$732,'Daily Returns'!C$481:C$732)</f>
        <v>-0.1885976911340746</v>
      </c>
      <c r="I480" s="37">
        <f>CORREL('Daily Returns'!B$481:B$732,'Daily Returns'!D$481:D$732)</f>
        <v>0.41330090005706122</v>
      </c>
      <c r="J480" s="37">
        <f>CORREL('Daily Returns'!C$481:C$732,'Daily Returns'!D$481:D$732)</f>
        <v>-5.1455756984256917E-2</v>
      </c>
    </row>
    <row r="481" spans="1:10" x14ac:dyDescent="0.25">
      <c r="A481" s="60">
        <f>'Daily Prices'!A733</f>
        <v>43195</v>
      </c>
      <c r="B481" s="61">
        <f>STDEV('Daily Returns'!B$482:B$733)*SQRT(Assumptions!$C$9)</f>
        <v>0.10885422353822861</v>
      </c>
      <c r="C481" s="61">
        <f>STDEV('Daily Returns'!C$482:C$733)*SQRT(Assumptions!$C$9)</f>
        <v>0.10895637230094921</v>
      </c>
      <c r="D481" s="61">
        <f>STDEV('Daily Returns'!D$482:D$733)*SQRT(Assumptions!$C$9)</f>
        <v>0.18423728936026795</v>
      </c>
      <c r="E481" s="61">
        <f>STDEV('Daily Returns'!E$482:E$733)*SQRT(Assumptions!$C$9)</f>
        <v>8.2193053819936135E-2</v>
      </c>
      <c r="F481" s="48">
        <f>'Growth Index'!E733/'Growth Index'!E481-1</f>
        <v>0.15831781512419751</v>
      </c>
      <c r="G481" s="62">
        <f>(F481-Assumptions!$C$8)/E481</f>
        <v>1.1353491662279986</v>
      </c>
      <c r="H481" s="62">
        <f>CORREL('Daily Returns'!B$482:B$733,'Daily Returns'!C$482:C$733)</f>
        <v>-0.18521881260578021</v>
      </c>
      <c r="I481" s="62">
        <f>CORREL('Daily Returns'!B$482:B$733,'Daily Returns'!D$482:D$733)</f>
        <v>0.42607625402338217</v>
      </c>
      <c r="J481" s="62">
        <f>CORREL('Daily Returns'!C$482:C$733,'Daily Returns'!D$482:D$733)</f>
        <v>-5.727745868183403E-2</v>
      </c>
    </row>
    <row r="482" spans="1:10" x14ac:dyDescent="0.25">
      <c r="A482" s="63">
        <f>'Daily Prices'!A734</f>
        <v>43196</v>
      </c>
      <c r="B482" s="35">
        <f>STDEV('Daily Returns'!B$483:B$734)*SQRT(Assumptions!$C$9)</f>
        <v>0.10871400964078427</v>
      </c>
      <c r="C482" s="35">
        <f>STDEV('Daily Returns'!C$483:C$734)*SQRT(Assumptions!$C$9)</f>
        <v>0.10871742650253934</v>
      </c>
      <c r="D482" s="35">
        <f>STDEV('Daily Returns'!D$483:D$734)*SQRT(Assumptions!$C$9)</f>
        <v>0.18508797277352698</v>
      </c>
      <c r="E482" s="35">
        <f>STDEV('Daily Returns'!E$483:E$734)*SQRT(Assumptions!$C$9)</f>
        <v>8.231034705788165E-2</v>
      </c>
      <c r="F482" s="32">
        <f>'Growth Index'!E734/'Growth Index'!E482-1</f>
        <v>0.15098946730689189</v>
      </c>
      <c r="G482" s="37">
        <f>(F482-Assumptions!$C$8)/E482</f>
        <v>1.0446981501174213</v>
      </c>
      <c r="H482" s="37">
        <f>CORREL('Daily Returns'!B$483:B$734,'Daily Returns'!C$483:C$734)</f>
        <v>-0.18202610443986059</v>
      </c>
      <c r="I482" s="37">
        <f>CORREL('Daily Returns'!B$483:B$734,'Daily Returns'!D$483:D$734)</f>
        <v>0.42156288534515918</v>
      </c>
      <c r="J482" s="37">
        <f>CORREL('Daily Returns'!C$483:C$734,'Daily Returns'!D$483:D$734)</f>
        <v>-5.6635980112182231E-2</v>
      </c>
    </row>
    <row r="483" spans="1:10" x14ac:dyDescent="0.25">
      <c r="A483" s="60">
        <f>'Daily Prices'!A735</f>
        <v>43199</v>
      </c>
      <c r="B483" s="61">
        <f>STDEV('Daily Returns'!B$484:B$735)*SQRT(Assumptions!$C$9)</f>
        <v>0.10877111676034379</v>
      </c>
      <c r="C483" s="61">
        <f>STDEV('Daily Returns'!C$484:C$735)*SQRT(Assumptions!$C$9)</f>
        <v>0.10871044654727888</v>
      </c>
      <c r="D483" s="61">
        <f>STDEV('Daily Returns'!D$484:D$735)*SQRT(Assumptions!$C$9)</f>
        <v>0.18515605646571437</v>
      </c>
      <c r="E483" s="61">
        <f>STDEV('Daily Returns'!E$484:E$735)*SQRT(Assumptions!$C$9)</f>
        <v>8.2346272525165576E-2</v>
      </c>
      <c r="F483" s="48">
        <f>'Growth Index'!E735/'Growth Index'!E483-1</f>
        <v>0.15461994055755834</v>
      </c>
      <c r="G483" s="62">
        <f>(F483-Assumptions!$C$8)/E483</f>
        <v>1.0883302644958202</v>
      </c>
      <c r="H483" s="62">
        <f>CORREL('Daily Returns'!B$484:B$735,'Daily Returns'!C$484:C$735)</f>
        <v>-0.18198076521652556</v>
      </c>
      <c r="I483" s="62">
        <f>CORREL('Daily Returns'!B$484:B$735,'Daily Returns'!D$484:D$735)</f>
        <v>0.42207066067850141</v>
      </c>
      <c r="J483" s="62">
        <f>CORREL('Daily Returns'!C$484:C$735,'Daily Returns'!D$484:D$735)</f>
        <v>-5.6685785762005066E-2</v>
      </c>
    </row>
    <row r="484" spans="1:10" x14ac:dyDescent="0.25">
      <c r="A484" s="63">
        <f>'Daily Prices'!A736</f>
        <v>43200</v>
      </c>
      <c r="B484" s="35">
        <f>STDEV('Daily Returns'!B$485:B$736)*SQRT(Assumptions!$C$9)</f>
        <v>0.10850951331678042</v>
      </c>
      <c r="C484" s="35">
        <f>STDEV('Daily Returns'!C$485:C$736)*SQRT(Assumptions!$C$9)</f>
        <v>0.10820341161941499</v>
      </c>
      <c r="D484" s="35">
        <f>STDEV('Daily Returns'!D$485:D$736)*SQRT(Assumptions!$C$9)</f>
        <v>0.18480849993403653</v>
      </c>
      <c r="E484" s="35">
        <f>STDEV('Daily Returns'!E$485:E$736)*SQRT(Assumptions!$C$9)</f>
        <v>8.2480849057202446E-2</v>
      </c>
      <c r="F484" s="32">
        <f>'Growth Index'!E736/'Growth Index'!E484-1</f>
        <v>0.16152498197269649</v>
      </c>
      <c r="G484" s="37">
        <f>(F484-Assumptions!$C$8)/E484</f>
        <v>1.1702714396860063</v>
      </c>
      <c r="H484" s="37">
        <f>CORREL('Daily Returns'!B$485:B$736,'Daily Returns'!C$485:C$736)</f>
        <v>-0.17398350551015079</v>
      </c>
      <c r="I484" s="37">
        <f>CORREL('Daily Returns'!B$485:B$736,'Daily Returns'!D$485:D$736)</f>
        <v>0.41952552701767865</v>
      </c>
      <c r="J484" s="37">
        <f>CORREL('Daily Returns'!C$485:C$736,'Daily Returns'!D$485:D$736)</f>
        <v>-4.7469693126046861E-2</v>
      </c>
    </row>
    <row r="485" spans="1:10" x14ac:dyDescent="0.25">
      <c r="A485" s="60">
        <f>'Daily Prices'!A737</f>
        <v>43202</v>
      </c>
      <c r="B485" s="61">
        <f>STDEV('Daily Returns'!B$486:B$737)*SQRT(Assumptions!$C$9)</f>
        <v>0.10735571538042393</v>
      </c>
      <c r="C485" s="61">
        <f>STDEV('Daily Returns'!C$486:C$737)*SQRT(Assumptions!$C$9)</f>
        <v>0.10796979455447087</v>
      </c>
      <c r="D485" s="61">
        <f>STDEV('Daily Returns'!D$486:D$737)*SQRT(Assumptions!$C$9)</f>
        <v>0.18629928075736596</v>
      </c>
      <c r="E485" s="61">
        <f>STDEV('Daily Returns'!E$486:E$737)*SQRT(Assumptions!$C$9)</f>
        <v>8.3260292496917007E-2</v>
      </c>
      <c r="F485" s="48">
        <f>'Growth Index'!E737/'Growth Index'!E485-1</f>
        <v>0.16987283941292564</v>
      </c>
      <c r="G485" s="62">
        <f>(F485-Assumptions!$C$8)/E485</f>
        <v>1.2595780805935664</v>
      </c>
      <c r="H485" s="62">
        <f>CORREL('Daily Returns'!B$486:B$737,'Daily Returns'!C$486:C$737)</f>
        <v>-0.15892405632331735</v>
      </c>
      <c r="I485" s="62">
        <f>CORREL('Daily Returns'!B$486:B$737,'Daily Returns'!D$486:D$737)</f>
        <v>0.4168643898400981</v>
      </c>
      <c r="J485" s="62">
        <f>CORREL('Daily Returns'!C$486:C$737,'Daily Returns'!D$486:D$737)</f>
        <v>-3.1586813312190688E-2</v>
      </c>
    </row>
    <row r="486" spans="1:10" x14ac:dyDescent="0.25">
      <c r="A486" s="63">
        <f>'Daily Prices'!A738</f>
        <v>43203</v>
      </c>
      <c r="B486" s="35">
        <f>STDEV('Daily Returns'!B$487:B$738)*SQRT(Assumptions!$C$9)</f>
        <v>0.10734922832970302</v>
      </c>
      <c r="C486" s="35">
        <f>STDEV('Daily Returns'!C$487:C$738)*SQRT(Assumptions!$C$9)</f>
        <v>0.1072731986366128</v>
      </c>
      <c r="D486" s="35">
        <f>STDEV('Daily Returns'!D$487:D$738)*SQRT(Assumptions!$C$9)</f>
        <v>0.18644085348949399</v>
      </c>
      <c r="E486" s="35">
        <f>STDEV('Daily Returns'!E$487:E$738)*SQRT(Assumptions!$C$9)</f>
        <v>8.278278485388732E-2</v>
      </c>
      <c r="F486" s="32">
        <f>'Growth Index'!E738/'Growth Index'!E486-1</f>
        <v>0.15412482336866695</v>
      </c>
      <c r="G486" s="37">
        <f>(F486-Assumptions!$C$8)/E486</f>
        <v>1.0766105963452837</v>
      </c>
      <c r="H486" s="37">
        <f>CORREL('Daily Returns'!B$487:B$738,'Daily Returns'!C$487:C$738)</f>
        <v>-0.16226183131742117</v>
      </c>
      <c r="I486" s="37">
        <f>CORREL('Daily Returns'!B$487:B$738,'Daily Returns'!D$487:D$738)</f>
        <v>0.41354077342782147</v>
      </c>
      <c r="J486" s="37">
        <f>CORREL('Daily Returns'!C$487:C$738,'Daily Returns'!D$487:D$738)</f>
        <v>-4.0653364269212781E-2</v>
      </c>
    </row>
    <row r="487" spans="1:10" x14ac:dyDescent="0.25">
      <c r="A487" s="60">
        <f>'Daily Prices'!A739</f>
        <v>43206</v>
      </c>
      <c r="B487" s="61">
        <f>STDEV('Daily Returns'!B$488:B$739)*SQRT(Assumptions!$C$9)</f>
        <v>0.10737824603799286</v>
      </c>
      <c r="C487" s="61">
        <f>STDEV('Daily Returns'!C$488:C$739)*SQRT(Assumptions!$C$9)</f>
        <v>0.10730172050114517</v>
      </c>
      <c r="D487" s="61">
        <f>STDEV('Daily Returns'!D$488:D$739)*SQRT(Assumptions!$C$9)</f>
        <v>0.18638545928262773</v>
      </c>
      <c r="E487" s="61">
        <f>STDEV('Daily Returns'!E$488:E$739)*SQRT(Assumptions!$C$9)</f>
        <v>8.286496148251378E-2</v>
      </c>
      <c r="F487" s="48">
        <f>'Growth Index'!E739/'Growth Index'!E487-1</f>
        <v>0.1605759367183246</v>
      </c>
      <c r="G487" s="62">
        <f>(F487-Assumptions!$C$8)/E487</f>
        <v>1.1533938471508622</v>
      </c>
      <c r="H487" s="62">
        <f>CORREL('Daily Returns'!B$488:B$739,'Daily Returns'!C$488:C$739)</f>
        <v>-0.16070273301372548</v>
      </c>
      <c r="I487" s="62">
        <f>CORREL('Daily Returns'!B$488:B$739,'Daily Returns'!D$488:D$739)</f>
        <v>0.41371286425541876</v>
      </c>
      <c r="J487" s="62">
        <f>CORREL('Daily Returns'!C$488:C$739,'Daily Returns'!D$488:D$739)</f>
        <v>-3.8721172370539597E-2</v>
      </c>
    </row>
    <row r="488" spans="1:10" x14ac:dyDescent="0.25">
      <c r="A488" s="63">
        <f>'Daily Prices'!A740</f>
        <v>43207</v>
      </c>
      <c r="B488" s="35">
        <f>STDEV('Daily Returns'!B$489:B$740)*SQRT(Assumptions!$C$9)</f>
        <v>0.10721098871114695</v>
      </c>
      <c r="C488" s="35">
        <f>STDEV('Daily Returns'!C$489:C$740)*SQRT(Assumptions!$C$9)</f>
        <v>0.10680663602444389</v>
      </c>
      <c r="D488" s="35">
        <f>STDEV('Daily Returns'!D$489:D$740)*SQRT(Assumptions!$C$9)</f>
        <v>0.18638047989888043</v>
      </c>
      <c r="E488" s="35">
        <f>STDEV('Daily Returns'!E$489:E$740)*SQRT(Assumptions!$C$9)</f>
        <v>8.2676535661841993E-2</v>
      </c>
      <c r="F488" s="32">
        <f>'Growth Index'!E740/'Growth Index'!E488-1</f>
        <v>0.15400932857911198</v>
      </c>
      <c r="G488" s="37">
        <f>(F488-Assumptions!$C$8)/E488</f>
        <v>1.0765972215281485</v>
      </c>
      <c r="H488" s="37">
        <f>CORREL('Daily Returns'!B$489:B$740,'Daily Returns'!C$489:C$740)</f>
        <v>-0.16790189979364209</v>
      </c>
      <c r="I488" s="37">
        <f>CORREL('Daily Returns'!B$489:B$740,'Daily Returns'!D$489:D$740)</f>
        <v>0.41503110597295656</v>
      </c>
      <c r="J488" s="37">
        <f>CORREL('Daily Returns'!C$489:C$740,'Daily Returns'!D$489:D$740)</f>
        <v>-3.8099926283075507E-2</v>
      </c>
    </row>
    <row r="489" spans="1:10" x14ac:dyDescent="0.25">
      <c r="A489" s="60">
        <f>'Daily Prices'!A741</f>
        <v>43208</v>
      </c>
      <c r="B489" s="61">
        <f>STDEV('Daily Returns'!B$490:B$741)*SQRT(Assumptions!$C$9)</f>
        <v>0.10707261055668635</v>
      </c>
      <c r="C489" s="61">
        <f>STDEV('Daily Returns'!C$490:C$741)*SQRT(Assumptions!$C$9)</f>
        <v>0.10668876013802722</v>
      </c>
      <c r="D489" s="61">
        <f>STDEV('Daily Returns'!D$490:D$741)*SQRT(Assumptions!$C$9)</f>
        <v>0.18640884971698876</v>
      </c>
      <c r="E489" s="61">
        <f>STDEV('Daily Returns'!E$490:E$741)*SQRT(Assumptions!$C$9)</f>
        <v>8.2674280457999183E-2</v>
      </c>
      <c r="F489" s="48">
        <f>'Growth Index'!E741/'Growth Index'!E489-1</f>
        <v>0.15383989787423258</v>
      </c>
      <c r="G489" s="62">
        <f>(F489-Assumptions!$C$8)/E489</f>
        <v>1.0745772129140658</v>
      </c>
      <c r="H489" s="62">
        <f>CORREL('Daily Returns'!B$490:B$741,'Daily Returns'!C$490:C$741)</f>
        <v>-0.16520623756955782</v>
      </c>
      <c r="I489" s="62">
        <f>CORREL('Daily Returns'!B$490:B$741,'Daily Returns'!D$490:D$741)</f>
        <v>0.41545392379446755</v>
      </c>
      <c r="J489" s="62">
        <f>CORREL('Daily Returns'!C$490:C$741,'Daily Returns'!D$490:D$741)</f>
        <v>-3.8752884729409978E-2</v>
      </c>
    </row>
    <row r="490" spans="1:10" x14ac:dyDescent="0.25">
      <c r="A490" s="63">
        <f>'Daily Prices'!A742</f>
        <v>43209</v>
      </c>
      <c r="B490" s="35">
        <f>STDEV('Daily Returns'!B$491:B$742)*SQRT(Assumptions!$C$9)</f>
        <v>0.10708218369495413</v>
      </c>
      <c r="C490" s="35">
        <f>STDEV('Daily Returns'!C$491:C$742)*SQRT(Assumptions!$C$9)</f>
        <v>0.10547594352484611</v>
      </c>
      <c r="D490" s="35">
        <f>STDEV('Daily Returns'!D$491:D$742)*SQRT(Assumptions!$C$9)</f>
        <v>0.18647766591650053</v>
      </c>
      <c r="E490" s="35">
        <f>STDEV('Daily Returns'!E$491:E$742)*SQRT(Assumptions!$C$9)</f>
        <v>8.2487200316664219E-2</v>
      </c>
      <c r="F490" s="32">
        <f>'Growth Index'!E742/'Growth Index'!E490-1</f>
        <v>0.1660242487696626</v>
      </c>
      <c r="G490" s="37">
        <f>(F490-Assumptions!$C$8)/E490</f>
        <v>1.2247263621729865</v>
      </c>
      <c r="H490" s="37">
        <f>CORREL('Daily Returns'!B$491:B$742,'Daily Returns'!C$491:C$742)</f>
        <v>-0.16435828314113327</v>
      </c>
      <c r="I490" s="37">
        <f>CORREL('Daily Returns'!B$491:B$742,'Daily Returns'!D$491:D$742)</f>
        <v>0.41592537963850112</v>
      </c>
      <c r="J490" s="37">
        <f>CORREL('Daily Returns'!C$491:C$742,'Daily Returns'!D$491:D$742)</f>
        <v>-3.9609428413860767E-2</v>
      </c>
    </row>
    <row r="491" spans="1:10" x14ac:dyDescent="0.25">
      <c r="A491" s="60">
        <f>'Daily Prices'!A743</f>
        <v>43210</v>
      </c>
      <c r="B491" s="61">
        <f>STDEV('Daily Returns'!B$492:B$743)*SQRT(Assumptions!$C$9)</f>
        <v>0.10708114241109969</v>
      </c>
      <c r="C491" s="61">
        <f>STDEV('Daily Returns'!C$492:C$743)*SQRT(Assumptions!$C$9)</f>
        <v>0.10573388965677036</v>
      </c>
      <c r="D491" s="61">
        <f>STDEV('Daily Returns'!D$492:D$743)*SQRT(Assumptions!$C$9)</f>
        <v>0.18656410177893842</v>
      </c>
      <c r="E491" s="61">
        <f>STDEV('Daily Returns'!E$492:E$743)*SQRT(Assumptions!$C$9)</f>
        <v>8.2694739597467287E-2</v>
      </c>
      <c r="F491" s="48">
        <f>'Growth Index'!E743/'Growth Index'!E491-1</f>
        <v>0.15845880171538185</v>
      </c>
      <c r="G491" s="62">
        <f>(F491-Assumptions!$C$8)/E491</f>
        <v>1.1301662254492937</v>
      </c>
      <c r="H491" s="62">
        <f>CORREL('Daily Returns'!B$492:B$743,'Daily Returns'!C$492:C$743)</f>
        <v>-0.1625207607306603</v>
      </c>
      <c r="I491" s="62">
        <f>CORREL('Daily Returns'!B$492:B$743,'Daily Returns'!D$492:D$743)</f>
        <v>0.4159047455982714</v>
      </c>
      <c r="J491" s="62">
        <f>CORREL('Daily Returns'!C$492:C$743,'Daily Returns'!D$492:D$743)</f>
        <v>-3.5656351565963418E-2</v>
      </c>
    </row>
    <row r="492" spans="1:10" x14ac:dyDescent="0.25">
      <c r="A492" s="63">
        <f>'Daily Prices'!A744</f>
        <v>43213</v>
      </c>
      <c r="B492" s="35">
        <f>STDEV('Daily Returns'!B$493:B$744)*SQRT(Assumptions!$C$9)</f>
        <v>0.10683174676775543</v>
      </c>
      <c r="C492" s="35">
        <f>STDEV('Daily Returns'!C$493:C$744)*SQRT(Assumptions!$C$9)</f>
        <v>0.10567029143839968</v>
      </c>
      <c r="D492" s="35">
        <f>STDEV('Daily Returns'!D$493:D$744)*SQRT(Assumptions!$C$9)</f>
        <v>0.18571358379439729</v>
      </c>
      <c r="E492" s="35">
        <f>STDEV('Daily Returns'!E$493:E$744)*SQRT(Assumptions!$C$9)</f>
        <v>8.213222243631961E-2</v>
      </c>
      <c r="F492" s="32">
        <f>'Growth Index'!E744/'Growth Index'!E492-1</f>
        <v>0.16785755140983083</v>
      </c>
      <c r="G492" s="37">
        <f>(F492-Assumptions!$C$8)/E492</f>
        <v>1.25234102230194</v>
      </c>
      <c r="H492" s="37">
        <f>CORREL('Daily Returns'!B$493:B$744,'Daily Returns'!C$493:C$744)</f>
        <v>-0.16672314549480038</v>
      </c>
      <c r="I492" s="37">
        <f>CORREL('Daily Returns'!B$493:B$744,'Daily Returns'!D$493:D$744)</f>
        <v>0.41222741875272734</v>
      </c>
      <c r="J492" s="37">
        <f>CORREL('Daily Returns'!C$493:C$744,'Daily Returns'!D$493:D$744)</f>
        <v>-4.088565828269488E-2</v>
      </c>
    </row>
    <row r="493" spans="1:10" x14ac:dyDescent="0.25">
      <c r="A493" s="60">
        <f>'Daily Prices'!A745</f>
        <v>43214</v>
      </c>
      <c r="B493" s="61">
        <f>STDEV('Daily Returns'!B$494:B$745)*SQRT(Assumptions!$C$9)</f>
        <v>0.10681761217491298</v>
      </c>
      <c r="C493" s="61">
        <f>STDEV('Daily Returns'!C$494:C$745)*SQRT(Assumptions!$C$9)</f>
        <v>0.10429533664819815</v>
      </c>
      <c r="D493" s="61">
        <f>STDEV('Daily Returns'!D$494:D$745)*SQRT(Assumptions!$C$9)</f>
        <v>0.18547248040704908</v>
      </c>
      <c r="E493" s="61">
        <f>STDEV('Daily Returns'!E$494:E$745)*SQRT(Assumptions!$C$9)</f>
        <v>8.139582604303866E-2</v>
      </c>
      <c r="F493" s="48">
        <f>'Growth Index'!E745/'Growth Index'!E493-1</f>
        <v>0.15636286895779672</v>
      </c>
      <c r="G493" s="62">
        <f>(F493-Assumptions!$C$8)/E493</f>
        <v>1.1224515236136052</v>
      </c>
      <c r="H493" s="62">
        <f>CORREL('Daily Returns'!B$494:B$745,'Daily Returns'!C$494:C$745)</f>
        <v>-0.17519750271655635</v>
      </c>
      <c r="I493" s="62">
        <f>CORREL('Daily Returns'!B$494:B$745,'Daily Returns'!D$494:D$745)</f>
        <v>0.41027563960043523</v>
      </c>
      <c r="J493" s="62">
        <f>CORREL('Daily Returns'!C$494:C$745,'Daily Returns'!D$494:D$745)</f>
        <v>-5.0119599722691914E-2</v>
      </c>
    </row>
    <row r="494" spans="1:10" x14ac:dyDescent="0.25">
      <c r="A494" s="63">
        <f>'Daily Prices'!A746</f>
        <v>43215</v>
      </c>
      <c r="B494" s="35">
        <f>STDEV('Daily Returns'!B$495:B$746)*SQRT(Assumptions!$C$9)</f>
        <v>0.10677511852728185</v>
      </c>
      <c r="C494" s="35">
        <f>STDEV('Daily Returns'!C$495:C$746)*SQRT(Assumptions!$C$9)</f>
        <v>0.10432695220101183</v>
      </c>
      <c r="D494" s="35">
        <f>STDEV('Daily Returns'!D$495:D$746)*SQRT(Assumptions!$C$9)</f>
        <v>0.18567270411641895</v>
      </c>
      <c r="E494" s="35">
        <f>STDEV('Daily Returns'!E$495:E$746)*SQRT(Assumptions!$C$9)</f>
        <v>8.1413527927712032E-2</v>
      </c>
      <c r="F494" s="32">
        <f>'Growth Index'!E746/'Growth Index'!E494-1</f>
        <v>0.15014523288907333</v>
      </c>
      <c r="G494" s="37">
        <f>(F494-Assumptions!$C$8)/E494</f>
        <v>1.0458364237043594</v>
      </c>
      <c r="H494" s="37">
        <f>CORREL('Daily Returns'!B$495:B$746,'Daily Returns'!C$495:C$746)</f>
        <v>-0.17611635233478229</v>
      </c>
      <c r="I494" s="37">
        <f>CORREL('Daily Returns'!B$495:B$746,'Daily Returns'!D$495:D$746)</f>
        <v>0.41110081183270786</v>
      </c>
      <c r="J494" s="37">
        <f>CORREL('Daily Returns'!C$495:C$746,'Daily Returns'!D$495:D$746)</f>
        <v>-5.1249319313070286E-2</v>
      </c>
    </row>
    <row r="495" spans="1:10" x14ac:dyDescent="0.25">
      <c r="A495" s="60">
        <f>'Daily Prices'!A747</f>
        <v>43216</v>
      </c>
      <c r="B495" s="61">
        <f>STDEV('Daily Returns'!B$496:B$747)*SQRT(Assumptions!$C$9)</f>
        <v>0.10674204976235412</v>
      </c>
      <c r="C495" s="61">
        <f>STDEV('Daily Returns'!C$496:C$747)*SQRT(Assumptions!$C$9)</f>
        <v>0.10417400124925039</v>
      </c>
      <c r="D495" s="61">
        <f>STDEV('Daily Returns'!D$496:D$747)*SQRT(Assumptions!$C$9)</f>
        <v>0.18544044378675301</v>
      </c>
      <c r="E495" s="61">
        <f>STDEV('Daily Returns'!E$496:E$747)*SQRT(Assumptions!$C$9)</f>
        <v>8.138591946646008E-2</v>
      </c>
      <c r="F495" s="48">
        <f>'Growth Index'!E747/'Growth Index'!E495-1</f>
        <v>0.14819603193800934</v>
      </c>
      <c r="G495" s="62">
        <f>(F495-Assumptions!$C$8)/E495</f>
        <v>1.0222411012054147</v>
      </c>
      <c r="H495" s="62">
        <f>CORREL('Daily Returns'!B$496:B$747,'Daily Returns'!C$496:C$747)</f>
        <v>-0.17422775514482891</v>
      </c>
      <c r="I495" s="62">
        <f>CORREL('Daily Returns'!B$496:B$747,'Daily Returns'!D$496:D$747)</f>
        <v>0.40868103943013023</v>
      </c>
      <c r="J495" s="62">
        <f>CORREL('Daily Returns'!C$496:C$747,'Daily Returns'!D$496:D$747)</f>
        <v>-4.8361621678482389E-2</v>
      </c>
    </row>
    <row r="496" spans="1:10" x14ac:dyDescent="0.25">
      <c r="A496" s="63">
        <f>'Daily Prices'!A748</f>
        <v>43217</v>
      </c>
      <c r="B496" s="35">
        <f>STDEV('Daily Returns'!B$497:B$748)*SQRT(Assumptions!$C$9)</f>
        <v>0.10691170223600402</v>
      </c>
      <c r="C496" s="35">
        <f>STDEV('Daily Returns'!C$497:C$748)*SQRT(Assumptions!$C$9)</f>
        <v>0.10414502440966661</v>
      </c>
      <c r="D496" s="35">
        <f>STDEV('Daily Returns'!D$497:D$748)*SQRT(Assumptions!$C$9)</f>
        <v>0.18584740950541517</v>
      </c>
      <c r="E496" s="35">
        <f>STDEV('Daily Returns'!E$497:E$748)*SQRT(Assumptions!$C$9)</f>
        <v>8.1516596581025169E-2</v>
      </c>
      <c r="F496" s="32">
        <f>'Growth Index'!E748/'Growth Index'!E496-1</f>
        <v>0.15284412760743793</v>
      </c>
      <c r="G496" s="37">
        <f>(F496-Assumptions!$C$8)/E496</f>
        <v>1.0776226105088107</v>
      </c>
      <c r="H496" s="37">
        <f>CORREL('Daily Returns'!B$497:B$748,'Daily Returns'!C$497:C$748)</f>
        <v>-0.17490359987906576</v>
      </c>
      <c r="I496" s="37">
        <f>CORREL('Daily Returns'!B$497:B$748,'Daily Returns'!D$497:D$748)</f>
        <v>0.41087244973794074</v>
      </c>
      <c r="J496" s="37">
        <f>CORREL('Daily Returns'!C$497:C$748,'Daily Returns'!D$497:D$748)</f>
        <v>-4.9462822655971211E-2</v>
      </c>
    </row>
    <row r="497" spans="1:10" x14ac:dyDescent="0.25">
      <c r="A497" s="60">
        <f>'Daily Prices'!A749</f>
        <v>43220</v>
      </c>
      <c r="B497" s="61">
        <f>STDEV('Daily Returns'!B$498:B$749)*SQRT(Assumptions!$C$9)</f>
        <v>0.10697683696816501</v>
      </c>
      <c r="C497" s="61">
        <f>STDEV('Daily Returns'!C$498:C$749)*SQRT(Assumptions!$C$9)</f>
        <v>0.10429027720909341</v>
      </c>
      <c r="D497" s="61">
        <f>STDEV('Daily Returns'!D$498:D$749)*SQRT(Assumptions!$C$9)</f>
        <v>0.18591818870304436</v>
      </c>
      <c r="E497" s="61">
        <f>STDEV('Daily Returns'!E$498:E$749)*SQRT(Assumptions!$C$9)</f>
        <v>8.1507605944329375E-2</v>
      </c>
      <c r="F497" s="48">
        <f>'Growth Index'!E749/'Growth Index'!E497-1</f>
        <v>0.15196234114552332</v>
      </c>
      <c r="G497" s="62">
        <f>(F497-Assumptions!$C$8)/E497</f>
        <v>1.066923020716859</v>
      </c>
      <c r="H497" s="62">
        <f>CORREL('Daily Returns'!B$498:B$749,'Daily Returns'!C$498:C$749)</f>
        <v>-0.1781797296481003</v>
      </c>
      <c r="I497" s="62">
        <f>CORREL('Daily Returns'!B$498:B$749,'Daily Returns'!D$498:D$749)</f>
        <v>0.41229748998974763</v>
      </c>
      <c r="J497" s="62">
        <f>CORREL('Daily Returns'!C$498:C$749,'Daily Returns'!D$498:D$749)</f>
        <v>-5.083201805506906E-2</v>
      </c>
    </row>
    <row r="498" spans="1:10" x14ac:dyDescent="0.25">
      <c r="A498" s="63">
        <f>'Daily Prices'!A750</f>
        <v>43222</v>
      </c>
      <c r="B498" s="35">
        <f>STDEV('Daily Returns'!B$499:B$750)*SQRT(Assumptions!$C$9)</f>
        <v>0.10697726306239766</v>
      </c>
      <c r="C498" s="35">
        <f>STDEV('Daily Returns'!C$499:C$750)*SQRT(Assumptions!$C$9)</f>
        <v>0.10437499927889252</v>
      </c>
      <c r="D498" s="35">
        <f>STDEV('Daily Returns'!D$499:D$750)*SQRT(Assumptions!$C$9)</f>
        <v>0.18829179065215537</v>
      </c>
      <c r="E498" s="35">
        <f>STDEV('Daily Returns'!E$499:E$750)*SQRT(Assumptions!$C$9)</f>
        <v>8.1769782279784528E-2</v>
      </c>
      <c r="F498" s="32">
        <f>'Growth Index'!E750/'Growth Index'!E498-1</f>
        <v>0.15808724028096344</v>
      </c>
      <c r="G498" s="37">
        <f>(F498-Assumptions!$C$8)/E498</f>
        <v>1.1384063609519584</v>
      </c>
      <c r="H498" s="37">
        <f>CORREL('Daily Returns'!B$499:B$750,'Daily Returns'!C$499:C$750)</f>
        <v>-0.17791872924303495</v>
      </c>
      <c r="I498" s="37">
        <f>CORREL('Daily Returns'!B$499:B$750,'Daily Returns'!D$499:D$750)</f>
        <v>0.40658424401742221</v>
      </c>
      <c r="J498" s="37">
        <f>CORREL('Daily Returns'!C$499:C$750,'Daily Returns'!D$499:D$750)</f>
        <v>-5.829497303041592E-2</v>
      </c>
    </row>
    <row r="499" spans="1:10" x14ac:dyDescent="0.25">
      <c r="A499" s="60">
        <f>'Daily Prices'!A751</f>
        <v>43223</v>
      </c>
      <c r="B499" s="61">
        <f>STDEV('Daily Returns'!B$500:B$751)*SQRT(Assumptions!$C$9)</f>
        <v>0.10695636501408398</v>
      </c>
      <c r="C499" s="61">
        <f>STDEV('Daily Returns'!C$500:C$751)*SQRT(Assumptions!$C$9)</f>
        <v>0.10426215352682798</v>
      </c>
      <c r="D499" s="61">
        <f>STDEV('Daily Returns'!D$500:D$751)*SQRT(Assumptions!$C$9)</f>
        <v>0.19357437616362674</v>
      </c>
      <c r="E499" s="61">
        <f>STDEV('Daily Returns'!E$500:E$751)*SQRT(Assumptions!$C$9)</f>
        <v>8.2582120989011132E-2</v>
      </c>
      <c r="F499" s="48">
        <f>'Growth Index'!E751/'Growth Index'!E499-1</f>
        <v>0.14390612400159331</v>
      </c>
      <c r="G499" s="62">
        <f>(F499-Assumptions!$C$8)/E499</f>
        <v>0.95548676949206746</v>
      </c>
      <c r="H499" s="62">
        <f>CORREL('Daily Returns'!B$500:B$751,'Daily Returns'!C$500:C$751)</f>
        <v>-0.17722423035490473</v>
      </c>
      <c r="I499" s="62">
        <f>CORREL('Daily Returns'!B$500:B$751,'Daily Returns'!D$500:D$751)</f>
        <v>0.40092302488005555</v>
      </c>
      <c r="J499" s="62">
        <f>CORREL('Daily Returns'!C$500:C$751,'Daily Returns'!D$500:D$751)</f>
        <v>-7.0454017198434443E-2</v>
      </c>
    </row>
    <row r="500" spans="1:10" x14ac:dyDescent="0.25">
      <c r="A500" s="63">
        <f>'Daily Prices'!A752</f>
        <v>43224</v>
      </c>
      <c r="B500" s="35">
        <f>STDEV('Daily Returns'!B$501:B$752)*SQRT(Assumptions!$C$9)</f>
        <v>0.10708526721503278</v>
      </c>
      <c r="C500" s="35">
        <f>STDEV('Daily Returns'!C$501:C$752)*SQRT(Assumptions!$C$9)</f>
        <v>0.10427997385487416</v>
      </c>
      <c r="D500" s="35">
        <f>STDEV('Daily Returns'!D$501:D$752)*SQRT(Assumptions!$C$9)</f>
        <v>0.1940025895825658</v>
      </c>
      <c r="E500" s="35">
        <f>STDEV('Daily Returns'!E$501:E$752)*SQRT(Assumptions!$C$9)</f>
        <v>8.2842100644367617E-2</v>
      </c>
      <c r="F500" s="32">
        <f>'Growth Index'!E752/'Growth Index'!E500-1</f>
        <v>0.13810731900894502</v>
      </c>
      <c r="G500" s="37">
        <f>(F500-Assumptions!$C$8)/E500</f>
        <v>0.88248992288096373</v>
      </c>
      <c r="H500" s="37">
        <f>CORREL('Daily Returns'!B$501:B$752,'Daily Returns'!C$501:C$752)</f>
        <v>-0.17604234510725855</v>
      </c>
      <c r="I500" s="37">
        <f>CORREL('Daily Returns'!B$501:B$752,'Daily Returns'!D$501:D$752)</f>
        <v>0.4033747809062086</v>
      </c>
      <c r="J500" s="37">
        <f>CORREL('Daily Returns'!C$501:C$752,'Daily Returns'!D$501:D$752)</f>
        <v>-6.8597753030106026E-2</v>
      </c>
    </row>
    <row r="501" spans="1:10" x14ac:dyDescent="0.25">
      <c r="A501" s="60">
        <f>'Daily Prices'!A753</f>
        <v>43227</v>
      </c>
      <c r="B501" s="61">
        <f>STDEV('Daily Returns'!B$502:B$753)*SQRT(Assumptions!$C$9)</f>
        <v>0.10708486660038258</v>
      </c>
      <c r="C501" s="61">
        <f>STDEV('Daily Returns'!C$502:C$753)*SQRT(Assumptions!$C$9)</f>
        <v>0.10359262111892412</v>
      </c>
      <c r="D501" s="61">
        <f>STDEV('Daily Returns'!D$502:D$753)*SQRT(Assumptions!$C$9)</f>
        <v>0.19648409407215062</v>
      </c>
      <c r="E501" s="61">
        <f>STDEV('Daily Returns'!E$502:E$753)*SQRT(Assumptions!$C$9)</f>
        <v>8.3095954101897143E-2</v>
      </c>
      <c r="F501" s="48">
        <f>'Growth Index'!E753/'Growth Index'!E501-1</f>
        <v>0.13339591861527933</v>
      </c>
      <c r="G501" s="62">
        <f>(F501-Assumptions!$C$8)/E501</f>
        <v>0.82309565314585875</v>
      </c>
      <c r="H501" s="62">
        <f>CORREL('Daily Returns'!B$502:B$753,'Daily Returns'!C$502:C$753)</f>
        <v>-0.16915887965515139</v>
      </c>
      <c r="I501" s="62">
        <f>CORREL('Daily Returns'!B$502:B$753,'Daily Returns'!D$502:D$753)</f>
        <v>0.38764304448964093</v>
      </c>
      <c r="J501" s="62">
        <f>CORREL('Daily Returns'!C$502:C$753,'Daily Returns'!D$502:D$753)</f>
        <v>-6.8869137216524906E-2</v>
      </c>
    </row>
    <row r="502" spans="1:10" x14ac:dyDescent="0.25">
      <c r="A502" s="63">
        <f>'Daily Prices'!A754</f>
        <v>43229</v>
      </c>
      <c r="B502" s="35">
        <f>STDEV('Daily Returns'!B$503:B$754)*SQRT(Assumptions!$C$9)</f>
        <v>0.10695274038212871</v>
      </c>
      <c r="C502" s="35">
        <f>STDEV('Daily Returns'!C$503:C$754)*SQRT(Assumptions!$C$9)</f>
        <v>0.10425819363436134</v>
      </c>
      <c r="D502" s="35">
        <f>STDEV('Daily Returns'!D$503:D$754)*SQRT(Assumptions!$C$9)</f>
        <v>0.19648913705422985</v>
      </c>
      <c r="E502" s="35">
        <f>STDEV('Daily Returns'!E$503:E$754)*SQRT(Assumptions!$C$9)</f>
        <v>8.3280782827405697E-2</v>
      </c>
      <c r="F502" s="32">
        <f>'Growth Index'!E754/'Growth Index'!E502-1</f>
        <v>0.14309814085043993</v>
      </c>
      <c r="G502" s="37">
        <f>(F502-Assumptions!$C$8)/E502</f>
        <v>0.93776905306346026</v>
      </c>
      <c r="H502" s="37">
        <f>CORREL('Daily Returns'!B$503:B$754,'Daily Returns'!C$503:C$754)</f>
        <v>-0.16610515119121719</v>
      </c>
      <c r="I502" s="37">
        <f>CORREL('Daily Returns'!B$503:B$754,'Daily Returns'!D$503:D$754)</f>
        <v>0.38789019905231692</v>
      </c>
      <c r="J502" s="37">
        <f>CORREL('Daily Returns'!C$503:C$754,'Daily Returns'!D$503:D$754)</f>
        <v>-6.7210500478284613E-2</v>
      </c>
    </row>
    <row r="503" spans="1:10" x14ac:dyDescent="0.25">
      <c r="A503" s="60">
        <f>'Daily Prices'!A755</f>
        <v>43230</v>
      </c>
      <c r="B503" s="61">
        <f>STDEV('Daily Returns'!B$504:B$755)*SQRT(Assumptions!$C$9)</f>
        <v>0.10698655490464011</v>
      </c>
      <c r="C503" s="61">
        <f>STDEV('Daily Returns'!C$504:C$755)*SQRT(Assumptions!$C$9)</f>
        <v>0.10374730187847019</v>
      </c>
      <c r="D503" s="61">
        <f>STDEV('Daily Returns'!D$504:D$755)*SQRT(Assumptions!$C$9)</f>
        <v>0.19649832347245241</v>
      </c>
      <c r="E503" s="61">
        <f>STDEV('Daily Returns'!E$504:E$755)*SQRT(Assumptions!$C$9)</f>
        <v>8.314551627141667E-2</v>
      </c>
      <c r="F503" s="48">
        <f>'Growth Index'!E755/'Growth Index'!E503-1</f>
        <v>0.14761248615894362</v>
      </c>
      <c r="G503" s="62">
        <f>(F503-Assumptions!$C$8)/E503</f>
        <v>0.99358918993619516</v>
      </c>
      <c r="H503" s="62">
        <f>CORREL('Daily Returns'!B$504:B$755,'Daily Returns'!C$504:C$755)</f>
        <v>-0.16744753341153853</v>
      </c>
      <c r="I503" s="62">
        <f>CORREL('Daily Returns'!B$504:B$755,'Daily Returns'!D$504:D$755)</f>
        <v>0.38739237327834025</v>
      </c>
      <c r="J503" s="62">
        <f>CORREL('Daily Returns'!C$504:C$755,'Daily Returns'!D$504:D$755)</f>
        <v>-6.8273320260676465E-2</v>
      </c>
    </row>
    <row r="504" spans="1:10" x14ac:dyDescent="0.25">
      <c r="A504" s="63">
        <f>'Daily Prices'!A756</f>
        <v>43231</v>
      </c>
      <c r="B504" s="35">
        <f>STDEV('Daily Returns'!B$505:B$756)*SQRT(Assumptions!$C$9)</f>
        <v>0.10712671663834508</v>
      </c>
      <c r="C504" s="35">
        <f>STDEV('Daily Returns'!C$505:C$756)*SQRT(Assumptions!$C$9)</f>
        <v>0.10355311776753946</v>
      </c>
      <c r="D504" s="35">
        <f>STDEV('Daily Returns'!D$505:D$756)*SQRT(Assumptions!$C$9)</f>
        <v>0.20195408410835367</v>
      </c>
      <c r="E504" s="35">
        <f>STDEV('Daily Returns'!E$505:E$756)*SQRT(Assumptions!$C$9)</f>
        <v>8.5432949448753084E-2</v>
      </c>
      <c r="F504" s="32">
        <f>'Growth Index'!E756/'Growth Index'!E504-1</f>
        <v>0.17207877438466923</v>
      </c>
      <c r="G504" s="37">
        <f>(F504-Assumptions!$C$8)/E504</f>
        <v>1.2533662372139029</v>
      </c>
      <c r="H504" s="37">
        <f>CORREL('Daily Returns'!B$505:B$756,'Daily Returns'!C$505:C$756)</f>
        <v>-0.15698064680266413</v>
      </c>
      <c r="I504" s="37">
        <f>CORREL('Daily Returns'!B$505:B$756,'Daily Returns'!D$505:D$756)</f>
        <v>0.39155970268100593</v>
      </c>
      <c r="J504" s="37">
        <f>CORREL('Daily Returns'!C$505:C$756,'Daily Returns'!D$505:D$756)</f>
        <v>-4.5298349671198355E-2</v>
      </c>
    </row>
    <row r="505" spans="1:10" x14ac:dyDescent="0.25">
      <c r="A505" s="60">
        <f>'Daily Prices'!A757</f>
        <v>43234</v>
      </c>
      <c r="B505" s="61">
        <f>STDEV('Daily Returns'!B$506:B$757)*SQRT(Assumptions!$C$9)</f>
        <v>0.1070441682429001</v>
      </c>
      <c r="C505" s="61">
        <f>STDEV('Daily Returns'!C$506:C$757)*SQRT(Assumptions!$C$9)</f>
        <v>0.103501712226231</v>
      </c>
      <c r="D505" s="61">
        <f>STDEV('Daily Returns'!D$506:D$757)*SQRT(Assumptions!$C$9)</f>
        <v>0.20199273433443429</v>
      </c>
      <c r="E505" s="61">
        <f>STDEV('Daily Returns'!E$506:E$757)*SQRT(Assumptions!$C$9)</f>
        <v>8.5431099003829072E-2</v>
      </c>
      <c r="F505" s="48">
        <f>'Growth Index'!E757/'Growth Index'!E505-1</f>
        <v>0.17536444512144689</v>
      </c>
      <c r="G505" s="62">
        <f>(F505-Assumptions!$C$8)/E505</f>
        <v>1.2918532760125243</v>
      </c>
      <c r="H505" s="62">
        <f>CORREL('Daily Returns'!B$506:B$757,'Daily Returns'!C$506:C$757)</f>
        <v>-0.15842452319062403</v>
      </c>
      <c r="I505" s="62">
        <f>CORREL('Daily Returns'!B$506:B$757,'Daily Returns'!D$506:D$757)</f>
        <v>0.39245522156885199</v>
      </c>
      <c r="J505" s="62">
        <f>CORREL('Daily Returns'!C$506:C$757,'Daily Returns'!D$506:D$757)</f>
        <v>-4.4857612492344739E-2</v>
      </c>
    </row>
    <row r="506" spans="1:10" x14ac:dyDescent="0.25">
      <c r="A506" s="63">
        <f>'Daily Prices'!A758</f>
        <v>43235</v>
      </c>
      <c r="B506" s="35">
        <f>STDEV('Daily Returns'!B$507:B$758)*SQRT(Assumptions!$C$9)</f>
        <v>0.10704869053943385</v>
      </c>
      <c r="C506" s="35">
        <f>STDEV('Daily Returns'!C$507:C$758)*SQRT(Assumptions!$C$9)</f>
        <v>0.10351380730059649</v>
      </c>
      <c r="D506" s="35">
        <f>STDEV('Daily Returns'!D$507:D$758)*SQRT(Assumptions!$C$9)</f>
        <v>0.20204511838422362</v>
      </c>
      <c r="E506" s="35">
        <f>STDEV('Daily Returns'!E$507:E$758)*SQRT(Assumptions!$C$9)</f>
        <v>8.5614262320192328E-2</v>
      </c>
      <c r="F506" s="32">
        <f>'Growth Index'!E758/'Growth Index'!E506-1</f>
        <v>0.17121077074511271</v>
      </c>
      <c r="G506" s="37">
        <f>(F506-Assumptions!$C$8)/E506</f>
        <v>1.2405733328389916</v>
      </c>
      <c r="H506" s="37">
        <f>CORREL('Daily Returns'!B$507:B$758,'Daily Returns'!C$507:C$758)</f>
        <v>-0.15667343985615556</v>
      </c>
      <c r="I506" s="37">
        <f>CORREL('Daily Returns'!B$507:B$758,'Daily Returns'!D$507:D$758)</f>
        <v>0.39254708331701832</v>
      </c>
      <c r="J506" s="37">
        <f>CORREL('Daily Returns'!C$507:C$758,'Daily Returns'!D$507:D$758)</f>
        <v>-4.0153307808965949E-2</v>
      </c>
    </row>
    <row r="507" spans="1:10" x14ac:dyDescent="0.25">
      <c r="A507" s="60">
        <f>'Daily Prices'!A759</f>
        <v>43236</v>
      </c>
      <c r="B507" s="61">
        <f>STDEV('Daily Returns'!B$508:B$759)*SQRT(Assumptions!$C$9)</f>
        <v>0.10591459893015864</v>
      </c>
      <c r="C507" s="61">
        <f>STDEV('Daily Returns'!C$508:C$759)*SQRT(Assumptions!$C$9)</f>
        <v>0.1035285840090104</v>
      </c>
      <c r="D507" s="61">
        <f>STDEV('Daily Returns'!D$508:D$759)*SQRT(Assumptions!$C$9)</f>
        <v>0.20240002339632771</v>
      </c>
      <c r="E507" s="61">
        <f>STDEV('Daily Returns'!E$508:E$759)*SQRT(Assumptions!$C$9)</f>
        <v>8.6145521473682179E-2</v>
      </c>
      <c r="F507" s="48">
        <f>'Growth Index'!E759/'Growth Index'!E507-1</f>
        <v>0.15785806388624302</v>
      </c>
      <c r="G507" s="62">
        <f>(F507-Assumptions!$C$8)/E507</f>
        <v>1.0779209678893353</v>
      </c>
      <c r="H507" s="62">
        <f>CORREL('Daily Returns'!B$508:B$759,'Daily Returns'!C$508:C$759)</f>
        <v>-0.13699478518889277</v>
      </c>
      <c r="I507" s="62">
        <f>CORREL('Daily Returns'!B$508:B$759,'Daily Returns'!D$508:D$759)</f>
        <v>0.39618112014815959</v>
      </c>
      <c r="J507" s="62">
        <f>CORREL('Daily Returns'!C$508:C$759,'Daily Returns'!D$508:D$759)</f>
        <v>-3.1537322068752781E-2</v>
      </c>
    </row>
    <row r="508" spans="1:10" x14ac:dyDescent="0.25">
      <c r="A508" s="63">
        <f>'Daily Prices'!A760</f>
        <v>43237</v>
      </c>
      <c r="B508" s="35">
        <f>STDEV('Daily Returns'!B$509:B$760)*SQRT(Assumptions!$C$9)</f>
        <v>0.10615605531931945</v>
      </c>
      <c r="C508" s="35">
        <f>STDEV('Daily Returns'!C$509:C$760)*SQRT(Assumptions!$C$9)</f>
        <v>0.10317350024754034</v>
      </c>
      <c r="D508" s="35">
        <f>STDEV('Daily Returns'!D$509:D$760)*SQRT(Assumptions!$C$9)</f>
        <v>0.20249007105509606</v>
      </c>
      <c r="E508" s="35">
        <f>STDEV('Daily Returns'!E$509:E$760)*SQRT(Assumptions!$C$9)</f>
        <v>8.6188630373906019E-2</v>
      </c>
      <c r="F508" s="32">
        <f>'Growth Index'!E760/'Growth Index'!E508-1</f>
        <v>0.15670511823751565</v>
      </c>
      <c r="G508" s="37">
        <f>(F508-Assumptions!$C$8)/E508</f>
        <v>1.0640048210498048</v>
      </c>
      <c r="H508" s="37">
        <f>CORREL('Daily Returns'!B$509:B$760,'Daily Returns'!C$509:C$760)</f>
        <v>-0.1389716688115481</v>
      </c>
      <c r="I508" s="37">
        <f>CORREL('Daily Returns'!B$509:B$760,'Daily Returns'!D$509:D$760)</f>
        <v>0.3977466373464224</v>
      </c>
      <c r="J508" s="37">
        <f>CORREL('Daily Returns'!C$509:C$760,'Daily Returns'!D$509:D$760)</f>
        <v>-3.0467522629183844E-2</v>
      </c>
    </row>
    <row r="509" spans="1:10" x14ac:dyDescent="0.25">
      <c r="A509" s="60">
        <f>'Daily Prices'!A761</f>
        <v>43238</v>
      </c>
      <c r="B509" s="61">
        <f>STDEV('Daily Returns'!B$510:B$761)*SQRT(Assumptions!$C$9)</f>
        <v>0.10640847444965353</v>
      </c>
      <c r="C509" s="61">
        <f>STDEV('Daily Returns'!C$510:C$761)*SQRT(Assumptions!$C$9)</f>
        <v>0.10063142661850258</v>
      </c>
      <c r="D509" s="61">
        <f>STDEV('Daily Returns'!D$510:D$761)*SQRT(Assumptions!$C$9)</f>
        <v>0.20286815264666921</v>
      </c>
      <c r="E509" s="61">
        <f>STDEV('Daily Returns'!E$510:E$761)*SQRT(Assumptions!$C$9)</f>
        <v>8.5278076276703807E-2</v>
      </c>
      <c r="F509" s="48">
        <f>'Growth Index'!E761/'Growth Index'!E509-1</f>
        <v>0.13150778466625979</v>
      </c>
      <c r="G509" s="62">
        <f>(F509-Assumptions!$C$8)/E509</f>
        <v>0.77989311637917802</v>
      </c>
      <c r="H509" s="62">
        <f>CORREL('Daily Returns'!B$510:B$761,'Daily Returns'!C$510:C$761)</f>
        <v>-0.15540368221887788</v>
      </c>
      <c r="I509" s="62">
        <f>CORREL('Daily Returns'!B$510:B$761,'Daily Returns'!D$510:D$761)</f>
        <v>0.4003308163785762</v>
      </c>
      <c r="J509" s="62">
        <f>CORREL('Daily Returns'!C$510:C$761,'Daily Returns'!D$510:D$761)</f>
        <v>-4.635641045825821E-2</v>
      </c>
    </row>
    <row r="510" spans="1:10" x14ac:dyDescent="0.25">
      <c r="A510" s="63">
        <f>'Daily Prices'!A762</f>
        <v>43241</v>
      </c>
      <c r="B510" s="35">
        <f>STDEV('Daily Returns'!B$511:B$762)*SQRT(Assumptions!$C$9)</f>
        <v>0.10665045444883268</v>
      </c>
      <c r="C510" s="35">
        <f>STDEV('Daily Returns'!C$511:C$762)*SQRT(Assumptions!$C$9)</f>
        <v>0.10062788394859694</v>
      </c>
      <c r="D510" s="35">
        <f>STDEV('Daily Returns'!D$511:D$762)*SQRT(Assumptions!$C$9)</f>
        <v>0.20282864533470801</v>
      </c>
      <c r="E510" s="35">
        <f>STDEV('Daily Returns'!E$511:E$762)*SQRT(Assumptions!$C$9)</f>
        <v>8.5322232467013343E-2</v>
      </c>
      <c r="F510" s="32">
        <f>'Growth Index'!E762/'Growth Index'!E510-1</f>
        <v>0.12897540962837817</v>
      </c>
      <c r="G510" s="37">
        <f>(F510-Assumptions!$C$8)/E510</f>
        <v>0.74980937299210815</v>
      </c>
      <c r="H510" s="37">
        <f>CORREL('Daily Returns'!B$511:B$762,'Daily Returns'!C$511:C$762)</f>
        <v>-0.15640494163474974</v>
      </c>
      <c r="I510" s="37">
        <f>CORREL('Daily Returns'!B$511:B$762,'Daily Returns'!D$511:D$762)</f>
        <v>0.40130084219579876</v>
      </c>
      <c r="J510" s="37">
        <f>CORREL('Daily Returns'!C$511:C$762,'Daily Returns'!D$511:D$762)</f>
        <v>-4.6180917588830001E-2</v>
      </c>
    </row>
    <row r="511" spans="1:10" x14ac:dyDescent="0.25">
      <c r="A511" s="60">
        <f>'Daily Prices'!A763</f>
        <v>43242</v>
      </c>
      <c r="B511" s="61">
        <f>STDEV('Daily Returns'!B$512:B$763)*SQRT(Assumptions!$C$9)</f>
        <v>0.106531402983151</v>
      </c>
      <c r="C511" s="61">
        <f>STDEV('Daily Returns'!C$512:C$763)*SQRT(Assumptions!$C$9)</f>
        <v>0.10063496669795473</v>
      </c>
      <c r="D511" s="61">
        <f>STDEV('Daily Returns'!D$512:D$763)*SQRT(Assumptions!$C$9)</f>
        <v>0.20290689304979864</v>
      </c>
      <c r="E511" s="61">
        <f>STDEV('Daily Returns'!E$512:E$763)*SQRT(Assumptions!$C$9)</f>
        <v>8.5309262796049654E-2</v>
      </c>
      <c r="F511" s="48">
        <f>'Growth Index'!E763/'Growth Index'!E511-1</f>
        <v>0.13597153162826747</v>
      </c>
      <c r="G511" s="62">
        <f>(F511-Assumptions!$C$8)/E511</f>
        <v>0.83193230491207448</v>
      </c>
      <c r="H511" s="62">
        <f>CORREL('Daily Returns'!B$512:B$763,'Daily Returns'!C$512:C$763)</f>
        <v>-0.15715681553753191</v>
      </c>
      <c r="I511" s="62">
        <f>CORREL('Daily Returns'!B$512:B$763,'Daily Returns'!D$512:D$763)</f>
        <v>0.40077170104763099</v>
      </c>
      <c r="J511" s="62">
        <f>CORREL('Daily Returns'!C$512:C$763,'Daily Returns'!D$512:D$763)</f>
        <v>-4.5812996766847379E-2</v>
      </c>
    </row>
    <row r="512" spans="1:10" x14ac:dyDescent="0.25">
      <c r="A512" s="63">
        <f>'Daily Prices'!A764</f>
        <v>43243</v>
      </c>
      <c r="B512" s="35">
        <f>STDEV('Daily Returns'!B$513:B$764)*SQRT(Assumptions!$C$9)</f>
        <v>0.10693966554718022</v>
      </c>
      <c r="C512" s="35">
        <f>STDEV('Daily Returns'!C$513:C$764)*SQRT(Assumptions!$C$9)</f>
        <v>0.10012013684029697</v>
      </c>
      <c r="D512" s="35">
        <f>STDEV('Daily Returns'!D$513:D$764)*SQRT(Assumptions!$C$9)</f>
        <v>0.20294423918081689</v>
      </c>
      <c r="E512" s="35">
        <f>STDEV('Daily Returns'!E$513:E$764)*SQRT(Assumptions!$C$9)</f>
        <v>8.533257042657047E-2</v>
      </c>
      <c r="F512" s="32">
        <f>'Growth Index'!E764/'Growth Index'!E512-1</f>
        <v>0.12862410454843576</v>
      </c>
      <c r="G512" s="37">
        <f>(F512-Assumptions!$C$8)/E512</f>
        <v>0.74560164108949389</v>
      </c>
      <c r="H512" s="37">
        <f>CORREL('Daily Returns'!B$513:B$764,'Daily Returns'!C$513:C$764)</f>
        <v>-0.15703987779830383</v>
      </c>
      <c r="I512" s="37">
        <f>CORREL('Daily Returns'!B$513:B$764,'Daily Returns'!D$513:D$764)</f>
        <v>0.40093577414111953</v>
      </c>
      <c r="J512" s="37">
        <f>CORREL('Daily Returns'!C$513:C$764,'Daily Returns'!D$513:D$764)</f>
        <v>-4.5307243966394822E-2</v>
      </c>
    </row>
    <row r="513" spans="1:10" x14ac:dyDescent="0.25">
      <c r="A513" s="60">
        <f>'Daily Prices'!A765</f>
        <v>43244</v>
      </c>
      <c r="B513" s="61">
        <f>STDEV('Daily Returns'!B$514:B$765)*SQRT(Assumptions!$C$9)</f>
        <v>0.10667136435953416</v>
      </c>
      <c r="C513" s="61">
        <f>STDEV('Daily Returns'!C$514:C$765)*SQRT(Assumptions!$C$9)</f>
        <v>0.10064067006393085</v>
      </c>
      <c r="D513" s="61">
        <f>STDEV('Daily Returns'!D$514:D$765)*SQRT(Assumptions!$C$9)</f>
        <v>0.20277658437038368</v>
      </c>
      <c r="E513" s="61">
        <f>STDEV('Daily Returns'!E$514:E$765)*SQRT(Assumptions!$C$9)</f>
        <v>8.5720547344743242E-2</v>
      </c>
      <c r="F513" s="48">
        <f>'Growth Index'!E765/'Growth Index'!E513-1</f>
        <v>0.1460687439879238</v>
      </c>
      <c r="G513" s="62">
        <f>(F513-Assumptions!$C$8)/E513</f>
        <v>0.94573292517473972</v>
      </c>
      <c r="H513" s="62">
        <f>CORREL('Daily Returns'!B$514:B$765,'Daily Returns'!C$514:C$765)</f>
        <v>-0.14330481637832101</v>
      </c>
      <c r="I513" s="62">
        <f>CORREL('Daily Returns'!B$514:B$765,'Daily Returns'!D$514:D$765)</f>
        <v>0.39938980682427022</v>
      </c>
      <c r="J513" s="62">
        <f>CORREL('Daily Returns'!C$514:C$765,'Daily Returns'!D$514:D$765)</f>
        <v>-3.7381139383766762E-2</v>
      </c>
    </row>
    <row r="514" spans="1:10" x14ac:dyDescent="0.25">
      <c r="A514" s="63">
        <f>'Daily Prices'!A766</f>
        <v>43245</v>
      </c>
      <c r="B514" s="35">
        <f>STDEV('Daily Returns'!B$515:B$766)*SQRT(Assumptions!$C$9)</f>
        <v>0.10677721836132016</v>
      </c>
      <c r="C514" s="35">
        <f>STDEV('Daily Returns'!C$515:C$766)*SQRT(Assumptions!$C$9)</f>
        <v>0.10101858925579503</v>
      </c>
      <c r="D514" s="35">
        <f>STDEV('Daily Returns'!D$515:D$766)*SQRT(Assumptions!$C$9)</f>
        <v>0.20281512980870672</v>
      </c>
      <c r="E514" s="35">
        <f>STDEV('Daily Returns'!E$515:E$766)*SQRT(Assumptions!$C$9)</f>
        <v>8.5677307296183738E-2</v>
      </c>
      <c r="F514" s="32">
        <f>'Growth Index'!E766/'Growth Index'!E514-1</f>
        <v>0.1436838169653214</v>
      </c>
      <c r="G514" s="37">
        <f>(F514-Assumptions!$C$8)/E514</f>
        <v>0.91837406483042161</v>
      </c>
      <c r="H514" s="37">
        <f>CORREL('Daily Returns'!B$515:B$766,'Daily Returns'!C$515:C$766)</f>
        <v>-0.14764434442072097</v>
      </c>
      <c r="I514" s="37">
        <f>CORREL('Daily Returns'!B$515:B$766,'Daily Returns'!D$515:D$766)</f>
        <v>0.3998306001176003</v>
      </c>
      <c r="J514" s="37">
        <f>CORREL('Daily Returns'!C$515:C$766,'Daily Returns'!D$515:D$766)</f>
        <v>-4.0002999978009032E-2</v>
      </c>
    </row>
    <row r="515" spans="1:10" x14ac:dyDescent="0.25">
      <c r="A515" s="60">
        <f>'Daily Prices'!A767</f>
        <v>43248</v>
      </c>
      <c r="B515" s="61">
        <f>STDEV('Daily Returns'!B$516:B$767)*SQRT(Assumptions!$C$9)</f>
        <v>0.10693058158211333</v>
      </c>
      <c r="C515" s="61">
        <f>STDEV('Daily Returns'!C$516:C$767)*SQRT(Assumptions!$C$9)</f>
        <v>0.10101627212626825</v>
      </c>
      <c r="D515" s="61">
        <f>STDEV('Daily Returns'!D$516:D$767)*SQRT(Assumptions!$C$9)</f>
        <v>0.20314092047826593</v>
      </c>
      <c r="E515" s="61">
        <f>STDEV('Daily Returns'!E$516:E$767)*SQRT(Assumptions!$C$9)</f>
        <v>8.5834490782017742E-2</v>
      </c>
      <c r="F515" s="48">
        <f>'Growth Index'!E767/'Growth Index'!E515-1</f>
        <v>0.14739024473009255</v>
      </c>
      <c r="G515" s="62">
        <f>(F515-Assumptions!$C$8)/E515</f>
        <v>0.95987340263167531</v>
      </c>
      <c r="H515" s="62">
        <f>CORREL('Daily Returns'!B$516:B$767,'Daily Returns'!C$516:C$767)</f>
        <v>-0.1474646339875928</v>
      </c>
      <c r="I515" s="62">
        <f>CORREL('Daily Returns'!B$516:B$767,'Daily Returns'!D$516:D$767)</f>
        <v>0.40169984739654918</v>
      </c>
      <c r="J515" s="62">
        <f>CORREL('Daily Returns'!C$516:C$767,'Daily Returns'!D$516:D$767)</f>
        <v>-3.9898999287236524E-2</v>
      </c>
    </row>
    <row r="516" spans="1:10" x14ac:dyDescent="0.25">
      <c r="A516" s="63">
        <f>'Daily Prices'!A768</f>
        <v>43249</v>
      </c>
      <c r="B516" s="35">
        <f>STDEV('Daily Returns'!B$517:B$768)*SQRT(Assumptions!$C$9)</f>
        <v>0.10692320638628038</v>
      </c>
      <c r="C516" s="35">
        <f>STDEV('Daily Returns'!C$517:C$768)*SQRT(Assumptions!$C$9)</f>
        <v>0.10119146132167885</v>
      </c>
      <c r="D516" s="35">
        <f>STDEV('Daily Returns'!D$517:D$768)*SQRT(Assumptions!$C$9)</f>
        <v>0.20334474903487992</v>
      </c>
      <c r="E516" s="35">
        <f>STDEV('Daily Returns'!E$517:E$768)*SQRT(Assumptions!$C$9)</f>
        <v>8.6147219842229492E-2</v>
      </c>
      <c r="F516" s="32">
        <f>'Growth Index'!E768/'Growth Index'!E516-1</f>
        <v>0.14123291535179749</v>
      </c>
      <c r="G516" s="37">
        <f>(F516-Assumptions!$C$8)/E516</f>
        <v>0.88491439992388476</v>
      </c>
      <c r="H516" s="37">
        <f>CORREL('Daily Returns'!B$517:B$768,'Daily Returns'!C$517:C$768)</f>
        <v>-0.14134650710026916</v>
      </c>
      <c r="I516" s="37">
        <f>CORREL('Daily Returns'!B$517:B$768,'Daily Returns'!D$517:D$768)</f>
        <v>0.40313298836743827</v>
      </c>
      <c r="J516" s="37">
        <f>CORREL('Daily Returns'!C$517:C$768,'Daily Returns'!D$517:D$768)</f>
        <v>-3.604911262178867E-2</v>
      </c>
    </row>
    <row r="517" spans="1:10" x14ac:dyDescent="0.25">
      <c r="A517" s="60">
        <f>'Daily Prices'!A769</f>
        <v>43250</v>
      </c>
      <c r="B517" s="61">
        <f>STDEV('Daily Returns'!B$518:B$769)*SQRT(Assumptions!$C$9)</f>
        <v>0.10681510950191905</v>
      </c>
      <c r="C517" s="61">
        <f>STDEV('Daily Returns'!C$518:C$769)*SQRT(Assumptions!$C$9)</f>
        <v>0.10119064940269902</v>
      </c>
      <c r="D517" s="61">
        <f>STDEV('Daily Returns'!D$518:D$769)*SQRT(Assumptions!$C$9)</f>
        <v>0.20331406737947577</v>
      </c>
      <c r="E517" s="61">
        <f>STDEV('Daily Returns'!E$518:E$769)*SQRT(Assumptions!$C$9)</f>
        <v>8.6132598531159385E-2</v>
      </c>
      <c r="F517" s="48">
        <f>'Growth Index'!E769/'Growth Index'!E517-1</f>
        <v>0.13596163751971591</v>
      </c>
      <c r="G517" s="62">
        <f>(F517-Assumptions!$C$8)/E517</f>
        <v>0.82386504912010494</v>
      </c>
      <c r="H517" s="62">
        <f>CORREL('Daily Returns'!B$518:B$769,'Daily Returns'!C$518:C$769)</f>
        <v>-0.14075931903222871</v>
      </c>
      <c r="I517" s="62">
        <f>CORREL('Daily Returns'!B$518:B$769,'Daily Returns'!D$518:D$769)</f>
        <v>0.40273062299016626</v>
      </c>
      <c r="J517" s="62">
        <f>CORREL('Daily Returns'!C$518:C$769,'Daily Returns'!D$518:D$769)</f>
        <v>-3.5605610641687171E-2</v>
      </c>
    </row>
    <row r="518" spans="1:10" x14ac:dyDescent="0.25">
      <c r="A518" s="63">
        <f>'Daily Prices'!A770</f>
        <v>43251</v>
      </c>
      <c r="B518" s="35">
        <f>STDEV('Daily Returns'!B$519:B$770)*SQRT(Assumptions!$C$9)</f>
        <v>0.10734886484664956</v>
      </c>
      <c r="C518" s="35">
        <f>STDEV('Daily Returns'!C$519:C$770)*SQRT(Assumptions!$C$9)</f>
        <v>0.1009048293187485</v>
      </c>
      <c r="D518" s="35">
        <f>STDEV('Daily Returns'!D$519:D$770)*SQRT(Assumptions!$C$9)</f>
        <v>0.20322980643832031</v>
      </c>
      <c r="E518" s="35">
        <f>STDEV('Daily Returns'!E$519:E$770)*SQRT(Assumptions!$C$9)</f>
        <v>8.6290544742539721E-2</v>
      </c>
      <c r="F518" s="32">
        <f>'Growth Index'!E770/'Growth Index'!E518-1</f>
        <v>0.14210630129920188</v>
      </c>
      <c r="G518" s="37">
        <f>(F518-Assumptions!$C$8)/E518</f>
        <v>0.89356605094172992</v>
      </c>
      <c r="H518" s="37">
        <f>CORREL('Daily Returns'!B$519:B$770,'Daily Returns'!C$519:C$770)</f>
        <v>-0.13539769137648264</v>
      </c>
      <c r="I518" s="37">
        <f>CORREL('Daily Returns'!B$519:B$770,'Daily Returns'!D$519:D$770)</f>
        <v>0.40137088538603211</v>
      </c>
      <c r="J518" s="37">
        <f>CORREL('Daily Returns'!C$519:C$770,'Daily Returns'!D$519:D$770)</f>
        <v>-3.2826143313975327E-2</v>
      </c>
    </row>
    <row r="519" spans="1:10" x14ac:dyDescent="0.25">
      <c r="A519" s="60">
        <f>'Daily Prices'!A771</f>
        <v>43255</v>
      </c>
      <c r="B519" s="61">
        <f>STDEV('Daily Returns'!B$520:B$771)*SQRT(Assumptions!$C$9)</f>
        <v>0.1077216571629043</v>
      </c>
      <c r="C519" s="61">
        <f>STDEV('Daily Returns'!C$520:C$771)*SQRT(Assumptions!$C$9)</f>
        <v>0.10171544385801712</v>
      </c>
      <c r="D519" s="61">
        <f>STDEV('Daily Returns'!D$520:D$771)*SQRT(Assumptions!$C$9)</f>
        <v>0.2033364458610413</v>
      </c>
      <c r="E519" s="61">
        <f>STDEV('Daily Returns'!E$520:E$771)*SQRT(Assumptions!$C$9)</f>
        <v>8.690254513806446E-2</v>
      </c>
      <c r="F519" s="48">
        <f>'Growth Index'!E771/'Growth Index'!E519-1</f>
        <v>0.1297541232034547</v>
      </c>
      <c r="G519" s="62">
        <f>(F519-Assumptions!$C$8)/E519</f>
        <v>0.74513494513397782</v>
      </c>
      <c r="H519" s="62">
        <f>CORREL('Daily Returns'!B$520:B$771,'Daily Returns'!C$520:C$771)</f>
        <v>-0.12139945432943521</v>
      </c>
      <c r="I519" s="62">
        <f>CORREL('Daily Returns'!B$520:B$771,'Daily Returns'!D$520:D$771)</f>
        <v>0.40247236197217623</v>
      </c>
      <c r="J519" s="62">
        <f>CORREL('Daily Returns'!C$520:C$771,'Daily Returns'!D$520:D$771)</f>
        <v>-2.7470760248802552E-2</v>
      </c>
    </row>
    <row r="520" spans="1:10" x14ac:dyDescent="0.25">
      <c r="A520" s="63">
        <f>'Daily Prices'!A772</f>
        <v>43257</v>
      </c>
      <c r="B520" s="35">
        <f>STDEV('Daily Returns'!B$521:B$772)*SQRT(Assumptions!$C$9)</f>
        <v>0.10778705977256883</v>
      </c>
      <c r="C520" s="35">
        <f>STDEV('Daily Returns'!C$521:C$772)*SQRT(Assumptions!$C$9)</f>
        <v>0.10169035182122235</v>
      </c>
      <c r="D520" s="35">
        <f>STDEV('Daily Returns'!D$521:D$772)*SQRT(Assumptions!$C$9)</f>
        <v>0.20361867170009046</v>
      </c>
      <c r="E520" s="35">
        <f>STDEV('Daily Returns'!E$521:E$772)*SQRT(Assumptions!$C$9)</f>
        <v>8.6920262446108523E-2</v>
      </c>
      <c r="F520" s="32">
        <f>'Growth Index'!E772/'Growth Index'!E520-1</f>
        <v>0.12858221459171215</v>
      </c>
      <c r="G520" s="37">
        <f>(F520-Assumptions!$C$8)/E520</f>
        <v>0.73150049024683739</v>
      </c>
      <c r="H520" s="37">
        <f>CORREL('Daily Returns'!B$521:B$772,'Daily Returns'!C$521:C$772)</f>
        <v>-0.12167166401624212</v>
      </c>
      <c r="I520" s="37">
        <f>CORREL('Daily Returns'!B$521:B$772,'Daily Returns'!D$521:D$772)</f>
        <v>0.39976272591408629</v>
      </c>
      <c r="J520" s="37">
        <f>CORREL('Daily Returns'!C$521:C$772,'Daily Returns'!D$521:D$772)</f>
        <v>-2.7306768103932517E-2</v>
      </c>
    </row>
    <row r="521" spans="1:10" x14ac:dyDescent="0.25">
      <c r="A521" s="60">
        <f>'Daily Prices'!A773</f>
        <v>43258</v>
      </c>
      <c r="B521" s="61">
        <f>STDEV('Daily Returns'!B$522:B$773)*SQRT(Assumptions!$C$9)</f>
        <v>0.10745139280300933</v>
      </c>
      <c r="C521" s="61">
        <f>STDEV('Daily Returns'!C$522:C$773)*SQRT(Assumptions!$C$9)</f>
        <v>0.10187254677539434</v>
      </c>
      <c r="D521" s="61">
        <f>STDEV('Daily Returns'!D$522:D$773)*SQRT(Assumptions!$C$9)</f>
        <v>0.19871512599652633</v>
      </c>
      <c r="E521" s="61">
        <f>STDEV('Daily Returns'!E$522:E$773)*SQRT(Assumptions!$C$9)</f>
        <v>8.4788952426661707E-2</v>
      </c>
      <c r="F521" s="48">
        <f>'Growth Index'!E773/'Growth Index'!E521-1</f>
        <v>0.10619800314718653</v>
      </c>
      <c r="G521" s="62">
        <f>(F521-Assumptions!$C$8)/E521</f>
        <v>0.48588880942739304</v>
      </c>
      <c r="H521" s="62">
        <f>CORREL('Daily Returns'!B$522:B$773,'Daily Returns'!C$522:C$773)</f>
        <v>-0.12026296637856065</v>
      </c>
      <c r="I521" s="62">
        <f>CORREL('Daily Returns'!B$522:B$773,'Daily Returns'!D$522:D$773)</f>
        <v>0.37824310174168368</v>
      </c>
      <c r="J521" s="62">
        <f>CORREL('Daily Returns'!C$522:C$773,'Daily Returns'!D$522:D$773)</f>
        <v>-4.1602600955781034E-2</v>
      </c>
    </row>
    <row r="522" spans="1:10" x14ac:dyDescent="0.25">
      <c r="A522" s="63">
        <f>'Daily Prices'!A774</f>
        <v>43259</v>
      </c>
      <c r="B522" s="35">
        <f>STDEV('Daily Returns'!B$523:B$774)*SQRT(Assumptions!$C$9)</f>
        <v>0.10702413768559726</v>
      </c>
      <c r="C522" s="35">
        <f>STDEV('Daily Returns'!C$523:C$774)*SQRT(Assumptions!$C$9)</f>
        <v>0.10177605718431171</v>
      </c>
      <c r="D522" s="35">
        <f>STDEV('Daily Returns'!D$523:D$774)*SQRT(Assumptions!$C$9)</f>
        <v>0.19974122855930801</v>
      </c>
      <c r="E522" s="35">
        <f>STDEV('Daily Returns'!E$523:E$774)*SQRT(Assumptions!$C$9)</f>
        <v>8.4995979856721401E-2</v>
      </c>
      <c r="F522" s="32">
        <f>'Growth Index'!E774/'Growth Index'!E522-1</f>
        <v>0.11849096173160056</v>
      </c>
      <c r="G522" s="37">
        <f>(F522-Assumptions!$C$8)/E522</f>
        <v>0.62933519705015262</v>
      </c>
      <c r="H522" s="37">
        <f>CORREL('Daily Returns'!B$523:B$774,'Daily Returns'!C$523:C$774)</f>
        <v>-0.11681029328763785</v>
      </c>
      <c r="I522" s="37">
        <f>CORREL('Daily Returns'!B$523:B$774,'Daily Returns'!D$523:D$774)</f>
        <v>0.37197403162854892</v>
      </c>
      <c r="J522" s="37">
        <f>CORREL('Daily Returns'!C$523:C$774,'Daily Returns'!D$523:D$774)</f>
        <v>-3.7002929775473592E-2</v>
      </c>
    </row>
    <row r="523" spans="1:10" x14ac:dyDescent="0.25">
      <c r="A523" s="60">
        <f>'Daily Prices'!A775</f>
        <v>43262</v>
      </c>
      <c r="B523" s="61">
        <f>STDEV('Daily Returns'!B$524:B$775)*SQRT(Assumptions!$C$9)</f>
        <v>0.10690085505592588</v>
      </c>
      <c r="C523" s="61">
        <f>STDEV('Daily Returns'!C$524:C$775)*SQRT(Assumptions!$C$9)</f>
        <v>0.10137692624919552</v>
      </c>
      <c r="D523" s="61">
        <f>STDEV('Daily Returns'!D$524:D$775)*SQRT(Assumptions!$C$9)</f>
        <v>0.20074118943632843</v>
      </c>
      <c r="E523" s="61">
        <f>STDEV('Daily Returns'!E$524:E$775)*SQRT(Assumptions!$C$9)</f>
        <v>8.4875338269675166E-2</v>
      </c>
      <c r="F523" s="48">
        <f>'Growth Index'!E775/'Growth Index'!E523-1</f>
        <v>0.13534868286453183</v>
      </c>
      <c r="G523" s="62">
        <f>(F523-Assumptions!$C$8)/E523</f>
        <v>0.82884715747479365</v>
      </c>
      <c r="H523" s="62">
        <f>CORREL('Daily Returns'!B$524:B$775,'Daily Returns'!C$524:C$775)</f>
        <v>-0.12168779494022473</v>
      </c>
      <c r="I523" s="62">
        <f>CORREL('Daily Returns'!B$524:B$775,'Daily Returns'!D$524:D$775)</f>
        <v>0.36853069135379879</v>
      </c>
      <c r="J523" s="62">
        <f>CORREL('Daily Returns'!C$524:C$775,'Daily Returns'!D$524:D$775)</f>
        <v>-4.1520816298997787E-2</v>
      </c>
    </row>
    <row r="524" spans="1:10" x14ac:dyDescent="0.25">
      <c r="A524" s="63">
        <f>'Daily Prices'!A776</f>
        <v>43263</v>
      </c>
      <c r="B524" s="35">
        <f>STDEV('Daily Returns'!B$525:B$776)*SQRT(Assumptions!$C$9)</f>
        <v>0.10701369673354377</v>
      </c>
      <c r="C524" s="35">
        <f>STDEV('Daily Returns'!C$525:C$776)*SQRT(Assumptions!$C$9)</f>
        <v>9.8935716873191304E-2</v>
      </c>
      <c r="D524" s="35">
        <f>STDEV('Daily Returns'!D$525:D$776)*SQRT(Assumptions!$C$9)</f>
        <v>0.20124963940569654</v>
      </c>
      <c r="E524" s="35">
        <f>STDEV('Daily Returns'!E$525:E$776)*SQRT(Assumptions!$C$9)</f>
        <v>8.4743270937972556E-2</v>
      </c>
      <c r="F524" s="32">
        <f>'Growth Index'!E776/'Growth Index'!E524-1</f>
        <v>0.12365755475441298</v>
      </c>
      <c r="G524" s="37">
        <f>(F524-Assumptions!$C$8)/E524</f>
        <v>0.69217949820873803</v>
      </c>
      <c r="H524" s="37">
        <f>CORREL('Daily Returns'!B$525:B$776,'Daily Returns'!C$525:C$776)</f>
        <v>-0.12826728219518202</v>
      </c>
      <c r="I524" s="37">
        <f>CORREL('Daily Returns'!B$525:B$776,'Daily Returns'!D$525:D$776)</f>
        <v>0.36374631600072388</v>
      </c>
      <c r="J524" s="37">
        <f>CORREL('Daily Returns'!C$525:C$776,'Daily Returns'!D$525:D$776)</f>
        <v>-3.027319526608626E-2</v>
      </c>
    </row>
    <row r="525" spans="1:10" x14ac:dyDescent="0.25">
      <c r="A525" s="60">
        <f>'Daily Prices'!A777</f>
        <v>43264</v>
      </c>
      <c r="B525" s="61">
        <f>STDEV('Daily Returns'!B$526:B$777)*SQRT(Assumptions!$C$9)</f>
        <v>0.10679047006112101</v>
      </c>
      <c r="C525" s="61">
        <f>STDEV('Daily Returns'!C$526:C$777)*SQRT(Assumptions!$C$9)</f>
        <v>9.8935947934239474E-2</v>
      </c>
      <c r="D525" s="61">
        <f>STDEV('Daily Returns'!D$526:D$777)*SQRT(Assumptions!$C$9)</f>
        <v>0.2016330090674536</v>
      </c>
      <c r="E525" s="61">
        <f>STDEV('Daily Returns'!E$526:E$777)*SQRT(Assumptions!$C$9)</f>
        <v>8.4736231894478625E-2</v>
      </c>
      <c r="F525" s="48">
        <f>'Growth Index'!E777/'Growth Index'!E525-1</f>
        <v>0.13221693102864496</v>
      </c>
      <c r="G525" s="62">
        <f>(F525-Assumptions!$C$8)/E525</f>
        <v>0.79324899781181768</v>
      </c>
      <c r="H525" s="62">
        <f>CORREL('Daily Returns'!B$526:B$777,'Daily Returns'!C$526:C$777)</f>
        <v>-0.12663957342633722</v>
      </c>
      <c r="I525" s="62">
        <f>CORREL('Daily Returns'!B$526:B$777,'Daily Returns'!D$526:D$777)</f>
        <v>0.36093367283925737</v>
      </c>
      <c r="J525" s="62">
        <f>CORREL('Daily Returns'!C$526:C$777,'Daily Returns'!D$526:D$777)</f>
        <v>-3.1145011640385536E-2</v>
      </c>
    </row>
    <row r="526" spans="1:10" x14ac:dyDescent="0.25">
      <c r="A526" s="63">
        <f>'Daily Prices'!A778</f>
        <v>43265</v>
      </c>
      <c r="B526" s="35">
        <f>STDEV('Daily Returns'!B$527:B$778)*SQRT(Assumptions!$C$9)</f>
        <v>0.1068663275437729</v>
      </c>
      <c r="C526" s="35">
        <f>STDEV('Daily Returns'!C$527:C$778)*SQRT(Assumptions!$C$9)</f>
        <v>9.9393461364376948E-2</v>
      </c>
      <c r="D526" s="35">
        <f>STDEV('Daily Returns'!D$527:D$778)*SQRT(Assumptions!$C$9)</f>
        <v>0.20174920687770451</v>
      </c>
      <c r="E526" s="35">
        <f>STDEV('Daily Returns'!E$527:E$778)*SQRT(Assumptions!$C$9)</f>
        <v>8.4729416344979755E-2</v>
      </c>
      <c r="F526" s="32">
        <f>'Growth Index'!E778/'Growth Index'!E526-1</f>
        <v>0.13385864115282065</v>
      </c>
      <c r="G526" s="37">
        <f>(F526-Assumptions!$C$8)/E526</f>
        <v>0.81268872279798887</v>
      </c>
      <c r="H526" s="37">
        <f>CORREL('Daily Returns'!B$527:B$778,'Daily Returns'!C$527:C$778)</f>
        <v>-0.13023511084637041</v>
      </c>
      <c r="I526" s="37">
        <f>CORREL('Daily Returns'!B$527:B$778,'Daily Returns'!D$527:D$778)</f>
        <v>0.36186433930799566</v>
      </c>
      <c r="J526" s="37">
        <f>CORREL('Daily Returns'!C$527:C$778,'Daily Returns'!D$527:D$778)</f>
        <v>-3.4283982820277933E-2</v>
      </c>
    </row>
    <row r="527" spans="1:10" x14ac:dyDescent="0.25">
      <c r="A527" s="60">
        <f>'Daily Prices'!A779</f>
        <v>43266</v>
      </c>
      <c r="B527" s="61">
        <f>STDEV('Daily Returns'!B$528:B$779)*SQRT(Assumptions!$C$9)</f>
        <v>0.10679115963366376</v>
      </c>
      <c r="C527" s="61">
        <f>STDEV('Daily Returns'!C$528:C$779)*SQRT(Assumptions!$C$9)</f>
        <v>9.9632459151733133E-2</v>
      </c>
      <c r="D527" s="61">
        <f>STDEV('Daily Returns'!D$528:D$779)*SQRT(Assumptions!$C$9)</f>
        <v>0.20175201510900068</v>
      </c>
      <c r="E527" s="61">
        <f>STDEV('Daily Returns'!E$528:E$779)*SQRT(Assumptions!$C$9)</f>
        <v>8.4766416359441377E-2</v>
      </c>
      <c r="F527" s="48">
        <f>'Growth Index'!E779/'Growth Index'!E527-1</f>
        <v>0.1329096391185931</v>
      </c>
      <c r="G527" s="62">
        <f>(F527-Assumptions!$C$8)/E527</f>
        <v>0.8011384937005096</v>
      </c>
      <c r="H527" s="62">
        <f>CORREL('Daily Returns'!B$528:B$779,'Daily Returns'!C$528:C$779)</f>
        <v>-0.13082689888893956</v>
      </c>
      <c r="I527" s="62">
        <f>CORREL('Daily Returns'!B$528:B$779,'Daily Returns'!D$528:D$779)</f>
        <v>0.36143137368646044</v>
      </c>
      <c r="J527" s="62">
        <f>CORREL('Daily Returns'!C$528:C$779,'Daily Returns'!D$528:D$779)</f>
        <v>-3.322145334788023E-2</v>
      </c>
    </row>
    <row r="528" spans="1:10" x14ac:dyDescent="0.25">
      <c r="A528" s="63">
        <f>'Daily Prices'!A780</f>
        <v>43269</v>
      </c>
      <c r="B528" s="35">
        <f>STDEV('Daily Returns'!B$529:B$780)*SQRT(Assumptions!$C$9)</f>
        <v>0.10682953994112576</v>
      </c>
      <c r="C528" s="35">
        <f>STDEV('Daily Returns'!C$529:C$780)*SQRT(Assumptions!$C$9)</f>
        <v>9.97283778263819E-2</v>
      </c>
      <c r="D528" s="35">
        <f>STDEV('Daily Returns'!D$529:D$780)*SQRT(Assumptions!$C$9)</f>
        <v>0.20176008446769531</v>
      </c>
      <c r="E528" s="35">
        <f>STDEV('Daily Returns'!E$529:E$780)*SQRT(Assumptions!$C$9)</f>
        <v>8.4825517120863905E-2</v>
      </c>
      <c r="F528" s="32">
        <f>'Growth Index'!E780/'Growth Index'!E528-1</f>
        <v>0.12901137402280738</v>
      </c>
      <c r="G528" s="37">
        <f>(F528-Assumptions!$C$8)/E528</f>
        <v>0.75462403526052857</v>
      </c>
      <c r="H528" s="37">
        <f>CORREL('Daily Returns'!B$529:B$780,'Daily Returns'!C$529:C$780)</f>
        <v>-0.12945828096755269</v>
      </c>
      <c r="I528" s="37">
        <f>CORREL('Daily Returns'!B$529:B$780,'Daily Returns'!D$529:D$780)</f>
        <v>0.36153716674572745</v>
      </c>
      <c r="J528" s="37">
        <f>CORREL('Daily Returns'!C$529:C$780,'Daily Returns'!D$529:D$780)</f>
        <v>-3.2793789690033479E-2</v>
      </c>
    </row>
    <row r="529" spans="1:10" x14ac:dyDescent="0.25">
      <c r="A529" s="60">
        <f>'Daily Prices'!A781</f>
        <v>43270</v>
      </c>
      <c r="B529" s="61">
        <f>STDEV('Daily Returns'!B$530:B$781)*SQRT(Assumptions!$C$9)</f>
        <v>0.10711714228832094</v>
      </c>
      <c r="C529" s="61">
        <f>STDEV('Daily Returns'!C$530:C$781)*SQRT(Assumptions!$C$9)</f>
        <v>9.9769628753612311E-2</v>
      </c>
      <c r="D529" s="61">
        <f>STDEV('Daily Returns'!D$530:D$781)*SQRT(Assumptions!$C$9)</f>
        <v>0.20207763228989231</v>
      </c>
      <c r="E529" s="61">
        <f>STDEV('Daily Returns'!E$530:E$781)*SQRT(Assumptions!$C$9)</f>
        <v>8.5123850965030792E-2</v>
      </c>
      <c r="F529" s="48">
        <f>'Growth Index'!E781/'Growth Index'!E529-1</f>
        <v>0.11626208821053385</v>
      </c>
      <c r="G529" s="62">
        <f>(F529-Assumptions!$C$8)/E529</f>
        <v>0.60220593440482995</v>
      </c>
      <c r="H529" s="62">
        <f>CORREL('Daily Returns'!B$530:B$781,'Daily Returns'!C$530:C$781)</f>
        <v>-0.12635510170086975</v>
      </c>
      <c r="I529" s="62">
        <f>CORREL('Daily Returns'!B$530:B$781,'Daily Returns'!D$530:D$781)</f>
        <v>0.36414272475243215</v>
      </c>
      <c r="J529" s="62">
        <f>CORREL('Daily Returns'!C$530:C$781,'Daily Returns'!D$530:D$781)</f>
        <v>-3.082053946861129E-2</v>
      </c>
    </row>
    <row r="530" spans="1:10" x14ac:dyDescent="0.25">
      <c r="A530" s="63">
        <f>'Daily Prices'!A782</f>
        <v>43271</v>
      </c>
      <c r="B530" s="35">
        <f>STDEV('Daily Returns'!B$531:B$782)*SQRT(Assumptions!$C$9)</f>
        <v>0.10728828128245309</v>
      </c>
      <c r="C530" s="35">
        <f>STDEV('Daily Returns'!C$531:C$782)*SQRT(Assumptions!$C$9)</f>
        <v>9.9786307348503189E-2</v>
      </c>
      <c r="D530" s="35">
        <f>STDEV('Daily Returns'!D$531:D$782)*SQRT(Assumptions!$C$9)</f>
        <v>0.20207973965118248</v>
      </c>
      <c r="E530" s="35">
        <f>STDEV('Daily Returns'!E$531:E$782)*SQRT(Assumptions!$C$9)</f>
        <v>8.5116889278415209E-2</v>
      </c>
      <c r="F530" s="32">
        <f>'Growth Index'!E782/'Growth Index'!E530-1</f>
        <v>0.12097441100908024</v>
      </c>
      <c r="G530" s="37">
        <f>(F530-Assumptions!$C$8)/E530</f>
        <v>0.65761814703999988</v>
      </c>
      <c r="H530" s="37">
        <f>CORREL('Daily Returns'!B$531:B$782,'Daily Returns'!C$531:C$782)</f>
        <v>-0.12793365861849035</v>
      </c>
      <c r="I530" s="37">
        <f>CORREL('Daily Returns'!B$531:B$782,'Daily Returns'!D$531:D$782)</f>
        <v>0.36412457758385253</v>
      </c>
      <c r="J530" s="37">
        <f>CORREL('Daily Returns'!C$531:C$782,'Daily Returns'!D$531:D$782)</f>
        <v>-3.1368733035612363E-2</v>
      </c>
    </row>
    <row r="531" spans="1:10" x14ac:dyDescent="0.25">
      <c r="A531" s="60">
        <f>'Daily Prices'!A783</f>
        <v>43272</v>
      </c>
      <c r="B531" s="61">
        <f>STDEV('Daily Returns'!B$532:B$783)*SQRT(Assumptions!$C$9)</f>
        <v>0.10697147416276952</v>
      </c>
      <c r="C531" s="61">
        <f>STDEV('Daily Returns'!C$532:C$783)*SQRT(Assumptions!$C$9)</f>
        <v>9.9509089277762322E-2</v>
      </c>
      <c r="D531" s="61">
        <f>STDEV('Daily Returns'!D$532:D$783)*SQRT(Assumptions!$C$9)</f>
        <v>0.20193637629907396</v>
      </c>
      <c r="E531" s="61">
        <f>STDEV('Daily Returns'!E$532:E$783)*SQRT(Assumptions!$C$9)</f>
        <v>8.5368522959577059E-2</v>
      </c>
      <c r="F531" s="48">
        <f>'Growth Index'!E783/'Growth Index'!E531-1</f>
        <v>0.11304200091713401</v>
      </c>
      <c r="G531" s="62">
        <f>(F531-Assumptions!$C$8)/E531</f>
        <v>0.56276012810813691</v>
      </c>
      <c r="H531" s="62">
        <f>CORREL('Daily Returns'!B$532:B$783,'Daily Returns'!C$532:C$783)</f>
        <v>-0.11439679724080482</v>
      </c>
      <c r="I531" s="62">
        <f>CORREL('Daily Returns'!B$532:B$783,'Daily Returns'!D$532:D$783)</f>
        <v>0.36253505257864477</v>
      </c>
      <c r="J531" s="62">
        <f>CORREL('Daily Returns'!C$532:C$783,'Daily Returns'!D$532:D$783)</f>
        <v>-2.3603303977875936E-2</v>
      </c>
    </row>
    <row r="532" spans="1:10" x14ac:dyDescent="0.25">
      <c r="A532" s="63">
        <f>'Daily Prices'!A784</f>
        <v>43273</v>
      </c>
      <c r="B532" s="35">
        <f>STDEV('Daily Returns'!B$533:B$784)*SQRT(Assumptions!$C$9)</f>
        <v>0.10679440856220647</v>
      </c>
      <c r="C532" s="35">
        <f>STDEV('Daily Returns'!C$533:C$784)*SQRT(Assumptions!$C$9)</f>
        <v>9.9456356233325174E-2</v>
      </c>
      <c r="D532" s="35">
        <f>STDEV('Daily Returns'!D$533:D$784)*SQRT(Assumptions!$C$9)</f>
        <v>0.20186895310795866</v>
      </c>
      <c r="E532" s="35">
        <f>STDEV('Daily Returns'!E$533:E$784)*SQRT(Assumptions!$C$9)</f>
        <v>8.5426208655979066E-2</v>
      </c>
      <c r="F532" s="32">
        <f>'Growth Index'!E784/'Growth Index'!E532-1</f>
        <v>0.11446545493041471</v>
      </c>
      <c r="G532" s="37">
        <f>(F532-Assumptions!$C$8)/E532</f>
        <v>0.5790430795028918</v>
      </c>
      <c r="H532" s="37">
        <f>CORREL('Daily Returns'!B$533:B$784,'Daily Returns'!C$533:C$784)</f>
        <v>-0.10954532136047604</v>
      </c>
      <c r="I532" s="37">
        <f>CORREL('Daily Returns'!B$533:B$784,'Daily Returns'!D$533:D$784)</f>
        <v>0.36176279337317996</v>
      </c>
      <c r="J532" s="37">
        <f>CORREL('Daily Returns'!C$533:C$784,'Daily Returns'!D$533:D$784)</f>
        <v>-2.1510493792197001E-2</v>
      </c>
    </row>
    <row r="533" spans="1:10" x14ac:dyDescent="0.25">
      <c r="A533" s="60">
        <f>'Daily Prices'!A785</f>
        <v>43276</v>
      </c>
      <c r="B533" s="61">
        <f>STDEV('Daily Returns'!B$534:B$785)*SQRT(Assumptions!$C$9)</f>
        <v>0.10686388524320529</v>
      </c>
      <c r="C533" s="61">
        <f>STDEV('Daily Returns'!C$534:C$785)*SQRT(Assumptions!$C$9)</f>
        <v>9.9177048902105297E-2</v>
      </c>
      <c r="D533" s="61">
        <f>STDEV('Daily Returns'!D$534:D$785)*SQRT(Assumptions!$C$9)</f>
        <v>0.20219995457920859</v>
      </c>
      <c r="E533" s="61">
        <f>STDEV('Daily Returns'!E$534:E$785)*SQRT(Assumptions!$C$9)</f>
        <v>8.554646456263823E-2</v>
      </c>
      <c r="F533" s="48">
        <f>'Growth Index'!E785/'Growth Index'!E533-1</f>
        <v>0.10987843006291675</v>
      </c>
      <c r="G533" s="62">
        <f>(F533-Assumptions!$C$8)/E533</f>
        <v>0.52460882272997011</v>
      </c>
      <c r="H533" s="62">
        <f>CORREL('Daily Returns'!B$534:B$785,'Daily Returns'!C$534:C$785)</f>
        <v>-0.10734680871004751</v>
      </c>
      <c r="I533" s="62">
        <f>CORREL('Daily Returns'!B$534:B$785,'Daily Returns'!D$534:D$785)</f>
        <v>0.36384649146990816</v>
      </c>
      <c r="J533" s="62">
        <f>CORREL('Daily Returns'!C$534:C$785,'Daily Returns'!D$534:D$785)</f>
        <v>-2.1837506027095287E-2</v>
      </c>
    </row>
    <row r="534" spans="1:10" x14ac:dyDescent="0.25">
      <c r="A534" s="63">
        <f>'Daily Prices'!A786</f>
        <v>43277</v>
      </c>
      <c r="B534" s="35">
        <f>STDEV('Daily Returns'!B$535:B$786)*SQRT(Assumptions!$C$9)</f>
        <v>0.10678433689069305</v>
      </c>
      <c r="C534" s="35">
        <f>STDEV('Daily Returns'!C$535:C$786)*SQRT(Assumptions!$C$9)</f>
        <v>9.9241698149778054E-2</v>
      </c>
      <c r="D534" s="35">
        <f>STDEV('Daily Returns'!D$535:D$786)*SQRT(Assumptions!$C$9)</f>
        <v>0.20220790030753552</v>
      </c>
      <c r="E534" s="35">
        <f>STDEV('Daily Returns'!E$535:E$786)*SQRT(Assumptions!$C$9)</f>
        <v>8.5556590504488175E-2</v>
      </c>
      <c r="F534" s="32">
        <f>'Growth Index'!E786/'Growth Index'!E534-1</f>
        <v>0.10942063759481924</v>
      </c>
      <c r="G534" s="37">
        <f>(F534-Assumptions!$C$8)/E534</f>
        <v>0.51919597698892628</v>
      </c>
      <c r="H534" s="37">
        <f>CORREL('Daily Returns'!B$535:B$786,'Daily Returns'!C$535:C$786)</f>
        <v>-0.10733037176277002</v>
      </c>
      <c r="I534" s="37">
        <f>CORREL('Daily Returns'!B$535:B$786,'Daily Returns'!D$535:D$786)</f>
        <v>0.36371164688482305</v>
      </c>
      <c r="J534" s="37">
        <f>CORREL('Daily Returns'!C$535:C$786,'Daily Returns'!D$535:D$786)</f>
        <v>-2.1329233798089486E-2</v>
      </c>
    </row>
    <row r="535" spans="1:10" x14ac:dyDescent="0.25">
      <c r="A535" s="60">
        <f>'Daily Prices'!A787</f>
        <v>43278</v>
      </c>
      <c r="B535" s="61">
        <f>STDEV('Daily Returns'!B$536:B$787)*SQRT(Assumptions!$C$9)</f>
        <v>0.10702285015672358</v>
      </c>
      <c r="C535" s="61">
        <f>STDEV('Daily Returns'!C$536:C$787)*SQRT(Assumptions!$C$9)</f>
        <v>9.9145838108965489E-2</v>
      </c>
      <c r="D535" s="61">
        <f>STDEV('Daily Returns'!D$536:D$787)*SQRT(Assumptions!$C$9)</f>
        <v>0.20288021192044658</v>
      </c>
      <c r="E535" s="61">
        <f>STDEV('Daily Returns'!E$536:E$787)*SQRT(Assumptions!$C$9)</f>
        <v>8.5769634823047225E-2</v>
      </c>
      <c r="F535" s="48">
        <f>'Growth Index'!E787/'Growth Index'!E535-1</f>
        <v>9.9232660911862558E-2</v>
      </c>
      <c r="G535" s="62">
        <f>(F535-Assumptions!$C$8)/E535</f>
        <v>0.39912331424155567</v>
      </c>
      <c r="H535" s="62">
        <f>CORREL('Daily Returns'!B$536:B$787,'Daily Returns'!C$536:C$787)</f>
        <v>-0.10737854986641827</v>
      </c>
      <c r="I535" s="62">
        <f>CORREL('Daily Returns'!B$536:B$787,'Daily Returns'!D$536:D$787)</f>
        <v>0.36973424326804338</v>
      </c>
      <c r="J535" s="62">
        <f>CORREL('Daily Returns'!C$536:C$787,'Daily Returns'!D$536:D$787)</f>
        <v>-2.5524737929240697E-2</v>
      </c>
    </row>
    <row r="536" spans="1:10" x14ac:dyDescent="0.25">
      <c r="A536" s="63">
        <f>'Daily Prices'!A788</f>
        <v>43279</v>
      </c>
      <c r="B536" s="35">
        <f>STDEV('Daily Returns'!B$537:B$788)*SQRT(Assumptions!$C$9)</f>
        <v>0.10699134293126679</v>
      </c>
      <c r="C536" s="35">
        <f>STDEV('Daily Returns'!C$537:C$788)*SQRT(Assumptions!$C$9)</f>
        <v>9.4216334271136043E-2</v>
      </c>
      <c r="D536" s="35">
        <f>STDEV('Daily Returns'!D$537:D$788)*SQRT(Assumptions!$C$9)</f>
        <v>0.20263545130753932</v>
      </c>
      <c r="E536" s="35">
        <f>STDEV('Daily Returns'!E$537:E$788)*SQRT(Assumptions!$C$9)</f>
        <v>8.4691494949321156E-2</v>
      </c>
      <c r="F536" s="32">
        <f>'Growth Index'!E788/'Growth Index'!E536-1</f>
        <v>0.10885926658948653</v>
      </c>
      <c r="G536" s="37">
        <f>(F536-Assumptions!$C$8)/E536</f>
        <v>0.51787096940172828</v>
      </c>
      <c r="H536" s="37">
        <f>CORREL('Daily Returns'!B$537:B$788,'Daily Returns'!C$537:C$788)</f>
        <v>-9.1712854704640759E-2</v>
      </c>
      <c r="I536" s="37">
        <f>CORREL('Daily Returns'!B$537:B$788,'Daily Returns'!D$537:D$788)</f>
        <v>0.37746988251944191</v>
      </c>
      <c r="J536" s="37">
        <f>CORREL('Daily Returns'!C$537:C$788,'Daily Returns'!D$537:D$788)</f>
        <v>-4.900631532545343E-2</v>
      </c>
    </row>
    <row r="537" spans="1:10" x14ac:dyDescent="0.25">
      <c r="A537" s="60">
        <f>'Daily Prices'!A789</f>
        <v>43280</v>
      </c>
      <c r="B537" s="61">
        <f>STDEV('Daily Returns'!B$538:B$789)*SQRT(Assumptions!$C$9)</f>
        <v>0.1070671473305608</v>
      </c>
      <c r="C537" s="61">
        <f>STDEV('Daily Returns'!C$538:C$789)*SQRT(Assumptions!$C$9)</f>
        <v>9.4428406258130884E-2</v>
      </c>
      <c r="D537" s="61">
        <f>STDEV('Daily Returns'!D$538:D$789)*SQRT(Assumptions!$C$9)</f>
        <v>0.20260634977132305</v>
      </c>
      <c r="E537" s="61">
        <f>STDEV('Daily Returns'!E$538:E$789)*SQRT(Assumptions!$C$9)</f>
        <v>8.4855617014746601E-2</v>
      </c>
      <c r="F537" s="48">
        <f>'Growth Index'!E789/'Growth Index'!E537-1</f>
        <v>0.11210769653788022</v>
      </c>
      <c r="G537" s="62">
        <f>(F537-Assumptions!$C$8)/E537</f>
        <v>0.55515118733617397</v>
      </c>
      <c r="H537" s="62">
        <f>CORREL('Daily Returns'!B$538:B$789,'Daily Returns'!C$538:C$789)</f>
        <v>-9.7104136050685241E-2</v>
      </c>
      <c r="I537" s="62">
        <f>CORREL('Daily Returns'!B$538:B$789,'Daily Returns'!D$538:D$789)</f>
        <v>0.39467298495560632</v>
      </c>
      <c r="J537" s="62">
        <f>CORREL('Daily Returns'!C$538:C$789,'Daily Returns'!D$538:D$789)</f>
        <v>-5.6142313367803037E-2</v>
      </c>
    </row>
    <row r="538" spans="1:10" x14ac:dyDescent="0.25">
      <c r="A538" s="63">
        <f>'Daily Prices'!A790</f>
        <v>43283</v>
      </c>
      <c r="B538" s="35">
        <f>STDEV('Daily Returns'!B$539:B$790)*SQRT(Assumptions!$C$9)</f>
        <v>0.10717748980308678</v>
      </c>
      <c r="C538" s="35">
        <f>STDEV('Daily Returns'!C$539:C$790)*SQRT(Assumptions!$C$9)</f>
        <v>9.4429353124684604E-2</v>
      </c>
      <c r="D538" s="35">
        <f>STDEV('Daily Returns'!D$539:D$790)*SQRT(Assumptions!$C$9)</f>
        <v>0.20203164529138154</v>
      </c>
      <c r="E538" s="35">
        <f>STDEV('Daily Returns'!E$539:E$790)*SQRT(Assumptions!$C$9)</f>
        <v>8.4732986142015687E-2</v>
      </c>
      <c r="F538" s="32">
        <f>'Growth Index'!E790/'Growth Index'!E538-1</f>
        <v>0.10636530756527107</v>
      </c>
      <c r="G538" s="37">
        <f>(F538-Assumptions!$C$8)/E538</f>
        <v>0.48818422964512603</v>
      </c>
      <c r="H538" s="37">
        <f>CORREL('Daily Returns'!B$539:B$790,'Daily Returns'!C$539:C$790)</f>
        <v>-9.7483212608439618E-2</v>
      </c>
      <c r="I538" s="37">
        <f>CORREL('Daily Returns'!B$539:B$790,'Daily Returns'!D$539:D$790)</f>
        <v>0.39379336065579246</v>
      </c>
      <c r="J538" s="37">
        <f>CORREL('Daily Returns'!C$539:C$790,'Daily Returns'!D$539:D$790)</f>
        <v>-5.5131198263469121E-2</v>
      </c>
    </row>
    <row r="539" spans="1:10" x14ac:dyDescent="0.25">
      <c r="A539" s="60">
        <f>'Daily Prices'!A791</f>
        <v>43284</v>
      </c>
      <c r="B539" s="61">
        <f>STDEV('Daily Returns'!B$540:B$791)*SQRT(Assumptions!$C$9)</f>
        <v>0.10675228172536573</v>
      </c>
      <c r="C539" s="61">
        <f>STDEV('Daily Returns'!C$540:C$791)*SQRT(Assumptions!$C$9)</f>
        <v>9.4413161264093645E-2</v>
      </c>
      <c r="D539" s="61">
        <f>STDEV('Daily Returns'!D$540:D$791)*SQRT(Assumptions!$C$9)</f>
        <v>0.20145144636580667</v>
      </c>
      <c r="E539" s="61">
        <f>STDEV('Daily Returns'!E$540:E$791)*SQRT(Assumptions!$C$9)</f>
        <v>8.4336697054580953E-2</v>
      </c>
      <c r="F539" s="48">
        <f>'Growth Index'!E791/'Growth Index'!E539-1</f>
        <v>9.880838554782545E-2</v>
      </c>
      <c r="G539" s="62">
        <f>(F539-Assumptions!$C$8)/E539</f>
        <v>0.40087395793963054</v>
      </c>
      <c r="H539" s="62">
        <f>CORREL('Daily Returns'!B$540:B$791,'Daily Returns'!C$540:C$791)</f>
        <v>-9.9543934715084756E-2</v>
      </c>
      <c r="I539" s="62">
        <f>CORREL('Daily Returns'!B$540:B$791,'Daily Returns'!D$540:D$791)</f>
        <v>0.38960694776194699</v>
      </c>
      <c r="J539" s="62">
        <f>CORREL('Daily Returns'!C$540:C$791,'Daily Returns'!D$540:D$791)</f>
        <v>-5.6737772897302453E-2</v>
      </c>
    </row>
    <row r="540" spans="1:10" x14ac:dyDescent="0.25">
      <c r="A540" s="63">
        <f>'Daily Prices'!A792</f>
        <v>43286</v>
      </c>
      <c r="B540" s="35">
        <f>STDEV('Daily Returns'!B$541:B$792)*SQRT(Assumptions!$C$9)</f>
        <v>0.10683134077210453</v>
      </c>
      <c r="C540" s="35">
        <f>STDEV('Daily Returns'!C$541:C$792)*SQRT(Assumptions!$C$9)</f>
        <v>9.4599170039900496E-2</v>
      </c>
      <c r="D540" s="35">
        <f>STDEV('Daily Returns'!D$541:D$792)*SQRT(Assumptions!$C$9)</f>
        <v>0.20593090064100772</v>
      </c>
      <c r="E540" s="35">
        <f>STDEV('Daily Returns'!E$541:E$792)*SQRT(Assumptions!$C$9)</f>
        <v>8.5942087191556313E-2</v>
      </c>
      <c r="F540" s="32">
        <f>'Growth Index'!E792/'Growth Index'!E540-1</f>
        <v>0.12155194099266065</v>
      </c>
      <c r="G540" s="37">
        <f>(F540-Assumptions!$C$8)/E540</f>
        <v>0.65802382558631634</v>
      </c>
      <c r="H540" s="37">
        <f>CORREL('Daily Returns'!B$541:B$792,'Daily Returns'!C$541:C$792)</f>
        <v>-9.6743590440961091E-2</v>
      </c>
      <c r="I540" s="37">
        <f>CORREL('Daily Returns'!B$541:B$792,'Daily Returns'!D$541:D$792)</f>
        <v>0.38959210538036732</v>
      </c>
      <c r="J540" s="37">
        <f>CORREL('Daily Returns'!C$541:C$792,'Daily Returns'!D$541:D$792)</f>
        <v>-4.2299365187136312E-2</v>
      </c>
    </row>
    <row r="541" spans="1:10" x14ac:dyDescent="0.25">
      <c r="A541" s="60">
        <f>'Daily Prices'!A793</f>
        <v>43287</v>
      </c>
      <c r="B541" s="61">
        <f>STDEV('Daily Returns'!B$542:B$793)*SQRT(Assumptions!$C$9)</f>
        <v>0.10677775523979124</v>
      </c>
      <c r="C541" s="61">
        <f>STDEV('Daily Returns'!C$542:C$793)*SQRT(Assumptions!$C$9)</f>
        <v>9.4606686824663E-2</v>
      </c>
      <c r="D541" s="61">
        <f>STDEV('Daily Returns'!D$542:D$793)*SQRT(Assumptions!$C$9)</f>
        <v>0.20655161490634449</v>
      </c>
      <c r="E541" s="61">
        <f>STDEV('Daily Returns'!E$542:E$793)*SQRT(Assumptions!$C$9)</f>
        <v>8.6097322904094387E-2</v>
      </c>
      <c r="F541" s="48">
        <f>'Growth Index'!E793/'Growth Index'!E541-1</f>
        <v>0.11712425422512562</v>
      </c>
      <c r="G541" s="62">
        <f>(F541-Assumptions!$C$8)/E541</f>
        <v>0.60541085909474701</v>
      </c>
      <c r="H541" s="62">
        <f>CORREL('Daily Returns'!B$542:B$793,'Daily Returns'!C$542:C$793)</f>
        <v>-9.6748123812866113E-2</v>
      </c>
      <c r="I541" s="62">
        <f>CORREL('Daily Returns'!B$542:B$793,'Daily Returns'!D$542:D$793)</f>
        <v>0.3885578912885676</v>
      </c>
      <c r="J541" s="62">
        <f>CORREL('Daily Returns'!C$542:C$793,'Daily Returns'!D$542:D$793)</f>
        <v>-4.1185958872339737E-2</v>
      </c>
    </row>
    <row r="542" spans="1:10" x14ac:dyDescent="0.25">
      <c r="A542" s="63">
        <f>'Daily Prices'!A794</f>
        <v>43290</v>
      </c>
      <c r="B542" s="35">
        <f>STDEV('Daily Returns'!B$543:B$794)*SQRT(Assumptions!$C$9)</f>
        <v>0.10671938336147863</v>
      </c>
      <c r="C542" s="35">
        <f>STDEV('Daily Returns'!C$543:C$794)*SQRT(Assumptions!$C$9)</f>
        <v>9.4664021453479033E-2</v>
      </c>
      <c r="D542" s="35">
        <f>STDEV('Daily Returns'!D$543:D$794)*SQRT(Assumptions!$C$9)</f>
        <v>0.20645542705818168</v>
      </c>
      <c r="E542" s="35">
        <f>STDEV('Daily Returns'!E$543:E$794)*SQRT(Assumptions!$C$9)</f>
        <v>8.6051523483924419E-2</v>
      </c>
      <c r="F542" s="32">
        <f>'Growth Index'!E794/'Growth Index'!E542-1</f>
        <v>0.1160457635905634</v>
      </c>
      <c r="G542" s="37">
        <f>(F542-Assumptions!$C$8)/E542</f>
        <v>0.59319999837189907</v>
      </c>
      <c r="H542" s="37">
        <f>CORREL('Daily Returns'!B$543:B$794,'Daily Returns'!C$543:C$794)</f>
        <v>-9.4897889903480609E-2</v>
      </c>
      <c r="I542" s="37">
        <f>CORREL('Daily Returns'!B$543:B$794,'Daily Returns'!D$543:D$794)</f>
        <v>0.38677450169411387</v>
      </c>
      <c r="J542" s="37">
        <f>CORREL('Daily Returns'!C$543:C$794,'Daily Returns'!D$543:D$794)</f>
        <v>-4.1342625576186121E-2</v>
      </c>
    </row>
    <row r="543" spans="1:10" x14ac:dyDescent="0.25">
      <c r="A543" s="60">
        <f>'Daily Prices'!A795</f>
        <v>43293</v>
      </c>
      <c r="B543" s="61">
        <f>STDEV('Daily Returns'!B$544:B$795)*SQRT(Assumptions!$C$9)</f>
        <v>0.10795997900365831</v>
      </c>
      <c r="C543" s="61">
        <f>STDEV('Daily Returns'!C$544:C$795)*SQRT(Assumptions!$C$9)</f>
        <v>9.4345480038732374E-2</v>
      </c>
      <c r="D543" s="61">
        <f>STDEV('Daily Returns'!D$544:D$795)*SQRT(Assumptions!$C$9)</f>
        <v>0.20639668457298502</v>
      </c>
      <c r="E543" s="61">
        <f>STDEV('Daily Returns'!E$544:E$795)*SQRT(Assumptions!$C$9)</f>
        <v>8.5505114850266253E-2</v>
      </c>
      <c r="F543" s="48">
        <f>'Growth Index'!E795/'Growth Index'!E543-1</f>
        <v>0.10258495712744287</v>
      </c>
      <c r="G543" s="62">
        <f>(F543-Assumptions!$C$8)/E543</f>
        <v>0.43956384589694319</v>
      </c>
      <c r="H543" s="62">
        <f>CORREL('Daily Returns'!B$544:B$795,'Daily Returns'!C$544:C$795)</f>
        <v>-0.12700389159359898</v>
      </c>
      <c r="I543" s="62">
        <f>CORREL('Daily Returns'!B$544:B$795,'Daily Returns'!D$544:D$795)</f>
        <v>0.38227751335835558</v>
      </c>
      <c r="J543" s="62">
        <f>CORREL('Daily Returns'!C$544:C$795,'Daily Returns'!D$544:D$795)</f>
        <v>-4.6815917888847439E-2</v>
      </c>
    </row>
    <row r="544" spans="1:10" x14ac:dyDescent="0.25">
      <c r="A544" s="63">
        <f>'Daily Prices'!A796</f>
        <v>43294</v>
      </c>
      <c r="B544" s="35">
        <f>STDEV('Daily Returns'!B$545:B$796)*SQRT(Assumptions!$C$9)</f>
        <v>0.10766291564248541</v>
      </c>
      <c r="C544" s="35">
        <f>STDEV('Daily Returns'!C$545:C$796)*SQRT(Assumptions!$C$9)</f>
        <v>9.3631637209532936E-2</v>
      </c>
      <c r="D544" s="35">
        <f>STDEV('Daily Returns'!D$545:D$796)*SQRT(Assumptions!$C$9)</f>
        <v>0.20671739905991066</v>
      </c>
      <c r="E544" s="35">
        <f>STDEV('Daily Returns'!E$545:E$796)*SQRT(Assumptions!$C$9)</f>
        <v>8.5738046886632585E-2</v>
      </c>
      <c r="F544" s="32">
        <f>'Growth Index'!E796/'Growth Index'!E544-1</f>
        <v>9.8241599875312113E-2</v>
      </c>
      <c r="G544" s="37">
        <f>(F544-Assumptions!$C$8)/E544</f>
        <v>0.38771118636824009</v>
      </c>
      <c r="H544" s="37">
        <f>CORREL('Daily Returns'!B$545:B$796,'Daily Returns'!C$545:C$796)</f>
        <v>-0.11893968789868767</v>
      </c>
      <c r="I544" s="37">
        <f>CORREL('Daily Returns'!B$545:B$796,'Daily Returns'!D$545:D$796)</f>
        <v>0.37718046400175398</v>
      </c>
      <c r="J544" s="37">
        <f>CORREL('Daily Returns'!C$545:C$796,'Daily Returns'!D$545:D$796)</f>
        <v>-3.5312755493584785E-2</v>
      </c>
    </row>
    <row r="545" spans="1:10" x14ac:dyDescent="0.25">
      <c r="A545" s="60">
        <f>'Daily Prices'!A797</f>
        <v>43297</v>
      </c>
      <c r="B545" s="61">
        <f>STDEV('Daily Returns'!B$546:B$797)*SQRT(Assumptions!$C$9)</f>
        <v>0.10787152940255486</v>
      </c>
      <c r="C545" s="61">
        <f>STDEV('Daily Returns'!C$546:C$797)*SQRT(Assumptions!$C$9)</f>
        <v>9.31522434419291E-2</v>
      </c>
      <c r="D545" s="61">
        <f>STDEV('Daily Returns'!D$546:D$797)*SQRT(Assumptions!$C$9)</f>
        <v>0.20731891751371281</v>
      </c>
      <c r="E545" s="61">
        <f>STDEV('Daily Returns'!E$546:E$797)*SQRT(Assumptions!$C$9)</f>
        <v>8.5904713970988603E-2</v>
      </c>
      <c r="F545" s="48">
        <f>'Growth Index'!E797/'Growth Index'!E545-1</f>
        <v>9.5354213623012551E-2</v>
      </c>
      <c r="G545" s="62">
        <f>(F545-Assumptions!$C$8)/E545</f>
        <v>0.35334747326280203</v>
      </c>
      <c r="H545" s="62">
        <f>CORREL('Daily Returns'!B$546:B$797,'Daily Returns'!C$546:C$797)</f>
        <v>-0.11908770352401826</v>
      </c>
      <c r="I545" s="62">
        <f>CORREL('Daily Returns'!B$546:B$797,'Daily Returns'!D$546:D$797)</f>
        <v>0.38012982684686414</v>
      </c>
      <c r="J545" s="62">
        <f>CORREL('Daily Returns'!C$546:C$797,'Daily Returns'!D$546:D$797)</f>
        <v>-3.6102311179727953E-2</v>
      </c>
    </row>
    <row r="546" spans="1:10" x14ac:dyDescent="0.25">
      <c r="A546" s="63">
        <f>'Daily Prices'!A798</f>
        <v>43298</v>
      </c>
      <c r="B546" s="35">
        <f>STDEV('Daily Returns'!B$547:B$798)*SQRT(Assumptions!$C$9)</f>
        <v>0.10793791724376185</v>
      </c>
      <c r="C546" s="35">
        <f>STDEV('Daily Returns'!C$547:C$798)*SQRT(Assumptions!$C$9)</f>
        <v>9.3414613498275845E-2</v>
      </c>
      <c r="D546" s="35">
        <f>STDEV('Daily Returns'!D$547:D$798)*SQRT(Assumptions!$C$9)</f>
        <v>0.20762811705737858</v>
      </c>
      <c r="E546" s="35">
        <f>STDEV('Daily Returns'!E$547:E$798)*SQRT(Assumptions!$C$9)</f>
        <v>8.5936939974336296E-2</v>
      </c>
      <c r="F546" s="32">
        <f>'Growth Index'!E798/'Growth Index'!E546-1</f>
        <v>9.7872566036097952E-2</v>
      </c>
      <c r="G546" s="37">
        <f>(F546-Assumptions!$C$8)/E546</f>
        <v>0.38251962480761847</v>
      </c>
      <c r="H546" s="37">
        <f>CORREL('Daily Returns'!B$547:B$798,'Daily Returns'!C$547:C$798)</f>
        <v>-0.12399181691675128</v>
      </c>
      <c r="I546" s="37">
        <f>CORREL('Daily Returns'!B$547:B$798,'Daily Returns'!D$547:D$798)</f>
        <v>0.38349751123865988</v>
      </c>
      <c r="J546" s="37">
        <f>CORREL('Daily Returns'!C$547:C$798,'Daily Returns'!D$547:D$798)</f>
        <v>-4.0047800144760663E-2</v>
      </c>
    </row>
    <row r="547" spans="1:10" x14ac:dyDescent="0.25">
      <c r="A547" s="60">
        <f>'Daily Prices'!A799</f>
        <v>43299</v>
      </c>
      <c r="B547" s="61">
        <f>STDEV('Daily Returns'!B$548:B$799)*SQRT(Assumptions!$C$9)</f>
        <v>0.1077835104556529</v>
      </c>
      <c r="C547" s="61">
        <f>STDEV('Daily Returns'!C$548:C$799)*SQRT(Assumptions!$C$9)</f>
        <v>9.3404898478696527E-2</v>
      </c>
      <c r="D547" s="61">
        <f>STDEV('Daily Returns'!D$548:D$799)*SQRT(Assumptions!$C$9)</f>
        <v>0.20757976270439593</v>
      </c>
      <c r="E547" s="61">
        <f>STDEV('Daily Returns'!E$548:E$799)*SQRT(Assumptions!$C$9)</f>
        <v>8.6140063966260658E-2</v>
      </c>
      <c r="F547" s="48">
        <f>'Growth Index'!E799/'Growth Index'!E547-1</f>
        <v>9.3437484898159617E-2</v>
      </c>
      <c r="G547" s="62">
        <f>(F547-Assumptions!$C$8)/E547</f>
        <v>0.33013076132957148</v>
      </c>
      <c r="H547" s="62">
        <f>CORREL('Daily Returns'!B$548:B$799,'Daily Returns'!C$548:C$799)</f>
        <v>-0.11624119114678544</v>
      </c>
      <c r="I547" s="62">
        <f>CORREL('Daily Returns'!B$548:B$799,'Daily Returns'!D$548:D$799)</f>
        <v>0.38278781710007781</v>
      </c>
      <c r="J547" s="62">
        <f>CORREL('Daily Returns'!C$548:C$799,'Daily Returns'!D$548:D$799)</f>
        <v>-3.4411269537027736E-2</v>
      </c>
    </row>
    <row r="548" spans="1:10" x14ac:dyDescent="0.25">
      <c r="A548" s="63">
        <f>'Daily Prices'!A800</f>
        <v>43300</v>
      </c>
      <c r="B548" s="35">
        <f>STDEV('Daily Returns'!B$549:B$800)*SQRT(Assumptions!$C$9)</f>
        <v>0.10775453826724436</v>
      </c>
      <c r="C548" s="35">
        <f>STDEV('Daily Returns'!C$549:C$800)*SQRT(Assumptions!$C$9)</f>
        <v>9.3092575716721263E-2</v>
      </c>
      <c r="D548" s="35">
        <f>STDEV('Daily Returns'!D$549:D$800)*SQRT(Assumptions!$C$9)</f>
        <v>0.20740732919059973</v>
      </c>
      <c r="E548" s="35">
        <f>STDEV('Daily Returns'!E$549:E$800)*SQRT(Assumptions!$C$9)</f>
        <v>8.5868174711053569E-2</v>
      </c>
      <c r="F548" s="32">
        <f>'Growth Index'!E800/'Growth Index'!E548-1</f>
        <v>0.10057917273901884</v>
      </c>
      <c r="G548" s="37">
        <f>(F548-Assumptions!$C$8)/E548</f>
        <v>0.41434644277397026</v>
      </c>
      <c r="H548" s="37">
        <f>CORREL('Daily Returns'!B$549:B$800,'Daily Returns'!C$549:C$800)</f>
        <v>-0.11933953153434287</v>
      </c>
      <c r="I548" s="37">
        <f>CORREL('Daily Returns'!B$549:B$800,'Daily Returns'!D$549:D$800)</f>
        <v>0.38225677631864236</v>
      </c>
      <c r="J548" s="37">
        <f>CORREL('Daily Returns'!C$549:C$800,'Daily Returns'!D$549:D$800)</f>
        <v>-3.8908026358531377E-2</v>
      </c>
    </row>
    <row r="549" spans="1:10" x14ac:dyDescent="0.25">
      <c r="A549" s="60">
        <f>'Daily Prices'!A801</f>
        <v>43301</v>
      </c>
      <c r="B549" s="61">
        <f>STDEV('Daily Returns'!B$550:B$801)*SQRT(Assumptions!$C$9)</f>
        <v>0.10687804280557729</v>
      </c>
      <c r="C549" s="61">
        <f>STDEV('Daily Returns'!C$550:C$801)*SQRT(Assumptions!$C$9)</f>
        <v>9.3222262335553849E-2</v>
      </c>
      <c r="D549" s="61">
        <f>STDEV('Daily Returns'!D$550:D$801)*SQRT(Assumptions!$C$9)</f>
        <v>0.20655325934726784</v>
      </c>
      <c r="E549" s="61">
        <f>STDEV('Daily Returns'!E$550:E$801)*SQRT(Assumptions!$C$9)</f>
        <v>8.5404369388054222E-2</v>
      </c>
      <c r="F549" s="48">
        <f>'Growth Index'!E801/'Growth Index'!E549-1</f>
        <v>9.508562245237373E-2</v>
      </c>
      <c r="G549" s="62">
        <f>(F549-Assumptions!$C$8)/E549</f>
        <v>0.35227263742997555</v>
      </c>
      <c r="H549" s="62">
        <f>CORREL('Daily Returns'!B$550:B$801,'Daily Returns'!C$550:C$801)</f>
        <v>-0.11864654668724137</v>
      </c>
      <c r="I549" s="62">
        <f>CORREL('Daily Returns'!B$550:B$801,'Daily Returns'!D$550:D$801)</f>
        <v>0.37512598445445022</v>
      </c>
      <c r="J549" s="62">
        <f>CORREL('Daily Returns'!C$550:C$801,'Daily Returns'!D$550:D$801)</f>
        <v>-3.7072411056893267E-2</v>
      </c>
    </row>
    <row r="550" spans="1:10" x14ac:dyDescent="0.25">
      <c r="A550" s="63">
        <f>'Daily Prices'!A802</f>
        <v>43304</v>
      </c>
      <c r="B550" s="35">
        <f>STDEV('Daily Returns'!B$551:B$802)*SQRT(Assumptions!$C$9)</f>
        <v>0.10668698893697449</v>
      </c>
      <c r="C550" s="35">
        <f>STDEV('Daily Returns'!C$551:C$802)*SQRT(Assumptions!$C$9)</f>
        <v>9.2998304637305143E-2</v>
      </c>
      <c r="D550" s="35">
        <f>STDEV('Daily Returns'!D$551:D$802)*SQRT(Assumptions!$C$9)</f>
        <v>0.20656191448320166</v>
      </c>
      <c r="E550" s="35">
        <f>STDEV('Daily Returns'!E$551:E$802)*SQRT(Assumptions!$C$9)</f>
        <v>8.51149698629146E-2</v>
      </c>
      <c r="F550" s="32">
        <f>'Growth Index'!E802/'Growth Index'!E550-1</f>
        <v>9.1234150127862401E-2</v>
      </c>
      <c r="G550" s="37">
        <f>(F550-Assumptions!$C$8)/E550</f>
        <v>0.30822016585466555</v>
      </c>
      <c r="H550" s="37">
        <f>CORREL('Daily Returns'!B$551:B$802,'Daily Returns'!C$551:C$802)</f>
        <v>-0.12476734766495602</v>
      </c>
      <c r="I550" s="37">
        <f>CORREL('Daily Returns'!B$551:B$802,'Daily Returns'!D$551:D$802)</f>
        <v>0.37419528155640741</v>
      </c>
      <c r="J550" s="37">
        <f>CORREL('Daily Returns'!C$551:C$802,'Daily Returns'!D$551:D$802)</f>
        <v>-4.1420819006943513E-2</v>
      </c>
    </row>
    <row r="551" spans="1:10" x14ac:dyDescent="0.25">
      <c r="A551" s="60">
        <f>'Daily Prices'!A803</f>
        <v>43305</v>
      </c>
      <c r="B551" s="61">
        <f>STDEV('Daily Returns'!B$552:B$803)*SQRT(Assumptions!$C$9)</f>
        <v>0.10669257899323462</v>
      </c>
      <c r="C551" s="61">
        <f>STDEV('Daily Returns'!C$552:C$803)*SQRT(Assumptions!$C$9)</f>
        <v>9.3009676722605156E-2</v>
      </c>
      <c r="D551" s="61">
        <f>STDEV('Daily Returns'!D$552:D$803)*SQRT(Assumptions!$C$9)</f>
        <v>0.20659421867712904</v>
      </c>
      <c r="E551" s="61">
        <f>STDEV('Daily Returns'!E$552:E$803)*SQRT(Assumptions!$C$9)</f>
        <v>8.5207276192226816E-2</v>
      </c>
      <c r="F551" s="48">
        <f>'Growth Index'!E803/'Growth Index'!E551-1</f>
        <v>0.10014354581353957</v>
      </c>
      <c r="G551" s="62">
        <f>(F551-Assumptions!$C$8)/E551</f>
        <v>0.41244770850620854</v>
      </c>
      <c r="H551" s="62">
        <f>CORREL('Daily Returns'!B$552:B$803,'Daily Returns'!C$552:C$803)</f>
        <v>-0.12438969806512698</v>
      </c>
      <c r="I551" s="62">
        <f>CORREL('Daily Returns'!B$552:B$803,'Daily Returns'!D$552:D$803)</f>
        <v>0.37644435955644995</v>
      </c>
      <c r="J551" s="62">
        <f>CORREL('Daily Returns'!C$552:C$803,'Daily Returns'!D$552:D$803)</f>
        <v>-4.0543214229742171E-2</v>
      </c>
    </row>
    <row r="552" spans="1:10" x14ac:dyDescent="0.25">
      <c r="A552" s="63">
        <f>'Daily Prices'!A804</f>
        <v>43306</v>
      </c>
      <c r="B552" s="35">
        <f>STDEV('Daily Returns'!B$553:B$804)*SQRT(Assumptions!$C$9)</f>
        <v>0.10668879836793661</v>
      </c>
      <c r="C552" s="35">
        <f>STDEV('Daily Returns'!C$553:C$804)*SQRT(Assumptions!$C$9)</f>
        <v>9.29835669297297E-2</v>
      </c>
      <c r="D552" s="35">
        <f>STDEV('Daily Returns'!D$553:D$804)*SQRT(Assumptions!$C$9)</f>
        <v>0.20641458749599101</v>
      </c>
      <c r="E552" s="35">
        <f>STDEV('Daily Returns'!E$553:E$804)*SQRT(Assumptions!$C$9)</f>
        <v>8.5184319673856548E-2</v>
      </c>
      <c r="F552" s="32">
        <f>'Growth Index'!E804/'Growth Index'!E552-1</f>
        <v>9.7914007336673547E-2</v>
      </c>
      <c r="G552" s="37">
        <f>(F552-Assumptions!$C$8)/E552</f>
        <v>0.38638575107121509</v>
      </c>
      <c r="H552" s="37">
        <f>CORREL('Daily Returns'!B$553:B$804,'Daily Returns'!C$553:C$804)</f>
        <v>-0.12422653451059913</v>
      </c>
      <c r="I552" s="37">
        <f>CORREL('Daily Returns'!B$553:B$804,'Daily Returns'!D$553:D$804)</f>
        <v>0.37642230841117325</v>
      </c>
      <c r="J552" s="37">
        <f>CORREL('Daily Returns'!C$553:C$804,'Daily Returns'!D$553:D$804)</f>
        <v>-3.9597385237977005E-2</v>
      </c>
    </row>
    <row r="553" spans="1:10" x14ac:dyDescent="0.25">
      <c r="A553" s="60">
        <f>'Daily Prices'!A805</f>
        <v>43307</v>
      </c>
      <c r="B553" s="61">
        <f>STDEV('Daily Returns'!B$554:B$805)*SQRT(Assumptions!$C$9)</f>
        <v>0.10671788711738023</v>
      </c>
      <c r="C553" s="61">
        <f>STDEV('Daily Returns'!C$554:C$805)*SQRT(Assumptions!$C$9)</f>
        <v>9.301232385786054E-2</v>
      </c>
      <c r="D553" s="61">
        <f>STDEV('Daily Returns'!D$554:D$805)*SQRT(Assumptions!$C$9)</f>
        <v>0.20684713623495124</v>
      </c>
      <c r="E553" s="61">
        <f>STDEV('Daily Returns'!E$554:E$805)*SQRT(Assumptions!$C$9)</f>
        <v>8.5259768922327089E-2</v>
      </c>
      <c r="F553" s="48">
        <f>'Growth Index'!E805/'Growth Index'!E553-1</f>
        <v>0.10112826324206292</v>
      </c>
      <c r="G553" s="62">
        <f>(F553-Assumptions!$C$8)/E553</f>
        <v>0.42374338681326124</v>
      </c>
      <c r="H553" s="62">
        <f>CORREL('Daily Returns'!B$554:B$805,'Daily Returns'!C$554:C$805)</f>
        <v>-0.12476016947808138</v>
      </c>
      <c r="I553" s="62">
        <f>CORREL('Daily Returns'!B$554:B$805,'Daily Returns'!D$554:D$805)</f>
        <v>0.37725091488320217</v>
      </c>
      <c r="J553" s="62">
        <f>CORREL('Daily Returns'!C$554:C$805,'Daily Returns'!D$554:D$805)</f>
        <v>-4.1673717295936358E-2</v>
      </c>
    </row>
    <row r="554" spans="1:10" x14ac:dyDescent="0.25">
      <c r="A554" s="63">
        <f>'Daily Prices'!A806</f>
        <v>43308</v>
      </c>
      <c r="B554" s="35">
        <f>STDEV('Daily Returns'!B$555:B$806)*SQRT(Assumptions!$C$9)</f>
        <v>0.10707689443345431</v>
      </c>
      <c r="C554" s="35">
        <f>STDEV('Daily Returns'!C$555:C$806)*SQRT(Assumptions!$C$9)</f>
        <v>9.3074479616712835E-2</v>
      </c>
      <c r="D554" s="35">
        <f>STDEV('Daily Returns'!D$555:D$806)*SQRT(Assumptions!$C$9)</f>
        <v>0.20715372996626064</v>
      </c>
      <c r="E554" s="35">
        <f>STDEV('Daily Returns'!E$555:E$806)*SQRT(Assumptions!$C$9)</f>
        <v>8.5353758523428122E-2</v>
      </c>
      <c r="F554" s="32">
        <f>'Growth Index'!E806/'Growth Index'!E554-1</f>
        <v>0.10716220008171118</v>
      </c>
      <c r="G554" s="37">
        <f>(F554-Assumptions!$C$8)/E554</f>
        <v>0.4939700466750786</v>
      </c>
      <c r="H554" s="37">
        <f>CORREL('Daily Returns'!B$555:B$806,'Daily Returns'!C$555:C$806)</f>
        <v>-0.12860672230070505</v>
      </c>
      <c r="I554" s="37">
        <f>CORREL('Daily Returns'!B$555:B$806,'Daily Returns'!D$555:D$806)</f>
        <v>0.37995411912917637</v>
      </c>
      <c r="J554" s="37">
        <f>CORREL('Daily Returns'!C$555:C$806,'Daily Returns'!D$555:D$806)</f>
        <v>-4.4136782580481398E-2</v>
      </c>
    </row>
    <row r="555" spans="1:10" x14ac:dyDescent="0.25">
      <c r="A555" s="60">
        <f>'Daily Prices'!A807</f>
        <v>43311</v>
      </c>
      <c r="B555" s="61">
        <f>STDEV('Daily Returns'!B$556:B$807)*SQRT(Assumptions!$C$9)</f>
        <v>0.10707229362731902</v>
      </c>
      <c r="C555" s="61">
        <f>STDEV('Daily Returns'!C$556:C$807)*SQRT(Assumptions!$C$9)</f>
        <v>9.2881816404377843E-2</v>
      </c>
      <c r="D555" s="61">
        <f>STDEV('Daily Returns'!D$556:D$807)*SQRT(Assumptions!$C$9)</f>
        <v>0.20753583831318903</v>
      </c>
      <c r="E555" s="61">
        <f>STDEV('Daily Returns'!E$556:E$807)*SQRT(Assumptions!$C$9)</f>
        <v>8.5404360875738133E-2</v>
      </c>
      <c r="F555" s="48">
        <f>'Growth Index'!E807/'Growth Index'!E555-1</f>
        <v>0.10828903831902137</v>
      </c>
      <c r="G555" s="62">
        <f>(F555-Assumptions!$C$8)/E555</f>
        <v>0.50687152125646329</v>
      </c>
      <c r="H555" s="62">
        <f>CORREL('Daily Returns'!B$556:B$807,'Daily Returns'!C$556:C$807)</f>
        <v>-0.13114572207953629</v>
      </c>
      <c r="I555" s="62">
        <f>CORREL('Daily Returns'!B$556:B$807,'Daily Returns'!D$556:D$807)</f>
        <v>0.3811257663071127</v>
      </c>
      <c r="J555" s="62">
        <f>CORREL('Daily Returns'!C$556:C$807,'Daily Returns'!D$556:D$807)</f>
        <v>-4.4537815792230616E-2</v>
      </c>
    </row>
    <row r="556" spans="1:10" x14ac:dyDescent="0.25">
      <c r="A556" s="63">
        <f>'Daily Prices'!A808</f>
        <v>43312</v>
      </c>
      <c r="B556" s="35">
        <f>STDEV('Daily Returns'!B$557:B$808)*SQRT(Assumptions!$C$9)</f>
        <v>0.10704158834887434</v>
      </c>
      <c r="C556" s="35">
        <f>STDEV('Daily Returns'!C$557:C$808)*SQRT(Assumptions!$C$9)</f>
        <v>9.1425969914390393E-2</v>
      </c>
      <c r="D556" s="35">
        <f>STDEV('Daily Returns'!D$557:D$808)*SQRT(Assumptions!$C$9)</f>
        <v>0.20753585601398986</v>
      </c>
      <c r="E556" s="35">
        <f>STDEV('Daily Returns'!E$557:E$808)*SQRT(Assumptions!$C$9)</f>
        <v>8.5204230464699451E-2</v>
      </c>
      <c r="F556" s="32">
        <f>'Growth Index'!E808/'Growth Index'!E556-1</f>
        <v>0.10003365338648673</v>
      </c>
      <c r="G556" s="37">
        <f>(F556-Assumptions!$C$8)/E556</f>
        <v>0.41117269876642276</v>
      </c>
      <c r="H556" s="37">
        <f>CORREL('Daily Returns'!B$557:B$808,'Daily Returns'!C$557:C$808)</f>
        <v>-0.12843620782194776</v>
      </c>
      <c r="I556" s="37">
        <f>CORREL('Daily Returns'!B$557:B$808,'Daily Returns'!D$557:D$808)</f>
        <v>0.38127264555968765</v>
      </c>
      <c r="J556" s="37">
        <f>CORREL('Daily Returns'!C$557:C$808,'Daily Returns'!D$557:D$808)</f>
        <v>-4.5714769527958644E-2</v>
      </c>
    </row>
    <row r="557" spans="1:10" x14ac:dyDescent="0.25">
      <c r="A557" s="60">
        <f>'Daily Prices'!A809</f>
        <v>43313</v>
      </c>
      <c r="B557" s="61">
        <f>STDEV('Daily Returns'!B$558:B$809)*SQRT(Assumptions!$C$9)</f>
        <v>0.10706846476319413</v>
      </c>
      <c r="C557" s="61">
        <f>STDEV('Daily Returns'!C$558:C$809)*SQRT(Assumptions!$C$9)</f>
        <v>9.1479567047239363E-2</v>
      </c>
      <c r="D557" s="61">
        <f>STDEV('Daily Returns'!D$558:D$809)*SQRT(Assumptions!$C$9)</f>
        <v>0.20742432948762998</v>
      </c>
      <c r="E557" s="61">
        <f>STDEV('Daily Returns'!E$558:E$809)*SQRT(Assumptions!$C$9)</f>
        <v>8.5165833283713174E-2</v>
      </c>
      <c r="F557" s="48">
        <f>'Growth Index'!E809/'Growth Index'!E557-1</f>
        <v>9.6661974304874221E-2</v>
      </c>
      <c r="G557" s="62">
        <f>(F557-Assumptions!$C$8)/E557</f>
        <v>0.37176850250966953</v>
      </c>
      <c r="H557" s="62">
        <f>CORREL('Daily Returns'!B$558:B$809,'Daily Returns'!C$558:C$809)</f>
        <v>-0.12687936082851253</v>
      </c>
      <c r="I557" s="62">
        <f>CORREL('Daily Returns'!B$558:B$809,'Daily Returns'!D$558:D$809)</f>
        <v>0.37977033150197026</v>
      </c>
      <c r="J557" s="62">
        <f>CORREL('Daily Returns'!C$558:C$809,'Daily Returns'!D$558:D$809)</f>
        <v>-4.6026077848366986E-2</v>
      </c>
    </row>
    <row r="558" spans="1:10" x14ac:dyDescent="0.25">
      <c r="A558" s="63">
        <f>'Daily Prices'!A810</f>
        <v>43314</v>
      </c>
      <c r="B558" s="35">
        <f>STDEV('Daily Returns'!B$559:B$810)*SQRT(Assumptions!$C$9)</f>
        <v>0.10755292880990965</v>
      </c>
      <c r="C558" s="35">
        <f>STDEV('Daily Returns'!C$559:C$810)*SQRT(Assumptions!$C$9)</f>
        <v>8.9198942370886422E-2</v>
      </c>
      <c r="D558" s="35">
        <f>STDEV('Daily Returns'!D$559:D$810)*SQRT(Assumptions!$C$9)</f>
        <v>0.20689485429069004</v>
      </c>
      <c r="E558" s="35">
        <f>STDEV('Daily Returns'!E$559:E$810)*SQRT(Assumptions!$C$9)</f>
        <v>8.5094433845844183E-2</v>
      </c>
      <c r="F558" s="32">
        <f>'Growth Index'!E810/'Growth Index'!E558-1</f>
        <v>9.9607067120658588E-2</v>
      </c>
      <c r="G558" s="37">
        <f>(F558-Assumptions!$C$8)/E558</f>
        <v>0.40669013890323585</v>
      </c>
      <c r="H558" s="37">
        <f>CORREL('Daily Returns'!B$559:B$810,'Daily Returns'!C$559:C$810)</f>
        <v>-0.13242850839916817</v>
      </c>
      <c r="I558" s="37">
        <f>CORREL('Daily Returns'!B$559:B$810,'Daily Returns'!D$559:D$810)</f>
        <v>0.37688298764224953</v>
      </c>
      <c r="J558" s="37">
        <f>CORREL('Daily Returns'!C$559:C$810,'Daily Returns'!D$559:D$810)</f>
        <v>-2.939606841653707E-2</v>
      </c>
    </row>
    <row r="559" spans="1:10" x14ac:dyDescent="0.25">
      <c r="A559" s="60">
        <f>'Daily Prices'!A811</f>
        <v>43315</v>
      </c>
      <c r="B559" s="61">
        <f>STDEV('Daily Returns'!B$560:B$811)*SQRT(Assumptions!$C$9)</f>
        <v>0.10782743998501391</v>
      </c>
      <c r="C559" s="61">
        <f>STDEV('Daily Returns'!C$560:C$811)*SQRT(Assumptions!$C$9)</f>
        <v>8.918283163403426E-2</v>
      </c>
      <c r="D559" s="61">
        <f>STDEV('Daily Returns'!D$560:D$811)*SQRT(Assumptions!$C$9)</f>
        <v>0.20795644243468445</v>
      </c>
      <c r="E559" s="61">
        <f>STDEV('Daily Returns'!E$560:E$811)*SQRT(Assumptions!$C$9)</f>
        <v>8.5040418722222816E-2</v>
      </c>
      <c r="F559" s="48">
        <f>'Growth Index'!E811/'Growth Index'!E559-1</f>
        <v>0.10059860725820347</v>
      </c>
      <c r="G559" s="62">
        <f>(F559-Assumptions!$C$8)/E559</f>
        <v>0.41860809004813626</v>
      </c>
      <c r="H559" s="62">
        <f>CORREL('Daily Returns'!B$560:B$811,'Daily Returns'!C$560:C$811)</f>
        <v>-0.13080012982841419</v>
      </c>
      <c r="I559" s="62">
        <f>CORREL('Daily Returns'!B$560:B$811,'Daily Returns'!D$560:D$811)</f>
        <v>0.35880202031005498</v>
      </c>
      <c r="J559" s="62">
        <f>CORREL('Daily Returns'!C$560:C$811,'Daily Returns'!D$560:D$811)</f>
        <v>-2.8209327717135947E-2</v>
      </c>
    </row>
    <row r="560" spans="1:10" x14ac:dyDescent="0.25">
      <c r="A560" s="63">
        <f>'Daily Prices'!A812</f>
        <v>43318</v>
      </c>
      <c r="B560" s="35">
        <f>STDEV('Daily Returns'!B$561:B$812)*SQRT(Assumptions!$C$9)</f>
        <v>0.10786355166124566</v>
      </c>
      <c r="C560" s="35">
        <f>STDEV('Daily Returns'!C$561:C$812)*SQRT(Assumptions!$C$9)</f>
        <v>8.9032238060154145E-2</v>
      </c>
      <c r="D560" s="35">
        <f>STDEV('Daily Returns'!D$561:D$812)*SQRT(Assumptions!$C$9)</f>
        <v>0.20901038178597764</v>
      </c>
      <c r="E560" s="35">
        <f>STDEV('Daily Returns'!E$561:E$812)*SQRT(Assumptions!$C$9)</f>
        <v>8.5099476142307673E-2</v>
      </c>
      <c r="F560" s="32">
        <f>'Growth Index'!E812/'Growth Index'!E560-1</f>
        <v>9.9814629805810906E-2</v>
      </c>
      <c r="G560" s="37">
        <f>(F560-Assumptions!$C$8)/E560</f>
        <v>0.40910510127691163</v>
      </c>
      <c r="H560" s="37">
        <f>CORREL('Daily Returns'!B$561:B$812,'Daily Returns'!C$561:C$812)</f>
        <v>-0.13172585160256481</v>
      </c>
      <c r="I560" s="37">
        <f>CORREL('Daily Returns'!B$561:B$812,'Daily Returns'!D$561:D$812)</f>
        <v>0.35330169573209025</v>
      </c>
      <c r="J560" s="37">
        <f>CORREL('Daily Returns'!C$561:C$812,'Daily Returns'!D$561:D$812)</f>
        <v>-3.0284669181472539E-2</v>
      </c>
    </row>
    <row r="561" spans="1:10" x14ac:dyDescent="0.25">
      <c r="A561" s="60">
        <f>'Daily Prices'!A813</f>
        <v>43320</v>
      </c>
      <c r="B561" s="61">
        <f>STDEV('Daily Returns'!B$562:B$813)*SQRT(Assumptions!$C$9)</f>
        <v>0.10794985354519485</v>
      </c>
      <c r="C561" s="61">
        <f>STDEV('Daily Returns'!C$562:C$813)*SQRT(Assumptions!$C$9)</f>
        <v>8.8870458747606768E-2</v>
      </c>
      <c r="D561" s="61">
        <f>STDEV('Daily Returns'!D$562:D$813)*SQRT(Assumptions!$C$9)</f>
        <v>0.21485067781012887</v>
      </c>
      <c r="E561" s="61">
        <f>STDEV('Daily Returns'!E$562:E$813)*SQRT(Assumptions!$C$9)</f>
        <v>8.6374486148133325E-2</v>
      </c>
      <c r="F561" s="48">
        <f>'Growth Index'!E813/'Growth Index'!E561-1</f>
        <v>0.11236998944284537</v>
      </c>
      <c r="G561" s="62">
        <f>(F561-Assumptions!$C$8)/E561</f>
        <v>0.54842571638116899</v>
      </c>
      <c r="H561" s="62">
        <f>CORREL('Daily Returns'!B$562:B$813,'Daily Returns'!C$562:C$813)</f>
        <v>-0.13359875179826491</v>
      </c>
      <c r="I561" s="62">
        <f>CORREL('Daily Returns'!B$562:B$813,'Daily Returns'!D$562:D$813)</f>
        <v>0.35276012630396708</v>
      </c>
      <c r="J561" s="62">
        <f>CORREL('Daily Returns'!C$562:C$813,'Daily Returns'!D$562:D$813)</f>
        <v>-3.7416750019828762E-2</v>
      </c>
    </row>
    <row r="562" spans="1:10" x14ac:dyDescent="0.25">
      <c r="A562" s="63">
        <f>'Daily Prices'!A814</f>
        <v>43322</v>
      </c>
      <c r="B562" s="35">
        <f>STDEV('Daily Returns'!B$563:B$814)*SQRT(Assumptions!$C$9)</f>
        <v>0.10790451293689168</v>
      </c>
      <c r="C562" s="35">
        <f>STDEV('Daily Returns'!C$563:C$814)*SQRT(Assumptions!$C$9)</f>
        <v>8.9113430629478421E-2</v>
      </c>
      <c r="D562" s="35">
        <f>STDEV('Daily Returns'!D$563:D$814)*SQRT(Assumptions!$C$9)</f>
        <v>0.21485784028378746</v>
      </c>
      <c r="E562" s="35">
        <f>STDEV('Daily Returns'!E$563:E$814)*SQRT(Assumptions!$C$9)</f>
        <v>8.6229511334596984E-2</v>
      </c>
      <c r="F562" s="32">
        <f>'Growth Index'!E814/'Growth Index'!E562-1</f>
        <v>0.12137252715783453</v>
      </c>
      <c r="G562" s="37">
        <f>(F562-Assumptions!$C$8)/E562</f>
        <v>0.65374981587326653</v>
      </c>
      <c r="H562" s="37">
        <f>CORREL('Daily Returns'!B$563:B$814,'Daily Returns'!C$563:C$814)</f>
        <v>-0.13762554956378273</v>
      </c>
      <c r="I562" s="37">
        <f>CORREL('Daily Returns'!B$563:B$814,'Daily Returns'!D$563:D$814)</f>
        <v>0.35253832515350902</v>
      </c>
      <c r="J562" s="37">
        <f>CORREL('Daily Returns'!C$563:C$814,'Daily Returns'!D$563:D$814)</f>
        <v>-4.163083686394075E-2</v>
      </c>
    </row>
    <row r="563" spans="1:10" x14ac:dyDescent="0.25">
      <c r="A563" s="60">
        <f>'Daily Prices'!A815</f>
        <v>43325</v>
      </c>
      <c r="B563" s="61">
        <f>STDEV('Daily Returns'!B$564:B$815)*SQRT(Assumptions!$C$9)</f>
        <v>0.10810511349219289</v>
      </c>
      <c r="C563" s="61">
        <f>STDEV('Daily Returns'!C$564:C$815)*SQRT(Assumptions!$C$9)</f>
        <v>8.9145613927169784E-2</v>
      </c>
      <c r="D563" s="61">
        <f>STDEV('Daily Returns'!D$564:D$815)*SQRT(Assumptions!$C$9)</f>
        <v>0.214905304081768</v>
      </c>
      <c r="E563" s="61">
        <f>STDEV('Daily Returns'!E$564:E$815)*SQRT(Assumptions!$C$9)</f>
        <v>8.6249190374902668E-2</v>
      </c>
      <c r="F563" s="48">
        <f>'Growth Index'!E815/'Growth Index'!E563-1</f>
        <v>0.12020447487886532</v>
      </c>
      <c r="G563" s="62">
        <f>(F563-Assumptions!$C$8)/E563</f>
        <v>0.64005789084982601</v>
      </c>
      <c r="H563" s="62">
        <f>CORREL('Daily Returns'!B$564:B$815,'Daily Returns'!C$564:C$815)</f>
        <v>-0.13975363840320645</v>
      </c>
      <c r="I563" s="62">
        <f>CORREL('Daily Returns'!B$564:B$815,'Daily Returns'!D$564:D$815)</f>
        <v>0.35313749457139026</v>
      </c>
      <c r="J563" s="62">
        <f>CORREL('Daily Returns'!C$564:C$815,'Daily Returns'!D$564:D$815)</f>
        <v>-4.230219740948972E-2</v>
      </c>
    </row>
    <row r="564" spans="1:10" x14ac:dyDescent="0.25">
      <c r="A564" s="63">
        <f>'Daily Prices'!A816</f>
        <v>43326</v>
      </c>
      <c r="B564" s="35">
        <f>STDEV('Daily Returns'!B$565:B$816)*SQRT(Assumptions!$C$9)</f>
        <v>0.10795177003833113</v>
      </c>
      <c r="C564" s="35">
        <f>STDEV('Daily Returns'!C$565:C$816)*SQRT(Assumptions!$C$9)</f>
        <v>8.9079921289617281E-2</v>
      </c>
      <c r="D564" s="35">
        <f>STDEV('Daily Returns'!D$565:D$816)*SQRT(Assumptions!$C$9)</f>
        <v>0.21486857043832649</v>
      </c>
      <c r="E564" s="35">
        <f>STDEV('Daily Returns'!E$565:E$816)*SQRT(Assumptions!$C$9)</f>
        <v>8.6233340026564659E-2</v>
      </c>
      <c r="F564" s="32">
        <f>'Growth Index'!E816/'Growth Index'!E564-1</f>
        <v>0.11945890577240581</v>
      </c>
      <c r="G564" s="37">
        <f>(F564-Assumptions!$C$8)/E564</f>
        <v>0.6315295888530984</v>
      </c>
      <c r="H564" s="37">
        <f>CORREL('Daily Returns'!B$565:B$816,'Daily Returns'!C$565:C$816)</f>
        <v>-0.13789733947822985</v>
      </c>
      <c r="I564" s="37">
        <f>CORREL('Daily Returns'!B$565:B$816,'Daily Returns'!D$565:D$816)</f>
        <v>0.35255073054352953</v>
      </c>
      <c r="J564" s="37">
        <f>CORREL('Daily Returns'!C$565:C$816,'Daily Returns'!D$565:D$816)</f>
        <v>-4.1609608589516019E-2</v>
      </c>
    </row>
    <row r="565" spans="1:10" x14ac:dyDescent="0.25">
      <c r="A565" s="60">
        <f>'Daily Prices'!A817</f>
        <v>43328</v>
      </c>
      <c r="B565" s="61">
        <f>STDEV('Daily Returns'!B$566:B$817)*SQRT(Assumptions!$C$9)</f>
        <v>0.10809830222990816</v>
      </c>
      <c r="C565" s="61">
        <f>STDEV('Daily Returns'!C$566:C$817)*SQRT(Assumptions!$C$9)</f>
        <v>9.0158131162684368E-2</v>
      </c>
      <c r="D565" s="61">
        <f>STDEV('Daily Returns'!D$566:D$817)*SQRT(Assumptions!$C$9)</f>
        <v>0.214864753061667</v>
      </c>
      <c r="E565" s="61">
        <f>STDEV('Daily Returns'!E$566:E$817)*SQRT(Assumptions!$C$9)</f>
        <v>8.6572616734581775E-2</v>
      </c>
      <c r="F565" s="48">
        <f>'Growth Index'!E817/'Growth Index'!E565-1</f>
        <v>0.1117141264709538</v>
      </c>
      <c r="G565" s="62">
        <f>(F565-Assumptions!$C$8)/E565</f>
        <v>0.53959471519928837</v>
      </c>
      <c r="H565" s="62">
        <f>CORREL('Daily Returns'!B$566:B$817,'Daily Returns'!C$566:C$817)</f>
        <v>-0.128026851441288</v>
      </c>
      <c r="I565" s="62">
        <f>CORREL('Daily Returns'!B$566:B$817,'Daily Returns'!D$566:D$817)</f>
        <v>0.35244366193294779</v>
      </c>
      <c r="J565" s="62">
        <f>CORREL('Daily Returns'!C$566:C$817,'Daily Returns'!D$566:D$817)</f>
        <v>-4.0105193882059513E-2</v>
      </c>
    </row>
    <row r="566" spans="1:10" x14ac:dyDescent="0.25">
      <c r="A566" s="63">
        <f>'Daily Prices'!A818</f>
        <v>43329</v>
      </c>
      <c r="B566" s="35">
        <f>STDEV('Daily Returns'!B$567:B$818)*SQRT(Assumptions!$C$9)</f>
        <v>0.10830437231786146</v>
      </c>
      <c r="C566" s="35">
        <f>STDEV('Daily Returns'!C$567:C$818)*SQRT(Assumptions!$C$9)</f>
        <v>9.0178206943236958E-2</v>
      </c>
      <c r="D566" s="35">
        <f>STDEV('Daily Returns'!D$567:D$818)*SQRT(Assumptions!$C$9)</f>
        <v>0.21509864162047979</v>
      </c>
      <c r="E566" s="35">
        <f>STDEV('Daily Returns'!E$567:E$818)*SQRT(Assumptions!$C$9)</f>
        <v>8.6671669366396017E-2</v>
      </c>
      <c r="F566" s="32">
        <f>'Growth Index'!E818/'Growth Index'!E566-1</f>
        <v>0.11714503005479782</v>
      </c>
      <c r="G566" s="37">
        <f>(F566-Assumptions!$C$8)/E566</f>
        <v>0.60163869504301104</v>
      </c>
      <c r="H566" s="37">
        <f>CORREL('Daily Returns'!B$567:B$818,'Daily Returns'!C$567:C$818)</f>
        <v>-0.12933799762193671</v>
      </c>
      <c r="I566" s="37">
        <f>CORREL('Daily Returns'!B$567:B$818,'Daily Returns'!D$567:D$818)</f>
        <v>0.35431995983416564</v>
      </c>
      <c r="J566" s="37">
        <f>CORREL('Daily Returns'!C$567:C$818,'Daily Returns'!D$567:D$818)</f>
        <v>-4.1138726826275437E-2</v>
      </c>
    </row>
    <row r="567" spans="1:10" x14ac:dyDescent="0.25">
      <c r="A567" s="60">
        <f>'Daily Prices'!A819</f>
        <v>43332</v>
      </c>
      <c r="B567" s="61">
        <f>STDEV('Daily Returns'!B$568:B$819)*SQRT(Assumptions!$C$9)</f>
        <v>0.10859260940540608</v>
      </c>
      <c r="C567" s="61">
        <f>STDEV('Daily Returns'!C$568:C$819)*SQRT(Assumptions!$C$9)</f>
        <v>8.9933280612889424E-2</v>
      </c>
      <c r="D567" s="61">
        <f>STDEV('Daily Returns'!D$568:D$819)*SQRT(Assumptions!$C$9)</f>
        <v>0.21521166232084932</v>
      </c>
      <c r="E567" s="61">
        <f>STDEV('Daily Returns'!E$568:E$819)*SQRT(Assumptions!$C$9)</f>
        <v>8.6815028846436992E-2</v>
      </c>
      <c r="F567" s="48">
        <f>'Growth Index'!E819/'Growth Index'!E567-1</f>
        <v>0.12088557979840564</v>
      </c>
      <c r="G567" s="62">
        <f>(F567-Assumptions!$C$8)/E567</f>
        <v>0.64373162735750511</v>
      </c>
      <c r="H567" s="62">
        <f>CORREL('Daily Returns'!B$568:B$819,'Daily Returns'!C$568:C$819)</f>
        <v>-0.12725531961203848</v>
      </c>
      <c r="I567" s="62">
        <f>CORREL('Daily Returns'!B$568:B$819,'Daily Returns'!D$568:D$819)</f>
        <v>0.35560357393956155</v>
      </c>
      <c r="J567" s="62">
        <f>CORREL('Daily Returns'!C$568:C$819,'Daily Returns'!D$568:D$819)</f>
        <v>-3.9746125561999295E-2</v>
      </c>
    </row>
    <row r="568" spans="1:10" x14ac:dyDescent="0.25">
      <c r="A568" s="63">
        <f>'Daily Prices'!A820</f>
        <v>43333</v>
      </c>
      <c r="B568" s="35">
        <f>STDEV('Daily Returns'!B$569:B$820)*SQRT(Assumptions!$C$9)</f>
        <v>0.10844384194104766</v>
      </c>
      <c r="C568" s="35">
        <f>STDEV('Daily Returns'!C$569:C$820)*SQRT(Assumptions!$C$9)</f>
        <v>9.0068380643005E-2</v>
      </c>
      <c r="D568" s="35">
        <f>STDEV('Daily Returns'!D$569:D$820)*SQRT(Assumptions!$C$9)</f>
        <v>0.21500176102259508</v>
      </c>
      <c r="E568" s="35">
        <f>STDEV('Daily Returns'!E$569:E$820)*SQRT(Assumptions!$C$9)</f>
        <v>8.6760493138755002E-2</v>
      </c>
      <c r="F568" s="32">
        <f>'Growth Index'!E820/'Growth Index'!E568-1</f>
        <v>0.12806581418334528</v>
      </c>
      <c r="G568" s="37">
        <f>(F568-Assumptions!$C$8)/E568</f>
        <v>0.72689552470022145</v>
      </c>
      <c r="H568" s="37">
        <f>CORREL('Daily Returns'!B$569:B$820,'Daily Returns'!C$569:C$820)</f>
        <v>-0.12658559226025146</v>
      </c>
      <c r="I568" s="37">
        <f>CORREL('Daily Returns'!B$569:B$820,'Daily Returns'!D$569:D$820)</f>
        <v>0.35400966233907627</v>
      </c>
      <c r="J568" s="37">
        <f>CORREL('Daily Returns'!C$569:C$820,'Daily Returns'!D$569:D$820)</f>
        <v>-3.8360945549328569E-2</v>
      </c>
    </row>
    <row r="569" spans="1:10" x14ac:dyDescent="0.25">
      <c r="A569" s="60">
        <f>'Daily Prices'!A821</f>
        <v>43335</v>
      </c>
      <c r="B569" s="61">
        <f>STDEV('Daily Returns'!B$570:B$821)*SQRT(Assumptions!$C$9)</f>
        <v>0.10824077938787703</v>
      </c>
      <c r="C569" s="61">
        <f>STDEV('Daily Returns'!C$570:C$821)*SQRT(Assumptions!$C$9)</f>
        <v>9.0144648815341649E-2</v>
      </c>
      <c r="D569" s="61">
        <f>STDEV('Daily Returns'!D$570:D$821)*SQRT(Assumptions!$C$9)</f>
        <v>0.21456666702996688</v>
      </c>
      <c r="E569" s="61">
        <f>STDEV('Daily Returns'!E$570:E$821)*SQRT(Assumptions!$C$9)</f>
        <v>8.6430213180368254E-2</v>
      </c>
      <c r="F569" s="48">
        <f>'Growth Index'!E821/'Growth Index'!E569-1</f>
        <v>0.14071975817897076</v>
      </c>
      <c r="G569" s="62">
        <f>(F569-Assumptions!$C$8)/E569</f>
        <v>0.87607973407347473</v>
      </c>
      <c r="H569" s="62">
        <f>CORREL('Daily Returns'!B$570:B$821,'Daily Returns'!C$570:C$821)</f>
        <v>-0.12986720218418976</v>
      </c>
      <c r="I569" s="62">
        <f>CORREL('Daily Returns'!B$570:B$821,'Daily Returns'!D$570:D$821)</f>
        <v>0.351487875547004</v>
      </c>
      <c r="J569" s="62">
        <f>CORREL('Daily Returns'!C$570:C$821,'Daily Returns'!D$570:D$821)</f>
        <v>-4.1619013011673832E-2</v>
      </c>
    </row>
    <row r="570" spans="1:10" x14ac:dyDescent="0.25">
      <c r="A570" s="63">
        <f>'Daily Prices'!A822</f>
        <v>43336</v>
      </c>
      <c r="B570" s="35">
        <f>STDEV('Daily Returns'!B$571:B$822)*SQRT(Assumptions!$C$9)</f>
        <v>0.10817470721287858</v>
      </c>
      <c r="C570" s="35">
        <f>STDEV('Daily Returns'!C$571:C$822)*SQRT(Assumptions!$C$9)</f>
        <v>9.0144201417412279E-2</v>
      </c>
      <c r="D570" s="35">
        <f>STDEV('Daily Returns'!D$571:D$822)*SQRT(Assumptions!$C$9)</f>
        <v>0.21460397196685549</v>
      </c>
      <c r="E570" s="35">
        <f>STDEV('Daily Returns'!E$571:E$822)*SQRT(Assumptions!$C$9)</f>
        <v>8.6443965328887137E-2</v>
      </c>
      <c r="F570" s="32">
        <f>'Growth Index'!E822/'Growth Index'!E570-1</f>
        <v>0.14010880052325647</v>
      </c>
      <c r="G570" s="37">
        <f>(F570-Assumptions!$C$8)/E570</f>
        <v>0.86887268807597406</v>
      </c>
      <c r="H570" s="37">
        <f>CORREL('Daily Returns'!B$571:B$822,'Daily Returns'!C$571:C$822)</f>
        <v>-0.13013072816992516</v>
      </c>
      <c r="I570" s="37">
        <f>CORREL('Daily Returns'!B$571:B$822,'Daily Returns'!D$571:D$822)</f>
        <v>0.35209714733445863</v>
      </c>
      <c r="J570" s="37">
        <f>CORREL('Daily Returns'!C$571:C$822,'Daily Returns'!D$571:D$822)</f>
        <v>-4.1447953999809807E-2</v>
      </c>
    </row>
    <row r="571" spans="1:10" x14ac:dyDescent="0.25">
      <c r="A571" s="60">
        <f>'Daily Prices'!A823</f>
        <v>43339</v>
      </c>
      <c r="B571" s="61">
        <f>STDEV('Daily Returns'!B$572:B$823)*SQRT(Assumptions!$C$9)</f>
        <v>0.10870093153948443</v>
      </c>
      <c r="C571" s="61">
        <f>STDEV('Daily Returns'!C$572:C$823)*SQRT(Assumptions!$C$9)</f>
        <v>9.0141069165165608E-2</v>
      </c>
      <c r="D571" s="61">
        <f>STDEV('Daily Returns'!D$572:D$823)*SQRT(Assumptions!$C$9)</f>
        <v>0.21513079350424438</v>
      </c>
      <c r="E571" s="61">
        <f>STDEV('Daily Returns'!E$572:E$823)*SQRT(Assumptions!$C$9)</f>
        <v>8.6781197988395606E-2</v>
      </c>
      <c r="F571" s="48">
        <f>'Growth Index'!E823/'Growth Index'!E571-1</f>
        <v>0.14825508553196309</v>
      </c>
      <c r="G571" s="62">
        <f>(F571-Assumptions!$C$8)/E571</f>
        <v>0.95936778313542037</v>
      </c>
      <c r="H571" s="62">
        <f>CORREL('Daily Returns'!B$572:B$823,'Daily Returns'!C$572:C$823)</f>
        <v>-0.12967343230138695</v>
      </c>
      <c r="I571" s="62">
        <f>CORREL('Daily Returns'!B$572:B$823,'Daily Returns'!D$572:D$823)</f>
        <v>0.35642254639753279</v>
      </c>
      <c r="J571" s="62">
        <f>CORREL('Daily Returns'!C$572:C$823,'Daily Returns'!D$572:D$823)</f>
        <v>-4.150626789982656E-2</v>
      </c>
    </row>
    <row r="572" spans="1:10" x14ac:dyDescent="0.25">
      <c r="A572" s="63">
        <f>'Daily Prices'!A824</f>
        <v>43340</v>
      </c>
      <c r="B572" s="35">
        <f>STDEV('Daily Returns'!B$573:B$824)*SQRT(Assumptions!$C$9)</f>
        <v>0.10878042577901471</v>
      </c>
      <c r="C572" s="35">
        <f>STDEV('Daily Returns'!C$573:C$824)*SQRT(Assumptions!$C$9)</f>
        <v>9.1495921922727916E-2</v>
      </c>
      <c r="D572" s="35">
        <f>STDEV('Daily Returns'!D$573:D$824)*SQRT(Assumptions!$C$9)</f>
        <v>0.2151105447766842</v>
      </c>
      <c r="E572" s="35">
        <f>STDEV('Daily Returns'!E$573:E$824)*SQRT(Assumptions!$C$9)</f>
        <v>8.7078661664556453E-2</v>
      </c>
      <c r="F572" s="32">
        <f>'Growth Index'!E824/'Growth Index'!E572-1</f>
        <v>0.15671205159814416</v>
      </c>
      <c r="G572" s="37">
        <f>(F572-Assumptions!$C$8)/E572</f>
        <v>1.0532092460428069</v>
      </c>
      <c r="H572" s="37">
        <f>CORREL('Daily Returns'!B$573:B$824,'Daily Returns'!C$573:C$824)</f>
        <v>-0.12018579059820064</v>
      </c>
      <c r="I572" s="37">
        <f>CORREL('Daily Returns'!B$573:B$824,'Daily Returns'!D$573:D$824)</f>
        <v>0.35567025119477896</v>
      </c>
      <c r="J572" s="37">
        <f>CORREL('Daily Returns'!C$573:C$824,'Daily Returns'!D$573:D$824)</f>
        <v>-4.1757177090472775E-2</v>
      </c>
    </row>
    <row r="573" spans="1:10" x14ac:dyDescent="0.25">
      <c r="A573" s="60">
        <f>'Daily Prices'!A825</f>
        <v>43341</v>
      </c>
      <c r="B573" s="61">
        <f>STDEV('Daily Returns'!B$574:B$825)*SQRT(Assumptions!$C$9)</f>
        <v>0.10855632093240893</v>
      </c>
      <c r="C573" s="61">
        <f>STDEV('Daily Returns'!C$574:C$825)*SQRT(Assumptions!$C$9)</f>
        <v>9.1208402547313952E-2</v>
      </c>
      <c r="D573" s="61">
        <f>STDEV('Daily Returns'!D$574:D$825)*SQRT(Assumptions!$C$9)</f>
        <v>0.21507337280541711</v>
      </c>
      <c r="E573" s="61">
        <f>STDEV('Daily Returns'!E$574:E$825)*SQRT(Assumptions!$C$9)</f>
        <v>8.7093696544298244E-2</v>
      </c>
      <c r="F573" s="48">
        <f>'Growth Index'!E825/'Growth Index'!E573-1</f>
        <v>0.15348783344487948</v>
      </c>
      <c r="G573" s="62">
        <f>(F573-Assumptions!$C$8)/E573</f>
        <v>1.016007322640992</v>
      </c>
      <c r="H573" s="62">
        <f>CORREL('Daily Returns'!B$574:B$825,'Daily Returns'!C$574:C$825)</f>
        <v>-0.11393032935856487</v>
      </c>
      <c r="I573" s="62">
        <f>CORREL('Daily Returns'!B$574:B$825,'Daily Returns'!D$574:D$825)</f>
        <v>0.35492381957768504</v>
      </c>
      <c r="J573" s="62">
        <f>CORREL('Daily Returns'!C$574:C$825,'Daily Returns'!D$574:D$825)</f>
        <v>-4.0415304672099084E-2</v>
      </c>
    </row>
    <row r="574" spans="1:10" x14ac:dyDescent="0.25">
      <c r="A574" s="63">
        <f>'Daily Prices'!A826</f>
        <v>43342</v>
      </c>
      <c r="B574" s="35">
        <f>STDEV('Daily Returns'!B$575:B$826)*SQRT(Assumptions!$C$9)</f>
        <v>0.10856278489537623</v>
      </c>
      <c r="C574" s="35">
        <f>STDEV('Daily Returns'!C$575:C$826)*SQRT(Assumptions!$C$9)</f>
        <v>9.1000347566452033E-2</v>
      </c>
      <c r="D574" s="35">
        <f>STDEV('Daily Returns'!D$575:D$826)*SQRT(Assumptions!$C$9)</f>
        <v>0.21505664844382355</v>
      </c>
      <c r="E574" s="35">
        <f>STDEV('Daily Returns'!E$575:E$826)*SQRT(Assumptions!$C$9)</f>
        <v>8.7079797966662223E-2</v>
      </c>
      <c r="F574" s="32">
        <f>'Growth Index'!E826/'Growth Index'!E574-1</f>
        <v>0.15598253236667681</v>
      </c>
      <c r="G574" s="37">
        <f>(F574-Assumptions!$C$8)/E574</f>
        <v>1.0448179082995657</v>
      </c>
      <c r="H574" s="37">
        <f>CORREL('Daily Returns'!B$575:B$826,'Daily Returns'!C$575:C$826)</f>
        <v>-0.1150341468206359</v>
      </c>
      <c r="I574" s="37">
        <f>CORREL('Daily Returns'!B$575:B$826,'Daily Returns'!D$575:D$826)</f>
        <v>0.35492572315944854</v>
      </c>
      <c r="J574" s="37">
        <f>CORREL('Daily Returns'!C$575:C$826,'Daily Returns'!D$575:D$826)</f>
        <v>-3.9190668347700353E-2</v>
      </c>
    </row>
    <row r="575" spans="1:10" x14ac:dyDescent="0.25">
      <c r="A575" s="60">
        <f>'Daily Prices'!A827</f>
        <v>43343</v>
      </c>
      <c r="B575" s="61">
        <f>STDEV('Daily Returns'!B$576:B$827)*SQRT(Assumptions!$C$9)</f>
        <v>0.10849832042022255</v>
      </c>
      <c r="C575" s="61">
        <f>STDEV('Daily Returns'!C$576:C$827)*SQRT(Assumptions!$C$9)</f>
        <v>9.1028558695556344E-2</v>
      </c>
      <c r="D575" s="61">
        <f>STDEV('Daily Returns'!D$576:D$827)*SQRT(Assumptions!$C$9)</f>
        <v>0.21503111246928314</v>
      </c>
      <c r="E575" s="61">
        <f>STDEV('Daily Returns'!E$576:E$827)*SQRT(Assumptions!$C$9)</f>
        <v>8.7047708358414147E-2</v>
      </c>
      <c r="F575" s="48">
        <f>'Growth Index'!E827/'Growth Index'!E575-1</f>
        <v>0.1541673454783552</v>
      </c>
      <c r="G575" s="62">
        <f>(F575-Assumptions!$C$8)/E575</f>
        <v>1.0243502920400105</v>
      </c>
      <c r="H575" s="62">
        <f>CORREL('Daily Returns'!B$576:B$827,'Daily Returns'!C$576:C$827)</f>
        <v>-0.11561798824909682</v>
      </c>
      <c r="I575" s="62">
        <f>CORREL('Daily Returns'!B$576:B$827,'Daily Returns'!D$576:D$827)</f>
        <v>0.35424833924179144</v>
      </c>
      <c r="J575" s="62">
        <f>CORREL('Daily Returns'!C$576:C$827,'Daily Returns'!D$576:D$827)</f>
        <v>-3.8959176971778343E-2</v>
      </c>
    </row>
    <row r="576" spans="1:10" x14ac:dyDescent="0.25">
      <c r="A576" s="63">
        <f>'Daily Prices'!A828</f>
        <v>43346</v>
      </c>
      <c r="B576" s="35">
        <f>STDEV('Daily Returns'!B$577:B$828)*SQRT(Assumptions!$C$9)</f>
        <v>0.10890414552467438</v>
      </c>
      <c r="C576" s="35">
        <f>STDEV('Daily Returns'!C$577:C$828)*SQRT(Assumptions!$C$9)</f>
        <v>9.0577977694140124E-2</v>
      </c>
      <c r="D576" s="35">
        <f>STDEV('Daily Returns'!D$577:D$828)*SQRT(Assumptions!$C$9)</f>
        <v>0.21634362321910428</v>
      </c>
      <c r="E576" s="35">
        <f>STDEV('Daily Returns'!E$577:E$828)*SQRT(Assumptions!$C$9)</f>
        <v>8.7458538860980428E-2</v>
      </c>
      <c r="F576" s="32">
        <f>'Growth Index'!E828/'Growth Index'!E576-1</f>
        <v>0.1476497747107095</v>
      </c>
      <c r="G576" s="37">
        <f>(F576-Assumptions!$C$8)/E576</f>
        <v>0.94501664202377433</v>
      </c>
      <c r="H576" s="37">
        <f>CORREL('Daily Returns'!B$577:B$828,'Daily Returns'!C$577:C$828)</f>
        <v>-0.11877293001138514</v>
      </c>
      <c r="I576" s="37">
        <f>CORREL('Daily Returns'!B$577:B$828,'Daily Returns'!D$577:D$828)</f>
        <v>0.36044495030033169</v>
      </c>
      <c r="J576" s="37">
        <f>CORREL('Daily Returns'!C$577:C$828,'Daily Returns'!D$577:D$828)</f>
        <v>-4.0603210814207966E-2</v>
      </c>
    </row>
    <row r="577" spans="1:10" x14ac:dyDescent="0.25">
      <c r="A577" s="60">
        <f>'Daily Prices'!A829</f>
        <v>43347</v>
      </c>
      <c r="B577" s="61">
        <f>STDEV('Daily Returns'!B$578:B$829)*SQRT(Assumptions!$C$9)</f>
        <v>0.10839654106597103</v>
      </c>
      <c r="C577" s="61">
        <f>STDEV('Daily Returns'!C$578:C$829)*SQRT(Assumptions!$C$9)</f>
        <v>9.0568012387164415E-2</v>
      </c>
      <c r="D577" s="61">
        <f>STDEV('Daily Returns'!D$578:D$829)*SQRT(Assumptions!$C$9)</f>
        <v>0.21754746074969303</v>
      </c>
      <c r="E577" s="61">
        <f>STDEV('Daily Returns'!E$578:E$829)*SQRT(Assumptions!$C$9)</f>
        <v>8.8056777207339648E-2</v>
      </c>
      <c r="F577" s="48">
        <f>'Growth Index'!E829/'Growth Index'!E577-1</f>
        <v>0.13177980291192637</v>
      </c>
      <c r="G577" s="62">
        <f>(F577-Assumptions!$C$8)/E577</f>
        <v>0.75837209843242115</v>
      </c>
      <c r="H577" s="62">
        <f>CORREL('Daily Returns'!B$578:B$829,'Daily Returns'!C$578:C$829)</f>
        <v>-0.1101492546187086</v>
      </c>
      <c r="I577" s="62">
        <f>CORREL('Daily Returns'!B$578:B$829,'Daily Returns'!D$578:D$829)</f>
        <v>0.36183551388612406</v>
      </c>
      <c r="J577" s="62">
        <f>CORREL('Daily Returns'!C$578:C$829,'Daily Returns'!D$578:D$829)</f>
        <v>-3.2071536248001055E-2</v>
      </c>
    </row>
    <row r="578" spans="1:10" x14ac:dyDescent="0.25">
      <c r="A578" s="63">
        <f>'Daily Prices'!A830</f>
        <v>43348</v>
      </c>
      <c r="B578" s="35">
        <f>STDEV('Daily Returns'!B$579:B$830)*SQRT(Assumptions!$C$9)</f>
        <v>0.10848085674576662</v>
      </c>
      <c r="C578" s="35">
        <f>STDEV('Daily Returns'!C$579:C$830)*SQRT(Assumptions!$C$9)</f>
        <v>9.0759379276380683E-2</v>
      </c>
      <c r="D578" s="35">
        <f>STDEV('Daily Returns'!D$579:D$830)*SQRT(Assumptions!$C$9)</f>
        <v>0.21872814248265801</v>
      </c>
      <c r="E578" s="35">
        <f>STDEV('Daily Returns'!E$579:E$830)*SQRT(Assumptions!$C$9)</f>
        <v>8.8144785233315662E-2</v>
      </c>
      <c r="F578" s="32">
        <f>'Growth Index'!E830/'Growth Index'!E578-1</f>
        <v>0.12113778637621198</v>
      </c>
      <c r="G578" s="37">
        <f>(F578-Assumptions!$C$8)/E578</f>
        <v>0.63688153788811819</v>
      </c>
      <c r="H578" s="37">
        <f>CORREL('Daily Returns'!B$579:B$830,'Daily Returns'!C$579:C$830)</f>
        <v>-0.11347741559941472</v>
      </c>
      <c r="I578" s="37">
        <f>CORREL('Daily Returns'!B$579:B$830,'Daily Returns'!D$579:D$830)</f>
        <v>0.36369549297475351</v>
      </c>
      <c r="J578" s="37">
        <f>CORREL('Daily Returns'!C$579:C$830,'Daily Returns'!D$579:D$830)</f>
        <v>-4.1678274234475614E-2</v>
      </c>
    </row>
    <row r="579" spans="1:10" x14ac:dyDescent="0.25">
      <c r="A579" s="60">
        <f>'Daily Prices'!A831</f>
        <v>43350</v>
      </c>
      <c r="B579" s="61">
        <f>STDEV('Daily Returns'!B$580:B$831)*SQRT(Assumptions!$C$9)</f>
        <v>0.10865840270975465</v>
      </c>
      <c r="C579" s="61">
        <f>STDEV('Daily Returns'!C$580:C$831)*SQRT(Assumptions!$C$9)</f>
        <v>9.1088950492529006E-2</v>
      </c>
      <c r="D579" s="61">
        <f>STDEV('Daily Returns'!D$580:D$831)*SQRT(Assumptions!$C$9)</f>
        <v>0.21863248876018862</v>
      </c>
      <c r="E579" s="61">
        <f>STDEV('Daily Returns'!E$580:E$831)*SQRT(Assumptions!$C$9)</f>
        <v>8.8211655279338719E-2</v>
      </c>
      <c r="F579" s="48">
        <f>'Growth Index'!E831/'Growth Index'!E579-1</f>
        <v>0.12252047953209444</v>
      </c>
      <c r="G579" s="62">
        <f>(F579-Assumptions!$C$8)/E579</f>
        <v>0.65207346296750779</v>
      </c>
      <c r="H579" s="62">
        <f>CORREL('Daily Returns'!B$580:B$831,'Daily Returns'!C$580:C$831)</f>
        <v>-0.10605985291953762</v>
      </c>
      <c r="I579" s="62">
        <f>CORREL('Daily Returns'!B$580:B$831,'Daily Returns'!D$580:D$831)</f>
        <v>0.36085238339095688</v>
      </c>
      <c r="J579" s="62">
        <f>CORREL('Daily Returns'!C$580:C$831,'Daily Returns'!D$580:D$831)</f>
        <v>-4.2259249456487367E-2</v>
      </c>
    </row>
    <row r="580" spans="1:10" x14ac:dyDescent="0.25">
      <c r="A580" s="63">
        <f>'Daily Prices'!A832</f>
        <v>43353</v>
      </c>
      <c r="B580" s="35">
        <f>STDEV('Daily Returns'!B$581:B$832)*SQRT(Assumptions!$C$9)</f>
        <v>0.10941746481626195</v>
      </c>
      <c r="C580" s="35">
        <f>STDEV('Daily Returns'!C$581:C$832)*SQRT(Assumptions!$C$9)</f>
        <v>9.1060296110295785E-2</v>
      </c>
      <c r="D580" s="35">
        <f>STDEV('Daily Returns'!D$581:D$832)*SQRT(Assumptions!$C$9)</f>
        <v>0.21863618249860184</v>
      </c>
      <c r="E580" s="35">
        <f>STDEV('Daily Returns'!E$581:E$832)*SQRT(Assumptions!$C$9)</f>
        <v>8.8202927748744137E-2</v>
      </c>
      <c r="F580" s="32">
        <f>'Growth Index'!E832/'Growth Index'!E580-1</f>
        <v>0.11767311672553249</v>
      </c>
      <c r="G580" s="37">
        <f>(F580-Assumptions!$C$8)/E580</f>
        <v>0.59718104681941764</v>
      </c>
      <c r="H580" s="37">
        <f>CORREL('Daily Returns'!B$581:B$832,'Daily Returns'!C$581:C$832)</f>
        <v>-0.112122806268615</v>
      </c>
      <c r="I580" s="37">
        <f>CORREL('Daily Returns'!B$581:B$832,'Daily Returns'!D$581:D$832)</f>
        <v>0.35917379897909785</v>
      </c>
      <c r="J580" s="37">
        <f>CORREL('Daily Returns'!C$581:C$832,'Daily Returns'!D$581:D$832)</f>
        <v>-4.2930489873553128E-2</v>
      </c>
    </row>
    <row r="581" spans="1:10" x14ac:dyDescent="0.25">
      <c r="A581" s="60">
        <f>'Daily Prices'!A833</f>
        <v>43354</v>
      </c>
      <c r="B581" s="61">
        <f>STDEV('Daily Returns'!B$582:B$833)*SQRT(Assumptions!$C$9)</f>
        <v>0.11031957017527141</v>
      </c>
      <c r="C581" s="61">
        <f>STDEV('Daily Returns'!C$582:C$833)*SQRT(Assumptions!$C$9)</f>
        <v>9.1171539515639138E-2</v>
      </c>
      <c r="D581" s="61">
        <f>STDEV('Daily Returns'!D$582:D$833)*SQRT(Assumptions!$C$9)</f>
        <v>0.21859772765025137</v>
      </c>
      <c r="E581" s="61">
        <f>STDEV('Daily Returns'!E$582:E$833)*SQRT(Assumptions!$C$9)</f>
        <v>8.8426876845073679E-2</v>
      </c>
      <c r="F581" s="48">
        <f>'Growth Index'!E833/'Growth Index'!E581-1</f>
        <v>0.10638947980454083</v>
      </c>
      <c r="G581" s="62">
        <f>(F581-Assumptions!$C$8)/E581</f>
        <v>0.46806447633626524</v>
      </c>
      <c r="H581" s="62">
        <f>CORREL('Daily Returns'!B$582:B$833,'Daily Returns'!C$582:C$833)</f>
        <v>-0.10319735703644334</v>
      </c>
      <c r="I581" s="62">
        <f>CORREL('Daily Returns'!B$582:B$833,'Daily Returns'!D$582:D$833)</f>
        <v>0.35696431637574821</v>
      </c>
      <c r="J581" s="62">
        <f>CORREL('Daily Returns'!C$582:C$833,'Daily Returns'!D$582:D$833)</f>
        <v>-4.3283979595941761E-2</v>
      </c>
    </row>
    <row r="582" spans="1:10" x14ac:dyDescent="0.25">
      <c r="A582" s="63">
        <f>'Daily Prices'!A834</f>
        <v>43357</v>
      </c>
      <c r="B582" s="35">
        <f>STDEV('Daily Returns'!B$583:B$834)*SQRT(Assumptions!$C$9)</f>
        <v>0.11103817400737674</v>
      </c>
      <c r="C582" s="35">
        <f>STDEV('Daily Returns'!C$583:C$834)*SQRT(Assumptions!$C$9)</f>
        <v>9.1074960482836448E-2</v>
      </c>
      <c r="D582" s="35">
        <f>STDEV('Daily Returns'!D$583:D$834)*SQRT(Assumptions!$C$9)</f>
        <v>0.21995515439349747</v>
      </c>
      <c r="E582" s="35">
        <f>STDEV('Daily Returns'!E$583:E$834)*SQRT(Assumptions!$C$9)</f>
        <v>8.9321339790520343E-2</v>
      </c>
      <c r="F582" s="32">
        <f>'Growth Index'!E834/'Growth Index'!E582-1</f>
        <v>0.12434430854119949</v>
      </c>
      <c r="G582" s="37">
        <f>(F582-Assumptions!$C$8)/E582</f>
        <v>0.6643911598323079</v>
      </c>
      <c r="H582" s="37">
        <f>CORREL('Daily Returns'!B$583:B$834,'Daily Returns'!C$583:C$834)</f>
        <v>-9.6062058178511253E-2</v>
      </c>
      <c r="I582" s="37">
        <f>CORREL('Daily Returns'!B$583:B$834,'Daily Returns'!D$583:D$834)</f>
        <v>0.36803063517109391</v>
      </c>
      <c r="J582" s="37">
        <f>CORREL('Daily Returns'!C$583:C$834,'Daily Returns'!D$583:D$834)</f>
        <v>-4.1081686110456622E-2</v>
      </c>
    </row>
    <row r="583" spans="1:10" x14ac:dyDescent="0.25">
      <c r="A583" s="60">
        <f>'Daily Prices'!A835</f>
        <v>43360</v>
      </c>
      <c r="B583" s="61">
        <f>STDEV('Daily Returns'!B$584:B$835)*SQRT(Assumptions!$C$9)</f>
        <v>0.11169750156327593</v>
      </c>
      <c r="C583" s="61">
        <f>STDEV('Daily Returns'!C$584:C$835)*SQRT(Assumptions!$C$9)</f>
        <v>9.1313137165485406E-2</v>
      </c>
      <c r="D583" s="61">
        <f>STDEV('Daily Returns'!D$584:D$835)*SQRT(Assumptions!$C$9)</f>
        <v>0.2212632981024846</v>
      </c>
      <c r="E583" s="61">
        <f>STDEV('Daily Returns'!E$584:E$835)*SQRT(Assumptions!$C$9)</f>
        <v>8.9428353753539067E-2</v>
      </c>
      <c r="F583" s="48">
        <f>'Growth Index'!E835/'Growth Index'!E583-1</f>
        <v>0.12654356105857478</v>
      </c>
      <c r="G583" s="62">
        <f>(F583-Assumptions!$C$8)/E583</f>
        <v>0.68818846009607149</v>
      </c>
      <c r="H583" s="62">
        <f>CORREL('Daily Returns'!B$584:B$835,'Daily Returns'!C$584:C$835)</f>
        <v>-0.10441552632418319</v>
      </c>
      <c r="I583" s="62">
        <f>CORREL('Daily Returns'!B$584:B$835,'Daily Returns'!D$584:D$835)</f>
        <v>0.34810320272848422</v>
      </c>
      <c r="J583" s="62">
        <f>CORREL('Daily Returns'!C$584:C$835,'Daily Returns'!D$584:D$835)</f>
        <v>-3.272568775642995E-2</v>
      </c>
    </row>
    <row r="584" spans="1:10" x14ac:dyDescent="0.25">
      <c r="A584" s="63">
        <f>'Daily Prices'!A836</f>
        <v>43361</v>
      </c>
      <c r="B584" s="35">
        <f>STDEV('Daily Returns'!B$585:B$836)*SQRT(Assumptions!$C$9)</f>
        <v>0.11199910480298408</v>
      </c>
      <c r="C584" s="35">
        <f>STDEV('Daily Returns'!C$585:C$836)*SQRT(Assumptions!$C$9)</f>
        <v>9.1320287167409461E-2</v>
      </c>
      <c r="D584" s="35">
        <f>STDEV('Daily Returns'!D$585:D$836)*SQRT(Assumptions!$C$9)</f>
        <v>0.22222297585851075</v>
      </c>
      <c r="E584" s="35">
        <f>STDEV('Daily Returns'!E$585:E$836)*SQRT(Assumptions!$C$9)</f>
        <v>8.9748402609998834E-2</v>
      </c>
      <c r="F584" s="32">
        <f>'Growth Index'!E836/'Growth Index'!E584-1</f>
        <v>0.12056611002033124</v>
      </c>
      <c r="G584" s="37">
        <f>(F584-Assumptions!$C$8)/E584</f>
        <v>0.61913202245830989</v>
      </c>
      <c r="H584" s="37">
        <f>CORREL('Daily Returns'!B$585:B$836,'Daily Returns'!C$585:C$836)</f>
        <v>-0.10625711333606568</v>
      </c>
      <c r="I584" s="37">
        <f>CORREL('Daily Returns'!B$585:B$836,'Daily Returns'!D$585:D$836)</f>
        <v>0.35248380646888466</v>
      </c>
      <c r="J584" s="37">
        <f>CORREL('Daily Returns'!C$585:C$836,'Daily Returns'!D$585:D$836)</f>
        <v>-3.5158693031455988E-2</v>
      </c>
    </row>
    <row r="585" spans="1:10" x14ac:dyDescent="0.25">
      <c r="A585" s="60">
        <f>'Daily Prices'!A837</f>
        <v>43362</v>
      </c>
      <c r="B585" s="61">
        <f>STDEV('Daily Returns'!B$586:B$837)*SQRT(Assumptions!$C$9)</f>
        <v>0.11207088042948027</v>
      </c>
      <c r="C585" s="61">
        <f>STDEV('Daily Returns'!C$586:C$837)*SQRT(Assumptions!$C$9)</f>
        <v>9.1150212178065862E-2</v>
      </c>
      <c r="D585" s="61">
        <f>STDEV('Daily Returns'!D$586:D$837)*SQRT(Assumptions!$C$9)</f>
        <v>0.22222556636021679</v>
      </c>
      <c r="E585" s="61">
        <f>STDEV('Daily Returns'!E$586:E$837)*SQRT(Assumptions!$C$9)</f>
        <v>8.9740081064503763E-2</v>
      </c>
      <c r="F585" s="48">
        <f>'Growth Index'!E837/'Growth Index'!E585-1</f>
        <v>0.11062612673200478</v>
      </c>
      <c r="G585" s="62">
        <f>(F585-Assumptions!$C$8)/E585</f>
        <v>0.50842528991264713</v>
      </c>
      <c r="H585" s="62">
        <f>CORREL('Daily Returns'!B$586:B$837,'Daily Returns'!C$586:C$837)</f>
        <v>-0.10598093284829069</v>
      </c>
      <c r="I585" s="62">
        <f>CORREL('Daily Returns'!B$586:B$837,'Daily Returns'!D$586:D$837)</f>
        <v>0.35242731583228776</v>
      </c>
      <c r="J585" s="62">
        <f>CORREL('Daily Returns'!C$586:C$837,'Daily Returns'!D$586:D$837)</f>
        <v>-3.5193543218123159E-2</v>
      </c>
    </row>
    <row r="586" spans="1:10" x14ac:dyDescent="0.25">
      <c r="A586" s="63">
        <f>'Daily Prices'!A838</f>
        <v>43364</v>
      </c>
      <c r="B586" s="35">
        <f>STDEV('Daily Returns'!B$587:B$838)*SQRT(Assumptions!$C$9)</f>
        <v>0.11219400903248232</v>
      </c>
      <c r="C586" s="35">
        <f>STDEV('Daily Returns'!C$587:C$838)*SQRT(Assumptions!$C$9)</f>
        <v>9.101040001022119E-2</v>
      </c>
      <c r="D586" s="35">
        <f>STDEV('Daily Returns'!D$587:D$838)*SQRT(Assumptions!$C$9)</f>
        <v>0.22237250121938784</v>
      </c>
      <c r="E586" s="35">
        <f>STDEV('Daily Returns'!E$587:E$838)*SQRT(Assumptions!$C$9)</f>
        <v>8.9776360979858208E-2</v>
      </c>
      <c r="F586" s="32">
        <f>'Growth Index'!E838/'Growth Index'!E586-1</f>
        <v>9.8011347238664781E-2</v>
      </c>
      <c r="G586" s="37">
        <f>(F586-Assumptions!$C$8)/E586</f>
        <v>0.3677064527718053</v>
      </c>
      <c r="H586" s="37">
        <f>CORREL('Daily Returns'!B$587:B$838,'Daily Returns'!C$587:C$838)</f>
        <v>-0.10779370132574835</v>
      </c>
      <c r="I586" s="37">
        <f>CORREL('Daily Returns'!B$587:B$838,'Daily Returns'!D$587:D$838)</f>
        <v>0.35368292860666273</v>
      </c>
      <c r="J586" s="37">
        <f>CORREL('Daily Returns'!C$587:C$838,'Daily Returns'!D$587:D$838)</f>
        <v>-3.5608960104478976E-2</v>
      </c>
    </row>
    <row r="587" spans="1:10" x14ac:dyDescent="0.25">
      <c r="A587" s="60">
        <f>'Daily Prices'!A839</f>
        <v>43367</v>
      </c>
      <c r="B587" s="61">
        <f>STDEV('Daily Returns'!B$588:B$839)*SQRT(Assumptions!$C$9)</f>
        <v>0.11320323059592283</v>
      </c>
      <c r="C587" s="61">
        <f>STDEV('Daily Returns'!C$588:C$839)*SQRT(Assumptions!$C$9)</f>
        <v>9.1646084606465616E-2</v>
      </c>
      <c r="D587" s="61">
        <f>STDEV('Daily Returns'!D$588:D$839)*SQRT(Assumptions!$C$9)</f>
        <v>0.22280833447930709</v>
      </c>
      <c r="E587" s="61">
        <f>STDEV('Daily Returns'!E$588:E$839)*SQRT(Assumptions!$C$9)</f>
        <v>8.98868996073275E-2</v>
      </c>
      <c r="F587" s="48">
        <f>'Growth Index'!E839/'Growth Index'!E587-1</f>
        <v>9.2931640366624935E-2</v>
      </c>
      <c r="G587" s="62">
        <f>(F587-Assumptions!$C$8)/E587</f>
        <v>0.310742060173894</v>
      </c>
      <c r="H587" s="62">
        <f>CORREL('Daily Returns'!B$588:B$839,'Daily Returns'!C$588:C$839)</f>
        <v>-0.12187107228492364</v>
      </c>
      <c r="I587" s="62">
        <f>CORREL('Daily Returns'!B$588:B$839,'Daily Returns'!D$588:D$839)</f>
        <v>0.35841682353874055</v>
      </c>
      <c r="J587" s="62">
        <f>CORREL('Daily Returns'!C$588:C$839,'Daily Returns'!D$588:D$839)</f>
        <v>-4.2696775565926548E-2</v>
      </c>
    </row>
    <row r="588" spans="1:10" x14ac:dyDescent="0.25">
      <c r="A588" s="63">
        <f>'Daily Prices'!A840</f>
        <v>43368</v>
      </c>
      <c r="B588" s="35">
        <f>STDEV('Daily Returns'!B$589:B$840)*SQRT(Assumptions!$C$9)</f>
        <v>0.11348507724079872</v>
      </c>
      <c r="C588" s="35">
        <f>STDEV('Daily Returns'!C$589:C$840)*SQRT(Assumptions!$C$9)</f>
        <v>9.1415412808131147E-2</v>
      </c>
      <c r="D588" s="35">
        <f>STDEV('Daily Returns'!D$589:D$840)*SQRT(Assumptions!$C$9)</f>
        <v>0.22285662603506634</v>
      </c>
      <c r="E588" s="35">
        <f>STDEV('Daily Returns'!E$589:E$840)*SQRT(Assumptions!$C$9)</f>
        <v>8.9948591269787687E-2</v>
      </c>
      <c r="F588" s="32">
        <f>'Growth Index'!E840/'Growth Index'!E588-1</f>
        <v>9.7103087316123382E-2</v>
      </c>
      <c r="G588" s="37">
        <f>(F588-Assumptions!$C$8)/E588</f>
        <v>0.3569048371178471</v>
      </c>
      <c r="H588" s="37">
        <f>CORREL('Daily Returns'!B$589:B$840,'Daily Returns'!C$589:C$840)</f>
        <v>-0.12140469363635692</v>
      </c>
      <c r="I588" s="37">
        <f>CORREL('Daily Returns'!B$589:B$840,'Daily Returns'!D$589:D$840)</f>
        <v>0.35894573169750982</v>
      </c>
      <c r="J588" s="37">
        <f>CORREL('Daily Returns'!C$589:C$840,'Daily Returns'!D$589:D$840)</f>
        <v>-4.234950284229589E-2</v>
      </c>
    </row>
    <row r="589" spans="1:10" x14ac:dyDescent="0.25">
      <c r="A589" s="60">
        <f>'Daily Prices'!A841</f>
        <v>43369</v>
      </c>
      <c r="B589" s="61">
        <f>STDEV('Daily Returns'!B$590:B$841)*SQRT(Assumptions!$C$9)</f>
        <v>0.11353841321568006</v>
      </c>
      <c r="C589" s="61">
        <f>STDEV('Daily Returns'!C$590:C$841)*SQRT(Assumptions!$C$9)</f>
        <v>9.151978618725401E-2</v>
      </c>
      <c r="D589" s="61">
        <f>STDEV('Daily Returns'!D$590:D$841)*SQRT(Assumptions!$C$9)</f>
        <v>0.22281050884523981</v>
      </c>
      <c r="E589" s="61">
        <f>STDEV('Daily Returns'!E$590:E$841)*SQRT(Assumptions!$C$9)</f>
        <v>9.0062864317556696E-2</v>
      </c>
      <c r="F589" s="48">
        <f>'Growth Index'!E841/'Growth Index'!E589-1</f>
        <v>9.0222787964328255E-2</v>
      </c>
      <c r="G589" s="62">
        <f>(F589-Assumptions!$C$8)/E589</f>
        <v>0.28005758150655852</v>
      </c>
      <c r="H589" s="62">
        <f>CORREL('Daily Returns'!B$590:B$841,'Daily Returns'!C$590:C$841)</f>
        <v>-0.11789110607419216</v>
      </c>
      <c r="I589" s="62">
        <f>CORREL('Daily Returns'!B$590:B$841,'Daily Returns'!D$590:D$841)</f>
        <v>0.35886610365434046</v>
      </c>
      <c r="J589" s="62">
        <f>CORREL('Daily Returns'!C$590:C$841,'Daily Returns'!D$590:D$841)</f>
        <v>-4.0280237630862033E-2</v>
      </c>
    </row>
    <row r="590" spans="1:10" x14ac:dyDescent="0.25">
      <c r="A590" s="63">
        <f>'Daily Prices'!A842</f>
        <v>43370</v>
      </c>
      <c r="B590" s="35">
        <f>STDEV('Daily Returns'!B$591:B$842)*SQRT(Assumptions!$C$9)</f>
        <v>0.11368937388190178</v>
      </c>
      <c r="C590" s="35">
        <f>STDEV('Daily Returns'!C$591:C$842)*SQRT(Assumptions!$C$9)</f>
        <v>9.1808375121340255E-2</v>
      </c>
      <c r="D590" s="35">
        <f>STDEV('Daily Returns'!D$591:D$842)*SQRT(Assumptions!$C$9)</f>
        <v>0.22299607385644218</v>
      </c>
      <c r="E590" s="35">
        <f>STDEV('Daily Returns'!E$591:E$842)*SQRT(Assumptions!$C$9)</f>
        <v>9.039050557586982E-2</v>
      </c>
      <c r="F590" s="32">
        <f>'Growth Index'!E842/'Growth Index'!E590-1</f>
        <v>8.2310829127277163E-2</v>
      </c>
      <c r="G590" s="37">
        <f>(F590-Assumptions!$C$8)/E590</f>
        <v>0.19151158649895161</v>
      </c>
      <c r="H590" s="37">
        <f>CORREL('Daily Returns'!B$591:B$842,'Daily Returns'!C$591:C$842)</f>
        <v>-0.11219835200454165</v>
      </c>
      <c r="I590" s="37">
        <f>CORREL('Daily Returns'!B$591:B$842,'Daily Returns'!D$591:D$842)</f>
        <v>0.36030615676699307</v>
      </c>
      <c r="J590" s="37">
        <f>CORREL('Daily Returns'!C$591:C$842,'Daily Returns'!D$591:D$842)</f>
        <v>-3.6644476808876149E-2</v>
      </c>
    </row>
    <row r="591" spans="1:10" x14ac:dyDescent="0.25">
      <c r="A591" s="60">
        <f>'Daily Prices'!A843</f>
        <v>43371</v>
      </c>
      <c r="B591" s="61">
        <f>STDEV('Daily Returns'!B$592:B$843)*SQRT(Assumptions!$C$9)</f>
        <v>0.11358060048261623</v>
      </c>
      <c r="C591" s="61">
        <f>STDEV('Daily Returns'!C$592:C$843)*SQRT(Assumptions!$C$9)</f>
        <v>9.1769939490504729E-2</v>
      </c>
      <c r="D591" s="61">
        <f>STDEV('Daily Returns'!D$592:D$843)*SQRT(Assumptions!$C$9)</f>
        <v>0.22267716782639577</v>
      </c>
      <c r="E591" s="61">
        <f>STDEV('Daily Returns'!E$592:E$843)*SQRT(Assumptions!$C$9)</f>
        <v>9.0148857412403111E-2</v>
      </c>
      <c r="F591" s="48">
        <f>'Growth Index'!E843/'Growth Index'!E591-1</f>
        <v>7.0530351225021271E-2</v>
      </c>
      <c r="G591" s="62">
        <f>(F591-Assumptions!$C$8)/E591</f>
        <v>6.134688096734963E-2</v>
      </c>
      <c r="H591" s="62">
        <f>CORREL('Daily Returns'!B$592:B$843,'Daily Returns'!C$592:C$843)</f>
        <v>-0.11417272683766115</v>
      </c>
      <c r="I591" s="62">
        <f>CORREL('Daily Returns'!B$592:B$843,'Daily Returns'!D$592:D$843)</f>
        <v>0.35880012801873079</v>
      </c>
      <c r="J591" s="62">
        <f>CORREL('Daily Returns'!C$592:C$843,'Daily Returns'!D$592:D$843)</f>
        <v>-3.9189794460199365E-2</v>
      </c>
    </row>
    <row r="592" spans="1:10" x14ac:dyDescent="0.25">
      <c r="A592" s="63">
        <f>'Daily Prices'!A844</f>
        <v>43374</v>
      </c>
      <c r="B592" s="35">
        <f>STDEV('Daily Returns'!B$593:B$844)*SQRT(Assumptions!$C$9)</f>
        <v>0.11383583668509548</v>
      </c>
      <c r="C592" s="35">
        <f>STDEV('Daily Returns'!C$593:C$844)*SQRT(Assumptions!$C$9)</f>
        <v>9.210285292939166E-2</v>
      </c>
      <c r="D592" s="35">
        <f>STDEV('Daily Returns'!D$593:D$844)*SQRT(Assumptions!$C$9)</f>
        <v>0.22262920508905731</v>
      </c>
      <c r="E592" s="35">
        <f>STDEV('Daily Returns'!E$593:E$844)*SQRT(Assumptions!$C$9)</f>
        <v>9.0245568972730977E-2</v>
      </c>
      <c r="F592" s="32">
        <f>'Growth Index'!E844/'Growth Index'!E592-1</f>
        <v>8.2400031205071445E-2</v>
      </c>
      <c r="G592" s="37">
        <f>(F592-Assumptions!$C$8)/E592</f>
        <v>0.19280759601980144</v>
      </c>
      <c r="H592" s="37">
        <f>CORREL('Daily Returns'!B$593:B$844,'Daily Returns'!C$593:C$844)</f>
        <v>-0.10676915289560415</v>
      </c>
      <c r="I592" s="37">
        <f>CORREL('Daily Returns'!B$593:B$844,'Daily Returns'!D$593:D$844)</f>
        <v>0.35751607313935763</v>
      </c>
      <c r="J592" s="37">
        <f>CORREL('Daily Returns'!C$593:C$844,'Daily Returns'!D$593:D$844)</f>
        <v>-4.1100714365200193E-2</v>
      </c>
    </row>
    <row r="593" spans="1:10" x14ac:dyDescent="0.25">
      <c r="A593" s="60">
        <f>'Daily Prices'!A845</f>
        <v>43377</v>
      </c>
      <c r="B593" s="61">
        <f>STDEV('Daily Returns'!B$594:B$845)*SQRT(Assumptions!$C$9)</f>
        <v>0.11964898523868697</v>
      </c>
      <c r="C593" s="61">
        <f>STDEV('Daily Returns'!C$594:C$845)*SQRT(Assumptions!$C$9)</f>
        <v>9.4391358834191405E-2</v>
      </c>
      <c r="D593" s="61">
        <f>STDEV('Daily Returns'!D$594:D$845)*SQRT(Assumptions!$C$9)</f>
        <v>0.2225809639999338</v>
      </c>
      <c r="E593" s="61">
        <f>STDEV('Daily Returns'!E$594:E$845)*SQRT(Assumptions!$C$9)</f>
        <v>9.0219859627675647E-2</v>
      </c>
      <c r="F593" s="48">
        <f>'Growth Index'!E845/'Growth Index'!E593-1</f>
        <v>8.3097983027745403E-2</v>
      </c>
      <c r="G593" s="62">
        <f>(F593-Assumptions!$C$8)/E593</f>
        <v>0.20059866089831183</v>
      </c>
      <c r="H593" s="62">
        <f>CORREL('Daily Returns'!B$594:B$845,'Daily Returns'!C$594:C$845)</f>
        <v>-0.16831682655718722</v>
      </c>
      <c r="I593" s="62">
        <f>CORREL('Daily Returns'!B$594:B$845,'Daily Returns'!D$594:D$845)</f>
        <v>0.34001543982025295</v>
      </c>
      <c r="J593" s="62">
        <f>CORREL('Daily Returns'!C$594:C$845,'Daily Returns'!D$594:D$845)</f>
        <v>-4.1026543117649229E-2</v>
      </c>
    </row>
    <row r="594" spans="1:10" x14ac:dyDescent="0.25">
      <c r="A594" s="63">
        <f>'Daily Prices'!A846</f>
        <v>43378</v>
      </c>
      <c r="B594" s="35">
        <f>STDEV('Daily Returns'!B$595:B$846)*SQRT(Assumptions!$C$9)</f>
        <v>0.12160447859368603</v>
      </c>
      <c r="C594" s="35">
        <f>STDEV('Daily Returns'!C$595:C$846)*SQRT(Assumptions!$C$9)</f>
        <v>9.4318473856212365E-2</v>
      </c>
      <c r="D594" s="35">
        <f>STDEV('Daily Returns'!D$595:D$846)*SQRT(Assumptions!$C$9)</f>
        <v>0.22258503350228931</v>
      </c>
      <c r="E594" s="35">
        <f>STDEV('Daily Returns'!E$595:E$846)*SQRT(Assumptions!$C$9)</f>
        <v>9.0106033317626219E-2</v>
      </c>
      <c r="F594" s="32">
        <f>'Growth Index'!E846/'Growth Index'!E594-1</f>
        <v>8.5430244516299991E-2</v>
      </c>
      <c r="G594" s="37">
        <f>(F594-Assumptions!$C$8)/E594</f>
        <v>0.22673558877331579</v>
      </c>
      <c r="H594" s="37">
        <f>CORREL('Daily Returns'!B$595:B$846,'Daily Returns'!C$595:C$846)</f>
        <v>-0.1777359326015758</v>
      </c>
      <c r="I594" s="37">
        <f>CORREL('Daily Returns'!B$595:B$846,'Daily Returns'!D$595:D$846)</f>
        <v>0.32909807339250208</v>
      </c>
      <c r="J594" s="37">
        <f>CORREL('Daily Returns'!C$595:C$846,'Daily Returns'!D$595:D$846)</f>
        <v>-4.1335287488220365E-2</v>
      </c>
    </row>
    <row r="595" spans="1:10" x14ac:dyDescent="0.25">
      <c r="A595" s="60">
        <f>'Daily Prices'!A847</f>
        <v>43381</v>
      </c>
      <c r="B595" s="61">
        <f>STDEV('Daily Returns'!B$596:B$847)*SQRT(Assumptions!$C$9)</f>
        <v>0.12142273910001893</v>
      </c>
      <c r="C595" s="61">
        <f>STDEV('Daily Returns'!C$596:C$847)*SQRT(Assumptions!$C$9)</f>
        <v>9.5226507698290289E-2</v>
      </c>
      <c r="D595" s="61">
        <f>STDEV('Daily Returns'!D$596:D$847)*SQRT(Assumptions!$C$9)</f>
        <v>0.22546538460744509</v>
      </c>
      <c r="E595" s="61">
        <f>STDEV('Daily Returns'!E$596:E$847)*SQRT(Assumptions!$C$9)</f>
        <v>9.0252885810137365E-2</v>
      </c>
      <c r="F595" s="48">
        <f>'Growth Index'!E847/'Growth Index'!E595-1</f>
        <v>9.477125615043569E-2</v>
      </c>
      <c r="G595" s="62">
        <f>(F595-Assumptions!$C$8)/E595</f>
        <v>0.32986486673749915</v>
      </c>
      <c r="H595" s="62">
        <f>CORREL('Daily Returns'!B$596:B$847,'Daily Returns'!C$596:C$847)</f>
        <v>-0.17349561541097355</v>
      </c>
      <c r="I595" s="62">
        <f>CORREL('Daily Returns'!B$596:B$847,'Daily Returns'!D$596:D$847)</f>
        <v>0.32480599434813623</v>
      </c>
      <c r="J595" s="62">
        <f>CORREL('Daily Returns'!C$596:C$847,'Daily Returns'!D$596:D$847)</f>
        <v>-6.3355197585825848E-2</v>
      </c>
    </row>
    <row r="596" spans="1:10" x14ac:dyDescent="0.25">
      <c r="A596" s="63">
        <f>'Daily Prices'!A848</f>
        <v>43382</v>
      </c>
      <c r="B596" s="35">
        <f>STDEV('Daily Returns'!B$597:B$848)*SQRT(Assumptions!$C$9)</f>
        <v>0.1200846746219001</v>
      </c>
      <c r="C596" s="35">
        <f>STDEV('Daily Returns'!C$597:C$848)*SQRT(Assumptions!$C$9)</f>
        <v>9.4194528719598131E-2</v>
      </c>
      <c r="D596" s="35">
        <f>STDEV('Daily Returns'!D$597:D$848)*SQRT(Assumptions!$C$9)</f>
        <v>0.22786056224721596</v>
      </c>
      <c r="E596" s="35">
        <f>STDEV('Daily Returns'!E$597:E$848)*SQRT(Assumptions!$C$9)</f>
        <v>9.0980035223298797E-2</v>
      </c>
      <c r="F596" s="32">
        <f>'Growth Index'!E848/'Growth Index'!E596-1</f>
        <v>8.3900473936752373E-2</v>
      </c>
      <c r="G596" s="37">
        <f>(F596-Assumptions!$C$8)/E596</f>
        <v>0.20774309320021242</v>
      </c>
      <c r="H596" s="37">
        <f>CORREL('Daily Returns'!B$597:B$848,'Daily Returns'!C$597:C$848)</f>
        <v>-0.15419474178224263</v>
      </c>
      <c r="I596" s="37">
        <f>CORREL('Daily Returns'!B$597:B$848,'Daily Returns'!D$597:D$848)</f>
        <v>0.3279301227754165</v>
      </c>
      <c r="J596" s="37">
        <f>CORREL('Daily Returns'!C$597:C$848,'Daily Returns'!D$597:D$848)</f>
        <v>-6.0076798526105889E-2</v>
      </c>
    </row>
    <row r="597" spans="1:10" x14ac:dyDescent="0.25">
      <c r="A597" s="60">
        <f>'Daily Prices'!A849</f>
        <v>43383</v>
      </c>
      <c r="B597" s="61">
        <f>STDEV('Daily Returns'!B$598:B$849)*SQRT(Assumptions!$C$9)</f>
        <v>0.12058185846064086</v>
      </c>
      <c r="C597" s="61">
        <f>STDEV('Daily Returns'!C$598:C$849)*SQRT(Assumptions!$C$9)</f>
        <v>9.4211740016418535E-2</v>
      </c>
      <c r="D597" s="61">
        <f>STDEV('Daily Returns'!D$598:D$849)*SQRT(Assumptions!$C$9)</f>
        <v>0.2302173174357092</v>
      </c>
      <c r="E597" s="61">
        <f>STDEV('Daily Returns'!E$598:E$849)*SQRT(Assumptions!$C$9)</f>
        <v>9.1092985749819264E-2</v>
      </c>
      <c r="F597" s="48">
        <f>'Growth Index'!E849/'Growth Index'!E597-1</f>
        <v>7.9717018716821242E-2</v>
      </c>
      <c r="G597" s="62">
        <f>(F597-Assumptions!$C$8)/E597</f>
        <v>0.16156039453180882</v>
      </c>
      <c r="H597" s="62">
        <f>CORREL('Daily Returns'!B$598:B$849,'Daily Returns'!C$598:C$849)</f>
        <v>-0.14728184005711345</v>
      </c>
      <c r="I597" s="62">
        <f>CORREL('Daily Returns'!B$598:B$849,'Daily Returns'!D$598:D$849)</f>
        <v>0.308933517573727</v>
      </c>
      <c r="J597" s="62">
        <f>CORREL('Daily Returns'!C$598:C$849,'Daily Returns'!D$598:D$849)</f>
        <v>-6.5879184315444636E-2</v>
      </c>
    </row>
    <row r="598" spans="1:10" x14ac:dyDescent="0.25">
      <c r="A598" s="63">
        <f>'Daily Prices'!A850</f>
        <v>43385</v>
      </c>
      <c r="B598" s="35">
        <f>STDEV('Daily Returns'!B$599:B$850)*SQRT(Assumptions!$C$9)</f>
        <v>0.12018482802377706</v>
      </c>
      <c r="C598" s="35">
        <f>STDEV('Daily Returns'!C$599:C$850)*SQRT(Assumptions!$C$9)</f>
        <v>9.5748688921985264E-2</v>
      </c>
      <c r="D598" s="35">
        <f>STDEV('Daily Returns'!D$599:D$850)*SQRT(Assumptions!$C$9)</f>
        <v>0.23012095362479065</v>
      </c>
      <c r="E598" s="35">
        <f>STDEV('Daily Returns'!E$599:E$850)*SQRT(Assumptions!$C$9)</f>
        <v>9.1275666562554675E-2</v>
      </c>
      <c r="F598" s="32">
        <f>'Growth Index'!E850/'Growth Index'!E598-1</f>
        <v>8.3714165616118663E-2</v>
      </c>
      <c r="G598" s="37">
        <f>(F598-Assumptions!$C$8)/E598</f>
        <v>0.20502907643290816</v>
      </c>
      <c r="H598" s="37">
        <f>CORREL('Daily Returns'!B$599:B$850,'Daily Returns'!C$599:C$850)</f>
        <v>-0.14211587370831014</v>
      </c>
      <c r="I598" s="37">
        <f>CORREL('Daily Returns'!B$599:B$850,'Daily Returns'!D$599:D$850)</f>
        <v>0.30770240282478523</v>
      </c>
      <c r="J598" s="37">
        <f>CORREL('Daily Returns'!C$599:C$850,'Daily Returns'!D$599:D$850)</f>
        <v>-6.4472008202587347E-2</v>
      </c>
    </row>
    <row r="599" spans="1:10" x14ac:dyDescent="0.25">
      <c r="A599" s="60">
        <f>'Daily Prices'!A851</f>
        <v>43388</v>
      </c>
      <c r="B599" s="61">
        <f>STDEV('Daily Returns'!B$600:B$851)*SQRT(Assumptions!$C$9)</f>
        <v>0.12023242914902049</v>
      </c>
      <c r="C599" s="61">
        <f>STDEV('Daily Returns'!C$600:C$851)*SQRT(Assumptions!$C$9)</f>
        <v>9.5763838483538685E-2</v>
      </c>
      <c r="D599" s="61">
        <f>STDEV('Daily Returns'!D$600:D$851)*SQRT(Assumptions!$C$9)</f>
        <v>0.2301107034826147</v>
      </c>
      <c r="E599" s="61">
        <f>STDEV('Daily Returns'!E$600:E$851)*SQRT(Assumptions!$C$9)</f>
        <v>9.1298490653116057E-2</v>
      </c>
      <c r="F599" s="48">
        <f>'Growth Index'!E851/'Growth Index'!E599-1</f>
        <v>8.4212132874968759E-2</v>
      </c>
      <c r="G599" s="62">
        <f>(F599-Assumptions!$C$8)/E599</f>
        <v>0.2104320973712947</v>
      </c>
      <c r="H599" s="62">
        <f>CORREL('Daily Returns'!B$600:B$851,'Daily Returns'!C$600:C$851)</f>
        <v>-0.13970301386677647</v>
      </c>
      <c r="I599" s="62">
        <f>CORREL('Daily Returns'!B$600:B$851,'Daily Returns'!D$600:D$851)</f>
        <v>0.30762967180309947</v>
      </c>
      <c r="J599" s="62">
        <f>CORREL('Daily Returns'!C$600:C$851,'Daily Returns'!D$600:D$851)</f>
        <v>-6.5131902311341416E-2</v>
      </c>
    </row>
    <row r="600" spans="1:10" x14ac:dyDescent="0.25">
      <c r="A600" s="63">
        <f>'Daily Prices'!A852</f>
        <v>43389</v>
      </c>
      <c r="B600" s="35">
        <f>STDEV('Daily Returns'!B$601:B$852)*SQRT(Assumptions!$C$9)</f>
        <v>0.1201723896729306</v>
      </c>
      <c r="C600" s="35">
        <f>STDEV('Daily Returns'!C$601:C$852)*SQRT(Assumptions!$C$9)</f>
        <v>9.5704976575796005E-2</v>
      </c>
      <c r="D600" s="35">
        <f>STDEV('Daily Returns'!D$601:D$852)*SQRT(Assumptions!$C$9)</f>
        <v>0.23010511020786095</v>
      </c>
      <c r="E600" s="35">
        <f>STDEV('Daily Returns'!E$601:E$852)*SQRT(Assumptions!$C$9)</f>
        <v>9.1300311315613253E-2</v>
      </c>
      <c r="F600" s="32">
        <f>'Growth Index'!E852/'Growth Index'!E600-1</f>
        <v>9.1048008918787504E-2</v>
      </c>
      <c r="G600" s="37">
        <f>(F600-Assumptions!$C$8)/E600</f>
        <v>0.28530032968609426</v>
      </c>
      <c r="H600" s="37">
        <f>CORREL('Daily Returns'!B$601:B$852,'Daily Returns'!C$601:C$852)</f>
        <v>-0.13873953072654802</v>
      </c>
      <c r="I600" s="37">
        <f>CORREL('Daily Returns'!B$601:B$852,'Daily Returns'!D$601:D$852)</f>
        <v>0.30742556810631966</v>
      </c>
      <c r="J600" s="37">
        <f>CORREL('Daily Returns'!C$601:C$852,'Daily Returns'!D$601:D$852)</f>
        <v>-6.4720378236329659E-2</v>
      </c>
    </row>
    <row r="601" spans="1:10" x14ac:dyDescent="0.25">
      <c r="A601" s="60">
        <f>'Daily Prices'!A853</f>
        <v>43390</v>
      </c>
      <c r="B601" s="61">
        <f>STDEV('Daily Returns'!B$602:B$853)*SQRT(Assumptions!$C$9)</f>
        <v>0.12037990747252292</v>
      </c>
      <c r="C601" s="61">
        <f>STDEV('Daily Returns'!C$602:C$853)*SQRT(Assumptions!$C$9)</f>
        <v>9.5697763689074275E-2</v>
      </c>
      <c r="D601" s="61">
        <f>STDEV('Daily Returns'!D$602:D$853)*SQRT(Assumptions!$C$9)</f>
        <v>0.23028845884392565</v>
      </c>
      <c r="E601" s="61">
        <f>STDEV('Daily Returns'!E$602:E$853)*SQRT(Assumptions!$C$9)</f>
        <v>9.1402436115439883E-2</v>
      </c>
      <c r="F601" s="48">
        <f>'Growth Index'!E853/'Growth Index'!E601-1</f>
        <v>8.9722726996097846E-2</v>
      </c>
      <c r="G601" s="62">
        <f>(F601-Assumptions!$C$8)/E601</f>
        <v>0.27048214519001895</v>
      </c>
      <c r="H601" s="62">
        <f>CORREL('Daily Returns'!B$602:B$853,'Daily Returns'!C$602:C$853)</f>
        <v>-0.13922766157308233</v>
      </c>
      <c r="I601" s="62">
        <f>CORREL('Daily Returns'!B$602:B$853,'Daily Returns'!D$602:D$853)</f>
        <v>0.30900590081593859</v>
      </c>
      <c r="J601" s="62">
        <f>CORREL('Daily Returns'!C$602:C$853,'Daily Returns'!D$602:D$853)</f>
        <v>-6.5236769840191181E-2</v>
      </c>
    </row>
    <row r="602" spans="1:10" x14ac:dyDescent="0.25">
      <c r="A602" s="63">
        <f>'Daily Prices'!A854</f>
        <v>43392</v>
      </c>
      <c r="B602" s="35">
        <f>STDEV('Daily Returns'!B$603:B$854)*SQRT(Assumptions!$C$9)</f>
        <v>0.12116563030296217</v>
      </c>
      <c r="C602" s="35">
        <f>STDEV('Daily Returns'!C$603:C$854)*SQRT(Assumptions!$C$9)</f>
        <v>9.5302871034115541E-2</v>
      </c>
      <c r="D602" s="35">
        <f>STDEV('Daily Returns'!D$603:D$854)*SQRT(Assumptions!$C$9)</f>
        <v>0.23041783284702738</v>
      </c>
      <c r="E602" s="35">
        <f>STDEV('Daily Returns'!E$603:E$854)*SQRT(Assumptions!$C$9)</f>
        <v>9.1555743487150801E-2</v>
      </c>
      <c r="F602" s="32">
        <f>'Growth Index'!E854/'Growth Index'!E602-1</f>
        <v>8.7005293047127452E-2</v>
      </c>
      <c r="G602" s="37">
        <f>(F602-Assumptions!$C$8)/E602</f>
        <v>0.24034858119213173</v>
      </c>
      <c r="H602" s="37">
        <f>CORREL('Daily Returns'!B$603:B$854,'Daily Returns'!C$603:C$854)</f>
        <v>-0.13789176130383043</v>
      </c>
      <c r="I602" s="37">
        <f>CORREL('Daily Returns'!B$603:B$854,'Daily Returns'!D$603:D$854)</f>
        <v>0.31113684572146111</v>
      </c>
      <c r="J602" s="37">
        <f>CORREL('Daily Returns'!C$603:C$854,'Daily Returns'!D$603:D$854)</f>
        <v>-6.675333157939034E-2</v>
      </c>
    </row>
    <row r="603" spans="1:10" x14ac:dyDescent="0.25">
      <c r="A603" s="60">
        <f>'Daily Prices'!A855</f>
        <v>43395</v>
      </c>
      <c r="B603" s="61">
        <f>STDEV('Daily Returns'!B$604:B$855)*SQRT(Assumptions!$C$9)</f>
        <v>0.1210013435658696</v>
      </c>
      <c r="C603" s="61">
        <f>STDEV('Daily Returns'!C$604:C$855)*SQRT(Assumptions!$C$9)</f>
        <v>9.5313513247128126E-2</v>
      </c>
      <c r="D603" s="61">
        <f>STDEV('Daily Returns'!D$604:D$855)*SQRT(Assumptions!$C$9)</f>
        <v>0.22990914130097923</v>
      </c>
      <c r="E603" s="61">
        <f>STDEV('Daily Returns'!E$604:E$855)*SQRT(Assumptions!$C$9)</f>
        <v>9.1291779740399287E-2</v>
      </c>
      <c r="F603" s="48">
        <f>'Growth Index'!E855/'Growth Index'!E603-1</f>
        <v>7.5379533319996916E-2</v>
      </c>
      <c r="G603" s="62">
        <f>(F603-Assumptions!$C$8)/E603</f>
        <v>0.1136962533703751</v>
      </c>
      <c r="H603" s="62">
        <f>CORREL('Daily Returns'!B$604:B$855,'Daily Returns'!C$604:C$855)</f>
        <v>-0.13799000587029114</v>
      </c>
      <c r="I603" s="62">
        <f>CORREL('Daily Returns'!B$604:B$855,'Daily Returns'!D$604:D$855)</f>
        <v>0.30803270704145852</v>
      </c>
      <c r="J603" s="62">
        <f>CORREL('Daily Returns'!C$604:C$855,'Daily Returns'!D$604:D$855)</f>
        <v>-6.7469062716248016E-2</v>
      </c>
    </row>
    <row r="604" spans="1:10" x14ac:dyDescent="0.25">
      <c r="A604" s="63">
        <f>'Daily Prices'!A856</f>
        <v>43396</v>
      </c>
      <c r="B604" s="35">
        <f>STDEV('Daily Returns'!B$605:B$856)*SQRT(Assumptions!$C$9)</f>
        <v>0.12131600377521698</v>
      </c>
      <c r="C604" s="35">
        <f>STDEV('Daily Returns'!C$605:C$856)*SQRT(Assumptions!$C$9)</f>
        <v>9.5567625881328624E-2</v>
      </c>
      <c r="D604" s="35">
        <f>STDEV('Daily Returns'!D$605:D$856)*SQRT(Assumptions!$C$9)</f>
        <v>0.23016771864531171</v>
      </c>
      <c r="E604" s="35">
        <f>STDEV('Daily Returns'!E$605:E$856)*SQRT(Assumptions!$C$9)</f>
        <v>9.1330741854224365E-2</v>
      </c>
      <c r="F604" s="32">
        <f>'Growth Index'!E856/'Growth Index'!E604-1</f>
        <v>6.9765477355751893E-2</v>
      </c>
      <c r="G604" s="37">
        <f>(F604-Assumptions!$C$8)/E604</f>
        <v>5.2178239867559671E-2</v>
      </c>
      <c r="H604" s="37">
        <f>CORREL('Daily Returns'!B$605:B$856,'Daily Returns'!C$605:C$856)</f>
        <v>-0.14267274414509851</v>
      </c>
      <c r="I604" s="37">
        <f>CORREL('Daily Returns'!B$605:B$856,'Daily Returns'!D$605:D$856)</f>
        <v>0.31046627018834277</v>
      </c>
      <c r="J604" s="37">
        <f>CORREL('Daily Returns'!C$605:C$856,'Daily Returns'!D$605:D$856)</f>
        <v>-7.1220846318209491E-2</v>
      </c>
    </row>
    <row r="605" spans="1:10" x14ac:dyDescent="0.25">
      <c r="A605" s="60">
        <f>'Daily Prices'!A857</f>
        <v>43397</v>
      </c>
      <c r="B605" s="61">
        <f>STDEV('Daily Returns'!B$606:B$857)*SQRT(Assumptions!$C$9)</f>
        <v>0.12134111304191392</v>
      </c>
      <c r="C605" s="61">
        <f>STDEV('Daily Returns'!C$606:C$857)*SQRT(Assumptions!$C$9)</f>
        <v>9.573415491554696E-2</v>
      </c>
      <c r="D605" s="61">
        <f>STDEV('Daily Returns'!D$606:D$857)*SQRT(Assumptions!$C$9)</f>
        <v>0.2300873463194219</v>
      </c>
      <c r="E605" s="61">
        <f>STDEV('Daily Returns'!E$606:E$857)*SQRT(Assumptions!$C$9)</f>
        <v>9.1309209932150998E-2</v>
      </c>
      <c r="F605" s="48">
        <f>'Growth Index'!E857/'Growth Index'!E605-1</f>
        <v>6.7276685976298545E-2</v>
      </c>
      <c r="G605" s="62">
        <f>(F605-Assumptions!$C$8)/E605</f>
        <v>2.4933804355445375E-2</v>
      </c>
      <c r="H605" s="62">
        <f>CORREL('Daily Returns'!B$606:B$857,'Daily Returns'!C$606:C$857)</f>
        <v>-0.14402040013483444</v>
      </c>
      <c r="I605" s="62">
        <f>CORREL('Daily Returns'!B$606:B$857,'Daily Returns'!D$606:D$857)</f>
        <v>0.30988549671989413</v>
      </c>
      <c r="J605" s="62">
        <f>CORREL('Daily Returns'!C$606:C$857,'Daily Returns'!D$606:D$857)</f>
        <v>-7.085260101032094E-2</v>
      </c>
    </row>
    <row r="606" spans="1:10" x14ac:dyDescent="0.25">
      <c r="A606" s="63">
        <f>'Daily Prices'!A858</f>
        <v>43398</v>
      </c>
      <c r="B606" s="35">
        <f>STDEV('Daily Returns'!B$607:B$858)*SQRT(Assumptions!$C$9)</f>
        <v>0.12122100182651574</v>
      </c>
      <c r="C606" s="35">
        <f>STDEV('Daily Returns'!C$607:C$858)*SQRT(Assumptions!$C$9)</f>
        <v>9.2630304416755391E-2</v>
      </c>
      <c r="D606" s="35">
        <f>STDEV('Daily Returns'!D$607:D$858)*SQRT(Assumptions!$C$9)</f>
        <v>0.23007838760195282</v>
      </c>
      <c r="E606" s="35">
        <f>STDEV('Daily Returns'!E$607:E$858)*SQRT(Assumptions!$C$9)</f>
        <v>9.1492364456962544E-2</v>
      </c>
      <c r="F606" s="32">
        <f>'Growth Index'!E858/'Growth Index'!E606-1</f>
        <v>5.7343656087774919E-2</v>
      </c>
      <c r="G606" s="37">
        <f>(F606-Assumptions!$C$8)/E606</f>
        <v>-8.3682872966154259E-2</v>
      </c>
      <c r="H606" s="37">
        <f>CORREL('Daily Returns'!B$607:B$858,'Daily Returns'!C$607:C$858)</f>
        <v>-0.12338896717572818</v>
      </c>
      <c r="I606" s="37">
        <f>CORREL('Daily Returns'!B$607:B$858,'Daily Returns'!D$607:D$858)</f>
        <v>0.30962102364139465</v>
      </c>
      <c r="J606" s="37">
        <f>CORREL('Daily Returns'!C$607:C$858,'Daily Returns'!D$607:D$858)</f>
        <v>-6.072764978572797E-2</v>
      </c>
    </row>
    <row r="607" spans="1:10" x14ac:dyDescent="0.25">
      <c r="A607" s="60">
        <f>'Daily Prices'!A859</f>
        <v>43399</v>
      </c>
      <c r="B607" s="61">
        <f>STDEV('Daily Returns'!B$608:B$859)*SQRT(Assumptions!$C$9)</f>
        <v>0.121406183089068</v>
      </c>
      <c r="C607" s="61">
        <f>STDEV('Daily Returns'!C$608:C$859)*SQRT(Assumptions!$C$9)</f>
        <v>9.2355089642391086E-2</v>
      </c>
      <c r="D607" s="61">
        <f>STDEV('Daily Returns'!D$608:D$859)*SQRT(Assumptions!$C$9)</f>
        <v>0.23002296025696306</v>
      </c>
      <c r="E607" s="61">
        <f>STDEV('Daily Returns'!E$608:E$859)*SQRT(Assumptions!$C$9)</f>
        <v>9.159053241462059E-2</v>
      </c>
      <c r="F607" s="48">
        <f>'Growth Index'!E859/'Growth Index'!E607-1</f>
        <v>5.0445318316014953E-2</v>
      </c>
      <c r="G607" s="62">
        <f>(F607-Assumptions!$C$8)/E607</f>
        <v>-0.15891032948796011</v>
      </c>
      <c r="H607" s="62">
        <f>CORREL('Daily Returns'!B$608:B$859,'Daily Returns'!C$608:C$859)</f>
        <v>-0.11920970595932893</v>
      </c>
      <c r="I607" s="62">
        <f>CORREL('Daily Returns'!B$608:B$859,'Daily Returns'!D$608:D$859)</f>
        <v>0.30924571917441845</v>
      </c>
      <c r="J607" s="62">
        <f>CORREL('Daily Returns'!C$608:C$859,'Daily Returns'!D$608:D$859)</f>
        <v>-5.8465852989134509E-2</v>
      </c>
    </row>
    <row r="608" spans="1:10" x14ac:dyDescent="0.25">
      <c r="A608" s="63">
        <f>'Daily Prices'!A860</f>
        <v>43402</v>
      </c>
      <c r="B608" s="35">
        <f>STDEV('Daily Returns'!B$609:B$860)*SQRT(Assumptions!$C$9)</f>
        <v>0.12323742048493104</v>
      </c>
      <c r="C608" s="35">
        <f>STDEV('Daily Returns'!C$609:C$860)*SQRT(Assumptions!$C$9)</f>
        <v>9.236830123971887E-2</v>
      </c>
      <c r="D608" s="35">
        <f>STDEV('Daily Returns'!D$609:D$860)*SQRT(Assumptions!$C$9)</f>
        <v>0.23425198550437126</v>
      </c>
      <c r="E608" s="35">
        <f>STDEV('Daily Returns'!E$609:E$860)*SQRT(Assumptions!$C$9)</f>
        <v>9.3885357287953011E-2</v>
      </c>
      <c r="F608" s="32">
        <f>'Growth Index'!E860/'Growth Index'!E608-1</f>
        <v>7.0274173472347323E-2</v>
      </c>
      <c r="G608" s="37">
        <f>(F608-Assumptions!$C$8)/E608</f>
        <v>5.6176741769976536E-2</v>
      </c>
      <c r="H608" s="37">
        <f>CORREL('Daily Returns'!B$609:B$860,'Daily Returns'!C$609:C$860)</f>
        <v>-0.11307203221685184</v>
      </c>
      <c r="I608" s="37">
        <f>CORREL('Daily Returns'!B$609:B$860,'Daily Returns'!D$609:D$860)</f>
        <v>0.33178528943185703</v>
      </c>
      <c r="J608" s="37">
        <f>CORREL('Daily Returns'!C$609:C$860,'Daily Returns'!D$609:D$860)</f>
        <v>-5.225073009516755E-2</v>
      </c>
    </row>
    <row r="609" spans="1:10" x14ac:dyDescent="0.25">
      <c r="A609" s="60">
        <f>'Daily Prices'!A861</f>
        <v>43403</v>
      </c>
      <c r="B609" s="61">
        <f>STDEV('Daily Returns'!B$610:B$861)*SQRT(Assumptions!$C$9)</f>
        <v>0.12326504608282592</v>
      </c>
      <c r="C609" s="61">
        <f>STDEV('Daily Returns'!C$610:C$861)*SQRT(Assumptions!$C$9)</f>
        <v>9.2343572750243366E-2</v>
      </c>
      <c r="D609" s="61">
        <f>STDEV('Daily Returns'!D$610:D$861)*SQRT(Assumptions!$C$9)</f>
        <v>0.23358351875313865</v>
      </c>
      <c r="E609" s="61">
        <f>STDEV('Daily Returns'!E$610:E$861)*SQRT(Assumptions!$C$9)</f>
        <v>9.3889061260629791E-2</v>
      </c>
      <c r="F609" s="48">
        <f>'Growth Index'!E861/'Growth Index'!E609-1</f>
        <v>7.012204148151735E-2</v>
      </c>
      <c r="G609" s="62">
        <f>(F609-Assumptions!$C$8)/E609</f>
        <v>5.4554187812133947E-2</v>
      </c>
      <c r="H609" s="62">
        <f>CORREL('Daily Returns'!B$610:B$861,'Daily Returns'!C$610:C$861)</f>
        <v>-0.11318197938265745</v>
      </c>
      <c r="I609" s="62">
        <f>CORREL('Daily Returns'!B$610:B$861,'Daily Returns'!D$610:D$861)</f>
        <v>0.33539980867116759</v>
      </c>
      <c r="J609" s="62">
        <f>CORREL('Daily Returns'!C$610:C$861,'Daily Returns'!D$610:D$861)</f>
        <v>-4.9507501011788496E-2</v>
      </c>
    </row>
    <row r="610" spans="1:10" x14ac:dyDescent="0.25">
      <c r="A610" s="63">
        <f>'Daily Prices'!A862</f>
        <v>43404</v>
      </c>
      <c r="B610" s="35">
        <f>STDEV('Daily Returns'!B$611:B$862)*SQRT(Assumptions!$C$9)</f>
        <v>0.12426236285115699</v>
      </c>
      <c r="C610" s="35">
        <f>STDEV('Daily Returns'!C$611:C$862)*SQRT(Assumptions!$C$9)</f>
        <v>9.1041132312019268E-2</v>
      </c>
      <c r="D610" s="35">
        <f>STDEV('Daily Returns'!D$611:D$862)*SQRT(Assumptions!$C$9)</f>
        <v>0.23366482016888868</v>
      </c>
      <c r="E610" s="35">
        <f>STDEV('Daily Returns'!E$611:E$862)*SQRT(Assumptions!$C$9)</f>
        <v>9.4330955778555811E-2</v>
      </c>
      <c r="F610" s="32">
        <f>'Growth Index'!E862/'Growth Index'!E610-1</f>
        <v>7.9750041079316603E-2</v>
      </c>
      <c r="G610" s="37">
        <f>(F610-Assumptions!$C$8)/E610</f>
        <v>0.15636480047909912</v>
      </c>
      <c r="H610" s="37">
        <f>CORREL('Daily Returns'!B$611:B$862,'Daily Returns'!C$611:C$862)</f>
        <v>-0.1145265091395264</v>
      </c>
      <c r="I610" s="37">
        <f>CORREL('Daily Returns'!B$611:B$862,'Daily Returns'!D$611:D$862)</f>
        <v>0.34119032492997736</v>
      </c>
      <c r="J610" s="37">
        <f>CORREL('Daily Returns'!C$611:C$862,'Daily Returns'!D$611:D$862)</f>
        <v>-3.9901520997577489E-2</v>
      </c>
    </row>
    <row r="611" spans="1:10" x14ac:dyDescent="0.25">
      <c r="A611" s="60">
        <f>'Daily Prices'!A863</f>
        <v>43405</v>
      </c>
      <c r="B611" s="61">
        <f>STDEV('Daily Returns'!B$612:B$863)*SQRT(Assumptions!$C$9)</f>
        <v>0.1241632535086174</v>
      </c>
      <c r="C611" s="61">
        <f>STDEV('Daily Returns'!C$612:C$863)*SQRT(Assumptions!$C$9)</f>
        <v>9.1037467796895907E-2</v>
      </c>
      <c r="D611" s="61">
        <f>STDEV('Daily Returns'!D$612:D$863)*SQRT(Assumptions!$C$9)</f>
        <v>0.23296392337102301</v>
      </c>
      <c r="E611" s="61">
        <f>STDEV('Daily Returns'!E$612:E$863)*SQRT(Assumptions!$C$9)</f>
        <v>9.4237135724676568E-2</v>
      </c>
      <c r="F611" s="48">
        <f>'Growth Index'!E863/'Growth Index'!E611-1</f>
        <v>7.6920659935126867E-2</v>
      </c>
      <c r="G611" s="62">
        <f>(F611-Assumptions!$C$8)/E611</f>
        <v>0.12649641612574358</v>
      </c>
      <c r="H611" s="62">
        <f>CORREL('Daily Returns'!B$612:B$863,'Daily Returns'!C$612:C$863)</f>
        <v>-0.11423278159864654</v>
      </c>
      <c r="I611" s="62">
        <f>CORREL('Daily Returns'!B$612:B$863,'Daily Returns'!D$612:D$863)</f>
        <v>0.34568016991666106</v>
      </c>
      <c r="J611" s="62">
        <f>CORREL('Daily Returns'!C$612:C$863,'Daily Returns'!D$612:D$863)</f>
        <v>-4.073060950911879E-2</v>
      </c>
    </row>
    <row r="612" spans="1:10" x14ac:dyDescent="0.25">
      <c r="A612" s="63">
        <f>'Daily Prices'!A864</f>
        <v>43409</v>
      </c>
      <c r="B612" s="35">
        <f>STDEV('Daily Returns'!B$613:B$864)*SQRT(Assumptions!$C$9)</f>
        <v>0.12503080551549381</v>
      </c>
      <c r="C612" s="35">
        <f>STDEV('Daily Returns'!C$613:C$864)*SQRT(Assumptions!$C$9)</f>
        <v>9.0960078710182232E-2</v>
      </c>
      <c r="D612" s="35">
        <f>STDEV('Daily Returns'!D$613:D$864)*SQRT(Assumptions!$C$9)</f>
        <v>0.2320070482014662</v>
      </c>
      <c r="E612" s="35">
        <f>STDEV('Daily Returns'!E$613:E$864)*SQRT(Assumptions!$C$9)</f>
        <v>9.4043118664525804E-2</v>
      </c>
      <c r="F612" s="32">
        <f>'Growth Index'!E864/'Growth Index'!E612-1</f>
        <v>7.4188890382127282E-2</v>
      </c>
      <c r="G612" s="37">
        <f>(F612-Assumptions!$C$8)/E612</f>
        <v>9.7709332831743267E-2</v>
      </c>
      <c r="H612" s="37">
        <f>CORREL('Daily Returns'!B$613:B$864,'Daily Returns'!C$613:C$864)</f>
        <v>-0.11571581066382426</v>
      </c>
      <c r="I612" s="37">
        <f>CORREL('Daily Returns'!B$613:B$864,'Daily Returns'!D$613:D$864)</f>
        <v>0.34785671195137885</v>
      </c>
      <c r="J612" s="37">
        <f>CORREL('Daily Returns'!C$613:C$864,'Daily Returns'!D$613:D$864)</f>
        <v>-4.5719067997170459E-2</v>
      </c>
    </row>
    <row r="613" spans="1:10" x14ac:dyDescent="0.25">
      <c r="A613" s="60">
        <f>'Daily Prices'!A865</f>
        <v>43410</v>
      </c>
      <c r="B613" s="61">
        <f>STDEV('Daily Returns'!B$614:B$865)*SQRT(Assumptions!$C$9)</f>
        <v>0.12490114417458317</v>
      </c>
      <c r="C613" s="61">
        <f>STDEV('Daily Returns'!C$614:C$865)*SQRT(Assumptions!$C$9)</f>
        <v>9.0482501373442201E-2</v>
      </c>
      <c r="D613" s="61">
        <f>STDEV('Daily Returns'!D$614:D$865)*SQRT(Assumptions!$C$9)</f>
        <v>0.2326873066829182</v>
      </c>
      <c r="E613" s="61">
        <f>STDEV('Daily Returns'!E$614:E$865)*SQRT(Assumptions!$C$9)</f>
        <v>9.4204122676369184E-2</v>
      </c>
      <c r="F613" s="48">
        <f>'Growth Index'!E865/'Growth Index'!E613-1</f>
        <v>6.8071307948304183E-2</v>
      </c>
      <c r="G613" s="62">
        <f>(F613-Assumptions!$C$8)/E613</f>
        <v>3.260269148575818E-2</v>
      </c>
      <c r="H613" s="62">
        <f>CORREL('Daily Returns'!B$614:B$865,'Daily Returns'!C$614:C$865)</f>
        <v>-0.11171076072669586</v>
      </c>
      <c r="I613" s="62">
        <f>CORREL('Daily Returns'!B$614:B$865,'Daily Returns'!D$614:D$865)</f>
        <v>0.34524432041460706</v>
      </c>
      <c r="J613" s="62">
        <f>CORREL('Daily Returns'!C$614:C$865,'Daily Returns'!D$614:D$865)</f>
        <v>-4.2655180880630798E-2</v>
      </c>
    </row>
    <row r="614" spans="1:10" x14ac:dyDescent="0.25">
      <c r="A614" s="63">
        <f>'Daily Prices'!A866</f>
        <v>43411</v>
      </c>
      <c r="B614" s="35">
        <f>STDEV('Daily Returns'!B$615:B$866)*SQRT(Assumptions!$C$9)</f>
        <v>0.12474130254521433</v>
      </c>
      <c r="C614" s="35">
        <f>STDEV('Daily Returns'!C$615:C$866)*SQRT(Assumptions!$C$9)</f>
        <v>9.1150631575522223E-2</v>
      </c>
      <c r="D614" s="35">
        <f>STDEV('Daily Returns'!D$615:D$866)*SQRT(Assumptions!$C$9)</f>
        <v>0.23347102561280639</v>
      </c>
      <c r="E614" s="35">
        <f>STDEV('Daily Returns'!E$615:E$866)*SQRT(Assumptions!$C$9)</f>
        <v>9.4508047291054637E-2</v>
      </c>
      <c r="F614" s="32">
        <f>'Growth Index'!E866/'Growth Index'!E614-1</f>
        <v>5.4478736798618144E-2</v>
      </c>
      <c r="G614" s="37">
        <f>(F614-Assumptions!$C$8)/E614</f>
        <v>-0.11132663834413724</v>
      </c>
      <c r="H614" s="37">
        <f>CORREL('Daily Returns'!B$615:B$866,'Daily Returns'!C$615:C$866)</f>
        <v>-0.11592993786082846</v>
      </c>
      <c r="I614" s="37">
        <f>CORREL('Daily Returns'!B$615:B$866,'Daily Returns'!D$615:D$866)</f>
        <v>0.33750574244764087</v>
      </c>
      <c r="J614" s="37">
        <f>CORREL('Daily Returns'!C$615:C$866,'Daily Returns'!D$615:D$866)</f>
        <v>-3.0685406949969678E-2</v>
      </c>
    </row>
    <row r="615" spans="1:10" x14ac:dyDescent="0.25">
      <c r="A615" s="60">
        <f>'Daily Prices'!A867</f>
        <v>43413</v>
      </c>
      <c r="B615" s="61">
        <f>STDEV('Daily Returns'!B$616:B$867)*SQRT(Assumptions!$C$9)</f>
        <v>0.12476184136203823</v>
      </c>
      <c r="C615" s="61">
        <f>STDEV('Daily Returns'!C$616:C$867)*SQRT(Assumptions!$C$9)</f>
        <v>9.18096262761883E-2</v>
      </c>
      <c r="D615" s="61">
        <f>STDEV('Daily Returns'!D$616:D$867)*SQRT(Assumptions!$C$9)</f>
        <v>0.23347794881655745</v>
      </c>
      <c r="E615" s="61">
        <f>STDEV('Daily Returns'!E$616:E$867)*SQRT(Assumptions!$C$9)</f>
        <v>9.4575172245552258E-2</v>
      </c>
      <c r="F615" s="48">
        <f>'Growth Index'!E867/'Growth Index'!E615-1</f>
        <v>4.9220771205978897E-2</v>
      </c>
      <c r="G615" s="62">
        <f>(F615-Assumptions!$C$8)/E615</f>
        <v>-0.1668432466932481</v>
      </c>
      <c r="H615" s="62">
        <f>CORREL('Daily Returns'!B$616:B$867,'Daily Returns'!C$616:C$867)</f>
        <v>-0.11238907604302578</v>
      </c>
      <c r="I615" s="62">
        <f>CORREL('Daily Returns'!B$616:B$867,'Daily Returns'!D$616:D$867)</f>
        <v>0.33680017168020221</v>
      </c>
      <c r="J615" s="62">
        <f>CORREL('Daily Returns'!C$616:C$867,'Daily Returns'!D$616:D$867)</f>
        <v>-3.2678208277188946E-2</v>
      </c>
    </row>
    <row r="616" spans="1:10" x14ac:dyDescent="0.25">
      <c r="A616" s="63">
        <f>'Daily Prices'!A868</f>
        <v>43416</v>
      </c>
      <c r="B616" s="35">
        <f>STDEV('Daily Returns'!B$617:B$868)*SQRT(Assumptions!$C$9)</f>
        <v>0.12517683140052174</v>
      </c>
      <c r="C616" s="35">
        <f>STDEV('Daily Returns'!C$617:C$868)*SQRT(Assumptions!$C$9)</f>
        <v>9.17779228254159E-2</v>
      </c>
      <c r="D616" s="35">
        <f>STDEV('Daily Returns'!D$617:D$868)*SQRT(Assumptions!$C$9)</f>
        <v>0.23352629516849224</v>
      </c>
      <c r="E616" s="35">
        <f>STDEV('Daily Returns'!E$617:E$868)*SQRT(Assumptions!$C$9)</f>
        <v>9.4592916017145673E-2</v>
      </c>
      <c r="F616" s="32">
        <f>'Growth Index'!E868/'Growth Index'!E616-1</f>
        <v>4.8134634038168089E-2</v>
      </c>
      <c r="G616" s="37">
        <f>(F616-Assumptions!$C$8)/E616</f>
        <v>-0.17829417541980563</v>
      </c>
      <c r="H616" s="37">
        <f>CORREL('Daily Returns'!B$617:B$868,'Daily Returns'!C$617:C$868)</f>
        <v>-0.11076965081216381</v>
      </c>
      <c r="I616" s="37">
        <f>CORREL('Daily Returns'!B$617:B$868,'Daily Returns'!D$617:D$868)</f>
        <v>0.33395432145774279</v>
      </c>
      <c r="J616" s="37">
        <f>CORREL('Daily Returns'!C$617:C$868,'Daily Returns'!D$617:D$868)</f>
        <v>-3.3050212291066611E-2</v>
      </c>
    </row>
    <row r="617" spans="1:10" x14ac:dyDescent="0.25">
      <c r="A617" s="60">
        <f>'Daily Prices'!A869</f>
        <v>43417</v>
      </c>
      <c r="B617" s="61">
        <f>STDEV('Daily Returns'!B$618:B$869)*SQRT(Assumptions!$C$9)</f>
        <v>0.12543896935635493</v>
      </c>
      <c r="C617" s="61">
        <f>STDEV('Daily Returns'!C$618:C$869)*SQRT(Assumptions!$C$9)</f>
        <v>9.1986740389281049E-2</v>
      </c>
      <c r="D617" s="61">
        <f>STDEV('Daily Returns'!D$618:D$869)*SQRT(Assumptions!$C$9)</f>
        <v>0.23481231962931229</v>
      </c>
      <c r="E617" s="61">
        <f>STDEV('Daily Returns'!E$618:E$869)*SQRT(Assumptions!$C$9)</f>
        <v>9.4805499092402823E-2</v>
      </c>
      <c r="F617" s="48">
        <f>'Growth Index'!E869/'Growth Index'!E617-1</f>
        <v>5.4948954181524901E-2</v>
      </c>
      <c r="G617" s="62">
        <f>(F617-Assumptions!$C$8)/E617</f>
        <v>-0.10601754027663292</v>
      </c>
      <c r="H617" s="62">
        <f>CORREL('Daily Returns'!B$618:B$869,'Daily Returns'!C$618:C$869)</f>
        <v>-0.11525751419774972</v>
      </c>
      <c r="I617" s="62">
        <f>CORREL('Daily Returns'!B$618:B$869,'Daily Returns'!D$618:D$869)</f>
        <v>0.33848738463380562</v>
      </c>
      <c r="J617" s="62">
        <f>CORREL('Daily Returns'!C$618:C$869,'Daily Returns'!D$618:D$869)</f>
        <v>-4.2370811843140246E-2</v>
      </c>
    </row>
    <row r="618" spans="1:10" x14ac:dyDescent="0.25">
      <c r="A618" s="63">
        <f>'Daily Prices'!A870</f>
        <v>43418</v>
      </c>
      <c r="B618" s="35">
        <f>STDEV('Daily Returns'!B$619:B$870)*SQRT(Assumptions!$C$9)</f>
        <v>0.12543558909385927</v>
      </c>
      <c r="C618" s="35">
        <f>STDEV('Daily Returns'!C$619:C$870)*SQRT(Assumptions!$C$9)</f>
        <v>9.2015713268424934E-2</v>
      </c>
      <c r="D618" s="35">
        <f>STDEV('Daily Returns'!D$619:D$870)*SQRT(Assumptions!$C$9)</f>
        <v>0.23481502666800322</v>
      </c>
      <c r="E618" s="35">
        <f>STDEV('Daily Returns'!E$619:E$870)*SQRT(Assumptions!$C$9)</f>
        <v>9.4807883220835082E-2</v>
      </c>
      <c r="F618" s="32">
        <f>'Growth Index'!E870/'Growth Index'!E618-1</f>
        <v>5.441291868465914E-2</v>
      </c>
      <c r="G618" s="37">
        <f>(F618-Assumptions!$C$8)/E618</f>
        <v>-0.11166878697924809</v>
      </c>
      <c r="H618" s="37">
        <f>CORREL('Daily Returns'!B$619:B$870,'Daily Returns'!C$619:C$870)</f>
        <v>-0.11513598829069553</v>
      </c>
      <c r="I618" s="37">
        <f>CORREL('Daily Returns'!B$619:B$870,'Daily Returns'!D$619:D$870)</f>
        <v>0.33848703772231831</v>
      </c>
      <c r="J618" s="37">
        <f>CORREL('Daily Returns'!C$619:C$870,'Daily Returns'!D$619:D$870)</f>
        <v>-4.2483140103389043E-2</v>
      </c>
    </row>
    <row r="619" spans="1:10" x14ac:dyDescent="0.25">
      <c r="A619" s="60">
        <f>'Daily Prices'!A871</f>
        <v>43419</v>
      </c>
      <c r="B619" s="61">
        <f>STDEV('Daily Returns'!B$620:B$871)*SQRT(Assumptions!$C$9)</f>
        <v>0.12547122550605655</v>
      </c>
      <c r="C619" s="61">
        <f>STDEV('Daily Returns'!C$620:C$871)*SQRT(Assumptions!$C$9)</f>
        <v>9.2031077296015645E-2</v>
      </c>
      <c r="D619" s="61">
        <f>STDEV('Daily Returns'!D$620:D$871)*SQRT(Assumptions!$C$9)</f>
        <v>0.23484974115477025</v>
      </c>
      <c r="E619" s="61">
        <f>STDEV('Daily Returns'!E$620:E$871)*SQRT(Assumptions!$C$9)</f>
        <v>9.4861308561869209E-2</v>
      </c>
      <c r="F619" s="48">
        <f>'Growth Index'!E871/'Growth Index'!E619-1</f>
        <v>5.7553244734308562E-2</v>
      </c>
      <c r="G619" s="62">
        <f>(F619-Assumptions!$C$8)/E619</f>
        <v>-7.8501502652523647E-2</v>
      </c>
      <c r="H619" s="62">
        <f>CORREL('Daily Returns'!B$620:B$871,'Daily Returns'!C$620:C$871)</f>
        <v>-0.1143606020899022</v>
      </c>
      <c r="I619" s="62">
        <f>CORREL('Daily Returns'!B$620:B$871,'Daily Returns'!D$620:D$871)</f>
        <v>0.33875858584000623</v>
      </c>
      <c r="J619" s="62">
        <f>CORREL('Daily Returns'!C$620:C$871,'Daily Returns'!D$620:D$871)</f>
        <v>-4.1855163608475632E-2</v>
      </c>
    </row>
    <row r="620" spans="1:10" x14ac:dyDescent="0.25">
      <c r="A620" s="63">
        <f>'Daily Prices'!A872</f>
        <v>43420</v>
      </c>
      <c r="B620" s="35">
        <f>STDEV('Daily Returns'!B$621:B$872)*SQRT(Assumptions!$C$9)</f>
        <v>0.12557224250402899</v>
      </c>
      <c r="C620" s="35">
        <f>STDEV('Daily Returns'!C$621:C$872)*SQRT(Assumptions!$C$9)</f>
        <v>9.2159779882805049E-2</v>
      </c>
      <c r="D620" s="35">
        <f>STDEV('Daily Returns'!D$621:D$872)*SQRT(Assumptions!$C$9)</f>
        <v>0.23476973443456192</v>
      </c>
      <c r="E620" s="35">
        <f>STDEV('Daily Returns'!E$621:E$872)*SQRT(Assumptions!$C$9)</f>
        <v>9.4891917596945069E-2</v>
      </c>
      <c r="F620" s="32">
        <f>'Growth Index'!E872/'Growth Index'!E620-1</f>
        <v>6.8286517672389691E-2</v>
      </c>
      <c r="G620" s="37">
        <f>(F620-Assumptions!$C$8)/E620</f>
        <v>3.4634326669940686E-2</v>
      </c>
      <c r="H620" s="37">
        <f>CORREL('Daily Returns'!B$621:B$872,'Daily Returns'!C$621:C$872)</f>
        <v>-0.11130882004373929</v>
      </c>
      <c r="I620" s="37">
        <f>CORREL('Daily Returns'!B$621:B$872,'Daily Returns'!D$621:D$872)</f>
        <v>0.33871016491540518</v>
      </c>
      <c r="J620" s="37">
        <f>CORREL('Daily Returns'!C$621:C$872,'Daily Returns'!D$621:D$872)</f>
        <v>-4.2820075413057768E-2</v>
      </c>
    </row>
    <row r="621" spans="1:10" x14ac:dyDescent="0.25">
      <c r="A621" s="60">
        <f>'Daily Prices'!A873</f>
        <v>43423</v>
      </c>
      <c r="B621" s="61">
        <f>STDEV('Daily Returns'!B$622:B$873)*SQRT(Assumptions!$C$9)</f>
        <v>0.1250479731585179</v>
      </c>
      <c r="C621" s="61">
        <f>STDEV('Daily Returns'!C$622:C$873)*SQRT(Assumptions!$C$9)</f>
        <v>9.2390755296576144E-2</v>
      </c>
      <c r="D621" s="61">
        <f>STDEV('Daily Returns'!D$622:D$873)*SQRT(Assumptions!$C$9)</f>
        <v>0.23340080128440571</v>
      </c>
      <c r="E621" s="61">
        <f>STDEV('Daily Returns'!E$622:E$873)*SQRT(Assumptions!$C$9)</f>
        <v>9.4195991756806693E-2</v>
      </c>
      <c r="F621" s="48">
        <f>'Growth Index'!E873/'Growth Index'!E621-1</f>
        <v>8.1497260523197834E-2</v>
      </c>
      <c r="G621" s="62">
        <f>(F621-Assumptions!$C$8)/E621</f>
        <v>0.17513760634093778</v>
      </c>
      <c r="H621" s="62">
        <f>CORREL('Daily Returns'!B$622:B$873,'Daily Returns'!C$622:C$873)</f>
        <v>-0.11504785365139317</v>
      </c>
      <c r="I621" s="62">
        <f>CORREL('Daily Returns'!B$622:B$873,'Daily Returns'!D$622:D$873)</f>
        <v>0.33047164847937899</v>
      </c>
      <c r="J621" s="62">
        <f>CORREL('Daily Returns'!C$622:C$873,'Daily Returns'!D$622:D$873)</f>
        <v>-4.2545260054616382E-2</v>
      </c>
    </row>
    <row r="622" spans="1:10" x14ac:dyDescent="0.25">
      <c r="A622" s="63">
        <f>'Daily Prices'!A874</f>
        <v>43424</v>
      </c>
      <c r="B622" s="35">
        <f>STDEV('Daily Returns'!B$623:B$874)*SQRT(Assumptions!$C$9)</f>
        <v>0.12498285124914768</v>
      </c>
      <c r="C622" s="35">
        <f>STDEV('Daily Returns'!C$623:C$874)*SQRT(Assumptions!$C$9)</f>
        <v>9.228830023550634E-2</v>
      </c>
      <c r="D622" s="35">
        <f>STDEV('Daily Returns'!D$623:D$874)*SQRT(Assumptions!$C$9)</f>
        <v>0.23352402678611384</v>
      </c>
      <c r="E622" s="35">
        <f>STDEV('Daily Returns'!E$623:E$874)*SQRT(Assumptions!$C$9)</f>
        <v>9.4281035842510338E-2</v>
      </c>
      <c r="F622" s="32">
        <f>'Growth Index'!E874/'Growth Index'!E622-1</f>
        <v>7.9620663607544495E-2</v>
      </c>
      <c r="G622" s="37">
        <f>(F622-Assumptions!$C$8)/E622</f>
        <v>0.15507533913784374</v>
      </c>
      <c r="H622" s="37">
        <f>CORREL('Daily Returns'!B$623:B$874,'Daily Returns'!C$623:C$874)</f>
        <v>-0.11263204816042732</v>
      </c>
      <c r="I622" s="37">
        <f>CORREL('Daily Returns'!B$623:B$874,'Daily Returns'!D$623:D$874)</f>
        <v>0.33104186234536298</v>
      </c>
      <c r="J622" s="37">
        <f>CORREL('Daily Returns'!C$623:C$874,'Daily Returns'!D$623:D$874)</f>
        <v>-4.1578516106284533E-2</v>
      </c>
    </row>
    <row r="623" spans="1:10" x14ac:dyDescent="0.25">
      <c r="A623" s="60">
        <f>'Daily Prices'!A875</f>
        <v>43425</v>
      </c>
      <c r="B623" s="61">
        <f>STDEV('Daily Returns'!B$624:B$875)*SQRT(Assumptions!$C$9)</f>
        <v>0.12524672678420623</v>
      </c>
      <c r="C623" s="61">
        <f>STDEV('Daily Returns'!C$624:C$875)*SQRT(Assumptions!$C$9)</f>
        <v>9.1986867620046819E-2</v>
      </c>
      <c r="D623" s="61">
        <f>STDEV('Daily Returns'!D$624:D$875)*SQRT(Assumptions!$C$9)</f>
        <v>0.23350942105415798</v>
      </c>
      <c r="E623" s="61">
        <f>STDEV('Daily Returns'!E$624:E$875)*SQRT(Assumptions!$C$9)</f>
        <v>9.4305456177263394E-2</v>
      </c>
      <c r="F623" s="48">
        <f>'Growth Index'!E875/'Growth Index'!E623-1</f>
        <v>7.0007794348361241E-2</v>
      </c>
      <c r="G623" s="62">
        <f>(F623-Assumptions!$C$8)/E623</f>
        <v>5.3101851699314452E-2</v>
      </c>
      <c r="H623" s="62">
        <f>CORREL('Daily Returns'!B$624:B$875,'Daily Returns'!C$624:C$875)</f>
        <v>-0.11002468360577791</v>
      </c>
      <c r="I623" s="62">
        <f>CORREL('Daily Returns'!B$624:B$875,'Daily Returns'!D$624:D$875)</f>
        <v>0.33175301389385525</v>
      </c>
      <c r="J623" s="62">
        <f>CORREL('Daily Returns'!C$624:C$875,'Daily Returns'!D$624:D$875)</f>
        <v>-4.3019814636692029E-2</v>
      </c>
    </row>
    <row r="624" spans="1:10" x14ac:dyDescent="0.25">
      <c r="A624" s="63">
        <f>'Daily Prices'!A876</f>
        <v>43426</v>
      </c>
      <c r="B624" s="35">
        <f>STDEV('Daily Returns'!B$625:B$876)*SQRT(Assumptions!$C$9)</f>
        <v>0.12459362864598886</v>
      </c>
      <c r="C624" s="35">
        <f>STDEV('Daily Returns'!C$625:C$876)*SQRT(Assumptions!$C$9)</f>
        <v>9.1158054209243985E-2</v>
      </c>
      <c r="D624" s="35">
        <f>STDEV('Daily Returns'!D$625:D$876)*SQRT(Assumptions!$C$9)</f>
        <v>0.23270696789761783</v>
      </c>
      <c r="E624" s="35">
        <f>STDEV('Daily Returns'!E$625:E$876)*SQRT(Assumptions!$C$9)</f>
        <v>9.3132037841208631E-2</v>
      </c>
      <c r="F624" s="32">
        <f>'Growth Index'!E876/'Growth Index'!E624-1</f>
        <v>8.1689610955580472E-2</v>
      </c>
      <c r="G624" s="37">
        <f>(F624-Assumptions!$C$8)/E624</f>
        <v>0.17920375568326422</v>
      </c>
      <c r="H624" s="37">
        <f>CORREL('Daily Returns'!B$625:B$876,'Daily Returns'!C$625:C$876)</f>
        <v>-0.12686835546582279</v>
      </c>
      <c r="I624" s="37">
        <f>CORREL('Daily Returns'!B$625:B$876,'Daily Returns'!D$625:D$876)</f>
        <v>0.3260933800827277</v>
      </c>
      <c r="J624" s="37">
        <f>CORREL('Daily Returns'!C$625:C$876,'Daily Returns'!D$625:D$876)</f>
        <v>-5.5559015331508733E-2</v>
      </c>
    </row>
    <row r="625" spans="1:10" x14ac:dyDescent="0.25">
      <c r="A625" s="60">
        <f>'Daily Prices'!A877</f>
        <v>43430</v>
      </c>
      <c r="B625" s="61">
        <f>STDEV('Daily Returns'!B$626:B$877)*SQRT(Assumptions!$C$9)</f>
        <v>0.12496159994266857</v>
      </c>
      <c r="C625" s="61">
        <f>STDEV('Daily Returns'!C$626:C$877)*SQRT(Assumptions!$C$9)</f>
        <v>9.1405393763628703E-2</v>
      </c>
      <c r="D625" s="61">
        <f>STDEV('Daily Returns'!D$626:D$877)*SQRT(Assumptions!$C$9)</f>
        <v>0.23276732946166551</v>
      </c>
      <c r="E625" s="61">
        <f>STDEV('Daily Returns'!E$626:E$877)*SQRT(Assumptions!$C$9)</f>
        <v>9.3147284833496935E-2</v>
      </c>
      <c r="F625" s="48">
        <f>'Growth Index'!E877/'Growth Index'!E625-1</f>
        <v>8.2717824906271664E-2</v>
      </c>
      <c r="G625" s="62">
        <f>(F625-Assumptions!$C$8)/E625</f>
        <v>0.19021300446859735</v>
      </c>
      <c r="H625" s="62">
        <f>CORREL('Daily Returns'!B$626:B$877,'Daily Returns'!C$626:C$877)</f>
        <v>-0.13194366520863973</v>
      </c>
      <c r="I625" s="62">
        <f>CORREL('Daily Returns'!B$626:B$877,'Daily Returns'!D$626:D$877)</f>
        <v>0.3268186821118329</v>
      </c>
      <c r="J625" s="62">
        <f>CORREL('Daily Returns'!C$626:C$877,'Daily Returns'!D$626:D$877)</f>
        <v>-5.7072398889799814E-2</v>
      </c>
    </row>
    <row r="626" spans="1:10" x14ac:dyDescent="0.25">
      <c r="A626" s="63">
        <f>'Daily Prices'!A878</f>
        <v>43431</v>
      </c>
      <c r="B626" s="35">
        <f>STDEV('Daily Returns'!B$627:B$878)*SQRT(Assumptions!$C$9)</f>
        <v>0.12502406612767342</v>
      </c>
      <c r="C626" s="35">
        <f>STDEV('Daily Returns'!C$627:C$878)*SQRT(Assumptions!$C$9)</f>
        <v>9.1390541525109559E-2</v>
      </c>
      <c r="D626" s="35">
        <f>STDEV('Daily Returns'!D$627:D$878)*SQRT(Assumptions!$C$9)</f>
        <v>0.23277209985781827</v>
      </c>
      <c r="E626" s="35">
        <f>STDEV('Daily Returns'!E$627:E$878)*SQRT(Assumptions!$C$9)</f>
        <v>9.319728814887443E-2</v>
      </c>
      <c r="F626" s="32">
        <f>'Growth Index'!E878/'Growth Index'!E626-1</f>
        <v>8.5073638105086946E-2</v>
      </c>
      <c r="G626" s="37">
        <f>(F626-Assumptions!$C$8)/E626</f>
        <v>0.21538865029013593</v>
      </c>
      <c r="H626" s="37">
        <f>CORREL('Daily Returns'!B$627:B$878,'Daily Returns'!C$627:C$878)</f>
        <v>-0.13186617083546182</v>
      </c>
      <c r="I626" s="37">
        <f>CORREL('Daily Returns'!B$627:B$878,'Daily Returns'!D$627:D$878)</f>
        <v>0.32762396885170825</v>
      </c>
      <c r="J626" s="37">
        <f>CORREL('Daily Returns'!C$627:C$878,'Daily Returns'!D$627:D$878)</f>
        <v>-5.6503170261505968E-2</v>
      </c>
    </row>
    <row r="627" spans="1:10" x14ac:dyDescent="0.25">
      <c r="A627" s="60">
        <f>'Daily Prices'!A879</f>
        <v>43432</v>
      </c>
      <c r="B627" s="61">
        <f>STDEV('Daily Returns'!B$628:B$879)*SQRT(Assumptions!$C$9)</f>
        <v>0.1249736715770661</v>
      </c>
      <c r="C627" s="61">
        <f>STDEV('Daily Returns'!C$628:C$879)*SQRT(Assumptions!$C$9)</f>
        <v>9.1972036159350484E-2</v>
      </c>
      <c r="D627" s="61">
        <f>STDEV('Daily Returns'!D$628:D$879)*SQRT(Assumptions!$C$9)</f>
        <v>0.23274399297231735</v>
      </c>
      <c r="E627" s="61">
        <f>STDEV('Daily Returns'!E$628:E$879)*SQRT(Assumptions!$C$9)</f>
        <v>9.3268460604904666E-2</v>
      </c>
      <c r="F627" s="48">
        <f>'Growth Index'!E879/'Growth Index'!E627-1</f>
        <v>8.2949697415050094E-2</v>
      </c>
      <c r="G627" s="62">
        <f>(F627-Assumptions!$C$8)/E627</f>
        <v>0.19245195319655764</v>
      </c>
      <c r="H627" s="62">
        <f>CORREL('Daily Returns'!B$628:B$879,'Daily Returns'!C$628:C$879)</f>
        <v>-0.13282866133244312</v>
      </c>
      <c r="I627" s="62">
        <f>CORREL('Daily Returns'!B$628:B$879,'Daily Returns'!D$628:D$879)</f>
        <v>0.32827918198325595</v>
      </c>
      <c r="J627" s="62">
        <f>CORREL('Daily Returns'!C$628:C$879,'Daily Returns'!D$628:D$879)</f>
        <v>-5.5996894065135028E-2</v>
      </c>
    </row>
    <row r="628" spans="1:10" x14ac:dyDescent="0.25">
      <c r="A628" s="63">
        <f>'Daily Prices'!A880</f>
        <v>43433</v>
      </c>
      <c r="B628" s="35">
        <f>STDEV('Daily Returns'!B$629:B$880)*SQRT(Assumptions!$C$9)</f>
        <v>0.12546580123627873</v>
      </c>
      <c r="C628" s="35">
        <f>STDEV('Daily Returns'!C$629:C$880)*SQRT(Assumptions!$C$9)</f>
        <v>9.1881746339559658E-2</v>
      </c>
      <c r="D628" s="35">
        <f>STDEV('Daily Returns'!D$629:D$880)*SQRT(Assumptions!$C$9)</f>
        <v>0.23272826714759307</v>
      </c>
      <c r="E628" s="35">
        <f>STDEV('Daily Returns'!E$629:E$880)*SQRT(Assumptions!$C$9)</f>
        <v>9.3393289156916526E-2</v>
      </c>
      <c r="F628" s="32">
        <f>'Growth Index'!E880/'Growth Index'!E628-1</f>
        <v>9.0124583671893577E-2</v>
      </c>
      <c r="G628" s="37">
        <f>(F628-Assumptions!$C$8)/E628</f>
        <v>0.26901915436001</v>
      </c>
      <c r="H628" s="37">
        <f>CORREL('Daily Returns'!B$629:B$880,'Daily Returns'!C$629:C$880)</f>
        <v>-0.12992963186798359</v>
      </c>
      <c r="I628" s="37">
        <f>CORREL('Daily Returns'!B$629:B$880,'Daily Returns'!D$629:D$880)</f>
        <v>0.32941234385826124</v>
      </c>
      <c r="J628" s="37">
        <f>CORREL('Daily Returns'!C$629:C$880,'Daily Returns'!D$629:D$880)</f>
        <v>-5.6839666179157117E-2</v>
      </c>
    </row>
    <row r="629" spans="1:10" x14ac:dyDescent="0.25">
      <c r="A629" s="60">
        <f>'Daily Prices'!A881</f>
        <v>43434</v>
      </c>
      <c r="B629" s="61">
        <f>STDEV('Daily Returns'!B$630:B$881)*SQRT(Assumptions!$C$9)</f>
        <v>0.1254278649982235</v>
      </c>
      <c r="C629" s="61">
        <f>STDEV('Daily Returns'!C$630:C$881)*SQRT(Assumptions!$C$9)</f>
        <v>9.2206886653448672E-2</v>
      </c>
      <c r="D629" s="61">
        <f>STDEV('Daily Returns'!D$630:D$881)*SQRT(Assumptions!$C$9)</f>
        <v>0.232699169454262</v>
      </c>
      <c r="E629" s="61">
        <f>STDEV('Daily Returns'!E$630:E$881)*SQRT(Assumptions!$C$9)</f>
        <v>9.3457593848034398E-2</v>
      </c>
      <c r="F629" s="48">
        <f>'Growth Index'!E881/'Growth Index'!E629-1</f>
        <v>8.7909849523383432E-2</v>
      </c>
      <c r="G629" s="62">
        <f>(F629-Assumptions!$C$8)/E629</f>
        <v>0.24513630813816709</v>
      </c>
      <c r="H629" s="62">
        <f>CORREL('Daily Returns'!B$630:B$881,'Daily Returns'!C$630:C$881)</f>
        <v>-0.12930942628371184</v>
      </c>
      <c r="I629" s="62">
        <f>CORREL('Daily Returns'!B$630:B$881,'Daily Returns'!D$630:D$881)</f>
        <v>0.32904568421923208</v>
      </c>
      <c r="J629" s="62">
        <f>CORREL('Daily Returns'!C$630:C$881,'Daily Returns'!D$630:D$881)</f>
        <v>-5.536041374994706E-2</v>
      </c>
    </row>
    <row r="630" spans="1:10" x14ac:dyDescent="0.25">
      <c r="A630" s="63">
        <f>'Daily Prices'!A882</f>
        <v>43437</v>
      </c>
      <c r="B630" s="35">
        <f>STDEV('Daily Returns'!B$631:B$882)*SQRT(Assumptions!$C$9)</f>
        <v>0.1250317227072196</v>
      </c>
      <c r="C630" s="35">
        <f>STDEV('Daily Returns'!C$631:C$882)*SQRT(Assumptions!$C$9)</f>
        <v>9.355286458470731E-2</v>
      </c>
      <c r="D630" s="35">
        <f>STDEV('Daily Returns'!D$631:D$882)*SQRT(Assumptions!$C$9)</f>
        <v>0.23135543493325733</v>
      </c>
      <c r="E630" s="35">
        <f>STDEV('Daily Returns'!E$631:E$882)*SQRT(Assumptions!$C$9)</f>
        <v>9.1525031151704586E-2</v>
      </c>
      <c r="F630" s="32">
        <f>'Growth Index'!E882/'Growth Index'!E630-1</f>
        <v>6.9616668379717916E-2</v>
      </c>
      <c r="G630" s="37">
        <f>(F630-Assumptions!$C$8)/E630</f>
        <v>5.0441593098894372E-2</v>
      </c>
      <c r="H630" s="37">
        <f>CORREL('Daily Returns'!B$631:B$882,'Daily Returns'!C$631:C$882)</f>
        <v>-0.13882086851325309</v>
      </c>
      <c r="I630" s="37">
        <f>CORREL('Daily Returns'!B$631:B$882,'Daily Returns'!D$631:D$882)</f>
        <v>0.31964129671703734</v>
      </c>
      <c r="J630" s="37">
        <f>CORREL('Daily Returns'!C$631:C$882,'Daily Returns'!D$631:D$882)</f>
        <v>-0.1005587585412189</v>
      </c>
    </row>
    <row r="631" spans="1:10" x14ac:dyDescent="0.25">
      <c r="A631" s="60">
        <f>'Daily Prices'!A883</f>
        <v>43438</v>
      </c>
      <c r="B631" s="61">
        <f>STDEV('Daily Returns'!B$632:B$883)*SQRT(Assumptions!$C$9)</f>
        <v>0.12503478909977436</v>
      </c>
      <c r="C631" s="61">
        <f>STDEV('Daily Returns'!C$632:C$883)*SQRT(Assumptions!$C$9)</f>
        <v>9.3994184196079134E-2</v>
      </c>
      <c r="D631" s="61">
        <f>STDEV('Daily Returns'!D$632:D$883)*SQRT(Assumptions!$C$9)</f>
        <v>0.23180624630597085</v>
      </c>
      <c r="E631" s="61">
        <f>STDEV('Daily Returns'!E$632:E$883)*SQRT(Assumptions!$C$9)</f>
        <v>9.1783751141291239E-2</v>
      </c>
      <c r="F631" s="48">
        <f>'Growth Index'!E883/'Growth Index'!E631-1</f>
        <v>7.8956216104523635E-2</v>
      </c>
      <c r="G631" s="62">
        <f>(F631-Assumptions!$C$8)/E631</f>
        <v>0.15205541210709003</v>
      </c>
      <c r="H631" s="62">
        <f>CORREL('Daily Returns'!B$632:B$883,'Daily Returns'!C$632:C$883)</f>
        <v>-0.14169260025040259</v>
      </c>
      <c r="I631" s="62">
        <f>CORREL('Daily Returns'!B$632:B$883,'Daily Returns'!D$632:D$883)</f>
        <v>0.31741166308449159</v>
      </c>
      <c r="J631" s="62">
        <f>CORREL('Daily Returns'!C$632:C$883,'Daily Returns'!D$632:D$883)</f>
        <v>-9.3463070118819311E-2</v>
      </c>
    </row>
    <row r="632" spans="1:10" x14ac:dyDescent="0.25">
      <c r="A632" s="63">
        <f>'Daily Prices'!A884</f>
        <v>43440</v>
      </c>
      <c r="B632" s="35">
        <f>STDEV('Daily Returns'!B$633:B$884)*SQRT(Assumptions!$C$9)</f>
        <v>0.12584134341225531</v>
      </c>
      <c r="C632" s="35">
        <f>STDEV('Daily Returns'!C$633:C$884)*SQRT(Assumptions!$C$9)</f>
        <v>9.4002910507880122E-2</v>
      </c>
      <c r="D632" s="35">
        <f>STDEV('Daily Returns'!D$633:D$884)*SQRT(Assumptions!$C$9)</f>
        <v>0.23180698259334484</v>
      </c>
      <c r="E632" s="35">
        <f>STDEV('Daily Returns'!E$633:E$884)*SQRT(Assumptions!$C$9)</f>
        <v>9.1777279537771025E-2</v>
      </c>
      <c r="F632" s="32">
        <f>'Growth Index'!E884/'Growth Index'!E632-1</f>
        <v>6.5987001571677917E-2</v>
      </c>
      <c r="G632" s="37">
        <f>(F632-Assumptions!$C$8)/E632</f>
        <v>1.0754312795594613E-2</v>
      </c>
      <c r="H632" s="37">
        <f>CORREL('Daily Returns'!B$633:B$884,'Daily Returns'!C$633:C$884)</f>
        <v>-0.14442398149680144</v>
      </c>
      <c r="I632" s="37">
        <f>CORREL('Daily Returns'!B$633:B$884,'Daily Returns'!D$633:D$884)</f>
        <v>0.31354653101240432</v>
      </c>
      <c r="J632" s="37">
        <f>CORREL('Daily Returns'!C$633:C$884,'Daily Returns'!D$633:D$884)</f>
        <v>-9.3399537818985814E-2</v>
      </c>
    </row>
    <row r="633" spans="1:10" x14ac:dyDescent="0.25">
      <c r="A633" s="60">
        <f>'Daily Prices'!A885</f>
        <v>43441</v>
      </c>
      <c r="B633" s="61">
        <f>STDEV('Daily Returns'!B$634:B$885)*SQRT(Assumptions!$C$9)</f>
        <v>0.12609301618670779</v>
      </c>
      <c r="C633" s="61">
        <f>STDEV('Daily Returns'!C$634:C$885)*SQRT(Assumptions!$C$9)</f>
        <v>9.4523493889244747E-2</v>
      </c>
      <c r="D633" s="61">
        <f>STDEV('Daily Returns'!D$634:D$885)*SQRT(Assumptions!$C$9)</f>
        <v>0.23301135984790822</v>
      </c>
      <c r="E633" s="61">
        <f>STDEV('Daily Returns'!E$634:E$885)*SQRT(Assumptions!$C$9)</f>
        <v>9.1706770785782363E-2</v>
      </c>
      <c r="F633" s="48">
        <f>'Growth Index'!E885/'Growth Index'!E633-1</f>
        <v>6.2091335876814258E-2</v>
      </c>
      <c r="G633" s="62">
        <f>(F633-Assumptions!$C$8)/E633</f>
        <v>-3.171700517053519E-2</v>
      </c>
      <c r="H633" s="62">
        <f>CORREL('Daily Returns'!B$634:B$885,'Daily Returns'!C$634:C$885)</f>
        <v>-0.13614823901999021</v>
      </c>
      <c r="I633" s="62">
        <f>CORREL('Daily Returns'!B$634:B$885,'Daily Returns'!D$634:D$885)</f>
        <v>0.3027870004852482</v>
      </c>
      <c r="J633" s="62">
        <f>CORREL('Daily Returns'!C$634:C$885,'Daily Returns'!D$634:D$885)</f>
        <v>-0.10380651952707566</v>
      </c>
    </row>
    <row r="634" spans="1:10" x14ac:dyDescent="0.25">
      <c r="A634" s="63">
        <f>'Daily Prices'!A886</f>
        <v>43444</v>
      </c>
      <c r="B634" s="35">
        <f>STDEV('Daily Returns'!B$635:B$886)*SQRT(Assumptions!$C$9)</f>
        <v>0.12772609689093117</v>
      </c>
      <c r="C634" s="35">
        <f>STDEV('Daily Returns'!C$635:C$886)*SQRT(Assumptions!$C$9)</f>
        <v>9.6082425133650409E-2</v>
      </c>
      <c r="D634" s="35">
        <f>STDEV('Daily Returns'!D$635:D$886)*SQRT(Assumptions!$C$9)</f>
        <v>0.2331198393618345</v>
      </c>
      <c r="E634" s="35">
        <f>STDEV('Daily Returns'!E$635:E$886)*SQRT(Assumptions!$C$9)</f>
        <v>9.162566164657214E-2</v>
      </c>
      <c r="F634" s="32">
        <f>'Growth Index'!E886/'Growth Index'!E634-1</f>
        <v>6.5797555719970147E-2</v>
      </c>
      <c r="G634" s="37">
        <f>(F634-Assumptions!$C$8)/E634</f>
        <v>8.7045016170967226E-3</v>
      </c>
      <c r="H634" s="37">
        <f>CORREL('Daily Returns'!B$635:B$886,'Daily Returns'!C$635:C$886)</f>
        <v>-0.1657775505125017</v>
      </c>
      <c r="I634" s="37">
        <f>CORREL('Daily Returns'!B$635:B$886,'Daily Returns'!D$635:D$886)</f>
        <v>0.30371133679026907</v>
      </c>
      <c r="J634" s="37">
        <f>CORREL('Daily Returns'!C$635:C$886,'Daily Returns'!D$635:D$886)</f>
        <v>-0.10800871484013855</v>
      </c>
    </row>
    <row r="635" spans="1:10" x14ac:dyDescent="0.25">
      <c r="A635" s="60">
        <f>'Daily Prices'!A887</f>
        <v>43445</v>
      </c>
      <c r="B635" s="61">
        <f>STDEV('Daily Returns'!B$636:B$887)*SQRT(Assumptions!$C$9)</f>
        <v>0.1278245784535107</v>
      </c>
      <c r="C635" s="61">
        <f>STDEV('Daily Returns'!C$636:C$887)*SQRT(Assumptions!$C$9)</f>
        <v>9.6093192436504951E-2</v>
      </c>
      <c r="D635" s="61">
        <f>STDEV('Daily Returns'!D$636:D$887)*SQRT(Assumptions!$C$9)</f>
        <v>0.23472612437118284</v>
      </c>
      <c r="E635" s="61">
        <f>STDEV('Daily Returns'!E$636:E$887)*SQRT(Assumptions!$C$9)</f>
        <v>9.1945720135344855E-2</v>
      </c>
      <c r="F635" s="48">
        <f>'Growth Index'!E887/'Growth Index'!E635-1</f>
        <v>7.9487124033990941E-2</v>
      </c>
      <c r="G635" s="62">
        <f>(F635-Assumptions!$C$8)/E635</f>
        <v>0.15756170067150241</v>
      </c>
      <c r="H635" s="62">
        <f>CORREL('Daily Returns'!B$636:B$887,'Daily Returns'!C$636:C$887)</f>
        <v>-0.16741305031790521</v>
      </c>
      <c r="I635" s="62">
        <f>CORREL('Daily Returns'!B$636:B$887,'Daily Returns'!D$636:D$887)</f>
        <v>0.30600008825251829</v>
      </c>
      <c r="J635" s="62">
        <f>CORREL('Daily Returns'!C$636:C$887,'Daily Returns'!D$636:D$887)</f>
        <v>-0.11299614384690049</v>
      </c>
    </row>
    <row r="636" spans="1:10" x14ac:dyDescent="0.25">
      <c r="A636" s="63">
        <f>'Daily Prices'!A888</f>
        <v>43446</v>
      </c>
      <c r="B636" s="35">
        <f>STDEV('Daily Returns'!B$637:B$888)*SQRT(Assumptions!$C$9)</f>
        <v>0.12899525900823861</v>
      </c>
      <c r="C636" s="35">
        <f>STDEV('Daily Returns'!C$637:C$888)*SQRT(Assumptions!$C$9)</f>
        <v>9.626530067832921E-2</v>
      </c>
      <c r="D636" s="35">
        <f>STDEV('Daily Returns'!D$637:D$888)*SQRT(Assumptions!$C$9)</f>
        <v>0.23471770150494353</v>
      </c>
      <c r="E636" s="35">
        <f>STDEV('Daily Returns'!E$637:E$888)*SQRT(Assumptions!$C$9)</f>
        <v>9.190917419649626E-2</v>
      </c>
      <c r="F636" s="32">
        <f>'Growth Index'!E888/'Growth Index'!E636-1</f>
        <v>8.6169907575124549E-2</v>
      </c>
      <c r="G636" s="37">
        <f>(F636-Assumptions!$C$8)/E636</f>
        <v>0.23033508635236527</v>
      </c>
      <c r="H636" s="37">
        <f>CORREL('Daily Returns'!B$637:B$888,'Daily Returns'!C$637:C$888)</f>
        <v>-0.1777566939336723</v>
      </c>
      <c r="I636" s="37">
        <f>CORREL('Daily Returns'!B$637:B$888,'Daily Returns'!D$637:D$888)</f>
        <v>0.30377344144911472</v>
      </c>
      <c r="J636" s="37">
        <f>CORREL('Daily Returns'!C$637:C$888,'Daily Returns'!D$637:D$888)</f>
        <v>-0.11379781136000876</v>
      </c>
    </row>
    <row r="637" spans="1:10" x14ac:dyDescent="0.25">
      <c r="A637" s="60">
        <f>'Daily Prices'!A889</f>
        <v>43447</v>
      </c>
      <c r="B637" s="61">
        <f>STDEV('Daily Returns'!B$638:B$889)*SQRT(Assumptions!$C$9)</f>
        <v>0.12902328698759397</v>
      </c>
      <c r="C637" s="61">
        <f>STDEV('Daily Returns'!C$638:C$889)*SQRT(Assumptions!$C$9)</f>
        <v>9.6384059652551091E-2</v>
      </c>
      <c r="D637" s="61">
        <f>STDEV('Daily Returns'!D$638:D$889)*SQRT(Assumptions!$C$9)</f>
        <v>0.2346715747759604</v>
      </c>
      <c r="E637" s="61">
        <f>STDEV('Daily Returns'!E$638:E$889)*SQRT(Assumptions!$C$9)</f>
        <v>9.1795655049462438E-2</v>
      </c>
      <c r="F637" s="48">
        <f>'Growth Index'!E889/'Growth Index'!E637-1</f>
        <v>8.1771576556016079E-2</v>
      </c>
      <c r="G637" s="62">
        <f>(F637-Assumptions!$C$8)/E637</f>
        <v>0.18270555994157908</v>
      </c>
      <c r="H637" s="62">
        <f>CORREL('Daily Returns'!B$638:B$889,'Daily Returns'!C$638:C$889)</f>
        <v>-0.18016932544343556</v>
      </c>
      <c r="I637" s="62">
        <f>CORREL('Daily Returns'!B$638:B$889,'Daily Returns'!D$638:D$889)</f>
        <v>0.30384906799028444</v>
      </c>
      <c r="J637" s="62">
        <f>CORREL('Daily Returns'!C$638:C$889,'Daily Returns'!D$638:D$889)</f>
        <v>-0.11657096020583929</v>
      </c>
    </row>
    <row r="638" spans="1:10" x14ac:dyDescent="0.25">
      <c r="A638" s="63">
        <f>'Daily Prices'!A890</f>
        <v>43448</v>
      </c>
      <c r="B638" s="35">
        <f>STDEV('Daily Returns'!B$639:B$890)*SQRT(Assumptions!$C$9)</f>
        <v>0.12837005424452466</v>
      </c>
      <c r="C638" s="35">
        <f>STDEV('Daily Returns'!C$639:C$890)*SQRT(Assumptions!$C$9)</f>
        <v>9.6232737621177955E-2</v>
      </c>
      <c r="D638" s="35">
        <f>STDEV('Daily Returns'!D$639:D$890)*SQRT(Assumptions!$C$9)</f>
        <v>0.23463431072111032</v>
      </c>
      <c r="E638" s="35">
        <f>STDEV('Daily Returns'!E$639:E$890)*SQRT(Assumptions!$C$9)</f>
        <v>9.1735361822893283E-2</v>
      </c>
      <c r="F638" s="32">
        <f>'Growth Index'!E890/'Growth Index'!E638-1</f>
        <v>7.9019416559526823E-2</v>
      </c>
      <c r="G638" s="37">
        <f>(F638-Assumptions!$C$8)/E638</f>
        <v>0.15282456275250844</v>
      </c>
      <c r="H638" s="37">
        <f>CORREL('Daily Returns'!B$639:B$890,'Daily Returns'!C$639:C$890)</f>
        <v>-0.17558921078343337</v>
      </c>
      <c r="I638" s="37">
        <f>CORREL('Daily Returns'!B$639:B$890,'Daily Returns'!D$639:D$890)</f>
        <v>0.30297341832171198</v>
      </c>
      <c r="J638" s="37">
        <f>CORREL('Daily Returns'!C$639:C$890,'Daily Returns'!D$639:D$890)</f>
        <v>-0.1155630495027109</v>
      </c>
    </row>
    <row r="639" spans="1:10" x14ac:dyDescent="0.25">
      <c r="A639" s="60">
        <f>'Daily Prices'!A891</f>
        <v>43451</v>
      </c>
      <c r="B639" s="61">
        <f>STDEV('Daily Returns'!B$640:B$891)*SQRT(Assumptions!$C$9)</f>
        <v>0.12859991967282852</v>
      </c>
      <c r="C639" s="61">
        <f>STDEV('Daily Returns'!C$640:C$891)*SQRT(Assumptions!$C$9)</f>
        <v>9.6228966645255029E-2</v>
      </c>
      <c r="D639" s="61">
        <f>STDEV('Daily Returns'!D$640:D$891)*SQRT(Assumptions!$C$9)</f>
        <v>0.23466867404293276</v>
      </c>
      <c r="E639" s="61">
        <f>STDEV('Daily Returns'!E$640:E$891)*SQRT(Assumptions!$C$9)</f>
        <v>9.1840321729473262E-2</v>
      </c>
      <c r="F639" s="48">
        <f>'Growth Index'!E891/'Growth Index'!E639-1</f>
        <v>8.1955370547648343E-2</v>
      </c>
      <c r="G639" s="62">
        <f>(F639-Assumptions!$C$8)/E639</f>
        <v>0.1846179350023667</v>
      </c>
      <c r="H639" s="62">
        <f>CORREL('Daily Returns'!B$640:B$891,'Daily Returns'!C$640:C$891)</f>
        <v>-0.17453912761570634</v>
      </c>
      <c r="I639" s="62">
        <f>CORREL('Daily Returns'!B$640:B$891,'Daily Returns'!D$640:D$891)</f>
        <v>0.30377626815172282</v>
      </c>
      <c r="J639" s="62">
        <f>CORREL('Daily Returns'!C$640:C$891,'Daily Returns'!D$640:D$891)</f>
        <v>-0.11502181283397693</v>
      </c>
    </row>
    <row r="640" spans="1:10" x14ac:dyDescent="0.25">
      <c r="A640" s="63">
        <f>'Daily Prices'!A892</f>
        <v>43452</v>
      </c>
      <c r="B640" s="35">
        <f>STDEV('Daily Returns'!B$641:B$892)*SQRT(Assumptions!$C$9)</f>
        <v>0.12861156407491156</v>
      </c>
      <c r="C640" s="35">
        <f>STDEV('Daily Returns'!C$641:C$892)*SQRT(Assumptions!$C$9)</f>
        <v>9.6829107021300653E-2</v>
      </c>
      <c r="D640" s="35">
        <f>STDEV('Daily Returns'!D$641:D$892)*SQRT(Assumptions!$C$9)</f>
        <v>0.23463234615652567</v>
      </c>
      <c r="E640" s="35">
        <f>STDEV('Daily Returns'!E$641:E$892)*SQRT(Assumptions!$C$9)</f>
        <v>9.1890343212559247E-2</v>
      </c>
      <c r="F640" s="32">
        <f>'Growth Index'!E892/'Growth Index'!E640-1</f>
        <v>7.9188531110821136E-2</v>
      </c>
      <c r="G640" s="37">
        <f>(F640-Assumptions!$C$8)/E640</f>
        <v>0.15440720553192902</v>
      </c>
      <c r="H640" s="37">
        <f>CORREL('Daily Returns'!B$641:B$892,'Daily Returns'!C$641:C$892)</f>
        <v>-0.17517354730310711</v>
      </c>
      <c r="I640" s="37">
        <f>CORREL('Daily Returns'!B$641:B$892,'Daily Returns'!D$641:D$892)</f>
        <v>0.30405588748547124</v>
      </c>
      <c r="J640" s="37">
        <f>CORREL('Daily Returns'!C$641:C$892,'Daily Returns'!D$641:D$892)</f>
        <v>-0.11511871843564846</v>
      </c>
    </row>
    <row r="641" spans="1:10" x14ac:dyDescent="0.25">
      <c r="A641" s="60">
        <f>'Daily Prices'!A893</f>
        <v>43453</v>
      </c>
      <c r="B641" s="61">
        <f>STDEV('Daily Returns'!B$642:B$893)*SQRT(Assumptions!$C$9)</f>
        <v>0.12862355875802811</v>
      </c>
      <c r="C641" s="61">
        <f>STDEV('Daily Returns'!C$642:C$893)*SQRT(Assumptions!$C$9)</f>
        <v>9.6869399989506152E-2</v>
      </c>
      <c r="D641" s="61">
        <f>STDEV('Daily Returns'!D$642:D$893)*SQRT(Assumptions!$C$9)</f>
        <v>0.23468934948943418</v>
      </c>
      <c r="E641" s="61">
        <f>STDEV('Daily Returns'!E$642:E$893)*SQRT(Assumptions!$C$9)</f>
        <v>9.1946943600305669E-2</v>
      </c>
      <c r="F641" s="48">
        <f>'Growth Index'!E893/'Growth Index'!E641-1</f>
        <v>8.0475024855753308E-2</v>
      </c>
      <c r="G641" s="62">
        <f>(F641-Assumptions!$C$8)/E641</f>
        <v>0.16830385274167894</v>
      </c>
      <c r="H641" s="62">
        <f>CORREL('Daily Returns'!B$642:B$893,'Daily Returns'!C$642:C$893)</f>
        <v>-0.17465788372142099</v>
      </c>
      <c r="I641" s="62">
        <f>CORREL('Daily Returns'!B$642:B$893,'Daily Returns'!D$642:D$893)</f>
        <v>0.30426788856609188</v>
      </c>
      <c r="J641" s="62">
        <f>CORREL('Daily Returns'!C$642:C$893,'Daily Returns'!D$642:D$893)</f>
        <v>-0.11440351514871652</v>
      </c>
    </row>
    <row r="642" spans="1:10" x14ac:dyDescent="0.25">
      <c r="A642" s="63">
        <f>'Daily Prices'!A894</f>
        <v>43454</v>
      </c>
      <c r="B642" s="35">
        <f>STDEV('Daily Returns'!B$643:B$894)*SQRT(Assumptions!$C$9)</f>
        <v>0.12862130140587397</v>
      </c>
      <c r="C642" s="35">
        <f>STDEV('Daily Returns'!C$643:C$894)*SQRT(Assumptions!$C$9)</f>
        <v>9.6743013045039017E-2</v>
      </c>
      <c r="D642" s="35">
        <f>STDEV('Daily Returns'!D$643:D$894)*SQRT(Assumptions!$C$9)</f>
        <v>0.23462976454817835</v>
      </c>
      <c r="E642" s="35">
        <f>STDEV('Daily Returns'!E$643:E$894)*SQRT(Assumptions!$C$9)</f>
        <v>9.1963411911267154E-2</v>
      </c>
      <c r="F642" s="32">
        <f>'Growth Index'!E894/'Growth Index'!E642-1</f>
        <v>7.9327569293492273E-2</v>
      </c>
      <c r="G642" s="37">
        <f>(F642-Assumptions!$C$8)/E642</f>
        <v>0.15579640854687438</v>
      </c>
      <c r="H642" s="37">
        <f>CORREL('Daily Returns'!B$643:B$894,'Daily Returns'!C$643:C$894)</f>
        <v>-0.17549546404330241</v>
      </c>
      <c r="I642" s="37">
        <f>CORREL('Daily Returns'!B$643:B$894,'Daily Returns'!D$643:D$894)</f>
        <v>0.3049051153689748</v>
      </c>
      <c r="J642" s="37">
        <f>CORREL('Daily Returns'!C$643:C$894,'Daily Returns'!D$643:D$894)</f>
        <v>-0.11305647604251733</v>
      </c>
    </row>
    <row r="643" spans="1:10" x14ac:dyDescent="0.25">
      <c r="A643" s="60">
        <f>'Daily Prices'!A895</f>
        <v>43455</v>
      </c>
      <c r="B643" s="61">
        <f>STDEV('Daily Returns'!B$644:B$895)*SQRT(Assumptions!$C$9)</f>
        <v>0.12956689699368293</v>
      </c>
      <c r="C643" s="61">
        <f>STDEV('Daily Returns'!C$644:C$895)*SQRT(Assumptions!$C$9)</f>
        <v>9.669689624805998E-2</v>
      </c>
      <c r="D643" s="61">
        <f>STDEV('Daily Returns'!D$644:D$895)*SQRT(Assumptions!$C$9)</f>
        <v>0.23503570408392468</v>
      </c>
      <c r="E643" s="61">
        <f>STDEV('Daily Returns'!E$644:E$895)*SQRT(Assumptions!$C$9)</f>
        <v>9.2280222753832422E-2</v>
      </c>
      <c r="F643" s="48">
        <f>'Growth Index'!E895/'Growth Index'!E643-1</f>
        <v>6.1759315461603626E-2</v>
      </c>
      <c r="G643" s="62">
        <f>(F643-Assumptions!$C$8)/E643</f>
        <v>-3.5117866447302117E-2</v>
      </c>
      <c r="H643" s="62">
        <f>CORREL('Daily Returns'!B$644:B$895,'Daily Returns'!C$644:C$895)</f>
        <v>-0.17832387348563719</v>
      </c>
      <c r="I643" s="62">
        <f>CORREL('Daily Returns'!B$644:B$895,'Daily Returns'!D$644:D$895)</f>
        <v>0.30946998759132843</v>
      </c>
      <c r="J643" s="62">
        <f>CORREL('Daily Returns'!C$644:C$895,'Daily Returns'!D$644:D$895)</f>
        <v>-0.11425586862872614</v>
      </c>
    </row>
    <row r="644" spans="1:10" x14ac:dyDescent="0.25">
      <c r="A644" s="63">
        <f>'Daily Prices'!A896</f>
        <v>43458</v>
      </c>
      <c r="B644" s="35">
        <f>STDEV('Daily Returns'!B$645:B$896)*SQRT(Assumptions!$C$9)</f>
        <v>0.12961203625017723</v>
      </c>
      <c r="C644" s="35">
        <f>STDEV('Daily Returns'!C$645:C$896)*SQRT(Assumptions!$C$9)</f>
        <v>9.6284727617309399E-2</v>
      </c>
      <c r="D644" s="35">
        <f>STDEV('Daily Returns'!D$645:D$896)*SQRT(Assumptions!$C$9)</f>
        <v>0.23499799687773976</v>
      </c>
      <c r="E644" s="35">
        <f>STDEV('Daily Returns'!E$645:E$896)*SQRT(Assumptions!$C$9)</f>
        <v>9.2300516045948272E-2</v>
      </c>
      <c r="F644" s="32">
        <f>'Growth Index'!E896/'Growth Index'!E644-1</f>
        <v>5.4343395044378795E-2</v>
      </c>
      <c r="G644" s="37">
        <f>(F644-Assumptions!$C$8)/E644</f>
        <v>-0.11545552952614289</v>
      </c>
      <c r="H644" s="37">
        <f>CORREL('Daily Returns'!B$645:B$896,'Daily Returns'!C$645:C$896)</f>
        <v>-0.17376141883307636</v>
      </c>
      <c r="I644" s="37">
        <f>CORREL('Daily Returns'!B$645:B$896,'Daily Returns'!D$645:D$896)</f>
        <v>0.31194783087834521</v>
      </c>
      <c r="J644" s="37">
        <f>CORREL('Daily Returns'!C$645:C$896,'Daily Returns'!D$645:D$896)</f>
        <v>-0.11709354031731317</v>
      </c>
    </row>
    <row r="645" spans="1:10" x14ac:dyDescent="0.25">
      <c r="A645" s="60">
        <f>'Daily Prices'!A897</f>
        <v>43460</v>
      </c>
      <c r="B645" s="61">
        <f>STDEV('Daily Returns'!B$646:B$897)*SQRT(Assumptions!$C$9)</f>
        <v>0.12960929038682789</v>
      </c>
      <c r="C645" s="61">
        <f>STDEV('Daily Returns'!C$646:C$897)*SQRT(Assumptions!$C$9)</f>
        <v>9.6254202827859917E-2</v>
      </c>
      <c r="D645" s="61">
        <f>STDEV('Daily Returns'!D$646:D$897)*SQRT(Assumptions!$C$9)</f>
        <v>0.23496012902337066</v>
      </c>
      <c r="E645" s="61">
        <f>STDEV('Daily Returns'!E$646:E$897)*SQRT(Assumptions!$C$9)</f>
        <v>9.2328677121843936E-2</v>
      </c>
      <c r="F645" s="48">
        <f>'Growth Index'!E897/'Growth Index'!E645-1</f>
        <v>5.5715865848805279E-2</v>
      </c>
      <c r="G645" s="62">
        <f>(F645-Assumptions!$C$8)/E645</f>
        <v>-0.10055526019226588</v>
      </c>
      <c r="H645" s="62">
        <f>CORREL('Daily Returns'!B$646:B$897,'Daily Returns'!C$646:C$897)</f>
        <v>-0.17296622955507746</v>
      </c>
      <c r="I645" s="62">
        <f>CORREL('Daily Returns'!B$646:B$897,'Daily Returns'!D$646:D$897)</f>
        <v>0.31365646077175047</v>
      </c>
      <c r="J645" s="62">
        <f>CORREL('Daily Returns'!C$646:C$897,'Daily Returns'!D$646:D$897)</f>
        <v>-0.11785067369278218</v>
      </c>
    </row>
    <row r="646" spans="1:10" x14ac:dyDescent="0.25">
      <c r="A646" s="63">
        <f>'Daily Prices'!A898</f>
        <v>43461</v>
      </c>
      <c r="B646" s="35">
        <f>STDEV('Daily Returns'!B$647:B$898)*SQRT(Assumptions!$C$9)</f>
        <v>0.12967254165374764</v>
      </c>
      <c r="C646" s="35">
        <f>STDEV('Daily Returns'!C$647:C$898)*SQRT(Assumptions!$C$9)</f>
        <v>9.6521048315145033E-2</v>
      </c>
      <c r="D646" s="35">
        <f>STDEV('Daily Returns'!D$647:D$898)*SQRT(Assumptions!$C$9)</f>
        <v>0.23490809679705285</v>
      </c>
      <c r="E646" s="35">
        <f>STDEV('Daily Returns'!E$647:E$898)*SQRT(Assumptions!$C$9)</f>
        <v>9.2428349359265249E-2</v>
      </c>
      <c r="F646" s="32">
        <f>'Growth Index'!E898/'Growth Index'!E646-1</f>
        <v>5.7897655826811389E-2</v>
      </c>
      <c r="G646" s="37">
        <f>(F646-Assumptions!$C$8)/E646</f>
        <v>-7.6841620805994146E-2</v>
      </c>
      <c r="H646" s="37">
        <f>CORREL('Daily Returns'!B$647:B$898,'Daily Returns'!C$647:C$898)</f>
        <v>-0.16997567470112132</v>
      </c>
      <c r="I646" s="37">
        <f>CORREL('Daily Returns'!B$647:B$898,'Daily Returns'!D$647:D$898)</f>
        <v>0.31391848720609217</v>
      </c>
      <c r="J646" s="37">
        <f>CORREL('Daily Returns'!C$647:C$898,'Daily Returns'!D$647:D$898)</f>
        <v>-0.11723481096423218</v>
      </c>
    </row>
    <row r="647" spans="1:10" x14ac:dyDescent="0.25">
      <c r="A647" s="60">
        <f>'Daily Prices'!A899</f>
        <v>43462</v>
      </c>
      <c r="B647" s="61">
        <f>STDEV('Daily Returns'!B$648:B$899)*SQRT(Assumptions!$C$9)</f>
        <v>0.12986271789796269</v>
      </c>
      <c r="C647" s="61">
        <f>STDEV('Daily Returns'!C$648:C$899)*SQRT(Assumptions!$C$9)</f>
        <v>9.6615991054521039E-2</v>
      </c>
      <c r="D647" s="61">
        <f>STDEV('Daily Returns'!D$648:D$899)*SQRT(Assumptions!$C$9)</f>
        <v>0.23501711618159804</v>
      </c>
      <c r="E647" s="61">
        <f>STDEV('Daily Returns'!E$648:E$899)*SQRT(Assumptions!$C$9)</f>
        <v>9.2631688459854408E-2</v>
      </c>
      <c r="F647" s="48">
        <f>'Growth Index'!E899/'Growth Index'!E647-1</f>
        <v>6.1706540378775321E-2</v>
      </c>
      <c r="G647" s="62">
        <f>(F647-Assumptions!$C$8)/E647</f>
        <v>-3.5554351604548715E-2</v>
      </c>
      <c r="H647" s="62">
        <f>CORREL('Daily Returns'!B$648:B$899,'Daily Returns'!C$648:C$899)</f>
        <v>-0.16698925504831158</v>
      </c>
      <c r="I647" s="62">
        <f>CORREL('Daily Returns'!B$648:B$899,'Daily Returns'!D$648:D$899)</f>
        <v>0.31521377974672504</v>
      </c>
      <c r="J647" s="62">
        <f>CORREL('Daily Returns'!C$648:C$899,'Daily Returns'!D$648:D$899)</f>
        <v>-0.11569599683322321</v>
      </c>
    </row>
    <row r="648" spans="1:10" x14ac:dyDescent="0.25">
      <c r="A648" s="63">
        <f>'Daily Prices'!A900</f>
        <v>43465</v>
      </c>
      <c r="B648" s="35">
        <f>STDEV('Daily Returns'!B$649:B$900)*SQRT(Assumptions!$C$9)</f>
        <v>0.12956437031239754</v>
      </c>
      <c r="C648" s="35">
        <f>STDEV('Daily Returns'!C$649:C$900)*SQRT(Assumptions!$C$9)</f>
        <v>9.6548228671187397E-2</v>
      </c>
      <c r="D648" s="35">
        <f>STDEV('Daily Returns'!D$649:D$900)*SQRT(Assumptions!$C$9)</f>
        <v>0.23494839863934588</v>
      </c>
      <c r="E648" s="35">
        <f>STDEV('Daily Returns'!E$649:E$900)*SQRT(Assumptions!$C$9)</f>
        <v>9.2604416152292743E-2</v>
      </c>
      <c r="F648" s="32">
        <f>'Growth Index'!E900/'Growth Index'!E648-1</f>
        <v>6.4495616345199069E-2</v>
      </c>
      <c r="G648" s="37">
        <f>(F648-Assumptions!$C$8)/E648</f>
        <v>-5.4466479651623509E-3</v>
      </c>
      <c r="H648" s="37">
        <f>CORREL('Daily Returns'!B$649:B$900,'Daily Returns'!C$649:C$900)</f>
        <v>-0.17003580214401906</v>
      </c>
      <c r="I648" s="37">
        <f>CORREL('Daily Returns'!B$649:B$900,'Daily Returns'!D$649:D$900)</f>
        <v>0.31774898298333376</v>
      </c>
      <c r="J648" s="37">
        <f>CORREL('Daily Returns'!C$649:C$900,'Daily Returns'!D$649:D$900)</f>
        <v>-0.11486574823126811</v>
      </c>
    </row>
    <row r="649" spans="1:10" x14ac:dyDescent="0.25">
      <c r="A649" s="60">
        <f>'Daily Prices'!A901</f>
        <v>43466</v>
      </c>
      <c r="B649" s="61">
        <f>STDEV('Daily Returns'!B$650:B$901)*SQRT(Assumptions!$C$9)</f>
        <v>0.12961333538046621</v>
      </c>
      <c r="C649" s="61">
        <f>STDEV('Daily Returns'!C$650:C$901)*SQRT(Assumptions!$C$9)</f>
        <v>9.6472880798255473E-2</v>
      </c>
      <c r="D649" s="61">
        <f>STDEV('Daily Returns'!D$650:D$901)*SQRT(Assumptions!$C$9)</f>
        <v>0.23499569087313038</v>
      </c>
      <c r="E649" s="61">
        <f>STDEV('Daily Returns'!E$650:E$901)*SQRT(Assumptions!$C$9)</f>
        <v>9.2579976836443242E-2</v>
      </c>
      <c r="F649" s="48">
        <f>'Growth Index'!E901/'Growth Index'!E649-1</f>
        <v>7.2387336430324023E-2</v>
      </c>
      <c r="G649" s="62">
        <f>(F649-Assumptions!$C$8)/E649</f>
        <v>7.9794105407639995E-2</v>
      </c>
      <c r="H649" s="62">
        <f>CORREL('Daily Returns'!B$650:B$901,'Daily Returns'!C$650:C$901)</f>
        <v>-0.17118754339895859</v>
      </c>
      <c r="I649" s="62">
        <f>CORREL('Daily Returns'!B$650:B$901,'Daily Returns'!D$650:D$901)</f>
        <v>0.31812113968479977</v>
      </c>
      <c r="J649" s="62">
        <f>CORREL('Daily Returns'!C$650:C$901,'Daily Returns'!D$650:D$901)</f>
        <v>-0.11587689067340941</v>
      </c>
    </row>
    <row r="650" spans="1:10" x14ac:dyDescent="0.25">
      <c r="A650" s="63">
        <f>'Daily Prices'!A902</f>
        <v>43467</v>
      </c>
      <c r="B650" s="35">
        <f>STDEV('Daily Returns'!B$651:B$902)*SQRT(Assumptions!$C$9)</f>
        <v>0.12989804492287391</v>
      </c>
      <c r="C650" s="35">
        <f>STDEV('Daily Returns'!C$651:C$902)*SQRT(Assumptions!$C$9)</f>
        <v>9.6435027379513455E-2</v>
      </c>
      <c r="D650" s="35">
        <f>STDEV('Daily Returns'!D$651:D$902)*SQRT(Assumptions!$C$9)</f>
        <v>0.23526427892854837</v>
      </c>
      <c r="E650" s="35">
        <f>STDEV('Daily Returns'!E$651:E$902)*SQRT(Assumptions!$C$9)</f>
        <v>9.271527675019324E-2</v>
      </c>
      <c r="F650" s="32">
        <f>'Growth Index'!E902/'Growth Index'!E650-1</f>
        <v>6.8516187027136688E-2</v>
      </c>
      <c r="G650" s="37">
        <f>(F650-Assumptions!$C$8)/E650</f>
        <v>3.792457025836745E-2</v>
      </c>
      <c r="H650" s="37">
        <f>CORREL('Daily Returns'!B$651:B$902,'Daily Returns'!C$651:C$902)</f>
        <v>-0.17208843975900728</v>
      </c>
      <c r="I650" s="37">
        <f>CORREL('Daily Returns'!B$651:B$902,'Daily Returns'!D$651:D$902)</f>
        <v>0.32023718716251437</v>
      </c>
      <c r="J650" s="37">
        <f>CORREL('Daily Returns'!C$651:C$902,'Daily Returns'!D$651:D$902)</f>
        <v>-0.11682079874328252</v>
      </c>
    </row>
    <row r="651" spans="1:10" x14ac:dyDescent="0.25">
      <c r="A651" s="60">
        <f>'Daily Prices'!A903</f>
        <v>43468</v>
      </c>
      <c r="B651" s="61">
        <f>STDEV('Daily Returns'!B$652:B$903)*SQRT(Assumptions!$C$9)</f>
        <v>0.12995193685517609</v>
      </c>
      <c r="C651" s="61">
        <f>STDEV('Daily Returns'!C$652:C$903)*SQRT(Assumptions!$C$9)</f>
        <v>9.6590501993818551E-2</v>
      </c>
      <c r="D651" s="61">
        <f>STDEV('Daily Returns'!D$652:D$903)*SQRT(Assumptions!$C$9)</f>
        <v>0.23494574509782581</v>
      </c>
      <c r="E651" s="61">
        <f>STDEV('Daily Returns'!E$652:E$903)*SQRT(Assumptions!$C$9)</f>
        <v>9.2589625905903458E-2</v>
      </c>
      <c r="F651" s="48">
        <f>'Growth Index'!E903/'Growth Index'!E651-1</f>
        <v>6.1847205560059626E-2</v>
      </c>
      <c r="G651" s="62">
        <f>(F651-Assumptions!$C$8)/E651</f>
        <v>-3.4051270961441005E-2</v>
      </c>
      <c r="H651" s="62">
        <f>CORREL('Daily Returns'!B$652:B$903,'Daily Returns'!C$652:C$903)</f>
        <v>-0.17419101864320344</v>
      </c>
      <c r="I651" s="62">
        <f>CORREL('Daily Returns'!B$652:B$903,'Daily Returns'!D$652:D$903)</f>
        <v>0.31737610743792943</v>
      </c>
      <c r="J651" s="62">
        <f>CORREL('Daily Returns'!C$652:C$903,'Daily Returns'!D$652:D$903)</f>
        <v>-0.11515748496982824</v>
      </c>
    </row>
    <row r="652" spans="1:10" x14ac:dyDescent="0.25">
      <c r="A652" s="63">
        <f>'Daily Prices'!A904</f>
        <v>43469</v>
      </c>
      <c r="B652" s="35">
        <f>STDEV('Daily Returns'!B$653:B$904)*SQRT(Assumptions!$C$9)</f>
        <v>0.12986122749439191</v>
      </c>
      <c r="C652" s="35">
        <f>STDEV('Daily Returns'!C$653:C$904)*SQRT(Assumptions!$C$9)</f>
        <v>9.8017035627443766E-2</v>
      </c>
      <c r="D652" s="35">
        <f>STDEV('Daily Returns'!D$653:D$904)*SQRT(Assumptions!$C$9)</f>
        <v>0.23493600004508433</v>
      </c>
      <c r="E652" s="35">
        <f>STDEV('Daily Returns'!E$653:E$904)*SQRT(Assumptions!$C$9)</f>
        <v>9.2557481916370463E-2</v>
      </c>
      <c r="F652" s="32">
        <f>'Growth Index'!E904/'Growth Index'!E652-1</f>
        <v>5.4432998971812196E-2</v>
      </c>
      <c r="G652" s="37">
        <f>(F652-Assumptions!$C$8)/E652</f>
        <v>-0.11416690265769688</v>
      </c>
      <c r="H652" s="37">
        <f>CORREL('Daily Returns'!B$653:B$904,'Daily Returns'!C$653:C$904)</f>
        <v>-0.17761006355525841</v>
      </c>
      <c r="I652" s="37">
        <f>CORREL('Daily Returns'!B$653:B$904,'Daily Returns'!D$653:D$904)</f>
        <v>0.31706696636818071</v>
      </c>
      <c r="J652" s="37">
        <f>CORREL('Daily Returns'!C$653:C$904,'Daily Returns'!D$653:D$904)</f>
        <v>-0.11837630608971256</v>
      </c>
    </row>
    <row r="653" spans="1:10" x14ac:dyDescent="0.25">
      <c r="A653" s="60">
        <f>'Daily Prices'!A905</f>
        <v>43472</v>
      </c>
      <c r="B653" s="61">
        <f>STDEV('Daily Returns'!B$654:B$905)*SQRT(Assumptions!$C$9)</f>
        <v>0.12992391211744408</v>
      </c>
      <c r="C653" s="61">
        <f>STDEV('Daily Returns'!C$654:C$905)*SQRT(Assumptions!$C$9)</f>
        <v>9.8745972639260465E-2</v>
      </c>
      <c r="D653" s="61">
        <f>STDEV('Daily Returns'!D$654:D$905)*SQRT(Assumptions!$C$9)</f>
        <v>0.23504404845611365</v>
      </c>
      <c r="E653" s="61">
        <f>STDEV('Daily Returns'!E$654:E$905)*SQRT(Assumptions!$C$9)</f>
        <v>9.2920908778507408E-2</v>
      </c>
      <c r="F653" s="48">
        <f>'Growth Index'!E905/'Growth Index'!E653-1</f>
        <v>6.1713863994288687E-2</v>
      </c>
      <c r="G653" s="62">
        <f>(F653-Assumptions!$C$8)/E653</f>
        <v>-3.5364871576367946E-2</v>
      </c>
      <c r="H653" s="62">
        <f>CORREL('Daily Returns'!B$654:B$905,'Daily Returns'!C$654:C$905)</f>
        <v>-0.17234743393292914</v>
      </c>
      <c r="I653" s="62">
        <f>CORREL('Daily Returns'!B$654:B$905,'Daily Returns'!D$654:D$905)</f>
        <v>0.31771156184310839</v>
      </c>
      <c r="J653" s="62">
        <f>CORREL('Daily Returns'!C$654:C$905,'Daily Returns'!D$654:D$905)</f>
        <v>-0.11361858921982933</v>
      </c>
    </row>
    <row r="654" spans="1:10" x14ac:dyDescent="0.25">
      <c r="A654" s="63">
        <f>'Daily Prices'!A906</f>
        <v>43473</v>
      </c>
      <c r="B654" s="35">
        <f>STDEV('Daily Returns'!B$655:B$906)*SQRT(Assumptions!$C$9)</f>
        <v>0.12992637082361447</v>
      </c>
      <c r="C654" s="35">
        <f>STDEV('Daily Returns'!C$655:C$906)*SQRT(Assumptions!$C$9)</f>
        <v>9.8513593444054554E-2</v>
      </c>
      <c r="D654" s="35">
        <f>STDEV('Daily Returns'!D$655:D$906)*SQRT(Assumptions!$C$9)</f>
        <v>0.23513039183788917</v>
      </c>
      <c r="E654" s="35">
        <f>STDEV('Daily Returns'!E$655:E$906)*SQRT(Assumptions!$C$9)</f>
        <v>9.2978933534915126E-2</v>
      </c>
      <c r="F654" s="32">
        <f>'Growth Index'!E906/'Growth Index'!E654-1</f>
        <v>6.6153334012847065E-2</v>
      </c>
      <c r="G654" s="37">
        <f>(F654-Assumptions!$C$8)/E654</f>
        <v>1.2404250823268119E-2</v>
      </c>
      <c r="H654" s="37">
        <f>CORREL('Daily Returns'!B$655:B$906,'Daily Returns'!C$655:C$906)</f>
        <v>-0.1708679593918678</v>
      </c>
      <c r="I654" s="37">
        <f>CORREL('Daily Returns'!B$655:B$906,'Daily Returns'!D$655:D$906)</f>
        <v>0.31803139676816466</v>
      </c>
      <c r="J654" s="37">
        <f>CORREL('Daily Returns'!C$655:C$906,'Daily Returns'!D$655:D$906)</f>
        <v>-0.11273079303411619</v>
      </c>
    </row>
    <row r="655" spans="1:10" x14ac:dyDescent="0.25">
      <c r="A655" s="60">
        <f>'Daily Prices'!A907</f>
        <v>43475</v>
      </c>
      <c r="B655" s="61">
        <f>STDEV('Daily Returns'!B$656:B$907)*SQRT(Assumptions!$C$9)</f>
        <v>0.12994706719001198</v>
      </c>
      <c r="C655" s="61">
        <f>STDEV('Daily Returns'!C$656:C$907)*SQRT(Assumptions!$C$9)</f>
        <v>9.8794099824342799E-2</v>
      </c>
      <c r="D655" s="61">
        <f>STDEV('Daily Returns'!D$656:D$907)*SQRT(Assumptions!$C$9)</f>
        <v>0.23512356488674785</v>
      </c>
      <c r="E655" s="61">
        <f>STDEV('Daily Returns'!E$656:E$907)*SQRT(Assumptions!$C$9)</f>
        <v>9.3011005235577301E-2</v>
      </c>
      <c r="F655" s="48">
        <f>'Growth Index'!E907/'Growth Index'!E655-1</f>
        <v>6.7301712223654331E-2</v>
      </c>
      <c r="G655" s="62">
        <f>(F655-Assumptions!$C$8)/E655</f>
        <v>2.4746665384645355E-2</v>
      </c>
      <c r="H655" s="62">
        <f>CORREL('Daily Returns'!B$656:B$907,'Daily Returns'!C$656:C$907)</f>
        <v>-0.1687549058109459</v>
      </c>
      <c r="I655" s="62">
        <f>CORREL('Daily Returns'!B$656:B$907,'Daily Returns'!D$656:D$907)</f>
        <v>0.31753520222938814</v>
      </c>
      <c r="J655" s="62">
        <f>CORREL('Daily Returns'!C$656:C$907,'Daily Returns'!D$656:D$907)</f>
        <v>-0.1134035095775673</v>
      </c>
    </row>
    <row r="656" spans="1:10" x14ac:dyDescent="0.25">
      <c r="A656" s="63">
        <f>'Daily Prices'!A908</f>
        <v>43476</v>
      </c>
      <c r="B656" s="35">
        <f>STDEV('Daily Returns'!B$657:B$908)*SQRT(Assumptions!$C$9)</f>
        <v>0.12998081871231038</v>
      </c>
      <c r="C656" s="35">
        <f>STDEV('Daily Returns'!C$657:C$908)*SQRT(Assumptions!$C$9)</f>
        <v>9.8838575493295319E-2</v>
      </c>
      <c r="D656" s="35">
        <f>STDEV('Daily Returns'!D$657:D$908)*SQRT(Assumptions!$C$9)</f>
        <v>0.2351765413847404</v>
      </c>
      <c r="E656" s="35">
        <f>STDEV('Daily Returns'!E$657:E$908)*SQRT(Assumptions!$C$9)</f>
        <v>9.3084788100179117E-2</v>
      </c>
      <c r="F656" s="32">
        <f>'Growth Index'!E908/'Growth Index'!E656-1</f>
        <v>6.2807311385873144E-2</v>
      </c>
      <c r="G656" s="37">
        <f>(F656-Assumptions!$C$8)/E656</f>
        <v>-2.3555821083967633E-2</v>
      </c>
      <c r="H656" s="37">
        <f>CORREL('Daily Returns'!B$657:B$908,'Daily Returns'!C$657:C$908)</f>
        <v>-0.16789917216623146</v>
      </c>
      <c r="I656" s="37">
        <f>CORREL('Daily Returns'!B$657:B$908,'Daily Returns'!D$657:D$908)</f>
        <v>0.31787912905483034</v>
      </c>
      <c r="J656" s="37">
        <f>CORREL('Daily Returns'!C$657:C$908,'Daily Returns'!D$657:D$908)</f>
        <v>-0.11255910383767624</v>
      </c>
    </row>
    <row r="657" spans="1:10" x14ac:dyDescent="0.25">
      <c r="A657" s="60">
        <f>'Daily Prices'!A909</f>
        <v>43479</v>
      </c>
      <c r="B657" s="61">
        <f>STDEV('Daily Returns'!B$658:B$909)*SQRT(Assumptions!$C$9)</f>
        <v>0.13004121525532447</v>
      </c>
      <c r="C657" s="61">
        <f>STDEV('Daily Returns'!C$658:C$909)*SQRT(Assumptions!$C$9)</f>
        <v>9.9162097858118387E-2</v>
      </c>
      <c r="D657" s="61">
        <f>STDEV('Daily Returns'!D$658:D$909)*SQRT(Assumptions!$C$9)</f>
        <v>0.23523328956706535</v>
      </c>
      <c r="E657" s="61">
        <f>STDEV('Daily Returns'!E$658:E$909)*SQRT(Assumptions!$C$9)</f>
        <v>9.3078732735809327E-2</v>
      </c>
      <c r="F657" s="48">
        <f>'Growth Index'!E909/'Growth Index'!E657-1</f>
        <v>6.1872775867155783E-2</v>
      </c>
      <c r="G657" s="62">
        <f>(F657-Assumptions!$C$8)/E657</f>
        <v>-3.3597622581738387E-2</v>
      </c>
      <c r="H657" s="62">
        <f>CORREL('Daily Returns'!B$658:B$909,'Daily Returns'!C$658:C$909)</f>
        <v>-0.17011666696426578</v>
      </c>
      <c r="I657" s="62">
        <f>CORREL('Daily Returns'!B$658:B$909,'Daily Returns'!D$658:D$909)</f>
        <v>0.3183541486196888</v>
      </c>
      <c r="J657" s="62">
        <f>CORREL('Daily Returns'!C$658:C$909,'Daily Returns'!D$658:D$909)</f>
        <v>-0.11399471218845272</v>
      </c>
    </row>
    <row r="658" spans="1:10" x14ac:dyDescent="0.25">
      <c r="A658" s="63">
        <f>'Daily Prices'!A910</f>
        <v>43480</v>
      </c>
      <c r="B658" s="35">
        <f>STDEV('Daily Returns'!B$659:B$910)*SQRT(Assumptions!$C$9)</f>
        <v>0.13065414033407136</v>
      </c>
      <c r="C658" s="35">
        <f>STDEV('Daily Returns'!C$659:C$910)*SQRT(Assumptions!$C$9)</f>
        <v>9.9332649793555966E-2</v>
      </c>
      <c r="D658" s="35">
        <f>STDEV('Daily Returns'!D$659:D$910)*SQRT(Assumptions!$C$9)</f>
        <v>0.23544071453050172</v>
      </c>
      <c r="E658" s="35">
        <f>STDEV('Daily Returns'!E$659:E$910)*SQRT(Assumptions!$C$9)</f>
        <v>9.3525026279758436E-2</v>
      </c>
      <c r="F658" s="32">
        <f>'Growth Index'!E910/'Growth Index'!E658-1</f>
        <v>6.99109041919872E-2</v>
      </c>
      <c r="G658" s="37">
        <f>(F658-Assumptions!$C$8)/E658</f>
        <v>5.2508984892421909E-2</v>
      </c>
      <c r="H658" s="37">
        <f>CORREL('Daily Returns'!B$659:B$910,'Daily Returns'!C$659:C$910)</f>
        <v>-0.16319905686473565</v>
      </c>
      <c r="I658" s="37">
        <f>CORREL('Daily Returns'!B$659:B$910,'Daily Returns'!D$659:D$910)</f>
        <v>0.32067200272575247</v>
      </c>
      <c r="J658" s="37">
        <f>CORREL('Daily Returns'!C$659:C$910,'Daily Returns'!D$659:D$910)</f>
        <v>-0.11122381111079881</v>
      </c>
    </row>
    <row r="659" spans="1:10" x14ac:dyDescent="0.25">
      <c r="A659" s="60">
        <f>'Daily Prices'!A911</f>
        <v>43481</v>
      </c>
      <c r="B659" s="61">
        <f>STDEV('Daily Returns'!B$660:B$911)*SQRT(Assumptions!$C$9)</f>
        <v>0.13060803510591698</v>
      </c>
      <c r="C659" s="61">
        <f>STDEV('Daily Returns'!C$660:C$911)*SQRT(Assumptions!$C$9)</f>
        <v>9.9331161574921834E-2</v>
      </c>
      <c r="D659" s="61">
        <f>STDEV('Daily Returns'!D$660:D$911)*SQRT(Assumptions!$C$9)</f>
        <v>0.23542508904768047</v>
      </c>
      <c r="E659" s="61">
        <f>STDEV('Daily Returns'!E$660:E$911)*SQRT(Assumptions!$C$9)</f>
        <v>9.3447848638365E-2</v>
      </c>
      <c r="F659" s="48">
        <f>'Growth Index'!E911/'Growth Index'!E659-1</f>
        <v>7.3371457987394528E-2</v>
      </c>
      <c r="G659" s="62">
        <f>(F659-Assumptions!$C$8)/E659</f>
        <v>8.958427732019103E-2</v>
      </c>
      <c r="H659" s="62">
        <f>CORREL('Daily Returns'!B$660:B$911,'Daily Returns'!C$660:C$911)</f>
        <v>-0.16421400002256542</v>
      </c>
      <c r="I659" s="62">
        <f>CORREL('Daily Returns'!B$660:B$911,'Daily Returns'!D$660:D$911)</f>
        <v>0.32030046301720205</v>
      </c>
      <c r="J659" s="62">
        <f>CORREL('Daily Returns'!C$660:C$911,'Daily Returns'!D$660:D$911)</f>
        <v>-0.11245562379108161</v>
      </c>
    </row>
    <row r="660" spans="1:10" x14ac:dyDescent="0.25">
      <c r="A660" s="63">
        <f>'Daily Prices'!A912</f>
        <v>43482</v>
      </c>
      <c r="B660" s="35">
        <f>STDEV('Daily Returns'!B$661:B$912)*SQRT(Assumptions!$C$9)</f>
        <v>0.13061020578931465</v>
      </c>
      <c r="C660" s="35">
        <f>STDEV('Daily Returns'!C$661:C$912)*SQRT(Assumptions!$C$9)</f>
        <v>9.9134202958384154E-2</v>
      </c>
      <c r="D660" s="35">
        <f>STDEV('Daily Returns'!D$661:D$912)*SQRT(Assumptions!$C$9)</f>
        <v>0.23542243209091229</v>
      </c>
      <c r="E660" s="35">
        <f>STDEV('Daily Returns'!E$661:E$912)*SQRT(Assumptions!$C$9)</f>
        <v>9.3382652209878694E-2</v>
      </c>
      <c r="F660" s="32">
        <f>'Growth Index'!E912/'Growth Index'!E660-1</f>
        <v>7.6627498443194275E-2</v>
      </c>
      <c r="G660" s="37">
        <f>(F660-Assumptions!$C$8)/E660</f>
        <v>0.12451454491848575</v>
      </c>
      <c r="H660" s="37">
        <f>CORREL('Daily Returns'!B$661:B$912,'Daily Returns'!C$661:C$912)</f>
        <v>-0.16496028457796941</v>
      </c>
      <c r="I660" s="37">
        <f>CORREL('Daily Returns'!B$661:B$912,'Daily Returns'!D$661:D$912)</f>
        <v>0.32014580041710844</v>
      </c>
      <c r="J660" s="37">
        <f>CORREL('Daily Returns'!C$661:C$912,'Daily Returns'!D$661:D$912)</f>
        <v>-0.11334169721811149</v>
      </c>
    </row>
    <row r="661" spans="1:10" x14ac:dyDescent="0.25">
      <c r="A661" s="60">
        <f>'Daily Prices'!A913</f>
        <v>43483</v>
      </c>
      <c r="B661" s="61">
        <f>STDEV('Daily Returns'!B$662:B$913)*SQRT(Assumptions!$C$9)</f>
        <v>0.12986881977082337</v>
      </c>
      <c r="C661" s="61">
        <f>STDEV('Daily Returns'!C$662:C$913)*SQRT(Assumptions!$C$9)</f>
        <v>9.9186215268645114E-2</v>
      </c>
      <c r="D661" s="61">
        <f>STDEV('Daily Returns'!D$662:D$913)*SQRT(Assumptions!$C$9)</f>
        <v>0.23518401791490512</v>
      </c>
      <c r="E661" s="61">
        <f>STDEV('Daily Returns'!E$662:E$913)*SQRT(Assumptions!$C$9)</f>
        <v>9.3060502379069848E-2</v>
      </c>
      <c r="F661" s="48">
        <f>'Growth Index'!E913/'Growth Index'!E661-1</f>
        <v>8.2394162990045761E-2</v>
      </c>
      <c r="G661" s="62">
        <f>(F661-Assumptions!$C$8)/E661</f>
        <v>0.18691241230562994</v>
      </c>
      <c r="H661" s="62">
        <f>CORREL('Daily Returns'!B$662:B$913,'Daily Returns'!C$662:C$913)</f>
        <v>-0.16741649049228002</v>
      </c>
      <c r="I661" s="62">
        <f>CORREL('Daily Returns'!B$662:B$913,'Daily Returns'!D$662:D$913)</f>
        <v>0.31694134152673781</v>
      </c>
      <c r="J661" s="62">
        <f>CORREL('Daily Returns'!C$662:C$913,'Daily Returns'!D$662:D$913)</f>
        <v>-0.11336568690262645</v>
      </c>
    </row>
    <row r="662" spans="1:10" x14ac:dyDescent="0.25">
      <c r="A662" s="63">
        <f>'Daily Prices'!A914</f>
        <v>43486</v>
      </c>
      <c r="B662" s="35">
        <f>STDEV('Daily Returns'!B$663:B$914)*SQRT(Assumptions!$C$9)</f>
        <v>0.12957473222303201</v>
      </c>
      <c r="C662" s="35">
        <f>STDEV('Daily Returns'!C$663:C$914)*SQRT(Assumptions!$C$9)</f>
        <v>9.9201838004779094E-2</v>
      </c>
      <c r="D662" s="35">
        <f>STDEV('Daily Returns'!D$663:D$914)*SQRT(Assumptions!$C$9)</f>
        <v>0.23518419661563153</v>
      </c>
      <c r="E662" s="35">
        <f>STDEV('Daily Returns'!E$663:E$914)*SQRT(Assumptions!$C$9)</f>
        <v>9.2944219954249299E-2</v>
      </c>
      <c r="F662" s="32">
        <f>'Growth Index'!E914/'Growth Index'!E662-1</f>
        <v>8.7158899319591088E-2</v>
      </c>
      <c r="G662" s="37">
        <f>(F662-Assumptions!$C$8)/E662</f>
        <v>0.23841072990336079</v>
      </c>
      <c r="H662" s="37">
        <f>CORREL('Daily Returns'!B$663:B$914,'Daily Returns'!C$663:C$914)</f>
        <v>-0.17273432370720676</v>
      </c>
      <c r="I662" s="37">
        <f>CORREL('Daily Returns'!B$663:B$914,'Daily Returns'!D$663:D$914)</f>
        <v>0.31772016905523798</v>
      </c>
      <c r="J662" s="37">
        <f>CORREL('Daily Returns'!C$663:C$914,'Daily Returns'!D$663:D$914)</f>
        <v>-0.11339749702221917</v>
      </c>
    </row>
    <row r="663" spans="1:10" x14ac:dyDescent="0.25">
      <c r="A663" s="60">
        <f>'Daily Prices'!A915</f>
        <v>43487</v>
      </c>
      <c r="B663" s="61">
        <f>STDEV('Daily Returns'!B$664:B$915)*SQRT(Assumptions!$C$9)</f>
        <v>0.12963889971174763</v>
      </c>
      <c r="C663" s="61">
        <f>STDEV('Daily Returns'!C$664:C$915)*SQRT(Assumptions!$C$9)</f>
        <v>9.9109181377910208E-2</v>
      </c>
      <c r="D663" s="61">
        <f>STDEV('Daily Returns'!D$664:D$915)*SQRT(Assumptions!$C$9)</f>
        <v>0.23527377561971127</v>
      </c>
      <c r="E663" s="61">
        <f>STDEV('Daily Returns'!E$664:E$915)*SQRT(Assumptions!$C$9)</f>
        <v>9.2961090776451538E-2</v>
      </c>
      <c r="F663" s="48">
        <f>'Growth Index'!E915/'Growth Index'!E663-1</f>
        <v>8.6325037102154667E-2</v>
      </c>
      <c r="G663" s="62">
        <f>(F663-Assumptions!$C$8)/E663</f>
        <v>0.22939744923428354</v>
      </c>
      <c r="H663" s="62">
        <f>CORREL('Daily Returns'!B$664:B$915,'Daily Returns'!C$664:C$915)</f>
        <v>-0.17317767399322254</v>
      </c>
      <c r="I663" s="62">
        <f>CORREL('Daily Returns'!B$664:B$915,'Daily Returns'!D$664:D$915)</f>
        <v>0.31832052238975395</v>
      </c>
      <c r="J663" s="62">
        <f>CORREL('Daily Returns'!C$664:C$915,'Daily Returns'!D$664:D$915)</f>
        <v>-0.11397915486896677</v>
      </c>
    </row>
    <row r="664" spans="1:10" x14ac:dyDescent="0.25">
      <c r="A664" s="63">
        <f>'Daily Prices'!A916</f>
        <v>43488</v>
      </c>
      <c r="B664" s="35">
        <f>STDEV('Daily Returns'!B$665:B$916)*SQRT(Assumptions!$C$9)</f>
        <v>0.12997554364148289</v>
      </c>
      <c r="C664" s="35">
        <f>STDEV('Daily Returns'!C$665:C$916)*SQRT(Assumptions!$C$9)</f>
        <v>9.8921240724748755E-2</v>
      </c>
      <c r="D664" s="35">
        <f>STDEV('Daily Returns'!D$665:D$916)*SQRT(Assumptions!$C$9)</f>
        <v>0.23543069022146534</v>
      </c>
      <c r="E664" s="35">
        <f>STDEV('Daily Returns'!E$665:E$916)*SQRT(Assumptions!$C$9)</f>
        <v>9.3118229745924166E-2</v>
      </c>
      <c r="F664" s="32">
        <f>'Growth Index'!E916/'Growth Index'!E664-1</f>
        <v>8.3028208727253139E-2</v>
      </c>
      <c r="G664" s="37">
        <f>(F664-Assumptions!$C$8)/E664</f>
        <v>0.19360557837540121</v>
      </c>
      <c r="H664" s="37">
        <f>CORREL('Daily Returns'!B$665:B$916,'Daily Returns'!C$665:C$916)</f>
        <v>-0.17269128661977615</v>
      </c>
      <c r="I664" s="37">
        <f>CORREL('Daily Returns'!B$665:B$916,'Daily Returns'!D$665:D$916)</f>
        <v>0.32000772339404004</v>
      </c>
      <c r="J664" s="37">
        <f>CORREL('Daily Returns'!C$665:C$916,'Daily Returns'!D$665:D$916)</f>
        <v>-0.11330508665523453</v>
      </c>
    </row>
    <row r="665" spans="1:10" x14ac:dyDescent="0.25">
      <c r="A665" s="60">
        <f>'Daily Prices'!A917</f>
        <v>43489</v>
      </c>
      <c r="B665" s="61">
        <f>STDEV('Daily Returns'!B$666:B$917)*SQRT(Assumptions!$C$9)</f>
        <v>0.12981757820827516</v>
      </c>
      <c r="C665" s="61">
        <f>STDEV('Daily Returns'!C$666:C$917)*SQRT(Assumptions!$C$9)</f>
        <v>9.8920804763702658E-2</v>
      </c>
      <c r="D665" s="61">
        <f>STDEV('Daily Returns'!D$666:D$917)*SQRT(Assumptions!$C$9)</f>
        <v>0.23543574318118157</v>
      </c>
      <c r="E665" s="61">
        <f>STDEV('Daily Returns'!E$666:E$917)*SQRT(Assumptions!$C$9)</f>
        <v>9.3107690138501245E-2</v>
      </c>
      <c r="F665" s="48">
        <f>'Growth Index'!E917/'Growth Index'!E665-1</f>
        <v>8.6259991381444134E-2</v>
      </c>
      <c r="G665" s="62">
        <f>(F665-Assumptions!$C$8)/E665</f>
        <v>0.22833765234449574</v>
      </c>
      <c r="H665" s="62">
        <f>CORREL('Daily Returns'!B$666:B$917,'Daily Returns'!C$666:C$917)</f>
        <v>-0.17265122046590736</v>
      </c>
      <c r="I665" s="62">
        <f>CORREL('Daily Returns'!B$666:B$917,'Daily Returns'!D$666:D$917)</f>
        <v>0.32051113672783205</v>
      </c>
      <c r="J665" s="62">
        <f>CORREL('Daily Returns'!C$666:C$917,'Daily Returns'!D$666:D$917)</f>
        <v>-0.11328673158064034</v>
      </c>
    </row>
    <row r="666" spans="1:10" x14ac:dyDescent="0.25">
      <c r="A666" s="63">
        <f>'Daily Prices'!A918</f>
        <v>43490</v>
      </c>
      <c r="B666" s="35">
        <f>STDEV('Daily Returns'!B$667:B$918)*SQRT(Assumptions!$C$9)</f>
        <v>0.12950115294683762</v>
      </c>
      <c r="C666" s="35">
        <f>STDEV('Daily Returns'!C$667:C$918)*SQRT(Assumptions!$C$9)</f>
        <v>9.8709713287083403E-2</v>
      </c>
      <c r="D666" s="35">
        <f>STDEV('Daily Returns'!D$667:D$918)*SQRT(Assumptions!$C$9)</f>
        <v>0.23548005138501815</v>
      </c>
      <c r="E666" s="35">
        <f>STDEV('Daily Returns'!E$667:E$918)*SQRT(Assumptions!$C$9)</f>
        <v>9.3112346864401049E-2</v>
      </c>
      <c r="F666" s="32">
        <f>'Growth Index'!E918/'Growth Index'!E666-1</f>
        <v>8.5349900385000677E-2</v>
      </c>
      <c r="G666" s="37">
        <f>(F666-Assumptions!$C$8)/E666</f>
        <v>0.21855211548513659</v>
      </c>
      <c r="H666" s="37">
        <f>CORREL('Daily Returns'!B$667:B$918,'Daily Returns'!C$667:C$918)</f>
        <v>-0.16880410334689872</v>
      </c>
      <c r="I666" s="37">
        <f>CORREL('Daily Returns'!B$667:B$918,'Daily Returns'!D$667:D$918)</f>
        <v>0.32196472439802043</v>
      </c>
      <c r="J666" s="37">
        <f>CORREL('Daily Returns'!C$667:C$918,'Daily Returns'!D$667:D$918)</f>
        <v>-0.11443891391716847</v>
      </c>
    </row>
    <row r="667" spans="1:10" x14ac:dyDescent="0.25">
      <c r="A667" s="60">
        <f>'Daily Prices'!A919</f>
        <v>43493</v>
      </c>
      <c r="B667" s="61">
        <f>STDEV('Daily Returns'!B$668:B$919)*SQRT(Assumptions!$C$9)</f>
        <v>0.12968066175332932</v>
      </c>
      <c r="C667" s="61">
        <f>STDEV('Daily Returns'!C$668:C$919)*SQRT(Assumptions!$C$9)</f>
        <v>9.8465985558793032E-2</v>
      </c>
      <c r="D667" s="61">
        <f>STDEV('Daily Returns'!D$668:D$919)*SQRT(Assumptions!$C$9)</f>
        <v>0.23584144677531774</v>
      </c>
      <c r="E667" s="61">
        <f>STDEV('Daily Returns'!E$668:E$919)*SQRT(Assumptions!$C$9)</f>
        <v>9.3167616176324311E-2</v>
      </c>
      <c r="F667" s="48">
        <f>'Growth Index'!E919/'Growth Index'!E667-1</f>
        <v>8.3359611694398206E-2</v>
      </c>
      <c r="G667" s="62">
        <f>(F667-Assumptions!$C$8)/E667</f>
        <v>0.19706001342410362</v>
      </c>
      <c r="H667" s="62">
        <f>CORREL('Daily Returns'!B$668:B$919,'Daily Returns'!C$668:C$919)</f>
        <v>-0.16904871303637456</v>
      </c>
      <c r="I667" s="62">
        <f>CORREL('Daily Returns'!B$668:B$919,'Daily Returns'!D$668:D$919)</f>
        <v>0.32551732516171783</v>
      </c>
      <c r="J667" s="62">
        <f>CORREL('Daily Returns'!C$668:C$919,'Daily Returns'!D$668:D$919)</f>
        <v>-0.11922379154294394</v>
      </c>
    </row>
    <row r="668" spans="1:10" x14ac:dyDescent="0.25">
      <c r="A668" s="63">
        <f>'Daily Prices'!A920</f>
        <v>43494</v>
      </c>
      <c r="B668" s="35">
        <f>STDEV('Daily Returns'!B$669:B$920)*SQRT(Assumptions!$C$9)</f>
        <v>0.12957727078409478</v>
      </c>
      <c r="C668" s="35">
        <f>STDEV('Daily Returns'!C$669:C$920)*SQRT(Assumptions!$C$9)</f>
        <v>9.8789818954628114E-2</v>
      </c>
      <c r="D668" s="35">
        <f>STDEV('Daily Returns'!D$669:D$920)*SQRT(Assumptions!$C$9)</f>
        <v>0.23564391721827393</v>
      </c>
      <c r="E668" s="35">
        <f>STDEV('Daily Returns'!E$669:E$920)*SQRT(Assumptions!$C$9)</f>
        <v>9.304918456269691E-2</v>
      </c>
      <c r="F668" s="32">
        <f>'Growth Index'!E920/'Growth Index'!E668-1</f>
        <v>9.2569421860700274E-2</v>
      </c>
      <c r="G668" s="37">
        <f>(F668-Assumptions!$C$8)/E668</f>
        <v>0.29628869925371443</v>
      </c>
      <c r="H668" s="37">
        <f>CORREL('Daily Returns'!B$669:B$920,'Daily Returns'!C$669:C$920)</f>
        <v>-0.17105685916160723</v>
      </c>
      <c r="I668" s="37">
        <f>CORREL('Daily Returns'!B$669:B$920,'Daily Returns'!D$669:D$920)</f>
        <v>0.32422051348418379</v>
      </c>
      <c r="J668" s="37">
        <f>CORREL('Daily Returns'!C$669:C$920,'Daily Returns'!D$669:D$920)</f>
        <v>-0.11964232709990885</v>
      </c>
    </row>
    <row r="669" spans="1:10" x14ac:dyDescent="0.25">
      <c r="A669" s="60">
        <f>'Daily Prices'!A921</f>
        <v>43495</v>
      </c>
      <c r="B669" s="61">
        <f>STDEV('Daily Returns'!B$670:B$921)*SQRT(Assumptions!$C$9)</f>
        <v>0.12945863198715035</v>
      </c>
      <c r="C669" s="61">
        <f>STDEV('Daily Returns'!C$670:C$921)*SQRT(Assumptions!$C$9)</f>
        <v>9.866656330701358E-2</v>
      </c>
      <c r="D669" s="61">
        <f>STDEV('Daily Returns'!D$670:D$921)*SQRT(Assumptions!$C$9)</f>
        <v>0.23584836577283966</v>
      </c>
      <c r="E669" s="61">
        <f>STDEV('Daily Returns'!E$670:E$921)*SQRT(Assumptions!$C$9)</f>
        <v>9.3001101216708709E-2</v>
      </c>
      <c r="F669" s="48">
        <f>'Growth Index'!E921/'Growth Index'!E669-1</f>
        <v>9.110265087555014E-2</v>
      </c>
      <c r="G669" s="62">
        <f>(F669-Assumptions!$C$8)/E669</f>
        <v>0.2806703418997849</v>
      </c>
      <c r="H669" s="62">
        <f>CORREL('Daily Returns'!B$670:B$921,'Daily Returns'!C$670:C$921)</f>
        <v>-0.17357122808276321</v>
      </c>
      <c r="I669" s="62">
        <f>CORREL('Daily Returns'!B$670:B$921,'Daily Returns'!D$670:D$921)</f>
        <v>0.32392015649229838</v>
      </c>
      <c r="J669" s="62">
        <f>CORREL('Daily Returns'!C$670:C$921,'Daily Returns'!D$670:D$921)</f>
        <v>-0.12016285136430789</v>
      </c>
    </row>
    <row r="670" spans="1:10" x14ac:dyDescent="0.25">
      <c r="A670" s="63">
        <f>'Daily Prices'!A922</f>
        <v>43496</v>
      </c>
      <c r="B670" s="35">
        <f>STDEV('Daily Returns'!B$671:B$922)*SQRT(Assumptions!$C$9)</f>
        <v>0.13061388831631829</v>
      </c>
      <c r="C670" s="35">
        <f>STDEV('Daily Returns'!C$671:C$922)*SQRT(Assumptions!$C$9)</f>
        <v>9.8775380826597411E-2</v>
      </c>
      <c r="D670" s="35">
        <f>STDEV('Daily Returns'!D$671:D$922)*SQRT(Assumptions!$C$9)</f>
        <v>0.23617181200498569</v>
      </c>
      <c r="E670" s="35">
        <f>STDEV('Daily Returns'!E$671:E$922)*SQRT(Assumptions!$C$9)</f>
        <v>9.3688514415458821E-2</v>
      </c>
      <c r="F670" s="32">
        <f>'Growth Index'!E922/'Growth Index'!E670-1</f>
        <v>0.10054473144841225</v>
      </c>
      <c r="G670" s="37">
        <f>(F670-Assumptions!$C$8)/E670</f>
        <v>0.37939262534135437</v>
      </c>
      <c r="H670" s="37">
        <f>CORREL('Daily Returns'!B$671:B$922,'Daily Returns'!C$671:C$922)</f>
        <v>-0.16372287216042042</v>
      </c>
      <c r="I670" s="37">
        <f>CORREL('Daily Returns'!B$671:B$922,'Daily Returns'!D$671:D$922)</f>
        <v>0.32764243609135169</v>
      </c>
      <c r="J670" s="37">
        <f>CORREL('Daily Returns'!C$671:C$922,'Daily Returns'!D$671:D$922)</f>
        <v>-0.11630399295170031</v>
      </c>
    </row>
    <row r="671" spans="1:10" x14ac:dyDescent="0.25">
      <c r="A671" s="60">
        <f>'Daily Prices'!A923</f>
        <v>43497</v>
      </c>
      <c r="B671" s="61">
        <f>STDEV('Daily Returns'!B$672:B$923)*SQRT(Assumptions!$C$9)</f>
        <v>0.1306754506635158</v>
      </c>
      <c r="C671" s="61">
        <f>STDEV('Daily Returns'!C$672:C$923)*SQRT(Assumptions!$C$9)</f>
        <v>9.8615406100157871E-2</v>
      </c>
      <c r="D671" s="61">
        <f>STDEV('Daily Returns'!D$672:D$923)*SQRT(Assumptions!$C$9)</f>
        <v>0.23601057646854179</v>
      </c>
      <c r="E671" s="61">
        <f>STDEV('Daily Returns'!E$672:E$923)*SQRT(Assumptions!$C$9)</f>
        <v>9.3460254794001316E-2</v>
      </c>
      <c r="F671" s="48">
        <f>'Growth Index'!E923/'Growth Index'!E671-1</f>
        <v>9.4599930958496836E-2</v>
      </c>
      <c r="G671" s="62">
        <f>(F671-Assumptions!$C$8)/E671</f>
        <v>0.31671143015540643</v>
      </c>
      <c r="H671" s="62">
        <f>CORREL('Daily Returns'!B$672:B$923,'Daily Returns'!C$672:C$923)</f>
        <v>-0.16461344837753275</v>
      </c>
      <c r="I671" s="62">
        <f>CORREL('Daily Returns'!B$672:B$923,'Daily Returns'!D$672:D$923)</f>
        <v>0.32556719696703379</v>
      </c>
      <c r="J671" s="62">
        <f>CORREL('Daily Returns'!C$672:C$923,'Daily Returns'!D$672:D$923)</f>
        <v>-0.11982771916408978</v>
      </c>
    </row>
    <row r="672" spans="1:10" x14ac:dyDescent="0.25">
      <c r="A672" s="63">
        <f>'Daily Prices'!A924</f>
        <v>43500</v>
      </c>
      <c r="B672" s="35">
        <f>STDEV('Daily Returns'!B$673:B$924)*SQRT(Assumptions!$C$9)</f>
        <v>0.1305349586292931</v>
      </c>
      <c r="C672" s="35">
        <f>STDEV('Daily Returns'!C$673:C$924)*SQRT(Assumptions!$C$9)</f>
        <v>9.8619544160286246E-2</v>
      </c>
      <c r="D672" s="35">
        <f>STDEV('Daily Returns'!D$673:D$924)*SQRT(Assumptions!$C$9)</f>
        <v>0.23584869586659901</v>
      </c>
      <c r="E672" s="35">
        <f>STDEV('Daily Returns'!E$673:E$924)*SQRT(Assumptions!$C$9)</f>
        <v>9.3383381528633277E-2</v>
      </c>
      <c r="F672" s="32">
        <f>'Growth Index'!E924/'Growth Index'!E672-1</f>
        <v>9.1198237713339125E-2</v>
      </c>
      <c r="G672" s="37">
        <f>(F672-Assumptions!$C$8)/E672</f>
        <v>0.28054496725743649</v>
      </c>
      <c r="H672" s="37">
        <f>CORREL('Daily Returns'!B$673:B$924,'Daily Returns'!C$673:C$924)</f>
        <v>-0.16413895655793592</v>
      </c>
      <c r="I672" s="37">
        <f>CORREL('Daily Returns'!B$673:B$924,'Daily Returns'!D$673:D$924)</f>
        <v>0.32441052680027371</v>
      </c>
      <c r="J672" s="37">
        <f>CORREL('Daily Returns'!C$673:C$924,'Daily Returns'!D$673:D$924)</f>
        <v>-0.11931685729132221</v>
      </c>
    </row>
    <row r="673" spans="1:10" x14ac:dyDescent="0.25">
      <c r="A673" s="60">
        <f>'Daily Prices'!A925</f>
        <v>43501</v>
      </c>
      <c r="B673" s="61">
        <f>STDEV('Daily Returns'!B$674:B$925)*SQRT(Assumptions!$C$9)</f>
        <v>0.13051925333869219</v>
      </c>
      <c r="C673" s="61">
        <f>STDEV('Daily Returns'!C$674:C$925)*SQRT(Assumptions!$C$9)</f>
        <v>9.8610151990243006E-2</v>
      </c>
      <c r="D673" s="61">
        <f>STDEV('Daily Returns'!D$674:D$925)*SQRT(Assumptions!$C$9)</f>
        <v>0.23586657095499453</v>
      </c>
      <c r="E673" s="61">
        <f>STDEV('Daily Returns'!E$674:E$925)*SQRT(Assumptions!$C$9)</f>
        <v>9.3386293362335782E-2</v>
      </c>
      <c r="F673" s="48">
        <f>'Growth Index'!E925/'Growth Index'!E673-1</f>
        <v>9.1895049033068554E-2</v>
      </c>
      <c r="G673" s="62">
        <f>(F673-Assumptions!$C$8)/E673</f>
        <v>0.28799782135817981</v>
      </c>
      <c r="H673" s="62">
        <f>CORREL('Daily Returns'!B$674:B$925,'Daily Returns'!C$674:C$925)</f>
        <v>-0.16395319139549189</v>
      </c>
      <c r="I673" s="62">
        <f>CORREL('Daily Returns'!B$674:B$925,'Daily Returns'!D$674:D$925)</f>
        <v>0.32450584200231741</v>
      </c>
      <c r="J673" s="62">
        <f>CORREL('Daily Returns'!C$674:C$925,'Daily Returns'!D$674:D$925)</f>
        <v>-0.11944115455865442</v>
      </c>
    </row>
    <row r="674" spans="1:10" x14ac:dyDescent="0.25">
      <c r="A674" s="63">
        <f>'Daily Prices'!A926</f>
        <v>43503</v>
      </c>
      <c r="B674" s="35">
        <f>STDEV('Daily Returns'!B$675:B$926)*SQRT(Assumptions!$C$9)</f>
        <v>0.1308477065380316</v>
      </c>
      <c r="C674" s="35">
        <f>STDEV('Daily Returns'!C$675:C$926)*SQRT(Assumptions!$C$9)</f>
        <v>9.8854293147088268E-2</v>
      </c>
      <c r="D674" s="35">
        <f>STDEV('Daily Returns'!D$675:D$926)*SQRT(Assumptions!$C$9)</f>
        <v>0.23582048542171286</v>
      </c>
      <c r="E674" s="35">
        <f>STDEV('Daily Returns'!E$675:E$926)*SQRT(Assumptions!$C$9)</f>
        <v>9.3381997153679328E-2</v>
      </c>
      <c r="F674" s="32">
        <f>'Growth Index'!E926/'Growth Index'!E674-1</f>
        <v>9.1491259146531778E-2</v>
      </c>
      <c r="G674" s="37">
        <f>(F674-Assumptions!$C$8)/E674</f>
        <v>0.28368700556848175</v>
      </c>
      <c r="H674" s="37">
        <f>CORREL('Daily Returns'!B$675:B$926,'Daily Returns'!C$675:C$926)</f>
        <v>-0.1681589342199637</v>
      </c>
      <c r="I674" s="37">
        <f>CORREL('Daily Returns'!B$675:B$926,'Daily Returns'!D$675:D$926)</f>
        <v>0.32481728225771916</v>
      </c>
      <c r="J674" s="37">
        <f>CORREL('Daily Returns'!C$675:C$926,'Daily Returns'!D$675:D$926)</f>
        <v>-0.11999177655965597</v>
      </c>
    </row>
    <row r="675" spans="1:10" x14ac:dyDescent="0.25">
      <c r="A675" s="60">
        <f>'Daily Prices'!A927</f>
        <v>43504</v>
      </c>
      <c r="B675" s="61">
        <f>STDEV('Daily Returns'!B$676:B$927)*SQRT(Assumptions!$C$9)</f>
        <v>0.13128596479865673</v>
      </c>
      <c r="C675" s="61">
        <f>STDEV('Daily Returns'!C$676:C$927)*SQRT(Assumptions!$C$9)</f>
        <v>9.886477428195449E-2</v>
      </c>
      <c r="D675" s="61">
        <f>STDEV('Daily Returns'!D$676:D$927)*SQRT(Assumptions!$C$9)</f>
        <v>0.2357979364119043</v>
      </c>
      <c r="E675" s="61">
        <f>STDEV('Daily Returns'!E$676:E$927)*SQRT(Assumptions!$C$9)</f>
        <v>9.3368223456562122E-2</v>
      </c>
      <c r="F675" s="48">
        <f>'Growth Index'!E927/'Growth Index'!E675-1</f>
        <v>8.6423365288630372E-2</v>
      </c>
      <c r="G675" s="62">
        <f>(F675-Assumptions!$C$8)/E675</f>
        <v>0.22945028292840125</v>
      </c>
      <c r="H675" s="62">
        <f>CORREL('Daily Returns'!B$676:B$927,'Daily Returns'!C$676:C$927)</f>
        <v>-0.16877055951964087</v>
      </c>
      <c r="I675" s="62">
        <f>CORREL('Daily Returns'!B$676:B$927,'Daily Returns'!D$676:D$927)</f>
        <v>0.32191556601765831</v>
      </c>
      <c r="J675" s="62">
        <f>CORREL('Daily Returns'!C$676:C$927,'Daily Returns'!D$676:D$927)</f>
        <v>-0.11968261505316427</v>
      </c>
    </row>
    <row r="676" spans="1:10" x14ac:dyDescent="0.25">
      <c r="A676" s="63">
        <f>'Daily Prices'!A928</f>
        <v>43508</v>
      </c>
      <c r="B676" s="35">
        <f>STDEV('Daily Returns'!B$677:B$928)*SQRT(Assumptions!$C$9)</f>
        <v>0.13174025168760722</v>
      </c>
      <c r="C676" s="35">
        <f>STDEV('Daily Returns'!C$677:C$928)*SQRT(Assumptions!$C$9)</f>
        <v>9.9731126733752576E-2</v>
      </c>
      <c r="D676" s="35">
        <f>STDEV('Daily Returns'!D$677:D$928)*SQRT(Assumptions!$C$9)</f>
        <v>0.23711163739833843</v>
      </c>
      <c r="E676" s="35">
        <f>STDEV('Daily Returns'!E$677:E$928)*SQRT(Assumptions!$C$9)</f>
        <v>9.4737131146969591E-2</v>
      </c>
      <c r="F676" s="32">
        <f>'Growth Index'!E928/'Growth Index'!E676-1</f>
        <v>6.8271272374087255E-2</v>
      </c>
      <c r="G676" s="37">
        <f>(F676-Assumptions!$C$8)/E676</f>
        <v>3.4529991931172101E-2</v>
      </c>
      <c r="H676" s="37">
        <f>CORREL('Daily Returns'!B$677:B$928,'Daily Returns'!C$677:C$928)</f>
        <v>-0.15558393245007135</v>
      </c>
      <c r="I676" s="37">
        <f>CORREL('Daily Returns'!B$677:B$928,'Daily Returns'!D$677:D$928)</f>
        <v>0.32780206702641745</v>
      </c>
      <c r="J676" s="37">
        <f>CORREL('Daily Returns'!C$677:C$928,'Daily Returns'!D$677:D$928)</f>
        <v>-0.10409570037892717</v>
      </c>
    </row>
    <row r="677" spans="1:10" x14ac:dyDescent="0.25">
      <c r="A677" s="60">
        <f>'Daily Prices'!A929</f>
        <v>43509</v>
      </c>
      <c r="B677" s="61">
        <f>STDEV('Daily Returns'!B$678:B$929)*SQRT(Assumptions!$C$9)</f>
        <v>0.13175057557754399</v>
      </c>
      <c r="C677" s="61">
        <f>STDEV('Daily Returns'!C$678:C$929)*SQRT(Assumptions!$C$9)</f>
        <v>9.8989077680553192E-2</v>
      </c>
      <c r="D677" s="61">
        <f>STDEV('Daily Returns'!D$678:D$929)*SQRT(Assumptions!$C$9)</f>
        <v>0.23832808049628093</v>
      </c>
      <c r="E677" s="61">
        <f>STDEV('Daily Returns'!E$678:E$929)*SQRT(Assumptions!$C$9)</f>
        <v>9.4910736779516169E-2</v>
      </c>
      <c r="F677" s="48">
        <f>'Growth Index'!E929/'Growth Index'!E677-1</f>
        <v>5.8950049358939216E-2</v>
      </c>
      <c r="G677" s="62">
        <f>(F677-Assumptions!$C$8)/E677</f>
        <v>-6.3743585250162119E-2</v>
      </c>
      <c r="H677" s="62">
        <f>CORREL('Daily Returns'!B$678:B$929,'Daily Returns'!C$678:C$929)</f>
        <v>-0.15502654352007328</v>
      </c>
      <c r="I677" s="62">
        <f>CORREL('Daily Returns'!B$678:B$929,'Daily Returns'!D$678:D$929)</f>
        <v>0.32830229860604587</v>
      </c>
      <c r="J677" s="62">
        <f>CORREL('Daily Returns'!C$678:C$929,'Daily Returns'!D$678:D$929)</f>
        <v>-0.10673621387499549</v>
      </c>
    </row>
    <row r="678" spans="1:10" x14ac:dyDescent="0.25">
      <c r="A678" s="63">
        <f>'Daily Prices'!A930</f>
        <v>43510</v>
      </c>
      <c r="B678" s="35">
        <f>STDEV('Daily Returns'!B$679:B$930)*SQRT(Assumptions!$C$9)</f>
        <v>0.13181538634590359</v>
      </c>
      <c r="C678" s="35">
        <f>STDEV('Daily Returns'!C$679:C$930)*SQRT(Assumptions!$C$9)</f>
        <v>9.8736799955188484E-2</v>
      </c>
      <c r="D678" s="35">
        <f>STDEV('Daily Returns'!D$679:D$930)*SQRT(Assumptions!$C$9)</f>
        <v>0.23834133210224848</v>
      </c>
      <c r="E678" s="35">
        <f>STDEV('Daily Returns'!E$679:E$930)*SQRT(Assumptions!$C$9)</f>
        <v>9.4903282049124391E-2</v>
      </c>
      <c r="F678" s="32">
        <f>'Growth Index'!E930/'Growth Index'!E678-1</f>
        <v>5.4751185498696398E-2</v>
      </c>
      <c r="G678" s="37">
        <f>(F678-Assumptions!$C$8)/E678</f>
        <v>-0.10799220300936013</v>
      </c>
      <c r="H678" s="37">
        <f>CORREL('Daily Returns'!B$679:B$930,'Daily Returns'!C$679:C$930)</f>
        <v>-0.15447201207424927</v>
      </c>
      <c r="I678" s="37">
        <f>CORREL('Daily Returns'!B$679:B$930,'Daily Returns'!D$679:D$930)</f>
        <v>0.32848899455446756</v>
      </c>
      <c r="J678" s="37">
        <f>CORREL('Daily Returns'!C$679:C$930,'Daily Returns'!D$679:D$930)</f>
        <v>-0.10706358341706503</v>
      </c>
    </row>
    <row r="679" spans="1:10" x14ac:dyDescent="0.25">
      <c r="A679" s="60">
        <f>'Daily Prices'!A931</f>
        <v>43511</v>
      </c>
      <c r="B679" s="61">
        <f>STDEV('Daily Returns'!B$680:B$931)*SQRT(Assumptions!$C$9)</f>
        <v>0.13169908717212847</v>
      </c>
      <c r="C679" s="61">
        <f>STDEV('Daily Returns'!C$680:C$931)*SQRT(Assumptions!$C$9)</f>
        <v>9.9077469603653323E-2</v>
      </c>
      <c r="D679" s="61">
        <f>STDEV('Daily Returns'!D$680:D$931)*SQRT(Assumptions!$C$9)</f>
        <v>0.23829519783753525</v>
      </c>
      <c r="E679" s="61">
        <f>STDEV('Daily Returns'!E$680:E$931)*SQRT(Assumptions!$C$9)</f>
        <v>9.490089445857372E-2</v>
      </c>
      <c r="F679" s="48">
        <f>'Growth Index'!E931/'Growth Index'!E679-1</f>
        <v>5.4671186058401489E-2</v>
      </c>
      <c r="G679" s="62">
        <f>(F679-Assumptions!$C$8)/E679</f>
        <v>-0.10883789874190557</v>
      </c>
      <c r="H679" s="62">
        <f>CORREL('Daily Returns'!B$680:B$931,'Daily Returns'!C$680:C$931)</f>
        <v>-0.15518662793165713</v>
      </c>
      <c r="I679" s="62">
        <f>CORREL('Daily Returns'!B$680:B$931,'Daily Returns'!D$680:D$931)</f>
        <v>0.32787496988706794</v>
      </c>
      <c r="J679" s="62">
        <f>CORREL('Daily Returns'!C$680:C$931,'Daily Returns'!D$680:D$931)</f>
        <v>-0.10628477163122235</v>
      </c>
    </row>
    <row r="680" spans="1:10" x14ac:dyDescent="0.25">
      <c r="A680" s="63">
        <f>'Daily Prices'!A932</f>
        <v>43514</v>
      </c>
      <c r="B680" s="35">
        <f>STDEV('Daily Returns'!B$681:B$932)*SQRT(Assumptions!$C$9)</f>
        <v>0.13179252055478971</v>
      </c>
      <c r="C680" s="35">
        <f>STDEV('Daily Returns'!C$681:C$932)*SQRT(Assumptions!$C$9)</f>
        <v>9.9293822850080177E-2</v>
      </c>
      <c r="D680" s="35">
        <f>STDEV('Daily Returns'!D$681:D$932)*SQRT(Assumptions!$C$9)</f>
        <v>0.23838694171225933</v>
      </c>
      <c r="E680" s="35">
        <f>STDEV('Daily Returns'!E$681:E$932)*SQRT(Assumptions!$C$9)</f>
        <v>9.4856299790568518E-2</v>
      </c>
      <c r="F680" s="32">
        <f>'Growth Index'!E932/'Growth Index'!E680-1</f>
        <v>5.6098685971510021E-2</v>
      </c>
      <c r="G680" s="37">
        <f>(F680-Assumptions!$C$8)/E680</f>
        <v>-9.3839987941159733E-2</v>
      </c>
      <c r="H680" s="37">
        <f>CORREL('Daily Returns'!B$681:B$932,'Daily Returns'!C$681:C$932)</f>
        <v>-0.15952614187834091</v>
      </c>
      <c r="I680" s="37">
        <f>CORREL('Daily Returns'!B$681:B$932,'Daily Returns'!D$681:D$932)</f>
        <v>0.32872158494881815</v>
      </c>
      <c r="J680" s="37">
        <f>CORREL('Daily Returns'!C$681:C$932,'Daily Returns'!D$681:D$932)</f>
        <v>-0.10834656120958236</v>
      </c>
    </row>
    <row r="681" spans="1:10" x14ac:dyDescent="0.25">
      <c r="A681" s="60">
        <f>'Daily Prices'!A933</f>
        <v>43515</v>
      </c>
      <c r="B681" s="61">
        <f>STDEV('Daily Returns'!B$682:B$933)*SQRT(Assumptions!$C$9)</f>
        <v>0.13186362253633868</v>
      </c>
      <c r="C681" s="61">
        <f>STDEV('Daily Returns'!C$682:C$933)*SQRT(Assumptions!$C$9)</f>
        <v>9.9178938157109806E-2</v>
      </c>
      <c r="D681" s="61">
        <f>STDEV('Daily Returns'!D$682:D$933)*SQRT(Assumptions!$C$9)</f>
        <v>0.23644804153394783</v>
      </c>
      <c r="E681" s="61">
        <f>STDEV('Daily Returns'!E$682:E$933)*SQRT(Assumptions!$C$9)</f>
        <v>9.4161874236718193E-2</v>
      </c>
      <c r="F681" s="48">
        <f>'Growth Index'!E933/'Growth Index'!E681-1</f>
        <v>4.5198550301711382E-2</v>
      </c>
      <c r="G681" s="62">
        <f>(F681-Assumptions!$C$8)/E681</f>
        <v>-0.21029158413424073</v>
      </c>
      <c r="H681" s="62">
        <f>CORREL('Daily Returns'!B$682:B$933,'Daily Returns'!C$682:C$933)</f>
        <v>-0.16076565917822225</v>
      </c>
      <c r="I681" s="62">
        <f>CORREL('Daily Returns'!B$682:B$933,'Daily Returns'!D$682:D$933)</f>
        <v>0.33108064554902605</v>
      </c>
      <c r="J681" s="62">
        <f>CORREL('Daily Returns'!C$682:C$933,'Daily Returns'!D$682:D$933)</f>
        <v>-0.11681912555463135</v>
      </c>
    </row>
    <row r="682" spans="1:10" x14ac:dyDescent="0.25">
      <c r="A682" s="63">
        <f>'Daily Prices'!A934</f>
        <v>43516</v>
      </c>
      <c r="B682" s="35">
        <f>STDEV('Daily Returns'!B$683:B$934)*SQRT(Assumptions!$C$9)</f>
        <v>0.13233645167733465</v>
      </c>
      <c r="C682" s="35">
        <f>STDEV('Daily Returns'!C$683:C$934)*SQRT(Assumptions!$C$9)</f>
        <v>9.9216895122150844E-2</v>
      </c>
      <c r="D682" s="35">
        <f>STDEV('Daily Returns'!D$683:D$934)*SQRT(Assumptions!$C$9)</f>
        <v>0.23556391591028703</v>
      </c>
      <c r="E682" s="35">
        <f>STDEV('Daily Returns'!E$683:E$934)*SQRT(Assumptions!$C$9)</f>
        <v>9.4295194795981863E-2</v>
      </c>
      <c r="F682" s="32">
        <f>'Growth Index'!E934/'Growth Index'!E682-1</f>
        <v>6.2521385506563387E-2</v>
      </c>
      <c r="G682" s="37">
        <f>(F682-Assumptions!$C$8)/E682</f>
        <v>-2.6285692487293472E-2</v>
      </c>
      <c r="H682" s="37">
        <f>CORREL('Daily Returns'!B$683:B$934,'Daily Returns'!C$683:C$934)</f>
        <v>-0.15761523747568207</v>
      </c>
      <c r="I682" s="37">
        <f>CORREL('Daily Returns'!B$683:B$934,'Daily Returns'!D$683:D$934)</f>
        <v>0.33586990403191902</v>
      </c>
      <c r="J682" s="37">
        <f>CORREL('Daily Returns'!C$683:C$934,'Daily Returns'!D$683:D$934)</f>
        <v>-0.11440525070016405</v>
      </c>
    </row>
    <row r="683" spans="1:10" x14ac:dyDescent="0.25">
      <c r="A683" s="60">
        <f>'Daily Prices'!A935</f>
        <v>43517</v>
      </c>
      <c r="B683" s="61">
        <f>STDEV('Daily Returns'!B$684:B$935)*SQRT(Assumptions!$C$9)</f>
        <v>0.13137570546780222</v>
      </c>
      <c r="C683" s="61">
        <f>STDEV('Daily Returns'!C$684:C$935)*SQRT(Assumptions!$C$9)</f>
        <v>9.9329174421279226E-2</v>
      </c>
      <c r="D683" s="61">
        <f>STDEV('Daily Returns'!D$684:D$935)*SQRT(Assumptions!$C$9)</f>
        <v>0.2342434640304584</v>
      </c>
      <c r="E683" s="61">
        <f>STDEV('Daily Returns'!E$684:E$935)*SQRT(Assumptions!$C$9)</f>
        <v>9.4289997012090579E-2</v>
      </c>
      <c r="F683" s="48">
        <f>'Growth Index'!E935/'Growth Index'!E683-1</f>
        <v>6.3746876713427048E-2</v>
      </c>
      <c r="G683" s="62">
        <f>(F683-Assumptions!$C$8)/E683</f>
        <v>-1.3290097850064304E-2</v>
      </c>
      <c r="H683" s="62">
        <f>CORREL('Daily Returns'!B$684:B$935,'Daily Returns'!C$684:C$935)</f>
        <v>-0.16585458291737293</v>
      </c>
      <c r="I683" s="62">
        <f>CORREL('Daily Returns'!B$684:B$935,'Daily Returns'!D$684:D$935)</f>
        <v>0.35441104914036031</v>
      </c>
      <c r="J683" s="62">
        <f>CORREL('Daily Returns'!C$684:C$935,'Daily Returns'!D$684:D$935)</f>
        <v>-0.11164128706373921</v>
      </c>
    </row>
    <row r="684" spans="1:10" x14ac:dyDescent="0.25">
      <c r="A684" s="63">
        <f>'Daily Prices'!A936</f>
        <v>43518</v>
      </c>
      <c r="B684" s="35">
        <f>STDEV('Daily Returns'!B$685:B$936)*SQRT(Assumptions!$C$9)</f>
        <v>0.13136175824644447</v>
      </c>
      <c r="C684" s="35">
        <f>STDEV('Daily Returns'!C$685:C$936)*SQRT(Assumptions!$C$9)</f>
        <v>9.9355862057763214E-2</v>
      </c>
      <c r="D684" s="35">
        <f>STDEV('Daily Returns'!D$685:D$936)*SQRT(Assumptions!$C$9)</f>
        <v>0.2337243192378283</v>
      </c>
      <c r="E684" s="35">
        <f>STDEV('Daily Returns'!E$685:E$936)*SQRT(Assumptions!$C$9)</f>
        <v>9.4268099892995921E-2</v>
      </c>
      <c r="F684" s="32">
        <f>'Growth Index'!E936/'Growth Index'!E684-1</f>
        <v>6.4987110565556172E-2</v>
      </c>
      <c r="G684" s="37">
        <f>(F684-Assumptions!$C$8)/E684</f>
        <v>-1.367316670057105E-4</v>
      </c>
      <c r="H684" s="37">
        <f>CORREL('Daily Returns'!B$685:B$936,'Daily Returns'!C$685:C$936)</f>
        <v>-0.1661998383937191</v>
      </c>
      <c r="I684" s="37">
        <f>CORREL('Daily Returns'!B$685:B$936,'Daily Returns'!D$685:D$936)</f>
        <v>0.35623568286285356</v>
      </c>
      <c r="J684" s="37">
        <f>CORREL('Daily Returns'!C$685:C$936,'Daily Returns'!D$685:D$936)</f>
        <v>-0.10955203694295901</v>
      </c>
    </row>
    <row r="685" spans="1:10" x14ac:dyDescent="0.25">
      <c r="A685" s="60">
        <f>'Daily Prices'!A937</f>
        <v>43521</v>
      </c>
      <c r="B685" s="61">
        <f>STDEV('Daily Returns'!B$686:B$937)*SQRT(Assumptions!$C$9)</f>
        <v>0.13168044724082711</v>
      </c>
      <c r="C685" s="61">
        <f>STDEV('Daily Returns'!C$686:C$937)*SQRT(Assumptions!$C$9)</f>
        <v>9.9359117815782799E-2</v>
      </c>
      <c r="D685" s="61">
        <f>STDEV('Daily Returns'!D$686:D$937)*SQRT(Assumptions!$C$9)</f>
        <v>0.23131050398467057</v>
      </c>
      <c r="E685" s="61">
        <f>STDEV('Daily Returns'!E$686:E$937)*SQRT(Assumptions!$C$9)</f>
        <v>9.3696264570473989E-2</v>
      </c>
      <c r="F685" s="48">
        <f>'Growth Index'!E937/'Growth Index'!E685-1</f>
        <v>5.7654283459327216E-2</v>
      </c>
      <c r="G685" s="62">
        <f>(F685-Assumptions!$C$8)/E685</f>
        <v>-7.8399246483809165E-2</v>
      </c>
      <c r="H685" s="62">
        <f>CORREL('Daily Returns'!B$686:B$937,'Daily Returns'!C$686:C$937)</f>
        <v>-0.1668573730760943</v>
      </c>
      <c r="I685" s="62">
        <f>CORREL('Daily Returns'!B$686:B$937,'Daily Returns'!D$686:D$937)</f>
        <v>0.35899515977216062</v>
      </c>
      <c r="J685" s="62">
        <f>CORREL('Daily Returns'!C$686:C$937,'Daily Returns'!D$686:D$937)</f>
        <v>-0.11255645283347943</v>
      </c>
    </row>
    <row r="686" spans="1:10" x14ac:dyDescent="0.25">
      <c r="A686" s="63">
        <f>'Daily Prices'!A938</f>
        <v>43522</v>
      </c>
      <c r="B686" s="35">
        <f>STDEV('Daily Returns'!B$687:B$938)*SQRT(Assumptions!$C$9)</f>
        <v>0.1315014070105163</v>
      </c>
      <c r="C686" s="35">
        <f>STDEV('Daily Returns'!C$687:C$938)*SQRT(Assumptions!$C$9)</f>
        <v>9.9005860610782842E-2</v>
      </c>
      <c r="D686" s="35">
        <f>STDEV('Daily Returns'!D$687:D$938)*SQRT(Assumptions!$C$9)</f>
        <v>0.22886506147725025</v>
      </c>
      <c r="E686" s="35">
        <f>STDEV('Daily Returns'!E$687:E$938)*SQRT(Assumptions!$C$9)</f>
        <v>9.2342933146276562E-2</v>
      </c>
      <c r="F686" s="32">
        <f>'Growth Index'!E938/'Growth Index'!E686-1</f>
        <v>3.4771552399845085E-2</v>
      </c>
      <c r="G686" s="37">
        <f>(F686-Assumptions!$C$8)/E686</f>
        <v>-0.32734987475729521</v>
      </c>
      <c r="H686" s="37">
        <f>CORREL('Daily Returns'!B$687:B$938,'Daily Returns'!C$687:C$938)</f>
        <v>-0.1727271252272371</v>
      </c>
      <c r="I686" s="37">
        <f>CORREL('Daily Returns'!B$687:B$938,'Daily Returns'!D$687:D$938)</f>
        <v>0.3538768911140362</v>
      </c>
      <c r="J686" s="37">
        <f>CORREL('Daily Returns'!C$687:C$938,'Daily Returns'!D$687:D$938)</f>
        <v>-0.12668550878325577</v>
      </c>
    </row>
    <row r="687" spans="1:10" x14ac:dyDescent="0.25">
      <c r="A687" s="60">
        <f>'Daily Prices'!A939</f>
        <v>43523</v>
      </c>
      <c r="B687" s="61">
        <f>STDEV('Daily Returns'!B$688:B$939)*SQRT(Assumptions!$C$9)</f>
        <v>0.13149842700333705</v>
      </c>
      <c r="C687" s="61">
        <f>STDEV('Daily Returns'!C$688:C$939)*SQRT(Assumptions!$C$9)</f>
        <v>9.8956688822944894E-2</v>
      </c>
      <c r="D687" s="61">
        <f>STDEV('Daily Returns'!D$688:D$939)*SQRT(Assumptions!$C$9)</f>
        <v>0.22874342842166501</v>
      </c>
      <c r="E687" s="61">
        <f>STDEV('Daily Returns'!E$688:E$939)*SQRT(Assumptions!$C$9)</f>
        <v>9.2326812522402976E-2</v>
      </c>
      <c r="F687" s="48">
        <f>'Growth Index'!E939/'Growth Index'!E687-1</f>
        <v>3.6461288072197728E-2</v>
      </c>
      <c r="G687" s="62">
        <f>(F687-Assumptions!$C$8)/E687</f>
        <v>-0.30910535247685922</v>
      </c>
      <c r="H687" s="62">
        <f>CORREL('Daily Returns'!B$688:B$939,'Daily Returns'!C$688:C$939)</f>
        <v>-0.17227232203607845</v>
      </c>
      <c r="I687" s="62">
        <f>CORREL('Daily Returns'!B$688:B$939,'Daily Returns'!D$688:D$939)</f>
        <v>0.35337664795715706</v>
      </c>
      <c r="J687" s="62">
        <f>CORREL('Daily Returns'!C$688:C$939,'Daily Returns'!D$688:D$939)</f>
        <v>-0.12576101039573334</v>
      </c>
    </row>
    <row r="688" spans="1:10" x14ac:dyDescent="0.25">
      <c r="A688" s="63">
        <f>'Daily Prices'!A940</f>
        <v>43524</v>
      </c>
      <c r="B688" s="35">
        <f>STDEV('Daily Returns'!B$689:B$940)*SQRT(Assumptions!$C$9)</f>
        <v>0.13120826213477535</v>
      </c>
      <c r="C688" s="35">
        <f>STDEV('Daily Returns'!C$689:C$940)*SQRT(Assumptions!$C$9)</f>
        <v>9.9212630341454167E-2</v>
      </c>
      <c r="D688" s="35">
        <f>STDEV('Daily Returns'!D$689:D$940)*SQRT(Assumptions!$C$9)</f>
        <v>0.2283068512164047</v>
      </c>
      <c r="E688" s="35">
        <f>STDEV('Daily Returns'!E$689:E$940)*SQRT(Assumptions!$C$9)</f>
        <v>9.2117840912054466E-2</v>
      </c>
      <c r="F688" s="32">
        <f>'Growth Index'!E940/'Growth Index'!E688-1</f>
        <v>2.8155871106457342E-2</v>
      </c>
      <c r="G688" s="37">
        <f>(F688-Assumptions!$C$8)/E688</f>
        <v>-0.39996735191305671</v>
      </c>
      <c r="H688" s="37">
        <f>CORREL('Daily Returns'!B$689:B$940,'Daily Returns'!C$689:C$940)</f>
        <v>-0.17022706398329032</v>
      </c>
      <c r="I688" s="37">
        <f>CORREL('Daily Returns'!B$689:B$940,'Daily Returns'!D$689:D$940)</f>
        <v>0.35015245132550538</v>
      </c>
      <c r="J688" s="37">
        <f>CORREL('Daily Returns'!C$689:C$940,'Daily Returns'!D$689:D$940)</f>
        <v>-0.12618746332765801</v>
      </c>
    </row>
    <row r="689" spans="1:10" x14ac:dyDescent="0.25">
      <c r="A689" s="60">
        <f>'Daily Prices'!A941</f>
        <v>43525</v>
      </c>
      <c r="B689" s="61">
        <f>STDEV('Daily Returns'!B$690:B$941)*SQRT(Assumptions!$C$9)</f>
        <v>0.13122356121054057</v>
      </c>
      <c r="C689" s="61">
        <f>STDEV('Daily Returns'!C$690:C$941)*SQRT(Assumptions!$C$9)</f>
        <v>9.9274553052735512E-2</v>
      </c>
      <c r="D689" s="61">
        <f>STDEV('Daily Returns'!D$690:D$941)*SQRT(Assumptions!$C$9)</f>
        <v>0.22829689959685048</v>
      </c>
      <c r="E689" s="61">
        <f>STDEV('Daily Returns'!E$690:E$941)*SQRT(Assumptions!$C$9)</f>
        <v>9.2131980886755366E-2</v>
      </c>
      <c r="F689" s="48">
        <f>'Growth Index'!E941/'Growth Index'!E689-1</f>
        <v>3.2246460098140695E-2</v>
      </c>
      <c r="G689" s="62">
        <f>(F689-Assumptions!$C$8)/E689</f>
        <v>-0.3555067370375824</v>
      </c>
      <c r="H689" s="62">
        <f>CORREL('Daily Returns'!B$690:B$941,'Daily Returns'!C$690:C$941)</f>
        <v>-0.17101566032958504</v>
      </c>
      <c r="I689" s="62">
        <f>CORREL('Daily Returns'!B$690:B$941,'Daily Returns'!D$690:D$941)</f>
        <v>0.3528263950755971</v>
      </c>
      <c r="J689" s="62">
        <f>CORREL('Daily Returns'!C$690:C$941,'Daily Returns'!D$690:D$941)</f>
        <v>-0.12813856092528575</v>
      </c>
    </row>
    <row r="690" spans="1:10" x14ac:dyDescent="0.25">
      <c r="A690" s="63">
        <f>'Daily Prices'!A942</f>
        <v>43529</v>
      </c>
      <c r="B690" s="35">
        <f>STDEV('Daily Returns'!B$691:B$942)*SQRT(Assumptions!$C$9)</f>
        <v>0.131447602897489</v>
      </c>
      <c r="C690" s="35">
        <f>STDEV('Daily Returns'!C$691:C$942)*SQRT(Assumptions!$C$9)</f>
        <v>0.10285037059083842</v>
      </c>
      <c r="D690" s="35">
        <f>STDEV('Daily Returns'!D$691:D$942)*SQRT(Assumptions!$C$9)</f>
        <v>0.2420170440545017</v>
      </c>
      <c r="E690" s="35">
        <f>STDEV('Daily Returns'!E$691:E$942)*SQRT(Assumptions!$C$9)</f>
        <v>9.3481659559148278E-2</v>
      </c>
      <c r="F690" s="32">
        <f>'Growth Index'!E942/'Growth Index'!E690-1</f>
        <v>4.4043004551380438E-2</v>
      </c>
      <c r="G690" s="37">
        <f>(F690-Assumptions!$C$8)/E690</f>
        <v>-0.22418296324060794</v>
      </c>
      <c r="H690" s="37">
        <f>CORREL('Daily Returns'!B$691:B$942,'Daily Returns'!C$691:C$942)</f>
        <v>-0.18560155522553423</v>
      </c>
      <c r="I690" s="37">
        <f>CORREL('Daily Returns'!B$691:B$942,'Daily Returns'!D$691:D$942)</f>
        <v>0.35655113528536048</v>
      </c>
      <c r="J690" s="37">
        <f>CORREL('Daily Returns'!C$691:C$942,'Daily Returns'!D$691:D$942)</f>
        <v>-0.20417680553516676</v>
      </c>
    </row>
    <row r="691" spans="1:10" x14ac:dyDescent="0.25">
      <c r="A691" s="60">
        <f>'Daily Prices'!A943</f>
        <v>43530</v>
      </c>
      <c r="B691" s="61">
        <f>STDEV('Daily Returns'!B$692:B$943)*SQRT(Assumptions!$C$9)</f>
        <v>0.13130958048329727</v>
      </c>
      <c r="C691" s="61">
        <f>STDEV('Daily Returns'!C$692:C$943)*SQRT(Assumptions!$C$9)</f>
        <v>0.10301312879110715</v>
      </c>
      <c r="D691" s="61">
        <f>STDEV('Daily Returns'!D$692:D$943)*SQRT(Assumptions!$C$9)</f>
        <v>0.24198009780197199</v>
      </c>
      <c r="E691" s="61">
        <f>STDEV('Daily Returns'!E$692:E$943)*SQRT(Assumptions!$C$9)</f>
        <v>9.3421832101498278E-2</v>
      </c>
      <c r="F691" s="48">
        <f>'Growth Index'!E943/'Growth Index'!E691-1</f>
        <v>3.8804129925652742E-2</v>
      </c>
      <c r="G691" s="62">
        <f>(F691-Assumptions!$C$8)/E691</f>
        <v>-0.28040415698427668</v>
      </c>
      <c r="H691" s="62">
        <f>CORREL('Daily Returns'!B$692:B$943,'Daily Returns'!C$692:C$943)</f>
        <v>-0.18746718177059582</v>
      </c>
      <c r="I691" s="62">
        <f>CORREL('Daily Returns'!B$692:B$943,'Daily Returns'!D$692:D$943)</f>
        <v>0.35543723432573782</v>
      </c>
      <c r="J691" s="62">
        <f>CORREL('Daily Returns'!C$692:C$943,'Daily Returns'!D$692:D$943)</f>
        <v>-0.20329484359214264</v>
      </c>
    </row>
    <row r="692" spans="1:10" x14ac:dyDescent="0.25">
      <c r="A692" s="63">
        <f>'Daily Prices'!A944</f>
        <v>43531</v>
      </c>
      <c r="B692" s="35">
        <f>STDEV('Daily Returns'!B$693:B$944)*SQRT(Assumptions!$C$9)</f>
        <v>0.13098913397576462</v>
      </c>
      <c r="C692" s="35">
        <f>STDEV('Daily Returns'!C$693:C$944)*SQRT(Assumptions!$C$9)</f>
        <v>0.10300001979889856</v>
      </c>
      <c r="D692" s="35">
        <f>STDEV('Daily Returns'!D$693:D$944)*SQRT(Assumptions!$C$9)</f>
        <v>0.24147903334804194</v>
      </c>
      <c r="E692" s="35">
        <f>STDEV('Daily Returns'!E$693:E$944)*SQRT(Assumptions!$C$9)</f>
        <v>9.3167934796489271E-2</v>
      </c>
      <c r="F692" s="32">
        <f>'Growth Index'!E944/'Growth Index'!E692-1</f>
        <v>3.1666095362320235E-2</v>
      </c>
      <c r="G692" s="37">
        <f>(F692-Assumptions!$C$8)/E692</f>
        <v>-0.35778301526692041</v>
      </c>
      <c r="H692" s="37">
        <f>CORREL('Daily Returns'!B$693:B$944,'Daily Returns'!C$693:C$944)</f>
        <v>-0.18682950634007614</v>
      </c>
      <c r="I692" s="37">
        <f>CORREL('Daily Returns'!B$693:B$944,'Daily Returns'!D$693:D$944)</f>
        <v>0.35219234758971818</v>
      </c>
      <c r="J692" s="37">
        <f>CORREL('Daily Returns'!C$693:C$944,'Daily Returns'!D$693:D$944)</f>
        <v>-0.20266507011335066</v>
      </c>
    </row>
    <row r="693" spans="1:10" x14ac:dyDescent="0.25">
      <c r="A693" s="60">
        <f>'Daily Prices'!A945</f>
        <v>43536</v>
      </c>
      <c r="B693" s="61">
        <f>STDEV('Daily Returns'!B$694:B$945)*SQRT(Assumptions!$C$9)</f>
        <v>0.13281723952082847</v>
      </c>
      <c r="C693" s="61">
        <f>STDEV('Daily Returns'!C$694:C$945)*SQRT(Assumptions!$C$9)</f>
        <v>0.10228323911426788</v>
      </c>
      <c r="D693" s="61">
        <f>STDEV('Daily Returns'!D$694:D$945)*SQRT(Assumptions!$C$9)</f>
        <v>0.24148798714354155</v>
      </c>
      <c r="E693" s="61">
        <f>STDEV('Daily Returns'!E$694:E$945)*SQRT(Assumptions!$C$9)</f>
        <v>9.3264449665326585E-2</v>
      </c>
      <c r="F693" s="48">
        <f>'Growth Index'!E945/'Growth Index'!E693-1</f>
        <v>3.3255493663186586E-2</v>
      </c>
      <c r="G693" s="62">
        <f>(F693-Assumptions!$C$8)/E693</f>
        <v>-0.34037091786555879</v>
      </c>
      <c r="H693" s="62">
        <f>CORREL('Daily Returns'!B$694:B$945,'Daily Returns'!C$694:C$945)</f>
        <v>-0.18350413973367458</v>
      </c>
      <c r="I693" s="62">
        <f>CORREL('Daily Returns'!B$694:B$945,'Daily Returns'!D$694:D$945)</f>
        <v>0.34590794705867389</v>
      </c>
      <c r="J693" s="62">
        <f>CORREL('Daily Returns'!C$694:C$945,'Daily Returns'!D$694:D$945)</f>
        <v>-0.2041964621452437</v>
      </c>
    </row>
    <row r="694" spans="1:10" x14ac:dyDescent="0.25">
      <c r="A694" s="63">
        <f>'Daily Prices'!A946</f>
        <v>43537</v>
      </c>
      <c r="B694" s="35">
        <f>STDEV('Daily Returns'!B$695:B$946)*SQRT(Assumptions!$C$9)</f>
        <v>0.13289382574417605</v>
      </c>
      <c r="C694" s="35">
        <f>STDEV('Daily Returns'!C$695:C$946)*SQRT(Assumptions!$C$9)</f>
        <v>0.1024961494678501</v>
      </c>
      <c r="D694" s="35">
        <f>STDEV('Daily Returns'!D$695:D$946)*SQRT(Assumptions!$C$9)</f>
        <v>0.24200530425336902</v>
      </c>
      <c r="E694" s="35">
        <f>STDEV('Daily Returns'!E$695:E$946)*SQRT(Assumptions!$C$9)</f>
        <v>9.3170320879746901E-2</v>
      </c>
      <c r="F694" s="32">
        <f>'Growth Index'!E946/'Growth Index'!E694-1</f>
        <v>3.6631840582897812E-2</v>
      </c>
      <c r="G694" s="37">
        <f>(F694-Assumptions!$C$8)/E694</f>
        <v>-0.30447635201038337</v>
      </c>
      <c r="H694" s="37">
        <f>CORREL('Daily Returns'!B$695:B$946,'Daily Returns'!C$695:C$946)</f>
        <v>-0.18062297762622231</v>
      </c>
      <c r="I694" s="37">
        <f>CORREL('Daily Returns'!B$695:B$946,'Daily Returns'!D$695:D$946)</f>
        <v>0.34090133281114304</v>
      </c>
      <c r="J694" s="37">
        <f>CORREL('Daily Returns'!C$695:C$946,'Daily Returns'!D$695:D$946)</f>
        <v>-0.20890413211797673</v>
      </c>
    </row>
    <row r="695" spans="1:10" x14ac:dyDescent="0.25">
      <c r="A695" s="60">
        <f>'Daily Prices'!A947</f>
        <v>43538</v>
      </c>
      <c r="B695" s="61">
        <f>STDEV('Daily Returns'!B$696:B$947)*SQRT(Assumptions!$C$9)</f>
        <v>0.13274613700690024</v>
      </c>
      <c r="C695" s="61">
        <f>STDEV('Daily Returns'!C$696:C$947)*SQRT(Assumptions!$C$9)</f>
        <v>0.10308058888963927</v>
      </c>
      <c r="D695" s="61">
        <f>STDEV('Daily Returns'!D$696:D$947)*SQRT(Assumptions!$C$9)</f>
        <v>0.24197406072417621</v>
      </c>
      <c r="E695" s="61">
        <f>STDEV('Daily Returns'!E$696:E$947)*SQRT(Assumptions!$C$9)</f>
        <v>9.3271682231891029E-2</v>
      </c>
      <c r="F695" s="48">
        <f>'Growth Index'!E947/'Growth Index'!E695-1</f>
        <v>3.3294777475582515E-2</v>
      </c>
      <c r="G695" s="62">
        <f>(F695-Assumptions!$C$8)/E695</f>
        <v>-0.33992334828477</v>
      </c>
      <c r="H695" s="62">
        <f>CORREL('Daily Returns'!B$696:B$947,'Daily Returns'!C$696:C$947)</f>
        <v>-0.17739918106242633</v>
      </c>
      <c r="I695" s="62">
        <f>CORREL('Daily Returns'!B$696:B$947,'Daily Returns'!D$696:D$947)</f>
        <v>0.3421055680889401</v>
      </c>
      <c r="J695" s="62">
        <f>CORREL('Daily Returns'!C$696:C$947,'Daily Returns'!D$696:D$947)</f>
        <v>-0.20905432766295218</v>
      </c>
    </row>
    <row r="696" spans="1:10" x14ac:dyDescent="0.25">
      <c r="A696" s="63">
        <f>'Daily Prices'!A948</f>
        <v>43539</v>
      </c>
      <c r="B696" s="35">
        <f>STDEV('Daily Returns'!B$697:B$948)*SQRT(Assumptions!$C$9)</f>
        <v>0.13273650737343073</v>
      </c>
      <c r="C696" s="35">
        <f>STDEV('Daily Returns'!C$697:C$948)*SQRT(Assumptions!$C$9)</f>
        <v>0.1030600870820467</v>
      </c>
      <c r="D696" s="35">
        <f>STDEV('Daily Returns'!D$697:D$948)*SQRT(Assumptions!$C$9)</f>
        <v>0.24217842359829017</v>
      </c>
      <c r="E696" s="35">
        <f>STDEV('Daily Returns'!E$697:E$948)*SQRT(Assumptions!$C$9)</f>
        <v>9.3394433072334124E-2</v>
      </c>
      <c r="F696" s="32">
        <f>'Growth Index'!E948/'Growth Index'!E696-1</f>
        <v>4.1194362572198662E-2</v>
      </c>
      <c r="G696" s="37">
        <f>(F696-Assumptions!$C$8)/E696</f>
        <v>-0.25489353749129606</v>
      </c>
      <c r="H696" s="37">
        <f>CORREL('Daily Returns'!B$697:B$948,'Daily Returns'!C$697:C$948)</f>
        <v>-0.17625925076352136</v>
      </c>
      <c r="I696" s="37">
        <f>CORREL('Daily Returns'!B$697:B$948,'Daily Returns'!D$697:D$948)</f>
        <v>0.34335720111178758</v>
      </c>
      <c r="J696" s="37">
        <f>CORREL('Daily Returns'!C$697:C$948,'Daily Returns'!D$697:D$948)</f>
        <v>-0.20854469547068316</v>
      </c>
    </row>
    <row r="697" spans="1:10" x14ac:dyDescent="0.25">
      <c r="A697" s="60">
        <f>'Daily Prices'!A949</f>
        <v>43542</v>
      </c>
      <c r="B697" s="61">
        <f>STDEV('Daily Returns'!B$698:B$949)*SQRT(Assumptions!$C$9)</f>
        <v>0.1327285604938907</v>
      </c>
      <c r="C697" s="61">
        <f>STDEV('Daily Returns'!C$698:C$949)*SQRT(Assumptions!$C$9)</f>
        <v>0.10309313789384719</v>
      </c>
      <c r="D697" s="61">
        <f>STDEV('Daily Returns'!D$698:D$949)*SQRT(Assumptions!$C$9)</f>
        <v>0.24212967737605831</v>
      </c>
      <c r="E697" s="61">
        <f>STDEV('Daily Returns'!E$698:E$949)*SQRT(Assumptions!$C$9)</f>
        <v>9.3342663064815451E-2</v>
      </c>
      <c r="F697" s="48">
        <f>'Growth Index'!E949/'Growth Index'!E697-1</f>
        <v>4.5023225262958766E-2</v>
      </c>
      <c r="G697" s="62">
        <f>(F697-Assumptions!$C$8)/E697</f>
        <v>-0.21401547889382294</v>
      </c>
      <c r="H697" s="62">
        <f>CORREL('Daily Returns'!B$698:B$949,'Daily Returns'!C$698:C$949)</f>
        <v>-0.17679926240460853</v>
      </c>
      <c r="I697" s="62">
        <f>CORREL('Daily Returns'!B$698:B$949,'Daily Returns'!D$698:D$949)</f>
        <v>0.34322355069860611</v>
      </c>
      <c r="J697" s="62">
        <f>CORREL('Daily Returns'!C$698:C$949,'Daily Returns'!D$698:D$949)</f>
        <v>-0.20939224754823157</v>
      </c>
    </row>
    <row r="698" spans="1:10" x14ac:dyDescent="0.25">
      <c r="A698" s="63">
        <f>'Daily Prices'!A950</f>
        <v>43543</v>
      </c>
      <c r="B698" s="35">
        <f>STDEV('Daily Returns'!B$699:B$950)*SQRT(Assumptions!$C$9)</f>
        <v>0.13288785871369566</v>
      </c>
      <c r="C698" s="35">
        <f>STDEV('Daily Returns'!C$699:C$950)*SQRT(Assumptions!$C$9)</f>
        <v>0.10332226051880843</v>
      </c>
      <c r="D698" s="35">
        <f>STDEV('Daily Returns'!D$699:D$950)*SQRT(Assumptions!$C$9)</f>
        <v>0.23901600147886753</v>
      </c>
      <c r="E698" s="35">
        <f>STDEV('Daily Returns'!E$699:E$950)*SQRT(Assumptions!$C$9)</f>
        <v>9.288072934111577E-2</v>
      </c>
      <c r="F698" s="32">
        <f>'Growth Index'!E950/'Growth Index'!E698-1</f>
        <v>6.5494630417570532E-2</v>
      </c>
      <c r="G698" s="37">
        <f>(F698-Assumptions!$C$8)/E698</f>
        <v>5.3254364073083375E-3</v>
      </c>
      <c r="H698" s="37">
        <f>CORREL('Daily Returns'!B$699:B$950,'Daily Returns'!C$699:C$950)</f>
        <v>-0.17253441900028993</v>
      </c>
      <c r="I698" s="37">
        <f>CORREL('Daily Returns'!B$699:B$950,'Daily Returns'!D$699:D$950)</f>
        <v>0.34677362324292649</v>
      </c>
      <c r="J698" s="37">
        <f>CORREL('Daily Returns'!C$699:C$950,'Daily Returns'!D$699:D$950)</f>
        <v>-0.20688291517823762</v>
      </c>
    </row>
    <row r="699" spans="1:10" x14ac:dyDescent="0.25">
      <c r="A699" s="60">
        <f>'Daily Prices'!A951</f>
        <v>43544</v>
      </c>
      <c r="B699" s="61">
        <f>STDEV('Daily Returns'!B$700:B$951)*SQRT(Assumptions!$C$9)</f>
        <v>0.1307423939690579</v>
      </c>
      <c r="C699" s="61">
        <f>STDEV('Daily Returns'!C$700:C$951)*SQRT(Assumptions!$C$9)</f>
        <v>0.10341713632667777</v>
      </c>
      <c r="D699" s="61">
        <f>STDEV('Daily Returns'!D$700:D$951)*SQRT(Assumptions!$C$9)</f>
        <v>0.23898263726132513</v>
      </c>
      <c r="E699" s="61">
        <f>STDEV('Daily Returns'!E$700:E$951)*SQRT(Assumptions!$C$9)</f>
        <v>9.2650629408423779E-2</v>
      </c>
      <c r="F699" s="48">
        <f>'Growth Index'!E951/'Growth Index'!E699-1</f>
        <v>6.9517820867479596E-2</v>
      </c>
      <c r="G699" s="62">
        <f>(F699-Assumptions!$C$8)/E699</f>
        <v>4.8761901525396806E-2</v>
      </c>
      <c r="H699" s="62">
        <f>CORREL('Daily Returns'!B$700:B$951,'Daily Returns'!C$700:C$951)</f>
        <v>-0.18450667375155888</v>
      </c>
      <c r="I699" s="62">
        <f>CORREL('Daily Returns'!B$700:B$951,'Daily Returns'!D$700:D$951)</f>
        <v>0.35669110145125327</v>
      </c>
      <c r="J699" s="62">
        <f>CORREL('Daily Returns'!C$700:C$951,'Daily Returns'!D$700:D$951)</f>
        <v>-0.2044966377612242</v>
      </c>
    </row>
    <row r="700" spans="1:10" x14ac:dyDescent="0.25">
      <c r="A700" s="63">
        <f>'Daily Prices'!A952</f>
        <v>43546</v>
      </c>
      <c r="B700" s="35">
        <f>STDEV('Daily Returns'!B$701:B$952)*SQRT(Assumptions!$C$9)</f>
        <v>0.13056226145157479</v>
      </c>
      <c r="C700" s="35">
        <f>STDEV('Daily Returns'!C$701:C$952)*SQRT(Assumptions!$C$9)</f>
        <v>0.10408979506216773</v>
      </c>
      <c r="D700" s="35">
        <f>STDEV('Daily Returns'!D$701:D$952)*SQRT(Assumptions!$C$9)</f>
        <v>0.23429860713482903</v>
      </c>
      <c r="E700" s="35">
        <f>STDEV('Daily Returns'!E$701:E$952)*SQRT(Assumptions!$C$9)</f>
        <v>9.1097814721280493E-2</v>
      </c>
      <c r="F700" s="32">
        <f>'Growth Index'!E952/'Growth Index'!E700-1</f>
        <v>8.9201198776597934E-2</v>
      </c>
      <c r="G700" s="37">
        <f>(F700-Assumptions!$C$8)/E700</f>
        <v>0.26566168300132142</v>
      </c>
      <c r="H700" s="37">
        <f>CORREL('Daily Returns'!B$701:B$952,'Daily Returns'!C$701:C$952)</f>
        <v>-0.18884963885457276</v>
      </c>
      <c r="I700" s="37">
        <f>CORREL('Daily Returns'!B$701:B$952,'Daily Returns'!D$701:D$952)</f>
        <v>0.35111973911559313</v>
      </c>
      <c r="J700" s="37">
        <f>CORREL('Daily Returns'!C$701:C$952,'Daily Returns'!D$701:D$952)</f>
        <v>-0.20962383583888047</v>
      </c>
    </row>
    <row r="701" spans="1:10" x14ac:dyDescent="0.25">
      <c r="A701" s="60">
        <f>'Daily Prices'!A953</f>
        <v>43549</v>
      </c>
      <c r="B701" s="61">
        <f>STDEV('Daily Returns'!B$702:B$953)*SQRT(Assumptions!$C$9)</f>
        <v>0.12941047178076581</v>
      </c>
      <c r="C701" s="61">
        <f>STDEV('Daily Returns'!C$702:C$953)*SQRT(Assumptions!$C$9)</f>
        <v>0.1040700409670561</v>
      </c>
      <c r="D701" s="61">
        <f>STDEV('Daily Returns'!D$702:D$953)*SQRT(Assumptions!$C$9)</f>
        <v>0.23415783965772255</v>
      </c>
      <c r="E701" s="61">
        <f>STDEV('Daily Returns'!E$702:E$953)*SQRT(Assumptions!$C$9)</f>
        <v>9.1093142777665045E-2</v>
      </c>
      <c r="F701" s="48">
        <f>'Growth Index'!E953/'Growth Index'!E701-1</f>
        <v>8.9317346693869482E-2</v>
      </c>
      <c r="G701" s="62">
        <f>(F701-Assumptions!$C$8)/E701</f>
        <v>0.26695035380678295</v>
      </c>
      <c r="H701" s="62">
        <f>CORREL('Daily Returns'!B$702:B$953,'Daily Returns'!C$702:C$953)</f>
        <v>-0.1957005315054878</v>
      </c>
      <c r="I701" s="62">
        <f>CORREL('Daily Returns'!B$702:B$953,'Daily Returns'!D$702:D$953)</f>
        <v>0.36276432022053223</v>
      </c>
      <c r="J701" s="62">
        <f>CORREL('Daily Returns'!C$702:C$953,'Daily Returns'!D$702:D$953)</f>
        <v>-0.20910963669934912</v>
      </c>
    </row>
    <row r="702" spans="1:10" x14ac:dyDescent="0.25">
      <c r="A702" s="63">
        <f>'Daily Prices'!A954</f>
        <v>43550</v>
      </c>
      <c r="B702" s="35">
        <f>STDEV('Daily Returns'!B$703:B$954)*SQRT(Assumptions!$C$9)</f>
        <v>0.12952943080193982</v>
      </c>
      <c r="C702" s="35">
        <f>STDEV('Daily Returns'!C$703:C$954)*SQRT(Assumptions!$C$9)</f>
        <v>0.10398013480946651</v>
      </c>
      <c r="D702" s="35">
        <f>STDEV('Daily Returns'!D$703:D$954)*SQRT(Assumptions!$C$9)</f>
        <v>0.23425680872157781</v>
      </c>
      <c r="E702" s="35">
        <f>STDEV('Daily Returns'!E$703:E$954)*SQRT(Assumptions!$C$9)</f>
        <v>9.1216144720842066E-2</v>
      </c>
      <c r="F702" s="32">
        <f>'Growth Index'!E954/'Growth Index'!E702-1</f>
        <v>9.1745155371873111E-2</v>
      </c>
      <c r="G702" s="37">
        <f>(F702-Assumptions!$C$8)/E702</f>
        <v>0.29320637759602747</v>
      </c>
      <c r="H702" s="37">
        <f>CORREL('Daily Returns'!B$703:B$954,'Daily Returns'!C$703:C$954)</f>
        <v>-0.1939221236274507</v>
      </c>
      <c r="I702" s="37">
        <f>CORREL('Daily Returns'!B$703:B$954,'Daily Returns'!D$703:D$954)</f>
        <v>0.36353162354831992</v>
      </c>
      <c r="J702" s="37">
        <f>CORREL('Daily Returns'!C$703:C$954,'Daily Returns'!D$703:D$954)</f>
        <v>-0.20819076140621867</v>
      </c>
    </row>
    <row r="703" spans="1:10" x14ac:dyDescent="0.25">
      <c r="A703" s="60">
        <f>'Daily Prices'!A955</f>
        <v>43551</v>
      </c>
      <c r="B703" s="61">
        <f>STDEV('Daily Returns'!B$704:B$955)*SQRT(Assumptions!$C$9)</f>
        <v>0.12932226144252115</v>
      </c>
      <c r="C703" s="61">
        <f>STDEV('Daily Returns'!C$704:C$955)*SQRT(Assumptions!$C$9)</f>
        <v>0.10373089595466464</v>
      </c>
      <c r="D703" s="61">
        <f>STDEV('Daily Returns'!D$704:D$955)*SQRT(Assumptions!$C$9)</f>
        <v>0.23390492053070153</v>
      </c>
      <c r="E703" s="61">
        <f>STDEV('Daily Returns'!E$704:E$955)*SQRT(Assumptions!$C$9)</f>
        <v>9.1135269866746665E-2</v>
      </c>
      <c r="F703" s="48">
        <f>'Growth Index'!E955/'Growth Index'!E703-1</f>
        <v>8.3546581971835954E-2</v>
      </c>
      <c r="G703" s="62">
        <f>(F703-Assumptions!$C$8)/E703</f>
        <v>0.20350608495430819</v>
      </c>
      <c r="H703" s="62">
        <f>CORREL('Daily Returns'!B$704:B$955,'Daily Returns'!C$704:C$955)</f>
        <v>-0.18893459877381816</v>
      </c>
      <c r="I703" s="62">
        <f>CORREL('Daily Returns'!B$704:B$955,'Daily Returns'!D$704:D$955)</f>
        <v>0.36815059996553806</v>
      </c>
      <c r="J703" s="62">
        <f>CORREL('Daily Returns'!C$704:C$955,'Daily Returns'!D$704:D$955)</f>
        <v>-0.21318958905177635</v>
      </c>
    </row>
    <row r="704" spans="1:10" x14ac:dyDescent="0.25">
      <c r="A704" s="63">
        <f>'Daily Prices'!A956</f>
        <v>43552</v>
      </c>
      <c r="B704" s="35">
        <f>STDEV('Daily Returns'!B$705:B$956)*SQRT(Assumptions!$C$9)</f>
        <v>0.12968500200362135</v>
      </c>
      <c r="C704" s="35">
        <f>STDEV('Daily Returns'!C$705:C$956)*SQRT(Assumptions!$C$9)</f>
        <v>0.10366713476500869</v>
      </c>
      <c r="D704" s="35">
        <f>STDEV('Daily Returns'!D$705:D$956)*SQRT(Assumptions!$C$9)</f>
        <v>0.23425111186803815</v>
      </c>
      <c r="E704" s="35">
        <f>STDEV('Daily Returns'!E$705:E$956)*SQRT(Assumptions!$C$9)</f>
        <v>9.1074408144542152E-2</v>
      </c>
      <c r="F704" s="32">
        <f>'Growth Index'!E956/'Growth Index'!E704-1</f>
        <v>8.194634241596721E-2</v>
      </c>
      <c r="G704" s="37">
        <f>(F704-Assumptions!$C$8)/E704</f>
        <v>0.18607139767597555</v>
      </c>
      <c r="H704" s="37">
        <f>CORREL('Daily Returns'!B$705:B$956,'Daily Returns'!C$705:C$956)</f>
        <v>-0.19927579878550827</v>
      </c>
      <c r="I704" s="37">
        <f>CORREL('Daily Returns'!B$705:B$956,'Daily Returns'!D$705:D$956)</f>
        <v>0.3714264712819767</v>
      </c>
      <c r="J704" s="37">
        <f>CORREL('Daily Returns'!C$705:C$956,'Daily Returns'!D$705:D$956)</f>
        <v>-0.21709398750104963</v>
      </c>
    </row>
    <row r="705" spans="1:10" x14ac:dyDescent="0.25">
      <c r="A705" s="60">
        <f>'Daily Prices'!A957</f>
        <v>43553</v>
      </c>
      <c r="B705" s="61">
        <f>STDEV('Daily Returns'!B$706:B$957)*SQRT(Assumptions!$C$9)</f>
        <v>0.12940942465802233</v>
      </c>
      <c r="C705" s="61">
        <f>STDEV('Daily Returns'!C$706:C$957)*SQRT(Assumptions!$C$9)</f>
        <v>0.10348698993088661</v>
      </c>
      <c r="D705" s="61">
        <f>STDEV('Daily Returns'!D$706:D$957)*SQRT(Assumptions!$C$9)</f>
        <v>0.23395169460526022</v>
      </c>
      <c r="E705" s="61">
        <f>STDEV('Daily Returns'!E$706:E$957)*SQRT(Assumptions!$C$9)</f>
        <v>9.1047411693976565E-2</v>
      </c>
      <c r="F705" s="48">
        <f>'Growth Index'!E957/'Growth Index'!E705-1</f>
        <v>8.9540328735584707E-2</v>
      </c>
      <c r="G705" s="62">
        <f>(F705-Assumptions!$C$8)/E705</f>
        <v>0.26953351313344609</v>
      </c>
      <c r="H705" s="62">
        <f>CORREL('Daily Returns'!B$706:B$957,'Daily Returns'!C$706:C$957)</f>
        <v>-0.19520133255610517</v>
      </c>
      <c r="I705" s="62">
        <f>CORREL('Daily Returns'!B$706:B$957,'Daily Returns'!D$706:D$957)</f>
        <v>0.36938465906194184</v>
      </c>
      <c r="J705" s="62">
        <f>CORREL('Daily Returns'!C$706:C$957,'Daily Returns'!D$706:D$957)</f>
        <v>-0.21386879202340559</v>
      </c>
    </row>
    <row r="706" spans="1:10" x14ac:dyDescent="0.25">
      <c r="A706" s="63">
        <f>'Daily Prices'!A958</f>
        <v>43556</v>
      </c>
      <c r="B706" s="35">
        <f>STDEV('Daily Returns'!B$707:B$958)*SQRT(Assumptions!$C$9)</f>
        <v>0.12927191601586374</v>
      </c>
      <c r="C706" s="35">
        <f>STDEV('Daily Returns'!C$707:C$958)*SQRT(Assumptions!$C$9)</f>
        <v>0.10345146771885198</v>
      </c>
      <c r="D706" s="35">
        <f>STDEV('Daily Returns'!D$707:D$958)*SQRT(Assumptions!$C$9)</f>
        <v>0.23366136893625886</v>
      </c>
      <c r="E706" s="35">
        <f>STDEV('Daily Returns'!E$707:E$958)*SQRT(Assumptions!$C$9)</f>
        <v>9.0736030759881472E-2</v>
      </c>
      <c r="F706" s="32">
        <f>'Growth Index'!E958/'Growth Index'!E706-1</f>
        <v>9.6850147783966278E-2</v>
      </c>
      <c r="G706" s="37">
        <f>(F706-Assumptions!$C$8)/E706</f>
        <v>0.35101984864483049</v>
      </c>
      <c r="H706" s="37">
        <f>CORREL('Daily Returns'!B$707:B$958,'Daily Returns'!C$707:C$958)</f>
        <v>-0.1989615143260702</v>
      </c>
      <c r="I706" s="37">
        <f>CORREL('Daily Returns'!B$707:B$958,'Daily Returns'!D$707:D$958)</f>
        <v>0.36672320428135874</v>
      </c>
      <c r="J706" s="37">
        <f>CORREL('Daily Returns'!C$707:C$958,'Daily Returns'!D$707:D$958)</f>
        <v>-0.21588284545244557</v>
      </c>
    </row>
    <row r="707" spans="1:10" x14ac:dyDescent="0.25">
      <c r="A707" s="60">
        <f>'Daily Prices'!A959</f>
        <v>43557</v>
      </c>
      <c r="B707" s="61">
        <f>STDEV('Daily Returns'!B$708:B$959)*SQRT(Assumptions!$C$9)</f>
        <v>0.12931025970091278</v>
      </c>
      <c r="C707" s="61">
        <f>STDEV('Daily Returns'!C$708:C$959)*SQRT(Assumptions!$C$9)</f>
        <v>0.10366580879408648</v>
      </c>
      <c r="D707" s="61">
        <f>STDEV('Daily Returns'!D$708:D$959)*SQRT(Assumptions!$C$9)</f>
        <v>0.23367988442520488</v>
      </c>
      <c r="E707" s="61">
        <f>STDEV('Daily Returns'!E$708:E$959)*SQRT(Assumptions!$C$9)</f>
        <v>9.0767110806798515E-2</v>
      </c>
      <c r="F707" s="48">
        <f>'Growth Index'!E959/'Growth Index'!E707-1</f>
        <v>9.4888146727920342E-2</v>
      </c>
      <c r="G707" s="62">
        <f>(F707-Assumptions!$C$8)/E707</f>
        <v>0.3292838833609949</v>
      </c>
      <c r="H707" s="62">
        <f>CORREL('Daily Returns'!B$708:B$959,'Daily Returns'!C$708:C$959)</f>
        <v>-0.20031139521503002</v>
      </c>
      <c r="I707" s="62">
        <f>CORREL('Daily Returns'!B$708:B$959,'Daily Returns'!D$708:D$959)</f>
        <v>0.36599806525680012</v>
      </c>
      <c r="J707" s="62">
        <f>CORREL('Daily Returns'!C$708:C$959,'Daily Returns'!D$708:D$959)</f>
        <v>-0.21440161210284431</v>
      </c>
    </row>
    <row r="708" spans="1:10" x14ac:dyDescent="0.25">
      <c r="A708" s="63">
        <f>'Daily Prices'!A960</f>
        <v>43559</v>
      </c>
      <c r="B708" s="35">
        <f>STDEV('Daily Returns'!B$709:B$960)*SQRT(Assumptions!$C$9)</f>
        <v>0.12965656820799409</v>
      </c>
      <c r="C708" s="35">
        <f>STDEV('Daily Returns'!C$709:C$960)*SQRT(Assumptions!$C$9)</f>
        <v>0.10352270959049185</v>
      </c>
      <c r="D708" s="35">
        <f>STDEV('Daily Returns'!D$709:D$960)*SQRT(Assumptions!$C$9)</f>
        <v>0.23369272492695481</v>
      </c>
      <c r="E708" s="35">
        <f>STDEV('Daily Returns'!E$709:E$960)*SQRT(Assumptions!$C$9)</f>
        <v>9.0962162507989733E-2</v>
      </c>
      <c r="F708" s="32">
        <f>'Growth Index'!E960/'Growth Index'!E708-1</f>
        <v>8.9610991691472464E-2</v>
      </c>
      <c r="G708" s="37">
        <f>(F708-Assumptions!$C$8)/E708</f>
        <v>0.27056295730997748</v>
      </c>
      <c r="H708" s="37">
        <f>CORREL('Daily Returns'!B$709:B$960,'Daily Returns'!C$709:C$960)</f>
        <v>-0.19414809824594778</v>
      </c>
      <c r="I708" s="37">
        <f>CORREL('Daily Returns'!B$709:B$960,'Daily Returns'!D$709:D$960)</f>
        <v>0.36583816921989792</v>
      </c>
      <c r="J708" s="37">
        <f>CORREL('Daily Returns'!C$709:C$960,'Daily Returns'!D$709:D$960)</f>
        <v>-0.21331014930079589</v>
      </c>
    </row>
    <row r="709" spans="1:10" x14ac:dyDescent="0.25">
      <c r="A709" s="60">
        <f>'Daily Prices'!A961</f>
        <v>43564</v>
      </c>
      <c r="B709" s="61">
        <f>STDEV('Daily Returns'!B$710:B$961)*SQRT(Assumptions!$C$9)</f>
        <v>0.1297890790211545</v>
      </c>
      <c r="C709" s="61">
        <f>STDEV('Daily Returns'!C$710:C$961)*SQRT(Assumptions!$C$9)</f>
        <v>0.10544362385415967</v>
      </c>
      <c r="D709" s="61">
        <f>STDEV('Daily Returns'!D$710:D$961)*SQRT(Assumptions!$C$9)</f>
        <v>0.23366373948207758</v>
      </c>
      <c r="E709" s="61">
        <f>STDEV('Daily Returns'!E$710:E$961)*SQRT(Assumptions!$C$9)</f>
        <v>9.1444377738041788E-2</v>
      </c>
      <c r="F709" s="48">
        <f>'Growth Index'!E961/'Growth Index'!E709-1</f>
        <v>0.10104068424934787</v>
      </c>
      <c r="G709" s="62">
        <f>(F709-Assumptions!$C$8)/E709</f>
        <v>0.39412684673291376</v>
      </c>
      <c r="H709" s="62">
        <f>CORREL('Daily Returns'!B$710:B$961,'Daily Returns'!C$710:C$961)</f>
        <v>-0.18147370378842079</v>
      </c>
      <c r="I709" s="62">
        <f>CORREL('Daily Returns'!B$710:B$961,'Daily Returns'!D$710:D$961)</f>
        <v>0.36507753848269991</v>
      </c>
      <c r="J709" s="62">
        <f>CORREL('Daily Returns'!C$710:C$961,'Daily Returns'!D$710:D$961)</f>
        <v>-0.21032160727944926</v>
      </c>
    </row>
    <row r="710" spans="1:10" x14ac:dyDescent="0.25">
      <c r="A710" s="63">
        <f>'Daily Prices'!A962</f>
        <v>43565</v>
      </c>
      <c r="B710" s="35">
        <f>STDEV('Daily Returns'!B$711:B$962)*SQRT(Assumptions!$C$9)</f>
        <v>0.12983657023089204</v>
      </c>
      <c r="C710" s="35">
        <f>STDEV('Daily Returns'!C$711:C$962)*SQRT(Assumptions!$C$9)</f>
        <v>0.10542502497921616</v>
      </c>
      <c r="D710" s="35">
        <f>STDEV('Daily Returns'!D$711:D$962)*SQRT(Assumptions!$C$9)</f>
        <v>0.23335569866426478</v>
      </c>
      <c r="E710" s="35">
        <f>STDEV('Daily Returns'!E$711:E$962)*SQRT(Assumptions!$C$9)</f>
        <v>9.1341754409632367E-2</v>
      </c>
      <c r="F710" s="32">
        <f>'Growth Index'!E962/'Growth Index'!E710-1</f>
        <v>9.1280221857789057E-2</v>
      </c>
      <c r="G710" s="37">
        <f>(F710-Assumptions!$C$8)/E710</f>
        <v>0.28771312777650893</v>
      </c>
      <c r="H710" s="37">
        <f>CORREL('Daily Returns'!B$711:B$962,'Daily Returns'!C$711:C$962)</f>
        <v>-0.1798895787408521</v>
      </c>
      <c r="I710" s="37">
        <f>CORREL('Daily Returns'!B$711:B$962,'Daily Returns'!D$711:D$962)</f>
        <v>0.36225430199757325</v>
      </c>
      <c r="J710" s="37">
        <f>CORREL('Daily Returns'!C$711:C$962,'Daily Returns'!D$711:D$962)</f>
        <v>-0.20963509719369372</v>
      </c>
    </row>
    <row r="711" spans="1:10" x14ac:dyDescent="0.25">
      <c r="A711" s="60">
        <f>'Daily Prices'!A963</f>
        <v>43566</v>
      </c>
      <c r="B711" s="61">
        <f>STDEV('Daily Returns'!B$712:B$963)*SQRT(Assumptions!$C$9)</f>
        <v>0.12956415202467059</v>
      </c>
      <c r="C711" s="61">
        <f>STDEV('Daily Returns'!C$712:C$963)*SQRT(Assumptions!$C$9)</f>
        <v>0.10560421329042401</v>
      </c>
      <c r="D711" s="61">
        <f>STDEV('Daily Returns'!D$712:D$963)*SQRT(Assumptions!$C$9)</f>
        <v>0.2332795509322326</v>
      </c>
      <c r="E711" s="61">
        <f>STDEV('Daily Returns'!E$712:E$963)*SQRT(Assumptions!$C$9)</f>
        <v>9.1222389245285224E-2</v>
      </c>
      <c r="F711" s="48">
        <f>'Growth Index'!E963/'Growth Index'!E711-1</f>
        <v>8.1812817075152644E-2</v>
      </c>
      <c r="G711" s="62">
        <f>(F711-Assumptions!$C$8)/E711</f>
        <v>0.18430581805904192</v>
      </c>
      <c r="H711" s="62">
        <f>CORREL('Daily Returns'!B$712:B$963,'Daily Returns'!C$712:C$963)</f>
        <v>-0.18194080527723913</v>
      </c>
      <c r="I711" s="62">
        <f>CORREL('Daily Returns'!B$712:B$963,'Daily Returns'!D$712:D$963)</f>
        <v>0.36143778180820613</v>
      </c>
      <c r="J711" s="62">
        <f>CORREL('Daily Returns'!C$712:C$963,'Daily Returns'!D$712:D$963)</f>
        <v>-0.20977987788141811</v>
      </c>
    </row>
    <row r="712" spans="1:10" x14ac:dyDescent="0.25">
      <c r="A712" s="63">
        <f>'Daily Prices'!A964</f>
        <v>43567</v>
      </c>
      <c r="B712" s="35">
        <f>STDEV('Daily Returns'!B$713:B$964)*SQRT(Assumptions!$C$9)</f>
        <v>0.12957130700930111</v>
      </c>
      <c r="C712" s="35">
        <f>STDEV('Daily Returns'!C$713:C$964)*SQRT(Assumptions!$C$9)</f>
        <v>0.10558967847164542</v>
      </c>
      <c r="D712" s="35">
        <f>STDEV('Daily Returns'!D$713:D$964)*SQRT(Assumptions!$C$9)</f>
        <v>0.23319747650680658</v>
      </c>
      <c r="E712" s="35">
        <f>STDEV('Daily Returns'!E$713:E$964)*SQRT(Assumptions!$C$9)</f>
        <v>9.1130887416018241E-2</v>
      </c>
      <c r="F712" s="32">
        <f>'Growth Index'!E964/'Growth Index'!E712-1</f>
        <v>8.5569832703896953E-2</v>
      </c>
      <c r="G712" s="37">
        <f>(F712-Assumptions!$C$8)/E712</f>
        <v>0.22571746294968431</v>
      </c>
      <c r="H712" s="37">
        <f>CORREL('Daily Returns'!B$713:B$964,'Daily Returns'!C$713:C$964)</f>
        <v>-0.18266197083908189</v>
      </c>
      <c r="I712" s="37">
        <f>CORREL('Daily Returns'!B$713:B$964,'Daily Returns'!D$713:D$964)</f>
        <v>0.36008977923173346</v>
      </c>
      <c r="J712" s="37">
        <f>CORREL('Daily Returns'!C$713:C$964,'Daily Returns'!D$713:D$964)</f>
        <v>-0.21033645362341249</v>
      </c>
    </row>
    <row r="713" spans="1:10" x14ac:dyDescent="0.25">
      <c r="A713" s="60">
        <f>'Daily Prices'!A965</f>
        <v>43570</v>
      </c>
      <c r="B713" s="61">
        <f>STDEV('Daily Returns'!B$714:B$965)*SQRT(Assumptions!$C$9)</f>
        <v>0.12950021154996572</v>
      </c>
      <c r="C713" s="61">
        <f>STDEV('Daily Returns'!C$714:C$965)*SQRT(Assumptions!$C$9)</f>
        <v>0.10556274195856925</v>
      </c>
      <c r="D713" s="61">
        <f>STDEV('Daily Returns'!D$714:D$965)*SQRT(Assumptions!$C$9)</f>
        <v>0.23344575719068039</v>
      </c>
      <c r="E713" s="61">
        <f>STDEV('Daily Returns'!E$714:E$965)*SQRT(Assumptions!$C$9)</f>
        <v>9.1062264726826714E-2</v>
      </c>
      <c r="F713" s="48">
        <f>'Growth Index'!E965/'Growth Index'!E713-1</f>
        <v>9.2920554352285523E-2</v>
      </c>
      <c r="G713" s="62">
        <f>(F713-Assumptions!$C$8)/E713</f>
        <v>0.30660948787121695</v>
      </c>
      <c r="H713" s="62">
        <f>CORREL('Daily Returns'!B$714:B$965,'Daily Returns'!C$714:C$965)</f>
        <v>-0.18573356363902627</v>
      </c>
      <c r="I713" s="62">
        <f>CORREL('Daily Returns'!B$714:B$965,'Daily Returns'!D$714:D$965)</f>
        <v>0.36060351531213991</v>
      </c>
      <c r="J713" s="62">
        <f>CORREL('Daily Returns'!C$714:C$965,'Daily Returns'!D$714:D$965)</f>
        <v>-0.21263011690994402</v>
      </c>
    </row>
    <row r="714" spans="1:10" x14ac:dyDescent="0.25">
      <c r="A714" s="63">
        <f>'Daily Prices'!A966</f>
        <v>43571</v>
      </c>
      <c r="B714" s="35">
        <f>STDEV('Daily Returns'!B$715:B$966)*SQRT(Assumptions!$C$9)</f>
        <v>0.12972776737200292</v>
      </c>
      <c r="C714" s="35">
        <f>STDEV('Daily Returns'!C$715:C$966)*SQRT(Assumptions!$C$9)</f>
        <v>0.10546291059819483</v>
      </c>
      <c r="D714" s="35">
        <f>STDEV('Daily Returns'!D$715:D$966)*SQRT(Assumptions!$C$9)</f>
        <v>0.23120920311640591</v>
      </c>
      <c r="E714" s="35">
        <f>STDEV('Daily Returns'!E$715:E$966)*SQRT(Assumptions!$C$9)</f>
        <v>9.0911559686209467E-2</v>
      </c>
      <c r="F714" s="32">
        <f>'Growth Index'!E966/'Growth Index'!E714-1</f>
        <v>8.8868137752149856E-2</v>
      </c>
      <c r="G714" s="37">
        <f>(F714-Assumptions!$C$8)/E714</f>
        <v>0.26254238552867393</v>
      </c>
      <c r="H714" s="37">
        <f>CORREL('Daily Returns'!B$715:B$966,'Daily Returns'!C$715:C$966)</f>
        <v>-0.19151041614857431</v>
      </c>
      <c r="I714" s="37">
        <f>CORREL('Daily Returns'!B$715:B$966,'Daily Returns'!D$715:D$966)</f>
        <v>0.36970882799140009</v>
      </c>
      <c r="J714" s="37">
        <f>CORREL('Daily Returns'!C$715:C$966,'Daily Returns'!D$715:D$966)</f>
        <v>-0.2063710582015662</v>
      </c>
    </row>
    <row r="715" spans="1:10" x14ac:dyDescent="0.25">
      <c r="A715" s="60">
        <f>'Daily Prices'!A967</f>
        <v>43573</v>
      </c>
      <c r="B715" s="61">
        <f>STDEV('Daily Returns'!B$716:B$967)*SQRT(Assumptions!$C$9)</f>
        <v>0.12944727689589977</v>
      </c>
      <c r="C715" s="61">
        <f>STDEV('Daily Returns'!C$716:C$967)*SQRT(Assumptions!$C$9)</f>
        <v>0.10527992607402331</v>
      </c>
      <c r="D715" s="61">
        <f>STDEV('Daily Returns'!D$716:D$967)*SQRT(Assumptions!$C$9)</f>
        <v>0.22596191243562358</v>
      </c>
      <c r="E715" s="61">
        <f>STDEV('Daily Returns'!E$716:E$967)*SQRT(Assumptions!$C$9)</f>
        <v>8.9761948805634637E-2</v>
      </c>
      <c r="F715" s="48">
        <f>'Growth Index'!E967/'Growth Index'!E715-1</f>
        <v>0.10056338726917757</v>
      </c>
      <c r="G715" s="62">
        <f>(F715-Assumptions!$C$8)/E715</f>
        <v>0.39619669294596627</v>
      </c>
      <c r="H715" s="62">
        <f>CORREL('Daily Returns'!B$716:B$967,'Daily Returns'!C$716:C$967)</f>
        <v>-0.18706347383530586</v>
      </c>
      <c r="I715" s="62">
        <f>CORREL('Daily Returns'!B$716:B$967,'Daily Returns'!D$716:D$967)</f>
        <v>0.36420296765213012</v>
      </c>
      <c r="J715" s="62">
        <f>CORREL('Daily Returns'!C$716:C$967,'Daily Returns'!D$716:D$967)</f>
        <v>-0.19709400684243589</v>
      </c>
    </row>
    <row r="716" spans="1:10" x14ac:dyDescent="0.25">
      <c r="A716" s="63">
        <f>'Daily Prices'!A968</f>
        <v>43577</v>
      </c>
      <c r="B716" s="35">
        <f>STDEV('Daily Returns'!B$717:B$968)*SQRT(Assumptions!$C$9)</f>
        <v>0.12828603784109344</v>
      </c>
      <c r="C716" s="35">
        <f>STDEV('Daily Returns'!C$717:C$968)*SQRT(Assumptions!$C$9)</f>
        <v>0.1051359138610401</v>
      </c>
      <c r="D716" s="35">
        <f>STDEV('Daily Returns'!D$717:D$968)*SQRT(Assumptions!$C$9)</f>
        <v>0.22561957769682786</v>
      </c>
      <c r="E716" s="35">
        <f>STDEV('Daily Returns'!E$717:E$968)*SQRT(Assumptions!$C$9)</f>
        <v>9.0118723513834639E-2</v>
      </c>
      <c r="F716" s="32">
        <f>'Growth Index'!E968/'Growth Index'!E716-1</f>
        <v>9.0417914273810407E-2</v>
      </c>
      <c r="G716" s="37">
        <f>(F716-Assumptions!$C$8)/E716</f>
        <v>0.28204920445758819</v>
      </c>
      <c r="H716" s="37">
        <f>CORREL('Daily Returns'!B$717:B$968,'Daily Returns'!C$717:C$968)</f>
        <v>-0.17997109779657183</v>
      </c>
      <c r="I716" s="37">
        <f>CORREL('Daily Returns'!B$717:B$968,'Daily Returns'!D$717:D$968)</f>
        <v>0.38809790517099146</v>
      </c>
      <c r="J716" s="37">
        <f>CORREL('Daily Returns'!C$717:C$968,'Daily Returns'!D$717:D$968)</f>
        <v>-0.20184590892643417</v>
      </c>
    </row>
    <row r="717" spans="1:10" x14ac:dyDescent="0.25">
      <c r="A717" s="60">
        <f>'Daily Prices'!A969</f>
        <v>43578</v>
      </c>
      <c r="B717" s="61">
        <f>STDEV('Daily Returns'!B$718:B$969)*SQRT(Assumptions!$C$9)</f>
        <v>0.12799685526576629</v>
      </c>
      <c r="C717" s="61">
        <f>STDEV('Daily Returns'!C$718:C$969)*SQRT(Assumptions!$C$9)</f>
        <v>0.1050635956202163</v>
      </c>
      <c r="D717" s="61">
        <f>STDEV('Daily Returns'!D$718:D$969)*SQRT(Assumptions!$C$9)</f>
        <v>0.22487760271301521</v>
      </c>
      <c r="E717" s="61">
        <f>STDEV('Daily Returns'!E$718:E$969)*SQRT(Assumptions!$C$9)</f>
        <v>8.9885890089847556E-2</v>
      </c>
      <c r="F717" s="48">
        <f>'Growth Index'!E969/'Growth Index'!E717-1</f>
        <v>8.1416552973923029E-2</v>
      </c>
      <c r="G717" s="62">
        <f>(F717-Assumptions!$C$8)/E717</f>
        <v>0.18263770829340928</v>
      </c>
      <c r="H717" s="62">
        <f>CORREL('Daily Returns'!B$718:B$969,'Daily Returns'!C$718:C$969)</f>
        <v>-0.17783344926670591</v>
      </c>
      <c r="I717" s="62">
        <f>CORREL('Daily Returns'!B$718:B$969,'Daily Returns'!D$718:D$969)</f>
        <v>0.38470547050419418</v>
      </c>
      <c r="J717" s="62">
        <f>CORREL('Daily Returns'!C$718:C$969,'Daily Returns'!D$718:D$969)</f>
        <v>-0.19957724970918841</v>
      </c>
    </row>
    <row r="718" spans="1:10" x14ac:dyDescent="0.25">
      <c r="A718" s="63">
        <f>'Daily Prices'!A970</f>
        <v>43579</v>
      </c>
      <c r="B718" s="35">
        <f>STDEV('Daily Returns'!B$719:B$970)*SQRT(Assumptions!$C$9)</f>
        <v>0.12855123495050283</v>
      </c>
      <c r="C718" s="35">
        <f>STDEV('Daily Returns'!C$719:C$970)*SQRT(Assumptions!$C$9)</f>
        <v>0.10514602198583535</v>
      </c>
      <c r="D718" s="35">
        <f>STDEV('Daily Returns'!D$719:D$970)*SQRT(Assumptions!$C$9)</f>
        <v>0.22480553633374456</v>
      </c>
      <c r="E718" s="35">
        <f>STDEV('Daily Returns'!E$719:E$970)*SQRT(Assumptions!$C$9)</f>
        <v>9.0158035107282819E-2</v>
      </c>
      <c r="F718" s="32">
        <f>'Growth Index'!E970/'Growth Index'!E718-1</f>
        <v>9.6767048710779457E-2</v>
      </c>
      <c r="G718" s="37">
        <f>(F718-Assumptions!$C$8)/E718</f>
        <v>0.35234850308104559</v>
      </c>
      <c r="H718" s="37">
        <f>CORREL('Daily Returns'!B$719:B$970,'Daily Returns'!C$719:C$970)</f>
        <v>-0.17279819952195657</v>
      </c>
      <c r="I718" s="37">
        <f>CORREL('Daily Returns'!B$719:B$970,'Daily Returns'!D$719:D$970)</f>
        <v>0.38673580083958398</v>
      </c>
      <c r="J718" s="37">
        <f>CORREL('Daily Returns'!C$719:C$970,'Daily Returns'!D$719:D$970)</f>
        <v>-0.19871031754254226</v>
      </c>
    </row>
    <row r="719" spans="1:10" x14ac:dyDescent="0.25">
      <c r="A719" s="60">
        <f>'Daily Prices'!A971</f>
        <v>43580</v>
      </c>
      <c r="B719" s="61">
        <f>STDEV('Daily Returns'!B$720:B$971)*SQRT(Assumptions!$C$9)</f>
        <v>0.12763039825365946</v>
      </c>
      <c r="C719" s="61">
        <f>STDEV('Daily Returns'!C$720:C$971)*SQRT(Assumptions!$C$9)</f>
        <v>0.10567810428666306</v>
      </c>
      <c r="D719" s="61">
        <f>STDEV('Daily Returns'!D$720:D$971)*SQRT(Assumptions!$C$9)</f>
        <v>0.22465286067639015</v>
      </c>
      <c r="E719" s="61">
        <f>STDEV('Daily Returns'!E$720:E$971)*SQRT(Assumptions!$C$9)</f>
        <v>9.0156161608497667E-2</v>
      </c>
      <c r="F719" s="48">
        <f>'Growth Index'!E971/'Growth Index'!E719-1</f>
        <v>9.4427298165977946E-2</v>
      </c>
      <c r="G719" s="62">
        <f>(F719-Assumptions!$C$8)/E719</f>
        <v>0.326403627228117</v>
      </c>
      <c r="H719" s="62">
        <f>CORREL('Daily Returns'!B$720:B$971,'Daily Returns'!C$720:C$971)</f>
        <v>-0.17830480406185256</v>
      </c>
      <c r="I719" s="62">
        <f>CORREL('Daily Returns'!B$720:B$971,'Daily Returns'!D$720:D$971)</f>
        <v>0.39989475141539077</v>
      </c>
      <c r="J719" s="62">
        <f>CORREL('Daily Returns'!C$720:C$971,'Daily Returns'!D$720:D$971)</f>
        <v>-0.2024775346012081</v>
      </c>
    </row>
    <row r="720" spans="1:10" x14ac:dyDescent="0.25">
      <c r="A720" s="63">
        <f>'Daily Prices'!A972</f>
        <v>43581</v>
      </c>
      <c r="B720" s="35">
        <f>STDEV('Daily Returns'!B$721:B$972)*SQRT(Assumptions!$C$9)</f>
        <v>0.12786638690897184</v>
      </c>
      <c r="C720" s="35">
        <f>STDEV('Daily Returns'!C$721:C$972)*SQRT(Assumptions!$C$9)</f>
        <v>0.10575702798616489</v>
      </c>
      <c r="D720" s="35">
        <f>STDEV('Daily Returns'!D$721:D$972)*SQRT(Assumptions!$C$9)</f>
        <v>0.22371235636976444</v>
      </c>
      <c r="E720" s="35">
        <f>STDEV('Daily Returns'!E$721:E$972)*SQRT(Assumptions!$C$9)</f>
        <v>8.9905888059219743E-2</v>
      </c>
      <c r="F720" s="32">
        <f>'Growth Index'!E972/'Growth Index'!E720-1</f>
        <v>0.10785211284991436</v>
      </c>
      <c r="G720" s="37">
        <f>(F720-Assumptions!$C$8)/E720</f>
        <v>0.47663299673641257</v>
      </c>
      <c r="H720" s="37">
        <f>CORREL('Daily Returns'!B$721:B$972,'Daily Returns'!C$721:C$972)</f>
        <v>-0.18038269257104991</v>
      </c>
      <c r="I720" s="37">
        <f>CORREL('Daily Returns'!B$721:B$972,'Daily Returns'!D$721:D$972)</f>
        <v>0.40214208198706497</v>
      </c>
      <c r="J720" s="37">
        <f>CORREL('Daily Returns'!C$721:C$972,'Daily Returns'!D$721:D$972)</f>
        <v>-0.20558933165441945</v>
      </c>
    </row>
    <row r="721" spans="1:10" x14ac:dyDescent="0.25">
      <c r="A721" s="60">
        <f>'Daily Prices'!A973</f>
        <v>43585</v>
      </c>
      <c r="B721" s="61">
        <f>STDEV('Daily Returns'!B$722:B$973)*SQRT(Assumptions!$C$9)</f>
        <v>0.12786955074549175</v>
      </c>
      <c r="C721" s="61">
        <f>STDEV('Daily Returns'!C$722:C$973)*SQRT(Assumptions!$C$9)</f>
        <v>0.10582841518157635</v>
      </c>
      <c r="D721" s="61">
        <f>STDEV('Daily Returns'!D$722:D$973)*SQRT(Assumptions!$C$9)</f>
        <v>0.22371888122039443</v>
      </c>
      <c r="E721" s="61">
        <f>STDEV('Daily Returns'!E$722:E$973)*SQRT(Assumptions!$C$9)</f>
        <v>8.9950603687574807E-2</v>
      </c>
      <c r="F721" s="48">
        <f>'Growth Index'!E973/'Growth Index'!E721-1</f>
        <v>0.10305658520184435</v>
      </c>
      <c r="G721" s="62">
        <f>(F721-Assumptions!$C$8)/E721</f>
        <v>0.42308315499500354</v>
      </c>
      <c r="H721" s="62">
        <f>CORREL('Daily Returns'!B$722:B$973,'Daily Returns'!C$722:C$973)</f>
        <v>-0.17950119485819782</v>
      </c>
      <c r="I721" s="62">
        <f>CORREL('Daily Returns'!B$722:B$973,'Daily Returns'!D$722:D$973)</f>
        <v>0.40234174028038672</v>
      </c>
      <c r="J721" s="62">
        <f>CORREL('Daily Returns'!C$722:C$973,'Daily Returns'!D$722:D$973)</f>
        <v>-0.20514597269616064</v>
      </c>
    </row>
    <row r="722" spans="1:10" x14ac:dyDescent="0.25">
      <c r="A722" s="63">
        <f>'Daily Prices'!A974</f>
        <v>43587</v>
      </c>
      <c r="B722" s="35">
        <f>STDEV('Daily Returns'!B$723:B$974)*SQRT(Assumptions!$C$9)</f>
        <v>0.12778363108040056</v>
      </c>
      <c r="C722" s="35">
        <f>STDEV('Daily Returns'!C$723:C$974)*SQRT(Assumptions!$C$9)</f>
        <v>0.1064411168815132</v>
      </c>
      <c r="D722" s="35">
        <f>STDEV('Daily Returns'!D$723:D$974)*SQRT(Assumptions!$C$9)</f>
        <v>0.22389285455090649</v>
      </c>
      <c r="E722" s="35">
        <f>STDEV('Daily Returns'!E$723:E$974)*SQRT(Assumptions!$C$9)</f>
        <v>8.9884669417928026E-2</v>
      </c>
      <c r="F722" s="32">
        <f>'Growth Index'!E974/'Growth Index'!E722-1</f>
        <v>0.10519148692394342</v>
      </c>
      <c r="G722" s="37">
        <f>(F722-Assumptions!$C$8)/E722</f>
        <v>0.44714507139219661</v>
      </c>
      <c r="H722" s="37">
        <f>CORREL('Daily Returns'!B$723:B$974,'Daily Returns'!C$723:C$974)</f>
        <v>-0.17779017214682583</v>
      </c>
      <c r="I722" s="37">
        <f>CORREL('Daily Returns'!B$723:B$974,'Daily Returns'!D$723:D$974)</f>
        <v>0.40064927015272478</v>
      </c>
      <c r="J722" s="37">
        <f>CORREL('Daily Returns'!C$723:C$974,'Daily Returns'!D$723:D$974)</f>
        <v>-0.20936728379661027</v>
      </c>
    </row>
    <row r="723" spans="1:10" x14ac:dyDescent="0.25">
      <c r="A723" s="60">
        <f>'Daily Prices'!A975</f>
        <v>43588</v>
      </c>
      <c r="B723" s="61">
        <f>STDEV('Daily Returns'!B$724:B$975)*SQRT(Assumptions!$C$9)</f>
        <v>0.12680806691256388</v>
      </c>
      <c r="C723" s="61">
        <f>STDEV('Daily Returns'!C$724:C$975)*SQRT(Assumptions!$C$9)</f>
        <v>0.10631522016513431</v>
      </c>
      <c r="D723" s="61">
        <f>STDEV('Daily Returns'!D$724:D$975)*SQRT(Assumptions!$C$9)</f>
        <v>0.2238131863829774</v>
      </c>
      <c r="E723" s="61">
        <f>STDEV('Daily Returns'!E$724:E$975)*SQRT(Assumptions!$C$9)</f>
        <v>8.9336568381904763E-2</v>
      </c>
      <c r="F723" s="48">
        <f>'Growth Index'!E975/'Growth Index'!E723-1</f>
        <v>0.12085466173977766</v>
      </c>
      <c r="G723" s="62">
        <f>(F723-Assumptions!$C$8)/E723</f>
        <v>0.62521610972345221</v>
      </c>
      <c r="H723" s="62">
        <f>CORREL('Daily Returns'!B$724:B$975,'Daily Returns'!C$724:C$975)</f>
        <v>-0.18600963972258194</v>
      </c>
      <c r="I723" s="62">
        <f>CORREL('Daily Returns'!B$724:B$975,'Daily Returns'!D$724:D$975)</f>
        <v>0.39684581155360482</v>
      </c>
      <c r="J723" s="62">
        <f>CORREL('Daily Returns'!C$724:C$975,'Daily Returns'!D$724:D$975)</f>
        <v>-0.21161400478325773</v>
      </c>
    </row>
    <row r="724" spans="1:10" x14ac:dyDescent="0.25">
      <c r="A724" s="63">
        <f>'Daily Prices'!A976</f>
        <v>43592</v>
      </c>
      <c r="B724" s="35">
        <f>STDEV('Daily Returns'!B$725:B$976)*SQRT(Assumptions!$C$9)</f>
        <v>0.12785460795674281</v>
      </c>
      <c r="C724" s="35">
        <f>STDEV('Daily Returns'!C$725:C$976)*SQRT(Assumptions!$C$9)</f>
        <v>0.10653967546493523</v>
      </c>
      <c r="D724" s="35">
        <f>STDEV('Daily Returns'!D$725:D$976)*SQRT(Assumptions!$C$9)</f>
        <v>0.22361459025687358</v>
      </c>
      <c r="E724" s="35">
        <f>STDEV('Daily Returns'!E$725:E$976)*SQRT(Assumptions!$C$9)</f>
        <v>8.9217041171969852E-2</v>
      </c>
      <c r="F724" s="32">
        <f>'Growth Index'!E976/'Growth Index'!E724-1</f>
        <v>0.12721511190949109</v>
      </c>
      <c r="G724" s="37">
        <f>(F724-Assumptions!$C$8)/E724</f>
        <v>0.69734560900275389</v>
      </c>
      <c r="H724" s="37">
        <f>CORREL('Daily Returns'!B$725:B$976,'Daily Returns'!C$725:C$976)</f>
        <v>-0.19249631256740393</v>
      </c>
      <c r="I724" s="37">
        <f>CORREL('Daily Returns'!B$725:B$976,'Daily Returns'!D$725:D$976)</f>
        <v>0.38338268171707668</v>
      </c>
      <c r="J724" s="37">
        <f>CORREL('Daily Returns'!C$725:C$976,'Daily Returns'!D$725:D$976)</f>
        <v>-0.20491164588185026</v>
      </c>
    </row>
    <row r="725" spans="1:10" x14ac:dyDescent="0.25">
      <c r="A725" s="60">
        <f>'Daily Prices'!A977</f>
        <v>43593</v>
      </c>
      <c r="B725" s="61">
        <f>STDEV('Daily Returns'!B$726:B$977)*SQRT(Assumptions!$C$9)</f>
        <v>0.12854064132910611</v>
      </c>
      <c r="C725" s="61">
        <f>STDEV('Daily Returns'!C$726:C$977)*SQRT(Assumptions!$C$9)</f>
        <v>0.10662698142901859</v>
      </c>
      <c r="D725" s="61">
        <f>STDEV('Daily Returns'!D$726:D$977)*SQRT(Assumptions!$C$9)</f>
        <v>0.22451811258087204</v>
      </c>
      <c r="E725" s="61">
        <f>STDEV('Daily Returns'!E$726:E$977)*SQRT(Assumptions!$C$9)</f>
        <v>8.9595337252996926E-2</v>
      </c>
      <c r="F725" s="48">
        <f>'Growth Index'!E977/'Growth Index'!E725-1</f>
        <v>0.11755101227510156</v>
      </c>
      <c r="G725" s="62">
        <f>(F725-Assumptions!$C$8)/E725</f>
        <v>0.58653735658932127</v>
      </c>
      <c r="H725" s="62">
        <f>CORREL('Daily Returns'!B$726:B$977,'Daily Returns'!C$726:C$977)</f>
        <v>-0.19559522628797671</v>
      </c>
      <c r="I725" s="62">
        <f>CORREL('Daily Returns'!B$726:B$977,'Daily Returns'!D$726:D$977)</f>
        <v>0.38905725300240279</v>
      </c>
      <c r="J725" s="62">
        <f>CORREL('Daily Returns'!C$726:C$977,'Daily Returns'!D$726:D$977)</f>
        <v>-0.20767856772201768</v>
      </c>
    </row>
    <row r="726" spans="1:10" x14ac:dyDescent="0.25">
      <c r="A726" s="63">
        <f>'Daily Prices'!A978</f>
        <v>43594</v>
      </c>
      <c r="B726" s="35">
        <f>STDEV('Daily Returns'!B$727:B$978)*SQRT(Assumptions!$C$9)</f>
        <v>0.12866017733581023</v>
      </c>
      <c r="C726" s="35">
        <f>STDEV('Daily Returns'!C$727:C$978)*SQRT(Assumptions!$C$9)</f>
        <v>0.10660437520632013</v>
      </c>
      <c r="D726" s="35">
        <f>STDEV('Daily Returns'!D$727:D$978)*SQRT(Assumptions!$C$9)</f>
        <v>0.22541625547412586</v>
      </c>
      <c r="E726" s="35">
        <f>STDEV('Daily Returns'!E$727:E$978)*SQRT(Assumptions!$C$9)</f>
        <v>8.9701079301211517E-2</v>
      </c>
      <c r="F726" s="32">
        <f>'Growth Index'!E978/'Growth Index'!E726-1</f>
        <v>0.1071250448166845</v>
      </c>
      <c r="G726" s="37">
        <f>(F726-Assumptions!$C$8)/E726</f>
        <v>0.46961580780127304</v>
      </c>
      <c r="H726" s="37">
        <f>CORREL('Daily Returns'!B$727:B$978,'Daily Returns'!C$727:C$978)</f>
        <v>-0.19994386489917992</v>
      </c>
      <c r="I726" s="37">
        <f>CORREL('Daily Returns'!B$727:B$978,'Daily Returns'!D$727:D$978)</f>
        <v>0.39172170030738535</v>
      </c>
      <c r="J726" s="37">
        <f>CORREL('Daily Returns'!C$727:C$978,'Daily Returns'!D$727:D$978)</f>
        <v>-0.21183850212263117</v>
      </c>
    </row>
    <row r="727" spans="1:10" x14ac:dyDescent="0.25">
      <c r="A727" s="60">
        <f>'Daily Prices'!A979</f>
        <v>43598</v>
      </c>
      <c r="B727" s="61">
        <f>STDEV('Daily Returns'!B$728:B$979)*SQRT(Assumptions!$C$9)</f>
        <v>0.12923912679828012</v>
      </c>
      <c r="C727" s="61">
        <f>STDEV('Daily Returns'!C$728:C$979)*SQRT(Assumptions!$C$9)</f>
        <v>0.10742219380801259</v>
      </c>
      <c r="D727" s="61">
        <f>STDEV('Daily Returns'!D$728:D$979)*SQRT(Assumptions!$C$9)</f>
        <v>0.2261169033921222</v>
      </c>
      <c r="E727" s="61">
        <f>STDEV('Daily Returns'!E$728:E$979)*SQRT(Assumptions!$C$9)</f>
        <v>8.9776365462208532E-2</v>
      </c>
      <c r="F727" s="48">
        <f>'Growth Index'!E979/'Growth Index'!E727-1</f>
        <v>0.10483381815516646</v>
      </c>
      <c r="G727" s="62">
        <f>(F727-Assumptions!$C$8)/E727</f>
        <v>0.44370049901312331</v>
      </c>
      <c r="H727" s="62">
        <f>CORREL('Daily Returns'!B$728:B$979,'Daily Returns'!C$728:C$979)</f>
        <v>-0.20917770937431915</v>
      </c>
      <c r="I727" s="62">
        <f>CORREL('Daily Returns'!B$728:B$979,'Daily Returns'!D$728:D$979)</f>
        <v>0.39627146786946421</v>
      </c>
      <c r="J727" s="62">
        <f>CORREL('Daily Returns'!C$728:C$979,'Daily Returns'!D$728:D$979)</f>
        <v>-0.21937316093429801</v>
      </c>
    </row>
    <row r="728" spans="1:10" x14ac:dyDescent="0.25">
      <c r="A728" s="63">
        <f>'Daily Prices'!A980</f>
        <v>43599</v>
      </c>
      <c r="B728" s="35">
        <f>STDEV('Daily Returns'!B$729:B$980)*SQRT(Assumptions!$C$9)</f>
        <v>0.1287090634942718</v>
      </c>
      <c r="C728" s="35">
        <f>STDEV('Daily Returns'!C$729:C$980)*SQRT(Assumptions!$C$9)</f>
        <v>0.10685222444263118</v>
      </c>
      <c r="D728" s="35">
        <f>STDEV('Daily Returns'!D$729:D$980)*SQRT(Assumptions!$C$9)</f>
        <v>0.22571144836041565</v>
      </c>
      <c r="E728" s="35">
        <f>STDEV('Daily Returns'!E$729:E$980)*SQRT(Assumptions!$C$9)</f>
        <v>8.9686461560075079E-2</v>
      </c>
      <c r="F728" s="32">
        <f>'Growth Index'!E980/'Growth Index'!E728-1</f>
        <v>0.10779915621610381</v>
      </c>
      <c r="G728" s="37">
        <f>(F728-Assumptions!$C$8)/E728</f>
        <v>0.47720866083489599</v>
      </c>
      <c r="H728" s="37">
        <f>CORREL('Daily Returns'!B$729:B$980,'Daily Returns'!C$729:C$980)</f>
        <v>-0.20124032371887682</v>
      </c>
      <c r="I728" s="37">
        <f>CORREL('Daily Returns'!B$729:B$980,'Daily Returns'!D$729:D$980)</f>
        <v>0.38950966603670251</v>
      </c>
      <c r="J728" s="37">
        <f>CORREL('Daily Returns'!C$729:C$980,'Daily Returns'!D$729:D$980)</f>
        <v>-0.2128041279029998</v>
      </c>
    </row>
    <row r="729" spans="1:10" x14ac:dyDescent="0.25">
      <c r="A729" s="60">
        <f>'Daily Prices'!A981</f>
        <v>43600</v>
      </c>
      <c r="B729" s="61">
        <f>STDEV('Daily Returns'!B$730:B$981)*SQRT(Assumptions!$C$9)</f>
        <v>0.12809555773437287</v>
      </c>
      <c r="C729" s="61">
        <f>STDEV('Daily Returns'!C$730:C$981)*SQRT(Assumptions!$C$9)</f>
        <v>0.10685318958638436</v>
      </c>
      <c r="D729" s="61">
        <f>STDEV('Daily Returns'!D$730:D$981)*SQRT(Assumptions!$C$9)</f>
        <v>0.22511469640221796</v>
      </c>
      <c r="E729" s="61">
        <f>STDEV('Daily Returns'!E$730:E$981)*SQRT(Assumptions!$C$9)</f>
        <v>8.9298694522240901E-2</v>
      </c>
      <c r="F729" s="48">
        <f>'Growth Index'!E981/'Growth Index'!E729-1</f>
        <v>9.1979772692884598E-2</v>
      </c>
      <c r="G729" s="62">
        <f>(F729-Assumptions!$C$8)/E729</f>
        <v>0.30212953097724138</v>
      </c>
      <c r="H729" s="62">
        <f>CORREL('Daily Returns'!B$730:B$981,'Daily Returns'!C$730:C$981)</f>
        <v>-0.20143327896747515</v>
      </c>
      <c r="I729" s="62">
        <f>CORREL('Daily Returns'!B$730:B$981,'Daily Returns'!D$730:D$981)</f>
        <v>0.38525353133032159</v>
      </c>
      <c r="J729" s="62">
        <f>CORREL('Daily Returns'!C$730:C$981,'Daily Returns'!D$730:D$981)</f>
        <v>-0.21274475777413626</v>
      </c>
    </row>
    <row r="730" spans="1:10" x14ac:dyDescent="0.25">
      <c r="A730" s="63">
        <f>'Daily Prices'!A982</f>
        <v>43601</v>
      </c>
      <c r="B730" s="35">
        <f>STDEV('Daily Returns'!B$731:B$982)*SQRT(Assumptions!$C$9)</f>
        <v>0.12825788182815351</v>
      </c>
      <c r="C730" s="35">
        <f>STDEV('Daily Returns'!C$731:C$982)*SQRT(Assumptions!$C$9)</f>
        <v>0.10688478021995393</v>
      </c>
      <c r="D730" s="35">
        <f>STDEV('Daily Returns'!D$731:D$982)*SQRT(Assumptions!$C$9)</f>
        <v>0.22493722034202451</v>
      </c>
      <c r="E730" s="35">
        <f>STDEV('Daily Returns'!E$731:E$982)*SQRT(Assumptions!$C$9)</f>
        <v>8.9291315382593023E-2</v>
      </c>
      <c r="F730" s="32">
        <f>'Growth Index'!E982/'Growth Index'!E730-1</f>
        <v>9.0737150822531421E-2</v>
      </c>
      <c r="G730" s="37">
        <f>(F730-Assumptions!$C$8)/E730</f>
        <v>0.2882380073835128</v>
      </c>
      <c r="H730" s="37">
        <f>CORREL('Daily Returns'!B$731:B$982,'Daily Returns'!C$731:C$982)</f>
        <v>-0.2032656557185972</v>
      </c>
      <c r="I730" s="37">
        <f>CORREL('Daily Returns'!B$731:B$982,'Daily Returns'!D$731:D$982)</f>
        <v>0.38462456167527159</v>
      </c>
      <c r="J730" s="37">
        <f>CORREL('Daily Returns'!C$731:C$982,'Daily Returns'!D$731:D$982)</f>
        <v>-0.2110439876610343</v>
      </c>
    </row>
    <row r="731" spans="1:10" x14ac:dyDescent="0.25">
      <c r="A731" s="60">
        <f>'Daily Prices'!A983</f>
        <v>43602</v>
      </c>
      <c r="B731" s="61">
        <f>STDEV('Daily Returns'!B$732:B$983)*SQRT(Assumptions!$C$9)</f>
        <v>0.12882585242332464</v>
      </c>
      <c r="C731" s="61">
        <f>STDEV('Daily Returns'!C$732:C$983)*SQRT(Assumptions!$C$9)</f>
        <v>0.10707197110601885</v>
      </c>
      <c r="D731" s="61">
        <f>STDEV('Daily Returns'!D$732:D$983)*SQRT(Assumptions!$C$9)</f>
        <v>0.22470564704644064</v>
      </c>
      <c r="E731" s="61">
        <f>STDEV('Daily Returns'!E$732:E$983)*SQRT(Assumptions!$C$9)</f>
        <v>8.9110212206653661E-2</v>
      </c>
      <c r="F731" s="48">
        <f>'Growth Index'!E983/'Growth Index'!E731-1</f>
        <v>0.10150310276740249</v>
      </c>
      <c r="G731" s="62">
        <f>(F731-Assumptions!$C$8)/E731</f>
        <v>0.40963994881696486</v>
      </c>
      <c r="H731" s="62">
        <f>CORREL('Daily Returns'!B$732:B$983,'Daily Returns'!C$732:C$983)</f>
        <v>-0.20999740577381265</v>
      </c>
      <c r="I731" s="62">
        <f>CORREL('Daily Returns'!B$732:B$983,'Daily Returns'!D$732:D$983)</f>
        <v>0.38345897626685693</v>
      </c>
      <c r="J731" s="62">
        <f>CORREL('Daily Returns'!C$732:C$983,'Daily Returns'!D$732:D$983)</f>
        <v>-0.21379642840361979</v>
      </c>
    </row>
    <row r="732" spans="1:10" x14ac:dyDescent="0.25">
      <c r="A732" s="63">
        <f>'Daily Prices'!A984</f>
        <v>43605</v>
      </c>
      <c r="B732" s="35">
        <f>STDEV('Daily Returns'!B$733:B$984)*SQRT(Assumptions!$C$9)</f>
        <v>0.13400335895160931</v>
      </c>
      <c r="C732" s="35">
        <f>STDEV('Daily Returns'!C$733:C$984)*SQRT(Assumptions!$C$9)</f>
        <v>0.10762214431883911</v>
      </c>
      <c r="D732" s="35">
        <f>STDEV('Daily Returns'!D$733:D$984)*SQRT(Assumptions!$C$9)</f>
        <v>0.22888939690876134</v>
      </c>
      <c r="E732" s="35">
        <f>STDEV('Daily Returns'!E$733:E$984)*SQRT(Assumptions!$C$9)</f>
        <v>9.1265090441655358E-2</v>
      </c>
      <c r="F732" s="32">
        <f>'Growth Index'!E984/'Growth Index'!E732-1</f>
        <v>0.1214359635142952</v>
      </c>
      <c r="G732" s="37">
        <f>(F732-Assumptions!$C$8)/E732</f>
        <v>0.61837404906067572</v>
      </c>
      <c r="H732" s="37">
        <f>CORREL('Daily Returns'!B$733:B$984,'Daily Returns'!C$733:C$984)</f>
        <v>-0.22896516450326385</v>
      </c>
      <c r="I732" s="37">
        <f>CORREL('Daily Returns'!B$733:B$984,'Daily Returns'!D$733:D$984)</f>
        <v>0.41433488178860772</v>
      </c>
      <c r="J732" s="37">
        <f>CORREL('Daily Returns'!C$733:C$984,'Daily Returns'!D$733:D$984)</f>
        <v>-0.22837490205006744</v>
      </c>
    </row>
    <row r="733" spans="1:10" x14ac:dyDescent="0.25">
      <c r="A733" s="60">
        <f>'Daily Prices'!A985</f>
        <v>43606</v>
      </c>
      <c r="B733" s="61">
        <f>STDEV('Daily Returns'!B$734:B$985)*SQRT(Assumptions!$C$9)</f>
        <v>0.13334783049564744</v>
      </c>
      <c r="C733" s="61">
        <f>STDEV('Daily Returns'!C$734:C$985)*SQRT(Assumptions!$C$9)</f>
        <v>0.10736575525856384</v>
      </c>
      <c r="D733" s="61">
        <f>STDEV('Daily Returns'!D$734:D$985)*SQRT(Assumptions!$C$9)</f>
        <v>0.22685925819242966</v>
      </c>
      <c r="E733" s="61">
        <f>STDEV('Daily Returns'!E$734:E$985)*SQRT(Assumptions!$C$9)</f>
        <v>9.1109021917836916E-2</v>
      </c>
      <c r="F733" s="48">
        <f>'Growth Index'!E985/'Growth Index'!E733-1</f>
        <v>9.853956412533349E-2</v>
      </c>
      <c r="G733" s="62">
        <f>(F733-Assumptions!$C$8)/E733</f>
        <v>0.36812560841208264</v>
      </c>
      <c r="H733" s="62">
        <f>CORREL('Daily Returns'!B$734:B$985,'Daily Returns'!C$734:C$985)</f>
        <v>-0.21425359833172633</v>
      </c>
      <c r="I733" s="62">
        <f>CORREL('Daily Returns'!B$734:B$985,'Daily Returns'!D$734:D$985)</f>
        <v>0.40615964265812127</v>
      </c>
      <c r="J733" s="62">
        <f>CORREL('Daily Returns'!C$734:C$985,'Daily Returns'!D$734:D$985)</f>
        <v>-0.21403473645963425</v>
      </c>
    </row>
    <row r="734" spans="1:10" x14ac:dyDescent="0.25">
      <c r="A734" s="63">
        <f>'Daily Prices'!A986</f>
        <v>43607</v>
      </c>
      <c r="B734" s="35">
        <f>STDEV('Daily Returns'!B$735:B$986)*SQRT(Assumptions!$C$9)</f>
        <v>0.13338084277545317</v>
      </c>
      <c r="C734" s="35">
        <f>STDEV('Daily Returns'!C$735:C$986)*SQRT(Assumptions!$C$9)</f>
        <v>0.10733180330582513</v>
      </c>
      <c r="D734" s="35">
        <f>STDEV('Daily Returns'!D$735:D$986)*SQRT(Assumptions!$C$9)</f>
        <v>0.22598504960897078</v>
      </c>
      <c r="E734" s="35">
        <f>STDEV('Daily Returns'!E$735:E$986)*SQRT(Assumptions!$C$9)</f>
        <v>9.1065063253979603E-2</v>
      </c>
      <c r="F734" s="32">
        <f>'Growth Index'!E986/'Growth Index'!E734-1</f>
        <v>0.10738553343925972</v>
      </c>
      <c r="G734" s="37">
        <f>(F734-Assumptions!$C$8)/E734</f>
        <v>0.46544231041762812</v>
      </c>
      <c r="H734" s="37">
        <f>CORREL('Daily Returns'!B$735:B$986,'Daily Returns'!C$735:C$986)</f>
        <v>-0.21375700025075997</v>
      </c>
      <c r="I734" s="37">
        <f>CORREL('Daily Returns'!B$735:B$986,'Daily Returns'!D$735:D$986)</f>
        <v>0.40830804989493741</v>
      </c>
      <c r="J734" s="37">
        <f>CORREL('Daily Returns'!C$735:C$986,'Daily Returns'!D$735:D$986)</f>
        <v>-0.21105544299991841</v>
      </c>
    </row>
    <row r="735" spans="1:10" x14ac:dyDescent="0.25">
      <c r="A735" s="60">
        <f>'Daily Prices'!A987</f>
        <v>43608</v>
      </c>
      <c r="B735" s="61">
        <f>STDEV('Daily Returns'!B$736:B$987)*SQRT(Assumptions!$C$9)</f>
        <v>0.13357067919597576</v>
      </c>
      <c r="C735" s="61">
        <f>STDEV('Daily Returns'!C$736:C$987)*SQRT(Assumptions!$C$9)</f>
        <v>0.1075739828210744</v>
      </c>
      <c r="D735" s="61">
        <f>STDEV('Daily Returns'!D$736:D$987)*SQRT(Assumptions!$C$9)</f>
        <v>0.22591922223120395</v>
      </c>
      <c r="E735" s="61">
        <f>STDEV('Daily Returns'!E$736:E$987)*SQRT(Assumptions!$C$9)</f>
        <v>9.1025671243234282E-2</v>
      </c>
      <c r="F735" s="48">
        <f>'Growth Index'!E987/'Growth Index'!E735-1</f>
        <v>0.10441038649825485</v>
      </c>
      <c r="G735" s="62">
        <f>(F735-Assumptions!$C$8)/E735</f>
        <v>0.43295903188611889</v>
      </c>
      <c r="H735" s="62">
        <f>CORREL('Daily Returns'!B$736:B$987,'Daily Returns'!C$736:C$987)</f>
        <v>-0.21693974596507032</v>
      </c>
      <c r="I735" s="62">
        <f>CORREL('Daily Returns'!B$736:B$987,'Daily Returns'!D$736:D$987)</f>
        <v>0.40746239314591809</v>
      </c>
      <c r="J735" s="62">
        <f>CORREL('Daily Returns'!C$736:C$987,'Daily Returns'!D$736:D$987)</f>
        <v>-0.21091884847781225</v>
      </c>
    </row>
    <row r="736" spans="1:10" x14ac:dyDescent="0.25">
      <c r="A736" s="63">
        <f>'Daily Prices'!A988</f>
        <v>43609</v>
      </c>
      <c r="B736" s="35">
        <f>STDEV('Daily Returns'!B$737:B$988)*SQRT(Assumptions!$C$9)</f>
        <v>0.1344481295024233</v>
      </c>
      <c r="C736" s="35">
        <f>STDEV('Daily Returns'!C$737:C$988)*SQRT(Assumptions!$C$9)</f>
        <v>0.10749096573659209</v>
      </c>
      <c r="D736" s="35">
        <f>STDEV('Daily Returns'!D$737:D$988)*SQRT(Assumptions!$C$9)</f>
        <v>0.22721444506895802</v>
      </c>
      <c r="E736" s="35">
        <f>STDEV('Daily Returns'!E$737:E$988)*SQRT(Assumptions!$C$9)</f>
        <v>9.1435013634945869E-2</v>
      </c>
      <c r="F736" s="32">
        <f>'Growth Index'!E988/'Growth Index'!E736-1</f>
        <v>0.10986243607480772</v>
      </c>
      <c r="G736" s="37">
        <f>(F736-Assumptions!$C$8)/E736</f>
        <v>0.49064832268654673</v>
      </c>
      <c r="H736" s="37">
        <f>CORREL('Daily Returns'!B$737:B$988,'Daily Returns'!C$737:C$988)</f>
        <v>-0.22232363690960333</v>
      </c>
      <c r="I736" s="37">
        <f>CORREL('Daily Returns'!B$737:B$988,'Daily Returns'!D$737:D$988)</f>
        <v>0.41471000415254189</v>
      </c>
      <c r="J736" s="37">
        <f>CORREL('Daily Returns'!C$737:C$988,'Daily Returns'!D$737:D$988)</f>
        <v>-0.21680460103327903</v>
      </c>
    </row>
    <row r="737" spans="1:10" x14ac:dyDescent="0.25">
      <c r="A737" s="60">
        <f>'Daily Prices'!A989</f>
        <v>43612</v>
      </c>
      <c r="B737" s="61">
        <f>STDEV('Daily Returns'!B$738:B$989)*SQRT(Assumptions!$C$9)</f>
        <v>0.13443881230130666</v>
      </c>
      <c r="C737" s="61">
        <f>STDEV('Daily Returns'!C$738:C$989)*SQRT(Assumptions!$C$9)</f>
        <v>0.10727581611546096</v>
      </c>
      <c r="D737" s="61">
        <f>STDEV('Daily Returns'!D$738:D$989)*SQRT(Assumptions!$C$9)</f>
        <v>0.22600778077752159</v>
      </c>
      <c r="E737" s="61">
        <f>STDEV('Daily Returns'!E$738:E$989)*SQRT(Assumptions!$C$9)</f>
        <v>9.0742212723108673E-2</v>
      </c>
      <c r="F737" s="48">
        <f>'Growth Index'!E989/'Growth Index'!E737-1</f>
        <v>0.10250783380906348</v>
      </c>
      <c r="G737" s="62">
        <f>(F737-Assumptions!$C$8)/E737</f>
        <v>0.41334493267775052</v>
      </c>
      <c r="H737" s="62">
        <f>CORREL('Daily Returns'!B$738:B$989,'Daily Returns'!C$738:C$989)</f>
        <v>-0.22560233376434374</v>
      </c>
      <c r="I737" s="62">
        <f>CORREL('Daily Returns'!B$738:B$989,'Daily Returns'!D$738:D$989)</f>
        <v>0.41432645024101056</v>
      </c>
      <c r="J737" s="62">
        <f>CORREL('Daily Returns'!C$738:C$989,'Daily Returns'!D$738:D$989)</f>
        <v>-0.22617694907232427</v>
      </c>
    </row>
    <row r="738" spans="1:10" x14ac:dyDescent="0.25">
      <c r="A738" s="63">
        <f>'Daily Prices'!A990</f>
        <v>43613</v>
      </c>
      <c r="B738" s="35">
        <f>STDEV('Daily Returns'!B$739:B$990)*SQRT(Assumptions!$C$9)</f>
        <v>0.13442717498074938</v>
      </c>
      <c r="C738" s="35">
        <f>STDEV('Daily Returns'!C$739:C$990)*SQRT(Assumptions!$C$9)</f>
        <v>0.10727342888851632</v>
      </c>
      <c r="D738" s="35">
        <f>STDEV('Daily Returns'!D$739:D$990)*SQRT(Assumptions!$C$9)</f>
        <v>0.22548496342350569</v>
      </c>
      <c r="E738" s="35">
        <f>STDEV('Daily Returns'!E$739:E$990)*SQRT(Assumptions!$C$9)</f>
        <v>9.0666572697076647E-2</v>
      </c>
      <c r="F738" s="32">
        <f>'Growth Index'!E990/'Growth Index'!E738-1</f>
        <v>0.1065031396399132</v>
      </c>
      <c r="G738" s="37">
        <f>(F738-Assumptions!$C$8)/E738</f>
        <v>0.45775569104810093</v>
      </c>
      <c r="H738" s="37">
        <f>CORREL('Daily Returns'!B$739:B$990,'Daily Returns'!C$739:C$990)</f>
        <v>-0.22574861852699879</v>
      </c>
      <c r="I738" s="37">
        <f>CORREL('Daily Returns'!B$739:B$990,'Daily Returns'!D$739:D$990)</f>
        <v>0.41632993267729257</v>
      </c>
      <c r="J738" s="37">
        <f>CORREL('Daily Returns'!C$739:C$990,'Daily Returns'!D$739:D$990)</f>
        <v>-0.22622168684913177</v>
      </c>
    </row>
    <row r="739" spans="1:10" x14ac:dyDescent="0.25">
      <c r="A739" s="60">
        <f>'Daily Prices'!A991</f>
        <v>43614</v>
      </c>
      <c r="B739" s="61">
        <f>STDEV('Daily Returns'!B$740:B$991)*SQRT(Assumptions!$C$9)</f>
        <v>0.1345751924505133</v>
      </c>
      <c r="C739" s="61">
        <f>STDEV('Daily Returns'!C$740:C$991)*SQRT(Assumptions!$C$9)</f>
        <v>0.10717781625240888</v>
      </c>
      <c r="D739" s="61">
        <f>STDEV('Daily Returns'!D$740:D$991)*SQRT(Assumptions!$C$9)</f>
        <v>0.22577595418024859</v>
      </c>
      <c r="E739" s="61">
        <f>STDEV('Daily Returns'!E$740:E$991)*SQRT(Assumptions!$C$9)</f>
        <v>9.0617129377499092E-2</v>
      </c>
      <c r="F739" s="48">
        <f>'Growth Index'!E991/'Growth Index'!E739-1</f>
        <v>9.8636882834931328E-2</v>
      </c>
      <c r="G739" s="62">
        <f>(F739-Assumptions!$C$8)/E739</f>
        <v>0.37119784157810248</v>
      </c>
      <c r="H739" s="62">
        <f>CORREL('Daily Returns'!B$740:B$991,'Daily Returns'!C$740:C$991)</f>
        <v>-0.23019744610841958</v>
      </c>
      <c r="I739" s="62">
        <f>CORREL('Daily Returns'!B$740:B$991,'Daily Returns'!D$740:D$991)</f>
        <v>0.41785210412465584</v>
      </c>
      <c r="J739" s="62">
        <f>CORREL('Daily Returns'!C$740:C$991,'Daily Returns'!D$740:D$991)</f>
        <v>-0.22945175704815285</v>
      </c>
    </row>
    <row r="740" spans="1:10" x14ac:dyDescent="0.25">
      <c r="A740" s="63">
        <f>'Daily Prices'!A992</f>
        <v>43615</v>
      </c>
      <c r="B740" s="35">
        <f>STDEV('Daily Returns'!B$741:B$992)*SQRT(Assumptions!$C$9)</f>
        <v>0.13478377652490064</v>
      </c>
      <c r="C740" s="35">
        <f>STDEV('Daily Returns'!C$741:C$992)*SQRT(Assumptions!$C$9)</f>
        <v>0.10716734089169534</v>
      </c>
      <c r="D740" s="35">
        <f>STDEV('Daily Returns'!D$741:D$992)*SQRT(Assumptions!$C$9)</f>
        <v>0.22590177257919244</v>
      </c>
      <c r="E740" s="35">
        <f>STDEV('Daily Returns'!E$741:E$992)*SQRT(Assumptions!$C$9)</f>
        <v>9.0702347418674278E-2</v>
      </c>
      <c r="F740" s="32">
        <f>'Growth Index'!E992/'Growth Index'!E740-1</f>
        <v>0.10285962755817479</v>
      </c>
      <c r="G740" s="37">
        <f>(F740-Assumptions!$C$8)/E740</f>
        <v>0.41740515692959951</v>
      </c>
      <c r="H740" s="37">
        <f>CORREL('Daily Returns'!B$741:B$992,'Daily Returns'!C$741:C$992)</f>
        <v>-0.23047417541970255</v>
      </c>
      <c r="I740" s="37">
        <f>CORREL('Daily Returns'!B$741:B$992,'Daily Returns'!D$741:D$992)</f>
        <v>0.41883695042255398</v>
      </c>
      <c r="J740" s="37">
        <f>CORREL('Daily Returns'!C$741:C$992,'Daily Returns'!D$741:D$992)</f>
        <v>-0.22976958766119934</v>
      </c>
    </row>
    <row r="741" spans="1:10" x14ac:dyDescent="0.25">
      <c r="A741" s="60">
        <f>'Daily Prices'!A993</f>
        <v>43616</v>
      </c>
      <c r="B741" s="61">
        <f>STDEV('Daily Returns'!B$742:B$993)*SQRT(Assumptions!$C$9)</f>
        <v>0.13480879959414993</v>
      </c>
      <c r="C741" s="61">
        <f>STDEV('Daily Returns'!C$742:C$993)*SQRT(Assumptions!$C$9)</f>
        <v>0.10719727199324956</v>
      </c>
      <c r="D741" s="61">
        <f>STDEV('Daily Returns'!D$742:D$993)*SQRT(Assumptions!$C$9)</f>
        <v>0.22592857149106468</v>
      </c>
      <c r="E741" s="61">
        <f>STDEV('Daily Returns'!E$742:E$993)*SQRT(Assumptions!$C$9)</f>
        <v>9.0695244095320884E-2</v>
      </c>
      <c r="F741" s="48">
        <f>'Growth Index'!E993/'Growth Index'!E741-1</f>
        <v>0.10219699306644614</v>
      </c>
      <c r="G741" s="62">
        <f>(F741-Assumptions!$C$8)/E741</f>
        <v>0.41013168262000621</v>
      </c>
      <c r="H741" s="62">
        <f>CORREL('Daily Returns'!B$742:B$993,'Daily Returns'!C$742:C$993)</f>
        <v>-0.23107784653509916</v>
      </c>
      <c r="I741" s="62">
        <f>CORREL('Daily Returns'!B$742:B$993,'Daily Returns'!D$742:D$993)</f>
        <v>0.41900667568219896</v>
      </c>
      <c r="J741" s="62">
        <f>CORREL('Daily Returns'!C$742:C$993,'Daily Returns'!D$742:D$993)</f>
        <v>-0.23022455956187454</v>
      </c>
    </row>
    <row r="742" spans="1:10" x14ac:dyDescent="0.25">
      <c r="A742" s="63">
        <f>'Daily Prices'!A994</f>
        <v>43619</v>
      </c>
      <c r="B742" s="35">
        <f>STDEV('Daily Returns'!B$743:B$994)*SQRT(Assumptions!$C$9)</f>
        <v>0.13544867200683128</v>
      </c>
      <c r="C742" s="35">
        <f>STDEV('Daily Returns'!C$743:C$994)*SQRT(Assumptions!$C$9)</f>
        <v>0.10763566577396996</v>
      </c>
      <c r="D742" s="35">
        <f>STDEV('Daily Returns'!D$743:D$994)*SQRT(Assumptions!$C$9)</f>
        <v>0.22598429335591877</v>
      </c>
      <c r="E742" s="35">
        <f>STDEV('Daily Returns'!E$743:E$994)*SQRT(Assumptions!$C$9)</f>
        <v>9.0804463615693054E-2</v>
      </c>
      <c r="F742" s="32">
        <f>'Growth Index'!E994/'Growth Index'!E742-1</f>
        <v>0.10437659568868707</v>
      </c>
      <c r="G742" s="37">
        <f>(F742-Assumptions!$C$8)/E742</f>
        <v>0.43364163082707646</v>
      </c>
      <c r="H742" s="37">
        <f>CORREL('Daily Returns'!B$743:B$994,'Daily Returns'!C$743:C$994)</f>
        <v>-0.2200099119690983</v>
      </c>
      <c r="I742" s="37">
        <f>CORREL('Daily Returns'!B$743:B$994,'Daily Returns'!D$743:D$994)</f>
        <v>0.41327087007136676</v>
      </c>
      <c r="J742" s="37">
        <f>CORREL('Daily Returns'!C$743:C$994,'Daily Returns'!D$743:D$994)</f>
        <v>-0.23344004882370051</v>
      </c>
    </row>
    <row r="743" spans="1:10" x14ac:dyDescent="0.25">
      <c r="A743" s="60">
        <f>'Daily Prices'!A995</f>
        <v>43622</v>
      </c>
      <c r="B743" s="61">
        <f>STDEV('Daily Returns'!B$744:B$995)*SQRT(Assumptions!$C$9)</f>
        <v>0.13676933057031648</v>
      </c>
      <c r="C743" s="61">
        <f>STDEV('Daily Returns'!C$744:C$995)*SQRT(Assumptions!$C$9)</f>
        <v>0.10819674105628417</v>
      </c>
      <c r="D743" s="61">
        <f>STDEV('Daily Returns'!D$744:D$995)*SQRT(Assumptions!$C$9)</f>
        <v>0.22601770908291391</v>
      </c>
      <c r="E743" s="61">
        <f>STDEV('Daily Returns'!E$744:E$995)*SQRT(Assumptions!$C$9)</f>
        <v>9.0655333527741161E-2</v>
      </c>
      <c r="F743" s="48">
        <f>'Growth Index'!E995/'Growth Index'!E743-1</f>
        <v>0.10811982511852847</v>
      </c>
      <c r="G743" s="62">
        <f>(F743-Assumptions!$C$8)/E743</f>
        <v>0.47564576115462087</v>
      </c>
      <c r="H743" s="62">
        <f>CORREL('Daily Returns'!B$744:B$995,'Daily Returns'!C$744:C$995)</f>
        <v>-0.23534763961079833</v>
      </c>
      <c r="I743" s="62">
        <f>CORREL('Daily Returns'!B$744:B$995,'Daily Returns'!D$744:D$995)</f>
        <v>0.41360574498338049</v>
      </c>
      <c r="J743" s="62">
        <f>CORREL('Daily Returns'!C$744:C$995,'Daily Returns'!D$744:D$995)</f>
        <v>-0.23875947489047772</v>
      </c>
    </row>
    <row r="744" spans="1:10" x14ac:dyDescent="0.25">
      <c r="A744" s="63">
        <f>'Daily Prices'!A996</f>
        <v>43627</v>
      </c>
      <c r="B744" s="35">
        <f>STDEV('Daily Returns'!B$745:B$996)*SQRT(Assumptions!$C$9)</f>
        <v>0.13713800087472253</v>
      </c>
      <c r="C744" s="35">
        <f>STDEV('Daily Returns'!C$745:C$996)*SQRT(Assumptions!$C$9)</f>
        <v>0.10824789270285914</v>
      </c>
      <c r="D744" s="35">
        <f>STDEV('Daily Returns'!D$745:D$996)*SQRT(Assumptions!$C$9)</f>
        <v>0.22699386326041701</v>
      </c>
      <c r="E744" s="35">
        <f>STDEV('Daily Returns'!E$745:E$996)*SQRT(Assumptions!$C$9)</f>
        <v>9.0804355147867402E-2</v>
      </c>
      <c r="F744" s="32">
        <f>'Growth Index'!E996/'Growth Index'!E744-1</f>
        <v>0.10381255858877347</v>
      </c>
      <c r="G744" s="37">
        <f>(F744-Assumptions!$C$8)/E744</f>
        <v>0.42743058442043247</v>
      </c>
      <c r="H744" s="37">
        <f>CORREL('Daily Returns'!B$745:B$996,'Daily Returns'!C$745:C$996)</f>
        <v>-0.23809371512535554</v>
      </c>
      <c r="I744" s="37">
        <f>CORREL('Daily Returns'!B$745:B$996,'Daily Returns'!D$745:D$996)</f>
        <v>0.40392549270397093</v>
      </c>
      <c r="J744" s="37">
        <f>CORREL('Daily Returns'!C$745:C$996,'Daily Returns'!D$745:D$996)</f>
        <v>-0.23306103952477811</v>
      </c>
    </row>
    <row r="745" spans="1:10" x14ac:dyDescent="0.25">
      <c r="A745" s="60">
        <f>'Daily Prices'!A997</f>
        <v>43628</v>
      </c>
      <c r="B745" s="61">
        <f>STDEV('Daily Returns'!B$746:B$997)*SQRT(Assumptions!$C$9)</f>
        <v>0.13718200455699112</v>
      </c>
      <c r="C745" s="61">
        <f>STDEV('Daily Returns'!C$746:C$997)*SQRT(Assumptions!$C$9)</f>
        <v>0.10836684612189151</v>
      </c>
      <c r="D745" s="61">
        <f>STDEV('Daily Returns'!D$746:D$997)*SQRT(Assumptions!$C$9)</f>
        <v>0.22736521544597263</v>
      </c>
      <c r="E745" s="61">
        <f>STDEV('Daily Returns'!E$746:E$997)*SQRT(Assumptions!$C$9)</f>
        <v>9.0901477207145726E-2</v>
      </c>
      <c r="F745" s="48">
        <f>'Growth Index'!E997/'Growth Index'!E745-1</f>
        <v>0.10726425555288599</v>
      </c>
      <c r="G745" s="62">
        <f>(F745-Assumptions!$C$8)/E745</f>
        <v>0.46494575062377108</v>
      </c>
      <c r="H745" s="62">
        <f>CORREL('Daily Returns'!B$746:B$997,'Daily Returns'!C$746:C$997)</f>
        <v>-0.2400247664480574</v>
      </c>
      <c r="I745" s="62">
        <f>CORREL('Daily Returns'!B$746:B$997,'Daily Returns'!D$746:D$997)</f>
        <v>0.40107316746301019</v>
      </c>
      <c r="J745" s="62">
        <f>CORREL('Daily Returns'!C$746:C$997,'Daily Returns'!D$746:D$997)</f>
        <v>-0.22956177551097737</v>
      </c>
    </row>
    <row r="746" spans="1:10" x14ac:dyDescent="0.25">
      <c r="A746" s="63">
        <f>'Daily Prices'!A998</f>
        <v>43629</v>
      </c>
      <c r="B746" s="35">
        <f>STDEV('Daily Returns'!B$747:B$998)*SQRT(Assumptions!$C$9)</f>
        <v>0.13712913256201692</v>
      </c>
      <c r="C746" s="35">
        <f>STDEV('Daily Returns'!C$747:C$998)*SQRT(Assumptions!$C$9)</f>
        <v>0.10845124749009541</v>
      </c>
      <c r="D746" s="35">
        <f>STDEV('Daily Returns'!D$747:D$998)*SQRT(Assumptions!$C$9)</f>
        <v>0.22756133521096117</v>
      </c>
      <c r="E746" s="35">
        <f>STDEV('Daily Returns'!E$747:E$998)*SQRT(Assumptions!$C$9)</f>
        <v>9.1031115640468577E-2</v>
      </c>
      <c r="F746" s="32">
        <f>'Growth Index'!E998/'Growth Index'!E746-1</f>
        <v>0.11661979253874555</v>
      </c>
      <c r="G746" s="37">
        <f>(F746-Assumptions!$C$8)/E746</f>
        <v>0.56705657373924978</v>
      </c>
      <c r="H746" s="37">
        <f>CORREL('Daily Returns'!B$747:B$998,'Daily Returns'!C$747:C$998)</f>
        <v>-0.23957048150194457</v>
      </c>
      <c r="I746" s="37">
        <f>CORREL('Daily Returns'!B$747:B$998,'Daily Returns'!D$747:D$998)</f>
        <v>0.39934033041366473</v>
      </c>
      <c r="J746" s="37">
        <f>CORREL('Daily Returns'!C$747:C$998,'Daily Returns'!D$747:D$998)</f>
        <v>-0.22558798776146211</v>
      </c>
    </row>
    <row r="747" spans="1:10" x14ac:dyDescent="0.25">
      <c r="A747" s="60">
        <f>'Daily Prices'!A999</f>
        <v>43630</v>
      </c>
      <c r="B747" s="61">
        <f>STDEV('Daily Returns'!B$748:B$999)*SQRT(Assumptions!$C$9)</f>
        <v>0.13724064927955534</v>
      </c>
      <c r="C747" s="61">
        <f>STDEV('Daily Returns'!C$748:C$999)*SQRT(Assumptions!$C$9)</f>
        <v>0.10951503830361746</v>
      </c>
      <c r="D747" s="61">
        <f>STDEV('Daily Returns'!D$748:D$999)*SQRT(Assumptions!$C$9)</f>
        <v>0.22762113236442674</v>
      </c>
      <c r="E747" s="61">
        <f>STDEV('Daily Returns'!E$748:E$999)*SQRT(Assumptions!$C$9)</f>
        <v>9.1056192604722794E-2</v>
      </c>
      <c r="F747" s="48">
        <f>'Growth Index'!E999/'Growth Index'!E747-1</f>
        <v>0.1184421442114727</v>
      </c>
      <c r="G747" s="62">
        <f>(F747-Assumptions!$C$8)/E747</f>
        <v>0.58691389001367955</v>
      </c>
      <c r="H747" s="62">
        <f>CORREL('Daily Returns'!B$748:B$999,'Daily Returns'!C$748:C$999)</f>
        <v>-0.24428503591187156</v>
      </c>
      <c r="I747" s="62">
        <f>CORREL('Daily Returns'!B$748:B$999,'Daily Returns'!D$748:D$999)</f>
        <v>0.40037076812264805</v>
      </c>
      <c r="J747" s="62">
        <f>CORREL('Daily Returns'!C$748:C$999,'Daily Returns'!D$748:D$999)</f>
        <v>-0.22665570544454702</v>
      </c>
    </row>
    <row r="748" spans="1:10" x14ac:dyDescent="0.25">
      <c r="A748" s="63">
        <f>'Daily Prices'!A1000</f>
        <v>43633</v>
      </c>
      <c r="B748" s="35">
        <f>STDEV('Daily Returns'!B$749:B$1000)*SQRT(Assumptions!$C$9)</f>
        <v>0.13768142499394354</v>
      </c>
      <c r="C748" s="35">
        <f>STDEV('Daily Returns'!C$749:C$1000)*SQRT(Assumptions!$C$9)</f>
        <v>0.10971429946443684</v>
      </c>
      <c r="D748" s="35">
        <f>STDEV('Daily Returns'!D$749:D$1000)*SQRT(Assumptions!$C$9)</f>
        <v>0.22766588549803382</v>
      </c>
      <c r="E748" s="35">
        <f>STDEV('Daily Returns'!E$749:E$1000)*SQRT(Assumptions!$C$9)</f>
        <v>9.1598231945539829E-2</v>
      </c>
      <c r="F748" s="32">
        <f>'Growth Index'!E1000/'Growth Index'!E748-1</f>
        <v>0.10085713015916431</v>
      </c>
      <c r="G748" s="37">
        <f>(F748-Assumptions!$C$8)/E748</f>
        <v>0.3914609419588288</v>
      </c>
      <c r="H748" s="37">
        <f>CORREL('Daily Returns'!B$749:B$1000,'Daily Returns'!C$749:C$1000)</f>
        <v>-0.23531671828078427</v>
      </c>
      <c r="I748" s="37">
        <f>CORREL('Daily Returns'!B$749:B$1000,'Daily Returns'!D$749:D$1000)</f>
        <v>0.40190906264763915</v>
      </c>
      <c r="J748" s="37">
        <f>CORREL('Daily Returns'!C$749:C$1000,'Daily Returns'!D$749:D$1000)</f>
        <v>-0.22038651642738064</v>
      </c>
    </row>
    <row r="749" spans="1:10" x14ac:dyDescent="0.25">
      <c r="A749" s="60">
        <f>'Daily Prices'!A1001</f>
        <v>43634</v>
      </c>
      <c r="B749" s="61">
        <f>STDEV('Daily Returns'!B$750:B$1001)*SQRT(Assumptions!$C$9)</f>
        <v>0.13760152155490782</v>
      </c>
      <c r="C749" s="61">
        <f>STDEV('Daily Returns'!C$750:C$1001)*SQRT(Assumptions!$C$9)</f>
        <v>0.10961981963408839</v>
      </c>
      <c r="D749" s="61">
        <f>STDEV('Daily Returns'!D$750:D$1001)*SQRT(Assumptions!$C$9)</f>
        <v>0.22768375420016948</v>
      </c>
      <c r="E749" s="61">
        <f>STDEV('Daily Returns'!E$750:E$1001)*SQRT(Assumptions!$C$9)</f>
        <v>9.159776569782202E-2</v>
      </c>
      <c r="F749" s="48">
        <f>'Growth Index'!E1001/'Growth Index'!E749-1</f>
        <v>0.1007919913701516</v>
      </c>
      <c r="G749" s="62">
        <f>(F749-Assumptions!$C$8)/E749</f>
        <v>0.39075179506264585</v>
      </c>
      <c r="H749" s="62">
        <f>CORREL('Daily Returns'!B$750:B$1001,'Daily Returns'!C$750:C$1001)</f>
        <v>-0.23402426516782179</v>
      </c>
      <c r="I749" s="62">
        <f>CORREL('Daily Returns'!B$750:B$1001,'Daily Returns'!D$750:D$1001)</f>
        <v>0.40149423690184782</v>
      </c>
      <c r="J749" s="62">
        <f>CORREL('Daily Returns'!C$750:C$1001,'Daily Returns'!D$750:D$1001)</f>
        <v>-0.22021743920666881</v>
      </c>
    </row>
    <row r="750" spans="1:10" x14ac:dyDescent="0.25">
      <c r="A750" s="63">
        <f>'Daily Prices'!A1002</f>
        <v>43635</v>
      </c>
      <c r="B750" s="35">
        <f>STDEV('Daily Returns'!B$751:B$1002)*SQRT(Assumptions!$C$9)</f>
        <v>0.13760717226171904</v>
      </c>
      <c r="C750" s="35">
        <f>STDEV('Daily Returns'!C$751:C$1002)*SQRT(Assumptions!$C$9)</f>
        <v>0.1095588011650917</v>
      </c>
      <c r="D750" s="35">
        <f>STDEV('Daily Returns'!D$751:D$1002)*SQRT(Assumptions!$C$9)</f>
        <v>0.22567562677286027</v>
      </c>
      <c r="E750" s="35">
        <f>STDEV('Daily Returns'!E$751:E$1002)*SQRT(Assumptions!$C$9)</f>
        <v>9.1351863288310145E-2</v>
      </c>
      <c r="F750" s="32">
        <f>'Growth Index'!E1002/'Growth Index'!E750-1</f>
        <v>9.4948445458201469E-2</v>
      </c>
      <c r="G750" s="37">
        <f>(F750-Assumptions!$C$8)/E750</f>
        <v>0.32783617520403469</v>
      </c>
      <c r="H750" s="37">
        <f>CORREL('Daily Returns'!B$751:B$1002,'Daily Returns'!C$751:C$1002)</f>
        <v>-0.2338083420812751</v>
      </c>
      <c r="I750" s="37">
        <f>CORREL('Daily Returns'!B$751:B$1002,'Daily Returns'!D$751:D$1002)</f>
        <v>0.40498506043714849</v>
      </c>
      <c r="J750" s="37">
        <f>CORREL('Daily Returns'!C$751:C$1002,'Daily Returns'!D$751:D$1002)</f>
        <v>-0.21588096525395065</v>
      </c>
    </row>
    <row r="751" spans="1:10" x14ac:dyDescent="0.25">
      <c r="A751" s="60">
        <f>'Daily Prices'!A1003</f>
        <v>43636</v>
      </c>
      <c r="B751" s="61">
        <f>STDEV('Daily Returns'!B$752:B$1003)*SQRT(Assumptions!$C$9)</f>
        <v>0.13810852899738554</v>
      </c>
      <c r="C751" s="61">
        <f>STDEV('Daily Returns'!C$752:C$1003)*SQRT(Assumptions!$C$9)</f>
        <v>0.11189221842856788</v>
      </c>
      <c r="D751" s="61">
        <f>STDEV('Daily Returns'!D$752:D$1003)*SQRT(Assumptions!$C$9)</f>
        <v>0.22164417990125815</v>
      </c>
      <c r="E751" s="61">
        <f>STDEV('Daily Returns'!E$752:E$1003)*SQRT(Assumptions!$C$9)</f>
        <v>9.2311837111108047E-2</v>
      </c>
      <c r="F751" s="48">
        <f>'Growth Index'!E1003/'Growth Index'!E751-1</f>
        <v>0.12695115730005102</v>
      </c>
      <c r="G751" s="62">
        <f>(F751-Assumptions!$C$8)/E751</f>
        <v>0.67110740332776164</v>
      </c>
      <c r="H751" s="62">
        <f>CORREL('Daily Returns'!B$752:B$1003,'Daily Returns'!C$752:C$1003)</f>
        <v>-0.20839765474664917</v>
      </c>
      <c r="I751" s="62">
        <f>CORREL('Daily Returns'!B$752:B$1003,'Daily Returns'!D$752:D$1003)</f>
        <v>0.41283768485812472</v>
      </c>
      <c r="J751" s="62">
        <f>CORREL('Daily Returns'!C$752:C$1003,'Daily Returns'!D$752:D$1003)</f>
        <v>-0.18842800449053104</v>
      </c>
    </row>
    <row r="752" spans="1:10" x14ac:dyDescent="0.25">
      <c r="A752" s="63">
        <f>'Daily Prices'!A1004</f>
        <v>43637</v>
      </c>
      <c r="B752" s="35">
        <f>STDEV('Daily Returns'!B$753:B$1004)*SQRT(Assumptions!$C$9)</f>
        <v>0.13840656118424768</v>
      </c>
      <c r="C752" s="35">
        <f>STDEV('Daily Returns'!C$753:C$1004)*SQRT(Assumptions!$C$9)</f>
        <v>0.1125688508118574</v>
      </c>
      <c r="D752" s="35">
        <f>STDEV('Daily Returns'!D$753:D$1004)*SQRT(Assumptions!$C$9)</f>
        <v>0.22136444749117484</v>
      </c>
      <c r="E752" s="35">
        <f>STDEV('Daily Returns'!E$753:E$1004)*SQRT(Assumptions!$C$9)</f>
        <v>9.206530132847203E-2</v>
      </c>
      <c r="F752" s="32">
        <f>'Growth Index'!E1004/'Growth Index'!E752-1</f>
        <v>0.13450853110517103</v>
      </c>
      <c r="G752" s="37">
        <f>(F752-Assumptions!$C$8)/E752</f>
        <v>0.75499162118828456</v>
      </c>
      <c r="H752" s="37">
        <f>CORREL('Daily Returns'!B$753:B$1004,'Daily Returns'!C$753:C$1004)</f>
        <v>-0.21655831868324582</v>
      </c>
      <c r="I752" s="37">
        <f>CORREL('Daily Returns'!B$753:B$1004,'Daily Returns'!D$753:D$1004)</f>
        <v>0.41223697370651829</v>
      </c>
      <c r="J752" s="37">
        <f>CORREL('Daily Returns'!C$753:C$1004,'Daily Returns'!D$753:D$1004)</f>
        <v>-0.19219253389953295</v>
      </c>
    </row>
    <row r="753" spans="1:10" x14ac:dyDescent="0.25">
      <c r="A753" s="60">
        <f>'Daily Prices'!A1005</f>
        <v>43640</v>
      </c>
      <c r="B753" s="61">
        <f>STDEV('Daily Returns'!B$754:B$1005)*SQRT(Assumptions!$C$9)</f>
        <v>0.13819877973585495</v>
      </c>
      <c r="C753" s="61">
        <f>STDEV('Daily Returns'!C$754:C$1005)*SQRT(Assumptions!$C$9)</f>
        <v>0.11257796342340202</v>
      </c>
      <c r="D753" s="61">
        <f>STDEV('Daily Returns'!D$754:D$1005)*SQRT(Assumptions!$C$9)</f>
        <v>0.21914982370911359</v>
      </c>
      <c r="E753" s="61">
        <f>STDEV('Daily Returns'!E$754:E$1005)*SQRT(Assumptions!$C$9)</f>
        <v>9.1785531592463818E-2</v>
      </c>
      <c r="F753" s="48">
        <f>'Growth Index'!E1005/'Growth Index'!E753-1</f>
        <v>0.14261959870491636</v>
      </c>
      <c r="G753" s="62">
        <f>(F753-Assumptions!$C$8)/E753</f>
        <v>0.84566268079760654</v>
      </c>
      <c r="H753" s="62">
        <f>CORREL('Daily Returns'!B$754:B$1005,'Daily Returns'!C$754:C$1005)</f>
        <v>-0.21686085081532172</v>
      </c>
      <c r="I753" s="62">
        <f>CORREL('Daily Returns'!B$754:B$1005,'Daily Returns'!D$754:D$1005)</f>
        <v>0.42519203953793444</v>
      </c>
      <c r="J753" s="62">
        <f>CORREL('Daily Returns'!C$754:C$1005,'Daily Returns'!D$754:D$1005)</f>
        <v>-0.19467838229571779</v>
      </c>
    </row>
    <row r="754" spans="1:10" x14ac:dyDescent="0.25">
      <c r="A754" s="63">
        <f>'Daily Prices'!A1006</f>
        <v>43641</v>
      </c>
      <c r="B754" s="35">
        <f>STDEV('Daily Returns'!B$755:B$1006)*SQRT(Assumptions!$C$9)</f>
        <v>0.13837711336657108</v>
      </c>
      <c r="C754" s="35">
        <f>STDEV('Daily Returns'!C$755:C$1006)*SQRT(Assumptions!$C$9)</f>
        <v>0.11339271724721785</v>
      </c>
      <c r="D754" s="35">
        <f>STDEV('Daily Returns'!D$755:D$1006)*SQRT(Assumptions!$C$9)</f>
        <v>0.21934736936240751</v>
      </c>
      <c r="E754" s="35">
        <f>STDEV('Daily Returns'!E$755:E$1006)*SQRT(Assumptions!$C$9)</f>
        <v>9.2401676047455056E-2</v>
      </c>
      <c r="F754" s="32">
        <f>'Growth Index'!E1006/'Growth Index'!E754-1</f>
        <v>0.14964704772419846</v>
      </c>
      <c r="G754" s="37">
        <f>(F754-Assumptions!$C$8)/E754</f>
        <v>0.91607697333028859</v>
      </c>
      <c r="H754" s="37">
        <f>CORREL('Daily Returns'!B$755:B$1006,'Daily Returns'!C$755:C$1006)</f>
        <v>-0.20846349566267194</v>
      </c>
      <c r="I754" s="37">
        <f>CORREL('Daily Returns'!B$755:B$1006,'Daily Returns'!D$755:D$1006)</f>
        <v>0.42644288233008132</v>
      </c>
      <c r="J754" s="37">
        <f>CORREL('Daily Returns'!C$755:C$1006,'Daily Returns'!D$755:D$1006)</f>
        <v>-0.18721447952730269</v>
      </c>
    </row>
    <row r="755" spans="1:10" x14ac:dyDescent="0.25">
      <c r="A755" s="60">
        <f>'Daily Prices'!A1007</f>
        <v>43642</v>
      </c>
      <c r="B755" s="61">
        <f>STDEV('Daily Returns'!B$756:B$1007)*SQRT(Assumptions!$C$9)</f>
        <v>0.13839777750533594</v>
      </c>
      <c r="C755" s="61">
        <f>STDEV('Daily Returns'!C$756:C$1007)*SQRT(Assumptions!$C$9)</f>
        <v>0.11529422859353503</v>
      </c>
      <c r="D755" s="61">
        <f>STDEV('Daily Returns'!D$756:D$1007)*SQRT(Assumptions!$C$9)</f>
        <v>0.21944100312073547</v>
      </c>
      <c r="E755" s="61">
        <f>STDEV('Daily Returns'!E$756:E$1007)*SQRT(Assumptions!$C$9)</f>
        <v>9.2549656599065028E-2</v>
      </c>
      <c r="F755" s="48">
        <f>'Growth Index'!E1007/'Growth Index'!E755-1</f>
        <v>0.14458339330490078</v>
      </c>
      <c r="G755" s="62">
        <f>(F755-Assumptions!$C$8)/E755</f>
        <v>0.85989939054733089</v>
      </c>
      <c r="H755" s="62">
        <f>CORREL('Daily Returns'!B$756:B$1007,'Daily Returns'!C$756:C$1007)</f>
        <v>-0.20988279801014037</v>
      </c>
      <c r="I755" s="62">
        <f>CORREL('Daily Returns'!B$756:B$1007,'Daily Returns'!D$756:D$1007)</f>
        <v>0.42713979139162328</v>
      </c>
      <c r="J755" s="62">
        <f>CORREL('Daily Returns'!C$756:C$1007,'Daily Returns'!D$756:D$1007)</f>
        <v>-0.18945871420101898</v>
      </c>
    </row>
    <row r="756" spans="1:10" x14ac:dyDescent="0.25">
      <c r="A756" s="63">
        <f>'Daily Prices'!A1008</f>
        <v>43643</v>
      </c>
      <c r="B756" s="35">
        <f>STDEV('Daily Returns'!B$757:B$1008)*SQRT(Assumptions!$C$9)</f>
        <v>0.1381822170252851</v>
      </c>
      <c r="C756" s="35">
        <f>STDEV('Daily Returns'!C$757:C$1008)*SQRT(Assumptions!$C$9)</f>
        <v>0.11503028943832123</v>
      </c>
      <c r="D756" s="35">
        <f>STDEV('Daily Returns'!D$757:D$1008)*SQRT(Assumptions!$C$9)</f>
        <v>0.21440517725473854</v>
      </c>
      <c r="E756" s="35">
        <f>STDEV('Daily Returns'!E$757:E$1008)*SQRT(Assumptions!$C$9)</f>
        <v>9.0431759497618683E-2</v>
      </c>
      <c r="F756" s="32">
        <f>'Growth Index'!E1008/'Growth Index'!E756-1</f>
        <v>0.12006184935535802</v>
      </c>
      <c r="G756" s="37">
        <f>(F756-Assumptions!$C$8)/E756</f>
        <v>0.60887734200071542</v>
      </c>
      <c r="H756" s="37">
        <f>CORREL('Daily Returns'!B$757:B$1008,'Daily Returns'!C$757:C$1008)</f>
        <v>-0.21474481304374887</v>
      </c>
      <c r="I756" s="37">
        <f>CORREL('Daily Returns'!B$757:B$1008,'Daily Returns'!D$757:D$1008)</f>
        <v>0.42565791888890081</v>
      </c>
      <c r="J756" s="37">
        <f>CORREL('Daily Returns'!C$757:C$1008,'Daily Returns'!D$757:D$1008)</f>
        <v>-0.21045622079807402</v>
      </c>
    </row>
    <row r="757" spans="1:10" x14ac:dyDescent="0.25">
      <c r="A757" s="60">
        <f>'Daily Prices'!A1009</f>
        <v>43644</v>
      </c>
      <c r="B757" s="61">
        <f>STDEV('Daily Returns'!B$758:B$1009)*SQRT(Assumptions!$C$9)</f>
        <v>0.1382841514064688</v>
      </c>
      <c r="C757" s="61">
        <f>STDEV('Daily Returns'!C$758:C$1009)*SQRT(Assumptions!$C$9)</f>
        <v>0.11506204078368727</v>
      </c>
      <c r="D757" s="61">
        <f>STDEV('Daily Returns'!D$758:D$1009)*SQRT(Assumptions!$C$9)</f>
        <v>0.21434882791938148</v>
      </c>
      <c r="E757" s="61">
        <f>STDEV('Daily Returns'!E$758:E$1009)*SQRT(Assumptions!$C$9)</f>
        <v>9.0428349429064664E-2</v>
      </c>
      <c r="F757" s="48">
        <f>'Growth Index'!E1009/'Growth Index'!E757-1</f>
        <v>0.11687297623148529</v>
      </c>
      <c r="G757" s="62">
        <f>(F757-Assumptions!$C$8)/E757</f>
        <v>0.57363621650726215</v>
      </c>
      <c r="H757" s="62">
        <f>CORREL('Daily Returns'!B$758:B$1009,'Daily Returns'!C$758:C$1009)</f>
        <v>-0.21543964856976261</v>
      </c>
      <c r="I757" s="62">
        <f>CORREL('Daily Returns'!B$758:B$1009,'Daily Returns'!D$758:D$1009)</f>
        <v>0.425924183994417</v>
      </c>
      <c r="J757" s="62">
        <f>CORREL('Daily Returns'!C$758:C$1009,'Daily Returns'!D$758:D$1009)</f>
        <v>-0.21064971973155672</v>
      </c>
    </row>
    <row r="758" spans="1:10" x14ac:dyDescent="0.25">
      <c r="A758" s="63">
        <f>'Daily Prices'!A1010</f>
        <v>43647</v>
      </c>
      <c r="B758" s="35">
        <f>STDEV('Daily Returns'!B$759:B$1010)*SQRT(Assumptions!$C$9)</f>
        <v>0.13845688093938488</v>
      </c>
      <c r="C758" s="35">
        <f>STDEV('Daily Returns'!C$759:C$1010)*SQRT(Assumptions!$C$9)</f>
        <v>0.11548422824651405</v>
      </c>
      <c r="D758" s="35">
        <f>STDEV('Daily Returns'!D$759:D$1010)*SQRT(Assumptions!$C$9)</f>
        <v>0.21486277693714703</v>
      </c>
      <c r="E758" s="35">
        <f>STDEV('Daily Returns'!E$759:E$1010)*SQRT(Assumptions!$C$9)</f>
        <v>9.061273242497167E-2</v>
      </c>
      <c r="F758" s="32">
        <f>'Growth Index'!E1010/'Growth Index'!E758-1</f>
        <v>0.11426212123959711</v>
      </c>
      <c r="G758" s="37">
        <f>(F758-Assumptions!$C$8)/E758</f>
        <v>0.54365562014573043</v>
      </c>
      <c r="H758" s="37">
        <f>CORREL('Daily Returns'!B$759:B$1010,'Daily Returns'!C$759:C$1010)</f>
        <v>-0.22104294390829621</v>
      </c>
      <c r="I758" s="37">
        <f>CORREL('Daily Returns'!B$759:B$1010,'Daily Returns'!D$759:D$1010)</f>
        <v>0.42049004072874507</v>
      </c>
      <c r="J758" s="37">
        <f>CORREL('Daily Returns'!C$759:C$1010,'Daily Returns'!D$759:D$1010)</f>
        <v>-0.20265912513893636</v>
      </c>
    </row>
    <row r="759" spans="1:10" x14ac:dyDescent="0.25">
      <c r="A759" s="60">
        <f>'Daily Prices'!A1011</f>
        <v>43648</v>
      </c>
      <c r="B759" s="61">
        <f>STDEV('Daily Returns'!B$760:B$1011)*SQRT(Assumptions!$C$9)</f>
        <v>0.13839859218904849</v>
      </c>
      <c r="C759" s="61">
        <f>STDEV('Daily Returns'!C$760:C$1011)*SQRT(Assumptions!$C$9)</f>
        <v>0.11496840203290325</v>
      </c>
      <c r="D759" s="61">
        <f>STDEV('Daily Returns'!D$760:D$1011)*SQRT(Assumptions!$C$9)</f>
        <v>0.21509319677456315</v>
      </c>
      <c r="E759" s="61">
        <f>STDEV('Daily Returns'!E$760:E$1011)*SQRT(Assumptions!$C$9)</f>
        <v>9.0193348557976671E-2</v>
      </c>
      <c r="F759" s="48">
        <f>'Growth Index'!E1011/'Growth Index'!E759-1</f>
        <v>0.12058375017567413</v>
      </c>
      <c r="G759" s="62">
        <f>(F759-Assumptions!$C$8)/E759</f>
        <v>0.61627327363219753</v>
      </c>
      <c r="H759" s="62">
        <f>CORREL('Daily Returns'!B$760:B$1011,'Daily Returns'!C$760:C$1011)</f>
        <v>-0.22547173287635472</v>
      </c>
      <c r="I759" s="62">
        <f>CORREL('Daily Returns'!B$760:B$1011,'Daily Returns'!D$760:D$1011)</f>
        <v>0.41669003757094203</v>
      </c>
      <c r="J759" s="62">
        <f>CORREL('Daily Returns'!C$760:C$1011,'Daily Returns'!D$760:D$1011)</f>
        <v>-0.20884443549536041</v>
      </c>
    </row>
    <row r="760" spans="1:10" x14ac:dyDescent="0.25">
      <c r="A760" s="63">
        <f>'Daily Prices'!A1012</f>
        <v>43649</v>
      </c>
      <c r="B760" s="35">
        <f>STDEV('Daily Returns'!B$761:B$1012)*SQRT(Assumptions!$C$9)</f>
        <v>0.13820690404256311</v>
      </c>
      <c r="C760" s="35">
        <f>STDEV('Daily Returns'!C$761:C$1012)*SQRT(Assumptions!$C$9)</f>
        <v>0.11586463067863716</v>
      </c>
      <c r="D760" s="35">
        <f>STDEV('Daily Returns'!D$761:D$1012)*SQRT(Assumptions!$C$9)</f>
        <v>0.21557869538811206</v>
      </c>
      <c r="E760" s="35">
        <f>STDEV('Daily Returns'!E$761:E$1012)*SQRT(Assumptions!$C$9)</f>
        <v>9.0105118397374145E-2</v>
      </c>
      <c r="F760" s="32">
        <f>'Growth Index'!E1012/'Growth Index'!E760-1</f>
        <v>0.12633193325795022</v>
      </c>
      <c r="G760" s="37">
        <f>(F760-Assumptions!$C$8)/E760</f>
        <v>0.68067091358194765</v>
      </c>
      <c r="H760" s="37">
        <f>CORREL('Daily Returns'!B$761:B$1012,'Daily Returns'!C$761:C$1012)</f>
        <v>-0.22395332369376136</v>
      </c>
      <c r="I760" s="37">
        <f>CORREL('Daily Returns'!B$761:B$1012,'Daily Returns'!D$761:D$1012)</f>
        <v>0.41470166083422966</v>
      </c>
      <c r="J760" s="37">
        <f>CORREL('Daily Returns'!C$761:C$1012,'Daily Returns'!D$761:D$1012)</f>
        <v>-0.21587976575443443</v>
      </c>
    </row>
    <row r="761" spans="1:10" x14ac:dyDescent="0.25">
      <c r="A761" s="60">
        <f>'Daily Prices'!A1013</f>
        <v>43651</v>
      </c>
      <c r="B761" s="61">
        <f>STDEV('Daily Returns'!B$762:B$1013)*SQRT(Assumptions!$C$9)</f>
        <v>0.13818238446856149</v>
      </c>
      <c r="C761" s="61">
        <f>STDEV('Daily Returns'!C$762:C$1013)*SQRT(Assumptions!$C$9)</f>
        <v>0.11781765234930305</v>
      </c>
      <c r="D761" s="61">
        <f>STDEV('Daily Returns'!D$762:D$1013)*SQRT(Assumptions!$C$9)</f>
        <v>0.21544676498455684</v>
      </c>
      <c r="E761" s="61">
        <f>STDEV('Daily Returns'!E$762:E$1013)*SQRT(Assumptions!$C$9)</f>
        <v>9.1197740972540214E-2</v>
      </c>
      <c r="F761" s="48">
        <f>'Growth Index'!E1013/'Growth Index'!E761-1</f>
        <v>0.11675525755568028</v>
      </c>
      <c r="G761" s="62">
        <f>(F761-Assumptions!$C$8)/E761</f>
        <v>0.56750591630623692</v>
      </c>
      <c r="H761" s="62">
        <f>CORREL('Daily Returns'!B$762:B$1013,'Daily Returns'!C$762:C$1013)</f>
        <v>-0.20806789396627615</v>
      </c>
      <c r="I761" s="62">
        <f>CORREL('Daily Returns'!B$762:B$1013,'Daily Returns'!D$762:D$1013)</f>
        <v>0.41430607827151317</v>
      </c>
      <c r="J761" s="62">
        <f>CORREL('Daily Returns'!C$762:C$1013,'Daily Returns'!D$762:D$1013)</f>
        <v>-0.19815669359729421</v>
      </c>
    </row>
    <row r="762" spans="1:10" x14ac:dyDescent="0.25">
      <c r="A762" s="63">
        <f>'Daily Prices'!A1014</f>
        <v>43654</v>
      </c>
      <c r="B762" s="35">
        <f>STDEV('Daily Returns'!B$763:B$1014)*SQRT(Assumptions!$C$9)</f>
        <v>0.1395267724612356</v>
      </c>
      <c r="C762" s="35">
        <f>STDEV('Daily Returns'!C$763:C$1014)*SQRT(Assumptions!$C$9)</f>
        <v>0.11811211062590436</v>
      </c>
      <c r="D762" s="35">
        <f>STDEV('Daily Returns'!D$763:D$1014)*SQRT(Assumptions!$C$9)</f>
        <v>0.21551234344442888</v>
      </c>
      <c r="E762" s="35">
        <f>STDEV('Daily Returns'!E$763:E$1014)*SQRT(Assumptions!$C$9)</f>
        <v>9.1159237114087369E-2</v>
      </c>
      <c r="F762" s="32">
        <f>'Growth Index'!E1014/'Growth Index'!E762-1</f>
        <v>0.1189784338107247</v>
      </c>
      <c r="G762" s="37">
        <f>(F762-Assumptions!$C$8)/E762</f>
        <v>0.59213345262169925</v>
      </c>
      <c r="H762" s="37">
        <f>CORREL('Daily Returns'!B$763:B$1014,'Daily Returns'!C$763:C$1014)</f>
        <v>-0.21546948483125611</v>
      </c>
      <c r="I762" s="37">
        <f>CORREL('Daily Returns'!B$763:B$1014,'Daily Returns'!D$763:D$1014)</f>
        <v>0.40458150150789696</v>
      </c>
      <c r="J762" s="37">
        <f>CORREL('Daily Returns'!C$763:C$1014,'Daily Returns'!D$763:D$1014)</f>
        <v>-0.19509710130140437</v>
      </c>
    </row>
    <row r="763" spans="1:10" x14ac:dyDescent="0.25">
      <c r="A763" s="60">
        <f>'Daily Prices'!A1015</f>
        <v>43656</v>
      </c>
      <c r="B763" s="61">
        <f>STDEV('Daily Returns'!B$764:B$1015)*SQRT(Assumptions!$C$9)</f>
        <v>0.1396050426824238</v>
      </c>
      <c r="C763" s="61">
        <f>STDEV('Daily Returns'!C$764:C$1015)*SQRT(Assumptions!$C$9)</f>
        <v>0.11812207988591873</v>
      </c>
      <c r="D763" s="61">
        <f>STDEV('Daily Returns'!D$764:D$1015)*SQRT(Assumptions!$C$9)</f>
        <v>0.21550536098795761</v>
      </c>
      <c r="E763" s="61">
        <f>STDEV('Daily Returns'!E$764:E$1015)*SQRT(Assumptions!$C$9)</f>
        <v>9.1124178176635026E-2</v>
      </c>
      <c r="F763" s="48">
        <f>'Growth Index'!E1015/'Growth Index'!E763-1</f>
        <v>0.1174037178145646</v>
      </c>
      <c r="G763" s="62">
        <f>(F763-Assumptions!$C$8)/E763</f>
        <v>0.57508027905596337</v>
      </c>
      <c r="H763" s="62">
        <f>CORREL('Daily Returns'!B$764:B$1015,'Daily Returns'!C$764:C$1015)</f>
        <v>-0.21606603985053568</v>
      </c>
      <c r="I763" s="62">
        <f>CORREL('Daily Returns'!B$764:B$1015,'Daily Returns'!D$764:D$1015)</f>
        <v>0.40319231777558029</v>
      </c>
      <c r="J763" s="62">
        <f>CORREL('Daily Returns'!C$764:C$1015,'Daily Returns'!D$764:D$1015)</f>
        <v>-0.19495377008426049</v>
      </c>
    </row>
    <row r="764" spans="1:10" x14ac:dyDescent="0.25">
      <c r="A764" s="63">
        <f>'Daily Prices'!A1016</f>
        <v>43657</v>
      </c>
      <c r="B764" s="35">
        <f>STDEV('Daily Returns'!B$765:B$1016)*SQRT(Assumptions!$C$9)</f>
        <v>0.13943926720660396</v>
      </c>
      <c r="C764" s="35">
        <f>STDEV('Daily Returns'!C$765:C$1016)*SQRT(Assumptions!$C$9)</f>
        <v>0.11818964409793371</v>
      </c>
      <c r="D764" s="35">
        <f>STDEV('Daily Returns'!D$765:D$1016)*SQRT(Assumptions!$C$9)</f>
        <v>0.2155639028553461</v>
      </c>
      <c r="E764" s="35">
        <f>STDEV('Daily Returns'!E$765:E$1016)*SQRT(Assumptions!$C$9)</f>
        <v>9.1230745016810083E-2</v>
      </c>
      <c r="F764" s="32">
        <f>'Growth Index'!E1016/'Growth Index'!E764-1</f>
        <v>0.12766031249800358</v>
      </c>
      <c r="G764" s="37">
        <f>(F764-Assumptions!$C$8)/E764</f>
        <v>0.68683328724826098</v>
      </c>
      <c r="H764" s="37">
        <f>CORREL('Daily Returns'!B$765:B$1016,'Daily Returns'!C$765:C$1016)</f>
        <v>-0.21367092735654186</v>
      </c>
      <c r="I764" s="37">
        <f>CORREL('Daily Returns'!B$765:B$1016,'Daily Returns'!D$765:D$1016)</f>
        <v>0.40361506379859824</v>
      </c>
      <c r="J764" s="37">
        <f>CORREL('Daily Returns'!C$765:C$1016,'Daily Returns'!D$765:D$1016)</f>
        <v>-0.19340200949804628</v>
      </c>
    </row>
    <row r="765" spans="1:10" x14ac:dyDescent="0.25">
      <c r="A765" s="60">
        <f>'Daily Prices'!A1017</f>
        <v>43661</v>
      </c>
      <c r="B765" s="61">
        <f>STDEV('Daily Returns'!B$766:B$1017)*SQRT(Assumptions!$C$9)</f>
        <v>0.13917000090932399</v>
      </c>
      <c r="C765" s="61">
        <f>STDEV('Daily Returns'!C$766:C$1017)*SQRT(Assumptions!$C$9)</f>
        <v>0.1176751175210803</v>
      </c>
      <c r="D765" s="61">
        <f>STDEV('Daily Returns'!D$766:D$1017)*SQRT(Assumptions!$C$9)</f>
        <v>0.21539519772248275</v>
      </c>
      <c r="E765" s="61">
        <f>STDEV('Daily Returns'!E$766:E$1017)*SQRT(Assumptions!$C$9)</f>
        <v>9.070758721047717E-2</v>
      </c>
      <c r="F765" s="48">
        <f>'Growth Index'!E1017/'Growth Index'!E765-1</f>
        <v>0.11854005409575308</v>
      </c>
      <c r="G765" s="62">
        <f>(F765-Assumptions!$C$8)/E765</f>
        <v>0.59024890576704636</v>
      </c>
      <c r="H765" s="62">
        <f>CORREL('Daily Returns'!B$766:B$1017,'Daily Returns'!C$766:C$1017)</f>
        <v>-0.22092011546927809</v>
      </c>
      <c r="I765" s="62">
        <f>CORREL('Daily Returns'!B$766:B$1017,'Daily Returns'!D$766:D$1017)</f>
        <v>0.40211524970865165</v>
      </c>
      <c r="J765" s="62">
        <f>CORREL('Daily Returns'!C$766:C$1017,'Daily Returns'!D$766:D$1017)</f>
        <v>-0.19855319477710631</v>
      </c>
    </row>
    <row r="766" spans="1:10" x14ac:dyDescent="0.25">
      <c r="A766" s="63">
        <f>'Daily Prices'!A1018</f>
        <v>43662</v>
      </c>
      <c r="B766" s="35">
        <f>STDEV('Daily Returns'!B$767:B$1018)*SQRT(Assumptions!$C$9)</f>
        <v>0.13910062905743811</v>
      </c>
      <c r="C766" s="35">
        <f>STDEV('Daily Returns'!C$767:C$1018)*SQRT(Assumptions!$C$9)</f>
        <v>0.11734266861589647</v>
      </c>
      <c r="D766" s="35">
        <f>STDEV('Daily Returns'!D$767:D$1018)*SQRT(Assumptions!$C$9)</f>
        <v>0.21543351463521485</v>
      </c>
      <c r="E766" s="35">
        <f>STDEV('Daily Returns'!E$767:E$1018)*SQRT(Assumptions!$C$9)</f>
        <v>9.0808244583680767E-2</v>
      </c>
      <c r="F766" s="32">
        <f>'Growth Index'!E1018/'Growth Index'!E766-1</f>
        <v>0.12248827977756416</v>
      </c>
      <c r="G766" s="37">
        <f>(F766-Assumptions!$C$8)/E766</f>
        <v>0.63307335188698743</v>
      </c>
      <c r="H766" s="37">
        <f>CORREL('Daily Returns'!B$767:B$1018,'Daily Returns'!C$767:C$1018)</f>
        <v>-0.21769575837165556</v>
      </c>
      <c r="I766" s="37">
        <f>CORREL('Daily Returns'!B$767:B$1018,'Daily Returns'!D$767:D$1018)</f>
        <v>0.40205765135031823</v>
      </c>
      <c r="J766" s="37">
        <f>CORREL('Daily Returns'!C$767:C$1018,'Daily Returns'!D$767:D$1018)</f>
        <v>-0.19635836898485368</v>
      </c>
    </row>
    <row r="767" spans="1:10" x14ac:dyDescent="0.25">
      <c r="A767" s="60">
        <f>'Daily Prices'!A1019</f>
        <v>43663</v>
      </c>
      <c r="B767" s="61">
        <f>STDEV('Daily Returns'!B$768:B$1019)*SQRT(Assumptions!$C$9)</f>
        <v>0.13896252727526701</v>
      </c>
      <c r="C767" s="61">
        <f>STDEV('Daily Returns'!C$768:C$1019)*SQRT(Assumptions!$C$9)</f>
        <v>0.11735863846666182</v>
      </c>
      <c r="D767" s="61">
        <f>STDEV('Daily Returns'!D$768:D$1019)*SQRT(Assumptions!$C$9)</f>
        <v>0.21501142812594359</v>
      </c>
      <c r="E767" s="61">
        <f>STDEV('Daily Returns'!E$768:E$1019)*SQRT(Assumptions!$C$9)</f>
        <v>9.0638921328243541E-2</v>
      </c>
      <c r="F767" s="48">
        <f>'Growth Index'!E1019/'Growth Index'!E767-1</f>
        <v>0.11806763889097738</v>
      </c>
      <c r="G767" s="62">
        <f>(F767-Assumptions!$C$8)/E767</f>
        <v>0.58548400745851814</v>
      </c>
      <c r="H767" s="62">
        <f>CORREL('Daily Returns'!B$768:B$1019,'Daily Returns'!C$768:C$1019)</f>
        <v>-0.21752202568277346</v>
      </c>
      <c r="I767" s="62">
        <f>CORREL('Daily Returns'!B$768:B$1019,'Daily Returns'!D$768:D$1019)</f>
        <v>0.40043016774014056</v>
      </c>
      <c r="J767" s="62">
        <f>CORREL('Daily Returns'!C$768:C$1019,'Daily Returns'!D$768:D$1019)</f>
        <v>-0.19634968077282189</v>
      </c>
    </row>
    <row r="768" spans="1:10" x14ac:dyDescent="0.25">
      <c r="A768" s="63">
        <f>'Daily Prices'!A1020</f>
        <v>43664</v>
      </c>
      <c r="B768" s="35">
        <f>STDEV('Daily Returns'!B$769:B$1020)*SQRT(Assumptions!$C$9)</f>
        <v>0.13907032462171109</v>
      </c>
      <c r="C768" s="35">
        <f>STDEV('Daily Returns'!C$769:C$1020)*SQRT(Assumptions!$C$9)</f>
        <v>0.11726650630057804</v>
      </c>
      <c r="D768" s="35">
        <f>STDEV('Daily Returns'!D$769:D$1020)*SQRT(Assumptions!$C$9)</f>
        <v>0.2153138070624864</v>
      </c>
      <c r="E768" s="35">
        <f>STDEV('Daily Returns'!E$769:E$1020)*SQRT(Assumptions!$C$9)</f>
        <v>9.047004845472624E-2</v>
      </c>
      <c r="F768" s="32">
        <f>'Growth Index'!E1020/'Growth Index'!E768-1</f>
        <v>0.12074619888233595</v>
      </c>
      <c r="G768" s="37">
        <f>(F768-Assumptions!$C$8)/E768</f>
        <v>0.61618402813427164</v>
      </c>
      <c r="H768" s="37">
        <f>CORREL('Daily Returns'!B$769:B$1020,'Daily Returns'!C$769:C$1020)</f>
        <v>-0.22270194879398347</v>
      </c>
      <c r="I768" s="37">
        <f>CORREL('Daily Returns'!B$769:B$1020,'Daily Returns'!D$769:D$1020)</f>
        <v>0.40170280181805162</v>
      </c>
      <c r="J768" s="37">
        <f>CORREL('Daily Returns'!C$769:C$1020,'Daily Returns'!D$769:D$1020)</f>
        <v>-0.20164554942836152</v>
      </c>
    </row>
    <row r="769" spans="1:10" x14ac:dyDescent="0.25">
      <c r="A769" s="60">
        <f>'Daily Prices'!A1021</f>
        <v>43665</v>
      </c>
      <c r="B769" s="61">
        <f>STDEV('Daily Returns'!B$770:B$1021)*SQRT(Assumptions!$C$9)</f>
        <v>0.13985354253092441</v>
      </c>
      <c r="C769" s="61">
        <f>STDEV('Daily Returns'!C$770:C$1021)*SQRT(Assumptions!$C$9)</f>
        <v>0.11829363629968052</v>
      </c>
      <c r="D769" s="61">
        <f>STDEV('Daily Returns'!D$770:D$1021)*SQRT(Assumptions!$C$9)</f>
        <v>0.21561331469531891</v>
      </c>
      <c r="E769" s="61">
        <f>STDEV('Daily Returns'!E$770:E$1021)*SQRT(Assumptions!$C$9)</f>
        <v>9.0465527493487102E-2</v>
      </c>
      <c r="F769" s="48">
        <f>'Growth Index'!E1021/'Growth Index'!E769-1</f>
        <v>0.12098986773673825</v>
      </c>
      <c r="G769" s="62">
        <f>(F769-Assumptions!$C$8)/E769</f>
        <v>0.61890832108141014</v>
      </c>
      <c r="H769" s="62">
        <f>CORREL('Daily Returns'!B$770:B$1021,'Daily Returns'!C$770:C$1021)</f>
        <v>-0.23368566001054031</v>
      </c>
      <c r="I769" s="62">
        <f>CORREL('Daily Returns'!B$770:B$1021,'Daily Returns'!D$770:D$1021)</f>
        <v>0.40455213642447485</v>
      </c>
      <c r="J769" s="62">
        <f>CORREL('Daily Returns'!C$770:C$1021,'Daily Returns'!D$770:D$1021)</f>
        <v>-0.20701691674507203</v>
      </c>
    </row>
    <row r="770" spans="1:10" x14ac:dyDescent="0.25">
      <c r="A770" s="63">
        <f>'Daily Prices'!A1022</f>
        <v>43668</v>
      </c>
      <c r="B770" s="35">
        <f>STDEV('Daily Returns'!B$771:B$1022)*SQRT(Assumptions!$C$9)</f>
        <v>0.13962443907802924</v>
      </c>
      <c r="C770" s="35">
        <f>STDEV('Daily Returns'!C$771:C$1022)*SQRT(Assumptions!$C$9)</f>
        <v>0.11857014922821431</v>
      </c>
      <c r="D770" s="35">
        <f>STDEV('Daily Returns'!D$771:D$1022)*SQRT(Assumptions!$C$9)</f>
        <v>0.2156060062451339</v>
      </c>
      <c r="E770" s="35">
        <f>STDEV('Daily Returns'!E$771:E$1022)*SQRT(Assumptions!$C$9)</f>
        <v>9.0552794369609044E-2</v>
      </c>
      <c r="F770" s="32">
        <f>'Growth Index'!E1022/'Growth Index'!E770-1</f>
        <v>0.10770885847455447</v>
      </c>
      <c r="G770" s="37">
        <f>(F770-Assumptions!$C$8)/E770</f>
        <v>0.47164594722753511</v>
      </c>
      <c r="H770" s="37">
        <f>CORREL('Daily Returns'!B$771:B$1022,'Daily Returns'!C$771:C$1022)</f>
        <v>-0.23086225064059815</v>
      </c>
      <c r="I770" s="37">
        <f>CORREL('Daily Returns'!B$771:B$1022,'Daily Returns'!D$771:D$1022)</f>
        <v>0.40474420673280576</v>
      </c>
      <c r="J770" s="37">
        <f>CORREL('Daily Returns'!C$771:C$1022,'Daily Returns'!D$771:D$1022)</f>
        <v>-0.2059834555238248</v>
      </c>
    </row>
    <row r="771" spans="1:10" x14ac:dyDescent="0.25">
      <c r="A771" s="60">
        <f>'Daily Prices'!A1023</f>
        <v>43669</v>
      </c>
      <c r="B771" s="61">
        <f>STDEV('Daily Returns'!B$772:B$1023)*SQRT(Assumptions!$C$9)</f>
        <v>0.13933341478413516</v>
      </c>
      <c r="C771" s="61">
        <f>STDEV('Daily Returns'!C$772:C$1023)*SQRT(Assumptions!$C$9)</f>
        <v>0.11781049345308611</v>
      </c>
      <c r="D771" s="61">
        <f>STDEV('Daily Returns'!D$772:D$1023)*SQRT(Assumptions!$C$9)</f>
        <v>0.21552947973995337</v>
      </c>
      <c r="E771" s="61">
        <f>STDEV('Daily Returns'!E$772:E$1023)*SQRT(Assumptions!$C$9)</f>
        <v>8.9991331301604541E-2</v>
      </c>
      <c r="F771" s="48">
        <f>'Growth Index'!E1023/'Growth Index'!E771-1</f>
        <v>0.11711956643832333</v>
      </c>
      <c r="G771" s="62">
        <f>(F771-Assumptions!$C$8)/E771</f>
        <v>0.57916207799666186</v>
      </c>
      <c r="H771" s="62">
        <f>CORREL('Daily Returns'!B$772:B$1023,'Daily Returns'!C$772:C$1023)</f>
        <v>-0.24029190030584677</v>
      </c>
      <c r="I771" s="62">
        <f>CORREL('Daily Returns'!B$772:B$1023,'Daily Returns'!D$772:D$1023)</f>
        <v>0.4038013981856392</v>
      </c>
      <c r="J771" s="62">
        <f>CORREL('Daily Returns'!C$772:C$1023,'Daily Returns'!D$772:D$1023)</f>
        <v>-0.2110848419933162</v>
      </c>
    </row>
    <row r="772" spans="1:10" x14ac:dyDescent="0.25">
      <c r="A772" s="63">
        <f>'Daily Prices'!A1024</f>
        <v>43670</v>
      </c>
      <c r="B772" s="35">
        <f>STDEV('Daily Returns'!B$773:B$1024)*SQRT(Assumptions!$C$9)</f>
        <v>0.1393177347018251</v>
      </c>
      <c r="C772" s="35">
        <f>STDEV('Daily Returns'!C$773:C$1024)*SQRT(Assumptions!$C$9)</f>
        <v>0.11781257095516021</v>
      </c>
      <c r="D772" s="35">
        <f>STDEV('Daily Returns'!D$773:D$1024)*SQRT(Assumptions!$C$9)</f>
        <v>0.21549959013228573</v>
      </c>
      <c r="E772" s="35">
        <f>STDEV('Daily Returns'!E$773:E$1024)*SQRT(Assumptions!$C$9)</f>
        <v>9.0082112635979913E-2</v>
      </c>
      <c r="F772" s="32">
        <f>'Growth Index'!E1024/'Growth Index'!E772-1</f>
        <v>0.11428788938233447</v>
      </c>
      <c r="G772" s="37">
        <f>(F772-Assumptions!$C$8)/E772</f>
        <v>0.54714402160510911</v>
      </c>
      <c r="H772" s="37">
        <f>CORREL('Daily Returns'!B$773:B$1024,'Daily Returns'!C$773:C$1024)</f>
        <v>-0.24009609087755113</v>
      </c>
      <c r="I772" s="37">
        <f>CORREL('Daily Returns'!B$773:B$1024,'Daily Returns'!D$773:D$1024)</f>
        <v>0.40680064366374746</v>
      </c>
      <c r="J772" s="37">
        <f>CORREL('Daily Returns'!C$773:C$1024,'Daily Returns'!D$773:D$1024)</f>
        <v>-0.21089695539395478</v>
      </c>
    </row>
    <row r="773" spans="1:10" x14ac:dyDescent="0.25">
      <c r="A773" s="60">
        <f>'Daily Prices'!A1025</f>
        <v>43671</v>
      </c>
      <c r="B773" s="61">
        <f>STDEV('Daily Returns'!B$774:B$1025)*SQRT(Assumptions!$C$9)</f>
        <v>0.13910223646412026</v>
      </c>
      <c r="C773" s="61">
        <f>STDEV('Daily Returns'!C$774:C$1025)*SQRT(Assumptions!$C$9)</f>
        <v>0.11782540734580546</v>
      </c>
      <c r="D773" s="61">
        <f>STDEV('Daily Returns'!D$774:D$1025)*SQRT(Assumptions!$C$9)</f>
        <v>0.21456843016911689</v>
      </c>
      <c r="E773" s="61">
        <f>STDEV('Daily Returns'!E$774:E$1025)*SQRT(Assumptions!$C$9)</f>
        <v>9.0151148658049088E-2</v>
      </c>
      <c r="F773" s="48">
        <f>'Growth Index'!E1025/'Growth Index'!E773-1</f>
        <v>0.11138932943015112</v>
      </c>
      <c r="G773" s="62">
        <f>(F773-Assumptions!$C$8)/E773</f>
        <v>0.51457280490246171</v>
      </c>
      <c r="H773" s="62">
        <f>CORREL('Daily Returns'!B$774:B$1025,'Daily Returns'!C$774:C$1025)</f>
        <v>-0.24324986611363231</v>
      </c>
      <c r="I773" s="62">
        <f>CORREL('Daily Returns'!B$774:B$1025,'Daily Returns'!D$774:D$1025)</f>
        <v>0.41451973389776026</v>
      </c>
      <c r="J773" s="62">
        <f>CORREL('Daily Returns'!C$774:C$1025,'Daily Returns'!D$774:D$1025)</f>
        <v>-0.20587899375477847</v>
      </c>
    </row>
    <row r="774" spans="1:10" x14ac:dyDescent="0.25">
      <c r="A774" s="63">
        <f>'Daily Prices'!A1026</f>
        <v>43672</v>
      </c>
      <c r="B774" s="35">
        <f>STDEV('Daily Returns'!B$775:B$1026)*SQRT(Assumptions!$C$9)</f>
        <v>0.13910379292818478</v>
      </c>
      <c r="C774" s="35">
        <f>STDEV('Daily Returns'!C$775:C$1026)*SQRT(Assumptions!$C$9)</f>
        <v>0.11781286748971037</v>
      </c>
      <c r="D774" s="35">
        <f>STDEV('Daily Returns'!D$775:D$1026)*SQRT(Assumptions!$C$9)</f>
        <v>0.21339858854520008</v>
      </c>
      <c r="E774" s="35">
        <f>STDEV('Daily Returns'!E$775:E$1026)*SQRT(Assumptions!$C$9)</f>
        <v>8.9867900024028294E-2</v>
      </c>
      <c r="F774" s="32">
        <f>'Growth Index'!E1026/'Growth Index'!E774-1</f>
        <v>0.10384981451889774</v>
      </c>
      <c r="G774" s="37">
        <f>(F774-Assumptions!$C$8)/E774</f>
        <v>0.4322991246987003</v>
      </c>
      <c r="H774" s="37">
        <f>CORREL('Daily Returns'!B$775:B$1026,'Daily Returns'!C$775:C$1026)</f>
        <v>-0.24317851216727809</v>
      </c>
      <c r="I774" s="37">
        <f>CORREL('Daily Returns'!B$775:B$1026,'Daily Returns'!D$775:D$1026)</f>
        <v>0.41741946004864477</v>
      </c>
      <c r="J774" s="37">
        <f>CORREL('Daily Returns'!C$775:C$1026,'Daily Returns'!D$775:D$1026)</f>
        <v>-0.2085620420506562</v>
      </c>
    </row>
    <row r="775" spans="1:10" x14ac:dyDescent="0.25">
      <c r="A775" s="60">
        <f>'Daily Prices'!A1027</f>
        <v>43675</v>
      </c>
      <c r="B775" s="61">
        <f>STDEV('Daily Returns'!B$776:B$1027)*SQRT(Assumptions!$C$9)</f>
        <v>0.13920941611130835</v>
      </c>
      <c r="C775" s="61">
        <f>STDEV('Daily Returns'!C$776:C$1027)*SQRT(Assumptions!$C$9)</f>
        <v>0.11786213450771511</v>
      </c>
      <c r="D775" s="61">
        <f>STDEV('Daily Returns'!D$776:D$1027)*SQRT(Assumptions!$C$9)</f>
        <v>0.21228788801524184</v>
      </c>
      <c r="E775" s="61">
        <f>STDEV('Daily Returns'!E$776:E$1027)*SQRT(Assumptions!$C$9)</f>
        <v>8.9725792462971757E-2</v>
      </c>
      <c r="F775" s="48">
        <f>'Growth Index'!E1027/'Growth Index'!E775-1</f>
        <v>9.1128666554082249E-2</v>
      </c>
      <c r="G775" s="62">
        <f>(F775-Assumptions!$C$8)/E775</f>
        <v>0.29120574850163716</v>
      </c>
      <c r="H775" s="62">
        <f>CORREL('Daily Returns'!B$776:B$1027,'Daily Returns'!C$776:C$1027)</f>
        <v>-0.24174091715346493</v>
      </c>
      <c r="I775" s="62">
        <f>CORREL('Daily Returns'!B$776:B$1027,'Daily Returns'!D$776:D$1027)</f>
        <v>0.41970673230971245</v>
      </c>
      <c r="J775" s="62">
        <f>CORREL('Daily Returns'!C$776:C$1027,'Daily Returns'!D$776:D$1027)</f>
        <v>-0.20860801942080218</v>
      </c>
    </row>
    <row r="776" spans="1:10" x14ac:dyDescent="0.25">
      <c r="A776" s="63">
        <f>'Daily Prices'!A1028</f>
        <v>43676</v>
      </c>
      <c r="B776" s="35">
        <f>STDEV('Daily Returns'!B$777:B$1028)*SQRT(Assumptions!$C$9)</f>
        <v>0.13932095646802434</v>
      </c>
      <c r="C776" s="35">
        <f>STDEV('Daily Returns'!C$777:C$1028)*SQRT(Assumptions!$C$9)</f>
        <v>0.11805223312585934</v>
      </c>
      <c r="D776" s="35">
        <f>STDEV('Daily Returns'!D$777:D$1028)*SQRT(Assumptions!$C$9)</f>
        <v>0.21205308034046694</v>
      </c>
      <c r="E776" s="35">
        <f>STDEV('Daily Returns'!E$777:E$1028)*SQRT(Assumptions!$C$9)</f>
        <v>8.972351150451699E-2</v>
      </c>
      <c r="F776" s="32">
        <f>'Growth Index'!E1028/'Growth Index'!E776-1</f>
        <v>9.1185235264727549E-2</v>
      </c>
      <c r="G776" s="37">
        <f>(F776-Assumptions!$C$8)/E776</f>
        <v>0.29184362967569866</v>
      </c>
      <c r="H776" s="37">
        <f>CORREL('Daily Returns'!B$777:B$1028,'Daily Returns'!C$777:C$1028)</f>
        <v>-0.24404008675005895</v>
      </c>
      <c r="I776" s="37">
        <f>CORREL('Daily Returns'!B$777:B$1028,'Daily Returns'!D$777:D$1028)</f>
        <v>0.42697884707888678</v>
      </c>
      <c r="J776" s="37">
        <f>CORREL('Daily Returns'!C$777:C$1028,'Daily Returns'!D$777:D$1028)</f>
        <v>-0.21316779859661003</v>
      </c>
    </row>
    <row r="777" spans="1:10" x14ac:dyDescent="0.25">
      <c r="A777" s="60">
        <f>'Daily Prices'!A1029</f>
        <v>43677</v>
      </c>
      <c r="B777" s="61">
        <f>STDEV('Daily Returns'!B$778:B$1029)*SQRT(Assumptions!$C$9)</f>
        <v>0.13933140969244251</v>
      </c>
      <c r="C777" s="61">
        <f>STDEV('Daily Returns'!C$778:C$1029)*SQRT(Assumptions!$C$9)</f>
        <v>0.11800427131049504</v>
      </c>
      <c r="D777" s="61">
        <f>STDEV('Daily Returns'!D$778:D$1029)*SQRT(Assumptions!$C$9)</f>
        <v>0.2115373088800731</v>
      </c>
      <c r="E777" s="61">
        <f>STDEV('Daily Returns'!E$778:E$1029)*SQRT(Assumptions!$C$9)</f>
        <v>8.9683640999904946E-2</v>
      </c>
      <c r="F777" s="48">
        <f>'Growth Index'!E1029/'Growth Index'!E777-1</f>
        <v>9.0016367959044441E-2</v>
      </c>
      <c r="G777" s="62">
        <f>(F777-Assumptions!$C$8)/E777</f>
        <v>0.27894014649863463</v>
      </c>
      <c r="H777" s="62">
        <f>CORREL('Daily Returns'!B$778:B$1029,'Daily Returns'!C$778:C$1029)</f>
        <v>-0.24385953663836565</v>
      </c>
      <c r="I777" s="62">
        <f>CORREL('Daily Returns'!B$778:B$1029,'Daily Returns'!D$778:D$1029)</f>
        <v>0.42785732128022025</v>
      </c>
      <c r="J777" s="62">
        <f>CORREL('Daily Returns'!C$778:C$1029,'Daily Returns'!D$778:D$1029)</f>
        <v>-0.21148432237535733</v>
      </c>
    </row>
    <row r="778" spans="1:10" x14ac:dyDescent="0.25">
      <c r="A778" s="63">
        <f>'Daily Prices'!A1030</f>
        <v>43678</v>
      </c>
      <c r="B778" s="35">
        <f>STDEV('Daily Returns'!B$779:B$1030)*SQRT(Assumptions!$C$9)</f>
        <v>0.13983783754479101</v>
      </c>
      <c r="C778" s="35">
        <f>STDEV('Daily Returns'!C$779:C$1030)*SQRT(Assumptions!$C$9)</f>
        <v>0.11862105064697838</v>
      </c>
      <c r="D778" s="35">
        <f>STDEV('Daily Returns'!D$779:D$1030)*SQRT(Assumptions!$C$9)</f>
        <v>0.21278299381015703</v>
      </c>
      <c r="E778" s="35">
        <f>STDEV('Daily Returns'!E$779:E$1030)*SQRT(Assumptions!$C$9)</f>
        <v>9.1290242593555102E-2</v>
      </c>
      <c r="F778" s="32">
        <f>'Growth Index'!E1030/'Growth Index'!E778-1</f>
        <v>7.0913702124619782E-2</v>
      </c>
      <c r="G778" s="37">
        <f>(F778-Assumptions!$C$8)/E778</f>
        <v>6.4779125968028428E-2</v>
      </c>
      <c r="H778" s="37">
        <f>CORREL('Daily Returns'!B$779:B$1030,'Daily Returns'!C$779:C$1030)</f>
        <v>-0.22781293184231033</v>
      </c>
      <c r="I778" s="37">
        <f>CORREL('Daily Returns'!B$779:B$1030,'Daily Returns'!D$779:D$1030)</f>
        <v>0.43301361955179601</v>
      </c>
      <c r="J778" s="37">
        <f>CORREL('Daily Returns'!C$779:C$1030,'Daily Returns'!D$779:D$1030)</f>
        <v>-0.19223470450504962</v>
      </c>
    </row>
    <row r="779" spans="1:10" x14ac:dyDescent="0.25">
      <c r="A779" s="60">
        <f>'Daily Prices'!A1031</f>
        <v>43679</v>
      </c>
      <c r="B779" s="61">
        <f>STDEV('Daily Returns'!B$780:B$1031)*SQRT(Assumptions!$C$9)</f>
        <v>0.13985962596281709</v>
      </c>
      <c r="C779" s="61">
        <f>STDEV('Daily Returns'!C$780:C$1031)*SQRT(Assumptions!$C$9)</f>
        <v>0.12366631955544223</v>
      </c>
      <c r="D779" s="61">
        <f>STDEV('Daily Returns'!D$780:D$1031)*SQRT(Assumptions!$C$9)</f>
        <v>0.21413027893085998</v>
      </c>
      <c r="E779" s="61">
        <f>STDEV('Daily Returns'!E$780:E$1031)*SQRT(Assumptions!$C$9)</f>
        <v>9.1535428515069489E-2</v>
      </c>
      <c r="F779" s="48">
        <f>'Growth Index'!E1031/'Growth Index'!E779-1</f>
        <v>8.3518376271899397E-2</v>
      </c>
      <c r="G779" s="62">
        <f>(F779-Assumptions!$C$8)/E779</f>
        <v>0.20230829278141974</v>
      </c>
      <c r="H779" s="62">
        <f>CORREL('Daily Returns'!B$780:B$1031,'Daily Returns'!C$780:C$1031)</f>
        <v>-0.21311552440570353</v>
      </c>
      <c r="I779" s="62">
        <f>CORREL('Daily Returns'!B$780:B$1031,'Daily Returns'!D$780:D$1031)</f>
        <v>0.42824465351112234</v>
      </c>
      <c r="J779" s="62">
        <f>CORREL('Daily Returns'!C$780:C$1031,'Daily Returns'!D$780:D$1031)</f>
        <v>-0.21701437080424132</v>
      </c>
    </row>
    <row r="780" spans="1:10" x14ac:dyDescent="0.25">
      <c r="A780" s="63">
        <f>'Daily Prices'!A1032</f>
        <v>43682</v>
      </c>
      <c r="B780" s="35">
        <f>STDEV('Daily Returns'!B$781:B$1032)*SQRT(Assumptions!$C$9)</f>
        <v>0.1403115928572167</v>
      </c>
      <c r="C780" s="35">
        <f>STDEV('Daily Returns'!C$781:C$1032)*SQRT(Assumptions!$C$9)</f>
        <v>0.12847350130984936</v>
      </c>
      <c r="D780" s="35">
        <f>STDEV('Daily Returns'!D$781:D$1032)*SQRT(Assumptions!$C$9)</f>
        <v>0.22101979202034416</v>
      </c>
      <c r="E780" s="35">
        <f>STDEV('Daily Returns'!E$781:E$1032)*SQRT(Assumptions!$C$9)</f>
        <v>9.5398540112990829E-2</v>
      </c>
      <c r="F780" s="32">
        <f>'Growth Index'!E1032/'Growth Index'!E780-1</f>
        <v>0.11617278924966157</v>
      </c>
      <c r="G780" s="37">
        <f>(F780-Assumptions!$C$8)/E780</f>
        <v>0.53641061161996906</v>
      </c>
      <c r="H780" s="37">
        <f>CORREL('Daily Returns'!B$781:B$1032,'Daily Returns'!C$781:C$1032)</f>
        <v>-0.22746215198573611</v>
      </c>
      <c r="I780" s="37">
        <f>CORREL('Daily Returns'!B$781:B$1032,'Daily Returns'!D$781:D$1032)</f>
        <v>0.39317180002240482</v>
      </c>
      <c r="J780" s="37">
        <f>CORREL('Daily Returns'!C$781:C$1032,'Daily Returns'!D$781:D$1032)</f>
        <v>-0.13484917649249556</v>
      </c>
    </row>
    <row r="781" spans="1:10" x14ac:dyDescent="0.25">
      <c r="A781" s="60">
        <f>'Daily Prices'!A1033</f>
        <v>43684</v>
      </c>
      <c r="B781" s="61">
        <f>STDEV('Daily Returns'!B$782:B$1033)*SQRT(Assumptions!$C$9)</f>
        <v>0.14010892238787251</v>
      </c>
      <c r="C781" s="61">
        <f>STDEV('Daily Returns'!C$782:C$1033)*SQRT(Assumptions!$C$9)</f>
        <v>0.13166730776480179</v>
      </c>
      <c r="D781" s="61">
        <f>STDEV('Daily Returns'!D$782:D$1033)*SQRT(Assumptions!$C$9)</f>
        <v>0.22128507953334753</v>
      </c>
      <c r="E781" s="61">
        <f>STDEV('Daily Returns'!E$782:E$1033)*SQRT(Assumptions!$C$9)</f>
        <v>9.5304363326990965E-2</v>
      </c>
      <c r="F781" s="48">
        <f>'Growth Index'!E1033/'Growth Index'!E781-1</f>
        <v>0.13257298038339105</v>
      </c>
      <c r="G781" s="62">
        <f>(F781-Assumptions!$C$8)/E781</f>
        <v>0.7090229452721587</v>
      </c>
      <c r="H781" s="62">
        <f>CORREL('Daily Returns'!B$782:B$1033,'Daily Returns'!C$782:C$1033)</f>
        <v>-0.22501553524843418</v>
      </c>
      <c r="I781" s="62">
        <f>CORREL('Daily Returns'!B$782:B$1033,'Daily Returns'!D$782:D$1033)</f>
        <v>0.39053937996021326</v>
      </c>
      <c r="J781" s="62">
        <f>CORREL('Daily Returns'!C$782:C$1033,'Daily Returns'!D$782:D$1033)</f>
        <v>-0.14985903339626405</v>
      </c>
    </row>
    <row r="782" spans="1:10" x14ac:dyDescent="0.25">
      <c r="A782" s="63">
        <f>'Daily Prices'!A1034</f>
        <v>43685</v>
      </c>
      <c r="B782" s="35">
        <f>STDEV('Daily Returns'!B$783:B$1034)*SQRT(Assumptions!$C$9)</f>
        <v>0.14097506716077882</v>
      </c>
      <c r="C782" s="35">
        <f>STDEV('Daily Returns'!C$783:C$1034)*SQRT(Assumptions!$C$9)</f>
        <v>0.13270556739925526</v>
      </c>
      <c r="D782" s="35">
        <f>STDEV('Daily Returns'!D$783:D$1034)*SQRT(Assumptions!$C$9)</f>
        <v>0.22185599643360734</v>
      </c>
      <c r="E782" s="35">
        <f>STDEV('Daily Returns'!E$783:E$1034)*SQRT(Assumptions!$C$9)</f>
        <v>9.5502493374907182E-2</v>
      </c>
      <c r="F782" s="32">
        <f>'Growth Index'!E1034/'Growth Index'!E782-1</f>
        <v>0.12312351986070547</v>
      </c>
      <c r="G782" s="37">
        <f>(F782-Assumptions!$C$8)/E782</f>
        <v>0.60860735470574778</v>
      </c>
      <c r="H782" s="37">
        <f>CORREL('Daily Returns'!B$783:B$1034,'Daily Returns'!C$783:C$1034)</f>
        <v>-0.23620130407419387</v>
      </c>
      <c r="I782" s="37">
        <f>CORREL('Daily Returns'!B$783:B$1034,'Daily Returns'!D$783:D$1034)</f>
        <v>0.377493649067149</v>
      </c>
      <c r="J782" s="37">
        <f>CORREL('Daily Returns'!C$783:C$1034,'Daily Returns'!D$783:D$1034)</f>
        <v>-0.13870798849341059</v>
      </c>
    </row>
    <row r="783" spans="1:10" x14ac:dyDescent="0.25">
      <c r="A783" s="60">
        <f>'Daily Prices'!A1035</f>
        <v>43690</v>
      </c>
      <c r="B783" s="61">
        <f>STDEV('Daily Returns'!B$784:B$1035)*SQRT(Assumptions!$C$9)</f>
        <v>0.14129625876113552</v>
      </c>
      <c r="C783" s="61">
        <f>STDEV('Daily Returns'!C$784:C$1035)*SQRT(Assumptions!$C$9)</f>
        <v>0.13264225059031329</v>
      </c>
      <c r="D783" s="61">
        <f>STDEV('Daily Returns'!D$784:D$1035)*SQRT(Assumptions!$C$9)</f>
        <v>0.22244362243848631</v>
      </c>
      <c r="E783" s="61">
        <f>STDEV('Daily Returns'!E$784:E$1035)*SQRT(Assumptions!$C$9)</f>
        <v>9.5368041552007968E-2</v>
      </c>
      <c r="F783" s="48">
        <f>'Growth Index'!E1035/'Growth Index'!E783-1</f>
        <v>0.12579516484268094</v>
      </c>
      <c r="G783" s="62">
        <f>(F783-Assumptions!$C$8)/E783</f>
        <v>0.63747943077479396</v>
      </c>
      <c r="H783" s="62">
        <f>CORREL('Daily Returns'!B$784:B$1035,'Daily Returns'!C$784:C$1035)</f>
        <v>-0.24290667423705742</v>
      </c>
      <c r="I783" s="62">
        <f>CORREL('Daily Returns'!B$784:B$1035,'Daily Returns'!D$784:D$1035)</f>
        <v>0.38054927315844334</v>
      </c>
      <c r="J783" s="62">
        <f>CORREL('Daily Returns'!C$784:C$1035,'Daily Returns'!D$784:D$1035)</f>
        <v>-0.14551539689673171</v>
      </c>
    </row>
    <row r="784" spans="1:10" x14ac:dyDescent="0.25">
      <c r="A784" s="63">
        <f>'Daily Prices'!A1036</f>
        <v>43691</v>
      </c>
      <c r="B784" s="35">
        <f>STDEV('Daily Returns'!B$785:B$1036)*SQRT(Assumptions!$C$9)</f>
        <v>0.1414303142657993</v>
      </c>
      <c r="C784" s="35">
        <f>STDEV('Daily Returns'!C$785:C$1036)*SQRT(Assumptions!$C$9)</f>
        <v>0.13364900676377128</v>
      </c>
      <c r="D784" s="35">
        <f>STDEV('Daily Returns'!D$785:D$1036)*SQRT(Assumptions!$C$9)</f>
        <v>0.22286044313929548</v>
      </c>
      <c r="E784" s="35">
        <f>STDEV('Daily Returns'!E$785:E$1036)*SQRT(Assumptions!$C$9)</f>
        <v>9.6255936940284725E-2</v>
      </c>
      <c r="F784" s="32">
        <f>'Growth Index'!E1036/'Growth Index'!E784-1</f>
        <v>0.13626047998200219</v>
      </c>
      <c r="G784" s="37">
        <f>(F784-Assumptions!$C$8)/E784</f>
        <v>0.74032295822137995</v>
      </c>
      <c r="H784" s="37">
        <f>CORREL('Daily Returns'!B$785:B$1036,'Daily Returns'!C$785:C$1036)</f>
        <v>-0.23338633447175597</v>
      </c>
      <c r="I784" s="37">
        <f>CORREL('Daily Returns'!B$785:B$1036,'Daily Returns'!D$785:D$1036)</f>
        <v>0.38265771256250308</v>
      </c>
      <c r="J784" s="37">
        <f>CORREL('Daily Returns'!C$785:C$1036,'Daily Returns'!D$785:D$1036)</f>
        <v>-0.13642197127740419</v>
      </c>
    </row>
    <row r="785" spans="1:10" x14ac:dyDescent="0.25">
      <c r="A785" s="60">
        <f>'Daily Prices'!A1037</f>
        <v>43693</v>
      </c>
      <c r="B785" s="61">
        <f>STDEV('Daily Returns'!B$786:B$1037)*SQRT(Assumptions!$C$9)</f>
        <v>0.14128839195557391</v>
      </c>
      <c r="C785" s="61">
        <f>STDEV('Daily Returns'!C$786:C$1037)*SQRT(Assumptions!$C$9)</f>
        <v>0.13370044706685674</v>
      </c>
      <c r="D785" s="61">
        <f>STDEV('Daily Returns'!D$786:D$1037)*SQRT(Assumptions!$C$9)</f>
        <v>0.2225844007900295</v>
      </c>
      <c r="E785" s="61">
        <f>STDEV('Daily Returns'!E$786:E$1037)*SQRT(Assumptions!$C$9)</f>
        <v>9.6143477820290479E-2</v>
      </c>
      <c r="F785" s="48">
        <f>'Growth Index'!E1037/'Growth Index'!E785-1</f>
        <v>0.14143372894765793</v>
      </c>
      <c r="G785" s="62">
        <f>(F785-Assumptions!$C$8)/E785</f>
        <v>0.79499650606072703</v>
      </c>
      <c r="H785" s="62">
        <f>CORREL('Daily Returns'!B$786:B$1037,'Daily Returns'!C$786:C$1037)</f>
        <v>-0.2329906256611334</v>
      </c>
      <c r="I785" s="62">
        <f>CORREL('Daily Returns'!B$786:B$1037,'Daily Returns'!D$786:D$1037)</f>
        <v>0.38120142289360581</v>
      </c>
      <c r="J785" s="62">
        <f>CORREL('Daily Returns'!C$786:C$1037,'Daily Returns'!D$786:D$1037)</f>
        <v>-0.13632866156161935</v>
      </c>
    </row>
    <row r="786" spans="1:10" x14ac:dyDescent="0.25">
      <c r="A786" s="63">
        <f>'Daily Prices'!A1038</f>
        <v>43696</v>
      </c>
      <c r="B786" s="35">
        <f>STDEV('Daily Returns'!B$787:B$1038)*SQRT(Assumptions!$C$9)</f>
        <v>0.14129275475331957</v>
      </c>
      <c r="C786" s="35">
        <f>STDEV('Daily Returns'!C$787:C$1038)*SQRT(Assumptions!$C$9)</f>
        <v>0.13395128625898264</v>
      </c>
      <c r="D786" s="35">
        <f>STDEV('Daily Returns'!D$787:D$1038)*SQRT(Assumptions!$C$9)</f>
        <v>0.22256745639211628</v>
      </c>
      <c r="E786" s="35">
        <f>STDEV('Daily Returns'!E$787:E$1038)*SQRT(Assumptions!$C$9)</f>
        <v>9.6169871346868774E-2</v>
      </c>
      <c r="F786" s="32">
        <f>'Growth Index'!E1038/'Growth Index'!E786-1</f>
        <v>0.14042203368590189</v>
      </c>
      <c r="G786" s="37">
        <f>(F786-Assumptions!$C$8)/E786</f>
        <v>0.78425844424671343</v>
      </c>
      <c r="H786" s="37">
        <f>CORREL('Daily Returns'!B$787:B$1038,'Daily Returns'!C$787:C$1038)</f>
        <v>-0.23303944001258836</v>
      </c>
      <c r="I786" s="37">
        <f>CORREL('Daily Returns'!B$787:B$1038,'Daily Returns'!D$787:D$1038)</f>
        <v>0.38124996519878812</v>
      </c>
      <c r="J786" s="37">
        <f>CORREL('Daily Returns'!C$787:C$1038,'Daily Returns'!D$787:D$1038)</f>
        <v>-0.13650849146827226</v>
      </c>
    </row>
    <row r="787" spans="1:10" x14ac:dyDescent="0.25">
      <c r="A787" s="60">
        <f>'Daily Prices'!A1039</f>
        <v>43697</v>
      </c>
      <c r="B787" s="61">
        <f>STDEV('Daily Returns'!B$788:B$1039)*SQRT(Assumptions!$C$9)</f>
        <v>0.14108608085943647</v>
      </c>
      <c r="C787" s="61">
        <f>STDEV('Daily Returns'!C$788:C$1039)*SQRT(Assumptions!$C$9)</f>
        <v>0.13399256998286391</v>
      </c>
      <c r="D787" s="61">
        <f>STDEV('Daily Returns'!D$788:D$1039)*SQRT(Assumptions!$C$9)</f>
        <v>0.22203756394733434</v>
      </c>
      <c r="E787" s="61">
        <f>STDEV('Daily Returns'!E$788:E$1039)*SQRT(Assumptions!$C$9)</f>
        <v>9.5948000988789112E-2</v>
      </c>
      <c r="F787" s="48">
        <f>'Growth Index'!E1039/'Growth Index'!E787-1</f>
        <v>0.14624509817875575</v>
      </c>
      <c r="G787" s="62">
        <f>(F787-Assumptions!$C$8)/E787</f>
        <v>0.84676175992711611</v>
      </c>
      <c r="H787" s="62">
        <f>CORREL('Daily Returns'!B$788:B$1039,'Daily Returns'!C$788:C$1039)</f>
        <v>-0.2327988749608674</v>
      </c>
      <c r="I787" s="62">
        <f>CORREL('Daily Returns'!B$788:B$1039,'Daily Returns'!D$788:D$1039)</f>
        <v>0.37886061575260599</v>
      </c>
      <c r="J787" s="62">
        <f>CORREL('Daily Returns'!C$788:C$1039,'Daily Returns'!D$788:D$1039)</f>
        <v>-0.13658110417245287</v>
      </c>
    </row>
    <row r="788" spans="1:10" x14ac:dyDescent="0.25">
      <c r="A788" s="63">
        <f>'Daily Prices'!A1040</f>
        <v>43698</v>
      </c>
      <c r="B788" s="35">
        <f>STDEV('Daily Returns'!B$789:B$1040)*SQRT(Assumptions!$C$9)</f>
        <v>0.14118048835412422</v>
      </c>
      <c r="C788" s="35">
        <f>STDEV('Daily Returns'!C$789:C$1040)*SQRT(Assumptions!$C$9)</f>
        <v>0.13397006799212618</v>
      </c>
      <c r="D788" s="35">
        <f>STDEV('Daily Returns'!D$789:D$1040)*SQRT(Assumptions!$C$9)</f>
        <v>0.22229948320716753</v>
      </c>
      <c r="E788" s="35">
        <f>STDEV('Daily Returns'!E$789:E$1040)*SQRT(Assumptions!$C$9)</f>
        <v>9.6068787933443853E-2</v>
      </c>
      <c r="F788" s="32">
        <f>'Growth Index'!E1040/'Growth Index'!E788-1</f>
        <v>0.14440489448745586</v>
      </c>
      <c r="G788" s="37">
        <f>(F788-Assumptions!$C$8)/E788</f>
        <v>0.82654206632092941</v>
      </c>
      <c r="H788" s="37">
        <f>CORREL('Daily Returns'!B$789:B$1040,'Daily Returns'!C$789:C$1040)</f>
        <v>-0.23260048262088148</v>
      </c>
      <c r="I788" s="37">
        <f>CORREL('Daily Returns'!B$789:B$1040,'Daily Returns'!D$789:D$1040)</f>
        <v>0.37993589266223105</v>
      </c>
      <c r="J788" s="37">
        <f>CORREL('Daily Returns'!C$789:C$1040,'Daily Returns'!D$789:D$1040)</f>
        <v>-0.13631880436666763</v>
      </c>
    </row>
    <row r="789" spans="1:10" x14ac:dyDescent="0.25">
      <c r="A789" s="60">
        <f>'Daily Prices'!A1041</f>
        <v>43699</v>
      </c>
      <c r="B789" s="61">
        <f>STDEV('Daily Returns'!B$790:B$1041)*SQRT(Assumptions!$C$9)</f>
        <v>0.14168167473115933</v>
      </c>
      <c r="C789" s="61">
        <f>STDEV('Daily Returns'!C$790:C$1041)*SQRT(Assumptions!$C$9)</f>
        <v>0.13390076235127948</v>
      </c>
      <c r="D789" s="61">
        <f>STDEV('Daily Returns'!D$790:D$1041)*SQRT(Assumptions!$C$9)</f>
        <v>0.2224403287297326</v>
      </c>
      <c r="E789" s="61">
        <f>STDEV('Daily Returns'!E$790:E$1041)*SQRT(Assumptions!$C$9)</f>
        <v>9.6273824613364645E-2</v>
      </c>
      <c r="F789" s="48">
        <f>'Growth Index'!E1041/'Growth Index'!E789-1</f>
        <v>0.12754752120502166</v>
      </c>
      <c r="G789" s="62">
        <f>(F789-Assumptions!$C$8)/E789</f>
        <v>0.64968356099087465</v>
      </c>
      <c r="H789" s="62">
        <f>CORREL('Daily Returns'!B$790:B$1041,'Daily Returns'!C$790:C$1041)</f>
        <v>-0.23257292229871018</v>
      </c>
      <c r="I789" s="62">
        <f>CORREL('Daily Returns'!B$790:B$1041,'Daily Returns'!D$790:D$1041)</f>
        <v>0.38231253347466848</v>
      </c>
      <c r="J789" s="62">
        <f>CORREL('Daily Returns'!C$790:C$1041,'Daily Returns'!D$790:D$1041)</f>
        <v>-0.13565679294406024</v>
      </c>
    </row>
    <row r="790" spans="1:10" x14ac:dyDescent="0.25">
      <c r="A790" s="63">
        <f>'Daily Prices'!A1042</f>
        <v>43700</v>
      </c>
      <c r="B790" s="35">
        <f>STDEV('Daily Returns'!B$791:B$1042)*SQRT(Assumptions!$C$9)</f>
        <v>0.1417354824520875</v>
      </c>
      <c r="C790" s="35">
        <f>STDEV('Daily Returns'!C$791:C$1042)*SQRT(Assumptions!$C$9)</f>
        <v>0.13393286942791896</v>
      </c>
      <c r="D790" s="35">
        <f>STDEV('Daily Returns'!D$791:D$1042)*SQRT(Assumptions!$C$9)</f>
        <v>0.2226325679312729</v>
      </c>
      <c r="E790" s="35">
        <f>STDEV('Daily Returns'!E$791:E$1042)*SQRT(Assumptions!$C$9)</f>
        <v>9.6332083562132242E-2</v>
      </c>
      <c r="F790" s="32">
        <f>'Growth Index'!E1042/'Growth Index'!E790-1</f>
        <v>0.13215647082800497</v>
      </c>
      <c r="G790" s="37">
        <f>(F790-Assumptions!$C$8)/E790</f>
        <v>0.69713503896851148</v>
      </c>
      <c r="H790" s="37">
        <f>CORREL('Daily Returns'!B$791:B$1042,'Daily Returns'!C$791:C$1042)</f>
        <v>-0.23320856418605657</v>
      </c>
      <c r="I790" s="37">
        <f>CORREL('Daily Returns'!B$791:B$1042,'Daily Returns'!D$791:D$1042)</f>
        <v>0.38384443457919076</v>
      </c>
      <c r="J790" s="37">
        <f>CORREL('Daily Returns'!C$791:C$1042,'Daily Returns'!D$791:D$1042)</f>
        <v>-0.13649586880864187</v>
      </c>
    </row>
    <row r="791" spans="1:10" x14ac:dyDescent="0.25">
      <c r="A791" s="60">
        <f>'Daily Prices'!A1043</f>
        <v>43703</v>
      </c>
      <c r="B791" s="61">
        <f>STDEV('Daily Returns'!B$792:B$1043)*SQRT(Assumptions!$C$9)</f>
        <v>0.14331238067017585</v>
      </c>
      <c r="C791" s="61">
        <f>STDEV('Daily Returns'!C$792:C$1043)*SQRT(Assumptions!$C$9)</f>
        <v>0.13393618059052834</v>
      </c>
      <c r="D791" s="61">
        <f>STDEV('Daily Returns'!D$792:D$1043)*SQRT(Assumptions!$C$9)</f>
        <v>0.22343328271166613</v>
      </c>
      <c r="E791" s="61">
        <f>STDEV('Daily Returns'!E$792:E$1043)*SQRT(Assumptions!$C$9)</f>
        <v>9.703527958698871E-2</v>
      </c>
      <c r="F791" s="48">
        <f>'Growth Index'!E1043/'Growth Index'!E791-1</f>
        <v>0.14395313449201907</v>
      </c>
      <c r="G791" s="62">
        <f>(F791-Assumptions!$C$8)/E791</f>
        <v>0.8136539084348221</v>
      </c>
      <c r="H791" s="62">
        <f>CORREL('Daily Returns'!B$792:B$1043,'Daily Returns'!C$792:C$1043)</f>
        <v>-0.23167991947966801</v>
      </c>
      <c r="I791" s="62">
        <f>CORREL('Daily Returns'!B$792:B$1043,'Daily Returns'!D$792:D$1043)</f>
        <v>0.3908062503886558</v>
      </c>
      <c r="J791" s="62">
        <f>CORREL('Daily Returns'!C$792:C$1043,'Daily Returns'!D$792:D$1043)</f>
        <v>-0.13659811268761254</v>
      </c>
    </row>
    <row r="792" spans="1:10" x14ac:dyDescent="0.25">
      <c r="A792" s="63">
        <f>'Daily Prices'!A1044</f>
        <v>43704</v>
      </c>
      <c r="B792" s="35">
        <f>STDEV('Daily Returns'!B$793:B$1044)*SQRT(Assumptions!$C$9)</f>
        <v>0.14326189891109889</v>
      </c>
      <c r="C792" s="35">
        <f>STDEV('Daily Returns'!C$793:C$1044)*SQRT(Assumptions!$C$9)</f>
        <v>0.13476487066326226</v>
      </c>
      <c r="D792" s="35">
        <f>STDEV('Daily Returns'!D$793:D$1044)*SQRT(Assumptions!$C$9)</f>
        <v>0.21940770008326341</v>
      </c>
      <c r="E792" s="35">
        <f>STDEV('Daily Returns'!E$793:E$1044)*SQRT(Assumptions!$C$9)</f>
        <v>9.6136910306591425E-2</v>
      </c>
      <c r="F792" s="32">
        <f>'Growth Index'!E1044/'Growth Index'!E792-1</f>
        <v>0.1368251454104672</v>
      </c>
      <c r="G792" s="37">
        <f>(F792-Assumptions!$C$8)/E792</f>
        <v>0.74711310340023118</v>
      </c>
      <c r="H792" s="37">
        <f>CORREL('Daily Returns'!B$793:B$1044,'Daily Returns'!C$793:C$1044)</f>
        <v>-0.22883954702094206</v>
      </c>
      <c r="I792" s="37">
        <f>CORREL('Daily Returns'!B$793:B$1044,'Daily Returns'!D$793:D$1044)</f>
        <v>0.39199561177229725</v>
      </c>
      <c r="J792" s="37">
        <f>CORREL('Daily Returns'!C$793:C$1044,'Daily Returns'!D$793:D$1044)</f>
        <v>-0.14102862397943</v>
      </c>
    </row>
    <row r="793" spans="1:10" x14ac:dyDescent="0.25">
      <c r="A793" s="60">
        <f>'Daily Prices'!A1045</f>
        <v>43705</v>
      </c>
      <c r="B793" s="61">
        <f>STDEV('Daily Returns'!B$794:B$1045)*SQRT(Assumptions!$C$9)</f>
        <v>0.14334432437738351</v>
      </c>
      <c r="C793" s="61">
        <f>STDEV('Daily Returns'!C$794:C$1045)*SQRT(Assumptions!$C$9)</f>
        <v>0.13485203573295407</v>
      </c>
      <c r="D793" s="61">
        <f>STDEV('Daily Returns'!D$794:D$1045)*SQRT(Assumptions!$C$9)</f>
        <v>0.21885018266798223</v>
      </c>
      <c r="E793" s="61">
        <f>STDEV('Daily Returns'!E$794:E$1045)*SQRT(Assumptions!$C$9)</f>
        <v>9.6001411704591352E-2</v>
      </c>
      <c r="F793" s="48">
        <f>'Growth Index'!E1045/'Growth Index'!E793-1</f>
        <v>0.14090422545934644</v>
      </c>
      <c r="G793" s="62">
        <f>(F793-Assumptions!$C$8)/E793</f>
        <v>0.79065738838209454</v>
      </c>
      <c r="H793" s="62">
        <f>CORREL('Daily Returns'!B$794:B$1045,'Daily Returns'!C$794:C$1045)</f>
        <v>-0.22977919166535241</v>
      </c>
      <c r="I793" s="62">
        <f>CORREL('Daily Returns'!B$794:B$1045,'Daily Returns'!D$794:D$1045)</f>
        <v>0.3952656613134225</v>
      </c>
      <c r="J793" s="62">
        <f>CORREL('Daily Returns'!C$794:C$1045,'Daily Returns'!D$794:D$1045)</f>
        <v>-0.14389108203860795</v>
      </c>
    </row>
    <row r="794" spans="1:10" x14ac:dyDescent="0.25">
      <c r="A794" s="63">
        <f>'Daily Prices'!A1046</f>
        <v>43706</v>
      </c>
      <c r="B794" s="35">
        <f>STDEV('Daily Returns'!B$795:B$1046)*SQRT(Assumptions!$C$9)</f>
        <v>0.14352432679080684</v>
      </c>
      <c r="C794" s="35">
        <f>STDEV('Daily Returns'!C$795:C$1046)*SQRT(Assumptions!$C$9)</f>
        <v>0.13482591983826483</v>
      </c>
      <c r="D794" s="35">
        <f>STDEV('Daily Returns'!D$795:D$1046)*SQRT(Assumptions!$C$9)</f>
        <v>0.21900951757677881</v>
      </c>
      <c r="E794" s="35">
        <f>STDEV('Daily Returns'!E$795:E$1046)*SQRT(Assumptions!$C$9)</f>
        <v>9.6119080954151032E-2</v>
      </c>
      <c r="F794" s="32">
        <f>'Growth Index'!E1046/'Growth Index'!E794-1</f>
        <v>0.13024227583550796</v>
      </c>
      <c r="G794" s="37">
        <f>(F794-Assumptions!$C$8)/E794</f>
        <v>0.67876508168683636</v>
      </c>
      <c r="H794" s="37">
        <f>CORREL('Daily Returns'!B$795:B$1046,'Daily Returns'!C$795:C$1046)</f>
        <v>-0.23025442021001846</v>
      </c>
      <c r="I794" s="37">
        <f>CORREL('Daily Returns'!B$795:B$1046,'Daily Returns'!D$795:D$1046)</f>
        <v>0.39715626702788509</v>
      </c>
      <c r="J794" s="37">
        <f>CORREL('Daily Returns'!C$795:C$1046,'Daily Returns'!D$795:D$1046)</f>
        <v>-0.14367040432600633</v>
      </c>
    </row>
    <row r="795" spans="1:10" x14ac:dyDescent="0.25">
      <c r="A795" s="60">
        <f>'Daily Prices'!A1047</f>
        <v>43707</v>
      </c>
      <c r="B795" s="61">
        <f>STDEV('Daily Returns'!B$796:B$1047)*SQRT(Assumptions!$C$9)</f>
        <v>0.14268906700777972</v>
      </c>
      <c r="C795" s="61">
        <f>STDEV('Daily Returns'!C$796:C$1047)*SQRT(Assumptions!$C$9)</f>
        <v>0.13391488639569155</v>
      </c>
      <c r="D795" s="61">
        <f>STDEV('Daily Returns'!D$796:D$1047)*SQRT(Assumptions!$C$9)</f>
        <v>0.21909512688058205</v>
      </c>
      <c r="E795" s="61">
        <f>STDEV('Daily Returns'!E$796:E$1047)*SQRT(Assumptions!$C$9)</f>
        <v>9.6090926893005094E-2</v>
      </c>
      <c r="F795" s="48">
        <f>'Growth Index'!E1047/'Growth Index'!E795-1</f>
        <v>0.13253072781138076</v>
      </c>
      <c r="G795" s="62">
        <f>(F795-Assumptions!$C$8)/E795</f>
        <v>0.7027794402126496</v>
      </c>
      <c r="H795" s="62">
        <f>CORREL('Daily Returns'!B$796:B$1047,'Daily Returns'!C$796:C$1047)</f>
        <v>-0.22026482140437648</v>
      </c>
      <c r="I795" s="62">
        <f>CORREL('Daily Returns'!B$796:B$1047,'Daily Returns'!D$796:D$1047)</f>
        <v>0.40045629088249962</v>
      </c>
      <c r="J795" s="62">
        <f>CORREL('Daily Returns'!C$796:C$1047,'Daily Returns'!D$796:D$1047)</f>
        <v>-0.14653445781241237</v>
      </c>
    </row>
    <row r="796" spans="1:10" x14ac:dyDescent="0.25">
      <c r="A796" s="63">
        <f>'Daily Prices'!A1048</f>
        <v>43712</v>
      </c>
      <c r="B796" s="35">
        <f>STDEV('Daily Returns'!B$797:B$1048)*SQRT(Assumptions!$C$9)</f>
        <v>0.14362959644364226</v>
      </c>
      <c r="C796" s="35">
        <f>STDEV('Daily Returns'!C$797:C$1048)*SQRT(Assumptions!$C$9)</f>
        <v>0.13501201968176801</v>
      </c>
      <c r="D796" s="35">
        <f>STDEV('Daily Returns'!D$797:D$1048)*SQRT(Assumptions!$C$9)</f>
        <v>0.21886962414418173</v>
      </c>
      <c r="E796" s="35">
        <f>STDEV('Daily Returns'!E$797:E$1048)*SQRT(Assumptions!$C$9)</f>
        <v>9.6122484428411731E-2</v>
      </c>
      <c r="F796" s="32">
        <f>'Growth Index'!E1048/'Growth Index'!E796-1</f>
        <v>0.14934201911607814</v>
      </c>
      <c r="G796" s="37">
        <f>(F796-Assumptions!$C$8)/E796</f>
        <v>0.87744318738341365</v>
      </c>
      <c r="H796" s="37">
        <f>CORREL('Daily Returns'!B$797:B$1048,'Daily Returns'!C$797:C$1048)</f>
        <v>-0.23169558452285069</v>
      </c>
      <c r="I796" s="37">
        <f>CORREL('Daily Returns'!B$797:B$1048,'Daily Returns'!D$797:D$1048)</f>
        <v>0.38830216274574036</v>
      </c>
      <c r="J796" s="37">
        <f>CORREL('Daily Returns'!C$797:C$1048,'Daily Returns'!D$797:D$1048)</f>
        <v>-0.13591179810292761</v>
      </c>
    </row>
    <row r="797" spans="1:10" x14ac:dyDescent="0.25">
      <c r="A797" s="60">
        <f>'Daily Prices'!A1049</f>
        <v>43713</v>
      </c>
      <c r="B797" s="61">
        <f>STDEV('Daily Returns'!B$798:B$1049)*SQRT(Assumptions!$C$9)</f>
        <v>0.14352024390489962</v>
      </c>
      <c r="C797" s="61">
        <f>STDEV('Daily Returns'!C$798:C$1049)*SQRT(Assumptions!$C$9)</f>
        <v>0.13576578472930845</v>
      </c>
      <c r="D797" s="61">
        <f>STDEV('Daily Returns'!D$798:D$1049)*SQRT(Assumptions!$C$9)</f>
        <v>0.21906854139984649</v>
      </c>
      <c r="E797" s="61">
        <f>STDEV('Daily Returns'!E$798:E$1049)*SQRT(Assumptions!$C$9)</f>
        <v>9.5873562615482757E-2</v>
      </c>
      <c r="F797" s="48">
        <f>'Growth Index'!E1049/'Growth Index'!E797-1</f>
        <v>0.15640917084336214</v>
      </c>
      <c r="G797" s="62">
        <f>(F797-Assumptions!$C$8)/E797</f>
        <v>0.9534345897833606</v>
      </c>
      <c r="H797" s="62">
        <f>CORREL('Daily Returns'!B$798:B$1049,'Daily Returns'!C$798:C$1049)</f>
        <v>-0.22919432979888987</v>
      </c>
      <c r="I797" s="62">
        <f>CORREL('Daily Returns'!B$798:B$1049,'Daily Returns'!D$798:D$1049)</f>
        <v>0.38383557038031929</v>
      </c>
      <c r="J797" s="62">
        <f>CORREL('Daily Returns'!C$798:C$1049,'Daily Returns'!D$798:D$1049)</f>
        <v>-0.14442210789782728</v>
      </c>
    </row>
    <row r="798" spans="1:10" x14ac:dyDescent="0.25">
      <c r="A798" s="63">
        <f>'Daily Prices'!A1050</f>
        <v>43717</v>
      </c>
      <c r="B798" s="35">
        <f>STDEV('Daily Returns'!B$799:B$1050)*SQRT(Assumptions!$C$9)</f>
        <v>0.14406572259956232</v>
      </c>
      <c r="C798" s="35">
        <f>STDEV('Daily Returns'!C$799:C$1050)*SQRT(Assumptions!$C$9)</f>
        <v>0.13633875520823946</v>
      </c>
      <c r="D798" s="35">
        <f>STDEV('Daily Returns'!D$799:D$1050)*SQRT(Assumptions!$C$9)</f>
        <v>0.22031110796405934</v>
      </c>
      <c r="E798" s="35">
        <f>STDEV('Daily Returns'!E$799:E$1050)*SQRT(Assumptions!$C$9)</f>
        <v>9.6412094178108657E-2</v>
      </c>
      <c r="F798" s="32">
        <f>'Growth Index'!E1050/'Growth Index'!E798-1</f>
        <v>0.14194431911707928</v>
      </c>
      <c r="G798" s="37">
        <f>(F798-Assumptions!$C$8)/E798</f>
        <v>0.79807745877747216</v>
      </c>
      <c r="H798" s="37">
        <f>CORREL('Daily Returns'!B$799:B$1050,'Daily Returns'!C$799:C$1050)</f>
        <v>-0.23564763331138444</v>
      </c>
      <c r="I798" s="37">
        <f>CORREL('Daily Returns'!B$799:B$1050,'Daily Returns'!D$799:D$1050)</f>
        <v>0.36603875484172366</v>
      </c>
      <c r="J798" s="37">
        <f>CORREL('Daily Returns'!C$799:C$1050,'Daily Returns'!D$799:D$1050)</f>
        <v>-0.12421641847828579</v>
      </c>
    </row>
    <row r="799" spans="1:10" x14ac:dyDescent="0.25">
      <c r="A799" s="60">
        <f>'Daily Prices'!A1051</f>
        <v>43720</v>
      </c>
      <c r="B799" s="61">
        <f>STDEV('Daily Returns'!B$800:B$1051)*SQRT(Assumptions!$C$9)</f>
        <v>0.14401159426524268</v>
      </c>
      <c r="C799" s="61">
        <f>STDEV('Daily Returns'!C$800:C$1051)*SQRT(Assumptions!$C$9)</f>
        <v>0.13634495434125984</v>
      </c>
      <c r="D799" s="61">
        <f>STDEV('Daily Returns'!D$800:D$1051)*SQRT(Assumptions!$C$9)</f>
        <v>0.22442449258153163</v>
      </c>
      <c r="E799" s="61">
        <f>STDEV('Daily Returns'!E$800:E$1051)*SQRT(Assumptions!$C$9)</f>
        <v>9.6677408709903739E-2</v>
      </c>
      <c r="F799" s="48">
        <f>'Growth Index'!E1051/'Growth Index'!E799-1</f>
        <v>0.16057067990922502</v>
      </c>
      <c r="G799" s="62">
        <f>(F799-Assumptions!$C$8)/E799</f>
        <v>0.98855235348725945</v>
      </c>
      <c r="H799" s="62">
        <f>CORREL('Daily Returns'!B$800:B$1051,'Daily Returns'!C$800:C$1051)</f>
        <v>-0.23680579403548596</v>
      </c>
      <c r="I799" s="62">
        <f>CORREL('Daily Returns'!B$800:B$1051,'Daily Returns'!D$800:D$1051)</f>
        <v>0.35680546720830053</v>
      </c>
      <c r="J799" s="62">
        <f>CORREL('Daily Returns'!C$800:C$1051,'Daily Returns'!D$800:D$1051)</f>
        <v>-0.13442346260795246</v>
      </c>
    </row>
    <row r="800" spans="1:10" x14ac:dyDescent="0.25">
      <c r="A800" s="63">
        <f>'Daily Prices'!A1052</f>
        <v>43721</v>
      </c>
      <c r="B800" s="35">
        <f>STDEV('Daily Returns'!B$801:B$1052)*SQRT(Assumptions!$C$9)</f>
        <v>0.14420191827625845</v>
      </c>
      <c r="C800" s="35">
        <f>STDEV('Daily Returns'!C$801:C$1052)*SQRT(Assumptions!$C$9)</f>
        <v>0.13662057295523738</v>
      </c>
      <c r="D800" s="35">
        <f>STDEV('Daily Returns'!D$801:D$1052)*SQRT(Assumptions!$C$9)</f>
        <v>0.22633581997192212</v>
      </c>
      <c r="E800" s="35">
        <f>STDEV('Daily Returns'!E$801:E$1052)*SQRT(Assumptions!$C$9)</f>
        <v>9.7211574873606363E-2</v>
      </c>
      <c r="F800" s="32">
        <f>'Growth Index'!E1052/'Growth Index'!E800-1</f>
        <v>0.14940774845087113</v>
      </c>
      <c r="G800" s="37">
        <f>(F800-Assumptions!$C$8)/E800</f>
        <v>0.86828907525279098</v>
      </c>
      <c r="H800" s="37">
        <f>CORREL('Daily Returns'!B$801:B$1052,'Daily Returns'!C$801:C$1052)</f>
        <v>-0.23929928464280834</v>
      </c>
      <c r="I800" s="37">
        <f>CORREL('Daily Returns'!B$801:B$1052,'Daily Returns'!D$801:D$1052)</f>
        <v>0.34649620638689532</v>
      </c>
      <c r="J800" s="37">
        <f>CORREL('Daily Returns'!C$801:C$1052,'Daily Returns'!D$801:D$1052)</f>
        <v>-0.12430139758055921</v>
      </c>
    </row>
    <row r="801" spans="1:10" x14ac:dyDescent="0.25">
      <c r="A801" s="60">
        <f>'Daily Prices'!A1053</f>
        <v>43724</v>
      </c>
      <c r="B801" s="61">
        <f>STDEV('Daily Returns'!B$802:B$1053)*SQRT(Assumptions!$C$9)</f>
        <v>0.14432691998200711</v>
      </c>
      <c r="C801" s="61">
        <f>STDEV('Daily Returns'!C$802:C$1053)*SQRT(Assumptions!$C$9)</f>
        <v>0.13662875556801565</v>
      </c>
      <c r="D801" s="61">
        <f>STDEV('Daily Returns'!D$802:D$1053)*SQRT(Assumptions!$C$9)</f>
        <v>0.22639596238849283</v>
      </c>
      <c r="E801" s="61">
        <f>STDEV('Daily Returns'!E$802:E$1053)*SQRT(Assumptions!$C$9)</f>
        <v>9.7128315623967149E-2</v>
      </c>
      <c r="F801" s="48">
        <f>'Growth Index'!E1053/'Growth Index'!E801-1</f>
        <v>0.13983811745292618</v>
      </c>
      <c r="G801" s="62">
        <f>(F801-Assumptions!$C$8)/E801</f>
        <v>0.77050772446896321</v>
      </c>
      <c r="H801" s="62">
        <f>CORREL('Daily Returns'!B$802:B$1053,'Daily Returns'!C$802:C$1053)</f>
        <v>-0.24146163454940001</v>
      </c>
      <c r="I801" s="62">
        <f>CORREL('Daily Returns'!B$802:B$1053,'Daily Returns'!D$802:D$1053)</f>
        <v>0.34723642828581552</v>
      </c>
      <c r="J801" s="62">
        <f>CORREL('Daily Returns'!C$802:C$1053,'Daily Returns'!D$802:D$1053)</f>
        <v>-0.12663336278673501</v>
      </c>
    </row>
    <row r="802" spans="1:10" x14ac:dyDescent="0.25">
      <c r="A802" s="63">
        <f>'Daily Prices'!A1054</f>
        <v>43725</v>
      </c>
      <c r="B802" s="35">
        <f>STDEV('Daily Returns'!B$803:B$1054)*SQRT(Assumptions!$C$9)</f>
        <v>0.14524611507517179</v>
      </c>
      <c r="C802" s="35">
        <f>STDEV('Daily Returns'!C$803:C$1054)*SQRT(Assumptions!$C$9)</f>
        <v>0.13662494260947719</v>
      </c>
      <c r="D802" s="35">
        <f>STDEV('Daily Returns'!D$803:D$1054)*SQRT(Assumptions!$C$9)</f>
        <v>0.22704397822797379</v>
      </c>
      <c r="E802" s="35">
        <f>STDEV('Daily Returns'!E$803:E$1054)*SQRT(Assumptions!$C$9)</f>
        <v>9.7658079189688135E-2</v>
      </c>
      <c r="F802" s="32">
        <f>'Growth Index'!E1054/'Growth Index'!E802-1</f>
        <v>0.12133552590690955</v>
      </c>
      <c r="G802" s="37">
        <f>(F802-Assumptions!$C$8)/E802</f>
        <v>0.57686498008511</v>
      </c>
      <c r="H802" s="37">
        <f>CORREL('Daily Returns'!B$803:B$1054,'Daily Returns'!C$803:C$1054)</f>
        <v>-0.24003782332894102</v>
      </c>
      <c r="I802" s="37">
        <f>CORREL('Daily Returns'!B$803:B$1054,'Daily Returns'!D$803:D$1054)</f>
        <v>0.35292211332469087</v>
      </c>
      <c r="J802" s="37">
        <f>CORREL('Daily Returns'!C$803:C$1054,'Daily Returns'!D$803:D$1054)</f>
        <v>-0.12617043850179646</v>
      </c>
    </row>
    <row r="803" spans="1:10" x14ac:dyDescent="0.25">
      <c r="A803" s="60">
        <f>'Daily Prices'!A1055</f>
        <v>43726</v>
      </c>
      <c r="B803" s="61">
        <f>STDEV('Daily Returns'!B$804:B$1055)*SQRT(Assumptions!$C$9)</f>
        <v>0.1452349035190541</v>
      </c>
      <c r="C803" s="61">
        <f>STDEV('Daily Returns'!C$804:C$1055)*SQRT(Assumptions!$C$9)</f>
        <v>0.13673666643842455</v>
      </c>
      <c r="D803" s="61">
        <f>STDEV('Daily Returns'!D$804:D$1055)*SQRT(Assumptions!$C$9)</f>
        <v>0.22672745411582335</v>
      </c>
      <c r="E803" s="61">
        <f>STDEV('Daily Returns'!E$804:E$1055)*SQRT(Assumptions!$C$9)</f>
        <v>9.7532450799463197E-2</v>
      </c>
      <c r="F803" s="48">
        <f>'Growth Index'!E1055/'Growth Index'!E803-1</f>
        <v>0.11558288920674054</v>
      </c>
      <c r="G803" s="62">
        <f>(F803-Assumptions!$C$8)/E803</f>
        <v>0.51862624995186657</v>
      </c>
      <c r="H803" s="62">
        <f>CORREL('Daily Returns'!B$804:B$1055,'Daily Returns'!C$804:C$1055)</f>
        <v>-0.24058532718970443</v>
      </c>
      <c r="I803" s="62">
        <f>CORREL('Daily Returns'!B$804:B$1055,'Daily Returns'!D$804:D$1055)</f>
        <v>0.3526249032149501</v>
      </c>
      <c r="J803" s="62">
        <f>CORREL('Daily Returns'!C$804:C$1055,'Daily Returns'!D$804:D$1055)</f>
        <v>-0.12730357568838618</v>
      </c>
    </row>
    <row r="804" spans="1:10" x14ac:dyDescent="0.25">
      <c r="A804" s="63">
        <f>'Daily Prices'!A1056</f>
        <v>43727</v>
      </c>
      <c r="B804" s="35">
        <f>STDEV('Daily Returns'!B$805:B$1056)*SQRT(Assumptions!$C$9)</f>
        <v>0.14580178438025951</v>
      </c>
      <c r="C804" s="35">
        <f>STDEV('Daily Returns'!C$805:C$1056)*SQRT(Assumptions!$C$9)</f>
        <v>0.13673395588061149</v>
      </c>
      <c r="D804" s="35">
        <f>STDEV('Daily Returns'!D$805:D$1056)*SQRT(Assumptions!$C$9)</f>
        <v>0.22718824268927804</v>
      </c>
      <c r="E804" s="35">
        <f>STDEV('Daily Returns'!E$805:E$1056)*SQRT(Assumptions!$C$9)</f>
        <v>9.7534388142833425E-2</v>
      </c>
      <c r="F804" s="32">
        <f>'Growth Index'!E1056/'Growth Index'!E804-1</f>
        <v>0.11641650726864694</v>
      </c>
      <c r="G804" s="37">
        <f>(F804-Assumptions!$C$8)/E804</f>
        <v>0.52716286273668378</v>
      </c>
      <c r="H804" s="37">
        <f>CORREL('Daily Returns'!B$805:B$1056,'Daily Returns'!C$805:C$1056)</f>
        <v>-0.23985561502863711</v>
      </c>
      <c r="I804" s="37">
        <f>CORREL('Daily Returns'!B$805:B$1056,'Daily Returns'!D$805:D$1056)</f>
        <v>0.34492106968049813</v>
      </c>
      <c r="J804" s="37">
        <f>CORREL('Daily Returns'!C$805:C$1056,'Daily Returns'!D$805:D$1056)</f>
        <v>-0.12687403510710199</v>
      </c>
    </row>
    <row r="805" spans="1:10" x14ac:dyDescent="0.25">
      <c r="A805" s="60">
        <f>'Daily Prices'!A1057</f>
        <v>43728</v>
      </c>
      <c r="B805" s="61">
        <f>STDEV('Daily Returns'!B$806:B$1057)*SQRT(Assumptions!$C$9)</f>
        <v>0.15519341870335918</v>
      </c>
      <c r="C805" s="61">
        <f>STDEV('Daily Returns'!C$806:C$1057)*SQRT(Assumptions!$C$9)</f>
        <v>0.13676327199385505</v>
      </c>
      <c r="D805" s="61">
        <f>STDEV('Daily Returns'!D$806:D$1057)*SQRT(Assumptions!$C$9)</f>
        <v>0.22724276548858743</v>
      </c>
      <c r="E805" s="61">
        <f>STDEV('Daily Returns'!E$806:E$1057)*SQRT(Assumptions!$C$9)</f>
        <v>9.9194760234118426E-2</v>
      </c>
      <c r="F805" s="48">
        <f>'Growth Index'!E1057/'Growth Index'!E805-1</f>
        <v>0.1329045279039931</v>
      </c>
      <c r="G805" s="62">
        <f>(F805-Assumptions!$C$8)/E805</f>
        <v>0.68455760912900587</v>
      </c>
      <c r="H805" s="62">
        <f>CORREL('Daily Returns'!B$806:B$1057,'Daily Returns'!C$806:C$1057)</f>
        <v>-0.23655561348083468</v>
      </c>
      <c r="I805" s="62">
        <f>CORREL('Daily Returns'!B$806:B$1057,'Daily Returns'!D$806:D$1057)</f>
        <v>0.34447386920554873</v>
      </c>
      <c r="J805" s="62">
        <f>CORREL('Daily Returns'!C$806:C$1057,'Daily Returns'!D$806:D$1057)</f>
        <v>-0.12736164008127199</v>
      </c>
    </row>
    <row r="806" spans="1:10" x14ac:dyDescent="0.25">
      <c r="A806" s="63">
        <f>'Daily Prices'!A1058</f>
        <v>43731</v>
      </c>
      <c r="B806" s="35">
        <f>STDEV('Daily Returns'!B$807:B$1058)*SQRT(Assumptions!$C$9)</f>
        <v>0.1574488009223286</v>
      </c>
      <c r="C806" s="35">
        <f>STDEV('Daily Returns'!C$807:C$1058)*SQRT(Assumptions!$C$9)</f>
        <v>0.13696385192207991</v>
      </c>
      <c r="D806" s="35">
        <f>STDEV('Daily Returns'!D$807:D$1058)*SQRT(Assumptions!$C$9)</f>
        <v>0.22858435394862628</v>
      </c>
      <c r="E806" s="35">
        <f>STDEV('Daily Returns'!E$807:E$1058)*SQRT(Assumptions!$C$9)</f>
        <v>0.10116781042956852</v>
      </c>
      <c r="F806" s="32">
        <f>'Growth Index'!E1058/'Growth Index'!E806-1</f>
        <v>0.1511699395873296</v>
      </c>
      <c r="G806" s="37">
        <f>(F806-Assumptions!$C$8)/E806</f>
        <v>0.85175254086693708</v>
      </c>
      <c r="H806" s="37">
        <f>CORREL('Daily Returns'!B$807:B$1058,'Daily Returns'!C$807:C$1058)</f>
        <v>-0.21848048341082468</v>
      </c>
      <c r="I806" s="37">
        <f>CORREL('Daily Returns'!B$807:B$1058,'Daily Returns'!D$807:D$1058)</f>
        <v>0.35588798836891306</v>
      </c>
      <c r="J806" s="37">
        <f>CORREL('Daily Returns'!C$807:C$1058,'Daily Returns'!D$807:D$1058)</f>
        <v>-0.11645017507632698</v>
      </c>
    </row>
    <row r="807" spans="1:10" x14ac:dyDescent="0.25">
      <c r="A807" s="60">
        <f>'Daily Prices'!A1059</f>
        <v>43732</v>
      </c>
      <c r="B807" s="61">
        <f>STDEV('Daily Returns'!B$808:B$1059)*SQRT(Assumptions!$C$9)</f>
        <v>0.15739786723010088</v>
      </c>
      <c r="C807" s="61">
        <f>STDEV('Daily Returns'!C$808:C$1059)*SQRT(Assumptions!$C$9)</f>
        <v>0.13695916973428834</v>
      </c>
      <c r="D807" s="61">
        <f>STDEV('Daily Returns'!D$808:D$1059)*SQRT(Assumptions!$C$9)</f>
        <v>0.22829303474438961</v>
      </c>
      <c r="E807" s="61">
        <f>STDEV('Daily Returns'!E$808:E$1059)*SQRT(Assumptions!$C$9)</f>
        <v>0.10107666807896117</v>
      </c>
      <c r="F807" s="48">
        <f>'Growth Index'!E1059/'Growth Index'!E807-1</f>
        <v>0.14409180322113158</v>
      </c>
      <c r="G807" s="62">
        <f>(F807-Assumptions!$C$8)/E807</f>
        <v>0.78249317794434026</v>
      </c>
      <c r="H807" s="62">
        <f>CORREL('Daily Returns'!B$808:B$1059,'Daily Returns'!C$808:C$1059)</f>
        <v>-0.21834596201447073</v>
      </c>
      <c r="I807" s="62">
        <f>CORREL('Daily Returns'!B$808:B$1059,'Daily Returns'!D$808:D$1059)</f>
        <v>0.35503652860127266</v>
      </c>
      <c r="J807" s="62">
        <f>CORREL('Daily Returns'!C$808:C$1059,'Daily Returns'!D$808:D$1059)</f>
        <v>-0.11616511561218856</v>
      </c>
    </row>
    <row r="808" spans="1:10" x14ac:dyDescent="0.25">
      <c r="A808" s="63">
        <f>'Daily Prices'!A1060</f>
        <v>43733</v>
      </c>
      <c r="B808" s="35">
        <f>STDEV('Daily Returns'!B$809:B$1060)*SQRT(Assumptions!$C$9)</f>
        <v>0.15791622559755744</v>
      </c>
      <c r="C808" s="35">
        <f>STDEV('Daily Returns'!C$809:C$1060)*SQRT(Assumptions!$C$9)</f>
        <v>0.13693962475417823</v>
      </c>
      <c r="D808" s="35">
        <f>STDEV('Daily Returns'!D$809:D$1060)*SQRT(Assumptions!$C$9)</f>
        <v>0.22895892387664749</v>
      </c>
      <c r="E808" s="35">
        <f>STDEV('Daily Returns'!E$809:E$1060)*SQRT(Assumptions!$C$9)</f>
        <v>0.1013075775237509</v>
      </c>
      <c r="F808" s="32">
        <f>'Growth Index'!E1060/'Growth Index'!E808-1</f>
        <v>0.13791259560064439</v>
      </c>
      <c r="G808" s="37">
        <f>(F808-Assumptions!$C$8)/E808</f>
        <v>0.71971512282534356</v>
      </c>
      <c r="H808" s="37">
        <f>CORREL('Daily Returns'!B$809:B$1060,'Daily Returns'!C$809:C$1060)</f>
        <v>-0.22013844111814077</v>
      </c>
      <c r="I808" s="37">
        <f>CORREL('Daily Returns'!B$809:B$1060,'Daily Returns'!D$809:D$1060)</f>
        <v>0.35919629645220397</v>
      </c>
      <c r="J808" s="37">
        <f>CORREL('Daily Returns'!C$809:C$1060,'Daily Returns'!D$809:D$1060)</f>
        <v>-0.11890269388651958</v>
      </c>
    </row>
    <row r="809" spans="1:10" x14ac:dyDescent="0.25">
      <c r="A809" s="60">
        <f>'Daily Prices'!A1061</f>
        <v>43734</v>
      </c>
      <c r="B809" s="61">
        <f>STDEV('Daily Returns'!B$810:B$1061)*SQRT(Assumptions!$C$9)</f>
        <v>0.15822068550562163</v>
      </c>
      <c r="C809" s="61">
        <f>STDEV('Daily Returns'!C$810:C$1061)*SQRT(Assumptions!$C$9)</f>
        <v>0.13783008213897113</v>
      </c>
      <c r="D809" s="61">
        <f>STDEV('Daily Returns'!D$810:D$1061)*SQRT(Assumptions!$C$9)</f>
        <v>0.22932994686494171</v>
      </c>
      <c r="E809" s="61">
        <f>STDEV('Daily Returns'!E$810:E$1061)*SQRT(Assumptions!$C$9)</f>
        <v>0.10130947294610063</v>
      </c>
      <c r="F809" s="48">
        <f>'Growth Index'!E1061/'Growth Index'!E809-1</f>
        <v>0.13962787461659776</v>
      </c>
      <c r="G809" s="62">
        <f>(F809-Assumptions!$C$8)/E809</f>
        <v>0.73663273972713095</v>
      </c>
      <c r="H809" s="62">
        <f>CORREL('Daily Returns'!B$810:B$1061,'Daily Returns'!C$810:C$1061)</f>
        <v>-0.2263784646802193</v>
      </c>
      <c r="I809" s="62">
        <f>CORREL('Daily Returns'!B$810:B$1061,'Daily Returns'!D$810:D$1061)</f>
        <v>0.3624284313584486</v>
      </c>
      <c r="J809" s="62">
        <f>CORREL('Daily Returns'!C$810:C$1061,'Daily Returns'!D$810:D$1061)</f>
        <v>-0.12451281531661185</v>
      </c>
    </row>
    <row r="810" spans="1:10" x14ac:dyDescent="0.25">
      <c r="A810" s="63">
        <f>'Daily Prices'!A1062</f>
        <v>43735</v>
      </c>
      <c r="B810" s="35">
        <f>STDEV('Daily Returns'!B$811:B$1062)*SQRT(Assumptions!$C$9)</f>
        <v>0.15798547799192583</v>
      </c>
      <c r="C810" s="35">
        <f>STDEV('Daily Returns'!C$811:C$1062)*SQRT(Assumptions!$C$9)</f>
        <v>0.13883033629305538</v>
      </c>
      <c r="D810" s="35">
        <f>STDEV('Daily Returns'!D$811:D$1062)*SQRT(Assumptions!$C$9)</f>
        <v>0.2293754611159538</v>
      </c>
      <c r="E810" s="35">
        <f>STDEV('Daily Returns'!E$811:E$1062)*SQRT(Assumptions!$C$9)</f>
        <v>0.10183662900146204</v>
      </c>
      <c r="F810" s="32">
        <f>'Growth Index'!E1062/'Growth Index'!E810-1</f>
        <v>0.12899622116708587</v>
      </c>
      <c r="G810" s="37">
        <f>(F810-Assumptions!$C$8)/E810</f>
        <v>0.62842045926487899</v>
      </c>
      <c r="H810" s="37">
        <f>CORREL('Daily Returns'!B$811:B$1062,'Daily Returns'!C$811:C$1062)</f>
        <v>-0.2217782271698219</v>
      </c>
      <c r="I810" s="37">
        <f>CORREL('Daily Returns'!B$811:B$1062,'Daily Returns'!D$811:D$1062)</f>
        <v>0.36564737393289598</v>
      </c>
      <c r="J810" s="37">
        <f>CORREL('Daily Returns'!C$811:C$1062,'Daily Returns'!D$811:D$1062)</f>
        <v>-0.11936626913456413</v>
      </c>
    </row>
    <row r="811" spans="1:10" x14ac:dyDescent="0.25">
      <c r="A811" s="60">
        <f>'Daily Prices'!A1063</f>
        <v>43738</v>
      </c>
      <c r="B811" s="61">
        <f>STDEV('Daily Returns'!B$812:B$1063)*SQRT(Assumptions!$C$9)</f>
        <v>0.15770219176744452</v>
      </c>
      <c r="C811" s="61">
        <f>STDEV('Daily Returns'!C$812:C$1063)*SQRT(Assumptions!$C$9)</f>
        <v>0.1388816730468804</v>
      </c>
      <c r="D811" s="61">
        <f>STDEV('Daily Returns'!D$812:D$1063)*SQRT(Assumptions!$C$9)</f>
        <v>0.22804380532905494</v>
      </c>
      <c r="E811" s="61">
        <f>STDEV('Daily Returns'!E$812:E$1063)*SQRT(Assumptions!$C$9)</f>
        <v>0.10182921425027756</v>
      </c>
      <c r="F811" s="48">
        <f>'Growth Index'!E1063/'Growth Index'!E811-1</f>
        <v>0.12917833412176027</v>
      </c>
      <c r="G811" s="62">
        <f>(F811-Assumptions!$C$8)/E811</f>
        <v>0.63025463364591694</v>
      </c>
      <c r="H811" s="62">
        <f>CORREL('Daily Returns'!B$812:B$1063,'Daily Returns'!C$812:C$1063)</f>
        <v>-0.22106275821252622</v>
      </c>
      <c r="I811" s="62">
        <f>CORREL('Daily Returns'!B$812:B$1063,'Daily Returns'!D$812:D$1063)</f>
        <v>0.37646444867941936</v>
      </c>
      <c r="J811" s="62">
        <f>CORREL('Daily Returns'!C$812:C$1063,'Daily Returns'!D$812:D$1063)</f>
        <v>-0.11979114952126967</v>
      </c>
    </row>
    <row r="812" spans="1:10" x14ac:dyDescent="0.25">
      <c r="A812" s="63">
        <f>'Daily Prices'!A1064</f>
        <v>43739</v>
      </c>
      <c r="B812" s="35">
        <f>STDEV('Daily Returns'!B$813:B$1064)*SQRT(Assumptions!$C$9)</f>
        <v>0.15795076068065039</v>
      </c>
      <c r="C812" s="35">
        <f>STDEV('Daily Returns'!C$813:C$1064)*SQRT(Assumptions!$C$9)</f>
        <v>0.13889897843126264</v>
      </c>
      <c r="D812" s="35">
        <f>STDEV('Daily Returns'!D$813:D$1064)*SQRT(Assumptions!$C$9)</f>
        <v>0.22718506975718583</v>
      </c>
      <c r="E812" s="35">
        <f>STDEV('Daily Returns'!E$813:E$1064)*SQRT(Assumptions!$C$9)</f>
        <v>0.10194422576474389</v>
      </c>
      <c r="F812" s="32">
        <f>'Growth Index'!E1064/'Growth Index'!E812-1</f>
        <v>0.1275672829914587</v>
      </c>
      <c r="G812" s="37">
        <f>(F812-Assumptions!$C$8)/E812</f>
        <v>0.6137403322464271</v>
      </c>
      <c r="H812" s="37">
        <f>CORREL('Daily Returns'!B$813:B$1064,'Daily Returns'!C$813:C$1064)</f>
        <v>-0.21891041553052423</v>
      </c>
      <c r="I812" s="37">
        <f>CORREL('Daily Returns'!B$813:B$1064,'Daily Returns'!D$813:D$1064)</f>
        <v>0.38402397581965436</v>
      </c>
      <c r="J812" s="37">
        <f>CORREL('Daily Returns'!C$813:C$1064,'Daily Returns'!D$813:D$1064)</f>
        <v>-0.12049907883707484</v>
      </c>
    </row>
    <row r="813" spans="1:10" x14ac:dyDescent="0.25">
      <c r="A813" s="60">
        <f>'Daily Prices'!A1065</f>
        <v>43742</v>
      </c>
      <c r="B813" s="61">
        <f>STDEV('Daily Returns'!B$814:B$1065)*SQRT(Assumptions!$C$9)</f>
        <v>0.15873823905909951</v>
      </c>
      <c r="C813" s="61">
        <f>STDEV('Daily Returns'!C$814:C$1065)*SQRT(Assumptions!$C$9)</f>
        <v>0.13946572438171598</v>
      </c>
      <c r="D813" s="61">
        <f>STDEV('Daily Returns'!D$814:D$1065)*SQRT(Assumptions!$C$9)</f>
        <v>0.22164186116019863</v>
      </c>
      <c r="E813" s="61">
        <f>STDEV('Daily Returns'!E$814:E$1065)*SQRT(Assumptions!$C$9)</f>
        <v>0.10081338065817395</v>
      </c>
      <c r="F813" s="48">
        <f>'Growth Index'!E1065/'Growth Index'!E813-1</f>
        <v>0.10911728321008729</v>
      </c>
      <c r="G813" s="62">
        <f>(F813-Assumptions!$C$8)/E813</f>
        <v>0.4376133695950038</v>
      </c>
      <c r="H813" s="62">
        <f>CORREL('Daily Returns'!B$814:B$1065,'Daily Returns'!C$814:C$1065)</f>
        <v>-0.22590877506124044</v>
      </c>
      <c r="I813" s="62">
        <f>CORREL('Daily Returns'!B$814:B$1065,'Daily Returns'!D$814:D$1065)</f>
        <v>0.38698490833321508</v>
      </c>
      <c r="J813" s="62">
        <f>CORREL('Daily Returns'!C$814:C$1065,'Daily Returns'!D$814:D$1065)</f>
        <v>-0.11973482638637613</v>
      </c>
    </row>
    <row r="814" spans="1:10" x14ac:dyDescent="0.25">
      <c r="A814" s="63">
        <f>'Daily Prices'!A1066</f>
        <v>43745</v>
      </c>
      <c r="B814" s="35">
        <f>STDEV('Daily Returns'!B$815:B$1066)*SQRT(Assumptions!$C$9)</f>
        <v>0.15878242470878032</v>
      </c>
      <c r="C814" s="35">
        <f>STDEV('Daily Returns'!C$815:C$1066)*SQRT(Assumptions!$C$9)</f>
        <v>0.13917306034588409</v>
      </c>
      <c r="D814" s="35">
        <f>STDEV('Daily Returns'!D$815:D$1066)*SQRT(Assumptions!$C$9)</f>
        <v>0.22167225882727198</v>
      </c>
      <c r="E814" s="35">
        <f>STDEV('Daily Returns'!E$815:E$1066)*SQRT(Assumptions!$C$9)</f>
        <v>0.10079129333223648</v>
      </c>
      <c r="F814" s="32">
        <f>'Growth Index'!E1066/'Growth Index'!E814-1</f>
        <v>0.10483739187865737</v>
      </c>
      <c r="G814" s="37">
        <f>(F814-Assumptions!$C$8)/E814</f>
        <v>0.39524636068853797</v>
      </c>
      <c r="H814" s="37">
        <f>CORREL('Daily Returns'!B$815:B$1066,'Daily Returns'!C$815:C$1066)</f>
        <v>-0.22670055823410781</v>
      </c>
      <c r="I814" s="37">
        <f>CORREL('Daily Returns'!B$815:B$1066,'Daily Returns'!D$815:D$1066)</f>
        <v>0.38735222966014926</v>
      </c>
      <c r="J814" s="37">
        <f>CORREL('Daily Returns'!C$815:C$1066,'Daily Returns'!D$815:D$1066)</f>
        <v>-0.1193235673944516</v>
      </c>
    </row>
    <row r="815" spans="1:10" x14ac:dyDescent="0.25">
      <c r="A815" s="60">
        <f>'Daily Prices'!A1067</f>
        <v>43748</v>
      </c>
      <c r="B815" s="61">
        <f>STDEV('Daily Returns'!B$816:B$1067)*SQRT(Assumptions!$C$9)</f>
        <v>0.15893960082371103</v>
      </c>
      <c r="C815" s="61">
        <f>STDEV('Daily Returns'!C$816:C$1067)*SQRT(Assumptions!$C$9)</f>
        <v>0.13936665496379852</v>
      </c>
      <c r="D815" s="61">
        <f>STDEV('Daily Returns'!D$816:D$1067)*SQRT(Assumptions!$C$9)</f>
        <v>0.22170261628342794</v>
      </c>
      <c r="E815" s="61">
        <f>STDEV('Daily Returns'!E$816:E$1067)*SQRT(Assumptions!$C$9)</f>
        <v>0.10078799912730839</v>
      </c>
      <c r="F815" s="48">
        <f>'Growth Index'!E1067/'Growth Index'!E815-1</f>
        <v>0.10501939809084715</v>
      </c>
      <c r="G815" s="62">
        <f>(F815-Assumptions!$C$8)/E815</f>
        <v>0.3970651112966081</v>
      </c>
      <c r="H815" s="62">
        <f>CORREL('Daily Returns'!B$816:B$1067,'Daily Returns'!C$816:C$1067)</f>
        <v>-0.22876165646662425</v>
      </c>
      <c r="I815" s="62">
        <f>CORREL('Daily Returns'!B$816:B$1067,'Daily Returns'!D$816:D$1067)</f>
        <v>0.38479942943362938</v>
      </c>
      <c r="J815" s="62">
        <f>CORREL('Daily Returns'!C$816:C$1067,'Daily Returns'!D$816:D$1067)</f>
        <v>-0.11748957482220117</v>
      </c>
    </row>
    <row r="816" spans="1:10" x14ac:dyDescent="0.25">
      <c r="A816" s="63">
        <f>'Daily Prices'!A1068</f>
        <v>43752</v>
      </c>
      <c r="B816" s="35">
        <f>STDEV('Daily Returns'!B$817:B$1068)*SQRT(Assumptions!$C$9)</f>
        <v>0.15908788917305261</v>
      </c>
      <c r="C816" s="35">
        <f>STDEV('Daily Returns'!C$817:C$1068)*SQRT(Assumptions!$C$9)</f>
        <v>0.13927087915862732</v>
      </c>
      <c r="D816" s="35">
        <f>STDEV('Daily Returns'!D$817:D$1068)*SQRT(Assumptions!$C$9)</f>
        <v>0.22165116938789498</v>
      </c>
      <c r="E816" s="35">
        <f>STDEV('Daily Returns'!E$817:E$1068)*SQRT(Assumptions!$C$9)</f>
        <v>0.10087820357390762</v>
      </c>
      <c r="F816" s="32">
        <f>'Growth Index'!E1068/'Growth Index'!E816-1</f>
        <v>0.10816580602711823</v>
      </c>
      <c r="G816" s="37">
        <f>(F816-Assumptions!$C$8)/E816</f>
        <v>0.42790022520071086</v>
      </c>
      <c r="H816" s="37">
        <f>CORREL('Daily Returns'!B$817:B$1068,'Daily Returns'!C$817:C$1068)</f>
        <v>-0.22712852974971973</v>
      </c>
      <c r="I816" s="37">
        <f>CORREL('Daily Returns'!B$817:B$1068,'Daily Returns'!D$817:D$1068)</f>
        <v>0.38478819366818429</v>
      </c>
      <c r="J816" s="37">
        <f>CORREL('Daily Returns'!C$817:C$1068,'Daily Returns'!D$817:D$1068)</f>
        <v>-0.11621488791355289</v>
      </c>
    </row>
    <row r="817" spans="1:10" x14ac:dyDescent="0.25">
      <c r="A817" s="60">
        <f>'Daily Prices'!A1069</f>
        <v>43753</v>
      </c>
      <c r="B817" s="61">
        <f>STDEV('Daily Returns'!B$818:B$1069)*SQRT(Assumptions!$C$9)</f>
        <v>0.15918444493387512</v>
      </c>
      <c r="C817" s="61">
        <f>STDEV('Daily Returns'!C$818:C$1069)*SQRT(Assumptions!$C$9)</f>
        <v>0.13847313764322322</v>
      </c>
      <c r="D817" s="61">
        <f>STDEV('Daily Returns'!D$818:D$1069)*SQRT(Assumptions!$C$9)</f>
        <v>0.22172021481857082</v>
      </c>
      <c r="E817" s="61">
        <f>STDEV('Daily Returns'!E$818:E$1069)*SQRT(Assumptions!$C$9)</f>
        <v>0.1006819140335381</v>
      </c>
      <c r="F817" s="48">
        <f>'Growth Index'!E1069/'Growth Index'!E817-1</f>
        <v>0.12168537568366178</v>
      </c>
      <c r="G817" s="62">
        <f>(F817-Assumptions!$C$8)/E817</f>
        <v>0.56301448207251348</v>
      </c>
      <c r="H817" s="62">
        <f>CORREL('Daily Returns'!B$818:B$1069,'Daily Returns'!C$818:C$1069)</f>
        <v>-0.23132253518679199</v>
      </c>
      <c r="I817" s="62">
        <f>CORREL('Daily Returns'!B$818:B$1069,'Daily Returns'!D$818:D$1069)</f>
        <v>0.38553137232933077</v>
      </c>
      <c r="J817" s="62">
        <f>CORREL('Daily Returns'!C$818:C$1069,'Daily Returns'!D$818:D$1069)</f>
        <v>-0.11692956384916743</v>
      </c>
    </row>
    <row r="818" spans="1:10" x14ac:dyDescent="0.25">
      <c r="A818" s="63">
        <f>'Daily Prices'!A1070</f>
        <v>43754</v>
      </c>
      <c r="B818" s="35">
        <f>STDEV('Daily Returns'!B$819:B$1070)*SQRT(Assumptions!$C$9)</f>
        <v>0.15902714473243204</v>
      </c>
      <c r="C818" s="35">
        <f>STDEV('Daily Returns'!C$819:C$1070)*SQRT(Assumptions!$C$9)</f>
        <v>0.13851170226101592</v>
      </c>
      <c r="D818" s="35">
        <f>STDEV('Daily Returns'!D$819:D$1070)*SQRT(Assumptions!$C$9)</f>
        <v>0.22147832476076176</v>
      </c>
      <c r="E818" s="35">
        <f>STDEV('Daily Returns'!E$819:E$1070)*SQRT(Assumptions!$C$9)</f>
        <v>0.1005965910679103</v>
      </c>
      <c r="F818" s="32">
        <f>'Growth Index'!E1070/'Growth Index'!E818-1</f>
        <v>0.11643309882782527</v>
      </c>
      <c r="G818" s="37">
        <f>(F818-Assumptions!$C$8)/E818</f>
        <v>0.51128073309267541</v>
      </c>
      <c r="H818" s="37">
        <f>CORREL('Daily Returns'!B$819:B$1070,'Daily Returns'!C$819:C$1070)</f>
        <v>-0.23092969165858551</v>
      </c>
      <c r="I818" s="37">
        <f>CORREL('Daily Returns'!B$819:B$1070,'Daily Returns'!D$819:D$1070)</f>
        <v>0.38423410548593279</v>
      </c>
      <c r="J818" s="37">
        <f>CORREL('Daily Returns'!C$819:C$1070,'Daily Returns'!D$819:D$1070)</f>
        <v>-0.11625874826094426</v>
      </c>
    </row>
    <row r="819" spans="1:10" x14ac:dyDescent="0.25">
      <c r="A819" s="60">
        <f>'Daily Prices'!A1071</f>
        <v>43755</v>
      </c>
      <c r="B819" s="61">
        <f>STDEV('Daily Returns'!B$820:B$1071)*SQRT(Assumptions!$C$9)</f>
        <v>0.15921961870947315</v>
      </c>
      <c r="C819" s="61">
        <f>STDEV('Daily Returns'!C$820:C$1071)*SQRT(Assumptions!$C$9)</f>
        <v>0.13850844089643136</v>
      </c>
      <c r="D819" s="61">
        <f>STDEV('Daily Returns'!D$820:D$1071)*SQRT(Assumptions!$C$9)</f>
        <v>0.22159353524607159</v>
      </c>
      <c r="E819" s="61">
        <f>STDEV('Daily Returns'!E$820:E$1071)*SQRT(Assumptions!$C$9)</f>
        <v>0.10069072526132961</v>
      </c>
      <c r="F819" s="48">
        <f>'Growth Index'!E1071/'Growth Index'!E819-1</f>
        <v>0.11813950082754232</v>
      </c>
      <c r="G819" s="62">
        <f>(F819-Assumptions!$C$8)/E819</f>
        <v>0.52774970772755581</v>
      </c>
      <c r="H819" s="62">
        <f>CORREL('Daily Returns'!B$820:B$1071,'Daily Returns'!C$820:C$1071)</f>
        <v>-0.2307638137425474</v>
      </c>
      <c r="I819" s="62">
        <f>CORREL('Daily Returns'!B$820:B$1071,'Daily Returns'!D$820:D$1071)</f>
        <v>0.38515501482682174</v>
      </c>
      <c r="J819" s="62">
        <f>CORREL('Daily Returns'!C$820:C$1071,'Daily Returns'!D$820:D$1071)</f>
        <v>-0.11627015603114885</v>
      </c>
    </row>
    <row r="820" spans="1:10" x14ac:dyDescent="0.25">
      <c r="A820" s="63">
        <f>'Daily Prices'!A1072</f>
        <v>43756</v>
      </c>
      <c r="B820" s="35">
        <f>STDEV('Daily Returns'!B$821:B$1072)*SQRT(Assumptions!$C$9)</f>
        <v>0.15933943891120317</v>
      </c>
      <c r="C820" s="35">
        <f>STDEV('Daily Returns'!C$821:C$1072)*SQRT(Assumptions!$C$9)</f>
        <v>0.13848750560129031</v>
      </c>
      <c r="D820" s="35">
        <f>STDEV('Daily Returns'!D$821:D$1072)*SQRT(Assumptions!$C$9)</f>
        <v>0.22190097309104753</v>
      </c>
      <c r="E820" s="35">
        <f>STDEV('Daily Returns'!E$821:E$1072)*SQRT(Assumptions!$C$9)</f>
        <v>0.10073977327801134</v>
      </c>
      <c r="F820" s="32">
        <f>'Growth Index'!E1072/'Growth Index'!E820-1</f>
        <v>0.11983806570839817</v>
      </c>
      <c r="G820" s="37">
        <f>(F820-Assumptions!$C$8)/E820</f>
        <v>0.54435367406537305</v>
      </c>
      <c r="H820" s="37">
        <f>CORREL('Daily Returns'!B$821:B$1072,'Daily Returns'!C$821:C$1072)</f>
        <v>-0.23163649430971789</v>
      </c>
      <c r="I820" s="37">
        <f>CORREL('Daily Returns'!B$821:B$1072,'Daily Returns'!D$821:D$1072)</f>
        <v>0.38641389414771338</v>
      </c>
      <c r="J820" s="37">
        <f>CORREL('Daily Returns'!C$821:C$1072,'Daily Returns'!D$821:D$1072)</f>
        <v>-0.11786101162048003</v>
      </c>
    </row>
    <row r="821" spans="1:10" x14ac:dyDescent="0.25">
      <c r="A821" s="60">
        <f>'Daily Prices'!A1073</f>
        <v>43760</v>
      </c>
      <c r="B821" s="61">
        <f>STDEV('Daily Returns'!B$822:B$1073)*SQRT(Assumptions!$C$9)</f>
        <v>0.15957030260414523</v>
      </c>
      <c r="C821" s="61">
        <f>STDEV('Daily Returns'!C$822:C$1073)*SQRT(Assumptions!$C$9)</f>
        <v>0.13863823241942438</v>
      </c>
      <c r="D821" s="61">
        <f>STDEV('Daily Returns'!D$822:D$1073)*SQRT(Assumptions!$C$9)</f>
        <v>0.2219221069573826</v>
      </c>
      <c r="E821" s="61">
        <f>STDEV('Daily Returns'!E$822:E$1073)*SQRT(Assumptions!$C$9)</f>
        <v>0.10093894679267693</v>
      </c>
      <c r="F821" s="48">
        <f>'Growth Index'!E1073/'Growth Index'!E821-1</f>
        <v>0.10856143220066738</v>
      </c>
      <c r="G821" s="62">
        <f>(F821-Assumptions!$C$8)/E821</f>
        <v>0.43156218273349117</v>
      </c>
      <c r="H821" s="62">
        <f>CORREL('Daily Returns'!B$822:B$1073,'Daily Returns'!C$822:C$1073)</f>
        <v>-0.22803395235815183</v>
      </c>
      <c r="I821" s="62">
        <f>CORREL('Daily Returns'!B$822:B$1073,'Daily Returns'!D$822:D$1073)</f>
        <v>0.38662544583793157</v>
      </c>
      <c r="J821" s="62">
        <f>CORREL('Daily Returns'!C$822:C$1073,'Daily Returns'!D$822:D$1073)</f>
        <v>-0.11706398759938845</v>
      </c>
    </row>
    <row r="822" spans="1:10" x14ac:dyDescent="0.25">
      <c r="A822" s="63">
        <f>'Daily Prices'!A1074</f>
        <v>43761</v>
      </c>
      <c r="B822" s="35">
        <f>STDEV('Daily Returns'!B$823:B$1074)*SQRT(Assumptions!$C$9)</f>
        <v>0.15956992547101848</v>
      </c>
      <c r="C822" s="35">
        <f>STDEV('Daily Returns'!C$823:C$1074)*SQRT(Assumptions!$C$9)</f>
        <v>0.13869196410687595</v>
      </c>
      <c r="D822" s="35">
        <f>STDEV('Daily Returns'!D$823:D$1074)*SQRT(Assumptions!$C$9)</f>
        <v>0.22193502763337028</v>
      </c>
      <c r="E822" s="35">
        <f>STDEV('Daily Returns'!E$823:E$1074)*SQRT(Assumptions!$C$9)</f>
        <v>0.10097573362975626</v>
      </c>
      <c r="F822" s="32">
        <f>'Growth Index'!E1074/'Growth Index'!E822-1</f>
        <v>0.11523025935623288</v>
      </c>
      <c r="G822" s="37">
        <f>(F822-Assumptions!$C$8)/E822</f>
        <v>0.49744881815278696</v>
      </c>
      <c r="H822" s="37">
        <f>CORREL('Daily Returns'!B$823:B$1074,'Daily Returns'!C$823:C$1074)</f>
        <v>-0.22768228314790326</v>
      </c>
      <c r="I822" s="37">
        <f>CORREL('Daily Returns'!B$823:B$1074,'Daily Returns'!D$823:D$1074)</f>
        <v>0.38665105208408401</v>
      </c>
      <c r="J822" s="37">
        <f>CORREL('Daily Returns'!C$823:C$1074,'Daily Returns'!D$823:D$1074)</f>
        <v>-0.11662793920892471</v>
      </c>
    </row>
    <row r="823" spans="1:10" x14ac:dyDescent="0.25">
      <c r="A823" s="60">
        <f>'Daily Prices'!A1075</f>
        <v>43762</v>
      </c>
      <c r="B823" s="61">
        <f>STDEV('Daily Returns'!B$824:B$1075)*SQRT(Assumptions!$C$9)</f>
        <v>0.15916035488748947</v>
      </c>
      <c r="C823" s="61">
        <f>STDEV('Daily Returns'!C$824:C$1075)*SQRT(Assumptions!$C$9)</f>
        <v>0.13874448965697161</v>
      </c>
      <c r="D823" s="61">
        <f>STDEV('Daily Returns'!D$824:D$1075)*SQRT(Assumptions!$C$9)</f>
        <v>0.22159417407573617</v>
      </c>
      <c r="E823" s="61">
        <f>STDEV('Daily Returns'!E$824:E$1075)*SQRT(Assumptions!$C$9)</f>
        <v>0.10069037506006155</v>
      </c>
      <c r="F823" s="48">
        <f>'Growth Index'!E1075/'Growth Index'!E823-1</f>
        <v>0.10476956935535742</v>
      </c>
      <c r="G823" s="62">
        <f>(F823-Assumptions!$C$8)/E823</f>
        <v>0.39496892658940808</v>
      </c>
      <c r="H823" s="62">
        <f>CORREL('Daily Returns'!B$824:B$1075,'Daily Returns'!C$824:C$1075)</f>
        <v>-0.22786815794413562</v>
      </c>
      <c r="I823" s="62">
        <f>CORREL('Daily Returns'!B$824:B$1075,'Daily Returns'!D$824:D$1075)</f>
        <v>0.38342423538928994</v>
      </c>
      <c r="J823" s="62">
        <f>CORREL('Daily Returns'!C$824:C$1075,'Daily Returns'!D$824:D$1075)</f>
        <v>-0.11752188461468611</v>
      </c>
    </row>
    <row r="824" spans="1:10" x14ac:dyDescent="0.25">
      <c r="A824" s="63">
        <f>'Daily Prices'!A1076</f>
        <v>43763</v>
      </c>
      <c r="B824" s="35">
        <f>STDEV('Daily Returns'!B$825:B$1076)*SQRT(Assumptions!$C$9)</f>
        <v>0.15907888677745058</v>
      </c>
      <c r="C824" s="35">
        <f>STDEV('Daily Returns'!C$825:C$1076)*SQRT(Assumptions!$C$9)</f>
        <v>0.13814194344537867</v>
      </c>
      <c r="D824" s="35">
        <f>STDEV('Daily Returns'!D$825:D$1076)*SQRT(Assumptions!$C$9)</f>
        <v>0.2217690249124013</v>
      </c>
      <c r="E824" s="35">
        <f>STDEV('Daily Returns'!E$825:E$1076)*SQRT(Assumptions!$C$9)</f>
        <v>0.10061819833343059</v>
      </c>
      <c r="F824" s="32">
        <f>'Growth Index'!E1076/'Growth Index'!E824-1</f>
        <v>0.10360531964554442</v>
      </c>
      <c r="G824" s="37">
        <f>(F824-Assumptions!$C$8)/E824</f>
        <v>0.38368128514499278</v>
      </c>
      <c r="H824" s="37">
        <f>CORREL('Daily Returns'!B$825:B$1076,'Daily Returns'!C$825:C$1076)</f>
        <v>-0.23226302679793095</v>
      </c>
      <c r="I824" s="37">
        <f>CORREL('Daily Returns'!B$825:B$1076,'Daily Returns'!D$825:D$1076)</f>
        <v>0.38371668701229245</v>
      </c>
      <c r="J824" s="37">
        <f>CORREL('Daily Returns'!C$825:C$1076,'Daily Returns'!D$825:D$1076)</f>
        <v>-0.11490731493771987</v>
      </c>
    </row>
    <row r="825" spans="1:10" x14ac:dyDescent="0.25">
      <c r="A825" s="60">
        <f>'Daily Prices'!A1077</f>
        <v>43767</v>
      </c>
      <c r="B825" s="61">
        <f>STDEV('Daily Returns'!B$826:B$1077)*SQRT(Assumptions!$C$9)</f>
        <v>0.16023274507105575</v>
      </c>
      <c r="C825" s="61">
        <f>STDEV('Daily Returns'!C$826:C$1077)*SQRT(Assumptions!$C$9)</f>
        <v>0.13929373927555005</v>
      </c>
      <c r="D825" s="61">
        <f>STDEV('Daily Returns'!D$826:D$1077)*SQRT(Assumptions!$C$9)</f>
        <v>0.22237984768879082</v>
      </c>
      <c r="E825" s="61">
        <f>STDEV('Daily Returns'!E$826:E$1077)*SQRT(Assumptions!$C$9)</f>
        <v>0.10067166507788802</v>
      </c>
      <c r="F825" s="48">
        <f>'Growth Index'!E1077/'Growth Index'!E825-1</f>
        <v>0.10955646387095319</v>
      </c>
      <c r="G825" s="62">
        <f>(F825-Assumptions!$C$8)/E825</f>
        <v>0.44259190345645499</v>
      </c>
      <c r="H825" s="62">
        <f>CORREL('Daily Returns'!B$826:B$1077,'Daily Returns'!C$826:C$1077)</f>
        <v>-0.24482823800392059</v>
      </c>
      <c r="I825" s="62">
        <f>CORREL('Daily Returns'!B$826:B$1077,'Daily Returns'!D$826:D$1077)</f>
        <v>0.38914271917493454</v>
      </c>
      <c r="J825" s="62">
        <f>CORREL('Daily Returns'!C$826:C$1077,'Daily Returns'!D$826:D$1077)</f>
        <v>-0.12315379924818096</v>
      </c>
    </row>
    <row r="826" spans="1:10" x14ac:dyDescent="0.25">
      <c r="A826" s="63">
        <f>'Daily Prices'!A1078</f>
        <v>43768</v>
      </c>
      <c r="B826" s="35">
        <f>STDEV('Daily Returns'!B$827:B$1078)*SQRT(Assumptions!$C$9)</f>
        <v>0.16031907158819272</v>
      </c>
      <c r="C826" s="35">
        <f>STDEV('Daily Returns'!C$827:C$1078)*SQRT(Assumptions!$C$9)</f>
        <v>0.13935912508493412</v>
      </c>
      <c r="D826" s="35">
        <f>STDEV('Daily Returns'!D$827:D$1078)*SQRT(Assumptions!$C$9)</f>
        <v>0.22252348816033388</v>
      </c>
      <c r="E826" s="35">
        <f>STDEV('Daily Returns'!E$827:E$1078)*SQRT(Assumptions!$C$9)</f>
        <v>0.10084495137541352</v>
      </c>
      <c r="F826" s="32">
        <f>'Growth Index'!E1078/'Growth Index'!E826-1</f>
        <v>0.11539708958541772</v>
      </c>
      <c r="G826" s="37">
        <f>(F826-Assumptions!$C$8)/E826</f>
        <v>0.49974826600694627</v>
      </c>
      <c r="H826" s="37">
        <f>CORREL('Daily Returns'!B$827:B$1078,'Daily Returns'!C$827:C$1078)</f>
        <v>-0.24356754063966882</v>
      </c>
      <c r="I826" s="37">
        <f>CORREL('Daily Returns'!B$827:B$1078,'Daily Returns'!D$827:D$1078)</f>
        <v>0.39010145714990269</v>
      </c>
      <c r="J826" s="37">
        <f>CORREL('Daily Returns'!C$827:C$1078,'Daily Returns'!D$827:D$1078)</f>
        <v>-0.12177892107143251</v>
      </c>
    </row>
    <row r="827" spans="1:10" x14ac:dyDescent="0.25">
      <c r="A827" s="60">
        <f>'Daily Prices'!A1079</f>
        <v>43769</v>
      </c>
      <c r="B827" s="61">
        <f>STDEV('Daily Returns'!B$828:B$1079)*SQRT(Assumptions!$C$9)</f>
        <v>0.1603227019123912</v>
      </c>
      <c r="C827" s="61">
        <f>STDEV('Daily Returns'!C$828:C$1079)*SQRT(Assumptions!$C$9)</f>
        <v>0.1399494463300168</v>
      </c>
      <c r="D827" s="61">
        <f>STDEV('Daily Returns'!D$828:D$1079)*SQRT(Assumptions!$C$9)</f>
        <v>0.22266818975701411</v>
      </c>
      <c r="E827" s="61">
        <f>STDEV('Daily Returns'!E$828:E$1079)*SQRT(Assumptions!$C$9)</f>
        <v>0.10117615375961909</v>
      </c>
      <c r="F827" s="48">
        <f>'Growth Index'!E1079/'Growth Index'!E827-1</f>
        <v>0.12334702881652282</v>
      </c>
      <c r="G827" s="62">
        <f>(F827-Assumptions!$C$8)/E827</f>
        <v>0.57668755579647246</v>
      </c>
      <c r="H827" s="62">
        <f>CORREL('Daily Returns'!B$828:B$1079,'Daily Returns'!C$828:C$1079)</f>
        <v>-0.24143355627564544</v>
      </c>
      <c r="I827" s="62">
        <f>CORREL('Daily Returns'!B$828:B$1079,'Daily Returns'!D$828:D$1079)</f>
        <v>0.39036183619061765</v>
      </c>
      <c r="J827" s="62">
        <f>CORREL('Daily Returns'!C$828:C$1079,'Daily Returns'!D$828:D$1079)</f>
        <v>-0.11779852224702661</v>
      </c>
    </row>
    <row r="828" spans="1:10" x14ac:dyDescent="0.25">
      <c r="A828" s="63">
        <f>'Daily Prices'!A1080</f>
        <v>43770</v>
      </c>
      <c r="B828" s="35">
        <f>STDEV('Daily Returns'!B$829:B$1080)*SQRT(Assumptions!$C$9)</f>
        <v>0.16008014352333544</v>
      </c>
      <c r="C828" s="35">
        <f>STDEV('Daily Returns'!C$829:C$1080)*SQRT(Assumptions!$C$9)</f>
        <v>0.14027464455356381</v>
      </c>
      <c r="D828" s="35">
        <f>STDEV('Daily Returns'!D$829:D$1080)*SQRT(Assumptions!$C$9)</f>
        <v>0.22793781970343074</v>
      </c>
      <c r="E828" s="35">
        <f>STDEV('Daily Returns'!E$829:E$1080)*SQRT(Assumptions!$C$9)</f>
        <v>0.10270781301747947</v>
      </c>
      <c r="F828" s="32">
        <f>'Growth Index'!E1080/'Growth Index'!E828-1</f>
        <v>0.1111369957561279</v>
      </c>
      <c r="G828" s="37">
        <f>(F828-Assumptions!$C$8)/E828</f>
        <v>0.44920629113459953</v>
      </c>
      <c r="H828" s="37">
        <f>CORREL('Daily Returns'!B$829:B$1080,'Daily Returns'!C$829:C$1080)</f>
        <v>-0.24096441351236253</v>
      </c>
      <c r="I828" s="37">
        <f>CORREL('Daily Returns'!B$829:B$1080,'Daily Returns'!D$829:D$1080)</f>
        <v>0.37526823145822613</v>
      </c>
      <c r="J828" s="37">
        <f>CORREL('Daily Returns'!C$829:C$1080,'Daily Returns'!D$829:D$1080)</f>
        <v>-9.7455224028454968E-2</v>
      </c>
    </row>
    <row r="829" spans="1:10" x14ac:dyDescent="0.25">
      <c r="A829" s="60">
        <f>'Daily Prices'!A1081</f>
        <v>43773</v>
      </c>
      <c r="B829" s="61">
        <f>STDEV('Daily Returns'!B$830:B$1081)*SQRT(Assumptions!$C$9)</f>
        <v>0.16005373147610552</v>
      </c>
      <c r="C829" s="61">
        <f>STDEV('Daily Returns'!C$830:C$1081)*SQRT(Assumptions!$C$9)</f>
        <v>0.14018635064989804</v>
      </c>
      <c r="D829" s="61">
        <f>STDEV('Daily Returns'!D$830:D$1081)*SQRT(Assumptions!$C$9)</f>
        <v>0.23574708871419769</v>
      </c>
      <c r="E829" s="61">
        <f>STDEV('Daily Returns'!E$830:E$1081)*SQRT(Assumptions!$C$9)</f>
        <v>0.10441624539001838</v>
      </c>
      <c r="F829" s="48">
        <f>'Growth Index'!E1081/'Growth Index'!E829-1</f>
        <v>0.14736559104693203</v>
      </c>
      <c r="G829" s="62">
        <f>(F829-Assumptions!$C$8)/E829</f>
        <v>0.78881969696648113</v>
      </c>
      <c r="H829" s="62">
        <f>CORREL('Daily Returns'!B$830:B$1081,'Daily Returns'!C$830:C$1081)</f>
        <v>-0.24183394970605632</v>
      </c>
      <c r="I829" s="62">
        <f>CORREL('Daily Returns'!B$830:B$1081,'Daily Returns'!D$830:D$1081)</f>
        <v>0.3656450075109649</v>
      </c>
      <c r="J829" s="62">
        <f>CORREL('Daily Returns'!C$830:C$1081,'Daily Returns'!D$830:D$1081)</f>
        <v>-9.2057934760434224E-2</v>
      </c>
    </row>
    <row r="830" spans="1:10" x14ac:dyDescent="0.25">
      <c r="A830" s="63">
        <f>'Daily Prices'!A1082</f>
        <v>43775</v>
      </c>
      <c r="B830" s="35">
        <f>STDEV('Daily Returns'!B$831:B$1082)*SQRT(Assumptions!$C$9)</f>
        <v>0.16005224690845607</v>
      </c>
      <c r="C830" s="35">
        <f>STDEV('Daily Returns'!C$831:C$1082)*SQRT(Assumptions!$C$9)</f>
        <v>0.14061728549095079</v>
      </c>
      <c r="D830" s="35">
        <f>STDEV('Daily Returns'!D$831:D$1082)*SQRT(Assumptions!$C$9)</f>
        <v>0.23458213324188434</v>
      </c>
      <c r="E830" s="35">
        <f>STDEV('Daily Returns'!E$831:E$1082)*SQRT(Assumptions!$C$9)</f>
        <v>0.10430737279450289</v>
      </c>
      <c r="F830" s="32">
        <f>'Growth Index'!E1082/'Growth Index'!E830-1</f>
        <v>0.15039222352131332</v>
      </c>
      <c r="G830" s="37">
        <f>(F830-Assumptions!$C$8)/E830</f>
        <v>0.81865951786117253</v>
      </c>
      <c r="H830" s="37">
        <f>CORREL('Daily Returns'!B$831:B$1082,'Daily Returns'!C$831:C$1082)</f>
        <v>-0.24215423422282753</v>
      </c>
      <c r="I830" s="37">
        <f>CORREL('Daily Returns'!B$831:B$1082,'Daily Returns'!D$831:D$1082)</f>
        <v>0.36530968726426344</v>
      </c>
      <c r="J830" s="37">
        <f>CORREL('Daily Returns'!C$831:C$1082,'Daily Returns'!D$831:D$1082)</f>
        <v>-8.875144336925192E-2</v>
      </c>
    </row>
    <row r="831" spans="1:10" x14ac:dyDescent="0.25">
      <c r="A831" s="60">
        <f>'Daily Prices'!A1083</f>
        <v>43776</v>
      </c>
      <c r="B831" s="61">
        <f>STDEV('Daily Returns'!B$832:B$1083)*SQRT(Assumptions!$C$9)</f>
        <v>0.15982684317328205</v>
      </c>
      <c r="C831" s="61">
        <f>STDEV('Daily Returns'!C$832:C$1083)*SQRT(Assumptions!$C$9)</f>
        <v>0.14048277077584531</v>
      </c>
      <c r="D831" s="61">
        <f>STDEV('Daily Returns'!D$832:D$1083)*SQRT(Assumptions!$C$9)</f>
        <v>0.23459736254573865</v>
      </c>
      <c r="E831" s="61">
        <f>STDEV('Daily Returns'!E$832:E$1083)*SQRT(Assumptions!$C$9)</f>
        <v>0.10417608746271552</v>
      </c>
      <c r="F831" s="48">
        <f>'Growth Index'!E1083/'Growth Index'!E831-1</f>
        <v>0.14512919555123904</v>
      </c>
      <c r="G831" s="62">
        <f>(F831-Assumptions!$C$8)/E831</f>
        <v>0.76917071376785173</v>
      </c>
      <c r="H831" s="62">
        <f>CORREL('Daily Returns'!B$832:B$1083,'Daily Returns'!C$832:C$1083)</f>
        <v>-0.24654616900595328</v>
      </c>
      <c r="I831" s="62">
        <f>CORREL('Daily Returns'!B$832:B$1083,'Daily Returns'!D$832:D$1083)</f>
        <v>0.36656899773147122</v>
      </c>
      <c r="J831" s="62">
        <f>CORREL('Daily Returns'!C$832:C$1083,'Daily Returns'!D$832:D$1083)</f>
        <v>-8.884100668161736E-2</v>
      </c>
    </row>
    <row r="832" spans="1:10" x14ac:dyDescent="0.25">
      <c r="A832" s="63">
        <f>'Daily Prices'!A1084</f>
        <v>43780</v>
      </c>
      <c r="B832" s="35">
        <f>STDEV('Daily Returns'!B$833:B$1084)*SQRT(Assumptions!$C$9)</f>
        <v>0.15953328298205488</v>
      </c>
      <c r="C832" s="35">
        <f>STDEV('Daily Returns'!C$833:C$1084)*SQRT(Assumptions!$C$9)</f>
        <v>0.14069421027752815</v>
      </c>
      <c r="D832" s="35">
        <f>STDEV('Daily Returns'!D$833:D$1084)*SQRT(Assumptions!$C$9)</f>
        <v>0.23500393576784817</v>
      </c>
      <c r="E832" s="35">
        <f>STDEV('Daily Returns'!E$833:E$1084)*SQRT(Assumptions!$C$9)</f>
        <v>0.10466435650316273</v>
      </c>
      <c r="F832" s="32">
        <f>'Growth Index'!E1084/'Growth Index'!E832-1</f>
        <v>0.13569971664130076</v>
      </c>
      <c r="G832" s="37">
        <f>(F832-Assumptions!$C$8)/E832</f>
        <v>0.67548990891817473</v>
      </c>
      <c r="H832" s="37">
        <f>CORREL('Daily Returns'!B$833:B$1084,'Daily Returns'!C$833:C$1084)</f>
        <v>-0.24030934111093374</v>
      </c>
      <c r="I832" s="37">
        <f>CORREL('Daily Returns'!B$833:B$1084,'Daily Returns'!D$833:D$1084)</f>
        <v>0.36900097719329067</v>
      </c>
      <c r="J832" s="37">
        <f>CORREL('Daily Returns'!C$833:C$1084,'Daily Returns'!D$833:D$1084)</f>
        <v>-8.4329450153818639E-2</v>
      </c>
    </row>
    <row r="833" spans="1:10" x14ac:dyDescent="0.25">
      <c r="A833" s="60">
        <f>'Daily Prices'!A1085</f>
        <v>43782</v>
      </c>
      <c r="B833" s="61">
        <f>STDEV('Daily Returns'!B$834:B$1085)*SQRT(Assumptions!$C$9)</f>
        <v>0.15905180080191558</v>
      </c>
      <c r="C833" s="61">
        <f>STDEV('Daily Returns'!C$834:C$1085)*SQRT(Assumptions!$C$9)</f>
        <v>0.14090561381000524</v>
      </c>
      <c r="D833" s="61">
        <f>STDEV('Daily Returns'!D$834:D$1085)*SQRT(Assumptions!$C$9)</f>
        <v>0.23545588115053007</v>
      </c>
      <c r="E833" s="61">
        <f>STDEV('Daily Returns'!E$834:E$1085)*SQRT(Assumptions!$C$9)</f>
        <v>0.10444502525495063</v>
      </c>
      <c r="F833" s="48">
        <f>'Growth Index'!E1085/'Growth Index'!E833-1</f>
        <v>0.14130582124444446</v>
      </c>
      <c r="G833" s="62">
        <f>(F833-Assumptions!$C$8)/E833</f>
        <v>0.73058358747275631</v>
      </c>
      <c r="H833" s="62">
        <f>CORREL('Daily Returns'!B$834:B$1085,'Daily Returns'!C$834:C$1085)</f>
        <v>-0.24722476547693861</v>
      </c>
      <c r="I833" s="62">
        <f>CORREL('Daily Returns'!B$834:B$1085,'Daily Returns'!D$834:D$1085)</f>
        <v>0.37118375594990083</v>
      </c>
      <c r="J833" s="62">
        <f>CORREL('Daily Returns'!C$834:C$1085,'Daily Returns'!D$834:D$1085)</f>
        <v>-8.8746424091844078E-2</v>
      </c>
    </row>
    <row r="834" spans="1:10" x14ac:dyDescent="0.25">
      <c r="A834" s="63">
        <f>'Daily Prices'!A1086</f>
        <v>43783</v>
      </c>
      <c r="B834" s="35">
        <f>STDEV('Daily Returns'!B$835:B$1086)*SQRT(Assumptions!$C$9)</f>
        <v>0.15809706486244388</v>
      </c>
      <c r="C834" s="35">
        <f>STDEV('Daily Returns'!C$835:C$1086)*SQRT(Assumptions!$C$9)</f>
        <v>0.14090515384959407</v>
      </c>
      <c r="D834" s="35">
        <f>STDEV('Daily Returns'!D$835:D$1086)*SQRT(Assumptions!$C$9)</f>
        <v>0.23414685956347056</v>
      </c>
      <c r="E834" s="35">
        <f>STDEV('Daily Returns'!E$835:E$1086)*SQRT(Assumptions!$C$9)</f>
        <v>0.10364696415499966</v>
      </c>
      <c r="F834" s="32">
        <f>'Growth Index'!E1086/'Growth Index'!E834-1</f>
        <v>0.12803483080311495</v>
      </c>
      <c r="G834" s="37">
        <f>(F834-Assumptions!$C$8)/E834</f>
        <v>0.60816861658243093</v>
      </c>
      <c r="H834" s="37">
        <f>CORREL('Daily Returns'!B$835:B$1086,'Daily Returns'!C$835:C$1086)</f>
        <v>-0.24901218405889355</v>
      </c>
      <c r="I834" s="37">
        <f>CORREL('Daily Returns'!B$835:B$1086,'Daily Returns'!D$835:D$1086)</f>
        <v>0.36354332183111943</v>
      </c>
      <c r="J834" s="37">
        <f>CORREL('Daily Returns'!C$835:C$1086,'Daily Returns'!D$835:D$1086)</f>
        <v>-8.9513974300945806E-2</v>
      </c>
    </row>
    <row r="835" spans="1:10" x14ac:dyDescent="0.25">
      <c r="A835" s="60">
        <f>'Daily Prices'!A1087</f>
        <v>43784</v>
      </c>
      <c r="B835" s="61">
        <f>STDEV('Daily Returns'!B$836:B$1087)*SQRT(Assumptions!$C$9)</f>
        <v>0.15751853400627625</v>
      </c>
      <c r="C835" s="61">
        <f>STDEV('Daily Returns'!C$836:C$1087)*SQRT(Assumptions!$C$9)</f>
        <v>0.14089624515698762</v>
      </c>
      <c r="D835" s="61">
        <f>STDEV('Daily Returns'!D$836:D$1087)*SQRT(Assumptions!$C$9)</f>
        <v>0.23285792493884025</v>
      </c>
      <c r="E835" s="61">
        <f>STDEV('Daily Returns'!E$836:E$1087)*SQRT(Assumptions!$C$9)</f>
        <v>0.10348451253423091</v>
      </c>
      <c r="F835" s="48">
        <f>'Growth Index'!E1087/'Growth Index'!E835-1</f>
        <v>0.12072990937691452</v>
      </c>
      <c r="G835" s="62">
        <f>(F835-Assumptions!$C$8)/E835</f>
        <v>0.53853381546808776</v>
      </c>
      <c r="H835" s="62">
        <f>CORREL('Daily Returns'!B$836:B$1087,'Daily Returns'!C$836:C$1087)</f>
        <v>-0.24657310684170075</v>
      </c>
      <c r="I835" s="62">
        <f>CORREL('Daily Returns'!B$836:B$1087,'Daily Returns'!D$836:D$1087)</f>
        <v>0.37628180126406574</v>
      </c>
      <c r="J835" s="62">
        <f>CORREL('Daily Returns'!C$836:C$1087,'Daily Returns'!D$836:D$1087)</f>
        <v>-9.5417628137823424E-2</v>
      </c>
    </row>
    <row r="836" spans="1:10" x14ac:dyDescent="0.25">
      <c r="A836" s="63">
        <f>'Daily Prices'!A1088</f>
        <v>43787</v>
      </c>
      <c r="B836" s="35">
        <f>STDEV('Daily Returns'!B$837:B$1088)*SQRT(Assumptions!$C$9)</f>
        <v>0.15731935503966568</v>
      </c>
      <c r="C836" s="35">
        <f>STDEV('Daily Returns'!C$837:C$1088)*SQRT(Assumptions!$C$9)</f>
        <v>0.14094321008325225</v>
      </c>
      <c r="D836" s="35">
        <f>STDEV('Daily Returns'!D$837:D$1088)*SQRT(Assumptions!$C$9)</f>
        <v>0.23195690597702076</v>
      </c>
      <c r="E836" s="35">
        <f>STDEV('Daily Returns'!E$837:E$1088)*SQRT(Assumptions!$C$9)</f>
        <v>0.10319443331196085</v>
      </c>
      <c r="F836" s="32">
        <f>'Growth Index'!E1088/'Growth Index'!E836-1</f>
        <v>0.13240548566088561</v>
      </c>
      <c r="G836" s="37">
        <f>(F836-Assumptions!$C$8)/E836</f>
        <v>0.65318916435265617</v>
      </c>
      <c r="H836" s="37">
        <f>CORREL('Daily Returns'!B$837:B$1088,'Daily Returns'!C$837:C$1088)</f>
        <v>-0.24657126615339764</v>
      </c>
      <c r="I836" s="37">
        <f>CORREL('Daily Returns'!B$837:B$1088,'Daily Returns'!D$837:D$1088)</f>
        <v>0.37325444394415702</v>
      </c>
      <c r="J836" s="37">
        <f>CORREL('Daily Returns'!C$837:C$1088,'Daily Returns'!D$837:D$1088)</f>
        <v>-9.4142960943828818E-2</v>
      </c>
    </row>
    <row r="837" spans="1:10" x14ac:dyDescent="0.25">
      <c r="A837" s="60">
        <f>'Daily Prices'!A1089</f>
        <v>43788</v>
      </c>
      <c r="B837" s="61">
        <f>STDEV('Daily Returns'!B$838:B$1089)*SQRT(Assumptions!$C$9)</f>
        <v>0.15729933616673747</v>
      </c>
      <c r="C837" s="61">
        <f>STDEV('Daily Returns'!C$838:C$1089)*SQRT(Assumptions!$C$9)</f>
        <v>0.14080533167995904</v>
      </c>
      <c r="D837" s="61">
        <f>STDEV('Daily Returns'!D$838:D$1089)*SQRT(Assumptions!$C$9)</f>
        <v>0.23201906186407378</v>
      </c>
      <c r="E837" s="61">
        <f>STDEV('Daily Returns'!E$838:E$1089)*SQRT(Assumptions!$C$9)</f>
        <v>0.10312372516110037</v>
      </c>
      <c r="F837" s="48">
        <f>'Growth Index'!E1089/'Growth Index'!E837-1</f>
        <v>0.14008101207189538</v>
      </c>
      <c r="G837" s="62">
        <f>(F837-Assumptions!$C$8)/E837</f>
        <v>0.72806729930094627</v>
      </c>
      <c r="H837" s="62">
        <f>CORREL('Daily Returns'!B$838:B$1089,'Daily Returns'!C$838:C$1089)</f>
        <v>-0.24857603933862743</v>
      </c>
      <c r="I837" s="62">
        <f>CORREL('Daily Returns'!B$838:B$1089,'Daily Returns'!D$838:D$1089)</f>
        <v>0.37366088154909327</v>
      </c>
      <c r="J837" s="62">
        <f>CORREL('Daily Returns'!C$838:C$1089,'Daily Returns'!D$838:D$1089)</f>
        <v>-9.4746864693667124E-2</v>
      </c>
    </row>
    <row r="838" spans="1:10" x14ac:dyDescent="0.25">
      <c r="A838" s="63">
        <f>'Daily Prices'!A1090</f>
        <v>43789</v>
      </c>
      <c r="B838" s="35">
        <f>STDEV('Daily Returns'!B$839:B$1090)*SQRT(Assumptions!$C$9)</f>
        <v>0.15715080255066882</v>
      </c>
      <c r="C838" s="35">
        <f>STDEV('Daily Returns'!C$839:C$1090)*SQRT(Assumptions!$C$9)</f>
        <v>0.1407886407553961</v>
      </c>
      <c r="D838" s="35">
        <f>STDEV('Daily Returns'!D$839:D$1090)*SQRT(Assumptions!$C$9)</f>
        <v>0.23192484337491759</v>
      </c>
      <c r="E838" s="35">
        <f>STDEV('Daily Returns'!E$839:E$1090)*SQRT(Assumptions!$C$9)</f>
        <v>0.10300370127240582</v>
      </c>
      <c r="F838" s="32">
        <f>'Growth Index'!E1090/'Growth Index'!E838-1</f>
        <v>0.15128562059181494</v>
      </c>
      <c r="G838" s="37">
        <f>(F838-Assumptions!$C$8)/E838</f>
        <v>0.83769436948311315</v>
      </c>
      <c r="H838" s="37">
        <f>CORREL('Daily Returns'!B$839:B$1090,'Daily Returns'!C$839:C$1090)</f>
        <v>-0.24951341118687362</v>
      </c>
      <c r="I838" s="37">
        <f>CORREL('Daily Returns'!B$839:B$1090,'Daily Returns'!D$839:D$1090)</f>
        <v>0.3728643973135406</v>
      </c>
      <c r="J838" s="37">
        <f>CORREL('Daily Returns'!C$839:C$1090,'Daily Returns'!D$839:D$1090)</f>
        <v>-9.5273606969579025E-2</v>
      </c>
    </row>
    <row r="839" spans="1:10" x14ac:dyDescent="0.25">
      <c r="A839" s="60">
        <f>'Daily Prices'!A1091</f>
        <v>43790</v>
      </c>
      <c r="B839" s="61">
        <f>STDEV('Daily Returns'!B$840:B$1091)*SQRT(Assumptions!$C$9)</f>
        <v>0.15644529457329978</v>
      </c>
      <c r="C839" s="61">
        <f>STDEV('Daily Returns'!C$840:C$1091)*SQRT(Assumptions!$C$9)</f>
        <v>0.14049341317550487</v>
      </c>
      <c r="D839" s="61">
        <f>STDEV('Daily Returns'!D$840:D$1091)*SQRT(Assumptions!$C$9)</f>
        <v>0.23161148911127713</v>
      </c>
      <c r="E839" s="61">
        <f>STDEV('Daily Returns'!E$840:E$1091)*SQRT(Assumptions!$C$9)</f>
        <v>0.10301448883783809</v>
      </c>
      <c r="F839" s="48">
        <f>'Growth Index'!E1091/'Growth Index'!E839-1</f>
        <v>0.1510173318775283</v>
      </c>
      <c r="G839" s="62">
        <f>(F839-Assumptions!$C$8)/E839</f>
        <v>0.83500226859285653</v>
      </c>
      <c r="H839" s="62">
        <f>CORREL('Daily Returns'!B$840:B$1091,'Daily Returns'!C$840:C$1091)</f>
        <v>-0.24359061262837733</v>
      </c>
      <c r="I839" s="62">
        <f>CORREL('Daily Returns'!B$840:B$1091,'Daily Returns'!D$840:D$1091)</f>
        <v>0.36963184613235162</v>
      </c>
      <c r="J839" s="62">
        <f>CORREL('Daily Returns'!C$840:C$1091,'Daily Returns'!D$840:D$1091)</f>
        <v>-8.9982698902288216E-2</v>
      </c>
    </row>
    <row r="840" spans="1:10" x14ac:dyDescent="0.25">
      <c r="A840" s="63">
        <f>'Daily Prices'!A1092</f>
        <v>43791</v>
      </c>
      <c r="B840" s="35">
        <f>STDEV('Daily Returns'!B$841:B$1092)*SQRT(Assumptions!$C$9)</f>
        <v>0.15628666753834519</v>
      </c>
      <c r="C840" s="35">
        <f>STDEV('Daily Returns'!C$841:C$1092)*SQRT(Assumptions!$C$9)</f>
        <v>0.14047794105988073</v>
      </c>
      <c r="D840" s="35">
        <f>STDEV('Daily Returns'!D$841:D$1092)*SQRT(Assumptions!$C$9)</f>
        <v>0.23154330144328947</v>
      </c>
      <c r="E840" s="35">
        <f>STDEV('Daily Returns'!E$841:E$1092)*SQRT(Assumptions!$C$9)</f>
        <v>0.10301250918262177</v>
      </c>
      <c r="F840" s="32">
        <f>'Growth Index'!E1092/'Growth Index'!E840-1</f>
        <v>0.14383188200626584</v>
      </c>
      <c r="G840" s="37">
        <f>(F840-Assumptions!$C$8)/E840</f>
        <v>0.765265137523364</v>
      </c>
      <c r="H840" s="37">
        <f>CORREL('Daily Returns'!B$841:B$1092,'Daily Returns'!C$841:C$1092)</f>
        <v>-0.24187240982994573</v>
      </c>
      <c r="I840" s="37">
        <f>CORREL('Daily Returns'!B$841:B$1092,'Daily Returns'!D$841:D$1092)</f>
        <v>0.36886825559450892</v>
      </c>
      <c r="J840" s="37">
        <f>CORREL('Daily Returns'!C$841:C$1092,'Daily Returns'!D$841:D$1092)</f>
        <v>-8.9349885886115143E-2</v>
      </c>
    </row>
    <row r="841" spans="1:10" x14ac:dyDescent="0.25">
      <c r="A841" s="60">
        <f>'Daily Prices'!A1093</f>
        <v>43794</v>
      </c>
      <c r="B841" s="61">
        <f>STDEV('Daily Returns'!B$842:B$1093)*SQRT(Assumptions!$C$9)</f>
        <v>0.1567627486509923</v>
      </c>
      <c r="C841" s="61">
        <f>STDEV('Daily Returns'!C$842:C$1093)*SQRT(Assumptions!$C$9)</f>
        <v>0.14029664019746324</v>
      </c>
      <c r="D841" s="61">
        <f>STDEV('Daily Returns'!D$842:D$1093)*SQRT(Assumptions!$C$9)</f>
        <v>0.23172618872165171</v>
      </c>
      <c r="E841" s="61">
        <f>STDEV('Daily Returns'!E$842:E$1093)*SQRT(Assumptions!$C$9)</f>
        <v>0.10297943856974059</v>
      </c>
      <c r="F841" s="48">
        <f>'Growth Index'!E1093/'Growth Index'!E841-1</f>
        <v>0.1544129764773734</v>
      </c>
      <c r="G841" s="62">
        <f>(F841-Assumptions!$C$8)/E841</f>
        <v>0.86826047722934896</v>
      </c>
      <c r="H841" s="62">
        <f>CORREL('Daily Returns'!B$842:B$1093,'Daily Returns'!C$842:C$1093)</f>
        <v>-0.2462706044601097</v>
      </c>
      <c r="I841" s="62">
        <f>CORREL('Daily Returns'!B$842:B$1093,'Daily Returns'!D$842:D$1093)</f>
        <v>0.37060573799814461</v>
      </c>
      <c r="J841" s="62">
        <f>CORREL('Daily Returns'!C$842:C$1093,'Daily Returns'!D$842:D$1093)</f>
        <v>-9.1296938160796315E-2</v>
      </c>
    </row>
    <row r="842" spans="1:10" x14ac:dyDescent="0.25">
      <c r="A842" s="63">
        <f>'Daily Prices'!A1094</f>
        <v>43795</v>
      </c>
      <c r="B842" s="35">
        <f>STDEV('Daily Returns'!B$843:B$1094)*SQRT(Assumptions!$C$9)</f>
        <v>0.15664359427719754</v>
      </c>
      <c r="C842" s="35">
        <f>STDEV('Daily Returns'!C$843:C$1094)*SQRT(Assumptions!$C$9)</f>
        <v>0.14019870879539081</v>
      </c>
      <c r="D842" s="35">
        <f>STDEV('Daily Returns'!D$843:D$1094)*SQRT(Assumptions!$C$9)</f>
        <v>0.23157890744116566</v>
      </c>
      <c r="E842" s="35">
        <f>STDEV('Daily Returns'!E$843:E$1094)*SQRT(Assumptions!$C$9)</f>
        <v>0.10276517033282363</v>
      </c>
      <c r="F842" s="32">
        <f>'Growth Index'!E1094/'Growth Index'!E842-1</f>
        <v>0.1585603228972301</v>
      </c>
      <c r="G842" s="37">
        <f>(F842-Assumptions!$C$8)/E842</f>
        <v>0.91042833475795382</v>
      </c>
      <c r="H842" s="37">
        <f>CORREL('Daily Returns'!B$843:B$1094,'Daily Returns'!C$843:C$1094)</f>
        <v>-0.2484008176262523</v>
      </c>
      <c r="I842" s="37">
        <f>CORREL('Daily Returns'!B$843:B$1094,'Daily Returns'!D$843:D$1094)</f>
        <v>0.3697154505245141</v>
      </c>
      <c r="J842" s="37">
        <f>CORREL('Daily Returns'!C$843:C$1094,'Daily Returns'!D$843:D$1094)</f>
        <v>-9.2915224916980038E-2</v>
      </c>
    </row>
    <row r="843" spans="1:10" x14ac:dyDescent="0.25">
      <c r="A843" s="60">
        <f>'Daily Prices'!A1095</f>
        <v>43796</v>
      </c>
      <c r="B843" s="61">
        <f>STDEV('Daily Returns'!B$844:B$1095)*SQRT(Assumptions!$C$9)</f>
        <v>0.15667162654115874</v>
      </c>
      <c r="C843" s="61">
        <f>STDEV('Daily Returns'!C$844:C$1095)*SQRT(Assumptions!$C$9)</f>
        <v>0.14026467757434202</v>
      </c>
      <c r="D843" s="61">
        <f>STDEV('Daily Returns'!D$844:D$1095)*SQRT(Assumptions!$C$9)</f>
        <v>0.23137755747185945</v>
      </c>
      <c r="E843" s="61">
        <f>STDEV('Daily Returns'!E$844:E$1095)*SQRT(Assumptions!$C$9)</f>
        <v>0.10269458003695127</v>
      </c>
      <c r="F843" s="48">
        <f>'Growth Index'!E1095/'Growth Index'!E843-1</f>
        <v>0.16327090954129941</v>
      </c>
      <c r="G843" s="62">
        <f>(F843-Assumptions!$C$8)/E843</f>
        <v>0.95692401201640687</v>
      </c>
      <c r="H843" s="62">
        <f>CORREL('Daily Returns'!B$844:B$1095,'Daily Returns'!C$844:C$1095)</f>
        <v>-0.24905361980525212</v>
      </c>
      <c r="I843" s="62">
        <f>CORREL('Daily Returns'!B$844:B$1095,'Daily Returns'!D$844:D$1095)</f>
        <v>0.36936053428957827</v>
      </c>
      <c r="J843" s="62">
        <f>CORREL('Daily Returns'!C$844:C$1095,'Daily Returns'!D$844:D$1095)</f>
        <v>-9.3156244274041386E-2</v>
      </c>
    </row>
    <row r="844" spans="1:10" x14ac:dyDescent="0.25">
      <c r="A844" s="63">
        <f>'Daily Prices'!A1096</f>
        <v>43797</v>
      </c>
      <c r="B844" s="35">
        <f>STDEV('Daily Returns'!B$845:B$1096)*SQRT(Assumptions!$C$9)</f>
        <v>0.15649509822461891</v>
      </c>
      <c r="C844" s="35">
        <f>STDEV('Daily Returns'!C$845:C$1096)*SQRT(Assumptions!$C$9)</f>
        <v>0.13993935322252152</v>
      </c>
      <c r="D844" s="35">
        <f>STDEV('Daily Returns'!D$845:D$1096)*SQRT(Assumptions!$C$9)</f>
        <v>0.23155520898461909</v>
      </c>
      <c r="E844" s="35">
        <f>STDEV('Daily Returns'!E$845:E$1096)*SQRT(Assumptions!$C$9)</f>
        <v>0.10262542053248618</v>
      </c>
      <c r="F844" s="32">
        <f>'Growth Index'!E1096/'Growth Index'!E844-1</f>
        <v>0.16173862607221978</v>
      </c>
      <c r="G844" s="37">
        <f>(F844-Assumptions!$C$8)/E844</f>
        <v>0.94263804786648431</v>
      </c>
      <c r="H844" s="37">
        <f>CORREL('Daily Returns'!B$845:B$1096,'Daily Returns'!C$845:C$1096)</f>
        <v>-0.25315946781862919</v>
      </c>
      <c r="I844" s="37">
        <f>CORREL('Daily Returns'!B$845:B$1096,'Daily Returns'!D$845:D$1096)</f>
        <v>0.37028042490953428</v>
      </c>
      <c r="J844" s="37">
        <f>CORREL('Daily Returns'!C$845:C$1096,'Daily Returns'!D$845:D$1096)</f>
        <v>-9.2030341201575036E-2</v>
      </c>
    </row>
    <row r="845" spans="1:10" x14ac:dyDescent="0.25">
      <c r="A845" s="60">
        <f>'Daily Prices'!A1097</f>
        <v>43798</v>
      </c>
      <c r="B845" s="61">
        <f>STDEV('Daily Returns'!B$846:B$1097)*SQRT(Assumptions!$C$9)</f>
        <v>0.15211380083423576</v>
      </c>
      <c r="C845" s="61">
        <f>STDEV('Daily Returns'!C$846:C$1097)*SQRT(Assumptions!$C$9)</f>
        <v>0.13861093482953452</v>
      </c>
      <c r="D845" s="61">
        <f>STDEV('Daily Returns'!D$846:D$1097)*SQRT(Assumptions!$C$9)</f>
        <v>0.23174337693885722</v>
      </c>
      <c r="E845" s="61">
        <f>STDEV('Daily Returns'!E$846:E$1097)*SQRT(Assumptions!$C$9)</f>
        <v>0.10260326799821652</v>
      </c>
      <c r="F845" s="48">
        <f>'Growth Index'!E1097/'Growth Index'!E845-1</f>
        <v>0.16256105536966814</v>
      </c>
      <c r="G845" s="62">
        <f>(F845-Assumptions!$C$8)/E845</f>
        <v>0.9508571926906263</v>
      </c>
      <c r="H845" s="62">
        <f>CORREL('Daily Returns'!B$846:B$1097,'Daily Returns'!C$846:C$1097)</f>
        <v>-0.22924951261185267</v>
      </c>
      <c r="I845" s="62">
        <f>CORREL('Daily Returns'!B$846:B$1097,'Daily Returns'!D$846:D$1097)</f>
        <v>0.38173809853163182</v>
      </c>
      <c r="J845" s="62">
        <f>CORREL('Daily Returns'!C$846:C$1097,'Daily Returns'!D$846:D$1097)</f>
        <v>-9.4005695537988904E-2</v>
      </c>
    </row>
    <row r="846" spans="1:10" x14ac:dyDescent="0.25">
      <c r="A846" s="63">
        <f>'Daily Prices'!A1098</f>
        <v>43801</v>
      </c>
      <c r="B846" s="35">
        <f>STDEV('Daily Returns'!B$847:B$1098)*SQRT(Assumptions!$C$9)</f>
        <v>0.15032718141039914</v>
      </c>
      <c r="C846" s="35">
        <f>STDEV('Daily Returns'!C$847:C$1098)*SQRT(Assumptions!$C$9)</f>
        <v>0.13856404621827015</v>
      </c>
      <c r="D846" s="35">
        <f>STDEV('Daily Returns'!D$847:D$1098)*SQRT(Assumptions!$C$9)</f>
        <v>0.23235410673584223</v>
      </c>
      <c r="E846" s="35">
        <f>STDEV('Daily Returns'!E$847:E$1098)*SQRT(Assumptions!$C$9)</f>
        <v>0.10270316345870799</v>
      </c>
      <c r="F846" s="32">
        <f>'Growth Index'!E1098/'Growth Index'!E846-1</f>
        <v>0.16017879764231169</v>
      </c>
      <c r="G846" s="37">
        <f>(F846-Assumptions!$C$8)/E846</f>
        <v>0.92673676678497363</v>
      </c>
      <c r="H846" s="37">
        <f>CORREL('Daily Returns'!B$847:B$1098,'Daily Returns'!C$847:C$1098)</f>
        <v>-0.22760273015301505</v>
      </c>
      <c r="I846" s="37">
        <f>CORREL('Daily Returns'!B$847:B$1098,'Daily Returns'!D$847:D$1098)</f>
        <v>0.38861631499131588</v>
      </c>
      <c r="J846" s="37">
        <f>CORREL('Daily Returns'!C$847:C$1098,'Daily Returns'!D$847:D$1098)</f>
        <v>-9.348481221757915E-2</v>
      </c>
    </row>
    <row r="847" spans="1:10" x14ac:dyDescent="0.25">
      <c r="A847" s="60">
        <f>'Daily Prices'!A1099</f>
        <v>43802</v>
      </c>
      <c r="B847" s="61">
        <f>STDEV('Daily Returns'!B$848:B$1099)*SQRT(Assumptions!$C$9)</f>
        <v>0.15036085754449871</v>
      </c>
      <c r="C847" s="61">
        <f>STDEV('Daily Returns'!C$848:C$1099)*SQRT(Assumptions!$C$9)</f>
        <v>0.13797742215050174</v>
      </c>
      <c r="D847" s="61">
        <f>STDEV('Daily Returns'!D$848:D$1099)*SQRT(Assumptions!$C$9)</f>
        <v>0.22964002084434809</v>
      </c>
      <c r="E847" s="61">
        <f>STDEV('Daily Returns'!E$848:E$1099)*SQRT(Assumptions!$C$9)</f>
        <v>0.10256515104631199</v>
      </c>
      <c r="F847" s="48">
        <f>'Growth Index'!E1099/'Growth Index'!E847-1</f>
        <v>0.15171878481486889</v>
      </c>
      <c r="G847" s="62">
        <f>(F847-Assumptions!$C$8)/E847</f>
        <v>0.84549950865584089</v>
      </c>
      <c r="H847" s="62">
        <f>CORREL('Daily Returns'!B$848:B$1099,'Daily Returns'!C$848:C$1099)</f>
        <v>-0.22888124482835887</v>
      </c>
      <c r="I847" s="62">
        <f>CORREL('Daily Returns'!B$848:B$1099,'Daily Returns'!D$848:D$1099)</f>
        <v>0.3926150739455338</v>
      </c>
      <c r="J847" s="62">
        <f>CORREL('Daily Returns'!C$848:C$1099,'Daily Returns'!D$848:D$1099)</f>
        <v>-7.993299280526224E-2</v>
      </c>
    </row>
    <row r="848" spans="1:10" x14ac:dyDescent="0.25">
      <c r="A848" s="63">
        <f>'Daily Prices'!A1100</f>
        <v>43803</v>
      </c>
      <c r="B848" s="35">
        <f>STDEV('Daily Returns'!B$849:B$1100)*SQRT(Assumptions!$C$9)</f>
        <v>0.1502915535234006</v>
      </c>
      <c r="C848" s="35">
        <f>STDEV('Daily Returns'!C$849:C$1100)*SQRT(Assumptions!$C$9)</f>
        <v>0.13809228111797228</v>
      </c>
      <c r="D848" s="35">
        <f>STDEV('Daily Returns'!D$849:D$1100)*SQRT(Assumptions!$C$9)</f>
        <v>0.2304706293601676</v>
      </c>
      <c r="E848" s="35">
        <f>STDEV('Daily Returns'!E$849:E$1100)*SQRT(Assumptions!$C$9)</f>
        <v>0.10240630665607969</v>
      </c>
      <c r="F848" s="32">
        <f>'Growth Index'!E1100/'Growth Index'!E848-1</f>
        <v>0.17761662374214215</v>
      </c>
      <c r="G848" s="37">
        <f>(F848-Assumptions!$C$8)/E848</f>
        <v>1.0997039871807182</v>
      </c>
      <c r="H848" s="37">
        <f>CORREL('Daily Returns'!B$849:B$1100,'Daily Returns'!C$849:C$1100)</f>
        <v>-0.22986395682753866</v>
      </c>
      <c r="I848" s="37">
        <f>CORREL('Daily Returns'!B$849:B$1100,'Daily Returns'!D$849:D$1100)</f>
        <v>0.38979611099619677</v>
      </c>
      <c r="J848" s="37">
        <f>CORREL('Daily Returns'!C$849:C$1100,'Daily Returns'!D$849:D$1100)</f>
        <v>-8.6773478704795931E-2</v>
      </c>
    </row>
    <row r="849" spans="1:10" x14ac:dyDescent="0.25">
      <c r="A849" s="60">
        <f>'Daily Prices'!A1101</f>
        <v>43805</v>
      </c>
      <c r="B849" s="61">
        <f>STDEV('Daily Returns'!B$850:B$1101)*SQRT(Assumptions!$C$9)</f>
        <v>0.15012352686630709</v>
      </c>
      <c r="C849" s="61">
        <f>STDEV('Daily Returns'!C$850:C$1101)*SQRT(Assumptions!$C$9)</f>
        <v>0.13876906641578246</v>
      </c>
      <c r="D849" s="61">
        <f>STDEV('Daily Returns'!D$850:D$1101)*SQRT(Assumptions!$C$9)</f>
        <v>0.22878950079295396</v>
      </c>
      <c r="E849" s="61">
        <f>STDEV('Daily Returns'!E$850:E$1101)*SQRT(Assumptions!$C$9)</f>
        <v>0.10233619479483369</v>
      </c>
      <c r="F849" s="48">
        <f>'Growth Index'!E1101/'Growth Index'!E849-1</f>
        <v>0.17970697790007129</v>
      </c>
      <c r="G849" s="62">
        <f>(F849-Assumptions!$C$8)/E849</f>
        <v>1.1208837511502052</v>
      </c>
      <c r="H849" s="62">
        <f>CORREL('Daily Returns'!B$850:B$1101,'Daily Returns'!C$850:C$1101)</f>
        <v>-0.22380858042014978</v>
      </c>
      <c r="I849" s="62">
        <f>CORREL('Daily Returns'!B$850:B$1101,'Daily Returns'!D$850:D$1101)</f>
        <v>0.39976730698744689</v>
      </c>
      <c r="J849" s="62">
        <f>CORREL('Daily Returns'!C$850:C$1101,'Daily Returns'!D$850:D$1101)</f>
        <v>-9.1903203282411902E-2</v>
      </c>
    </row>
    <row r="850" spans="1:10" x14ac:dyDescent="0.25">
      <c r="A850" s="63">
        <f>'Daily Prices'!A1102</f>
        <v>43808</v>
      </c>
      <c r="B850" s="35">
        <f>STDEV('Daily Returns'!B$851:B$1102)*SQRT(Assumptions!$C$9)</f>
        <v>0.15011716840556696</v>
      </c>
      <c r="C850" s="35">
        <f>STDEV('Daily Returns'!C$851:C$1102)*SQRT(Assumptions!$C$9)</f>
        <v>0.13765900767805747</v>
      </c>
      <c r="D850" s="35">
        <f>STDEV('Daily Returns'!D$851:D$1102)*SQRT(Assumptions!$C$9)</f>
        <v>0.22998636927615465</v>
      </c>
      <c r="E850" s="35">
        <f>STDEV('Daily Returns'!E$851:E$1102)*SQRT(Assumptions!$C$9)</f>
        <v>0.10249097243279597</v>
      </c>
      <c r="F850" s="32">
        <f>'Growth Index'!E1102/'Growth Index'!E850-1</f>
        <v>0.16303212266653011</v>
      </c>
      <c r="G850" s="37">
        <f>(F850-Assumptions!$C$8)/E850</f>
        <v>0.95649519503593783</v>
      </c>
      <c r="H850" s="37">
        <f>CORREL('Daily Returns'!B$851:B$1102,'Daily Returns'!C$851:C$1102)</f>
        <v>-0.22444586663206953</v>
      </c>
      <c r="I850" s="37">
        <f>CORREL('Daily Returns'!B$851:B$1102,'Daily Returns'!D$851:D$1102)</f>
        <v>0.39733889878282758</v>
      </c>
      <c r="J850" s="37">
        <f>CORREL('Daily Returns'!C$851:C$1102,'Daily Returns'!D$851:D$1102)</f>
        <v>-8.8479529603732385E-2</v>
      </c>
    </row>
    <row r="851" spans="1:10" x14ac:dyDescent="0.25">
      <c r="A851" s="60">
        <f>'Daily Prices'!A1103</f>
        <v>43811</v>
      </c>
      <c r="B851" s="61">
        <f>STDEV('Daily Returns'!B$852:B$1103)*SQRT(Assumptions!$C$9)</f>
        <v>0.15009368983583657</v>
      </c>
      <c r="C851" s="61">
        <f>STDEV('Daily Returns'!C$852:C$1103)*SQRT(Assumptions!$C$9)</f>
        <v>0.13740104783263582</v>
      </c>
      <c r="D851" s="61">
        <f>STDEV('Daily Returns'!D$852:D$1103)*SQRT(Assumptions!$C$9)</f>
        <v>0.23117894723858751</v>
      </c>
      <c r="E851" s="61">
        <f>STDEV('Daily Returns'!E$852:E$1103)*SQRT(Assumptions!$C$9)</f>
        <v>0.10265901733026338</v>
      </c>
      <c r="F851" s="48">
        <f>'Growth Index'!E1103/'Growth Index'!E851-1</f>
        <v>0.14933809603095916</v>
      </c>
      <c r="G851" s="62">
        <f>(F851-Assumptions!$C$8)/E851</f>
        <v>0.82153617114447763</v>
      </c>
      <c r="H851" s="62">
        <f>CORREL('Daily Returns'!B$852:B$1103,'Daily Returns'!C$852:C$1103)</f>
        <v>-0.22640011616053202</v>
      </c>
      <c r="I851" s="62">
        <f>CORREL('Daily Returns'!B$852:B$1103,'Daily Returns'!D$852:D$1103)</f>
        <v>0.39419686964965212</v>
      </c>
      <c r="J851" s="62">
        <f>CORREL('Daily Returns'!C$852:C$1103,'Daily Returns'!D$852:D$1103)</f>
        <v>-8.6668704269694002E-2</v>
      </c>
    </row>
    <row r="852" spans="1:10" x14ac:dyDescent="0.25">
      <c r="A852" s="63">
        <f>'Daily Prices'!A1104</f>
        <v>43812</v>
      </c>
      <c r="B852" s="35">
        <f>STDEV('Daily Returns'!B$853:B$1104)*SQRT(Assumptions!$C$9)</f>
        <v>0.15021355534435546</v>
      </c>
      <c r="C852" s="35">
        <f>STDEV('Daily Returns'!C$853:C$1104)*SQRT(Assumptions!$C$9)</f>
        <v>0.13725357547937084</v>
      </c>
      <c r="D852" s="35">
        <f>STDEV('Daily Returns'!D$853:D$1104)*SQRT(Assumptions!$C$9)</f>
        <v>0.2313961743462972</v>
      </c>
      <c r="E852" s="35">
        <f>STDEV('Daily Returns'!E$853:E$1104)*SQRT(Assumptions!$C$9)</f>
        <v>0.10288290155104821</v>
      </c>
      <c r="F852" s="32">
        <f>'Growth Index'!E1104/'Growth Index'!E852-1</f>
        <v>0.15442584136371762</v>
      </c>
      <c r="G852" s="37">
        <f>(F852-Assumptions!$C$8)/E852</f>
        <v>0.86920022681656683</v>
      </c>
      <c r="H852" s="37">
        <f>CORREL('Daily Returns'!B$853:B$1104,'Daily Returns'!C$853:C$1104)</f>
        <v>-0.2239221754848994</v>
      </c>
      <c r="I852" s="37">
        <f>CORREL('Daily Returns'!B$853:B$1104,'Daily Returns'!D$853:D$1104)</f>
        <v>0.3952708568035645</v>
      </c>
      <c r="J852" s="37">
        <f>CORREL('Daily Returns'!C$853:C$1104,'Daily Returns'!D$853:D$1104)</f>
        <v>-8.4496814728697203E-2</v>
      </c>
    </row>
    <row r="853" spans="1:10" x14ac:dyDescent="0.25">
      <c r="A853" s="60">
        <f>'Daily Prices'!A1105</f>
        <v>43815</v>
      </c>
      <c r="B853" s="61">
        <f>STDEV('Daily Returns'!B$854:B$1105)*SQRT(Assumptions!$C$9)</f>
        <v>0.14978547853242116</v>
      </c>
      <c r="C853" s="61">
        <f>STDEV('Daily Returns'!C$854:C$1105)*SQRT(Assumptions!$C$9)</f>
        <v>0.13763574469225553</v>
      </c>
      <c r="D853" s="61">
        <f>STDEV('Daily Returns'!D$854:D$1105)*SQRT(Assumptions!$C$9)</f>
        <v>0.23086441682129086</v>
      </c>
      <c r="E853" s="61">
        <f>STDEV('Daily Returns'!E$854:E$1105)*SQRT(Assumptions!$C$9)</f>
        <v>0.10254415446955921</v>
      </c>
      <c r="F853" s="48">
        <f>'Growth Index'!E1105/'Growth Index'!E853-1</f>
        <v>0.16668389799389849</v>
      </c>
      <c r="G853" s="62">
        <f>(F853-Assumptions!$C$8)/E853</f>
        <v>0.99161086772707174</v>
      </c>
      <c r="H853" s="62">
        <f>CORREL('Daily Returns'!B$854:B$1105,'Daily Returns'!C$854:C$1105)</f>
        <v>-0.22540539443064089</v>
      </c>
      <c r="I853" s="62">
        <f>CORREL('Daily Returns'!B$854:B$1105,'Daily Returns'!D$854:D$1105)</f>
        <v>0.392158042755754</v>
      </c>
      <c r="J853" s="62">
        <f>CORREL('Daily Returns'!C$854:C$1105,'Daily Returns'!D$854:D$1105)</f>
        <v>-8.6209214142458052E-2</v>
      </c>
    </row>
    <row r="854" spans="1:10" x14ac:dyDescent="0.25">
      <c r="A854" s="63">
        <f>'Daily Prices'!A1106</f>
        <v>43816</v>
      </c>
      <c r="B854" s="35">
        <f>STDEV('Daily Returns'!B$855:B$1106)*SQRT(Assumptions!$C$9)</f>
        <v>0.14941455411276244</v>
      </c>
      <c r="C854" s="35">
        <f>STDEV('Daily Returns'!C$855:C$1106)*SQRT(Assumptions!$C$9)</f>
        <v>0.13763636982117852</v>
      </c>
      <c r="D854" s="35">
        <f>STDEV('Daily Returns'!D$855:D$1106)*SQRT(Assumptions!$C$9)</f>
        <v>0.23087331201154185</v>
      </c>
      <c r="E854" s="35">
        <f>STDEV('Daily Returns'!E$855:E$1106)*SQRT(Assumptions!$C$9)</f>
        <v>0.10242522041173278</v>
      </c>
      <c r="F854" s="32">
        <f>'Growth Index'!E1106/'Growth Index'!E854-1</f>
        <v>0.18122244405782872</v>
      </c>
      <c r="G854" s="37">
        <f>(F854-Assumptions!$C$8)/E854</f>
        <v>1.1347053351765644</v>
      </c>
      <c r="H854" s="37">
        <f>CORREL('Daily Returns'!B$855:B$1106,'Daily Returns'!C$855:C$1106)</f>
        <v>-0.22683037811902762</v>
      </c>
      <c r="I854" s="37">
        <f>CORREL('Daily Returns'!B$855:B$1106,'Daily Returns'!D$855:D$1106)</f>
        <v>0.39196028041236547</v>
      </c>
      <c r="J854" s="37">
        <f>CORREL('Daily Returns'!C$855:C$1106,'Daily Returns'!D$855:D$1106)</f>
        <v>-8.6642347314300011E-2</v>
      </c>
    </row>
    <row r="855" spans="1:10" x14ac:dyDescent="0.25">
      <c r="A855" s="60">
        <f>'Daily Prices'!A1107</f>
        <v>43817</v>
      </c>
      <c r="B855" s="61">
        <f>STDEV('Daily Returns'!B$856:B$1107)*SQRT(Assumptions!$C$9)</f>
        <v>0.14934896288168939</v>
      </c>
      <c r="C855" s="61">
        <f>STDEV('Daily Returns'!C$856:C$1107)*SQRT(Assumptions!$C$9)</f>
        <v>0.13763318804392524</v>
      </c>
      <c r="D855" s="61">
        <f>STDEV('Daily Returns'!D$856:D$1107)*SQRT(Assumptions!$C$9)</f>
        <v>0.23086565003977955</v>
      </c>
      <c r="E855" s="61">
        <f>STDEV('Daily Returns'!E$856:E$1107)*SQRT(Assumptions!$C$9)</f>
        <v>0.10236448961917645</v>
      </c>
      <c r="F855" s="48">
        <f>'Growth Index'!E1107/'Growth Index'!E855-1</f>
        <v>0.18522321118766438</v>
      </c>
      <c r="G855" s="62">
        <f>(F855-Assumptions!$C$8)/E855</f>
        <v>1.1744620779620667</v>
      </c>
      <c r="H855" s="62">
        <f>CORREL('Daily Returns'!B$856:B$1107,'Daily Returns'!C$856:C$1107)</f>
        <v>-0.22792195305334956</v>
      </c>
      <c r="I855" s="62">
        <f>CORREL('Daily Returns'!B$856:B$1107,'Daily Returns'!D$856:D$1107)</f>
        <v>0.3913580464589711</v>
      </c>
      <c r="J855" s="62">
        <f>CORREL('Daily Returns'!C$856:C$1107,'Daily Returns'!D$856:D$1107)</f>
        <v>-8.6707588793686924E-2</v>
      </c>
    </row>
    <row r="856" spans="1:10" x14ac:dyDescent="0.25">
      <c r="A856" s="63">
        <f>'Daily Prices'!A1108</f>
        <v>43818</v>
      </c>
      <c r="B856" s="35">
        <f>STDEV('Daily Returns'!B$857:B$1108)*SQRT(Assumptions!$C$9)</f>
        <v>0.14907301554679375</v>
      </c>
      <c r="C856" s="35">
        <f>STDEV('Daily Returns'!C$857:C$1108)*SQRT(Assumptions!$C$9)</f>
        <v>0.13752079546859344</v>
      </c>
      <c r="D856" s="35">
        <f>STDEV('Daily Returns'!D$857:D$1108)*SQRT(Assumptions!$C$9)</f>
        <v>0.2305427036394746</v>
      </c>
      <c r="E856" s="35">
        <f>STDEV('Daily Returns'!E$857:E$1108)*SQRT(Assumptions!$C$9)</f>
        <v>0.10232025646355968</v>
      </c>
      <c r="F856" s="32">
        <f>'Growth Index'!E1108/'Growth Index'!E856-1</f>
        <v>0.19220969664652054</v>
      </c>
      <c r="G856" s="37">
        <f>(F856-Assumptions!$C$8)/E856</f>
        <v>1.2432503694107235</v>
      </c>
      <c r="H856" s="37">
        <f>CORREL('Daily Returns'!B$857:B$1108,'Daily Returns'!C$857:C$1108)</f>
        <v>-0.2250650219943531</v>
      </c>
      <c r="I856" s="37">
        <f>CORREL('Daily Returns'!B$857:B$1108,'Daily Returns'!D$857:D$1108)</f>
        <v>0.3893379671613369</v>
      </c>
      <c r="J856" s="37">
        <f>CORREL('Daily Returns'!C$857:C$1108,'Daily Returns'!D$857:D$1108)</f>
        <v>-8.4266090563040325E-2</v>
      </c>
    </row>
    <row r="857" spans="1:10" x14ac:dyDescent="0.25">
      <c r="A857" s="60">
        <f>'Daily Prices'!A1109</f>
        <v>43819</v>
      </c>
      <c r="B857" s="61">
        <f>STDEV('Daily Returns'!B$858:B$1109)*SQRT(Assumptions!$C$9)</f>
        <v>0.14900147577779518</v>
      </c>
      <c r="C857" s="61">
        <f>STDEV('Daily Returns'!C$858:C$1109)*SQRT(Assumptions!$C$9)</f>
        <v>0.13735453005131879</v>
      </c>
      <c r="D857" s="61">
        <f>STDEV('Daily Returns'!D$858:D$1109)*SQRT(Assumptions!$C$9)</f>
        <v>0.23057590686576807</v>
      </c>
      <c r="E857" s="61">
        <f>STDEV('Daily Returns'!E$858:E$1109)*SQRT(Assumptions!$C$9)</f>
        <v>0.10232024458396209</v>
      </c>
      <c r="F857" s="48">
        <f>'Growth Index'!E1109/'Growth Index'!E857-1</f>
        <v>0.19403928761937173</v>
      </c>
      <c r="G857" s="62">
        <f>(F857-Assumptions!$C$8)/E857</f>
        <v>1.2611315399415848</v>
      </c>
      <c r="H857" s="62">
        <f>CORREL('Daily Returns'!B$858:B$1109,'Daily Returns'!C$858:C$1109)</f>
        <v>-0.22386570771375239</v>
      </c>
      <c r="I857" s="62">
        <f>CORREL('Daily Returns'!B$858:B$1109,'Daily Returns'!D$858:D$1109)</f>
        <v>0.38913260533988814</v>
      </c>
      <c r="J857" s="62">
        <f>CORREL('Daily Returns'!C$858:C$1109,'Daily Returns'!D$858:D$1109)</f>
        <v>-8.4070477092208454E-2</v>
      </c>
    </row>
    <row r="858" spans="1:10" x14ac:dyDescent="0.25">
      <c r="A858" s="63">
        <f>'Daily Prices'!A1110</f>
        <v>43822</v>
      </c>
      <c r="B858" s="35">
        <f>STDEV('Daily Returns'!B$859:B$1110)*SQRT(Assumptions!$C$9)</f>
        <v>0.14860640853510423</v>
      </c>
      <c r="C858" s="35">
        <f>STDEV('Daily Returns'!C$859:C$1110)*SQRT(Assumptions!$C$9)</f>
        <v>0.13739530774925593</v>
      </c>
      <c r="D858" s="35">
        <f>STDEV('Daily Returns'!D$859:D$1110)*SQRT(Assumptions!$C$9)</f>
        <v>0.23034556721813482</v>
      </c>
      <c r="E858" s="35">
        <f>STDEV('Daily Returns'!E$859:E$1110)*SQRT(Assumptions!$C$9)</f>
        <v>0.10208556858598845</v>
      </c>
      <c r="F858" s="32">
        <f>'Growth Index'!E1110/'Growth Index'!E858-1</f>
        <v>0.20169764253630684</v>
      </c>
      <c r="G858" s="37">
        <f>(F858-Assumptions!$C$8)/E858</f>
        <v>1.3390496269917334</v>
      </c>
      <c r="H858" s="37">
        <f>CORREL('Daily Returns'!B$859:B$1110,'Daily Returns'!C$859:C$1110)</f>
        <v>-0.22505022741598019</v>
      </c>
      <c r="I858" s="37">
        <f>CORREL('Daily Returns'!B$859:B$1110,'Daily Returns'!D$859:D$1110)</f>
        <v>0.38717457647592818</v>
      </c>
      <c r="J858" s="37">
        <f>CORREL('Daily Returns'!C$859:C$1110,'Daily Returns'!D$859:D$1110)</f>
        <v>-8.4862577117050086E-2</v>
      </c>
    </row>
    <row r="859" spans="1:10" x14ac:dyDescent="0.25">
      <c r="A859" s="60">
        <f>'Daily Prices'!A1111</f>
        <v>43823</v>
      </c>
      <c r="B859" s="61">
        <f>STDEV('Daily Returns'!B$860:B$1111)*SQRT(Assumptions!$C$9)</f>
        <v>0.1482896810934993</v>
      </c>
      <c r="C859" s="61">
        <f>STDEV('Daily Returns'!C$860:C$1111)*SQRT(Assumptions!$C$9)</f>
        <v>0.13739622203544</v>
      </c>
      <c r="D859" s="61">
        <f>STDEV('Daily Returns'!D$860:D$1111)*SQRT(Assumptions!$C$9)</f>
        <v>0.23027968398425122</v>
      </c>
      <c r="E859" s="61">
        <f>STDEV('Daily Returns'!E$860:E$1111)*SQRT(Assumptions!$C$9)</f>
        <v>0.10199957284463561</v>
      </c>
      <c r="F859" s="48">
        <f>'Growth Index'!E1111/'Growth Index'!E859-1</f>
        <v>0.2042695622954056</v>
      </c>
      <c r="G859" s="62">
        <f>(F859-Assumptions!$C$8)/E859</f>
        <v>1.3653935836333271</v>
      </c>
      <c r="H859" s="62">
        <f>CORREL('Daily Returns'!B$860:B$1111,'Daily Returns'!C$860:C$1111)</f>
        <v>-0.22512279286184617</v>
      </c>
      <c r="I859" s="62">
        <f>CORREL('Daily Returns'!B$860:B$1111,'Daily Returns'!D$860:D$1111)</f>
        <v>0.38652955883557388</v>
      </c>
      <c r="J859" s="62">
        <f>CORREL('Daily Returns'!C$860:C$1111,'Daily Returns'!D$860:D$1111)</f>
        <v>-8.470909472376692E-2</v>
      </c>
    </row>
    <row r="860" spans="1:10" x14ac:dyDescent="0.25">
      <c r="A860" s="63">
        <f>'Daily Prices'!A1112</f>
        <v>43825</v>
      </c>
      <c r="B860" s="35">
        <f>STDEV('Daily Returns'!B$861:B$1112)*SQRT(Assumptions!$C$9)</f>
        <v>0.14705462150184193</v>
      </c>
      <c r="C860" s="35">
        <f>STDEV('Daily Returns'!C$861:C$1112)*SQRT(Assumptions!$C$9)</f>
        <v>0.13737999839981554</v>
      </c>
      <c r="D860" s="35">
        <f>STDEV('Daily Returns'!D$861:D$1112)*SQRT(Assumptions!$C$9)</f>
        <v>0.22617992835507444</v>
      </c>
      <c r="E860" s="35">
        <f>STDEV('Daily Returns'!E$861:E$1112)*SQRT(Assumptions!$C$9)</f>
        <v>0.10008337183488038</v>
      </c>
      <c r="F860" s="32">
        <f>'Growth Index'!E1112/'Growth Index'!E860-1</f>
        <v>0.17483634369621037</v>
      </c>
      <c r="G860" s="37">
        <f>(F860-Assumptions!$C$8)/E860</f>
        <v>1.0974484740324362</v>
      </c>
      <c r="H860" s="37">
        <f>CORREL('Daily Returns'!B$861:B$1112,'Daily Returns'!C$861:C$1112)</f>
        <v>-0.2290471459937693</v>
      </c>
      <c r="I860" s="37">
        <f>CORREL('Daily Returns'!B$861:B$1112,'Daily Returns'!D$861:D$1112)</f>
        <v>0.37122176756160014</v>
      </c>
      <c r="J860" s="37">
        <f>CORREL('Daily Returns'!C$861:C$1112,'Daily Returns'!D$861:D$1112)</f>
        <v>-8.9225528058221704E-2</v>
      </c>
    </row>
    <row r="861" spans="1:10" x14ac:dyDescent="0.25">
      <c r="A861" s="60">
        <f>'Daily Prices'!A1113</f>
        <v>43826</v>
      </c>
      <c r="B861" s="61">
        <f>STDEV('Daily Returns'!B$862:B$1113)*SQRT(Assumptions!$C$9)</f>
        <v>0.14721877609040868</v>
      </c>
      <c r="C861" s="61">
        <f>STDEV('Daily Returns'!C$862:C$1113)*SQRT(Assumptions!$C$9)</f>
        <v>0.1392425882970206</v>
      </c>
      <c r="D861" s="61">
        <f>STDEV('Daily Returns'!D$862:D$1113)*SQRT(Assumptions!$C$9)</f>
        <v>0.22668724489155562</v>
      </c>
      <c r="E861" s="61">
        <f>STDEV('Daily Returns'!E$862:E$1113)*SQRT(Assumptions!$C$9)</f>
        <v>0.10139143328531036</v>
      </c>
      <c r="F861" s="48">
        <f>'Growth Index'!E1113/'Growth Index'!E861-1</f>
        <v>0.19766422913312987</v>
      </c>
      <c r="G861" s="62">
        <f>(F861-Assumptions!$C$8)/E861</f>
        <v>1.3084362735046799</v>
      </c>
      <c r="H861" s="62">
        <f>CORREL('Daily Returns'!B$862:B$1113,'Daily Returns'!C$862:C$1113)</f>
        <v>-0.21645629174036668</v>
      </c>
      <c r="I861" s="62">
        <f>CORREL('Daily Returns'!B$862:B$1113,'Daily Returns'!D$862:D$1113)</f>
        <v>0.37431491163557529</v>
      </c>
      <c r="J861" s="62">
        <f>CORREL('Daily Returns'!C$862:C$1113,'Daily Returns'!D$862:D$1113)</f>
        <v>-7.6694332347733443E-2</v>
      </c>
    </row>
    <row r="862" spans="1:10" x14ac:dyDescent="0.25">
      <c r="A862" s="63">
        <f>'Daily Prices'!A1114</f>
        <v>43829</v>
      </c>
      <c r="B862" s="35">
        <f>STDEV('Daily Returns'!B$863:B$1114)*SQRT(Assumptions!$C$9)</f>
        <v>0.14640939607291353</v>
      </c>
      <c r="C862" s="35">
        <f>STDEV('Daily Returns'!C$863:C$1114)*SQRT(Assumptions!$C$9)</f>
        <v>0.13919923260869091</v>
      </c>
      <c r="D862" s="35">
        <f>STDEV('Daily Returns'!D$863:D$1114)*SQRT(Assumptions!$C$9)</f>
        <v>0.22592503873209796</v>
      </c>
      <c r="E862" s="35">
        <f>STDEV('Daily Returns'!E$863:E$1114)*SQRT(Assumptions!$C$9)</f>
        <v>0.10102996573032852</v>
      </c>
      <c r="F862" s="32">
        <f>'Growth Index'!E1114/'Growth Index'!E862-1</f>
        <v>0.18542031674655735</v>
      </c>
      <c r="G862" s="37">
        <f>(F862-Assumptions!$C$8)/E862</f>
        <v>1.1919267306096688</v>
      </c>
      <c r="H862" s="37">
        <f>CORREL('Daily Returns'!B$863:B$1114,'Daily Returns'!C$863:C$1114)</f>
        <v>-0.21470642006664412</v>
      </c>
      <c r="I862" s="37">
        <f>CORREL('Daily Returns'!B$863:B$1114,'Daily Returns'!D$863:D$1114)</f>
        <v>0.36899402676366172</v>
      </c>
      <c r="J862" s="37">
        <f>CORREL('Daily Returns'!C$863:C$1114,'Daily Returns'!D$863:D$1114)</f>
        <v>-7.4589800041068438E-2</v>
      </c>
    </row>
    <row r="863" spans="1:10" x14ac:dyDescent="0.25">
      <c r="A863" s="60">
        <f>'Daily Prices'!A1115</f>
        <v>43830</v>
      </c>
      <c r="B863" s="61">
        <f>STDEV('Daily Returns'!B$864:B$1115)*SQRT(Assumptions!$C$9)</f>
        <v>0.14663001296248757</v>
      </c>
      <c r="C863" s="61">
        <f>STDEV('Daily Returns'!C$864:C$1115)*SQRT(Assumptions!$C$9)</f>
        <v>0.13920129450171118</v>
      </c>
      <c r="D863" s="61">
        <f>STDEV('Daily Returns'!D$864:D$1115)*SQRT(Assumptions!$C$9)</f>
        <v>0.22583592458099286</v>
      </c>
      <c r="E863" s="61">
        <f>STDEV('Daily Returns'!E$864:E$1115)*SQRT(Assumptions!$C$9)</f>
        <v>0.101073657418475</v>
      </c>
      <c r="F863" s="48">
        <f>'Growth Index'!E1115/'Growth Index'!E863-1</f>
        <v>0.17943683593942783</v>
      </c>
      <c r="G863" s="62">
        <f>(F863-Assumptions!$C$8)/E863</f>
        <v>1.1322122782756865</v>
      </c>
      <c r="H863" s="62">
        <f>CORREL('Daily Returns'!B$864:B$1115,'Daily Returns'!C$864:C$1115)</f>
        <v>-0.21408165179916369</v>
      </c>
      <c r="I863" s="62">
        <f>CORREL('Daily Returns'!B$864:B$1115,'Daily Returns'!D$864:D$1115)</f>
        <v>0.36934617558784438</v>
      </c>
      <c r="J863" s="62">
        <f>CORREL('Daily Returns'!C$864:C$1115,'Daily Returns'!D$864:D$1115)</f>
        <v>-7.4546678372831313E-2</v>
      </c>
    </row>
    <row r="864" spans="1:10" x14ac:dyDescent="0.25">
      <c r="A864" s="63">
        <f>'Daily Prices'!A1116</f>
        <v>43831</v>
      </c>
      <c r="B864" s="35">
        <f>STDEV('Daily Returns'!B$865:B$1116)*SQRT(Assumptions!$C$9)</f>
        <v>0.14592536358770863</v>
      </c>
      <c r="C864" s="35">
        <f>STDEV('Daily Returns'!C$865:C$1116)*SQRT(Assumptions!$C$9)</f>
        <v>0.13918705733525596</v>
      </c>
      <c r="D864" s="35">
        <f>STDEV('Daily Returns'!D$865:D$1116)*SQRT(Assumptions!$C$9)</f>
        <v>0.22576375380007202</v>
      </c>
      <c r="E864" s="35">
        <f>STDEV('Daily Returns'!E$865:E$1116)*SQRT(Assumptions!$C$9)</f>
        <v>0.10092921981718694</v>
      </c>
      <c r="F864" s="32">
        <f>'Growth Index'!E1116/'Growth Index'!E864-1</f>
        <v>0.17411695410189321</v>
      </c>
      <c r="G864" s="37">
        <f>(F864-Assumptions!$C$8)/E864</f>
        <v>1.0811235269581663</v>
      </c>
      <c r="H864" s="37">
        <f>CORREL('Daily Returns'!B$865:B$1116,'Daily Returns'!C$865:C$1116)</f>
        <v>-0.21364925176414962</v>
      </c>
      <c r="I864" s="37">
        <f>CORREL('Daily Returns'!B$865:B$1116,'Daily Returns'!D$865:D$1116)</f>
        <v>0.36836400763699501</v>
      </c>
      <c r="J864" s="37">
        <f>CORREL('Daily Returns'!C$865:C$1116,'Daily Returns'!D$865:D$1116)</f>
        <v>-7.4207668766317125E-2</v>
      </c>
    </row>
    <row r="865" spans="1:10" x14ac:dyDescent="0.25">
      <c r="A865" s="60">
        <f>'Daily Prices'!A1117</f>
        <v>43836</v>
      </c>
      <c r="B865" s="61">
        <f>STDEV('Daily Returns'!B$866:B$1117)*SQRT(Assumptions!$C$9)</f>
        <v>0.14679266738076277</v>
      </c>
      <c r="C865" s="61">
        <f>STDEV('Daily Returns'!C$866:C$1117)*SQRT(Assumptions!$C$9)</f>
        <v>0.14665819754628351</v>
      </c>
      <c r="D865" s="61">
        <f>STDEV('Daily Returns'!D$866:D$1117)*SQRT(Assumptions!$C$9)</f>
        <v>0.22492903162837349</v>
      </c>
      <c r="E865" s="61">
        <f>STDEV('Daily Returns'!E$866:E$1117)*SQRT(Assumptions!$C$9)</f>
        <v>0.10174934265316268</v>
      </c>
      <c r="F865" s="48">
        <f>'Growth Index'!E1117/'Growth Index'!E865-1</f>
        <v>0.19779563987365156</v>
      </c>
      <c r="G865" s="62">
        <f>(F865-Assumptions!$C$8)/E865</f>
        <v>1.3051252854410835</v>
      </c>
      <c r="H865" s="62">
        <f>CORREL('Daily Returns'!B$866:B$1117,'Daily Returns'!C$866:C$1117)</f>
        <v>-0.23577620727562829</v>
      </c>
      <c r="I865" s="62">
        <f>CORREL('Daily Returns'!B$866:B$1117,'Daily Returns'!D$866:D$1117)</f>
        <v>0.3670671170501828</v>
      </c>
      <c r="J865" s="62">
        <f>CORREL('Daily Returns'!C$866:C$1117,'Daily Returns'!D$866:D$1117)</f>
        <v>-6.8776905001707592E-2</v>
      </c>
    </row>
    <row r="866" spans="1:10" x14ac:dyDescent="0.25">
      <c r="A866" s="63">
        <f>'Daily Prices'!A1118</f>
        <v>43837</v>
      </c>
      <c r="B866" s="35">
        <f>STDEV('Daily Returns'!B$867:B$1118)*SQRT(Assumptions!$C$9)</f>
        <v>0.14671072396126897</v>
      </c>
      <c r="C866" s="35">
        <f>STDEV('Daily Returns'!C$867:C$1118)*SQRT(Assumptions!$C$9)</f>
        <v>0.14623733454336579</v>
      </c>
      <c r="D866" s="35">
        <f>STDEV('Daily Returns'!D$867:D$1118)*SQRT(Assumptions!$C$9)</f>
        <v>0.22395776333851619</v>
      </c>
      <c r="E866" s="35">
        <f>STDEV('Daily Returns'!E$867:E$1118)*SQRT(Assumptions!$C$9)</f>
        <v>0.10133756473654308</v>
      </c>
      <c r="F866" s="32">
        <f>'Growth Index'!E1118/'Growth Index'!E866-1</f>
        <v>0.20871024494641177</v>
      </c>
      <c r="G866" s="37">
        <f>(F866-Assumptions!$C$8)/E866</f>
        <v>1.4181339893062259</v>
      </c>
      <c r="H866" s="37">
        <f>CORREL('Daily Returns'!B$867:B$1118,'Daily Returns'!C$867:C$1118)</f>
        <v>-0.23387160855204719</v>
      </c>
      <c r="I866" s="37">
        <f>CORREL('Daily Returns'!B$867:B$1118,'Daily Returns'!D$867:D$1118)</f>
        <v>0.37313358381908118</v>
      </c>
      <c r="J866" s="37">
        <f>CORREL('Daily Returns'!C$867:C$1118,'Daily Returns'!D$867:D$1118)</f>
        <v>-7.7127030906288835E-2</v>
      </c>
    </row>
    <row r="867" spans="1:10" x14ac:dyDescent="0.25">
      <c r="A867" s="60">
        <f>'Daily Prices'!A1119</f>
        <v>43839</v>
      </c>
      <c r="B867" s="61">
        <f>STDEV('Daily Returns'!B$868:B$1119)*SQRT(Assumptions!$C$9)</f>
        <v>0.1473132473749531</v>
      </c>
      <c r="C867" s="61">
        <f>STDEV('Daily Returns'!C$868:C$1119)*SQRT(Assumptions!$C$9)</f>
        <v>0.14725720490369487</v>
      </c>
      <c r="D867" s="61">
        <f>STDEV('Daily Returns'!D$868:D$1119)*SQRT(Assumptions!$C$9)</f>
        <v>0.22392161925510842</v>
      </c>
      <c r="E867" s="61">
        <f>STDEV('Daily Returns'!E$868:E$1119)*SQRT(Assumptions!$C$9)</f>
        <v>0.10131854486346961</v>
      </c>
      <c r="F867" s="48">
        <f>'Growth Index'!E1119/'Growth Index'!E867-1</f>
        <v>0.20928054610999269</v>
      </c>
      <c r="G867" s="62">
        <f>(F867-Assumptions!$C$8)/E867</f>
        <v>1.4240289998678517</v>
      </c>
      <c r="H867" s="62">
        <f>CORREL('Daily Returns'!B$868:B$1119,'Daily Returns'!C$868:C$1119)</f>
        <v>-0.24606354113851059</v>
      </c>
      <c r="I867" s="62">
        <f>CORREL('Daily Returns'!B$868:B$1119,'Daily Returns'!D$868:D$1119)</f>
        <v>0.37265744262686257</v>
      </c>
      <c r="J867" s="62">
        <f>CORREL('Daily Returns'!C$868:C$1119,'Daily Returns'!D$868:D$1119)</f>
        <v>-7.6006121166763557E-2</v>
      </c>
    </row>
    <row r="868" spans="1:10" x14ac:dyDescent="0.25">
      <c r="A868" s="63">
        <f>'Daily Prices'!A1120</f>
        <v>43840</v>
      </c>
      <c r="B868" s="35">
        <f>STDEV('Daily Returns'!B$869:B$1120)*SQRT(Assumptions!$C$9)</f>
        <v>0.14696077257405862</v>
      </c>
      <c r="C868" s="35">
        <f>STDEV('Daily Returns'!C$869:C$1120)*SQRT(Assumptions!$C$9)</f>
        <v>0.14727020790595194</v>
      </c>
      <c r="D868" s="35">
        <f>STDEV('Daily Returns'!D$869:D$1120)*SQRT(Assumptions!$C$9)</f>
        <v>0.22388532965720281</v>
      </c>
      <c r="E868" s="35">
        <f>STDEV('Daily Returns'!E$869:E$1120)*SQRT(Assumptions!$C$9)</f>
        <v>0.10128234468134317</v>
      </c>
      <c r="F868" s="32">
        <f>'Growth Index'!E1120/'Growth Index'!E868-1</f>
        <v>0.21275117259412157</v>
      </c>
      <c r="G868" s="37">
        <f>(F868-Assumptions!$C$8)/E868</f>
        <v>1.4588048199217711</v>
      </c>
      <c r="H868" s="37">
        <f>CORREL('Daily Returns'!B$869:B$1120,'Daily Returns'!C$869:C$1120)</f>
        <v>-0.24802015170675132</v>
      </c>
      <c r="I868" s="37">
        <f>CORREL('Daily Returns'!B$869:B$1120,'Daily Returns'!D$869:D$1120)</f>
        <v>0.3751214625763995</v>
      </c>
      <c r="J868" s="37">
        <f>CORREL('Daily Returns'!C$869:C$1120,'Daily Returns'!D$869:D$1120)</f>
        <v>-7.5870106283253302E-2</v>
      </c>
    </row>
    <row r="869" spans="1:10" x14ac:dyDescent="0.25">
      <c r="A869" s="60">
        <f>'Daily Prices'!A1121</f>
        <v>43843</v>
      </c>
      <c r="B869" s="61">
        <f>STDEV('Daily Returns'!B$870:B$1121)*SQRT(Assumptions!$C$9)</f>
        <v>0.14680097208162074</v>
      </c>
      <c r="C869" s="61">
        <f>STDEV('Daily Returns'!C$870:C$1121)*SQRT(Assumptions!$C$9)</f>
        <v>0.14701136814663246</v>
      </c>
      <c r="D869" s="61">
        <f>STDEV('Daily Returns'!D$870:D$1121)*SQRT(Assumptions!$C$9)</f>
        <v>0.22252166021098588</v>
      </c>
      <c r="E869" s="61">
        <f>STDEV('Daily Returns'!E$870:E$1121)*SQRT(Assumptions!$C$9)</f>
        <v>0.10111727696950079</v>
      </c>
      <c r="F869" s="48">
        <f>'Growth Index'!E1121/'Growth Index'!E869-1</f>
        <v>0.20538849886084565</v>
      </c>
      <c r="G869" s="62">
        <f>(F869-Assumptions!$C$8)/E869</f>
        <v>1.3883730166427437</v>
      </c>
      <c r="H869" s="62">
        <f>CORREL('Daily Returns'!B$870:B$1121,'Daily Returns'!C$870:C$1121)</f>
        <v>-0.24594709832751191</v>
      </c>
      <c r="I869" s="62">
        <f>CORREL('Daily Returns'!B$870:B$1121,'Daily Returns'!D$870:D$1121)</f>
        <v>0.37143444654147595</v>
      </c>
      <c r="J869" s="62">
        <f>CORREL('Daily Returns'!C$870:C$1121,'Daily Returns'!D$870:D$1121)</f>
        <v>-6.8699597093953998E-2</v>
      </c>
    </row>
    <row r="870" spans="1:10" x14ac:dyDescent="0.25">
      <c r="A870" s="63">
        <f>'Daily Prices'!A1122</f>
        <v>43844</v>
      </c>
      <c r="B870" s="35">
        <f>STDEV('Daily Returns'!B$871:B$1122)*SQRT(Assumptions!$C$9)</f>
        <v>0.14680619934244565</v>
      </c>
      <c r="C870" s="35">
        <f>STDEV('Daily Returns'!C$871:C$1122)*SQRT(Assumptions!$C$9)</f>
        <v>0.14699665949705001</v>
      </c>
      <c r="D870" s="35">
        <f>STDEV('Daily Returns'!D$871:D$1122)*SQRT(Assumptions!$C$9)</f>
        <v>0.22252549296880794</v>
      </c>
      <c r="E870" s="35">
        <f>STDEV('Daily Returns'!E$871:E$1122)*SQRT(Assumptions!$C$9)</f>
        <v>0.10110974076571991</v>
      </c>
      <c r="F870" s="32">
        <f>'Growth Index'!E1122/'Growth Index'!E870-1</f>
        <v>0.20685157897908124</v>
      </c>
      <c r="G870" s="37">
        <f>(F870-Assumptions!$C$8)/E870</f>
        <v>1.4029467181383022</v>
      </c>
      <c r="H870" s="37">
        <f>CORREL('Daily Returns'!B$871:B$1122,'Daily Returns'!C$871:C$1122)</f>
        <v>-0.24624124456965521</v>
      </c>
      <c r="I870" s="37">
        <f>CORREL('Daily Returns'!B$871:B$1122,'Daily Returns'!D$871:D$1122)</f>
        <v>0.3715075639060012</v>
      </c>
      <c r="J870" s="37">
        <f>CORREL('Daily Returns'!C$871:C$1122,'Daily Returns'!D$871:D$1122)</f>
        <v>-6.8734298446331513E-2</v>
      </c>
    </row>
    <row r="871" spans="1:10" x14ac:dyDescent="0.25">
      <c r="A871" s="60">
        <f>'Daily Prices'!A1123</f>
        <v>43845</v>
      </c>
      <c r="B871" s="61">
        <f>STDEV('Daily Returns'!B$872:B$1123)*SQRT(Assumptions!$C$9)</f>
        <v>0.14680622151381759</v>
      </c>
      <c r="C871" s="61">
        <f>STDEV('Daily Returns'!C$872:C$1123)*SQRT(Assumptions!$C$9)</f>
        <v>0.1469879885351256</v>
      </c>
      <c r="D871" s="61">
        <f>STDEV('Daily Returns'!D$872:D$1123)*SQRT(Assumptions!$C$9)</f>
        <v>0.2224915805158636</v>
      </c>
      <c r="E871" s="61">
        <f>STDEV('Daily Returns'!E$872:E$1123)*SQRT(Assumptions!$C$9)</f>
        <v>0.10108272301761331</v>
      </c>
      <c r="F871" s="48">
        <f>'Growth Index'!E1123/'Growth Index'!E871-1</f>
        <v>0.2021194489006386</v>
      </c>
      <c r="G871" s="62">
        <f>(F871-Assumptions!$C$8)/E871</f>
        <v>1.3565072725310932</v>
      </c>
      <c r="H871" s="62">
        <f>CORREL('Daily Returns'!B$872:B$1123,'Daily Returns'!C$872:C$1123)</f>
        <v>-0.2463946682745799</v>
      </c>
      <c r="I871" s="62">
        <f>CORREL('Daily Returns'!B$872:B$1123,'Daily Returns'!D$872:D$1123)</f>
        <v>0.37131263542364723</v>
      </c>
      <c r="J871" s="62">
        <f>CORREL('Daily Returns'!C$872:C$1123,'Daily Returns'!D$872:D$1123)</f>
        <v>-6.8939824311518252E-2</v>
      </c>
    </row>
    <row r="872" spans="1:10" x14ac:dyDescent="0.25">
      <c r="A872" s="63">
        <f>'Daily Prices'!A1124</f>
        <v>43846</v>
      </c>
      <c r="B872" s="35">
        <f>STDEV('Daily Returns'!B$873:B$1124)*SQRT(Assumptions!$C$9)</f>
        <v>0.14672717641673227</v>
      </c>
      <c r="C872" s="35">
        <f>STDEV('Daily Returns'!C$873:C$1124)*SQRT(Assumptions!$C$9)</f>
        <v>0.14696783620970719</v>
      </c>
      <c r="D872" s="35">
        <f>STDEV('Daily Returns'!D$873:D$1124)*SQRT(Assumptions!$C$9)</f>
        <v>0.22250519845370562</v>
      </c>
      <c r="E872" s="35">
        <f>STDEV('Daily Returns'!E$873:E$1124)*SQRT(Assumptions!$C$9)</f>
        <v>0.10098300647639871</v>
      </c>
      <c r="F872" s="32">
        <f>'Growth Index'!E1124/'Growth Index'!E872-1</f>
        <v>0.19854865954682666</v>
      </c>
      <c r="G872" s="37">
        <f>(F872-Assumptions!$C$8)/E872</f>
        <v>1.3224864678399038</v>
      </c>
      <c r="H872" s="37">
        <f>CORREL('Daily Returns'!B$873:B$1124,'Daily Returns'!C$873:C$1124)</f>
        <v>-0.24791980207955808</v>
      </c>
      <c r="I872" s="37">
        <f>CORREL('Daily Returns'!B$873:B$1124,'Daily Returns'!D$873:D$1124)</f>
        <v>0.37111581933891508</v>
      </c>
      <c r="J872" s="37">
        <f>CORREL('Daily Returns'!C$873:C$1124,'Daily Returns'!D$873:D$1124)</f>
        <v>-7.0019039925062102E-2</v>
      </c>
    </row>
    <row r="873" spans="1:10" x14ac:dyDescent="0.25">
      <c r="A873" s="60">
        <f>'Daily Prices'!A1125</f>
        <v>43847</v>
      </c>
      <c r="B873" s="61">
        <f>STDEV('Daily Returns'!B$874:B$1125)*SQRT(Assumptions!$C$9)</f>
        <v>0.14649352592545739</v>
      </c>
      <c r="C873" s="61">
        <f>STDEV('Daily Returns'!C$874:C$1125)*SQRT(Assumptions!$C$9)</f>
        <v>0.1467987148268971</v>
      </c>
      <c r="D873" s="61">
        <f>STDEV('Daily Returns'!D$874:D$1125)*SQRT(Assumptions!$C$9)</f>
        <v>0.22250524731179205</v>
      </c>
      <c r="E873" s="61">
        <f>STDEV('Daily Returns'!E$874:E$1125)*SQRT(Assumptions!$C$9)</f>
        <v>0.10098249567400248</v>
      </c>
      <c r="F873" s="48">
        <f>'Growth Index'!E1125/'Growth Index'!E873-1</f>
        <v>0.19816075321452087</v>
      </c>
      <c r="G873" s="62">
        <f>(F873-Assumptions!$C$8)/E873</f>
        <v>1.3186518349120435</v>
      </c>
      <c r="H873" s="62">
        <f>CORREL('Daily Returns'!B$874:B$1125,'Daily Returns'!C$874:C$1125)</f>
        <v>-0.24578769477608514</v>
      </c>
      <c r="I873" s="62">
        <f>CORREL('Daily Returns'!B$874:B$1125,'Daily Returns'!D$874:D$1125)</f>
        <v>0.3710624086044787</v>
      </c>
      <c r="J873" s="62">
        <f>CORREL('Daily Returns'!C$874:C$1125,'Daily Returns'!D$874:D$1125)</f>
        <v>-6.9682023479162192E-2</v>
      </c>
    </row>
    <row r="874" spans="1:10" x14ac:dyDescent="0.25">
      <c r="A874" s="63">
        <f>'Daily Prices'!A1126</f>
        <v>43850</v>
      </c>
      <c r="B874" s="35">
        <f>STDEV('Daily Returns'!B$875:B$1126)*SQRT(Assumptions!$C$9)</f>
        <v>0.14659676680653674</v>
      </c>
      <c r="C874" s="35">
        <f>STDEV('Daily Returns'!C$875:C$1126)*SQRT(Assumptions!$C$9)</f>
        <v>0.14679577460064316</v>
      </c>
      <c r="D874" s="35">
        <f>STDEV('Daily Returns'!D$875:D$1126)*SQRT(Assumptions!$C$9)</f>
        <v>0.22245881934474376</v>
      </c>
      <c r="E874" s="35">
        <f>STDEV('Daily Returns'!E$875:E$1126)*SQRT(Assumptions!$C$9)</f>
        <v>0.10101142725060859</v>
      </c>
      <c r="F874" s="32">
        <f>'Growth Index'!E1126/'Growth Index'!E874-1</f>
        <v>0.19758894746161837</v>
      </c>
      <c r="G874" s="37">
        <f>(F874-Assumptions!$C$8)/E874</f>
        <v>1.3126133455442244</v>
      </c>
      <c r="H874" s="37">
        <f>CORREL('Daily Returns'!B$875:B$1126,'Daily Returns'!C$875:C$1126)</f>
        <v>-0.24533488815263316</v>
      </c>
      <c r="I874" s="37">
        <f>CORREL('Daily Returns'!B$875:B$1126,'Daily Returns'!D$875:D$1126)</f>
        <v>0.37114333169030989</v>
      </c>
      <c r="J874" s="37">
        <f>CORREL('Daily Returns'!C$875:C$1126,'Daily Returns'!D$875:D$1126)</f>
        <v>-6.9430869016697941E-2</v>
      </c>
    </row>
    <row r="875" spans="1:10" x14ac:dyDescent="0.25">
      <c r="A875" s="60">
        <f>'Daily Prices'!A1127</f>
        <v>43851</v>
      </c>
      <c r="B875" s="61">
        <f>STDEV('Daily Returns'!B$876:B$1127)*SQRT(Assumptions!$C$9)</f>
        <v>0.14646194533392576</v>
      </c>
      <c r="C875" s="61">
        <f>STDEV('Daily Returns'!C$876:C$1127)*SQRT(Assumptions!$C$9)</f>
        <v>0.14683443656755549</v>
      </c>
      <c r="D875" s="61">
        <f>STDEV('Daily Returns'!D$876:D$1127)*SQRT(Assumptions!$C$9)</f>
        <v>0.22254928325192255</v>
      </c>
      <c r="E875" s="61">
        <f>STDEV('Daily Returns'!E$876:E$1127)*SQRT(Assumptions!$C$9)</f>
        <v>0.10105121335914947</v>
      </c>
      <c r="F875" s="48">
        <f>'Growth Index'!E1127/'Growth Index'!E875-1</f>
        <v>0.196716728383874</v>
      </c>
      <c r="G875" s="62">
        <f>(F875-Assumptions!$C$8)/E875</f>
        <v>1.3034650847361446</v>
      </c>
      <c r="H875" s="62">
        <f>CORREL('Daily Returns'!B$876:B$1127,'Daily Returns'!C$876:C$1127)</f>
        <v>-0.24558092219079991</v>
      </c>
      <c r="I875" s="62">
        <f>CORREL('Daily Returns'!B$876:B$1127,'Daily Returns'!D$876:D$1127)</f>
        <v>0.37155270544587571</v>
      </c>
      <c r="J875" s="62">
        <f>CORREL('Daily Returns'!C$876:C$1127,'Daily Returns'!D$876:D$1127)</f>
        <v>-6.8707262827136448E-2</v>
      </c>
    </row>
    <row r="876" spans="1:10" x14ac:dyDescent="0.25">
      <c r="A876" s="63">
        <f>'Daily Prices'!A1128</f>
        <v>43852</v>
      </c>
      <c r="B876" s="35">
        <f>STDEV('Daily Returns'!B$877:B$1128)*SQRT(Assumptions!$C$9)</f>
        <v>0.14641125538164851</v>
      </c>
      <c r="C876" s="35">
        <f>STDEV('Daily Returns'!C$877:C$1128)*SQRT(Assumptions!$C$9)</f>
        <v>0.14683277606766332</v>
      </c>
      <c r="D876" s="35">
        <f>STDEV('Daily Returns'!D$877:D$1128)*SQRT(Assumptions!$C$9)</f>
        <v>0.22243812677882838</v>
      </c>
      <c r="E876" s="35">
        <f>STDEV('Daily Returns'!E$877:E$1128)*SQRT(Assumptions!$C$9)</f>
        <v>0.10094847769903713</v>
      </c>
      <c r="F876" s="32">
        <f>'Growth Index'!E1128/'Growth Index'!E876-1</f>
        <v>0.1998795325246745</v>
      </c>
      <c r="G876" s="37">
        <f>(F876-Assumptions!$C$8)/E876</f>
        <v>1.3361225012901905</v>
      </c>
      <c r="H876" s="37">
        <f>CORREL('Daily Returns'!B$877:B$1128,'Daily Returns'!C$877:C$1128)</f>
        <v>-0.24653681947829492</v>
      </c>
      <c r="I876" s="37">
        <f>CORREL('Daily Returns'!B$877:B$1128,'Daily Returns'!D$877:D$1128)</f>
        <v>0.37090788200247732</v>
      </c>
      <c r="J876" s="37">
        <f>CORREL('Daily Returns'!C$877:C$1128,'Daily Returns'!D$877:D$1128)</f>
        <v>-6.9352788805425225E-2</v>
      </c>
    </row>
    <row r="877" spans="1:10" x14ac:dyDescent="0.25">
      <c r="A877" s="60">
        <f>'Daily Prices'!A1129</f>
        <v>43853</v>
      </c>
      <c r="B877" s="61">
        <f>STDEV('Daily Returns'!B$878:B$1129)*SQRT(Assumptions!$C$9)</f>
        <v>0.14618897147552065</v>
      </c>
      <c r="C877" s="61">
        <f>STDEV('Daily Returns'!C$878:C$1129)*SQRT(Assumptions!$C$9)</f>
        <v>0.14681291541734129</v>
      </c>
      <c r="D877" s="61">
        <f>STDEV('Daily Returns'!D$878:D$1129)*SQRT(Assumptions!$C$9)</f>
        <v>0.22264720145623546</v>
      </c>
      <c r="E877" s="61">
        <f>STDEV('Daily Returns'!E$878:E$1129)*SQRT(Assumptions!$C$9)</f>
        <v>0.10125195266854506</v>
      </c>
      <c r="F877" s="48">
        <f>'Growth Index'!E1129/'Growth Index'!E877-1</f>
        <v>0.20757832385505881</v>
      </c>
      <c r="G877" s="62">
        <f>(F877-Assumptions!$C$8)/E877</f>
        <v>1.4081538192334755</v>
      </c>
      <c r="H877" s="62">
        <f>CORREL('Daily Returns'!B$878:B$1129,'Daily Returns'!C$878:C$1129)</f>
        <v>-0.24137735909531807</v>
      </c>
      <c r="I877" s="62">
        <f>CORREL('Daily Returns'!B$878:B$1129,'Daily Returns'!D$878:D$1129)</f>
        <v>0.37149477057950414</v>
      </c>
      <c r="J877" s="62">
        <f>CORREL('Daily Returns'!C$878:C$1129,'Daily Returns'!D$878:D$1129)</f>
        <v>-6.5610959160494475E-2</v>
      </c>
    </row>
    <row r="878" spans="1:10" x14ac:dyDescent="0.25">
      <c r="A878" s="63">
        <f>'Daily Prices'!A1130</f>
        <v>43854</v>
      </c>
      <c r="B878" s="35">
        <f>STDEV('Daily Returns'!B$879:B$1130)*SQRT(Assumptions!$C$9)</f>
        <v>0.14621806740287885</v>
      </c>
      <c r="C878" s="35">
        <f>STDEV('Daily Returns'!C$879:C$1130)*SQRT(Assumptions!$C$9)</f>
        <v>0.14681855905363861</v>
      </c>
      <c r="D878" s="35">
        <f>STDEV('Daily Returns'!D$879:D$1130)*SQRT(Assumptions!$C$9)</f>
        <v>0.22265088056386256</v>
      </c>
      <c r="E878" s="35">
        <f>STDEV('Daily Returns'!E$879:E$1130)*SQRT(Assumptions!$C$9)</f>
        <v>0.1012521827037931</v>
      </c>
      <c r="F878" s="32">
        <f>'Growth Index'!E1130/'Growth Index'!E878-1</f>
        <v>0.20758832494717905</v>
      </c>
      <c r="G878" s="37">
        <f>(F878-Assumptions!$C$8)/E878</f>
        <v>1.4082493941321959</v>
      </c>
      <c r="H878" s="37">
        <f>CORREL('Daily Returns'!B$879:B$1130,'Daily Returns'!C$879:C$1130)</f>
        <v>-0.24153062808643774</v>
      </c>
      <c r="I878" s="37">
        <f>CORREL('Daily Returns'!B$879:B$1130,'Daily Returns'!D$879:D$1130)</f>
        <v>0.37162362164341156</v>
      </c>
      <c r="J878" s="37">
        <f>CORREL('Daily Returns'!C$879:C$1130,'Daily Returns'!D$879:D$1130)</f>
        <v>-6.5769358639056502E-2</v>
      </c>
    </row>
    <row r="879" spans="1:10" x14ac:dyDescent="0.25">
      <c r="A879" s="60">
        <f>'Daily Prices'!A1131</f>
        <v>43857</v>
      </c>
      <c r="B879" s="61">
        <f>STDEV('Daily Returns'!B$880:B$1131)*SQRT(Assumptions!$C$9)</f>
        <v>0.14659387650688913</v>
      </c>
      <c r="C879" s="61">
        <f>STDEV('Daily Returns'!C$880:C$1131)*SQRT(Assumptions!$C$9)</f>
        <v>0.14658430788726645</v>
      </c>
      <c r="D879" s="61">
        <f>STDEV('Daily Returns'!D$880:D$1131)*SQRT(Assumptions!$C$9)</f>
        <v>0.22286577853737072</v>
      </c>
      <c r="E879" s="61">
        <f>STDEV('Daily Returns'!E$880:E$1131)*SQRT(Assumptions!$C$9)</f>
        <v>0.10116339965416202</v>
      </c>
      <c r="F879" s="48">
        <f>'Growth Index'!E1131/'Growth Index'!E879-1</f>
        <v>0.21066341348299122</v>
      </c>
      <c r="G879" s="62">
        <f>(F879-Assumptions!$C$8)/E879</f>
        <v>1.4398825462663107</v>
      </c>
      <c r="H879" s="62">
        <f>CORREL('Daily Returns'!B$880:B$1131,'Daily Returns'!C$880:C$1131)</f>
        <v>-0.24391127059599801</v>
      </c>
      <c r="I879" s="62">
        <f>CORREL('Daily Returns'!B$880:B$1131,'Daily Returns'!D$880:D$1131)</f>
        <v>0.37444179241799658</v>
      </c>
      <c r="J879" s="62">
        <f>CORREL('Daily Returns'!C$880:C$1131,'Daily Returns'!D$880:D$1131)</f>
        <v>-7.0439077952879042E-2</v>
      </c>
    </row>
    <row r="880" spans="1:10" x14ac:dyDescent="0.25">
      <c r="A880" s="63">
        <f>'Daily Prices'!A1132</f>
        <v>43858</v>
      </c>
      <c r="B880" s="35">
        <f>STDEV('Daily Returns'!B$881:B$1132)*SQRT(Assumptions!$C$9)</f>
        <v>0.14618046556443998</v>
      </c>
      <c r="C880" s="35">
        <f>STDEV('Daily Returns'!C$881:C$1132)*SQRT(Assumptions!$C$9)</f>
        <v>0.14681272096632553</v>
      </c>
      <c r="D880" s="35">
        <f>STDEV('Daily Returns'!D$881:D$1132)*SQRT(Assumptions!$C$9)</f>
        <v>0.22297767778321473</v>
      </c>
      <c r="E880" s="35">
        <f>STDEV('Daily Returns'!E$881:E$1132)*SQRT(Assumptions!$C$9)</f>
        <v>0.10131439082963632</v>
      </c>
      <c r="F880" s="32">
        <f>'Growth Index'!E1132/'Growth Index'!E880-1</f>
        <v>0.19636814648731526</v>
      </c>
      <c r="G880" s="37">
        <f>(F880-Assumptions!$C$8)/E880</f>
        <v>1.2966385664620477</v>
      </c>
      <c r="H880" s="37">
        <f>CORREL('Daily Returns'!B$881:B$1132,'Daily Returns'!C$881:C$1132)</f>
        <v>-0.24207073747314417</v>
      </c>
      <c r="I880" s="37">
        <f>CORREL('Daily Returns'!B$881:B$1132,'Daily Returns'!D$881:D$1132)</f>
        <v>0.37515824116848195</v>
      </c>
      <c r="J880" s="37">
        <f>CORREL('Daily Returns'!C$881:C$1132,'Daily Returns'!D$881:D$1132)</f>
        <v>-6.8246991638106769E-2</v>
      </c>
    </row>
    <row r="881" spans="1:10" x14ac:dyDescent="0.25">
      <c r="A881" s="60">
        <f>'Daily Prices'!A1133</f>
        <v>43859</v>
      </c>
      <c r="B881" s="61">
        <f>STDEV('Daily Returns'!B$882:B$1133)*SQRT(Assumptions!$C$9)</f>
        <v>0.14627013640003522</v>
      </c>
      <c r="C881" s="61">
        <f>STDEV('Daily Returns'!C$882:C$1133)*SQRT(Assumptions!$C$9)</f>
        <v>0.1465493342548973</v>
      </c>
      <c r="D881" s="61">
        <f>STDEV('Daily Returns'!D$882:D$1133)*SQRT(Assumptions!$C$9)</f>
        <v>0.22305049057232643</v>
      </c>
      <c r="E881" s="61">
        <f>STDEV('Daily Returns'!E$882:E$1133)*SQRT(Assumptions!$C$9)</f>
        <v>0.10128787827143411</v>
      </c>
      <c r="F881" s="48">
        <f>'Growth Index'!E1133/'Growth Index'!E881-1</f>
        <v>0.20603155911676962</v>
      </c>
      <c r="G881" s="62">
        <f>(F881-Assumptions!$C$8)/E881</f>
        <v>1.3923833880578411</v>
      </c>
      <c r="H881" s="62">
        <f>CORREL('Daily Returns'!B$882:B$1133,'Daily Returns'!C$882:C$1133)</f>
        <v>-0.24216562276378883</v>
      </c>
      <c r="I881" s="62">
        <f>CORREL('Daily Returns'!B$882:B$1133,'Daily Returns'!D$882:D$1133)</f>
        <v>0.37582122015992098</v>
      </c>
      <c r="J881" s="62">
        <f>CORREL('Daily Returns'!C$882:C$1133,'Daily Returns'!D$882:D$1133)</f>
        <v>-6.9015240257872146E-2</v>
      </c>
    </row>
    <row r="882" spans="1:10" x14ac:dyDescent="0.25">
      <c r="A882" s="63">
        <f>'Daily Prices'!A1134</f>
        <v>43860</v>
      </c>
      <c r="B882" s="35">
        <f>STDEV('Daily Returns'!B$883:B$1134)*SQRT(Assumptions!$C$9)</f>
        <v>0.14645874868268335</v>
      </c>
      <c r="C882" s="35">
        <f>STDEV('Daily Returns'!C$883:C$1134)*SQRT(Assumptions!$C$9)</f>
        <v>0.14522891258437351</v>
      </c>
      <c r="D882" s="35">
        <f>STDEV('Daily Returns'!D$883:D$1134)*SQRT(Assumptions!$C$9)</f>
        <v>0.22201634574401372</v>
      </c>
      <c r="E882" s="35">
        <f>STDEV('Daily Returns'!E$883:E$1134)*SQRT(Assumptions!$C$9)</f>
        <v>0.10131646233017648</v>
      </c>
      <c r="F882" s="32">
        <f>'Growth Index'!E1134/'Growth Index'!E882-1</f>
        <v>0.20103694841159503</v>
      </c>
      <c r="G882" s="37">
        <f>(F882-Assumptions!$C$8)/E882</f>
        <v>1.3426934308885483</v>
      </c>
      <c r="H882" s="37">
        <f>CORREL('Daily Returns'!B$883:B$1134,'Daily Returns'!C$883:C$1134)</f>
        <v>-0.24672873340058163</v>
      </c>
      <c r="I882" s="37">
        <f>CORREL('Daily Returns'!B$883:B$1134,'Daily Returns'!D$883:D$1134)</f>
        <v>0.37973993734034311</v>
      </c>
      <c r="J882" s="37">
        <f>CORREL('Daily Returns'!C$883:C$1134,'Daily Returns'!D$883:D$1134)</f>
        <v>-5.6784257905750604E-2</v>
      </c>
    </row>
    <row r="883" spans="1:10" x14ac:dyDescent="0.25">
      <c r="A883" s="60">
        <f>'Daily Prices'!A1135</f>
        <v>43861</v>
      </c>
      <c r="B883" s="61">
        <f>STDEV('Daily Returns'!B$884:B$1135)*SQRT(Assumptions!$C$9)</f>
        <v>0.14650929991183026</v>
      </c>
      <c r="C883" s="61">
        <f>STDEV('Daily Returns'!C$884:C$1135)*SQRT(Assumptions!$C$9)</f>
        <v>0.14499387604406774</v>
      </c>
      <c r="D883" s="61">
        <f>STDEV('Daily Returns'!D$884:D$1135)*SQRT(Assumptions!$C$9)</f>
        <v>0.22169407876883618</v>
      </c>
      <c r="E883" s="61">
        <f>STDEV('Daily Returns'!E$884:E$1135)*SQRT(Assumptions!$C$9)</f>
        <v>0.1011441893236973</v>
      </c>
      <c r="F883" s="48">
        <f>'Growth Index'!E1135/'Growth Index'!E883-1</f>
        <v>0.18946988022192102</v>
      </c>
      <c r="G883" s="62">
        <f>(F883-Assumptions!$C$8)/E883</f>
        <v>1.2306182001575319</v>
      </c>
      <c r="H883" s="62">
        <f>CORREL('Daily Returns'!B$884:B$1135,'Daily Returns'!C$884:C$1135)</f>
        <v>-0.24616165690165623</v>
      </c>
      <c r="I883" s="62">
        <f>CORREL('Daily Returns'!B$884:B$1135,'Daily Returns'!D$884:D$1135)</f>
        <v>0.38293724868369644</v>
      </c>
      <c r="J883" s="62">
        <f>CORREL('Daily Returns'!C$884:C$1135,'Daily Returns'!D$884:D$1135)</f>
        <v>-6.1256812312926935E-2</v>
      </c>
    </row>
    <row r="884" spans="1:10" x14ac:dyDescent="0.25">
      <c r="A884" s="63">
        <f>'Daily Prices'!A1136</f>
        <v>43864</v>
      </c>
      <c r="B884" s="35">
        <f>STDEV('Daily Returns'!B$885:B$1136)*SQRT(Assumptions!$C$9)</f>
        <v>0.14622540466753095</v>
      </c>
      <c r="C884" s="35">
        <f>STDEV('Daily Returns'!C$885:C$1136)*SQRT(Assumptions!$C$9)</f>
        <v>0.1453983032134398</v>
      </c>
      <c r="D884" s="35">
        <f>STDEV('Daily Returns'!D$885:D$1136)*SQRT(Assumptions!$C$9)</f>
        <v>0.2217048069116877</v>
      </c>
      <c r="E884" s="35">
        <f>STDEV('Daily Returns'!E$885:E$1136)*SQRT(Assumptions!$C$9)</f>
        <v>0.10143762266159739</v>
      </c>
      <c r="F884" s="32">
        <f>'Growth Index'!E1136/'Growth Index'!E884-1</f>
        <v>0.18515621526535586</v>
      </c>
      <c r="G884" s="37">
        <f>(F884-Assumptions!$C$8)/E884</f>
        <v>1.1845330372755769</v>
      </c>
      <c r="H884" s="37">
        <f>CORREL('Daily Returns'!B$885:B$1136,'Daily Returns'!C$885:C$1136)</f>
        <v>-0.23440561419381092</v>
      </c>
      <c r="I884" s="37">
        <f>CORREL('Daily Returns'!B$885:B$1136,'Daily Returns'!D$885:D$1136)</f>
        <v>0.38287686398762177</v>
      </c>
      <c r="J884" s="37">
        <f>CORREL('Daily Returns'!C$885:C$1136,'Daily Returns'!D$885:D$1136)</f>
        <v>-6.1941398980297276E-2</v>
      </c>
    </row>
    <row r="885" spans="1:10" x14ac:dyDescent="0.25">
      <c r="A885" s="60">
        <f>'Daily Prices'!A1137</f>
        <v>43867</v>
      </c>
      <c r="B885" s="61">
        <f>STDEV('Daily Returns'!B$886:B$1137)*SQRT(Assumptions!$C$9)</f>
        <v>0.15015081769422103</v>
      </c>
      <c r="C885" s="61">
        <f>STDEV('Daily Returns'!C$886:C$1137)*SQRT(Assumptions!$C$9)</f>
        <v>0.14541255322570451</v>
      </c>
      <c r="D885" s="61">
        <f>STDEV('Daily Returns'!D$886:D$1137)*SQRT(Assumptions!$C$9)</f>
        <v>0.22040949300777116</v>
      </c>
      <c r="E885" s="61">
        <f>STDEV('Daily Returns'!E$886:E$1137)*SQRT(Assumptions!$C$9)</f>
        <v>0.1017124913873798</v>
      </c>
      <c r="F885" s="48">
        <f>'Growth Index'!E1137/'Growth Index'!E885-1</f>
        <v>0.19463788347131228</v>
      </c>
      <c r="G885" s="62">
        <f>(F885-Assumptions!$C$8)/E885</f>
        <v>1.2745522374196547</v>
      </c>
      <c r="H885" s="62">
        <f>CORREL('Daily Returns'!B$886:B$1137,'Daily Returns'!C$886:C$1137)</f>
        <v>-0.24818011296415998</v>
      </c>
      <c r="I885" s="62">
        <f>CORREL('Daily Returns'!B$886:B$1137,'Daily Returns'!D$886:D$1137)</f>
        <v>0.38469470132714095</v>
      </c>
      <c r="J885" s="62">
        <f>CORREL('Daily Returns'!C$886:C$1137,'Daily Returns'!D$886:D$1137)</f>
        <v>-5.5926814381988633E-2</v>
      </c>
    </row>
    <row r="886" spans="1:10" x14ac:dyDescent="0.25">
      <c r="A886" s="63">
        <f>'Daily Prices'!A1138</f>
        <v>43868</v>
      </c>
      <c r="B886" s="35">
        <f>STDEV('Daily Returns'!B$887:B$1138)*SQRT(Assumptions!$C$9)</f>
        <v>0.14878940480383748</v>
      </c>
      <c r="C886" s="35">
        <f>STDEV('Daily Returns'!C$887:C$1138)*SQRT(Assumptions!$C$9)</f>
        <v>0.14447761025506389</v>
      </c>
      <c r="D886" s="35">
        <f>STDEV('Daily Returns'!D$887:D$1138)*SQRT(Assumptions!$C$9)</f>
        <v>0.22029278613364744</v>
      </c>
      <c r="E886" s="35">
        <f>STDEV('Daily Returns'!E$887:E$1138)*SQRT(Assumptions!$C$9)</f>
        <v>0.10175700394041069</v>
      </c>
      <c r="F886" s="32">
        <f>'Growth Index'!E1138/'Growth Index'!E886-1</f>
        <v>0.19940286206944768</v>
      </c>
      <c r="G886" s="37">
        <f>(F886-Assumptions!$C$8)/E886</f>
        <v>1.3208217308378549</v>
      </c>
      <c r="H886" s="37">
        <f>CORREL('Daily Returns'!B$887:B$1138,'Daily Returns'!C$887:C$1138)</f>
        <v>-0.2358091099513864</v>
      </c>
      <c r="I886" s="37">
        <f>CORREL('Daily Returns'!B$887:B$1138,'Daily Returns'!D$887:D$1138)</f>
        <v>0.38331720174337103</v>
      </c>
      <c r="J886" s="37">
        <f>CORREL('Daily Returns'!C$887:C$1138,'Daily Returns'!D$887:D$1138)</f>
        <v>-5.1097036684699539E-2</v>
      </c>
    </row>
    <row r="887" spans="1:10" x14ac:dyDescent="0.25">
      <c r="A887" s="60">
        <f>'Daily Prices'!A1139</f>
        <v>43872</v>
      </c>
      <c r="B887" s="61">
        <f>STDEV('Daily Returns'!B$888:B$1139)*SQRT(Assumptions!$C$9)</f>
        <v>0.14871718251607255</v>
      </c>
      <c r="C887" s="61">
        <f>STDEV('Daily Returns'!C$888:C$1139)*SQRT(Assumptions!$C$9)</f>
        <v>0.14451856780381708</v>
      </c>
      <c r="D887" s="61">
        <f>STDEV('Daily Returns'!D$888:D$1139)*SQRT(Assumptions!$C$9)</f>
        <v>0.21847565973720562</v>
      </c>
      <c r="E887" s="61">
        <f>STDEV('Daily Returns'!E$888:E$1139)*SQRT(Assumptions!$C$9)</f>
        <v>0.10142618538351407</v>
      </c>
      <c r="F887" s="48">
        <f>'Growth Index'!E1139/'Growth Index'!E887-1</f>
        <v>0.1882831601125583</v>
      </c>
      <c r="G887" s="62">
        <f>(F887-Assumptions!$C$8)/E887</f>
        <v>1.2154963695656928</v>
      </c>
      <c r="H887" s="62">
        <f>CORREL('Daily Returns'!B$888:B$1139,'Daily Returns'!C$888:C$1139)</f>
        <v>-0.23521789498208864</v>
      </c>
      <c r="I887" s="62">
        <f>CORREL('Daily Returns'!B$888:B$1139,'Daily Returns'!D$888:D$1139)</f>
        <v>0.38261570474332762</v>
      </c>
      <c r="J887" s="62">
        <f>CORREL('Daily Returns'!C$888:C$1139,'Daily Returns'!D$888:D$1139)</f>
        <v>-4.8191042400329835E-2</v>
      </c>
    </row>
    <row r="888" spans="1:10" x14ac:dyDescent="0.25">
      <c r="A888" s="63">
        <f>'Daily Prices'!A1140</f>
        <v>43873</v>
      </c>
      <c r="B888" s="35">
        <f>STDEV('Daily Returns'!B$889:B$1140)*SQRT(Assumptions!$C$9)</f>
        <v>0.14791872642593951</v>
      </c>
      <c r="C888" s="35">
        <f>STDEV('Daily Returns'!C$889:C$1140)*SQRT(Assumptions!$C$9)</f>
        <v>0.14436294316315168</v>
      </c>
      <c r="D888" s="35">
        <f>STDEV('Daily Returns'!D$889:D$1140)*SQRT(Assumptions!$C$9)</f>
        <v>0.21848637014689415</v>
      </c>
      <c r="E888" s="35">
        <f>STDEV('Daily Returns'!E$889:E$1140)*SQRT(Assumptions!$C$9)</f>
        <v>0.10140864306466039</v>
      </c>
      <c r="F888" s="32">
        <f>'Growth Index'!E1140/'Growth Index'!E888-1</f>
        <v>0.18699367294347202</v>
      </c>
      <c r="G888" s="37">
        <f>(F888-Assumptions!$C$8)/E888</f>
        <v>1.2029908818096122</v>
      </c>
      <c r="H888" s="37">
        <f>CORREL('Daily Returns'!B$889:B$1140,'Daily Returns'!C$889:C$1140)</f>
        <v>-0.23181343748902009</v>
      </c>
      <c r="I888" s="37">
        <f>CORREL('Daily Returns'!B$889:B$1140,'Daily Returns'!D$889:D$1140)</f>
        <v>0.38464914517379123</v>
      </c>
      <c r="J888" s="37">
        <f>CORREL('Daily Returns'!C$889:C$1140,'Daily Returns'!D$889:D$1140)</f>
        <v>-4.8327180213291049E-2</v>
      </c>
    </row>
    <row r="889" spans="1:10" x14ac:dyDescent="0.25">
      <c r="A889" s="60">
        <f>'Daily Prices'!A1141</f>
        <v>43874</v>
      </c>
      <c r="B889" s="61">
        <f>STDEV('Daily Returns'!B$890:B$1141)*SQRT(Assumptions!$C$9)</f>
        <v>0.14790940342928652</v>
      </c>
      <c r="C889" s="61">
        <f>STDEV('Daily Returns'!C$890:C$1141)*SQRT(Assumptions!$C$9)</f>
        <v>0.1443397781885408</v>
      </c>
      <c r="D889" s="61">
        <f>STDEV('Daily Returns'!D$890:D$1141)*SQRT(Assumptions!$C$9)</f>
        <v>0.21863295380624997</v>
      </c>
      <c r="E889" s="61">
        <f>STDEV('Daily Returns'!E$890:E$1141)*SQRT(Assumptions!$C$9)</f>
        <v>0.10141895375292886</v>
      </c>
      <c r="F889" s="48">
        <f>'Growth Index'!E1141/'Growth Index'!E889-1</f>
        <v>0.1850862146712271</v>
      </c>
      <c r="G889" s="62">
        <f>(F889-Assumptions!$C$8)/E889</f>
        <v>1.1840608705526026</v>
      </c>
      <c r="H889" s="62">
        <f>CORREL('Daily Returns'!B$890:B$1141,'Daily Returns'!C$890:C$1141)</f>
        <v>-0.23165988697091847</v>
      </c>
      <c r="I889" s="62">
        <f>CORREL('Daily Returns'!B$890:B$1141,'Daily Returns'!D$890:D$1141)</f>
        <v>0.38473928157765208</v>
      </c>
      <c r="J889" s="62">
        <f>CORREL('Daily Returns'!C$890:C$1141,'Daily Returns'!D$890:D$1141)</f>
        <v>-4.9001544198758441E-2</v>
      </c>
    </row>
    <row r="890" spans="1:10" x14ac:dyDescent="0.25">
      <c r="A890" s="63">
        <f>'Daily Prices'!A1142</f>
        <v>43875</v>
      </c>
      <c r="B890" s="35">
        <f>STDEV('Daily Returns'!B$891:B$1142)*SQRT(Assumptions!$C$9)</f>
        <v>0.14801066956761699</v>
      </c>
      <c r="C890" s="35">
        <f>STDEV('Daily Returns'!C$891:C$1142)*SQRT(Assumptions!$C$9)</f>
        <v>0.14447180180430799</v>
      </c>
      <c r="D890" s="35">
        <f>STDEV('Daily Returns'!D$891:D$1142)*SQRT(Assumptions!$C$9)</f>
        <v>0.21880787964668361</v>
      </c>
      <c r="E890" s="35">
        <f>STDEV('Daily Returns'!E$891:E$1142)*SQRT(Assumptions!$C$9)</f>
        <v>0.10143624702852566</v>
      </c>
      <c r="F890" s="32">
        <f>'Growth Index'!E1142/'Growth Index'!E890-1</f>
        <v>0.18218134065001435</v>
      </c>
      <c r="G890" s="37">
        <f>(F890-Assumptions!$C$8)/E890</f>
        <v>1.1552215710135736</v>
      </c>
      <c r="H890" s="37">
        <f>CORREL('Daily Returns'!B$891:B$1142,'Daily Returns'!C$891:C$1142)</f>
        <v>-0.23292494317150084</v>
      </c>
      <c r="I890" s="37">
        <f>CORREL('Daily Returns'!B$891:B$1142,'Daily Returns'!D$891:D$1142)</f>
        <v>0.38576205914237111</v>
      </c>
      <c r="J890" s="37">
        <f>CORREL('Daily Returns'!C$891:C$1142,'Daily Returns'!D$891:D$1142)</f>
        <v>-5.0640846435215325E-2</v>
      </c>
    </row>
    <row r="891" spans="1:10" x14ac:dyDescent="0.25">
      <c r="A891" s="60">
        <f>'Daily Prices'!A1143</f>
        <v>43878</v>
      </c>
      <c r="B891" s="61">
        <f>STDEV('Daily Returns'!B$892:B$1143)*SQRT(Assumptions!$C$9)</f>
        <v>0.14789576736694315</v>
      </c>
      <c r="C891" s="61">
        <f>STDEV('Daily Returns'!C$892:C$1143)*SQRT(Assumptions!$C$9)</f>
        <v>0.14452894080095682</v>
      </c>
      <c r="D891" s="61">
        <f>STDEV('Daily Returns'!D$892:D$1143)*SQRT(Assumptions!$C$9)</f>
        <v>0.21898469287495731</v>
      </c>
      <c r="E891" s="61">
        <f>STDEV('Daily Returns'!E$892:E$1143)*SQRT(Assumptions!$C$9)</f>
        <v>0.1015527836007783</v>
      </c>
      <c r="F891" s="48">
        <f>'Growth Index'!E1143/'Growth Index'!E891-1</f>
        <v>0.16901921632726591</v>
      </c>
      <c r="G891" s="62">
        <f>(F891-Assumptions!$C$8)/E891</f>
        <v>1.0242871996122094</v>
      </c>
      <c r="H891" s="62">
        <f>CORREL('Daily Returns'!B$892:B$1143,'Daily Returns'!C$892:C$1143)</f>
        <v>-0.23199077119668135</v>
      </c>
      <c r="I891" s="62">
        <f>CORREL('Daily Returns'!B$892:B$1143,'Daily Returns'!D$892:D$1143)</f>
        <v>0.38590405208091549</v>
      </c>
      <c r="J891" s="62">
        <f>CORREL('Daily Returns'!C$892:C$1143,'Daily Returns'!D$892:D$1143)</f>
        <v>-4.9136917990109052E-2</v>
      </c>
    </row>
    <row r="892" spans="1:10" x14ac:dyDescent="0.25">
      <c r="A892" s="63">
        <f>'Daily Prices'!A1144</f>
        <v>43879</v>
      </c>
      <c r="B892" s="35">
        <f>STDEV('Daily Returns'!B$893:B$1144)*SQRT(Assumptions!$C$9)</f>
        <v>0.14795433373208994</v>
      </c>
      <c r="C892" s="35">
        <f>STDEV('Daily Returns'!C$893:C$1144)*SQRT(Assumptions!$C$9)</f>
        <v>0.14417255408963386</v>
      </c>
      <c r="D892" s="35">
        <f>STDEV('Daily Returns'!D$893:D$1144)*SQRT(Assumptions!$C$9)</f>
        <v>0.21894538037461081</v>
      </c>
      <c r="E892" s="35">
        <f>STDEV('Daily Returns'!E$893:E$1144)*SQRT(Assumptions!$C$9)</f>
        <v>0.10151771981099809</v>
      </c>
      <c r="F892" s="32">
        <f>'Growth Index'!E1144/'Growth Index'!E892-1</f>
        <v>0.17546872010409764</v>
      </c>
      <c r="G892" s="37">
        <f>(F892-Assumptions!$C$8)/E892</f>
        <v>1.0881718020239637</v>
      </c>
      <c r="H892" s="37">
        <f>CORREL('Daily Returns'!B$893:B$1144,'Daily Returns'!C$893:C$1144)</f>
        <v>-0.23316668382003158</v>
      </c>
      <c r="I892" s="37">
        <f>CORREL('Daily Returns'!B$893:B$1144,'Daily Returns'!D$893:D$1144)</f>
        <v>0.38548803937521858</v>
      </c>
      <c r="J892" s="37">
        <f>CORREL('Daily Returns'!C$893:C$1144,'Daily Returns'!D$893:D$1144)</f>
        <v>-4.731017641800541E-2</v>
      </c>
    </row>
    <row r="893" spans="1:10" x14ac:dyDescent="0.25">
      <c r="A893" s="60">
        <f>'Daily Prices'!A1145</f>
        <v>43880</v>
      </c>
      <c r="B893" s="61">
        <f>STDEV('Daily Returns'!B$894:B$1145)*SQRT(Assumptions!$C$9)</f>
        <v>0.14825452620005203</v>
      </c>
      <c r="C893" s="61">
        <f>STDEV('Daily Returns'!C$894:C$1145)*SQRT(Assumptions!$C$9)</f>
        <v>0.14435333211742443</v>
      </c>
      <c r="D893" s="61">
        <f>STDEV('Daily Returns'!D$894:D$1145)*SQRT(Assumptions!$C$9)</f>
        <v>0.21924907242351405</v>
      </c>
      <c r="E893" s="61">
        <f>STDEV('Daily Returns'!E$894:E$1145)*SQRT(Assumptions!$C$9)</f>
        <v>0.10193872471528537</v>
      </c>
      <c r="F893" s="48">
        <f>'Growth Index'!E1145/'Growth Index'!E893-1</f>
        <v>0.1821714119847635</v>
      </c>
      <c r="G893" s="62">
        <f>(F893-Assumptions!$C$8)/E893</f>
        <v>1.1494298394650608</v>
      </c>
      <c r="H893" s="62">
        <f>CORREL('Daily Returns'!B$894:B$1145,'Daily Returns'!C$894:C$1145)</f>
        <v>-0.22921060820665473</v>
      </c>
      <c r="I893" s="62">
        <f>CORREL('Daily Returns'!B$894:B$1145,'Daily Returns'!D$894:D$1145)</f>
        <v>0.38767161440480946</v>
      </c>
      <c r="J893" s="62">
        <f>CORREL('Daily Returns'!C$894:C$1145,'Daily Returns'!D$894:D$1145)</f>
        <v>-4.4490189970090653E-2</v>
      </c>
    </row>
    <row r="894" spans="1:10" x14ac:dyDescent="0.25">
      <c r="A894" s="63">
        <f>'Daily Prices'!A1146</f>
        <v>43881</v>
      </c>
      <c r="B894" s="35">
        <f>STDEV('Daily Returns'!B$895:B$1146)*SQRT(Assumptions!$C$9)</f>
        <v>0.1483019534257031</v>
      </c>
      <c r="C894" s="35">
        <f>STDEV('Daily Returns'!C$895:C$1146)*SQRT(Assumptions!$C$9)</f>
        <v>0.14497032237316312</v>
      </c>
      <c r="D894" s="35">
        <f>STDEV('Daily Returns'!D$895:D$1146)*SQRT(Assumptions!$C$9)</f>
        <v>0.21924831691341126</v>
      </c>
      <c r="E894" s="35">
        <f>STDEV('Daily Returns'!E$895:E$1146)*SQRT(Assumptions!$C$9)</f>
        <v>0.10203160943860007</v>
      </c>
      <c r="F894" s="32">
        <f>'Growth Index'!E1146/'Growth Index'!E894-1</f>
        <v>0.19076596346001184</v>
      </c>
      <c r="G894" s="37">
        <f>(F894-Assumptions!$C$8)/E894</f>
        <v>1.2326176579199652</v>
      </c>
      <c r="H894" s="37">
        <f>CORREL('Daily Returns'!B$895:B$1146,'Daily Returns'!C$895:C$1146)</f>
        <v>-0.23105312993929319</v>
      </c>
      <c r="I894" s="37">
        <f>CORREL('Daily Returns'!B$895:B$1146,'Daily Returns'!D$895:D$1146)</f>
        <v>0.3870440882765277</v>
      </c>
      <c r="J894" s="37">
        <f>CORREL('Daily Returns'!C$895:C$1146,'Daily Returns'!D$895:D$1146)</f>
        <v>-4.338069111626474E-2</v>
      </c>
    </row>
    <row r="895" spans="1:10" x14ac:dyDescent="0.25">
      <c r="A895" s="60">
        <f>'Daily Prices'!A1147</f>
        <v>43885</v>
      </c>
      <c r="B895" s="61">
        <f>STDEV('Daily Returns'!B$896:B$1147)*SQRT(Assumptions!$C$9)</f>
        <v>0.14839173915007772</v>
      </c>
      <c r="C895" s="61">
        <f>STDEV('Daily Returns'!C$896:C$1147)*SQRT(Assumptions!$C$9)</f>
        <v>0.14888022683415403</v>
      </c>
      <c r="D895" s="61">
        <f>STDEV('Daily Returns'!D$896:D$1147)*SQRT(Assumptions!$C$9)</f>
        <v>0.22005840899570234</v>
      </c>
      <c r="E895" s="61">
        <f>STDEV('Daily Returns'!E$896:E$1147)*SQRT(Assumptions!$C$9)</f>
        <v>0.10149687768488155</v>
      </c>
      <c r="F895" s="48">
        <f>'Growth Index'!E1147/'Growth Index'!E895-1</f>
        <v>0.2035957645762636</v>
      </c>
      <c r="G895" s="62">
        <f>(F895-Assumptions!$C$8)/E895</f>
        <v>1.365517518741447</v>
      </c>
      <c r="H895" s="62">
        <f>CORREL('Daily Returns'!B$896:B$1147,'Daily Returns'!C$896:C$1147)</f>
        <v>-0.25590286322369743</v>
      </c>
      <c r="I895" s="62">
        <f>CORREL('Daily Returns'!B$896:B$1147,'Daily Returns'!D$896:D$1147)</f>
        <v>0.3912899274042892</v>
      </c>
      <c r="J895" s="62">
        <f>CORREL('Daily Returns'!C$896:C$1147,'Daily Returns'!D$896:D$1147)</f>
        <v>-6.7157486738991176E-2</v>
      </c>
    </row>
    <row r="896" spans="1:10" x14ac:dyDescent="0.25">
      <c r="A896" s="63">
        <f>'Daily Prices'!A1148</f>
        <v>43886</v>
      </c>
      <c r="B896" s="35">
        <f>STDEV('Daily Returns'!B$897:B$1148)*SQRT(Assumptions!$C$9)</f>
        <v>0.14818952162008761</v>
      </c>
      <c r="C896" s="35">
        <f>STDEV('Daily Returns'!C$897:C$1148)*SQRT(Assumptions!$C$9)</f>
        <v>0.14995333968959018</v>
      </c>
      <c r="D896" s="35">
        <f>STDEV('Daily Returns'!D$897:D$1148)*SQRT(Assumptions!$C$9)</f>
        <v>0.22003972534251573</v>
      </c>
      <c r="E896" s="35">
        <f>STDEV('Daily Returns'!E$897:E$1148)*SQRT(Assumptions!$C$9)</f>
        <v>0.10180269117019441</v>
      </c>
      <c r="F896" s="32">
        <f>'Growth Index'!E1148/'Growth Index'!E896-1</f>
        <v>0.19794334737427155</v>
      </c>
      <c r="G896" s="37">
        <f>(F896-Assumptions!$C$8)/E896</f>
        <v>1.3058922691151256</v>
      </c>
      <c r="H896" s="37">
        <f>CORREL('Daily Returns'!B$897:B$1148,'Daily Returns'!C$897:C$1148)</f>
        <v>-0.2527990801663394</v>
      </c>
      <c r="I896" s="37">
        <f>CORREL('Daily Returns'!B$897:B$1148,'Daily Returns'!D$897:D$1148)</f>
        <v>0.39101195986193016</v>
      </c>
      <c r="J896" s="37">
        <f>CORREL('Daily Returns'!C$897:C$1148,'Daily Returns'!D$897:D$1148)</f>
        <v>-6.4999786372814936E-2</v>
      </c>
    </row>
    <row r="897" spans="1:10" x14ac:dyDescent="0.25">
      <c r="A897" s="60">
        <f>'Daily Prices'!A1149</f>
        <v>43887</v>
      </c>
      <c r="B897" s="61">
        <f>STDEV('Daily Returns'!B$898:B$1149)*SQRT(Assumptions!$C$9)</f>
        <v>0.14847543447334821</v>
      </c>
      <c r="C897" s="61">
        <f>STDEV('Daily Returns'!C$898:C$1149)*SQRT(Assumptions!$C$9)</f>
        <v>0.15052432784630645</v>
      </c>
      <c r="D897" s="61">
        <f>STDEV('Daily Returns'!D$898:D$1149)*SQRT(Assumptions!$C$9)</f>
        <v>0.22032308193245462</v>
      </c>
      <c r="E897" s="61">
        <f>STDEV('Daily Returns'!E$898:E$1149)*SQRT(Assumptions!$C$9)</f>
        <v>0.10247640896279507</v>
      </c>
      <c r="F897" s="48">
        <f>'Growth Index'!E1149/'Growth Index'!E897-1</f>
        <v>0.18114456436344128</v>
      </c>
      <c r="G897" s="62">
        <f>(F897-Assumptions!$C$8)/E897</f>
        <v>1.1333785555035263</v>
      </c>
      <c r="H897" s="62">
        <f>CORREL('Daily Returns'!B$898:B$1149,'Daily Returns'!C$898:C$1149)</f>
        <v>-0.24506301451378637</v>
      </c>
      <c r="I897" s="62">
        <f>CORREL('Daily Returns'!B$898:B$1149,'Daily Returns'!D$898:D$1149)</f>
        <v>0.39291949581908869</v>
      </c>
      <c r="J897" s="62">
        <f>CORREL('Daily Returns'!C$898:C$1149,'Daily Returns'!D$898:D$1149)</f>
        <v>-5.9777527536444483E-2</v>
      </c>
    </row>
    <row r="898" spans="1:10" x14ac:dyDescent="0.25">
      <c r="A898" s="63">
        <f>'Daily Prices'!A1150</f>
        <v>43888</v>
      </c>
      <c r="B898" s="35">
        <f>STDEV('Daily Returns'!B$899:B$1150)*SQRT(Assumptions!$C$9)</f>
        <v>0.14847883487937766</v>
      </c>
      <c r="C898" s="35">
        <f>STDEV('Daily Returns'!C$899:C$1150)*SQRT(Assumptions!$C$9)</f>
        <v>0.15052501700693777</v>
      </c>
      <c r="D898" s="35">
        <f>STDEV('Daily Returns'!D$899:D$1150)*SQRT(Assumptions!$C$9)</f>
        <v>0.22040216945297395</v>
      </c>
      <c r="E898" s="35">
        <f>STDEV('Daily Returns'!E$899:E$1150)*SQRT(Assumptions!$C$9)</f>
        <v>0.10235370089106857</v>
      </c>
      <c r="F898" s="32">
        <f>'Growth Index'!E1150/'Growth Index'!E898-1</f>
        <v>0.17470921368322845</v>
      </c>
      <c r="G898" s="37">
        <f>(F898-Assumptions!$C$8)/E898</f>
        <v>1.0718636720326125</v>
      </c>
      <c r="H898" s="37">
        <f>CORREL('Daily Returns'!B$899:B$1150,'Daily Returns'!C$899:C$1150)</f>
        <v>-0.24758270457765802</v>
      </c>
      <c r="I898" s="37">
        <f>CORREL('Daily Returns'!B$899:B$1150,'Daily Returns'!D$899:D$1150)</f>
        <v>0.39320412725234338</v>
      </c>
      <c r="J898" s="37">
        <f>CORREL('Daily Returns'!C$899:C$1150,'Daily Returns'!D$899:D$1150)</f>
        <v>-6.1941609671039802E-2</v>
      </c>
    </row>
    <row r="899" spans="1:10" x14ac:dyDescent="0.25">
      <c r="A899" s="60">
        <f>'Daily Prices'!A1151</f>
        <v>43889</v>
      </c>
      <c r="B899" s="61">
        <f>STDEV('Daily Returns'!B$900:B$1151)*SQRT(Assumptions!$C$9)</f>
        <v>0.1528235350439906</v>
      </c>
      <c r="C899" s="61">
        <f>STDEV('Daily Returns'!C$900:C$1151)*SQRT(Assumptions!$C$9)</f>
        <v>0.15106495171148321</v>
      </c>
      <c r="D899" s="61">
        <f>STDEV('Daily Returns'!D$900:D$1151)*SQRT(Assumptions!$C$9)</f>
        <v>0.22024297312969821</v>
      </c>
      <c r="E899" s="61">
        <f>STDEV('Daily Returns'!E$900:E$1151)*SQRT(Assumptions!$C$9)</f>
        <v>0.1032621009083667</v>
      </c>
      <c r="F899" s="48">
        <f>'Growth Index'!E1151/'Growth Index'!E899-1</f>
        <v>0.14930014372169342</v>
      </c>
      <c r="G899" s="62">
        <f>(F899-Assumptions!$C$8)/E899</f>
        <v>0.81637060431784314</v>
      </c>
      <c r="H899" s="62">
        <f>CORREL('Daily Returns'!B$900:B$1151,'Daily Returns'!C$900:C$1151)</f>
        <v>-0.21952418803927135</v>
      </c>
      <c r="I899" s="62">
        <f>CORREL('Daily Returns'!B$900:B$1151,'Daily Returns'!D$900:D$1151)</f>
        <v>0.37575753241420279</v>
      </c>
      <c r="J899" s="62">
        <f>CORREL('Daily Returns'!C$900:C$1151,'Daily Returns'!D$900:D$1151)</f>
        <v>-6.462383695549237E-2</v>
      </c>
    </row>
    <row r="900" spans="1:10" x14ac:dyDescent="0.25">
      <c r="A900" s="63">
        <f>'Daily Prices'!A1152</f>
        <v>43892</v>
      </c>
      <c r="B900" s="35">
        <f>STDEV('Daily Returns'!B$901:B$1152)*SQRT(Assumptions!$C$9)</f>
        <v>0.15288278001659475</v>
      </c>
      <c r="C900" s="35">
        <f>STDEV('Daily Returns'!C$901:C$1152)*SQRT(Assumptions!$C$9)</f>
        <v>0.15114117969438673</v>
      </c>
      <c r="D900" s="35">
        <f>STDEV('Daily Returns'!D$901:D$1152)*SQRT(Assumptions!$C$9)</f>
        <v>0.22027217595866455</v>
      </c>
      <c r="E900" s="35">
        <f>STDEV('Daily Returns'!E$901:E$1152)*SQRT(Assumptions!$C$9)</f>
        <v>0.10328159110920407</v>
      </c>
      <c r="F900" s="32">
        <f>'Growth Index'!E1152/'Growth Index'!E900-1</f>
        <v>0.14695182540277307</v>
      </c>
      <c r="G900" s="37">
        <f>(F900-Assumptions!$C$8)/E900</f>
        <v>0.7934795012609932</v>
      </c>
      <c r="H900" s="37">
        <f>CORREL('Daily Returns'!B$901:B$1152,'Daily Returns'!C$901:C$1152)</f>
        <v>-0.21843939163829126</v>
      </c>
      <c r="I900" s="37">
        <f>CORREL('Daily Returns'!B$901:B$1152,'Daily Returns'!D$901:D$1152)</f>
        <v>0.375064428764183</v>
      </c>
      <c r="J900" s="37">
        <f>CORREL('Daily Returns'!C$901:C$1152,'Daily Returns'!D$901:D$1152)</f>
        <v>-6.5128558545345813E-2</v>
      </c>
    </row>
    <row r="901" spans="1:10" x14ac:dyDescent="0.25">
      <c r="A901" s="60">
        <f>'Daily Prices'!A1153</f>
        <v>43893</v>
      </c>
      <c r="B901" s="61">
        <f>STDEV('Daily Returns'!B$902:B$1153)*SQRT(Assumptions!$C$9)</f>
        <v>0.15330016880294298</v>
      </c>
      <c r="C901" s="61">
        <f>STDEV('Daily Returns'!C$902:C$1153)*SQRT(Assumptions!$C$9)</f>
        <v>0.15178907872715147</v>
      </c>
      <c r="D901" s="61">
        <f>STDEV('Daily Returns'!D$902:D$1153)*SQRT(Assumptions!$C$9)</f>
        <v>0.22403901789490571</v>
      </c>
      <c r="E901" s="61">
        <f>STDEV('Daily Returns'!E$902:E$1153)*SQRT(Assumptions!$C$9)</f>
        <v>0.10328201391029594</v>
      </c>
      <c r="F901" s="48">
        <f>'Growth Index'!E1153/'Growth Index'!E901-1</f>
        <v>0.13981738196214777</v>
      </c>
      <c r="G901" s="62">
        <f>(F901-Assumptions!$C$8)/E901</f>
        <v>0.72439894546527039</v>
      </c>
      <c r="H901" s="62">
        <f>CORREL('Daily Returns'!B$902:B$1153,'Daily Returns'!C$902:C$1153)</f>
        <v>-0.20924044334552797</v>
      </c>
      <c r="I901" s="62">
        <f>CORREL('Daily Returns'!B$902:B$1153,'Daily Returns'!D$902:D$1153)</f>
        <v>0.35187204651482795</v>
      </c>
      <c r="J901" s="62">
        <f>CORREL('Daily Returns'!C$902:C$1153,'Daily Returns'!D$902:D$1153)</f>
        <v>-8.0683082501191716E-2</v>
      </c>
    </row>
    <row r="902" spans="1:10" x14ac:dyDescent="0.25">
      <c r="A902" s="63">
        <f>'Daily Prices'!A1154</f>
        <v>43894</v>
      </c>
      <c r="B902" s="35">
        <f>STDEV('Daily Returns'!B$903:B$1154)*SQRT(Assumptions!$C$9)</f>
        <v>0.15306338781406653</v>
      </c>
      <c r="C902" s="35">
        <f>STDEV('Daily Returns'!C$903:C$1154)*SQRT(Assumptions!$C$9)</f>
        <v>0.15353822930852545</v>
      </c>
      <c r="D902" s="35">
        <f>STDEV('Daily Returns'!D$903:D$1154)*SQRT(Assumptions!$C$9)</f>
        <v>0.22379633044669633</v>
      </c>
      <c r="E902" s="35">
        <f>STDEV('Daily Returns'!E$903:E$1154)*SQRT(Assumptions!$C$9)</f>
        <v>0.10327207594277447</v>
      </c>
      <c r="F902" s="32">
        <f>'Growth Index'!E1154/'Growth Index'!E902-1</f>
        <v>0.15229679258456552</v>
      </c>
      <c r="G902" s="37">
        <f>(F902-Assumptions!$C$8)/E902</f>
        <v>0.84530878059368886</v>
      </c>
      <c r="H902" s="37">
        <f>CORREL('Daily Returns'!B$903:B$1154,'Daily Returns'!C$903:C$1154)</f>
        <v>-0.21148091032223776</v>
      </c>
      <c r="I902" s="37">
        <f>CORREL('Daily Returns'!B$903:B$1154,'Daily Returns'!D$903:D$1154)</f>
        <v>0.35020599704789745</v>
      </c>
      <c r="J902" s="37">
        <f>CORREL('Daily Returns'!C$903:C$1154,'Daily Returns'!D$903:D$1154)</f>
        <v>-8.3601058946829301E-2</v>
      </c>
    </row>
    <row r="903" spans="1:10" x14ac:dyDescent="0.25">
      <c r="A903" s="60">
        <f>'Daily Prices'!A1155</f>
        <v>43896</v>
      </c>
      <c r="B903" s="61">
        <f>STDEV('Daily Returns'!B$904:B$1155)*SQRT(Assumptions!$C$9)</f>
        <v>0.15425878931943562</v>
      </c>
      <c r="C903" s="61">
        <f>STDEV('Daily Returns'!C$904:C$1155)*SQRT(Assumptions!$C$9)</f>
        <v>0.15676681465340012</v>
      </c>
      <c r="D903" s="61">
        <f>STDEV('Daily Returns'!D$904:D$1155)*SQRT(Assumptions!$C$9)</f>
        <v>0.22390110781353245</v>
      </c>
      <c r="E903" s="61">
        <f>STDEV('Daily Returns'!E$904:E$1155)*SQRT(Assumptions!$C$9)</f>
        <v>0.10333961538953035</v>
      </c>
      <c r="F903" s="48">
        <f>'Growth Index'!E1155/'Growth Index'!E903-1</f>
        <v>0.15884828376897886</v>
      </c>
      <c r="G903" s="62">
        <f>(F903-Assumptions!$C$8)/E903</f>
        <v>0.90815398736704522</v>
      </c>
      <c r="H903" s="62">
        <f>CORREL('Daily Returns'!B$904:B$1155,'Daily Returns'!C$904:C$1155)</f>
        <v>-0.2321063355367933</v>
      </c>
      <c r="I903" s="62">
        <f>CORREL('Daily Returns'!B$904:B$1155,'Daily Returns'!D$904:D$1155)</f>
        <v>0.3511649004911781</v>
      </c>
      <c r="J903" s="62">
        <f>CORREL('Daily Returns'!C$904:C$1155,'Daily Returns'!D$904:D$1155)</f>
        <v>-8.8152719711202226E-2</v>
      </c>
    </row>
    <row r="904" spans="1:10" x14ac:dyDescent="0.25">
      <c r="A904" s="63">
        <f>'Daily Prices'!A1156</f>
        <v>43899</v>
      </c>
      <c r="B904" s="35">
        <f>STDEV('Daily Returns'!B$905:B$1156)*SQRT(Assumptions!$C$9)</f>
        <v>0.16269076027318397</v>
      </c>
      <c r="C904" s="35">
        <f>STDEV('Daily Returns'!C$905:C$1156)*SQRT(Assumptions!$C$9)</f>
        <v>0.155808415658689</v>
      </c>
      <c r="D904" s="35">
        <f>STDEV('Daily Returns'!D$905:D$1156)*SQRT(Assumptions!$C$9)</f>
        <v>0.22390450712045465</v>
      </c>
      <c r="E904" s="35">
        <f>STDEV('Daily Returns'!E$905:E$1156)*SQRT(Assumptions!$C$9)</f>
        <v>0.10507769513219695</v>
      </c>
      <c r="F904" s="32">
        <f>'Growth Index'!E1156/'Growth Index'!E904-1</f>
        <v>0.14038960953060675</v>
      </c>
      <c r="G904" s="37">
        <f>(F904-Assumptions!$C$8)/E904</f>
        <v>0.71746539011690369</v>
      </c>
      <c r="H904" s="37">
        <f>CORREL('Daily Returns'!B$905:B$1156,'Daily Returns'!C$905:C$1156)</f>
        <v>-0.21004954822553282</v>
      </c>
      <c r="I904" s="37">
        <f>CORREL('Daily Returns'!B$905:B$1156,'Daily Returns'!D$905:D$1156)</f>
        <v>0.3424883390321522</v>
      </c>
      <c r="J904" s="37">
        <f>CORREL('Daily Returns'!C$905:C$1156,'Daily Returns'!D$905:D$1156)</f>
        <v>-8.4179134295289754E-2</v>
      </c>
    </row>
    <row r="905" spans="1:10" x14ac:dyDescent="0.25">
      <c r="A905" s="60">
        <f>'Daily Prices'!A1157</f>
        <v>43901</v>
      </c>
      <c r="B905" s="61">
        <f>STDEV('Daily Returns'!B$906:B$1157)*SQRT(Assumptions!$C$9)</f>
        <v>0.16264264997033667</v>
      </c>
      <c r="C905" s="61">
        <f>STDEV('Daily Returns'!C$906:C$1157)*SQRT(Assumptions!$C$9)</f>
        <v>0.15653826294069603</v>
      </c>
      <c r="D905" s="61">
        <f>STDEV('Daily Returns'!D$906:D$1157)*SQRT(Assumptions!$C$9)</f>
        <v>0.22908942333816235</v>
      </c>
      <c r="E905" s="61">
        <f>STDEV('Daily Returns'!E$906:E$1157)*SQRT(Assumptions!$C$9)</f>
        <v>0.10700318616075248</v>
      </c>
      <c r="F905" s="48">
        <f>'Growth Index'!E1157/'Growth Index'!E905-1</f>
        <v>0.10670460260388293</v>
      </c>
      <c r="G905" s="62">
        <f>(F905-Assumptions!$C$8)/E905</f>
        <v>0.38975103546196727</v>
      </c>
      <c r="H905" s="62">
        <f>CORREL('Daily Returns'!B$906:B$1157,'Daily Returns'!C$906:C$1157)</f>
        <v>-0.21234110372799467</v>
      </c>
      <c r="I905" s="62">
        <f>CORREL('Daily Returns'!B$906:B$1157,'Daily Returns'!D$906:D$1157)</f>
        <v>0.33172039294961497</v>
      </c>
      <c r="J905" s="62">
        <f>CORREL('Daily Returns'!C$906:C$1157,'Daily Returns'!D$906:D$1157)</f>
        <v>-5.8372468972455308E-2</v>
      </c>
    </row>
    <row r="906" spans="1:10" x14ac:dyDescent="0.25">
      <c r="A906" s="63">
        <f>'Daily Prices'!A1158</f>
        <v>43902</v>
      </c>
      <c r="B906" s="35">
        <f>STDEV('Daily Returns'!B$907:B$1158)*SQRT(Assumptions!$C$9)</f>
        <v>0.18201792449981999</v>
      </c>
      <c r="C906" s="35">
        <f>STDEV('Daily Returns'!C$907:C$1158)*SQRT(Assumptions!$C$9)</f>
        <v>0.16392663526735113</v>
      </c>
      <c r="D906" s="35">
        <f>STDEV('Daily Returns'!D$907:D$1158)*SQRT(Assumptions!$C$9)</f>
        <v>0.23410556383267625</v>
      </c>
      <c r="E906" s="35">
        <f>STDEV('Daily Returns'!E$907:E$1158)*SQRT(Assumptions!$C$9)</f>
        <v>0.12197526018519771</v>
      </c>
      <c r="F906" s="32">
        <f>'Growth Index'!E1158/'Growth Index'!E906-1</f>
        <v>3.848524985938151E-2</v>
      </c>
      <c r="G906" s="37">
        <f>(F906-Assumptions!$C$8)/E906</f>
        <v>-0.21737809864361485</v>
      </c>
      <c r="H906" s="37">
        <f>CORREL('Daily Returns'!B$907:B$1158,'Daily Returns'!C$907:C$1158)</f>
        <v>-4.7747981943949656E-2</v>
      </c>
      <c r="I906" s="37">
        <f>CORREL('Daily Returns'!B$907:B$1158,'Daily Returns'!D$907:D$1158)</f>
        <v>0.38307371826988096</v>
      </c>
      <c r="J906" s="37">
        <f>CORREL('Daily Returns'!C$907:C$1158,'Daily Returns'!D$907:D$1158)</f>
        <v>7.3773236668780431E-3</v>
      </c>
    </row>
    <row r="907" spans="1:10" x14ac:dyDescent="0.25">
      <c r="A907" s="60">
        <f>'Daily Prices'!A1159</f>
        <v>43903</v>
      </c>
      <c r="B907" s="61">
        <f>STDEV('Daily Returns'!B$908:B$1159)*SQRT(Assumptions!$C$9)</f>
        <v>0.18648534506312109</v>
      </c>
      <c r="C907" s="61">
        <f>STDEV('Daily Returns'!C$908:C$1159)*SQRT(Assumptions!$C$9)</f>
        <v>0.1640318819969396</v>
      </c>
      <c r="D907" s="61">
        <f>STDEV('Daily Returns'!D$908:D$1159)*SQRT(Assumptions!$C$9)</f>
        <v>0.23909124150068875</v>
      </c>
      <c r="E907" s="61">
        <f>STDEV('Daily Returns'!E$908:E$1159)*SQRT(Assumptions!$C$9)</f>
        <v>0.12207483512267556</v>
      </c>
      <c r="F907" s="48">
        <f>'Growth Index'!E1159/'Growth Index'!E907-1</f>
        <v>2.8772641877274241E-2</v>
      </c>
      <c r="G907" s="62">
        <f>(F907-Assumptions!$C$8)/E907</f>
        <v>-0.29676352285317553</v>
      </c>
      <c r="H907" s="62">
        <f>CORREL('Daily Returns'!B$908:B$1159,'Daily Returns'!C$908:C$1159)</f>
        <v>-5.9535649423225701E-2</v>
      </c>
      <c r="I907" s="62">
        <f>CORREL('Daily Returns'!B$908:B$1159,'Daily Returns'!D$908:D$1159)</f>
        <v>0.32182447366638361</v>
      </c>
      <c r="J907" s="62">
        <f>CORREL('Daily Returns'!C$908:C$1159,'Daily Returns'!D$908:D$1159)</f>
        <v>1.8776319593201425E-2</v>
      </c>
    </row>
    <row r="908" spans="1:10" x14ac:dyDescent="0.25">
      <c r="A908" s="63">
        <f>'Daily Prices'!A1160</f>
        <v>43906</v>
      </c>
      <c r="B908" s="35">
        <f>STDEV('Daily Returns'!B$909:B$1160)*SQRT(Assumptions!$C$9)</f>
        <v>0.20267568521510976</v>
      </c>
      <c r="C908" s="35">
        <f>STDEV('Daily Returns'!C$909:C$1160)*SQRT(Assumptions!$C$9)</f>
        <v>0.17082636340043802</v>
      </c>
      <c r="D908" s="35">
        <f>STDEV('Daily Returns'!D$909:D$1160)*SQRT(Assumptions!$C$9)</f>
        <v>0.2439029281594563</v>
      </c>
      <c r="E908" s="35">
        <f>STDEV('Daily Returns'!E$909:E$1160)*SQRT(Assumptions!$C$9)</f>
        <v>0.13488617177055501</v>
      </c>
      <c r="F908" s="32">
        <f>'Growth Index'!E1160/'Growth Index'!E908-1</f>
        <v>-2.684090913336834E-2</v>
      </c>
      <c r="G908" s="37">
        <f>(F908-Assumptions!$C$8)/E908</f>
        <v>-0.68087712719427007</v>
      </c>
      <c r="H908" s="37">
        <f>CORREL('Daily Returns'!B$909:B$1160,'Daily Returns'!C$909:C$1160)</f>
        <v>5.686922520849922E-2</v>
      </c>
      <c r="I908" s="37">
        <f>CORREL('Daily Returns'!B$909:B$1160,'Daily Returns'!D$909:D$1160)</f>
        <v>0.36783979416610835</v>
      </c>
      <c r="J908" s="37">
        <f>CORREL('Daily Returns'!C$909:C$1160,'Daily Returns'!D$909:D$1160)</f>
        <v>7.2872142009437049E-2</v>
      </c>
    </row>
    <row r="909" spans="1:10" x14ac:dyDescent="0.25">
      <c r="A909" s="60">
        <f>'Daily Prices'!A1161</f>
        <v>43907</v>
      </c>
      <c r="B909" s="61">
        <f>STDEV('Daily Returns'!B$910:B$1161)*SQRT(Assumptions!$C$9)</f>
        <v>0.20422259166737225</v>
      </c>
      <c r="C909" s="61">
        <f>STDEV('Daily Returns'!C$910:C$1161)*SQRT(Assumptions!$C$9)</f>
        <v>0.17349490184236682</v>
      </c>
      <c r="D909" s="61">
        <f>STDEV('Daily Returns'!D$910:D$1161)*SQRT(Assumptions!$C$9)</f>
        <v>0.24481350029068308</v>
      </c>
      <c r="E909" s="61">
        <f>STDEV('Daily Returns'!E$910:E$1161)*SQRT(Assumptions!$C$9)</f>
        <v>0.13489447015021316</v>
      </c>
      <c r="F909" s="48">
        <f>'Growth Index'!E1161/'Growth Index'!E909-1</f>
        <v>-2.8898010380551953E-2</v>
      </c>
      <c r="G909" s="62">
        <f>(F909-Assumptions!$C$8)/E909</f>
        <v>-0.69608494904194984</v>
      </c>
      <c r="H909" s="62">
        <f>CORREL('Daily Returns'!B$910:B$1161,'Daily Returns'!C$910:C$1161)</f>
        <v>3.4015109779174588E-2</v>
      </c>
      <c r="I909" s="62">
        <f>CORREL('Daily Returns'!B$910:B$1161,'Daily Returns'!D$910:D$1161)</f>
        <v>0.37429685363328824</v>
      </c>
      <c r="J909" s="62">
        <f>CORREL('Daily Returns'!C$910:C$1161,'Daily Returns'!D$910:D$1161)</f>
        <v>5.641819408356908E-2</v>
      </c>
    </row>
    <row r="910" spans="1:10" x14ac:dyDescent="0.25">
      <c r="A910" s="63">
        <f>'Daily Prices'!A1162</f>
        <v>43908</v>
      </c>
      <c r="B910" s="35">
        <f>STDEV('Daily Returns'!B$911:B$1162)*SQRT(Assumptions!$C$9)</f>
        <v>0.21114348357452689</v>
      </c>
      <c r="C910" s="35">
        <f>STDEV('Daily Returns'!C$911:C$1162)*SQRT(Assumptions!$C$9)</f>
        <v>0.17386391992129507</v>
      </c>
      <c r="D910" s="35">
        <f>STDEV('Daily Returns'!D$911:D$1162)*SQRT(Assumptions!$C$9)</f>
        <v>0.24712493531894567</v>
      </c>
      <c r="E910" s="35">
        <f>STDEV('Daily Returns'!E$911:E$1162)*SQRT(Assumptions!$C$9)</f>
        <v>0.13837099505906547</v>
      </c>
      <c r="F910" s="32">
        <f>'Growth Index'!E1162/'Growth Index'!E910-1</f>
        <v>-6.9247880282689023E-2</v>
      </c>
      <c r="G910" s="37">
        <f>(F910-Assumptions!$C$8)/E910</f>
        <v>-0.97020246349593398</v>
      </c>
      <c r="H910" s="37">
        <f>CORREL('Daily Returns'!B$911:B$1162,'Daily Returns'!C$911:C$1162)</f>
        <v>4.9790636941990589E-2</v>
      </c>
      <c r="I910" s="37">
        <f>CORREL('Daily Returns'!B$911:B$1162,'Daily Returns'!D$911:D$1162)</f>
        <v>0.39338651712781492</v>
      </c>
      <c r="J910" s="37">
        <f>CORREL('Daily Returns'!C$911:C$1162,'Daily Returns'!D$911:D$1162)</f>
        <v>6.4760409710859029E-2</v>
      </c>
    </row>
    <row r="911" spans="1:10" x14ac:dyDescent="0.25">
      <c r="A911" s="60">
        <f>'Daily Prices'!A1163</f>
        <v>43909</v>
      </c>
      <c r="B911" s="61">
        <f>STDEV('Daily Returns'!B$912:B$1163)*SQRT(Assumptions!$C$9)</f>
        <v>0.21202273106721051</v>
      </c>
      <c r="C911" s="61">
        <f>STDEV('Daily Returns'!C$912:C$1163)*SQRT(Assumptions!$C$9)</f>
        <v>0.17471562862061826</v>
      </c>
      <c r="D911" s="61">
        <f>STDEV('Daily Returns'!D$912:D$1163)*SQRT(Assumptions!$C$9)</f>
        <v>0.24885041160102203</v>
      </c>
      <c r="E911" s="61">
        <f>STDEV('Daily Returns'!E$912:E$1163)*SQRT(Assumptions!$C$9)</f>
        <v>0.14007330500323251</v>
      </c>
      <c r="F911" s="48">
        <f>'Growth Index'!E1163/'Growth Index'!E911-1</f>
        <v>-8.9443663645144222E-2</v>
      </c>
      <c r="G911" s="62">
        <f>(F911-Assumptions!$C$8)/E911</f>
        <v>-1.1025917011209245</v>
      </c>
      <c r="H911" s="62">
        <f>CORREL('Daily Returns'!B$912:B$1163,'Daily Returns'!C$912:C$1163)</f>
        <v>5.8698250661713705E-2</v>
      </c>
      <c r="I911" s="62">
        <f>CORREL('Daily Returns'!B$912:B$1163,'Daily Returns'!D$912:D$1163)</f>
        <v>0.39979408694945834</v>
      </c>
      <c r="J911" s="62">
        <f>CORREL('Daily Returns'!C$912:C$1163,'Daily Returns'!D$912:D$1163)</f>
        <v>7.6520158230703406E-2</v>
      </c>
    </row>
    <row r="912" spans="1:10" x14ac:dyDescent="0.25">
      <c r="A912" s="63">
        <f>'Daily Prices'!A1164</f>
        <v>43910</v>
      </c>
      <c r="B912" s="35">
        <f>STDEV('Daily Returns'!B$913:B$1164)*SQRT(Assumptions!$C$9)</f>
        <v>0.21991954704491226</v>
      </c>
      <c r="C912" s="35">
        <f>STDEV('Daily Returns'!C$913:C$1164)*SQRT(Assumptions!$C$9)</f>
        <v>0.1758700853454836</v>
      </c>
      <c r="D912" s="35">
        <f>STDEV('Daily Returns'!D$913:D$1164)*SQRT(Assumptions!$C$9)</f>
        <v>0.25258925553532297</v>
      </c>
      <c r="E912" s="35">
        <f>STDEV('Daily Returns'!E$913:E$1164)*SQRT(Assumptions!$C$9)</f>
        <v>0.14528921597397182</v>
      </c>
      <c r="F912" s="32">
        <f>'Growth Index'!E1164/'Growth Index'!E912-1</f>
        <v>-5.4437537544471004E-2</v>
      </c>
      <c r="G912" s="37">
        <f>(F912-Assumptions!$C$8)/E912</f>
        <v>-0.82206746552936127</v>
      </c>
      <c r="H912" s="37">
        <f>CORREL('Daily Returns'!B$913:B$1164,'Daily Returns'!C$913:C$1164)</f>
        <v>8.6684654732760963E-2</v>
      </c>
      <c r="I912" s="37">
        <f>CORREL('Daily Returns'!B$913:B$1164,'Daily Returns'!D$913:D$1164)</f>
        <v>0.42534513164224447</v>
      </c>
      <c r="J912" s="37">
        <f>CORREL('Daily Returns'!C$913:C$1164,'Daily Returns'!D$913:D$1164)</f>
        <v>9.4503463764089191E-2</v>
      </c>
    </row>
    <row r="913" spans="1:10" x14ac:dyDescent="0.25">
      <c r="A913" s="60">
        <f>'Daily Prices'!A1165</f>
        <v>43913</v>
      </c>
      <c r="B913" s="61">
        <f>STDEV('Daily Returns'!B$914:B$1165)*SQRT(Assumptions!$C$9)</f>
        <v>0.25589744707625173</v>
      </c>
      <c r="C913" s="61">
        <f>STDEV('Daily Returns'!C$914:C$1165)*SQRT(Assumptions!$C$9)</f>
        <v>0.17846785142691818</v>
      </c>
      <c r="D913" s="61">
        <f>STDEV('Daily Returns'!D$914:D$1165)*SQRT(Assumptions!$C$9)</f>
        <v>0.25256011581080812</v>
      </c>
      <c r="E913" s="61">
        <f>STDEV('Daily Returns'!E$914:E$1165)*SQRT(Assumptions!$C$9)</f>
        <v>0.14781114938219728</v>
      </c>
      <c r="F913" s="48">
        <f>'Growth Index'!E1165/'Growth Index'!E913-1</f>
        <v>-7.7967981425028254E-2</v>
      </c>
      <c r="G913" s="62">
        <f>(F913-Assumptions!$C$8)/E913</f>
        <v>-0.96723408229073449</v>
      </c>
      <c r="H913" s="62">
        <f>CORREL('Daily Returns'!B$914:B$1165,'Daily Returns'!C$914:C$1165)</f>
        <v>-1.4175014550529464E-2</v>
      </c>
      <c r="I913" s="62">
        <f>CORREL('Daily Returns'!B$914:B$1165,'Daily Returns'!D$914:D$1165)</f>
        <v>0.36760012660707175</v>
      </c>
      <c r="J913" s="62">
        <f>CORREL('Daily Returns'!C$914:C$1165,'Daily Returns'!D$914:D$1165)</f>
        <v>9.2132466471443422E-2</v>
      </c>
    </row>
    <row r="914" spans="1:10" x14ac:dyDescent="0.25">
      <c r="A914" s="63">
        <f>'Daily Prices'!A1166</f>
        <v>43914</v>
      </c>
      <c r="B914" s="35">
        <f>STDEV('Daily Returns'!B$915:B$1166)*SQRT(Assumptions!$C$9)</f>
        <v>0.25733066497176416</v>
      </c>
      <c r="C914" s="35">
        <f>STDEV('Daily Returns'!C$915:C$1166)*SQRT(Assumptions!$C$9)</f>
        <v>0.18490793311423881</v>
      </c>
      <c r="D914" s="35">
        <f>STDEV('Daily Returns'!D$915:D$1166)*SQRT(Assumptions!$C$9)</f>
        <v>0.25255731744918536</v>
      </c>
      <c r="E914" s="35">
        <f>STDEV('Daily Returns'!E$915:E$1166)*SQRT(Assumptions!$C$9)</f>
        <v>0.15035460355649638</v>
      </c>
      <c r="F914" s="32">
        <f>'Growth Index'!E1166/'Growth Index'!E914-1</f>
        <v>-5.2902556270864265E-2</v>
      </c>
      <c r="G914" s="37">
        <f>(F914-Assumptions!$C$8)/E914</f>
        <v>-0.78416326126364255</v>
      </c>
      <c r="H914" s="37">
        <f>CORREL('Daily Returns'!B$915:B$1166,'Daily Returns'!C$915:C$1166)</f>
        <v>1.5616352369571207E-2</v>
      </c>
      <c r="I914" s="37">
        <f>CORREL('Daily Returns'!B$915:B$1166,'Daily Returns'!D$915:D$1166)</f>
        <v>0.36499459408429363</v>
      </c>
      <c r="J914" s="37">
        <f>CORREL('Daily Returns'!C$915:C$1166,'Daily Returns'!D$915:D$1166)</f>
        <v>8.8098731923195853E-2</v>
      </c>
    </row>
    <row r="915" spans="1:10" x14ac:dyDescent="0.25">
      <c r="A915" s="60">
        <f>'Daily Prices'!A1167</f>
        <v>43915</v>
      </c>
      <c r="B915" s="61">
        <f>STDEV('Daily Returns'!B$916:B$1167)*SQRT(Assumptions!$C$9)</f>
        <v>0.26690773831138465</v>
      </c>
      <c r="C915" s="61">
        <f>STDEV('Daily Returns'!C$916:C$1167)*SQRT(Assumptions!$C$9)</f>
        <v>0.18495884586899158</v>
      </c>
      <c r="D915" s="61">
        <f>STDEV('Daily Returns'!D$916:D$1167)*SQRT(Assumptions!$C$9)</f>
        <v>0.25250406164838335</v>
      </c>
      <c r="E915" s="61">
        <f>STDEV('Daily Returns'!E$916:E$1167)*SQRT(Assumptions!$C$9)</f>
        <v>0.15156206683145218</v>
      </c>
      <c r="F915" s="48">
        <f>'Growth Index'!E1167/'Growth Index'!E915-1</f>
        <v>-3.2876548058122013E-2</v>
      </c>
      <c r="G915" s="62">
        <f>(F915-Assumptions!$C$8)/E915</f>
        <v>-0.64578525553473554</v>
      </c>
      <c r="H915" s="62">
        <f>CORREL('Daily Returns'!B$916:B$1167,'Daily Returns'!C$916:C$1167)</f>
        <v>8.6789571308611025E-3</v>
      </c>
      <c r="I915" s="62">
        <f>CORREL('Daily Returns'!B$916:B$1167,'Daily Returns'!D$916:D$1167)</f>
        <v>0.35074970062225852</v>
      </c>
      <c r="J915" s="62">
        <f>CORREL('Daily Returns'!C$916:C$1167,'Daily Returns'!D$916:D$1167)</f>
        <v>8.8310583988031877E-2</v>
      </c>
    </row>
    <row r="916" spans="1:10" x14ac:dyDescent="0.25">
      <c r="A916" s="63">
        <f>'Daily Prices'!A1168</f>
        <v>43916</v>
      </c>
      <c r="B916" s="35">
        <f>STDEV('Daily Returns'!B$917:B$1168)*SQRT(Assumptions!$C$9)</f>
        <v>0.27146366809717221</v>
      </c>
      <c r="C916" s="35">
        <f>STDEV('Daily Returns'!C$917:C$1168)*SQRT(Assumptions!$C$9)</f>
        <v>0.18495355337271116</v>
      </c>
      <c r="D916" s="35">
        <f>STDEV('Daily Returns'!D$917:D$1168)*SQRT(Assumptions!$C$9)</f>
        <v>0.25239667280729045</v>
      </c>
      <c r="E916" s="35">
        <f>STDEV('Daily Returns'!E$917:E$1168)*SQRT(Assumptions!$C$9)</f>
        <v>0.15226750497773561</v>
      </c>
      <c r="F916" s="32">
        <f>'Growth Index'!E1168/'Growth Index'!E916-1</f>
        <v>-1.1748780098084777E-2</v>
      </c>
      <c r="G916" s="37">
        <f>(F916-Assumptions!$C$8)/E916</f>
        <v>-0.50403912580893018</v>
      </c>
      <c r="H916" s="37">
        <f>CORREL('Daily Returns'!B$917:B$1168,'Daily Returns'!C$917:C$1168)</f>
        <v>1.0597106685690251E-2</v>
      </c>
      <c r="I916" s="37">
        <f>CORREL('Daily Returns'!B$917:B$1168,'Daily Returns'!D$917:D$1168)</f>
        <v>0.34336452074520618</v>
      </c>
      <c r="J916" s="37">
        <f>CORREL('Daily Returns'!C$917:C$1168,'Daily Returns'!D$917:D$1168)</f>
        <v>8.7833148184499568E-2</v>
      </c>
    </row>
    <row r="917" spans="1:10" x14ac:dyDescent="0.25">
      <c r="A917" s="60">
        <f>'Daily Prices'!A1169</f>
        <v>43917</v>
      </c>
      <c r="B917" s="61">
        <f>STDEV('Daily Returns'!B$918:B$1169)*SQRT(Assumptions!$C$9)</f>
        <v>0.27147331167269367</v>
      </c>
      <c r="C917" s="61">
        <f>STDEV('Daily Returns'!C$918:C$1169)*SQRT(Assumptions!$C$9)</f>
        <v>0.185052360323611</v>
      </c>
      <c r="D917" s="61">
        <f>STDEV('Daily Returns'!D$918:D$1169)*SQRT(Assumptions!$C$9)</f>
        <v>0.25238425217682953</v>
      </c>
      <c r="E917" s="61">
        <f>STDEV('Daily Returns'!E$918:E$1169)*SQRT(Assumptions!$C$9)</f>
        <v>0.1523088128609433</v>
      </c>
      <c r="F917" s="48">
        <f>'Growth Index'!E1169/'Growth Index'!E917-1</f>
        <v>-1.7040029412546231E-2</v>
      </c>
      <c r="G917" s="62">
        <f>(F917-Assumptions!$C$8)/E917</f>
        <v>-0.53864269487444638</v>
      </c>
      <c r="H917" s="62">
        <f>CORREL('Daily Returns'!B$918:B$1169,'Daily Returns'!C$918:C$1169)</f>
        <v>1.1076994815921826E-2</v>
      </c>
      <c r="I917" s="62">
        <f>CORREL('Daily Returns'!B$918:B$1169,'Daily Returns'!D$918:D$1169)</f>
        <v>0.34330543546304348</v>
      </c>
      <c r="J917" s="62">
        <f>CORREL('Daily Returns'!C$918:C$1169,'Daily Returns'!D$918:D$1169)</f>
        <v>8.7946958200692885E-2</v>
      </c>
    </row>
    <row r="918" spans="1:10" x14ac:dyDescent="0.25">
      <c r="A918" s="63">
        <f>'Daily Prices'!A1170</f>
        <v>43920</v>
      </c>
      <c r="B918" s="35">
        <f>STDEV('Daily Returns'!B$919:B$1170)*SQRT(Assumptions!$C$9)</f>
        <v>0.27523336971209766</v>
      </c>
      <c r="C918" s="35">
        <f>STDEV('Daily Returns'!C$919:C$1170)*SQRT(Assumptions!$C$9)</f>
        <v>0.18500737956503327</v>
      </c>
      <c r="D918" s="35">
        <f>STDEV('Daily Returns'!D$919:D$1170)*SQRT(Assumptions!$C$9)</f>
        <v>0.25236290858166355</v>
      </c>
      <c r="E918" s="35">
        <f>STDEV('Daily Returns'!E$919:E$1170)*SQRT(Assumptions!$C$9)</f>
        <v>0.15290897420824137</v>
      </c>
      <c r="F918" s="32">
        <f>'Growth Index'!E1170/'Growth Index'!E918-1</f>
        <v>-2.9802008275291447E-2</v>
      </c>
      <c r="G918" s="37">
        <f>(F918-Assumptions!$C$8)/E918</f>
        <v>-0.61998982575204464</v>
      </c>
      <c r="H918" s="37">
        <f>CORREL('Daily Returns'!B$919:B$1170,'Daily Returns'!C$919:C$1170)</f>
        <v>1.0353737467787493E-2</v>
      </c>
      <c r="I918" s="37">
        <f>CORREL('Daily Returns'!B$919:B$1170,'Daily Returns'!D$919:D$1170)</f>
        <v>0.33909263719197746</v>
      </c>
      <c r="J918" s="37">
        <f>CORREL('Daily Returns'!C$919:C$1170,'Daily Returns'!D$919:D$1170)</f>
        <v>8.8262961707798196E-2</v>
      </c>
    </row>
    <row r="919" spans="1:10" x14ac:dyDescent="0.25">
      <c r="A919" s="60">
        <f>'Daily Prices'!A1171</f>
        <v>43921</v>
      </c>
      <c r="B919" s="61">
        <f>STDEV('Daily Returns'!B$920:B$1171)*SQRT(Assumptions!$C$9)</f>
        <v>0.27753338361099111</v>
      </c>
      <c r="C919" s="61">
        <f>STDEV('Daily Returns'!C$920:C$1171)*SQRT(Assumptions!$C$9)</f>
        <v>0.18496513154506952</v>
      </c>
      <c r="D919" s="61">
        <f>STDEV('Daily Returns'!D$920:D$1171)*SQRT(Assumptions!$C$9)</f>
        <v>0.25208081508775598</v>
      </c>
      <c r="E919" s="61">
        <f>STDEV('Daily Returns'!E$920:E$1171)*SQRT(Assumptions!$C$9)</f>
        <v>0.15308564554666587</v>
      </c>
      <c r="F919" s="48">
        <f>'Growth Index'!E1171/'Growth Index'!E919-1</f>
        <v>-1.8720521886006813E-2</v>
      </c>
      <c r="G919" s="62">
        <f>(F919-Assumptions!$C$8)/E919</f>
        <v>-0.54688682003490563</v>
      </c>
      <c r="H919" s="62">
        <f>CORREL('Daily Returns'!B$920:B$1171,'Daily Returns'!C$920:C$1171)</f>
        <v>6.8752883666043495E-3</v>
      </c>
      <c r="I919" s="62">
        <f>CORREL('Daily Returns'!B$920:B$1171,'Daily Returns'!D$920:D$1171)</f>
        <v>0.33448811694450875</v>
      </c>
      <c r="J919" s="62">
        <f>CORREL('Daily Returns'!C$920:C$1171,'Daily Returns'!D$920:D$1171)</f>
        <v>9.0536185067086605E-2</v>
      </c>
    </row>
    <row r="920" spans="1:10" x14ac:dyDescent="0.25">
      <c r="A920" s="63">
        <f>'Daily Prices'!A1172</f>
        <v>43924</v>
      </c>
      <c r="B920" s="35">
        <f>STDEV('Daily Returns'!B$921:B$1172)*SQRT(Assumptions!$C$9)</f>
        <v>0.28461774618064484</v>
      </c>
      <c r="C920" s="35">
        <f>STDEV('Daily Returns'!C$921:C$1172)*SQRT(Assumptions!$C$9)</f>
        <v>0.18530139668446663</v>
      </c>
      <c r="D920" s="35">
        <f>STDEV('Daily Returns'!D$921:D$1172)*SQRT(Assumptions!$C$9)</f>
        <v>0.25245272837396071</v>
      </c>
      <c r="E920" s="35">
        <f>STDEV('Daily Returns'!E$921:E$1172)*SQRT(Assumptions!$C$9)</f>
        <v>0.15333411921352352</v>
      </c>
      <c r="F920" s="32">
        <f>'Growth Index'!E1172/'Growth Index'!E920-1</f>
        <v>-3.1102856766187847E-2</v>
      </c>
      <c r="G920" s="37">
        <f>(F920-Assumptions!$C$8)/E920</f>
        <v>-0.62675454921002294</v>
      </c>
      <c r="H920" s="37">
        <f>CORREL('Daily Returns'!B$921:B$1172,'Daily Returns'!C$921:C$1172)</f>
        <v>-9.440986298220733E-3</v>
      </c>
      <c r="I920" s="37">
        <f>CORREL('Daily Returns'!B$921:B$1172,'Daily Returns'!D$921:D$1172)</f>
        <v>0.31357097055480626</v>
      </c>
      <c r="J920" s="37">
        <f>CORREL('Daily Returns'!C$921:C$1172,'Daily Returns'!D$921:D$1172)</f>
        <v>9.3957095882901256E-2</v>
      </c>
    </row>
    <row r="921" spans="1:10" x14ac:dyDescent="0.25">
      <c r="A921" s="60">
        <f>'Daily Prices'!A1173</f>
        <v>43929</v>
      </c>
      <c r="B921" s="61">
        <f>STDEV('Daily Returns'!B$922:B$1173)*SQRT(Assumptions!$C$9)</f>
        <v>0.29684374866687707</v>
      </c>
      <c r="C921" s="61">
        <f>STDEV('Daily Returns'!C$922:C$1173)*SQRT(Assumptions!$C$9)</f>
        <v>0.18598294984966549</v>
      </c>
      <c r="D921" s="61">
        <f>STDEV('Daily Returns'!D$922:D$1173)*SQRT(Assumptions!$C$9)</f>
        <v>0.25259313692231239</v>
      </c>
      <c r="E921" s="61">
        <f>STDEV('Daily Returns'!E$922:E$1173)*SQRT(Assumptions!$C$9)</f>
        <v>0.15743153333185211</v>
      </c>
      <c r="F921" s="48">
        <f>'Growth Index'!E1173/'Growth Index'!E921-1</f>
        <v>5.1490519243913013E-4</v>
      </c>
      <c r="G921" s="62">
        <f>(F921-Assumptions!$C$8)/E921</f>
        <v>-0.40960723333381915</v>
      </c>
      <c r="H921" s="62">
        <f>CORREL('Daily Returns'!B$922:B$1173,'Daily Returns'!C$922:C$1173)</f>
        <v>1.5351141176351652E-2</v>
      </c>
      <c r="I921" s="62">
        <f>CORREL('Daily Returns'!B$922:B$1173,'Daily Returns'!D$922:D$1173)</f>
        <v>0.31590073849974065</v>
      </c>
      <c r="J921" s="62">
        <f>CORREL('Daily Returns'!C$922:C$1173,'Daily Returns'!D$922:D$1173)</f>
        <v>9.8505648945052912E-2</v>
      </c>
    </row>
    <row r="922" spans="1:10" x14ac:dyDescent="0.25">
      <c r="A922" s="63">
        <f>'Daily Prices'!A1174</f>
        <v>43930</v>
      </c>
      <c r="B922" s="35">
        <f>STDEV('Daily Returns'!B$923:B$1174)*SQRT(Assumptions!$C$9)</f>
        <v>0.29931105297250715</v>
      </c>
      <c r="C922" s="35">
        <f>STDEV('Daily Returns'!C$923:C$1174)*SQRT(Assumptions!$C$9)</f>
        <v>0.18678353923229621</v>
      </c>
      <c r="D922" s="35">
        <f>STDEV('Daily Returns'!D$923:D$1174)*SQRT(Assumptions!$C$9)</f>
        <v>0.25252192750399793</v>
      </c>
      <c r="E922" s="35">
        <f>STDEV('Daily Returns'!E$923:E$1174)*SQRT(Assumptions!$C$9)</f>
        <v>0.15881555244825757</v>
      </c>
      <c r="F922" s="32">
        <f>'Growth Index'!E1174/'Growth Index'!E922-1</f>
        <v>1.2455611491689833E-2</v>
      </c>
      <c r="G922" s="37">
        <f>(F922-Assumptions!$C$8)/E922</f>
        <v>-0.33085165588823073</v>
      </c>
      <c r="H922" s="37">
        <f>CORREL('Daily Returns'!B$923:B$1174,'Daily Returns'!C$923:C$1174)</f>
        <v>2.7324523238813087E-2</v>
      </c>
      <c r="I922" s="37">
        <f>CORREL('Daily Returns'!B$923:B$1174,'Daily Returns'!D$923:D$1174)</f>
        <v>0.31738858800407682</v>
      </c>
      <c r="J922" s="37">
        <f>CORREL('Daily Returns'!C$923:C$1174,'Daily Returns'!D$923:D$1174)</f>
        <v>0.1019189147415938</v>
      </c>
    </row>
    <row r="923" spans="1:10" x14ac:dyDescent="0.25">
      <c r="A923" s="60">
        <f>'Daily Prices'!A1175</f>
        <v>43934</v>
      </c>
      <c r="B923" s="61">
        <f>STDEV('Daily Returns'!B$924:B$1175)*SQRT(Assumptions!$C$9)</f>
        <v>0.2996016600583884</v>
      </c>
      <c r="C923" s="61">
        <f>STDEV('Daily Returns'!C$924:C$1175)*SQRT(Assumptions!$C$9)</f>
        <v>0.18677744775068264</v>
      </c>
      <c r="D923" s="61">
        <f>STDEV('Daily Returns'!D$924:D$1175)*SQRT(Assumptions!$C$9)</f>
        <v>0.25286409566481743</v>
      </c>
      <c r="E923" s="61">
        <f>STDEV('Daily Returns'!E$924:E$1175)*SQRT(Assumptions!$C$9)</f>
        <v>0.15881050412632536</v>
      </c>
      <c r="F923" s="48">
        <f>'Growth Index'!E1175/'Growth Index'!E923-1</f>
        <v>1.0171649709178388E-2</v>
      </c>
      <c r="G923" s="62">
        <f>(F923-Assumptions!$C$8)/E923</f>
        <v>-0.34524385268123425</v>
      </c>
      <c r="H923" s="62">
        <f>CORREL('Daily Returns'!B$924:B$1175,'Daily Returns'!C$924:C$1175)</f>
        <v>2.7409664779549973E-2</v>
      </c>
      <c r="I923" s="62">
        <f>CORREL('Daily Returns'!B$924:B$1175,'Daily Returns'!D$924:D$1175)</f>
        <v>0.31433144906608373</v>
      </c>
      <c r="J923" s="62">
        <f>CORREL('Daily Returns'!C$924:C$1175,'Daily Returns'!D$924:D$1175)</f>
        <v>0.10158009109624078</v>
      </c>
    </row>
    <row r="924" spans="1:10" x14ac:dyDescent="0.25">
      <c r="A924" s="63">
        <f>'Daily Prices'!A1176</f>
        <v>43936</v>
      </c>
      <c r="B924" s="35">
        <f>STDEV('Daily Returns'!B$925:B$1176)*SQRT(Assumptions!$C$9)</f>
        <v>0.29973318851844494</v>
      </c>
      <c r="C924" s="35">
        <f>STDEV('Daily Returns'!C$925:C$1176)*SQRT(Assumptions!$C$9)</f>
        <v>0.18907684721724743</v>
      </c>
      <c r="D924" s="35">
        <f>STDEV('Daily Returns'!D$925:D$1176)*SQRT(Assumptions!$C$9)</f>
        <v>0.25283451612618785</v>
      </c>
      <c r="E924" s="35">
        <f>STDEV('Daily Returns'!E$925:E$1176)*SQRT(Assumptions!$C$9)</f>
        <v>0.15906057606283858</v>
      </c>
      <c r="F924" s="32">
        <f>'Growth Index'!E1176/'Growth Index'!E924-1</f>
        <v>1.8202023608870244E-2</v>
      </c>
      <c r="G924" s="37">
        <f>(F924-Assumptions!$C$8)/E924</f>
        <v>-0.2942148051358856</v>
      </c>
      <c r="H924" s="37">
        <f>CORREL('Daily Returns'!B$925:B$1176,'Daily Returns'!C$925:C$1176)</f>
        <v>2.2259662494757072E-2</v>
      </c>
      <c r="I924" s="37">
        <f>CORREL('Daily Returns'!B$925:B$1176,'Daily Returns'!D$925:D$1176)</f>
        <v>0.31403395888916191</v>
      </c>
      <c r="J924" s="37">
        <f>CORREL('Daily Returns'!C$925:C$1176,'Daily Returns'!D$925:D$1176)</f>
        <v>0.1006610135216594</v>
      </c>
    </row>
    <row r="925" spans="1:10" x14ac:dyDescent="0.25">
      <c r="A925" s="60">
        <f>'Daily Prices'!A1177</f>
        <v>43937</v>
      </c>
      <c r="B925" s="61">
        <f>STDEV('Daily Returns'!B$926:B$1177)*SQRT(Assumptions!$C$9)</f>
        <v>0.29983344644338811</v>
      </c>
      <c r="C925" s="61">
        <f>STDEV('Daily Returns'!C$926:C$1177)*SQRT(Assumptions!$C$9)</f>
        <v>0.18927968686272428</v>
      </c>
      <c r="D925" s="61">
        <f>STDEV('Daily Returns'!D$926:D$1177)*SQRT(Assumptions!$C$9)</f>
        <v>0.25366838348491866</v>
      </c>
      <c r="E925" s="61">
        <f>STDEV('Daily Returns'!E$926:E$1177)*SQRT(Assumptions!$C$9)</f>
        <v>0.15952486517181078</v>
      </c>
      <c r="F925" s="48">
        <f>'Growth Index'!E1177/'Growth Index'!E925-1</f>
        <v>2.9605576569029957E-2</v>
      </c>
      <c r="G925" s="62">
        <f>(F925-Assumptions!$C$8)/E925</f>
        <v>-0.22187402191407402</v>
      </c>
      <c r="H925" s="62">
        <f>CORREL('Daily Returns'!B$926:B$1177,'Daily Returns'!C$926:C$1177)</f>
        <v>2.3507230823554555E-2</v>
      </c>
      <c r="I925" s="62">
        <f>CORREL('Daily Returns'!B$926:B$1177,'Daily Returns'!D$926:D$1177)</f>
        <v>0.31499194554113202</v>
      </c>
      <c r="J925" s="62">
        <f>CORREL('Daily Returns'!C$926:C$1177,'Daily Returns'!D$926:D$1177)</f>
        <v>0.10422442040551039</v>
      </c>
    </row>
    <row r="926" spans="1:10" x14ac:dyDescent="0.25">
      <c r="A926" s="63">
        <f>'Daily Prices'!A1178</f>
        <v>43938</v>
      </c>
      <c r="B926" s="35">
        <f>STDEV('Daily Returns'!B$927:B$1178)*SQRT(Assumptions!$C$9)</f>
        <v>0.30144744913853283</v>
      </c>
      <c r="C926" s="35">
        <f>STDEV('Daily Returns'!C$927:C$1178)*SQRT(Assumptions!$C$9)</f>
        <v>0.19088954963835186</v>
      </c>
      <c r="D926" s="35">
        <f>STDEV('Daily Returns'!D$927:D$1178)*SQRT(Assumptions!$C$9)</f>
        <v>0.25568177040561202</v>
      </c>
      <c r="E926" s="35">
        <f>STDEV('Daily Returns'!E$927:E$1178)*SQRT(Assumptions!$C$9)</f>
        <v>0.15978255164103963</v>
      </c>
      <c r="F926" s="32">
        <f>'Growth Index'!E1178/'Growth Index'!E926-1</f>
        <v>3.7873273164312105E-2</v>
      </c>
      <c r="G926" s="37">
        <f>(F926-Assumptions!$C$8)/E926</f>
        <v>-0.16977277279079631</v>
      </c>
      <c r="H926" s="37">
        <f>CORREL('Daily Returns'!B$927:B$1178,'Daily Returns'!C$927:C$1178)</f>
        <v>9.7900212477703419E-3</v>
      </c>
      <c r="I926" s="37">
        <f>CORREL('Daily Returns'!B$927:B$1178,'Daily Returns'!D$927:D$1178)</f>
        <v>0.32405303364164706</v>
      </c>
      <c r="J926" s="37">
        <f>CORREL('Daily Returns'!C$927:C$1178,'Daily Returns'!D$927:D$1178)</f>
        <v>8.6000809202519873E-2</v>
      </c>
    </row>
    <row r="927" spans="1:10" x14ac:dyDescent="0.25">
      <c r="A927" s="60">
        <f>'Daily Prices'!A1179</f>
        <v>43941</v>
      </c>
      <c r="B927" s="61">
        <f>STDEV('Daily Returns'!B$928:B$1179)*SQRT(Assumptions!$C$9)</f>
        <v>0.30125204000495226</v>
      </c>
      <c r="C927" s="61">
        <f>STDEV('Daily Returns'!C$928:C$1179)*SQRT(Assumptions!$C$9)</f>
        <v>0.19095349035663262</v>
      </c>
      <c r="D927" s="61">
        <f>STDEV('Daily Returns'!D$928:D$1179)*SQRT(Assumptions!$C$9)</f>
        <v>0.25570227608622542</v>
      </c>
      <c r="E927" s="61">
        <f>STDEV('Daily Returns'!E$928:E$1179)*SQRT(Assumptions!$C$9)</f>
        <v>0.15979564575691052</v>
      </c>
      <c r="F927" s="48">
        <f>'Growth Index'!E1179/'Growth Index'!E927-1</f>
        <v>3.6947311600665556E-2</v>
      </c>
      <c r="G927" s="62">
        <f>(F927-Assumptions!$C$8)/E927</f>
        <v>-0.17555352191516946</v>
      </c>
      <c r="H927" s="62">
        <f>CORREL('Daily Returns'!B$928:B$1179,'Daily Returns'!C$928:C$1179)</f>
        <v>9.7456230876682218E-3</v>
      </c>
      <c r="I927" s="62">
        <f>CORREL('Daily Returns'!B$928:B$1179,'Daily Returns'!D$928:D$1179)</f>
        <v>0.32462499631782371</v>
      </c>
      <c r="J927" s="62">
        <f>CORREL('Daily Returns'!C$928:C$1179,'Daily Returns'!D$928:D$1179)</f>
        <v>8.6409941424605813E-2</v>
      </c>
    </row>
    <row r="928" spans="1:10" x14ac:dyDescent="0.25">
      <c r="A928" s="63">
        <f>'Daily Prices'!A1180</f>
        <v>43942</v>
      </c>
      <c r="B928" s="35">
        <f>STDEV('Daily Returns'!B$929:B$1180)*SQRT(Assumptions!$C$9)</f>
        <v>0.30272696120865705</v>
      </c>
      <c r="C928" s="35">
        <f>STDEV('Daily Returns'!C$929:C$1180)*SQRT(Assumptions!$C$9)</f>
        <v>0.19045593795994337</v>
      </c>
      <c r="D928" s="35">
        <f>STDEV('Daily Returns'!D$929:D$1180)*SQRT(Assumptions!$C$9)</f>
        <v>0.25588655493326251</v>
      </c>
      <c r="E928" s="35">
        <f>STDEV('Daily Returns'!E$929:E$1180)*SQRT(Assumptions!$C$9)</f>
        <v>0.15984749645319582</v>
      </c>
      <c r="F928" s="32">
        <f>'Growth Index'!E1180/'Growth Index'!E928-1</f>
        <v>3.6409419623730122E-2</v>
      </c>
      <c r="G928" s="37">
        <f>(F928-Assumptions!$C$8)/E928</f>
        <v>-0.1788616087874817</v>
      </c>
      <c r="H928" s="37">
        <f>CORREL('Daily Returns'!B$929:B$1180,'Daily Returns'!C$929:C$1180)</f>
        <v>6.0605154888702393E-3</v>
      </c>
      <c r="I928" s="37">
        <f>CORREL('Daily Returns'!B$929:B$1180,'Daily Returns'!D$929:D$1180)</f>
        <v>0.33021713297277627</v>
      </c>
      <c r="J928" s="37">
        <f>CORREL('Daily Returns'!C$929:C$1180,'Daily Returns'!D$929:D$1180)</f>
        <v>7.8510463668020322E-2</v>
      </c>
    </row>
    <row r="929" spans="1:10" x14ac:dyDescent="0.25">
      <c r="A929" s="60">
        <f>'Daily Prices'!A1181</f>
        <v>43943</v>
      </c>
      <c r="B929" s="61">
        <f>STDEV('Daily Returns'!B$930:B$1181)*SQRT(Assumptions!$C$9)</f>
        <v>0.30372023836631395</v>
      </c>
      <c r="C929" s="61">
        <f>STDEV('Daily Returns'!C$930:C$1181)*SQRT(Assumptions!$C$9)</f>
        <v>0.19055596025739405</v>
      </c>
      <c r="D929" s="61">
        <f>STDEV('Daily Returns'!D$930:D$1181)*SQRT(Assumptions!$C$9)</f>
        <v>0.25500372738574395</v>
      </c>
      <c r="E929" s="61">
        <f>STDEV('Daily Returns'!E$930:E$1181)*SQRT(Assumptions!$C$9)</f>
        <v>0.16034504357846355</v>
      </c>
      <c r="F929" s="48">
        <f>'Growth Index'!E1181/'Growth Index'!E929-1</f>
        <v>5.7541687941518704E-2</v>
      </c>
      <c r="G929" s="62">
        <f>(F929-Assumptions!$C$8)/E929</f>
        <v>-4.6514141578885997E-2</v>
      </c>
      <c r="H929" s="62">
        <f>CORREL('Daily Returns'!B$930:B$1181,'Daily Returns'!C$930:C$1181)</f>
        <v>9.6180890482256195E-3</v>
      </c>
      <c r="I929" s="62">
        <f>CORREL('Daily Returns'!B$930:B$1181,'Daily Returns'!D$930:D$1181)</f>
        <v>0.33312746268239668</v>
      </c>
      <c r="J929" s="62">
        <f>CORREL('Daily Returns'!C$930:C$1181,'Daily Returns'!D$930:D$1181)</f>
        <v>8.3038154764573949E-2</v>
      </c>
    </row>
    <row r="930" spans="1:10" x14ac:dyDescent="0.25">
      <c r="A930" s="63">
        <f>'Daily Prices'!A1182</f>
        <v>43944</v>
      </c>
      <c r="B930" s="35">
        <f>STDEV('Daily Returns'!B$931:B$1182)*SQRT(Assumptions!$C$9)</f>
        <v>0.30410187311921888</v>
      </c>
      <c r="C930" s="35">
        <f>STDEV('Daily Returns'!C$931:C$1182)*SQRT(Assumptions!$C$9)</f>
        <v>0.19064981750056637</v>
      </c>
      <c r="D930" s="35">
        <f>STDEV('Daily Returns'!D$931:D$1182)*SQRT(Assumptions!$C$9)</f>
        <v>0.25509215927560758</v>
      </c>
      <c r="E930" s="35">
        <f>STDEV('Daily Returns'!E$931:E$1182)*SQRT(Assumptions!$C$9)</f>
        <v>0.16059954825542602</v>
      </c>
      <c r="F930" s="32">
        <f>'Growth Index'!E1182/'Growth Index'!E930-1</f>
        <v>6.9276961442710894E-2</v>
      </c>
      <c r="G930" s="37">
        <f>(F930-Assumptions!$C$8)/E930</f>
        <v>2.6631217143329604E-2</v>
      </c>
      <c r="H930" s="37">
        <f>CORREL('Daily Returns'!B$931:B$1182,'Daily Returns'!C$931:C$1182)</f>
        <v>1.1221907298614098E-2</v>
      </c>
      <c r="I930" s="37">
        <f>CORREL('Daily Returns'!B$931:B$1182,'Daily Returns'!D$931:D$1182)</f>
        <v>0.33391366733770061</v>
      </c>
      <c r="J930" s="37">
        <f>CORREL('Daily Returns'!C$931:C$1182,'Daily Returns'!D$931:D$1182)</f>
        <v>8.3829062482746936E-2</v>
      </c>
    </row>
    <row r="931" spans="1:10" x14ac:dyDescent="0.25">
      <c r="A931" s="60">
        <f>'Daily Prices'!A1183</f>
        <v>43945</v>
      </c>
      <c r="B931" s="61">
        <f>STDEV('Daily Returns'!B$932:B$1183)*SQRT(Assumptions!$C$9)</f>
        <v>0.30454713817710144</v>
      </c>
      <c r="C931" s="61">
        <f>STDEV('Daily Returns'!C$932:C$1183)*SQRT(Assumptions!$C$9)</f>
        <v>0.19061942166812967</v>
      </c>
      <c r="D931" s="61">
        <f>STDEV('Daily Returns'!D$932:D$1183)*SQRT(Assumptions!$C$9)</f>
        <v>0.25552549074303071</v>
      </c>
      <c r="E931" s="61">
        <f>STDEV('Daily Returns'!E$932:E$1183)*SQRT(Assumptions!$C$9)</f>
        <v>0.16102394945027104</v>
      </c>
      <c r="F931" s="48">
        <f>'Growth Index'!E1183/'Growth Index'!E931-1</f>
        <v>5.3419049113390349E-2</v>
      </c>
      <c r="G931" s="62">
        <f>(F931-Assumptions!$C$8)/E931</f>
        <v>-7.1920673453523723E-2</v>
      </c>
      <c r="H931" s="62">
        <f>CORREL('Daily Returns'!B$932:B$1183,'Daily Returns'!C$932:C$1183)</f>
        <v>1.324778851045153E-2</v>
      </c>
      <c r="I931" s="62">
        <f>CORREL('Daily Returns'!B$932:B$1183,'Daily Returns'!D$932:D$1183)</f>
        <v>0.33606299366278242</v>
      </c>
      <c r="J931" s="62">
        <f>CORREL('Daily Returns'!C$932:C$1183,'Daily Returns'!D$932:D$1183)</f>
        <v>8.5475411147789129E-2</v>
      </c>
    </row>
    <row r="932" spans="1:10" x14ac:dyDescent="0.25">
      <c r="A932" s="63">
        <f>'Daily Prices'!A1184</f>
        <v>43948</v>
      </c>
      <c r="B932" s="35">
        <f>STDEV('Daily Returns'!B$933:B$1184)*SQRT(Assumptions!$C$9)</f>
        <v>0.30473530867885801</v>
      </c>
      <c r="C932" s="35">
        <f>STDEV('Daily Returns'!C$933:C$1184)*SQRT(Assumptions!$C$9)</f>
        <v>0.19059005708050242</v>
      </c>
      <c r="D932" s="35">
        <f>STDEV('Daily Returns'!D$933:D$1184)*SQRT(Assumptions!$C$9)</f>
        <v>0.25561628752167359</v>
      </c>
      <c r="E932" s="35">
        <f>STDEV('Daily Returns'!E$933:E$1184)*SQRT(Assumptions!$C$9)</f>
        <v>0.1610909529820832</v>
      </c>
      <c r="F932" s="32">
        <f>'Growth Index'!E1184/'Growth Index'!E932-1</f>
        <v>6.1607737045052069E-2</v>
      </c>
      <c r="G932" s="37">
        <f>(F932-Assumptions!$C$8)/E932</f>
        <v>-2.1058060009895317E-2</v>
      </c>
      <c r="H932" s="37">
        <f>CORREL('Daily Returns'!B$933:B$1184,'Daily Returns'!C$933:C$1184)</f>
        <v>1.2978284370293719E-2</v>
      </c>
      <c r="I932" s="37">
        <f>CORREL('Daily Returns'!B$933:B$1184,'Daily Returns'!D$933:D$1184)</f>
        <v>0.33669976251704731</v>
      </c>
      <c r="J932" s="37">
        <f>CORREL('Daily Returns'!C$933:C$1184,'Daily Returns'!D$933:D$1184)</f>
        <v>8.5376030980478107E-2</v>
      </c>
    </row>
    <row r="933" spans="1:10" x14ac:dyDescent="0.25">
      <c r="A933" s="60">
        <f>'Daily Prices'!A1185</f>
        <v>43949</v>
      </c>
      <c r="B933" s="61">
        <f>STDEV('Daily Returns'!B$934:B$1185)*SQRT(Assumptions!$C$9)</f>
        <v>0.30494471544867713</v>
      </c>
      <c r="C933" s="61">
        <f>STDEV('Daily Returns'!C$934:C$1185)*SQRT(Assumptions!$C$9)</f>
        <v>0.19129553496778545</v>
      </c>
      <c r="D933" s="61">
        <f>STDEV('Daily Returns'!D$934:D$1185)*SQRT(Assumptions!$C$9)</f>
        <v>0.25563965205050271</v>
      </c>
      <c r="E933" s="61">
        <f>STDEV('Daily Returns'!E$934:E$1185)*SQRT(Assumptions!$C$9)</f>
        <v>0.16109691725273495</v>
      </c>
      <c r="F933" s="48">
        <f>'Growth Index'!E1185/'Growth Index'!E933-1</f>
        <v>5.8788823147424285E-2</v>
      </c>
      <c r="G933" s="62">
        <f>(F933-Assumptions!$C$8)/E933</f>
        <v>-3.8555528923197128E-2</v>
      </c>
      <c r="H933" s="62">
        <f>CORREL('Daily Returns'!B$934:B$1185,'Daily Returns'!C$934:C$1185)</f>
        <v>9.7036222308462834E-3</v>
      </c>
      <c r="I933" s="62">
        <f>CORREL('Daily Returns'!B$934:B$1185,'Daily Returns'!D$934:D$1185)</f>
        <v>0.33730737276171718</v>
      </c>
      <c r="J933" s="62">
        <f>CORREL('Daily Returns'!C$934:C$1185,'Daily Returns'!D$934:D$1185)</f>
        <v>8.3272664271822242E-2</v>
      </c>
    </row>
    <row r="934" spans="1:10" x14ac:dyDescent="0.25">
      <c r="A934" s="63">
        <f>'Daily Prices'!A1186</f>
        <v>43950</v>
      </c>
      <c r="B934" s="35">
        <f>STDEV('Daily Returns'!B$935:B$1186)*SQRT(Assumptions!$C$9)</f>
        <v>0.30531972872747976</v>
      </c>
      <c r="C934" s="35">
        <f>STDEV('Daily Returns'!C$935:C$1186)*SQRT(Assumptions!$C$9)</f>
        <v>0.19131516014980582</v>
      </c>
      <c r="D934" s="35">
        <f>STDEV('Daily Returns'!D$935:D$1186)*SQRT(Assumptions!$C$9)</f>
        <v>0.25594869455446778</v>
      </c>
      <c r="E934" s="35">
        <f>STDEV('Daily Returns'!E$935:E$1186)*SQRT(Assumptions!$C$9)</f>
        <v>0.16117567836625174</v>
      </c>
      <c r="F934" s="32">
        <f>'Growth Index'!E1186/'Growth Index'!E934-1</f>
        <v>6.0171576496208301E-2</v>
      </c>
      <c r="G934" s="37">
        <f>(F934-Assumptions!$C$8)/E934</f>
        <v>-2.9957519352390796E-2</v>
      </c>
      <c r="H934" s="37">
        <f>CORREL('Daily Returns'!B$935:B$1186,'Daily Returns'!C$935:C$1186)</f>
        <v>8.1177056900074065E-3</v>
      </c>
      <c r="I934" s="37">
        <f>CORREL('Daily Returns'!B$935:B$1186,'Daily Returns'!D$935:D$1186)</f>
        <v>0.33904620849029915</v>
      </c>
      <c r="J934" s="37">
        <f>CORREL('Daily Returns'!C$935:C$1186,'Daily Returns'!D$935:D$1186)</f>
        <v>8.1070166252267303E-2</v>
      </c>
    </row>
    <row r="935" spans="1:10" x14ac:dyDescent="0.25">
      <c r="A935" s="60">
        <f>'Daily Prices'!A1187</f>
        <v>43951</v>
      </c>
      <c r="B935" s="61">
        <f>STDEV('Daily Returns'!B$936:B$1187)*SQRT(Assumptions!$C$9)</f>
        <v>0.30682769384057013</v>
      </c>
      <c r="C935" s="61">
        <f>STDEV('Daily Returns'!C$936:C$1187)*SQRT(Assumptions!$C$9)</f>
        <v>0.19121153410178116</v>
      </c>
      <c r="D935" s="61">
        <f>STDEV('Daily Returns'!D$936:D$1187)*SQRT(Assumptions!$C$9)</f>
        <v>0.25648407923733441</v>
      </c>
      <c r="E935" s="61">
        <f>STDEV('Daily Returns'!E$936:E$1187)*SQRT(Assumptions!$C$9)</f>
        <v>0.16119638199546496</v>
      </c>
      <c r="F935" s="48">
        <f>'Growth Index'!E1187/'Growth Index'!E935-1</f>
        <v>6.2774946140111698E-2</v>
      </c>
      <c r="G935" s="62">
        <f>(F935-Assumptions!$C$8)/E935</f>
        <v>-1.3803373452580982E-2</v>
      </c>
      <c r="H935" s="62">
        <f>CORREL('Daily Returns'!B$936:B$1187,'Daily Returns'!C$936:C$1187)</f>
        <v>6.8265644526760783E-3</v>
      </c>
      <c r="I935" s="62">
        <f>CORREL('Daily Returns'!B$936:B$1187,'Daily Returns'!D$936:D$1187)</f>
        <v>0.32953088393582236</v>
      </c>
      <c r="J935" s="62">
        <f>CORREL('Daily Returns'!C$936:C$1187,'Daily Returns'!D$936:D$1187)</f>
        <v>8.2995257157553515E-2</v>
      </c>
    </row>
    <row r="936" spans="1:10" x14ac:dyDescent="0.25">
      <c r="A936" s="63">
        <f>'Daily Prices'!A1188</f>
        <v>43956</v>
      </c>
      <c r="B936" s="35">
        <f>STDEV('Daily Returns'!B$937:B$1188)*SQRT(Assumptions!$C$9)</f>
        <v>0.3140767667338602</v>
      </c>
      <c r="C936" s="35">
        <f>STDEV('Daily Returns'!C$937:C$1188)*SQRT(Assumptions!$C$9)</f>
        <v>0.19114346946998331</v>
      </c>
      <c r="D936" s="35">
        <f>STDEV('Daily Returns'!D$937:D$1188)*SQRT(Assumptions!$C$9)</f>
        <v>0.2570390084160718</v>
      </c>
      <c r="E936" s="35">
        <f>STDEV('Daily Returns'!E$937:E$1188)*SQRT(Assumptions!$C$9)</f>
        <v>0.16299793835834692</v>
      </c>
      <c r="F936" s="32">
        <f>'Growth Index'!E1188/'Growth Index'!E936-1</f>
        <v>3.8330681825339497E-2</v>
      </c>
      <c r="G936" s="37">
        <f>(F936-Assumptions!$C$8)/E936</f>
        <v>-0.16361751837638996</v>
      </c>
      <c r="H936" s="37">
        <f>CORREL('Daily Returns'!B$937:B$1188,'Daily Returns'!C$937:C$1188)</f>
        <v>3.3383227826787256E-3</v>
      </c>
      <c r="I936" s="37">
        <f>CORREL('Daily Returns'!B$937:B$1188,'Daily Returns'!D$937:D$1188)</f>
        <v>0.33578107036016164</v>
      </c>
      <c r="J936" s="37">
        <f>CORREL('Daily Returns'!C$937:C$1188,'Daily Returns'!D$937:D$1188)</f>
        <v>8.2341807681951804E-2</v>
      </c>
    </row>
    <row r="937" spans="1:10" x14ac:dyDescent="0.25">
      <c r="A937" s="60">
        <f>'Daily Prices'!A1189</f>
        <v>43957</v>
      </c>
      <c r="B937" s="61">
        <f>STDEV('Daily Returns'!B$938:B$1189)*SQRT(Assumptions!$C$9)</f>
        <v>0.31401645564459107</v>
      </c>
      <c r="C937" s="61">
        <f>STDEV('Daily Returns'!C$938:C$1189)*SQRT(Assumptions!$C$9)</f>
        <v>0.19113471572554153</v>
      </c>
      <c r="D937" s="61">
        <f>STDEV('Daily Returns'!D$938:D$1189)*SQRT(Assumptions!$C$9)</f>
        <v>0.25696438997075199</v>
      </c>
      <c r="E937" s="61">
        <f>STDEV('Daily Returns'!E$938:E$1189)*SQRT(Assumptions!$C$9)</f>
        <v>0.16296922516312273</v>
      </c>
      <c r="F937" s="48">
        <f>'Growth Index'!E1189/'Growth Index'!E937-1</f>
        <v>3.699725042583335E-2</v>
      </c>
      <c r="G937" s="62">
        <f>(F937-Assumptions!$C$8)/E937</f>
        <v>-0.17182845132961469</v>
      </c>
      <c r="H937" s="62">
        <f>CORREL('Daily Returns'!B$938:B$1189,'Daily Returns'!C$938:C$1189)</f>
        <v>3.5492394529879645E-3</v>
      </c>
      <c r="I937" s="62">
        <f>CORREL('Daily Returns'!B$938:B$1189,'Daily Returns'!D$938:D$1189)</f>
        <v>0.33541234038564743</v>
      </c>
      <c r="J937" s="62">
        <f>CORREL('Daily Returns'!C$938:C$1189,'Daily Returns'!D$938:D$1189)</f>
        <v>8.2600160193162298E-2</v>
      </c>
    </row>
    <row r="938" spans="1:10" x14ac:dyDescent="0.25">
      <c r="A938" s="63">
        <f>'Daily Prices'!A1190</f>
        <v>43959</v>
      </c>
      <c r="B938" s="35">
        <f>STDEV('Daily Returns'!B$939:B$1190)*SQRT(Assumptions!$C$9)</f>
        <v>0.31395476937614819</v>
      </c>
      <c r="C938" s="35">
        <f>STDEV('Daily Returns'!C$939:C$1190)*SQRT(Assumptions!$C$9)</f>
        <v>0.19110035630751468</v>
      </c>
      <c r="D938" s="35">
        <f>STDEV('Daily Returns'!D$939:D$1190)*SQRT(Assumptions!$C$9)</f>
        <v>0.25691255496641557</v>
      </c>
      <c r="E938" s="35">
        <f>STDEV('Daily Returns'!E$939:E$1190)*SQRT(Assumptions!$C$9)</f>
        <v>0.16288733435120564</v>
      </c>
      <c r="F938" s="32">
        <f>'Growth Index'!E1190/'Growth Index'!E938-1</f>
        <v>4.3886116071785164E-2</v>
      </c>
      <c r="G938" s="37">
        <f>(F938-Assumptions!$C$8)/E938</f>
        <v>-0.12962262543194819</v>
      </c>
      <c r="H938" s="37">
        <f>CORREL('Daily Returns'!B$939:B$1190,'Daily Returns'!C$939:C$1190)</f>
        <v>3.1231870797060949E-3</v>
      </c>
      <c r="I938" s="37">
        <f>CORREL('Daily Returns'!B$939:B$1190,'Daily Returns'!D$939:D$1190)</f>
        <v>0.33500545065012166</v>
      </c>
      <c r="J938" s="37">
        <f>CORREL('Daily Returns'!C$939:C$1190,'Daily Returns'!D$939:D$1190)</f>
        <v>8.2232921448379445E-2</v>
      </c>
    </row>
    <row r="939" spans="1:10" x14ac:dyDescent="0.25">
      <c r="A939" s="60">
        <f>'Daily Prices'!A1191</f>
        <v>43962</v>
      </c>
      <c r="B939" s="61">
        <f>STDEV('Daily Returns'!B$940:B$1191)*SQRT(Assumptions!$C$9)</f>
        <v>0.31395893668507674</v>
      </c>
      <c r="C939" s="61">
        <f>STDEV('Daily Returns'!C$940:C$1191)*SQRT(Assumptions!$C$9)</f>
        <v>0.19109852905613556</v>
      </c>
      <c r="D939" s="61">
        <f>STDEV('Daily Returns'!D$940:D$1191)*SQRT(Assumptions!$C$9)</f>
        <v>0.25692739391387198</v>
      </c>
      <c r="E939" s="61">
        <f>STDEV('Daily Returns'!E$940:E$1191)*SQRT(Assumptions!$C$9)</f>
        <v>0.16288832003876011</v>
      </c>
      <c r="F939" s="48">
        <f>'Growth Index'!E1191/'Growth Index'!E939-1</f>
        <v>4.4670906217628703E-2</v>
      </c>
      <c r="G939" s="62">
        <f>(F939-Assumptions!$C$8)/E939</f>
        <v>-0.12480387653045895</v>
      </c>
      <c r="H939" s="62">
        <f>CORREL('Daily Returns'!B$940:B$1191,'Daily Returns'!C$940:C$1191)</f>
        <v>3.0800358220694278E-3</v>
      </c>
      <c r="I939" s="62">
        <f>CORREL('Daily Returns'!B$940:B$1191,'Daily Returns'!D$940:D$1191)</f>
        <v>0.33492597763968573</v>
      </c>
      <c r="J939" s="62">
        <f>CORREL('Daily Returns'!C$940:C$1191,'Daily Returns'!D$940:D$1191)</f>
        <v>8.2308791234452977E-2</v>
      </c>
    </row>
    <row r="940" spans="1:10" x14ac:dyDescent="0.25">
      <c r="A940" s="63">
        <f>'Daily Prices'!A1192</f>
        <v>43964</v>
      </c>
      <c r="B940" s="35">
        <f>STDEV('Daily Returns'!B$941:B$1192)*SQRT(Assumptions!$C$9)</f>
        <v>0.31429201993326389</v>
      </c>
      <c r="C940" s="35">
        <f>STDEV('Daily Returns'!C$941:C$1192)*SQRT(Assumptions!$C$9)</f>
        <v>0.19097755426567034</v>
      </c>
      <c r="D940" s="35">
        <f>STDEV('Daily Returns'!D$941:D$1192)*SQRT(Assumptions!$C$9)</f>
        <v>0.25688177269257606</v>
      </c>
      <c r="E940" s="35">
        <f>STDEV('Daily Returns'!E$941:E$1192)*SQRT(Assumptions!$C$9)</f>
        <v>0.16291671058419993</v>
      </c>
      <c r="F940" s="32">
        <f>'Growth Index'!E1192/'Growth Index'!E940-1</f>
        <v>5.0162492127788116E-2</v>
      </c>
      <c r="G940" s="37">
        <f>(F940-Assumptions!$C$8)/E940</f>
        <v>-9.1074192567517157E-2</v>
      </c>
      <c r="H940" s="37">
        <f>CORREL('Daily Returns'!B$941:B$1192,'Daily Returns'!C$941:C$1192)</f>
        <v>1.8124103174209317E-3</v>
      </c>
      <c r="I940" s="37">
        <f>CORREL('Daily Returns'!B$941:B$1192,'Daily Returns'!D$941:D$1192)</f>
        <v>0.33533640771898021</v>
      </c>
      <c r="J940" s="37">
        <f>CORREL('Daily Returns'!C$941:C$1192,'Daily Returns'!D$941:D$1192)</f>
        <v>8.3046853789077404E-2</v>
      </c>
    </row>
    <row r="941" spans="1:10" x14ac:dyDescent="0.25">
      <c r="A941" s="60">
        <f>'Daily Prices'!A1193</f>
        <v>43965</v>
      </c>
      <c r="B941" s="61">
        <f>STDEV('Daily Returns'!B$942:B$1193)*SQRT(Assumptions!$C$9)</f>
        <v>0.31543138397852039</v>
      </c>
      <c r="C941" s="61">
        <f>STDEV('Daily Returns'!C$942:C$1193)*SQRT(Assumptions!$C$9)</f>
        <v>0.19142902370642154</v>
      </c>
      <c r="D941" s="61">
        <f>STDEV('Daily Returns'!D$942:D$1193)*SQRT(Assumptions!$C$9)</f>
        <v>0.25775948069490828</v>
      </c>
      <c r="E941" s="61">
        <f>STDEV('Daily Returns'!E$942:E$1193)*SQRT(Assumptions!$C$9)</f>
        <v>0.16317491520506561</v>
      </c>
      <c r="F941" s="48">
        <f>'Growth Index'!E1193/'Growth Index'!E941-1</f>
        <v>3.7960538739524319E-2</v>
      </c>
      <c r="G941" s="62">
        <f>(F941-Assumptions!$C$8)/E941</f>
        <v>-0.16570844376719657</v>
      </c>
      <c r="H941" s="62">
        <f>CORREL('Daily Returns'!B$942:B$1193,'Daily Returns'!C$942:C$1193)</f>
        <v>-4.0987751765019188E-3</v>
      </c>
      <c r="I941" s="62">
        <f>CORREL('Daily Returns'!B$942:B$1193,'Daily Returns'!D$942:D$1193)</f>
        <v>0.34008546181648325</v>
      </c>
      <c r="J941" s="62">
        <f>CORREL('Daily Returns'!C$942:C$1193,'Daily Returns'!D$942:D$1193)</f>
        <v>7.6909103943059734E-2</v>
      </c>
    </row>
    <row r="942" spans="1:10" x14ac:dyDescent="0.25">
      <c r="A942" s="63">
        <f>'Daily Prices'!A1194</f>
        <v>43966</v>
      </c>
      <c r="B942" s="35">
        <f>STDEV('Daily Returns'!B$943:B$1194)*SQRT(Assumptions!$C$9)</f>
        <v>0.31524222709404814</v>
      </c>
      <c r="C942" s="35">
        <f>STDEV('Daily Returns'!C$943:C$1194)*SQRT(Assumptions!$C$9)</f>
        <v>0.189425571938628</v>
      </c>
      <c r="D942" s="35">
        <f>STDEV('Daily Returns'!D$943:D$1194)*SQRT(Assumptions!$C$9)</f>
        <v>0.24440835701754768</v>
      </c>
      <c r="E942" s="35">
        <f>STDEV('Daily Returns'!E$943:E$1194)*SQRT(Assumptions!$C$9)</f>
        <v>0.16232888073260404</v>
      </c>
      <c r="F942" s="32">
        <f>'Growth Index'!E1194/'Growth Index'!E942-1</f>
        <v>2.2154380184980393E-2</v>
      </c>
      <c r="G942" s="37">
        <f>(F942-Assumptions!$C$8)/E942</f>
        <v>-0.26394329599054517</v>
      </c>
      <c r="H942" s="37">
        <f>CORREL('Daily Returns'!B$943:B$1194,'Daily Returns'!C$943:C$1194)</f>
        <v>9.5699751435252001E-4</v>
      </c>
      <c r="I942" s="37">
        <f>CORREL('Daily Returns'!B$943:B$1194,'Daily Returns'!D$943:D$1194)</f>
        <v>0.34727050994466802</v>
      </c>
      <c r="J942" s="37">
        <f>CORREL('Daily Returns'!C$943:C$1194,'Daily Returns'!D$943:D$1194)</f>
        <v>0.13135098912277809</v>
      </c>
    </row>
    <row r="943" spans="1:10" x14ac:dyDescent="0.25">
      <c r="A943" s="60">
        <f>'Daily Prices'!A1195</f>
        <v>43969</v>
      </c>
      <c r="B943" s="61">
        <f>STDEV('Daily Returns'!B$944:B$1195)*SQRT(Assumptions!$C$9)</f>
        <v>0.31700904021741472</v>
      </c>
      <c r="C943" s="61">
        <f>STDEV('Daily Returns'!C$944:C$1195)*SQRT(Assumptions!$C$9)</f>
        <v>0.18932422041381358</v>
      </c>
      <c r="D943" s="61">
        <f>STDEV('Daily Returns'!D$944:D$1195)*SQRT(Assumptions!$C$9)</f>
        <v>0.24445495423185937</v>
      </c>
      <c r="E943" s="61">
        <f>STDEV('Daily Returns'!E$944:E$1195)*SQRT(Assumptions!$C$9)</f>
        <v>0.16284526674805613</v>
      </c>
      <c r="F943" s="48">
        <f>'Growth Index'!E1195/'Growth Index'!E943-1</f>
        <v>1.0229581234868057E-2</v>
      </c>
      <c r="G943" s="62">
        <f>(F943-Assumptions!$C$8)/E943</f>
        <v>-0.33633411556179438</v>
      </c>
      <c r="H943" s="62">
        <f>CORREL('Daily Returns'!B$944:B$1195,'Daily Returns'!C$944:C$1195)</f>
        <v>3.6151180679078157E-3</v>
      </c>
      <c r="I943" s="62">
        <f>CORREL('Daily Returns'!B$944:B$1195,'Daily Returns'!D$944:D$1195)</f>
        <v>0.34745739895143551</v>
      </c>
      <c r="J943" s="62">
        <f>CORREL('Daily Returns'!C$944:C$1195,'Daily Returns'!D$944:D$1195)</f>
        <v>0.13162945018576458</v>
      </c>
    </row>
    <row r="944" spans="1:10" x14ac:dyDescent="0.25">
      <c r="A944" s="63">
        <f>'Daily Prices'!A1196</f>
        <v>43970</v>
      </c>
      <c r="B944" s="35">
        <f>STDEV('Daily Returns'!B$945:B$1196)*SQRT(Assumptions!$C$9)</f>
        <v>0.31705446023554235</v>
      </c>
      <c r="C944" s="35">
        <f>STDEV('Daily Returns'!C$945:C$1196)*SQRT(Assumptions!$C$9)</f>
        <v>0.18931782614685563</v>
      </c>
      <c r="D944" s="35">
        <f>STDEV('Daily Returns'!D$945:D$1196)*SQRT(Assumptions!$C$9)</f>
        <v>0.24450128442237884</v>
      </c>
      <c r="E944" s="35">
        <f>STDEV('Daily Returns'!E$945:E$1196)*SQRT(Assumptions!$C$9)</f>
        <v>0.16284543957286515</v>
      </c>
      <c r="F944" s="32">
        <f>'Growth Index'!E1196/'Growth Index'!E944-1</f>
        <v>1.0458192792312415E-2</v>
      </c>
      <c r="G944" s="37">
        <f>(F944-Assumptions!$C$8)/E944</f>
        <v>-0.33492990255513339</v>
      </c>
      <c r="H944" s="37">
        <f>CORREL('Daily Returns'!B$945:B$1196,'Daily Returns'!C$945:C$1196)</f>
        <v>3.6545643505836796E-3</v>
      </c>
      <c r="I944" s="37">
        <f>CORREL('Daily Returns'!B$945:B$1196,'Daily Returns'!D$945:D$1196)</f>
        <v>0.34699066619232372</v>
      </c>
      <c r="J944" s="37">
        <f>CORREL('Daily Returns'!C$945:C$1196,'Daily Returns'!D$945:D$1196)</f>
        <v>0.13162141876192998</v>
      </c>
    </row>
    <row r="945" spans="1:10" x14ac:dyDescent="0.25">
      <c r="A945" s="60">
        <f>'Daily Prices'!A1197</f>
        <v>43971</v>
      </c>
      <c r="B945" s="61">
        <f>STDEV('Daily Returns'!B$946:B$1197)*SQRT(Assumptions!$C$9)</f>
        <v>0.31695389991823203</v>
      </c>
      <c r="C945" s="61">
        <f>STDEV('Daily Returns'!C$946:C$1197)*SQRT(Assumptions!$C$9)</f>
        <v>0.18934225650578487</v>
      </c>
      <c r="D945" s="61">
        <f>STDEV('Daily Returns'!D$946:D$1197)*SQRT(Assumptions!$C$9)</f>
        <v>0.24454734774087122</v>
      </c>
      <c r="E945" s="61">
        <f>STDEV('Daily Returns'!E$946:E$1197)*SQRT(Assumptions!$C$9)</f>
        <v>0.1628265336048732</v>
      </c>
      <c r="F945" s="48">
        <f>'Growth Index'!E1197/'Growth Index'!E945-1</f>
        <v>9.9751080767764844E-3</v>
      </c>
      <c r="G945" s="62">
        <f>(F945-Assumptions!$C$8)/E945</f>
        <v>-0.33793565891877886</v>
      </c>
      <c r="H945" s="62">
        <f>CORREL('Daily Returns'!B$946:B$1197,'Daily Returns'!C$946:C$1197)</f>
        <v>4.6680042883412293E-3</v>
      </c>
      <c r="I945" s="62">
        <f>CORREL('Daily Returns'!B$946:B$1197,'Daily Returns'!D$946:D$1197)</f>
        <v>0.34595846775006878</v>
      </c>
      <c r="J945" s="62">
        <f>CORREL('Daily Returns'!C$946:C$1197,'Daily Returns'!D$946:D$1197)</f>
        <v>0.13126572330281236</v>
      </c>
    </row>
    <row r="946" spans="1:10" x14ac:dyDescent="0.25">
      <c r="A946" s="63">
        <f>'Daily Prices'!A1198</f>
        <v>43972</v>
      </c>
      <c r="B946" s="35">
        <f>STDEV('Daily Returns'!B$947:B$1198)*SQRT(Assumptions!$C$9)</f>
        <v>0.31691917696759514</v>
      </c>
      <c r="C946" s="35">
        <f>STDEV('Daily Returns'!C$947:C$1198)*SQRT(Assumptions!$C$9)</f>
        <v>0.18977447946144643</v>
      </c>
      <c r="D946" s="35">
        <f>STDEV('Daily Returns'!D$947:D$1198)*SQRT(Assumptions!$C$9)</f>
        <v>0.24404531732423704</v>
      </c>
      <c r="E946" s="35">
        <f>STDEV('Daily Returns'!E$947:E$1198)*SQRT(Assumptions!$C$9)</f>
        <v>0.16283976466465053</v>
      </c>
      <c r="F946" s="32">
        <f>'Growth Index'!E1198/'Growth Index'!E946-1</f>
        <v>8.6576051545410593E-3</v>
      </c>
      <c r="G946" s="37">
        <f>(F946-Assumptions!$C$8)/E946</f>
        <v>-0.34599899454220856</v>
      </c>
      <c r="H946" s="37">
        <f>CORREL('Daily Returns'!B$947:B$1198,'Daily Returns'!C$947:C$1198)</f>
        <v>3.0825538480757295E-3</v>
      </c>
      <c r="I946" s="37">
        <f>CORREL('Daily Returns'!B$947:B$1198,'Daily Returns'!D$947:D$1198)</f>
        <v>0.34847265901861729</v>
      </c>
      <c r="J946" s="37">
        <f>CORREL('Daily Returns'!C$947:C$1198,'Daily Returns'!D$947:D$1198)</f>
        <v>0.13126508090732303</v>
      </c>
    </row>
    <row r="947" spans="1:10" x14ac:dyDescent="0.25">
      <c r="A947" s="60">
        <f>'Daily Prices'!A1199</f>
        <v>43973</v>
      </c>
      <c r="B947" s="61">
        <f>STDEV('Daily Returns'!B$948:B$1199)*SQRT(Assumptions!$C$9)</f>
        <v>0.31701507170388354</v>
      </c>
      <c r="C947" s="61">
        <f>STDEV('Daily Returns'!C$948:C$1199)*SQRT(Assumptions!$C$9)</f>
        <v>0.18948209293518048</v>
      </c>
      <c r="D947" s="61">
        <f>STDEV('Daily Returns'!D$948:D$1199)*SQRT(Assumptions!$C$9)</f>
        <v>0.24404862948686137</v>
      </c>
      <c r="E947" s="61">
        <f>STDEV('Daily Returns'!E$948:E$1199)*SQRT(Assumptions!$C$9)</f>
        <v>0.16277805594850311</v>
      </c>
      <c r="F947" s="48">
        <f>'Growth Index'!E1199/'Growth Index'!E947-1</f>
        <v>1.338031342129109E-2</v>
      </c>
      <c r="G947" s="62">
        <f>(F947-Assumptions!$C$8)/E947</f>
        <v>-0.31711698654909265</v>
      </c>
      <c r="H947" s="62">
        <f>CORREL('Daily Returns'!B$948:B$1199,'Daily Returns'!C$948:C$1199)</f>
        <v>2.1652886163421856E-3</v>
      </c>
      <c r="I947" s="62">
        <f>CORREL('Daily Returns'!B$948:B$1199,'Daily Returns'!D$948:D$1199)</f>
        <v>0.34859911210212413</v>
      </c>
      <c r="J947" s="62">
        <f>CORREL('Daily Returns'!C$948:C$1199,'Daily Returns'!D$948:D$1199)</f>
        <v>0.13164752071934904</v>
      </c>
    </row>
    <row r="948" spans="1:10" x14ac:dyDescent="0.25">
      <c r="A948" s="63">
        <f>'Daily Prices'!A1200</f>
        <v>43977</v>
      </c>
      <c r="B948" s="35">
        <f>STDEV('Daily Returns'!B$949:B$1200)*SQRT(Assumptions!$C$9)</f>
        <v>0.31692252085830036</v>
      </c>
      <c r="C948" s="35">
        <f>STDEV('Daily Returns'!C$949:C$1200)*SQRT(Assumptions!$C$9)</f>
        <v>0.19017189563585679</v>
      </c>
      <c r="D948" s="35">
        <f>STDEV('Daily Returns'!D$949:D$1200)*SQRT(Assumptions!$C$9)</f>
        <v>0.24377947708684738</v>
      </c>
      <c r="E948" s="35">
        <f>STDEV('Daily Returns'!E$949:E$1200)*SQRT(Assumptions!$C$9)</f>
        <v>0.16286876686429919</v>
      </c>
      <c r="F948" s="32">
        <f>'Growth Index'!E1200/'Growth Index'!E948-1</f>
        <v>2.361378880060272E-4</v>
      </c>
      <c r="G948" s="37">
        <f>(F948-Assumptions!$C$8)/E948</f>
        <v>-0.39764445546489985</v>
      </c>
      <c r="H948" s="37">
        <f>CORREL('Daily Returns'!B$949:B$1200,'Daily Returns'!C$949:C$1200)</f>
        <v>2.6880494503015604E-3</v>
      </c>
      <c r="I948" s="37">
        <f>CORREL('Daily Returns'!B$949:B$1200,'Daily Returns'!D$949:D$1200)</f>
        <v>0.34794933384557608</v>
      </c>
      <c r="J948" s="37">
        <f>CORREL('Daily Returns'!C$949:C$1200,'Daily Returns'!D$949:D$1200)</f>
        <v>0.13247199863086806</v>
      </c>
    </row>
    <row r="949" spans="1:10" x14ac:dyDescent="0.25">
      <c r="A949" s="60">
        <f>'Daily Prices'!A1201</f>
        <v>43978</v>
      </c>
      <c r="B949" s="61">
        <f>STDEV('Daily Returns'!B$950:B$1201)*SQRT(Assumptions!$C$9)</f>
        <v>0.3186471835971767</v>
      </c>
      <c r="C949" s="61">
        <f>STDEV('Daily Returns'!C$950:C$1201)*SQRT(Assumptions!$C$9)</f>
        <v>0.19042389923863129</v>
      </c>
      <c r="D949" s="61">
        <f>STDEV('Daily Returns'!D$950:D$1201)*SQRT(Assumptions!$C$9)</f>
        <v>0.24572133776449057</v>
      </c>
      <c r="E949" s="61">
        <f>STDEV('Daily Returns'!E$950:E$1201)*SQRT(Assumptions!$C$9)</f>
        <v>0.16356307156926747</v>
      </c>
      <c r="F949" s="48">
        <f>'Growth Index'!E1201/'Growth Index'!E949-1</f>
        <v>1.464459356101333E-2</v>
      </c>
      <c r="G949" s="62">
        <f>(F949-Assumptions!$C$8)/E949</f>
        <v>-0.30786537545341713</v>
      </c>
      <c r="H949" s="62">
        <f>CORREL('Daily Returns'!B$950:B$1201,'Daily Returns'!C$950:C$1201)</f>
        <v>-3.0103821837020174E-3</v>
      </c>
      <c r="I949" s="62">
        <f>CORREL('Daily Returns'!B$950:B$1201,'Daily Returns'!D$950:D$1201)</f>
        <v>0.35643180514044775</v>
      </c>
      <c r="J949" s="62">
        <f>CORREL('Daily Returns'!C$950:C$1201,'Daily Returns'!D$950:D$1201)</f>
        <v>0.12458870272302328</v>
      </c>
    </row>
    <row r="950" spans="1:10" x14ac:dyDescent="0.25">
      <c r="A950" s="63">
        <f>'Daily Prices'!A1202</f>
        <v>43979</v>
      </c>
      <c r="B950" s="35">
        <f>STDEV('Daily Returns'!B$951:B$1202)*SQRT(Assumptions!$C$9)</f>
        <v>0.319146683662964</v>
      </c>
      <c r="C950" s="35">
        <f>STDEV('Daily Returns'!C$951:C$1202)*SQRT(Assumptions!$C$9)</f>
        <v>0.1905257355516177</v>
      </c>
      <c r="D950" s="35">
        <f>STDEV('Daily Returns'!D$951:D$1202)*SQRT(Assumptions!$C$9)</f>
        <v>0.24605719265730375</v>
      </c>
      <c r="E950" s="35">
        <f>STDEV('Daily Returns'!E$951:E$1202)*SQRT(Assumptions!$C$9)</f>
        <v>0.16399439472119076</v>
      </c>
      <c r="F950" s="32">
        <f>'Growth Index'!E1202/'Growth Index'!E950-1</f>
        <v>2.1189656981819072E-2</v>
      </c>
      <c r="G950" s="37">
        <f>(F950-Assumptions!$C$8)/E950</f>
        <v>-0.26714536855155036</v>
      </c>
      <c r="H950" s="37">
        <f>CORREL('Daily Returns'!B$951:B$1202,'Daily Returns'!C$951:C$1202)</f>
        <v>-1.0201066055077037E-3</v>
      </c>
      <c r="I950" s="37">
        <f>CORREL('Daily Returns'!B$951:B$1202,'Daily Returns'!D$951:D$1202)</f>
        <v>0.35844991617377919</v>
      </c>
      <c r="J950" s="37">
        <f>CORREL('Daily Returns'!C$951:C$1202,'Daily Returns'!D$951:D$1202)</f>
        <v>0.12606828624569102</v>
      </c>
    </row>
    <row r="951" spans="1:10" x14ac:dyDescent="0.25">
      <c r="A951" s="60">
        <f>'Daily Prices'!A1203</f>
        <v>43980</v>
      </c>
      <c r="B951" s="61">
        <f>STDEV('Daily Returns'!B$952:B$1203)*SQRT(Assumptions!$C$9)</f>
        <v>0.31923137816806174</v>
      </c>
      <c r="C951" s="61">
        <f>STDEV('Daily Returns'!C$952:C$1203)*SQRT(Assumptions!$C$9)</f>
        <v>0.19039951669093466</v>
      </c>
      <c r="D951" s="61">
        <f>STDEV('Daily Returns'!D$952:D$1203)*SQRT(Assumptions!$C$9)</f>
        <v>0.24649391500015719</v>
      </c>
      <c r="E951" s="61">
        <f>STDEV('Daily Returns'!E$952:E$1203)*SQRT(Assumptions!$C$9)</f>
        <v>0.16416878889369105</v>
      </c>
      <c r="F951" s="48">
        <f>'Growth Index'!E1203/'Growth Index'!E951-1</f>
        <v>3.3571486952595153E-2</v>
      </c>
      <c r="G951" s="62">
        <f>(F951-Assumptions!$C$8)/E951</f>
        <v>-0.19144024427052733</v>
      </c>
      <c r="H951" s="62">
        <f>CORREL('Daily Returns'!B$952:B$1203,'Daily Returns'!C$952:C$1203)</f>
        <v>-3.4775441890966925E-4</v>
      </c>
      <c r="I951" s="62">
        <f>CORREL('Daily Returns'!B$952:B$1203,'Daily Returns'!D$952:D$1203)</f>
        <v>0.35915973517353156</v>
      </c>
      <c r="J951" s="62">
        <f>CORREL('Daily Returns'!C$952:C$1203,'Daily Returns'!D$952:D$1203)</f>
        <v>0.12685958739024261</v>
      </c>
    </row>
    <row r="952" spans="1:10" x14ac:dyDescent="0.25">
      <c r="A952" s="63">
        <f>'Daily Prices'!A1204</f>
        <v>43983</v>
      </c>
      <c r="B952" s="35">
        <f>STDEV('Daily Returns'!B$953:B$1204)*SQRT(Assumptions!$C$9)</f>
        <v>0.32037473656383447</v>
      </c>
      <c r="C952" s="35">
        <f>STDEV('Daily Returns'!C$953:C$1204)*SQRT(Assumptions!$C$9)</f>
        <v>0.19011025595183151</v>
      </c>
      <c r="D952" s="35">
        <f>STDEV('Daily Returns'!D$953:D$1204)*SQRT(Assumptions!$C$9)</f>
        <v>0.24652019523409022</v>
      </c>
      <c r="E952" s="35">
        <f>STDEV('Daily Returns'!E$953:E$1204)*SQRT(Assumptions!$C$9)</f>
        <v>0.16444931321812462</v>
      </c>
      <c r="F952" s="32">
        <f>'Growth Index'!E1204/'Growth Index'!E952-1</f>
        <v>4.2194683102843022E-2</v>
      </c>
      <c r="G952" s="37">
        <f>(F952-Assumptions!$C$8)/E952</f>
        <v>-0.13867687526860109</v>
      </c>
      <c r="H952" s="37">
        <f>CORREL('Daily Returns'!B$953:B$1204,'Daily Returns'!C$953:C$1204)</f>
        <v>3.0772599596257631E-4</v>
      </c>
      <c r="I952" s="37">
        <f>CORREL('Daily Returns'!B$953:B$1204,'Daily Returns'!D$953:D$1204)</f>
        <v>0.35948728013020803</v>
      </c>
      <c r="J952" s="37">
        <f>CORREL('Daily Returns'!C$953:C$1204,'Daily Returns'!D$953:D$1204)</f>
        <v>0.12791222410926945</v>
      </c>
    </row>
    <row r="953" spans="1:10" x14ac:dyDescent="0.25">
      <c r="A953" s="60">
        <f>'Daily Prices'!A1205</f>
        <v>43984</v>
      </c>
      <c r="B953" s="61">
        <f>STDEV('Daily Returns'!B$954:B$1205)*SQRT(Assumptions!$C$9)</f>
        <v>0.32064572517534307</v>
      </c>
      <c r="C953" s="61">
        <f>STDEV('Daily Returns'!C$954:C$1205)*SQRT(Assumptions!$C$9)</f>
        <v>0.19011112137187042</v>
      </c>
      <c r="D953" s="61">
        <f>STDEV('Daily Returns'!D$954:D$1205)*SQRT(Assumptions!$C$9)</f>
        <v>0.24654419061821869</v>
      </c>
      <c r="E953" s="61">
        <f>STDEV('Daily Returns'!E$954:E$1205)*SQRT(Assumptions!$C$9)</f>
        <v>0.16452005541321493</v>
      </c>
      <c r="F953" s="48">
        <f>'Growth Index'!E1205/'Growth Index'!E953-1</f>
        <v>5.2616338956571029E-2</v>
      </c>
      <c r="G953" s="62">
        <f>(F953-Assumptions!$C$8)/E953</f>
        <v>-7.5271437347414524E-2</v>
      </c>
      <c r="H953" s="62">
        <f>CORREL('Daily Returns'!B$954:B$1205,'Daily Returns'!C$954:C$1205)</f>
        <v>1.8307985917497566E-4</v>
      </c>
      <c r="I953" s="62">
        <f>CORREL('Daily Returns'!B$954:B$1205,'Daily Returns'!D$954:D$1205)</f>
        <v>0.3597697411156035</v>
      </c>
      <c r="J953" s="62">
        <f>CORREL('Daily Returns'!C$954:C$1205,'Daily Returns'!D$954:D$1205)</f>
        <v>0.12785479339690134</v>
      </c>
    </row>
    <row r="954" spans="1:10" x14ac:dyDescent="0.25">
      <c r="A954" s="63">
        <f>'Daily Prices'!A1206</f>
        <v>43985</v>
      </c>
      <c r="B954" s="35">
        <f>STDEV('Daily Returns'!B$955:B$1206)*SQRT(Assumptions!$C$9)</f>
        <v>0.32055660327983193</v>
      </c>
      <c r="C954" s="35">
        <f>STDEV('Daily Returns'!C$955:C$1206)*SQRT(Assumptions!$C$9)</f>
        <v>0.19113430641539511</v>
      </c>
      <c r="D954" s="35">
        <f>STDEV('Daily Returns'!D$955:D$1206)*SQRT(Assumptions!$C$9)</f>
        <v>0.24624387037403139</v>
      </c>
      <c r="E954" s="35">
        <f>STDEV('Daily Returns'!E$955:E$1206)*SQRT(Assumptions!$C$9)</f>
        <v>0.16444419448921024</v>
      </c>
      <c r="F954" s="32">
        <f>'Growth Index'!E1206/'Growth Index'!E954-1</f>
        <v>4.218947814038243E-2</v>
      </c>
      <c r="G954" s="37">
        <f>(F954-Assumptions!$C$8)/E954</f>
        <v>-0.13871284377335832</v>
      </c>
      <c r="H954" s="37">
        <f>CORREL('Daily Returns'!B$955:B$1206,'Daily Returns'!C$955:C$1206)</f>
        <v>-2.0731777994870827E-3</v>
      </c>
      <c r="I954" s="37">
        <f>CORREL('Daily Returns'!B$955:B$1206,'Daily Returns'!D$955:D$1206)</f>
        <v>0.3589682299038594</v>
      </c>
      <c r="J954" s="37">
        <f>CORREL('Daily Returns'!C$955:C$1206,'Daily Returns'!D$955:D$1206)</f>
        <v>0.12584725392090332</v>
      </c>
    </row>
    <row r="955" spans="1:10" x14ac:dyDescent="0.25">
      <c r="A955" s="60">
        <f>'Daily Prices'!A1207</f>
        <v>43987</v>
      </c>
      <c r="B955" s="61">
        <f>STDEV('Daily Returns'!B$956:B$1207)*SQRT(Assumptions!$C$9)</f>
        <v>0.32059392806455284</v>
      </c>
      <c r="C955" s="61">
        <f>STDEV('Daily Returns'!C$956:C$1207)*SQRT(Assumptions!$C$9)</f>
        <v>0.19137816123304047</v>
      </c>
      <c r="D955" s="61">
        <f>STDEV('Daily Returns'!D$956:D$1207)*SQRT(Assumptions!$C$9)</f>
        <v>0.24630526819840867</v>
      </c>
      <c r="E955" s="61">
        <f>STDEV('Daily Returns'!E$956:E$1207)*SQRT(Assumptions!$C$9)</f>
        <v>0.16442595592690645</v>
      </c>
      <c r="F955" s="48">
        <f>'Growth Index'!E1207/'Growth Index'!E955-1</f>
        <v>4.3853174228095648E-2</v>
      </c>
      <c r="G955" s="62">
        <f>(F955-Assumptions!$C$8)/E955</f>
        <v>-0.12861002177359951</v>
      </c>
      <c r="H955" s="62">
        <f>CORREL('Daily Returns'!B$956:B$1207,'Daily Returns'!C$956:C$1207)</f>
        <v>-3.2404684864061101E-3</v>
      </c>
      <c r="I955" s="62">
        <f>CORREL('Daily Returns'!B$956:B$1207,'Daily Returns'!D$956:D$1207)</f>
        <v>0.35922559138666421</v>
      </c>
      <c r="J955" s="62">
        <f>CORREL('Daily Returns'!C$956:C$1207,'Daily Returns'!D$956:D$1207)</f>
        <v>0.12441002545710389</v>
      </c>
    </row>
    <row r="956" spans="1:10" x14ac:dyDescent="0.25">
      <c r="A956" s="63">
        <f>'Daily Prices'!A1208</f>
        <v>43990</v>
      </c>
      <c r="B956" s="35">
        <f>STDEV('Daily Returns'!B$957:B$1208)*SQRT(Assumptions!$C$9)</f>
        <v>0.32041351796825801</v>
      </c>
      <c r="C956" s="35">
        <f>STDEV('Daily Returns'!C$957:C$1208)*SQRT(Assumptions!$C$9)</f>
        <v>0.19104016146687586</v>
      </c>
      <c r="D956" s="35">
        <f>STDEV('Daily Returns'!D$957:D$1208)*SQRT(Assumptions!$C$9)</f>
        <v>0.24594450372536195</v>
      </c>
      <c r="E956" s="35">
        <f>STDEV('Daily Returns'!E$957:E$1208)*SQRT(Assumptions!$C$9)</f>
        <v>0.1644195173464893</v>
      </c>
      <c r="F956" s="32">
        <f>'Growth Index'!E1208/'Growth Index'!E956-1</f>
        <v>4.3475768424080741E-2</v>
      </c>
      <c r="G956" s="37">
        <f>(F956-Assumptions!$C$8)/E956</f>
        <v>-0.13091044131068816</v>
      </c>
      <c r="H956" s="37">
        <f>CORREL('Daily Returns'!B$957:B$1208,'Daily Returns'!C$957:C$1208)</f>
        <v>-1.1562257107251611E-3</v>
      </c>
      <c r="I956" s="37">
        <f>CORREL('Daily Returns'!B$957:B$1208,'Daily Returns'!D$957:D$1208)</f>
        <v>0.35811403884511894</v>
      </c>
      <c r="J956" s="37">
        <f>CORREL('Daily Returns'!C$957:C$1208,'Daily Returns'!D$957:D$1208)</f>
        <v>0.12839021918327909</v>
      </c>
    </row>
    <row r="957" spans="1:10" x14ac:dyDescent="0.25">
      <c r="A957" s="60">
        <f>'Daily Prices'!A1209</f>
        <v>43992</v>
      </c>
      <c r="B957" s="61">
        <f>STDEV('Daily Returns'!B$958:B$1209)*SQRT(Assumptions!$C$9)</f>
        <v>0.32041104598034897</v>
      </c>
      <c r="C957" s="61">
        <f>STDEV('Daily Returns'!C$958:C$1209)*SQRT(Assumptions!$C$9)</f>
        <v>0.19213864380290135</v>
      </c>
      <c r="D957" s="61">
        <f>STDEV('Daily Returns'!D$958:D$1209)*SQRT(Assumptions!$C$9)</f>
        <v>0.24593442255752768</v>
      </c>
      <c r="E957" s="61">
        <f>STDEV('Daily Returns'!E$958:E$1209)*SQRT(Assumptions!$C$9)</f>
        <v>0.16462650782605617</v>
      </c>
      <c r="F957" s="48">
        <f>'Growth Index'!E1209/'Growth Index'!E957-1</f>
        <v>4.9299595286479647E-2</v>
      </c>
      <c r="G957" s="62">
        <f>(F957-Assumptions!$C$8)/E957</f>
        <v>-9.5369846088877441E-2</v>
      </c>
      <c r="H957" s="62">
        <f>CORREL('Daily Returns'!B$958:B$1209,'Daily Returns'!C$958:C$1209)</f>
        <v>-2.3221121642059655E-3</v>
      </c>
      <c r="I957" s="62">
        <f>CORREL('Daily Returns'!B$958:B$1209,'Daily Returns'!D$958:D$1209)</f>
        <v>0.35762700348944843</v>
      </c>
      <c r="J957" s="62">
        <f>CORREL('Daily Returns'!C$958:C$1209,'Daily Returns'!D$958:D$1209)</f>
        <v>0.12993913320530132</v>
      </c>
    </row>
    <row r="958" spans="1:10" x14ac:dyDescent="0.25">
      <c r="A958" s="63">
        <f>'Daily Prices'!A1210</f>
        <v>43993</v>
      </c>
      <c r="B958" s="35">
        <f>STDEV('Daily Returns'!B$959:B$1210)*SQRT(Assumptions!$C$9)</f>
        <v>0.32101345181404223</v>
      </c>
      <c r="C958" s="35">
        <f>STDEV('Daily Returns'!C$959:C$1210)*SQRT(Assumptions!$C$9)</f>
        <v>0.19264182736040131</v>
      </c>
      <c r="D958" s="35">
        <f>STDEV('Daily Returns'!D$959:D$1210)*SQRT(Assumptions!$C$9)</f>
        <v>0.245989401681495</v>
      </c>
      <c r="E958" s="35">
        <f>STDEV('Daily Returns'!E$959:E$1210)*SQRT(Assumptions!$C$9)</f>
        <v>0.16463065199967233</v>
      </c>
      <c r="F958" s="32">
        <f>'Growth Index'!E1210/'Growth Index'!E958-1</f>
        <v>5.1592877459499364E-2</v>
      </c>
      <c r="G958" s="37">
        <f>(F958-Assumptions!$C$8)/E958</f>
        <v>-8.143758393502154E-2</v>
      </c>
      <c r="H958" s="37">
        <f>CORREL('Daily Returns'!B$959:B$1210,'Daily Returns'!C$959:C$1210)</f>
        <v>-6.741393110052148E-3</v>
      </c>
      <c r="I958" s="37">
        <f>CORREL('Daily Returns'!B$959:B$1210,'Daily Returns'!D$959:D$1210)</f>
        <v>0.35557813475743943</v>
      </c>
      <c r="J958" s="37">
        <f>CORREL('Daily Returns'!C$959:C$1210,'Daily Returns'!D$959:D$1210)</f>
        <v>0.13109803468593612</v>
      </c>
    </row>
    <row r="959" spans="1:10" x14ac:dyDescent="0.25">
      <c r="A959" s="60">
        <f>'Daily Prices'!A1211</f>
        <v>43997</v>
      </c>
      <c r="B959" s="61">
        <f>STDEV('Daily Returns'!B$960:B$1211)*SQRT(Assumptions!$C$9)</f>
        <v>0.32109360034111895</v>
      </c>
      <c r="C959" s="61">
        <f>STDEV('Daily Returns'!C$960:C$1211)*SQRT(Assumptions!$C$9)</f>
        <v>0.19355645326558149</v>
      </c>
      <c r="D959" s="61">
        <f>STDEV('Daily Returns'!D$960:D$1211)*SQRT(Assumptions!$C$9)</f>
        <v>0.24604349380677573</v>
      </c>
      <c r="E959" s="61">
        <f>STDEV('Daily Returns'!E$960:E$1211)*SQRT(Assumptions!$C$9)</f>
        <v>0.16487235837455974</v>
      </c>
      <c r="F959" s="48">
        <f>'Growth Index'!E1211/'Growth Index'!E959-1</f>
        <v>4.4343179864679172E-2</v>
      </c>
      <c r="G959" s="62">
        <f>(F959-Assumptions!$C$8)/E959</f>
        <v>-0.125289771669259</v>
      </c>
      <c r="H959" s="62">
        <f>CORREL('Daily Returns'!B$960:B$1211,'Daily Returns'!C$960:C$1211)</f>
        <v>-3.0949605612213727E-3</v>
      </c>
      <c r="I959" s="62">
        <f>CORREL('Daily Returns'!B$960:B$1211,'Daily Returns'!D$960:D$1211)</f>
        <v>0.35491955113275447</v>
      </c>
      <c r="J959" s="62">
        <f>CORREL('Daily Returns'!C$960:C$1211,'Daily Returns'!D$960:D$1211)</f>
        <v>0.12775524315041117</v>
      </c>
    </row>
    <row r="960" spans="1:10" x14ac:dyDescent="0.25">
      <c r="A960" s="63">
        <f>'Daily Prices'!A1212</f>
        <v>43998</v>
      </c>
      <c r="B960" s="35">
        <f>STDEV('Daily Returns'!B$961:B$1212)*SQRT(Assumptions!$C$9)</f>
        <v>0.32117799111806006</v>
      </c>
      <c r="C960" s="35">
        <f>STDEV('Daily Returns'!C$961:C$1212)*SQRT(Assumptions!$C$9)</f>
        <v>0.19357818884463276</v>
      </c>
      <c r="D960" s="35">
        <f>STDEV('Daily Returns'!D$961:D$1212)*SQRT(Assumptions!$C$9)</f>
        <v>0.24609669951825758</v>
      </c>
      <c r="E960" s="35">
        <f>STDEV('Daily Returns'!E$961:E$1212)*SQRT(Assumptions!$C$9)</f>
        <v>0.1649611655178049</v>
      </c>
      <c r="F960" s="32">
        <f>'Growth Index'!E1212/'Growth Index'!E960-1</f>
        <v>5.9053761645188496E-2</v>
      </c>
      <c r="G960" s="37">
        <f>(F960-Assumptions!$C$8)/E960</f>
        <v>-3.604629208424031E-2</v>
      </c>
      <c r="H960" s="37">
        <f>CORREL('Daily Returns'!B$961:B$1212,'Daily Returns'!C$961:C$1212)</f>
        <v>-2.7022037476935792E-3</v>
      </c>
      <c r="I960" s="37">
        <f>CORREL('Daily Returns'!B$961:B$1212,'Daily Returns'!D$961:D$1212)</f>
        <v>0.35534035248555224</v>
      </c>
      <c r="J960" s="37">
        <f>CORREL('Daily Returns'!C$961:C$1212,'Daily Returns'!D$961:D$1212)</f>
        <v>0.12827848174926579</v>
      </c>
    </row>
    <row r="961" spans="1:10" x14ac:dyDescent="0.25">
      <c r="A961" s="60">
        <f>'Daily Prices'!A1213</f>
        <v>43999</v>
      </c>
      <c r="B961" s="61">
        <f>STDEV('Daily Returns'!B$962:B$1213)*SQRT(Assumptions!$C$9)</f>
        <v>0.32111250121932572</v>
      </c>
      <c r="C961" s="61">
        <f>STDEV('Daily Returns'!C$962:C$1213)*SQRT(Assumptions!$C$9)</f>
        <v>0.19268041453519405</v>
      </c>
      <c r="D961" s="61">
        <f>STDEV('Daily Returns'!D$962:D$1213)*SQRT(Assumptions!$C$9)</f>
        <v>0.24615669831872855</v>
      </c>
      <c r="E961" s="61">
        <f>STDEV('Daily Returns'!E$962:E$1213)*SQRT(Assumptions!$C$9)</f>
        <v>0.16468838804189603</v>
      </c>
      <c r="F961" s="48">
        <f>'Growth Index'!E1213/'Growth Index'!E961-1</f>
        <v>5.0254993019382299E-2</v>
      </c>
      <c r="G961" s="62">
        <f>(F961-Assumptions!$C$8)/E961</f>
        <v>-8.9532766432000269E-2</v>
      </c>
      <c r="H961" s="62">
        <f>CORREL('Daily Returns'!B$962:B$1213,'Daily Returns'!C$962:C$1213)</f>
        <v>-4.8401979678954704E-3</v>
      </c>
      <c r="I961" s="62">
        <f>CORREL('Daily Returns'!B$962:B$1213,'Daily Returns'!D$962:D$1213)</f>
        <v>0.3551494726557699</v>
      </c>
      <c r="J961" s="62">
        <f>CORREL('Daily Returns'!C$962:C$1213,'Daily Returns'!D$962:D$1213)</f>
        <v>0.12891129179137434</v>
      </c>
    </row>
    <row r="962" spans="1:10" x14ac:dyDescent="0.25">
      <c r="A962" s="63">
        <f>'Daily Prices'!A1214</f>
        <v>44000</v>
      </c>
      <c r="B962" s="35">
        <f>STDEV('Daily Returns'!B$963:B$1214)*SQRT(Assumptions!$C$9)</f>
        <v>0.32169617274040402</v>
      </c>
      <c r="C962" s="35">
        <f>STDEV('Daily Returns'!C$963:C$1214)*SQRT(Assumptions!$C$9)</f>
        <v>0.19267980046712546</v>
      </c>
      <c r="D962" s="35">
        <f>STDEV('Daily Returns'!D$963:D$1214)*SQRT(Assumptions!$C$9)</f>
        <v>0.24621621183023001</v>
      </c>
      <c r="E962" s="35">
        <f>STDEV('Daily Returns'!E$963:E$1214)*SQRT(Assumptions!$C$9)</f>
        <v>0.1648194348686598</v>
      </c>
      <c r="F962" s="32">
        <f>'Growth Index'!E1214/'Growth Index'!E962-1</f>
        <v>6.1464930330313861E-2</v>
      </c>
      <c r="G962" s="37">
        <f>(F962-Assumptions!$C$8)/E962</f>
        <v>-2.1448136092100695E-2</v>
      </c>
      <c r="H962" s="37">
        <f>CORREL('Daily Returns'!B$963:B$1214,'Daily Returns'!C$963:C$1214)</f>
        <v>-5.6260771833375398E-3</v>
      </c>
      <c r="I962" s="37">
        <f>CORREL('Daily Returns'!B$963:B$1214,'Daily Returns'!D$963:D$1214)</f>
        <v>0.35587377263501946</v>
      </c>
      <c r="J962" s="37">
        <f>CORREL('Daily Returns'!C$963:C$1214,'Daily Returns'!D$963:D$1214)</f>
        <v>0.1286961734201986</v>
      </c>
    </row>
    <row r="963" spans="1:10" x14ac:dyDescent="0.25">
      <c r="A963" s="60">
        <f>'Daily Prices'!A1215</f>
        <v>44001</v>
      </c>
      <c r="B963" s="61">
        <f>STDEV('Daily Returns'!B$964:B$1215)*SQRT(Assumptions!$C$9)</f>
        <v>0.32207220503399703</v>
      </c>
      <c r="C963" s="61">
        <f>STDEV('Daily Returns'!C$964:C$1215)*SQRT(Assumptions!$C$9)</f>
        <v>0.19257505970132166</v>
      </c>
      <c r="D963" s="61">
        <f>STDEV('Daily Returns'!D$964:D$1215)*SQRT(Assumptions!$C$9)</f>
        <v>0.24663908641303392</v>
      </c>
      <c r="E963" s="61">
        <f>STDEV('Daily Returns'!E$964:E$1215)*SQRT(Assumptions!$C$9)</f>
        <v>0.16516768645093355</v>
      </c>
      <c r="F963" s="48">
        <f>'Growth Index'!E1215/'Growth Index'!E963-1</f>
        <v>7.6611767992264657E-2</v>
      </c>
      <c r="G963" s="62">
        <f>(F963-Assumptions!$C$8)/E963</f>
        <v>7.0302903926151253E-2</v>
      </c>
      <c r="H963" s="62">
        <f>CORREL('Daily Returns'!B$964:B$1215,'Daily Returns'!C$964:C$1215)</f>
        <v>-4.1619719302549377E-3</v>
      </c>
      <c r="I963" s="62">
        <f>CORREL('Daily Returns'!B$964:B$1215,'Daily Returns'!D$964:D$1215)</f>
        <v>0.357680562894585</v>
      </c>
      <c r="J963" s="62">
        <f>CORREL('Daily Returns'!C$964:C$1215,'Daily Returns'!D$964:D$1215)</f>
        <v>0.13017703667495006</v>
      </c>
    </row>
    <row r="964" spans="1:10" x14ac:dyDescent="0.25">
      <c r="A964" s="63">
        <f>'Daily Prices'!A1216</f>
        <v>44004</v>
      </c>
      <c r="B964" s="35">
        <f>STDEV('Daily Returns'!B$965:B$1216)*SQRT(Assumptions!$C$9)</f>
        <v>0.32208773992970935</v>
      </c>
      <c r="C964" s="35">
        <f>STDEV('Daily Returns'!C$965:C$1216)*SQRT(Assumptions!$C$9)</f>
        <v>0.19267411490760791</v>
      </c>
      <c r="D964" s="35">
        <f>STDEV('Daily Returns'!D$965:D$1216)*SQRT(Assumptions!$C$9)</f>
        <v>0.24732896626786247</v>
      </c>
      <c r="E964" s="35">
        <f>STDEV('Daily Returns'!E$965:E$1216)*SQRT(Assumptions!$C$9)</f>
        <v>0.16546260300349416</v>
      </c>
      <c r="F964" s="32">
        <f>'Growth Index'!E1216/'Growth Index'!E964-1</f>
        <v>8.801167539746424E-2</v>
      </c>
      <c r="G964" s="37">
        <f>(F964-Assumptions!$C$8)/E964</f>
        <v>0.1390747817316659</v>
      </c>
      <c r="H964" s="37">
        <f>CORREL('Daily Returns'!B$965:B$1216,'Daily Returns'!C$965:C$1216)</f>
        <v>-3.4241498675280139E-3</v>
      </c>
      <c r="I964" s="37">
        <f>CORREL('Daily Returns'!B$965:B$1216,'Daily Returns'!D$965:D$1216)</f>
        <v>0.35813793806173683</v>
      </c>
      <c r="J964" s="37">
        <f>CORREL('Daily Returns'!C$965:C$1216,'Daily Returns'!D$965:D$1216)</f>
        <v>0.13217500756918987</v>
      </c>
    </row>
    <row r="965" spans="1:10" x14ac:dyDescent="0.25">
      <c r="A965" s="60">
        <f>'Daily Prices'!A1217</f>
        <v>44005</v>
      </c>
      <c r="B965" s="61">
        <f>STDEV('Daily Returns'!B$966:B$1217)*SQRT(Assumptions!$C$9)</f>
        <v>0.32241868888836406</v>
      </c>
      <c r="C965" s="61">
        <f>STDEV('Daily Returns'!C$966:C$1217)*SQRT(Assumptions!$C$9)</f>
        <v>0.19258368991994013</v>
      </c>
      <c r="D965" s="61">
        <f>STDEV('Daily Returns'!D$966:D$1217)*SQRT(Assumptions!$C$9)</f>
        <v>0.24790120159973944</v>
      </c>
      <c r="E965" s="61">
        <f>STDEV('Daily Returns'!E$966:E$1217)*SQRT(Assumptions!$C$9)</f>
        <v>0.16580663218633609</v>
      </c>
      <c r="F965" s="48">
        <f>'Growth Index'!E1217/'Growth Index'!E965-1</f>
        <v>9.7258207929365792E-2</v>
      </c>
      <c r="G965" s="62">
        <f>(F965-Assumptions!$C$8)/E965</f>
        <v>0.19455318224613302</v>
      </c>
      <c r="H965" s="62">
        <f>CORREL('Daily Returns'!B$966:B$1217,'Daily Returns'!C$966:C$1217)</f>
        <v>-2.9462254150042768E-3</v>
      </c>
      <c r="I965" s="62">
        <f>CORREL('Daily Returns'!B$966:B$1217,'Daily Returns'!D$966:D$1217)</f>
        <v>0.36028835760421279</v>
      </c>
      <c r="J965" s="62">
        <f>CORREL('Daily Returns'!C$966:C$1217,'Daily Returns'!D$966:D$1217)</f>
        <v>0.1336455698416936</v>
      </c>
    </row>
    <row r="966" spans="1:10" x14ac:dyDescent="0.25">
      <c r="A966" s="63">
        <f>'Daily Prices'!A1218</f>
        <v>44006</v>
      </c>
      <c r="B966" s="35">
        <f>STDEV('Daily Returns'!B$967:B$1218)*SQRT(Assumptions!$C$9)</f>
        <v>0.32265216957183812</v>
      </c>
      <c r="C966" s="35">
        <f>STDEV('Daily Returns'!C$967:C$1218)*SQRT(Assumptions!$C$9)</f>
        <v>0.19247025139932794</v>
      </c>
      <c r="D966" s="35">
        <f>STDEV('Daily Returns'!D$967:D$1218)*SQRT(Assumptions!$C$9)</f>
        <v>0.24868356141757325</v>
      </c>
      <c r="E966" s="35">
        <f>STDEV('Daily Returns'!E$967:E$1218)*SQRT(Assumptions!$C$9)</f>
        <v>0.1662073139270189</v>
      </c>
      <c r="F966" s="32">
        <f>'Growth Index'!E1218/'Growth Index'!E966-1</f>
        <v>8.2578681149386712E-2</v>
      </c>
      <c r="G966" s="37">
        <f>(F966-Assumptions!$C$8)/E966</f>
        <v>0.10576358364774159</v>
      </c>
      <c r="H966" s="37">
        <f>CORREL('Daily Returns'!B$967:B$1218,'Daily Returns'!C$967:C$1218)</f>
        <v>-1.330265701265293E-3</v>
      </c>
      <c r="I966" s="37">
        <f>CORREL('Daily Returns'!B$967:B$1218,'Daily Returns'!D$967:D$1218)</f>
        <v>0.36223026663279212</v>
      </c>
      <c r="J966" s="37">
        <f>CORREL('Daily Returns'!C$967:C$1218,'Daily Returns'!D$967:D$1218)</f>
        <v>0.13497941074100259</v>
      </c>
    </row>
    <row r="967" spans="1:10" x14ac:dyDescent="0.25">
      <c r="A967" s="60">
        <f>'Daily Prices'!A1219</f>
        <v>44007</v>
      </c>
      <c r="B967" s="61">
        <f>STDEV('Daily Returns'!B$968:B$1219)*SQRT(Assumptions!$C$9)</f>
        <v>0.32263675439357126</v>
      </c>
      <c r="C967" s="61">
        <f>STDEV('Daily Returns'!C$968:C$1219)*SQRT(Assumptions!$C$9)</f>
        <v>0.19262148004741658</v>
      </c>
      <c r="D967" s="61">
        <f>STDEV('Daily Returns'!D$968:D$1219)*SQRT(Assumptions!$C$9)</f>
        <v>0.24860147387104342</v>
      </c>
      <c r="E967" s="61">
        <f>STDEV('Daily Returns'!E$968:E$1219)*SQRT(Assumptions!$C$9)</f>
        <v>0.16617008219788326</v>
      </c>
      <c r="F967" s="48">
        <f>'Growth Index'!E1219/'Growth Index'!E967-1</f>
        <v>8.4422968389816555E-2</v>
      </c>
      <c r="G967" s="62">
        <f>(F967-Assumptions!$C$8)/E967</f>
        <v>0.11688607319027955</v>
      </c>
      <c r="H967" s="62">
        <f>CORREL('Daily Returns'!B$968:B$1219,'Daily Returns'!C$968:C$1219)</f>
        <v>-1.4482764182473565E-3</v>
      </c>
      <c r="I967" s="62">
        <f>CORREL('Daily Returns'!B$968:B$1219,'Daily Returns'!D$968:D$1219)</f>
        <v>0.36207755168431194</v>
      </c>
      <c r="J967" s="62">
        <f>CORREL('Daily Returns'!C$968:C$1219,'Daily Returns'!D$968:D$1219)</f>
        <v>0.1339462732709317</v>
      </c>
    </row>
    <row r="968" spans="1:10" x14ac:dyDescent="0.25">
      <c r="A968" s="63">
        <f>'Daily Prices'!A1220</f>
        <v>44008</v>
      </c>
      <c r="B968" s="35">
        <f>STDEV('Daily Returns'!B$969:B$1220)*SQRT(Assumptions!$C$9)</f>
        <v>0.32254095539544742</v>
      </c>
      <c r="C968" s="35">
        <f>STDEV('Daily Returns'!C$969:C$1220)*SQRT(Assumptions!$C$9)</f>
        <v>0.19271712395323154</v>
      </c>
      <c r="D968" s="35">
        <f>STDEV('Daily Returns'!D$969:D$1220)*SQRT(Assumptions!$C$9)</f>
        <v>0.24837982550529883</v>
      </c>
      <c r="E968" s="35">
        <f>STDEV('Daily Returns'!E$969:E$1220)*SQRT(Assumptions!$C$9)</f>
        <v>0.16598830487540089</v>
      </c>
      <c r="F968" s="32">
        <f>'Growth Index'!E1220/'Growth Index'!E968-1</f>
        <v>9.581892789747859E-2</v>
      </c>
      <c r="G968" s="37">
        <f>(F968-Assumptions!$C$8)/E968</f>
        <v>0.18566927302868003</v>
      </c>
      <c r="H968" s="37">
        <f>CORREL('Daily Returns'!B$969:B$1220,'Daily Returns'!C$969:C$1220)</f>
        <v>-2.7637445553475937E-3</v>
      </c>
      <c r="I968" s="37">
        <f>CORREL('Daily Returns'!B$969:B$1220,'Daily Returns'!D$969:D$1220)</f>
        <v>0.36137243070576625</v>
      </c>
      <c r="J968" s="37">
        <f>CORREL('Daily Returns'!C$969:C$1220,'Daily Returns'!D$969:D$1220)</f>
        <v>0.1327117764564987</v>
      </c>
    </row>
    <row r="969" spans="1:10" x14ac:dyDescent="0.25">
      <c r="A969" s="60">
        <f>'Daily Prices'!A1221</f>
        <v>44011</v>
      </c>
      <c r="B969" s="61">
        <f>STDEV('Daily Returns'!B$970:B$1221)*SQRT(Assumptions!$C$9)</f>
        <v>0.32258750703239641</v>
      </c>
      <c r="C969" s="61">
        <f>STDEV('Daily Returns'!C$970:C$1221)*SQRT(Assumptions!$C$9)</f>
        <v>0.19301692488453917</v>
      </c>
      <c r="D969" s="61">
        <f>STDEV('Daily Returns'!D$970:D$1221)*SQRT(Assumptions!$C$9)</f>
        <v>0.24888977561559619</v>
      </c>
      <c r="E969" s="61">
        <f>STDEV('Daily Returns'!E$970:E$1221)*SQRT(Assumptions!$C$9)</f>
        <v>0.16599364044991996</v>
      </c>
      <c r="F969" s="48">
        <f>'Growth Index'!E1221/'Growth Index'!E969-1</f>
        <v>9.5321594751510919E-2</v>
      </c>
      <c r="G969" s="62">
        <f>(F969-Assumptions!$C$8)/E969</f>
        <v>0.18266720742629231</v>
      </c>
      <c r="H969" s="62">
        <f>CORREL('Daily Returns'!B$970:B$1221,'Daily Returns'!C$970:C$1221)</f>
        <v>-3.8300993273948534E-3</v>
      </c>
      <c r="I969" s="62">
        <f>CORREL('Daily Returns'!B$970:B$1221,'Daily Returns'!D$970:D$1221)</f>
        <v>0.3617013509047588</v>
      </c>
      <c r="J969" s="62">
        <f>CORREL('Daily Returns'!C$970:C$1221,'Daily Returns'!D$970:D$1221)</f>
        <v>0.12855164280754233</v>
      </c>
    </row>
    <row r="970" spans="1:10" x14ac:dyDescent="0.25">
      <c r="A970" s="63">
        <f>'Daily Prices'!A1222</f>
        <v>44012</v>
      </c>
      <c r="B970" s="35">
        <f>STDEV('Daily Returns'!B$971:B$1222)*SQRT(Assumptions!$C$9)</f>
        <v>0.32233001022168428</v>
      </c>
      <c r="C970" s="35">
        <f>STDEV('Daily Returns'!C$971:C$1222)*SQRT(Assumptions!$C$9)</f>
        <v>0.19300852605832267</v>
      </c>
      <c r="D970" s="35">
        <f>STDEV('Daily Returns'!D$971:D$1222)*SQRT(Assumptions!$C$9)</f>
        <v>0.24863138162944462</v>
      </c>
      <c r="E970" s="35">
        <f>STDEV('Daily Returns'!E$971:E$1222)*SQRT(Assumptions!$C$9)</f>
        <v>0.16577691415950296</v>
      </c>
      <c r="F970" s="32">
        <f>'Growth Index'!E1222/'Growth Index'!E970-1</f>
        <v>8.341156577142228E-2</v>
      </c>
      <c r="G970" s="37">
        <f>(F970-Assumptions!$C$8)/E970</f>
        <v>0.11106230240060755</v>
      </c>
      <c r="H970" s="37">
        <f>CORREL('Daily Returns'!B$971:B$1222,'Daily Returns'!C$971:C$1222)</f>
        <v>-4.5169908872650247E-3</v>
      </c>
      <c r="I970" s="37">
        <f>CORREL('Daily Returns'!B$971:B$1222,'Daily Returns'!D$971:D$1222)</f>
        <v>0.36053204185094723</v>
      </c>
      <c r="J970" s="37">
        <f>CORREL('Daily Returns'!C$971:C$1222,'Daily Returns'!D$971:D$1222)</f>
        <v>0.12797902536994848</v>
      </c>
    </row>
    <row r="971" spans="1:10" x14ac:dyDescent="0.25">
      <c r="A971" s="60">
        <f>'Daily Prices'!A1223</f>
        <v>44013</v>
      </c>
      <c r="B971" s="61">
        <f>STDEV('Daily Returns'!B$972:B$1223)*SQRT(Assumptions!$C$9)</f>
        <v>0.32255389256002853</v>
      </c>
      <c r="C971" s="61">
        <f>STDEV('Daily Returns'!C$972:C$1223)*SQRT(Assumptions!$C$9)</f>
        <v>0.19278925287053283</v>
      </c>
      <c r="D971" s="61">
        <f>STDEV('Daily Returns'!D$972:D$1223)*SQRT(Assumptions!$C$9)</f>
        <v>0.24883350988492992</v>
      </c>
      <c r="E971" s="61">
        <f>STDEV('Daily Returns'!E$972:E$1223)*SQRT(Assumptions!$C$9)</f>
        <v>0.16596066646058333</v>
      </c>
      <c r="F971" s="48">
        <f>'Growth Index'!E1223/'Growth Index'!E971-1</f>
        <v>9.301378196957133E-2</v>
      </c>
      <c r="G971" s="62">
        <f>(F971-Assumptions!$C$8)/E971</f>
        <v>0.16879771916452729</v>
      </c>
      <c r="H971" s="62">
        <f>CORREL('Daily Returns'!B$972:B$1223,'Daily Returns'!C$972:C$1223)</f>
        <v>-3.4546416211522399E-3</v>
      </c>
      <c r="I971" s="62">
        <f>CORREL('Daily Returns'!B$972:B$1223,'Daily Returns'!D$972:D$1223)</f>
        <v>0.36149305559881867</v>
      </c>
      <c r="J971" s="62">
        <f>CORREL('Daily Returns'!C$972:C$1223,'Daily Returns'!D$972:D$1223)</f>
        <v>0.12930918251251053</v>
      </c>
    </row>
    <row r="972" spans="1:10" x14ac:dyDescent="0.25">
      <c r="A972" s="63">
        <f>'Daily Prices'!A1224</f>
        <v>44014</v>
      </c>
      <c r="B972" s="35">
        <f>STDEV('Daily Returns'!B$973:B$1224)*SQRT(Assumptions!$C$9)</f>
        <v>0.32266654096927377</v>
      </c>
      <c r="C972" s="35">
        <f>STDEV('Daily Returns'!C$973:C$1224)*SQRT(Assumptions!$C$9)</f>
        <v>0.19286389686759647</v>
      </c>
      <c r="D972" s="35">
        <f>STDEV('Daily Returns'!D$973:D$1224)*SQRT(Assumptions!$C$9)</f>
        <v>0.24882373389493215</v>
      </c>
      <c r="E972" s="35">
        <f>STDEV('Daily Returns'!E$973:E$1224)*SQRT(Assumptions!$C$9)</f>
        <v>0.16596339333797314</v>
      </c>
      <c r="F972" s="32">
        <f>'Growth Index'!E1224/'Growth Index'!E972-1</f>
        <v>9.3128193216476474E-2</v>
      </c>
      <c r="G972" s="37">
        <f>(F972-Assumptions!$C$8)/E972</f>
        <v>0.16948432211912734</v>
      </c>
      <c r="H972" s="37">
        <f>CORREL('Daily Returns'!B$973:B$1224,'Daily Returns'!C$973:C$1224)</f>
        <v>-4.1871368525784099E-3</v>
      </c>
      <c r="I972" s="37">
        <f>CORREL('Daily Returns'!B$973:B$1224,'Daily Returns'!D$973:D$1224)</f>
        <v>0.3618950559549256</v>
      </c>
      <c r="J972" s="37">
        <f>CORREL('Daily Returns'!C$973:C$1224,'Daily Returns'!D$973:D$1224)</f>
        <v>0.1287211612099094</v>
      </c>
    </row>
    <row r="973" spans="1:10" x14ac:dyDescent="0.25">
      <c r="A973" s="60">
        <f>'Daily Prices'!A1225</f>
        <v>44019</v>
      </c>
      <c r="B973" s="61">
        <f>STDEV('Daily Returns'!B$974:B$1225)*SQRT(Assumptions!$C$9)</f>
        <v>0.32350630363400545</v>
      </c>
      <c r="C973" s="61">
        <f>STDEV('Daily Returns'!C$974:C$1225)*SQRT(Assumptions!$C$9)</f>
        <v>0.19285959029860239</v>
      </c>
      <c r="D973" s="61">
        <f>STDEV('Daily Returns'!D$974:D$1225)*SQRT(Assumptions!$C$9)</f>
        <v>0.24913184675534863</v>
      </c>
      <c r="E973" s="61">
        <f>STDEV('Daily Returns'!E$974:E$1225)*SQRT(Assumptions!$C$9)</f>
        <v>0.16645281114137264</v>
      </c>
      <c r="F973" s="48">
        <f>'Growth Index'!E1225/'Growth Index'!E973-1</f>
        <v>0.11091105952857538</v>
      </c>
      <c r="G973" s="62">
        <f>(F973-Assumptions!$C$8)/E973</f>
        <v>0.27582027130549297</v>
      </c>
      <c r="H973" s="62">
        <f>CORREL('Daily Returns'!B$974:B$1225,'Daily Returns'!C$974:C$1225)</f>
        <v>-2.0170155426282163E-3</v>
      </c>
      <c r="I973" s="62">
        <f>CORREL('Daily Returns'!B$974:B$1225,'Daily Returns'!D$974:D$1225)</f>
        <v>0.36409992014310827</v>
      </c>
      <c r="J973" s="62">
        <f>CORREL('Daily Returns'!C$974:C$1225,'Daily Returns'!D$974:D$1225)</f>
        <v>0.12994248161551286</v>
      </c>
    </row>
    <row r="974" spans="1:10" x14ac:dyDescent="0.25">
      <c r="A974" s="63">
        <f>'Daily Prices'!A1226</f>
        <v>44020</v>
      </c>
      <c r="B974" s="35">
        <f>STDEV('Daily Returns'!B$975:B$1226)*SQRT(Assumptions!$C$9)</f>
        <v>0.32364011617551514</v>
      </c>
      <c r="C974" s="35">
        <f>STDEV('Daily Returns'!C$975:C$1226)*SQRT(Assumptions!$C$9)</f>
        <v>0.19272785810428777</v>
      </c>
      <c r="D974" s="35">
        <f>STDEV('Daily Returns'!D$975:D$1226)*SQRT(Assumptions!$C$9)</f>
        <v>0.25011868625668371</v>
      </c>
      <c r="E974" s="35">
        <f>STDEV('Daily Returns'!E$975:E$1226)*SQRT(Assumptions!$C$9)</f>
        <v>0.16668874343666595</v>
      </c>
      <c r="F974" s="32">
        <f>'Growth Index'!E1226/'Growth Index'!E974-1</f>
        <v>0.12348269547653601</v>
      </c>
      <c r="G974" s="37">
        <f>(F974-Assumptions!$C$8)/E974</f>
        <v>0.35084969909054919</v>
      </c>
      <c r="H974" s="37">
        <f>CORREL('Daily Returns'!B$975:B$1226,'Daily Returns'!C$975:C$1226)</f>
        <v>-3.9503796379692568E-3</v>
      </c>
      <c r="I974" s="37">
        <f>CORREL('Daily Returns'!B$975:B$1226,'Daily Returns'!D$975:D$1226)</f>
        <v>0.35978837340534353</v>
      </c>
      <c r="J974" s="37">
        <f>CORREL('Daily Returns'!C$975:C$1226,'Daily Returns'!D$975:D$1226)</f>
        <v>0.13844121238085558</v>
      </c>
    </row>
    <row r="975" spans="1:10" x14ac:dyDescent="0.25">
      <c r="A975" s="60">
        <f>'Daily Prices'!A1227</f>
        <v>44021</v>
      </c>
      <c r="B975" s="61">
        <f>STDEV('Daily Returns'!B$976:B$1227)*SQRT(Assumptions!$C$9)</f>
        <v>0.32383765474553777</v>
      </c>
      <c r="C975" s="61">
        <f>STDEV('Daily Returns'!C$976:C$1227)*SQRT(Assumptions!$C$9)</f>
        <v>0.19273916706403385</v>
      </c>
      <c r="D975" s="61">
        <f>STDEV('Daily Returns'!D$976:D$1227)*SQRT(Assumptions!$C$9)</f>
        <v>0.24987372574180719</v>
      </c>
      <c r="E975" s="61">
        <f>STDEV('Daily Returns'!E$976:E$1227)*SQRT(Assumptions!$C$9)</f>
        <v>0.16673423887006211</v>
      </c>
      <c r="F975" s="48">
        <f>'Growth Index'!E1227/'Growth Index'!E975-1</f>
        <v>0.12543879326974516</v>
      </c>
      <c r="G975" s="62">
        <f>(F975-Assumptions!$C$8)/E975</f>
        <v>0.36248579583492624</v>
      </c>
      <c r="H975" s="62">
        <f>CORREL('Daily Returns'!B$976:B$1227,'Daily Returns'!C$976:C$1227)</f>
        <v>-3.5629958140658011E-3</v>
      </c>
      <c r="I975" s="62">
        <f>CORREL('Daily Returns'!B$976:B$1227,'Daily Returns'!D$976:D$1227)</f>
        <v>0.36043217174159808</v>
      </c>
      <c r="J975" s="62">
        <f>CORREL('Daily Returns'!C$976:C$1227,'Daily Returns'!D$976:D$1227)</f>
        <v>0.13863634675188871</v>
      </c>
    </row>
    <row r="976" spans="1:10" x14ac:dyDescent="0.25">
      <c r="A976" s="63">
        <f>'Daily Prices'!A1228</f>
        <v>44022</v>
      </c>
      <c r="B976" s="35">
        <f>STDEV('Daily Returns'!B$977:B$1228)*SQRT(Assumptions!$C$9)</f>
        <v>0.32337931882071591</v>
      </c>
      <c r="C976" s="35">
        <f>STDEV('Daily Returns'!C$977:C$1228)*SQRT(Assumptions!$C$9)</f>
        <v>0.19271918357526568</v>
      </c>
      <c r="D976" s="35">
        <f>STDEV('Daily Returns'!D$977:D$1228)*SQRT(Assumptions!$C$9)</f>
        <v>0.249627428654772</v>
      </c>
      <c r="E976" s="35">
        <f>STDEV('Daily Returns'!E$977:E$1228)*SQRT(Assumptions!$C$9)</f>
        <v>0.16675366358165994</v>
      </c>
      <c r="F976" s="32">
        <f>'Growth Index'!E1228/'Growth Index'!E976-1</f>
        <v>0.1213884007434527</v>
      </c>
      <c r="G976" s="37">
        <f>(F976-Assumptions!$C$8)/E976</f>
        <v>0.33815389438708832</v>
      </c>
      <c r="H976" s="37">
        <f>CORREL('Daily Returns'!B$977:B$1228,'Daily Returns'!C$977:C$1228)</f>
        <v>-1.2339166693679311E-3</v>
      </c>
      <c r="I976" s="37">
        <f>CORREL('Daily Returns'!B$977:B$1228,'Daily Returns'!D$977:D$1228)</f>
        <v>0.36367052738389605</v>
      </c>
      <c r="J976" s="37">
        <f>CORREL('Daily Returns'!C$977:C$1228,'Daily Returns'!D$977:D$1228)</f>
        <v>0.13671805586487312</v>
      </c>
    </row>
    <row r="977" spans="1:10" x14ac:dyDescent="0.25">
      <c r="A977" s="60">
        <f>'Daily Prices'!A1229</f>
        <v>44025</v>
      </c>
      <c r="B977" s="61">
        <f>STDEV('Daily Returns'!B$978:B$1229)*SQRT(Assumptions!$C$9)</f>
        <v>0.32313584226367004</v>
      </c>
      <c r="C977" s="61">
        <f>STDEV('Daily Returns'!C$978:C$1229)*SQRT(Assumptions!$C$9)</f>
        <v>0.1926957463022502</v>
      </c>
      <c r="D977" s="61">
        <f>STDEV('Daily Returns'!D$978:D$1229)*SQRT(Assumptions!$C$9)</f>
        <v>0.25109064696162076</v>
      </c>
      <c r="E977" s="61">
        <f>STDEV('Daily Returns'!E$978:E$1229)*SQRT(Assumptions!$C$9)</f>
        <v>0.16678656320734983</v>
      </c>
      <c r="F977" s="48">
        <f>'Growth Index'!E1229/'Growth Index'!E977-1</f>
        <v>0.12066773949291854</v>
      </c>
      <c r="G977" s="62">
        <f>(F977-Assumptions!$C$8)/E977</f>
        <v>0.33376633238561393</v>
      </c>
      <c r="H977" s="62">
        <f>CORREL('Daily Returns'!B$978:B$1229,'Daily Returns'!C$978:C$1229)</f>
        <v>-5.8974197760563389E-4</v>
      </c>
      <c r="I977" s="62">
        <f>CORREL('Daily Returns'!B$978:B$1229,'Daily Returns'!D$978:D$1229)</f>
        <v>0.35777508793416407</v>
      </c>
      <c r="J977" s="62">
        <f>CORREL('Daily Returns'!C$978:C$1229,'Daily Returns'!D$978:D$1229)</f>
        <v>0.13681034777794376</v>
      </c>
    </row>
    <row r="978" spans="1:10" x14ac:dyDescent="0.25">
      <c r="A978" s="63">
        <f>'Daily Prices'!A1230</f>
        <v>44026</v>
      </c>
      <c r="B978" s="35">
        <f>STDEV('Daily Returns'!B$979:B$1230)*SQRT(Assumptions!$C$9)</f>
        <v>0.32358401819697075</v>
      </c>
      <c r="C978" s="35">
        <f>STDEV('Daily Returns'!C$979:C$1230)*SQRT(Assumptions!$C$9)</f>
        <v>0.19265477860188732</v>
      </c>
      <c r="D978" s="35">
        <f>STDEV('Daily Returns'!D$979:D$1230)*SQRT(Assumptions!$C$9)</f>
        <v>0.25126657246262951</v>
      </c>
      <c r="E978" s="35">
        <f>STDEV('Daily Returns'!E$979:E$1230)*SQRT(Assumptions!$C$9)</f>
        <v>0.16714635070628084</v>
      </c>
      <c r="F978" s="32">
        <f>'Growth Index'!E1230/'Growth Index'!E978-1</f>
        <v>0.1132214933619462</v>
      </c>
      <c r="G978" s="37">
        <f>(F978-Assumptions!$C$8)/E978</f>
        <v>0.28849863103911716</v>
      </c>
      <c r="H978" s="37">
        <f>CORREL('Daily Returns'!B$979:B$1230,'Daily Returns'!C$979:C$1230)</f>
        <v>3.1277661732367798E-4</v>
      </c>
      <c r="I978" s="37">
        <f>CORREL('Daily Returns'!B$979:B$1230,'Daily Returns'!D$979:D$1230)</f>
        <v>0.36027784518161654</v>
      </c>
      <c r="J978" s="37">
        <f>CORREL('Daily Returns'!C$979:C$1230,'Daily Returns'!D$979:D$1230)</f>
        <v>0.13911902573974139</v>
      </c>
    </row>
    <row r="979" spans="1:10" x14ac:dyDescent="0.25">
      <c r="A979" s="60">
        <f>'Daily Prices'!A1231</f>
        <v>44027</v>
      </c>
      <c r="B979" s="61">
        <f>STDEV('Daily Returns'!B$980:B$1231)*SQRT(Assumptions!$C$9)</f>
        <v>0.32334048111365943</v>
      </c>
      <c r="C979" s="61">
        <f>STDEV('Daily Returns'!C$980:C$1231)*SQRT(Assumptions!$C$9)</f>
        <v>0.1922814275944516</v>
      </c>
      <c r="D979" s="61">
        <f>STDEV('Daily Returns'!D$980:D$1231)*SQRT(Assumptions!$C$9)</f>
        <v>0.25056369891998354</v>
      </c>
      <c r="E979" s="61">
        <f>STDEV('Daily Returns'!E$980:E$1231)*SQRT(Assumptions!$C$9)</f>
        <v>0.16709615789589893</v>
      </c>
      <c r="F979" s="48">
        <f>'Growth Index'!E1231/'Growth Index'!E979-1</f>
        <v>0.11639579952603474</v>
      </c>
      <c r="G979" s="62">
        <f>(F979-Assumptions!$C$8)/E979</f>
        <v>0.30758217407999511</v>
      </c>
      <c r="H979" s="62">
        <f>CORREL('Daily Returns'!B$980:B$1231,'Daily Returns'!C$980:C$1231)</f>
        <v>2.8280748427450797E-3</v>
      </c>
      <c r="I979" s="62">
        <f>CORREL('Daily Returns'!B$980:B$1231,'Daily Returns'!D$980:D$1231)</f>
        <v>0.35864588993731439</v>
      </c>
      <c r="J979" s="62">
        <f>CORREL('Daily Returns'!C$980:C$1231,'Daily Returns'!D$980:D$1231)</f>
        <v>0.1447208947354732</v>
      </c>
    </row>
    <row r="980" spans="1:10" x14ac:dyDescent="0.25">
      <c r="A980" s="63">
        <f>'Daily Prices'!A1232</f>
        <v>44028</v>
      </c>
      <c r="B980" s="35">
        <f>STDEV('Daily Returns'!B$981:B$1232)*SQRT(Assumptions!$C$9)</f>
        <v>0.32349064753448481</v>
      </c>
      <c r="C980" s="35">
        <f>STDEV('Daily Returns'!C$981:C$1232)*SQRT(Assumptions!$C$9)</f>
        <v>0.1922605687902337</v>
      </c>
      <c r="D980" s="35">
        <f>STDEV('Daily Returns'!D$981:D$1232)*SQRT(Assumptions!$C$9)</f>
        <v>0.25067707523595106</v>
      </c>
      <c r="E980" s="35">
        <f>STDEV('Daily Returns'!E$981:E$1232)*SQRT(Assumptions!$C$9)</f>
        <v>0.16723393709158998</v>
      </c>
      <c r="F980" s="32">
        <f>'Growth Index'!E1232/'Growth Index'!E980-1</f>
        <v>0.12618872364141231</v>
      </c>
      <c r="G980" s="37">
        <f>(F980-Assumptions!$C$8)/E980</f>
        <v>0.36588700060263923</v>
      </c>
      <c r="H980" s="37">
        <f>CORREL('Daily Returns'!B$981:B$1232,'Daily Returns'!C$981:C$1232)</f>
        <v>3.2152511071272087E-3</v>
      </c>
      <c r="I980" s="37">
        <f>CORREL('Daily Returns'!B$981:B$1232,'Daily Returns'!D$981:D$1232)</f>
        <v>0.36049352176125854</v>
      </c>
      <c r="J980" s="37">
        <f>CORREL('Daily Returns'!C$981:C$1232,'Daily Returns'!D$981:D$1232)</f>
        <v>0.14431932590150987</v>
      </c>
    </row>
    <row r="981" spans="1:10" x14ac:dyDescent="0.25">
      <c r="A981" s="60">
        <f>'Daily Prices'!A1233</f>
        <v>44029</v>
      </c>
      <c r="B981" s="61">
        <f>STDEV('Daily Returns'!B$982:B$1233)*SQRT(Assumptions!$C$9)</f>
        <v>0.3237850206503316</v>
      </c>
      <c r="C981" s="61">
        <f>STDEV('Daily Returns'!C$982:C$1233)*SQRT(Assumptions!$C$9)</f>
        <v>0.19231292130852001</v>
      </c>
      <c r="D981" s="61">
        <f>STDEV('Daily Returns'!D$982:D$1233)*SQRT(Assumptions!$C$9)</f>
        <v>0.25136335811189264</v>
      </c>
      <c r="E981" s="61">
        <f>STDEV('Daily Returns'!E$982:E$1233)*SQRT(Assumptions!$C$9)</f>
        <v>0.16737922884302026</v>
      </c>
      <c r="F981" s="48">
        <f>'Growth Index'!E1233/'Growth Index'!E981-1</f>
        <v>0.14149379789949834</v>
      </c>
      <c r="G981" s="62">
        <f>(F981-Assumptions!$C$8)/E981</f>
        <v>0.45700890384218151</v>
      </c>
      <c r="H981" s="62">
        <f>CORREL('Daily Returns'!B$982:B$1233,'Daily Returns'!C$982:C$1233)</f>
        <v>1.8324617352013617E-3</v>
      </c>
      <c r="I981" s="62">
        <f>CORREL('Daily Returns'!B$982:B$1233,'Daily Returns'!D$982:D$1233)</f>
        <v>0.36233197722205213</v>
      </c>
      <c r="J981" s="62">
        <f>CORREL('Daily Returns'!C$982:C$1233,'Daily Returns'!D$982:D$1233)</f>
        <v>0.14144731924946002</v>
      </c>
    </row>
    <row r="982" spans="1:10" x14ac:dyDescent="0.25">
      <c r="A982" s="63">
        <f>'Daily Prices'!A1234</f>
        <v>44032</v>
      </c>
      <c r="B982" s="35">
        <f>STDEV('Daily Returns'!B$983:B$1234)*SQRT(Assumptions!$C$9)</f>
        <v>0.3238755090859709</v>
      </c>
      <c r="C982" s="35">
        <f>STDEV('Daily Returns'!C$983:C$1234)*SQRT(Assumptions!$C$9)</f>
        <v>0.19214647327726286</v>
      </c>
      <c r="D982" s="35">
        <f>STDEV('Daily Returns'!D$983:D$1234)*SQRT(Assumptions!$C$9)</f>
        <v>0.25139125604040019</v>
      </c>
      <c r="E982" s="35">
        <f>STDEV('Daily Returns'!E$983:E$1234)*SQRT(Assumptions!$C$9)</f>
        <v>0.16745133217997282</v>
      </c>
      <c r="F982" s="32">
        <f>'Growth Index'!E1234/'Growth Index'!E982-1</f>
        <v>0.14734898153382314</v>
      </c>
      <c r="G982" s="37">
        <f>(F982-Assumptions!$C$8)/E982</f>
        <v>0.49177859896221282</v>
      </c>
      <c r="H982" s="37">
        <f>CORREL('Daily Returns'!B$983:B$1234,'Daily Returns'!C$983:C$1234)</f>
        <v>2.9332560565889926E-3</v>
      </c>
      <c r="I982" s="37">
        <f>CORREL('Daily Returns'!B$983:B$1234,'Daily Returns'!D$983:D$1234)</f>
        <v>0.36254869663411859</v>
      </c>
      <c r="J982" s="37">
        <f>CORREL('Daily Returns'!C$983:C$1234,'Daily Returns'!D$983:D$1234)</f>
        <v>0.1420864056007182</v>
      </c>
    </row>
    <row r="983" spans="1:10" x14ac:dyDescent="0.25">
      <c r="A983" s="60">
        <f>'Daily Prices'!A1235</f>
        <v>44033</v>
      </c>
      <c r="B983" s="61">
        <f>STDEV('Daily Returns'!B$984:B$1235)*SQRT(Assumptions!$C$9)</f>
        <v>0.3238454124665785</v>
      </c>
      <c r="C983" s="61">
        <f>STDEV('Daily Returns'!C$984:C$1235)*SQRT(Assumptions!$C$9)</f>
        <v>0.19219963302086113</v>
      </c>
      <c r="D983" s="61">
        <f>STDEV('Daily Returns'!D$984:D$1235)*SQRT(Assumptions!$C$9)</f>
        <v>0.25194883561275372</v>
      </c>
      <c r="E983" s="61">
        <f>STDEV('Daily Returns'!E$984:E$1235)*SQRT(Assumptions!$C$9)</f>
        <v>0.16794925489282134</v>
      </c>
      <c r="F983" s="48">
        <f>'Growth Index'!E1235/'Growth Index'!E983-1</f>
        <v>0.15903704995028178</v>
      </c>
      <c r="G983" s="62">
        <f>(F983-Assumptions!$C$8)/E983</f>
        <v>0.55991346916241191</v>
      </c>
      <c r="H983" s="62">
        <f>CORREL('Daily Returns'!B$984:B$1235,'Daily Returns'!C$984:C$1235)</f>
        <v>6.8746237703528786E-3</v>
      </c>
      <c r="I983" s="62">
        <f>CORREL('Daily Returns'!B$984:B$1235,'Daily Returns'!D$984:D$1235)</f>
        <v>0.36356366186174477</v>
      </c>
      <c r="J983" s="62">
        <f>CORREL('Daily Returns'!C$984:C$1235,'Daily Returns'!D$984:D$1235)</f>
        <v>0.14647797232462498</v>
      </c>
    </row>
    <row r="984" spans="1:10" x14ac:dyDescent="0.25">
      <c r="A984" s="63">
        <f>'Daily Prices'!A1236</f>
        <v>44034</v>
      </c>
      <c r="B984" s="35">
        <f>STDEV('Daily Returns'!B$985:B$1236)*SQRT(Assumptions!$C$9)</f>
        <v>0.32167981302627219</v>
      </c>
      <c r="C984" s="35">
        <f>STDEV('Daily Returns'!C$985:C$1236)*SQRT(Assumptions!$C$9)</f>
        <v>0.19183853519048535</v>
      </c>
      <c r="D984" s="35">
        <f>STDEV('Daily Returns'!D$985:D$1236)*SQRT(Assumptions!$C$9)</f>
        <v>0.24794742159585714</v>
      </c>
      <c r="E984" s="35">
        <f>STDEV('Daily Returns'!E$985:E$1236)*SQRT(Assumptions!$C$9)</f>
        <v>0.16680725367898411</v>
      </c>
      <c r="F984" s="32">
        <f>'Growth Index'!E1236/'Growth Index'!E984-1</f>
        <v>0.13850346277481429</v>
      </c>
      <c r="G984" s="37">
        <f>(F984-Assumptions!$C$8)/E984</f>
        <v>0.4406490794235462</v>
      </c>
      <c r="H984" s="37">
        <f>CORREL('Daily Returns'!B$985:B$1236,'Daily Returns'!C$985:C$1236)</f>
        <v>1.445004045295316E-2</v>
      </c>
      <c r="I984" s="37">
        <f>CORREL('Daily Returns'!B$985:B$1236,'Daily Returns'!D$985:D$1236)</f>
        <v>0.35091254427849478</v>
      </c>
      <c r="J984" s="37">
        <f>CORREL('Daily Returns'!C$985:C$1236,'Daily Returns'!D$985:D$1236)</f>
        <v>0.16103439290865668</v>
      </c>
    </row>
    <row r="985" spans="1:10" x14ac:dyDescent="0.25">
      <c r="A985" s="60">
        <f>'Daily Prices'!A1237</f>
        <v>44035</v>
      </c>
      <c r="B985" s="61">
        <f>STDEV('Daily Returns'!B$986:B$1237)*SQRT(Assumptions!$C$9)</f>
        <v>0.32160607621992404</v>
      </c>
      <c r="C985" s="61">
        <f>STDEV('Daily Returns'!C$986:C$1237)*SQRT(Assumptions!$C$9)</f>
        <v>0.19225673396197504</v>
      </c>
      <c r="D985" s="61">
        <f>STDEV('Daily Returns'!D$986:D$1237)*SQRT(Assumptions!$C$9)</f>
        <v>0.24782852901710423</v>
      </c>
      <c r="E985" s="61">
        <f>STDEV('Daily Returns'!E$986:E$1237)*SQRT(Assumptions!$C$9)</f>
        <v>0.16687345286412827</v>
      </c>
      <c r="F985" s="48">
        <f>'Growth Index'!E1237/'Growth Index'!E985-1</f>
        <v>0.16229251004021106</v>
      </c>
      <c r="G985" s="62">
        <f>(F985-Assumptions!$C$8)/E985</f>
        <v>0.58303168281313489</v>
      </c>
      <c r="H985" s="62">
        <f>CORREL('Daily Returns'!B$986:B$1237,'Daily Returns'!C$986:C$1237)</f>
        <v>1.4826441869177252E-2</v>
      </c>
      <c r="I985" s="62">
        <f>CORREL('Daily Returns'!B$986:B$1237,'Daily Returns'!D$986:D$1237)</f>
        <v>0.35049355744925387</v>
      </c>
      <c r="J985" s="62">
        <f>CORREL('Daily Returns'!C$986:C$1237,'Daily Returns'!D$986:D$1237)</f>
        <v>0.16159554610780694</v>
      </c>
    </row>
    <row r="986" spans="1:10" x14ac:dyDescent="0.25">
      <c r="A986" s="63">
        <f>'Daily Prices'!A1238</f>
        <v>44036</v>
      </c>
      <c r="B986" s="35">
        <f>STDEV('Daily Returns'!B$987:B$1238)*SQRT(Assumptions!$C$9)</f>
        <v>0.32158736330351789</v>
      </c>
      <c r="C986" s="35">
        <f>STDEV('Daily Returns'!C$987:C$1238)*SQRT(Assumptions!$C$9)</f>
        <v>0.19254196420978711</v>
      </c>
      <c r="D986" s="35">
        <f>STDEV('Daily Returns'!D$987:D$1238)*SQRT(Assumptions!$C$9)</f>
        <v>0.24790766900175973</v>
      </c>
      <c r="E986" s="35">
        <f>STDEV('Daily Returns'!E$987:E$1238)*SQRT(Assumptions!$C$9)</f>
        <v>0.16684775090497542</v>
      </c>
      <c r="F986" s="32">
        <f>'Growth Index'!E1238/'Growth Index'!E986-1</f>
        <v>0.16020245656328891</v>
      </c>
      <c r="G986" s="37">
        <f>(F986-Assumptions!$C$8)/E986</f>
        <v>0.5705947850475338</v>
      </c>
      <c r="H986" s="37">
        <f>CORREL('Daily Returns'!B$987:B$1238,'Daily Returns'!C$987:C$1238)</f>
        <v>1.4676942563174233E-2</v>
      </c>
      <c r="I986" s="37">
        <f>CORREL('Daily Returns'!B$987:B$1238,'Daily Returns'!D$987:D$1238)</f>
        <v>0.35018169746137706</v>
      </c>
      <c r="J986" s="37">
        <f>CORREL('Daily Returns'!C$987:C$1238,'Daily Returns'!D$987:D$1238)</f>
        <v>0.15925192318467402</v>
      </c>
    </row>
    <row r="987" spans="1:10" x14ac:dyDescent="0.25">
      <c r="A987" s="60">
        <f>'Daily Prices'!A1239</f>
        <v>44039</v>
      </c>
      <c r="B987" s="61">
        <f>STDEV('Daily Returns'!B$988:B$1239)*SQRT(Assumptions!$C$9)</f>
        <v>0.32153581892790373</v>
      </c>
      <c r="C987" s="61">
        <f>STDEV('Daily Returns'!C$988:C$1239)*SQRT(Assumptions!$C$9)</f>
        <v>0.193158118409925</v>
      </c>
      <c r="D987" s="61">
        <f>STDEV('Daily Returns'!D$988:D$1239)*SQRT(Assumptions!$C$9)</f>
        <v>0.24831408964109805</v>
      </c>
      <c r="E987" s="61">
        <f>STDEV('Daily Returns'!E$988:E$1239)*SQRT(Assumptions!$C$9)</f>
        <v>0.16684907182701131</v>
      </c>
      <c r="F987" s="48">
        <f>'Growth Index'!E1239/'Growth Index'!E987-1</f>
        <v>0.16131886359857095</v>
      </c>
      <c r="G987" s="62">
        <f>(F987-Assumptions!$C$8)/E987</f>
        <v>0.57728138696770281</v>
      </c>
      <c r="H987" s="62">
        <f>CORREL('Daily Returns'!B$988:B$1239,'Daily Returns'!C$988:C$1239)</f>
        <v>1.39384725255891E-2</v>
      </c>
      <c r="I987" s="62">
        <f>CORREL('Daily Returns'!B$988:B$1239,'Daily Returns'!D$988:D$1239)</f>
        <v>0.35056250017750534</v>
      </c>
      <c r="J987" s="62">
        <f>CORREL('Daily Returns'!C$988:C$1239,'Daily Returns'!D$988:D$1239)</f>
        <v>0.15367924332619068</v>
      </c>
    </row>
    <row r="988" spans="1:10" x14ac:dyDescent="0.25">
      <c r="A988" s="63">
        <f>'Daily Prices'!A1240</f>
        <v>44040</v>
      </c>
      <c r="B988" s="35">
        <f>STDEV('Daily Returns'!B$989:B$1240)*SQRT(Assumptions!$C$9)</f>
        <v>0.32147166089098139</v>
      </c>
      <c r="C988" s="35">
        <f>STDEV('Daily Returns'!C$989:C$1240)*SQRT(Assumptions!$C$9)</f>
        <v>0.19302806630061412</v>
      </c>
      <c r="D988" s="35">
        <f>STDEV('Daily Returns'!D$989:D$1240)*SQRT(Assumptions!$C$9)</f>
        <v>0.24704089799990964</v>
      </c>
      <c r="E988" s="35">
        <f>STDEV('Daily Returns'!E$989:E$1240)*SQRT(Assumptions!$C$9)</f>
        <v>0.16670565952477809</v>
      </c>
      <c r="F988" s="32">
        <f>'Growth Index'!E1240/'Growth Index'!E988-1</f>
        <v>0.15802831811705564</v>
      </c>
      <c r="G988" s="37">
        <f>(F988-Assumptions!$C$8)/E988</f>
        <v>0.55803935140683392</v>
      </c>
      <c r="H988" s="37">
        <f>CORREL('Daily Returns'!B$989:B$1240,'Daily Returns'!C$989:C$1240)</f>
        <v>1.600147585689329E-2</v>
      </c>
      <c r="I988" s="37">
        <f>CORREL('Daily Returns'!B$989:B$1240,'Daily Returns'!D$989:D$1240)</f>
        <v>0.34850816003047641</v>
      </c>
      <c r="J988" s="37">
        <f>CORREL('Daily Returns'!C$989:C$1240,'Daily Returns'!D$989:D$1240)</f>
        <v>0.15862362457027065</v>
      </c>
    </row>
    <row r="989" spans="1:10" x14ac:dyDescent="0.25">
      <c r="A989" s="60">
        <f>'Daily Prices'!A1241</f>
        <v>44041</v>
      </c>
      <c r="B989" s="61">
        <f>STDEV('Daily Returns'!B$990:B$1241)*SQRT(Assumptions!$C$9)</f>
        <v>0.3216013256062647</v>
      </c>
      <c r="C989" s="61">
        <f>STDEV('Daily Returns'!C$990:C$1241)*SQRT(Assumptions!$C$9)</f>
        <v>0.19304915500186887</v>
      </c>
      <c r="D989" s="61">
        <f>STDEV('Daily Returns'!D$990:D$1241)*SQRT(Assumptions!$C$9)</f>
        <v>0.2465447411376287</v>
      </c>
      <c r="E989" s="61">
        <f>STDEV('Daily Returns'!E$990:E$1241)*SQRT(Assumptions!$C$9)</f>
        <v>0.16660852723917496</v>
      </c>
      <c r="F989" s="48">
        <f>'Growth Index'!E1241/'Growth Index'!E989-1</f>
        <v>0.15000635910460036</v>
      </c>
      <c r="G989" s="62">
        <f>(F989-Assumptions!$C$8)/E989</f>
        <v>0.51021613667210097</v>
      </c>
      <c r="H989" s="62">
        <f>CORREL('Daily Returns'!B$990:B$1241,'Daily Returns'!C$990:C$1241)</f>
        <v>1.5573470876936356E-2</v>
      </c>
      <c r="I989" s="62">
        <f>CORREL('Daily Returns'!B$990:B$1241,'Daily Returns'!D$990:D$1241)</f>
        <v>0.34747828743737241</v>
      </c>
      <c r="J989" s="62">
        <f>CORREL('Daily Returns'!C$990:C$1241,'Daily Returns'!D$990:D$1241)</f>
        <v>0.15978443949620108</v>
      </c>
    </row>
    <row r="990" spans="1:10" x14ac:dyDescent="0.25">
      <c r="A990" s="63">
        <f>'Daily Prices'!A1242</f>
        <v>44042</v>
      </c>
      <c r="B990" s="35">
        <f>STDEV('Daily Returns'!B$991:B$1242)*SQRT(Assumptions!$C$9)</f>
        <v>0.32171858748724497</v>
      </c>
      <c r="C990" s="35">
        <f>STDEV('Daily Returns'!C$991:C$1242)*SQRT(Assumptions!$C$9)</f>
        <v>0.19304067917956558</v>
      </c>
      <c r="D990" s="35">
        <f>STDEV('Daily Returns'!D$991:D$1242)*SQRT(Assumptions!$C$9)</f>
        <v>0.24682900193860857</v>
      </c>
      <c r="E990" s="35">
        <f>STDEV('Daily Returns'!E$991:E$1242)*SQRT(Assumptions!$C$9)</f>
        <v>0.16670642110972109</v>
      </c>
      <c r="F990" s="32">
        <f>'Growth Index'!E1242/'Growth Index'!E990-1</f>
        <v>0.14376050811099228</v>
      </c>
      <c r="G990" s="37">
        <f>(F990-Assumptions!$C$8)/E990</f>
        <v>0.47245035666115409</v>
      </c>
      <c r="H990" s="37">
        <f>CORREL('Daily Returns'!B$991:B$1242,'Daily Returns'!C$991:C$1242)</f>
        <v>1.5452962289942836E-2</v>
      </c>
      <c r="I990" s="37">
        <f>CORREL('Daily Returns'!B$991:B$1242,'Daily Returns'!D$991:D$1242)</f>
        <v>0.34826368869831548</v>
      </c>
      <c r="J990" s="37">
        <f>CORREL('Daily Returns'!C$991:C$1242,'Daily Returns'!D$991:D$1242)</f>
        <v>0.15931962983859679</v>
      </c>
    </row>
    <row r="991" spans="1:10" x14ac:dyDescent="0.25">
      <c r="A991" s="60">
        <f>'Daily Prices'!A1243</f>
        <v>44043</v>
      </c>
      <c r="B991" s="61">
        <f>STDEV('Daily Returns'!B$992:B$1243)*SQRT(Assumptions!$C$9)</f>
        <v>0.32167621961683346</v>
      </c>
      <c r="C991" s="61">
        <f>STDEV('Daily Returns'!C$992:C$1243)*SQRT(Assumptions!$C$9)</f>
        <v>0.19300699964243845</v>
      </c>
      <c r="D991" s="61">
        <f>STDEV('Daily Returns'!D$992:D$1243)*SQRT(Assumptions!$C$9)</f>
        <v>0.24671709153636701</v>
      </c>
      <c r="E991" s="61">
        <f>STDEV('Daily Returns'!E$992:E$1243)*SQRT(Assumptions!$C$9)</f>
        <v>0.16668924141829394</v>
      </c>
      <c r="F991" s="48">
        <f>'Growth Index'!E1243/'Growth Index'!E991-1</f>
        <v>0.14970110271995063</v>
      </c>
      <c r="G991" s="62">
        <f>(F991-Assumptions!$C$8)/E991</f>
        <v>0.50813778981331892</v>
      </c>
      <c r="H991" s="62">
        <f>CORREL('Daily Returns'!B$992:B$1243,'Daily Returns'!C$992:C$1243)</f>
        <v>1.5761135137603462E-2</v>
      </c>
      <c r="I991" s="62">
        <f>CORREL('Daily Returns'!B$992:B$1243,'Daily Returns'!D$992:D$1243)</f>
        <v>0.34737305153689185</v>
      </c>
      <c r="J991" s="62">
        <f>CORREL('Daily Returns'!C$992:C$1243,'Daily Returns'!D$992:D$1243)</f>
        <v>0.160722683252295</v>
      </c>
    </row>
    <row r="992" spans="1:10" x14ac:dyDescent="0.25">
      <c r="A992" s="63">
        <f>'Daily Prices'!A1244</f>
        <v>44047</v>
      </c>
      <c r="B992" s="35">
        <f>STDEV('Daily Returns'!B$993:B$1244)*SQRT(Assumptions!$C$9)</f>
        <v>0.32157461320913283</v>
      </c>
      <c r="C992" s="35">
        <f>STDEV('Daily Returns'!C$993:C$1244)*SQRT(Assumptions!$C$9)</f>
        <v>0.193078011995101</v>
      </c>
      <c r="D992" s="35">
        <f>STDEV('Daily Returns'!D$993:D$1244)*SQRT(Assumptions!$C$9)</f>
        <v>0.24656569909000792</v>
      </c>
      <c r="E992" s="35">
        <f>STDEV('Daily Returns'!E$993:E$1244)*SQRT(Assumptions!$C$9)</f>
        <v>0.16666584580149077</v>
      </c>
      <c r="F992" s="32">
        <f>'Growth Index'!E1244/'Growth Index'!E992-1</f>
        <v>0.14825981013840006</v>
      </c>
      <c r="G992" s="37">
        <f>(F992-Assumptions!$C$8)/E992</f>
        <v>0.49956132126535147</v>
      </c>
      <c r="H992" s="37">
        <f>CORREL('Daily Returns'!B$993:B$1244,'Daily Returns'!C$993:C$1244)</f>
        <v>1.648524900016678E-2</v>
      </c>
      <c r="I992" s="37">
        <f>CORREL('Daily Returns'!B$993:B$1244,'Daily Returns'!D$993:D$1244)</f>
        <v>0.34667750468976366</v>
      </c>
      <c r="J992" s="37">
        <f>CORREL('Daily Returns'!C$993:C$1244,'Daily Returns'!D$993:D$1244)</f>
        <v>0.16112575307690175</v>
      </c>
    </row>
    <row r="993" spans="1:10" x14ac:dyDescent="0.25">
      <c r="A993" s="60">
        <f>'Daily Prices'!A1245</f>
        <v>44048</v>
      </c>
      <c r="B993" s="61">
        <f>STDEV('Daily Returns'!B$994:B$1245)*SQRT(Assumptions!$C$9)</f>
        <v>0.32156167735572078</v>
      </c>
      <c r="C993" s="61">
        <f>STDEV('Daily Returns'!C$994:C$1245)*SQRT(Assumptions!$C$9)</f>
        <v>0.19537661524514166</v>
      </c>
      <c r="D993" s="61">
        <f>STDEV('Daily Returns'!D$994:D$1245)*SQRT(Assumptions!$C$9)</f>
        <v>0.24655224137827178</v>
      </c>
      <c r="E993" s="61">
        <f>STDEV('Daily Returns'!E$994:E$1245)*SQRT(Assumptions!$C$9)</f>
        <v>0.1670454538591625</v>
      </c>
      <c r="F993" s="48">
        <f>'Growth Index'!E1245/'Growth Index'!E993-1</f>
        <v>0.16053469922476693</v>
      </c>
      <c r="G993" s="62">
        <f>(F993-Assumptions!$C$8)/E993</f>
        <v>0.57190840587205127</v>
      </c>
      <c r="H993" s="62">
        <f>CORREL('Daily Returns'!B$994:B$1245,'Daily Returns'!C$994:C$1245)</f>
        <v>1.6272631468648571E-2</v>
      </c>
      <c r="I993" s="62">
        <f>CORREL('Daily Returns'!B$994:B$1245,'Daily Returns'!D$994:D$1245)</f>
        <v>0.3465968976402915</v>
      </c>
      <c r="J993" s="62">
        <f>CORREL('Daily Returns'!C$994:C$1245,'Daily Returns'!D$994:D$1245)</f>
        <v>0.15812053527748129</v>
      </c>
    </row>
    <row r="994" spans="1:10" x14ac:dyDescent="0.25">
      <c r="A994" s="63">
        <f>'Daily Prices'!A1246</f>
        <v>44049</v>
      </c>
      <c r="B994" s="35">
        <f>STDEV('Daily Returns'!B$995:B$1246)*SQRT(Assumptions!$C$9)</f>
        <v>0.32140266228082648</v>
      </c>
      <c r="C994" s="35">
        <f>STDEV('Daily Returns'!C$995:C$1246)*SQRT(Assumptions!$C$9)</f>
        <v>0.19535925694773565</v>
      </c>
      <c r="D994" s="35">
        <f>STDEV('Daily Returns'!D$995:D$1246)*SQRT(Assumptions!$C$9)</f>
        <v>0.24648835023126439</v>
      </c>
      <c r="E994" s="35">
        <f>STDEV('Daily Returns'!E$995:E$1246)*SQRT(Assumptions!$C$9)</f>
        <v>0.16703310852786618</v>
      </c>
      <c r="F994" s="32">
        <f>'Growth Index'!E1246/'Growth Index'!E994-1</f>
        <v>0.16010705368070655</v>
      </c>
      <c r="G994" s="37">
        <f>(F994-Assumptions!$C$8)/E994</f>
        <v>0.56939043114820442</v>
      </c>
      <c r="H994" s="37">
        <f>CORREL('Daily Returns'!B$995:B$1246,'Daily Returns'!C$995:C$1246)</f>
        <v>1.5635108537965865E-2</v>
      </c>
      <c r="I994" s="37">
        <f>CORREL('Daily Returns'!B$995:B$1246,'Daily Returns'!D$995:D$1246)</f>
        <v>0.34763707645175734</v>
      </c>
      <c r="J994" s="37">
        <f>CORREL('Daily Returns'!C$995:C$1246,'Daily Returns'!D$995:D$1246)</f>
        <v>0.15883682225682053</v>
      </c>
    </row>
    <row r="995" spans="1:10" x14ac:dyDescent="0.25">
      <c r="A995" s="60">
        <f>'Daily Prices'!A1247</f>
        <v>44050</v>
      </c>
      <c r="B995" s="61">
        <f>STDEV('Daily Returns'!B$996:B$1247)*SQRT(Assumptions!$C$9)</f>
        <v>0.32087694122630744</v>
      </c>
      <c r="C995" s="61">
        <f>STDEV('Daily Returns'!C$996:C$1247)*SQRT(Assumptions!$C$9)</f>
        <v>0.19581955758064237</v>
      </c>
      <c r="D995" s="61">
        <f>STDEV('Daily Returns'!D$996:D$1247)*SQRT(Assumptions!$C$9)</f>
        <v>0.2464242294505887</v>
      </c>
      <c r="E995" s="61">
        <f>STDEV('Daily Returns'!E$996:E$1247)*SQRT(Assumptions!$C$9)</f>
        <v>0.16719890619851399</v>
      </c>
      <c r="F995" s="48">
        <f>'Growth Index'!E1247/'Growth Index'!E995-1</f>
        <v>0.1539246705103936</v>
      </c>
      <c r="G995" s="62">
        <f>(F995-Assumptions!$C$8)/E995</f>
        <v>0.53184959478630811</v>
      </c>
      <c r="H995" s="62">
        <f>CORREL('Daily Returns'!B$996:B$1247,'Daily Returns'!C$996:C$1247)</f>
        <v>1.9045874214016618E-2</v>
      </c>
      <c r="I995" s="62">
        <f>CORREL('Daily Returns'!B$996:B$1247,'Daily Returns'!D$996:D$1247)</f>
        <v>0.34685251960158492</v>
      </c>
      <c r="J995" s="62">
        <f>CORREL('Daily Returns'!C$996:C$1247,'Daily Returns'!D$996:D$1247)</f>
        <v>0.16099133880135344</v>
      </c>
    </row>
    <row r="996" spans="1:10" x14ac:dyDescent="0.25">
      <c r="A996" s="63">
        <f>'Daily Prices'!A1248</f>
        <v>44053</v>
      </c>
      <c r="B996" s="35">
        <f>STDEV('Daily Returns'!B$997:B$1248)*SQRT(Assumptions!$C$9)</f>
        <v>0.32072222084229918</v>
      </c>
      <c r="C996" s="35">
        <f>STDEV('Daily Returns'!C$997:C$1248)*SQRT(Assumptions!$C$9)</f>
        <v>0.19570618195175976</v>
      </c>
      <c r="D996" s="35">
        <f>STDEV('Daily Returns'!D$997:D$1248)*SQRT(Assumptions!$C$9)</f>
        <v>0.24844139559252759</v>
      </c>
      <c r="E996" s="35">
        <f>STDEV('Daily Returns'!E$997:E$1248)*SQRT(Assumptions!$C$9)</f>
        <v>0.16764044392447808</v>
      </c>
      <c r="F996" s="32">
        <f>'Growth Index'!E1248/'Growth Index'!E996-1</f>
        <v>0.17601005465163255</v>
      </c>
      <c r="G996" s="37">
        <f>(F996-Assumptions!$C$8)/E996</f>
        <v>0.66219136655139443</v>
      </c>
      <c r="H996" s="37">
        <f>CORREL('Daily Returns'!B$997:B$1248,'Daily Returns'!C$997:C$1248)</f>
        <v>2.0450145592939419E-2</v>
      </c>
      <c r="I996" s="37">
        <f>CORREL('Daily Returns'!B$997:B$1248,'Daily Returns'!D$997:D$1248)</f>
        <v>0.34858130103033685</v>
      </c>
      <c r="J996" s="37">
        <f>CORREL('Daily Returns'!C$997:C$1248,'Daily Returns'!D$997:D$1248)</f>
        <v>0.15895273232275844</v>
      </c>
    </row>
    <row r="997" spans="1:10" x14ac:dyDescent="0.25">
      <c r="A997" s="60">
        <f>'Daily Prices'!A1249</f>
        <v>44055</v>
      </c>
      <c r="B997" s="61">
        <f>STDEV('Daily Returns'!B$998:B$1249)*SQRT(Assumptions!$C$9)</f>
        <v>0.32072177090841941</v>
      </c>
      <c r="C997" s="61">
        <f>STDEV('Daily Returns'!C$998:C$1249)*SQRT(Assumptions!$C$9)</f>
        <v>0.2044027437782393</v>
      </c>
      <c r="D997" s="61">
        <f>STDEV('Daily Returns'!D$998:D$1249)*SQRT(Assumptions!$C$9)</f>
        <v>0.24838750153912195</v>
      </c>
      <c r="E997" s="61">
        <f>STDEV('Daily Returns'!E$998:E$1249)*SQRT(Assumptions!$C$9)</f>
        <v>0.16857823950123693</v>
      </c>
      <c r="F997" s="48">
        <f>'Growth Index'!E1249/'Growth Index'!E997-1</f>
        <v>0.14987716771522397</v>
      </c>
      <c r="G997" s="62">
        <f>(F997-Assumptions!$C$8)/E997</f>
        <v>0.50348827918920813</v>
      </c>
      <c r="H997" s="62">
        <f>CORREL('Daily Returns'!B$998:B$1249,'Daily Returns'!C$998:C$1249)</f>
        <v>1.5443822156791763E-2</v>
      </c>
      <c r="I997" s="62">
        <f>CORREL('Daily Returns'!B$998:B$1249,'Daily Returns'!D$998:D$1249)</f>
        <v>0.35033000691179589</v>
      </c>
      <c r="J997" s="62">
        <f>CORREL('Daily Returns'!C$998:C$1249,'Daily Returns'!D$998:D$1249)</f>
        <v>0.1359819740812987</v>
      </c>
    </row>
    <row r="998" spans="1:10" x14ac:dyDescent="0.25">
      <c r="A998" s="63">
        <f>'Daily Prices'!A1250</f>
        <v>44056</v>
      </c>
      <c r="B998" s="35">
        <f>STDEV('Daily Returns'!B$999:B$1250)*SQRT(Assumptions!$C$9)</f>
        <v>0.32072548447119703</v>
      </c>
      <c r="C998" s="35">
        <f>STDEV('Daily Returns'!C$999:C$1250)*SQRT(Assumptions!$C$9)</f>
        <v>0.20445119522921307</v>
      </c>
      <c r="D998" s="35">
        <f>STDEV('Daily Returns'!D$999:D$1250)*SQRT(Assumptions!$C$9)</f>
        <v>0.24833358035964265</v>
      </c>
      <c r="E998" s="35">
        <f>STDEV('Daily Returns'!E$999:E$1250)*SQRT(Assumptions!$C$9)</f>
        <v>0.16858632857436376</v>
      </c>
      <c r="F998" s="32">
        <f>'Growth Index'!E1250/'Growth Index'!E998-1</f>
        <v>0.15015657205388266</v>
      </c>
      <c r="G998" s="37">
        <f>(F998-Assumptions!$C$8)/E998</f>
        <v>0.50512145779555273</v>
      </c>
      <c r="H998" s="37">
        <f>CORREL('Daily Returns'!B$999:B$1250,'Daily Returns'!C$999:C$1250)</f>
        <v>1.5326397695681084E-2</v>
      </c>
      <c r="I998" s="37">
        <f>CORREL('Daily Returns'!B$999:B$1250,'Daily Returns'!D$999:D$1250)</f>
        <v>0.35021710755640095</v>
      </c>
      <c r="J998" s="37">
        <f>CORREL('Daily Returns'!C$999:C$1250,'Daily Returns'!D$999:D$1250)</f>
        <v>0.136487459919854</v>
      </c>
    </row>
    <row r="999" spans="1:10" x14ac:dyDescent="0.25">
      <c r="A999" s="60">
        <f>'Daily Prices'!A1251</f>
        <v>44057</v>
      </c>
      <c r="B999" s="61">
        <f>STDEV('Daily Returns'!B$1000:B$1251)*SQRT(Assumptions!$C$9)</f>
        <v>0.3208432863327989</v>
      </c>
      <c r="C999" s="61">
        <f>STDEV('Daily Returns'!C$1000:C$1251)*SQRT(Assumptions!$C$9)</f>
        <v>0.20399236247678285</v>
      </c>
      <c r="D999" s="61">
        <f>STDEV('Daily Returns'!D$1000:D$1251)*SQRT(Assumptions!$C$9)</f>
        <v>0.2484300950230553</v>
      </c>
      <c r="E999" s="61">
        <f>STDEV('Daily Returns'!E$1000:E$1251)*SQRT(Assumptions!$C$9)</f>
        <v>0.1687000913825295</v>
      </c>
      <c r="F999" s="48">
        <f>'Growth Index'!E1251/'Growth Index'!E999-1</f>
        <v>0.14030159768253481</v>
      </c>
      <c r="G999" s="62">
        <f>(F999-Assumptions!$C$8)/E999</f>
        <v>0.44636370416532567</v>
      </c>
      <c r="H999" s="62">
        <f>CORREL('Daily Returns'!B$1000:B$1251,'Daily Returns'!C$1000:C$1251)</f>
        <v>1.7208310447893446E-2</v>
      </c>
      <c r="I999" s="62">
        <f>CORREL('Daily Returns'!B$1000:B$1251,'Daily Returns'!D$1000:D$1251)</f>
        <v>0.35072306666556213</v>
      </c>
      <c r="J999" s="62">
        <f>CORREL('Daily Returns'!C$1000:C$1251,'Daily Returns'!D$1000:D$1251)</f>
        <v>0.13814522866644727</v>
      </c>
    </row>
    <row r="1000" spans="1:10" x14ac:dyDescent="0.25">
      <c r="A1000" s="63">
        <f>'Daily Prices'!A1252</f>
        <v>44060</v>
      </c>
      <c r="B1000" s="35">
        <f>STDEV('Daily Returns'!B$1001:B$1252)*SQRT(Assumptions!$C$9)</f>
        <v>0.32062915492285882</v>
      </c>
      <c r="C1000" s="35">
        <f>STDEV('Daily Returns'!C$1001:C$1252)*SQRT(Assumptions!$C$9)</f>
        <v>0.20414204401451563</v>
      </c>
      <c r="D1000" s="35">
        <f>STDEV('Daily Returns'!D$1001:D$1252)*SQRT(Assumptions!$C$9)</f>
        <v>0.24822720200874759</v>
      </c>
      <c r="E1000" s="35">
        <f>STDEV('Daily Returns'!E$1001:E$1252)*SQRT(Assumptions!$C$9)</f>
        <v>0.16854413768846219</v>
      </c>
      <c r="F1000" s="32">
        <f>'Growth Index'!E1252/'Growth Index'!E1000-1</f>
        <v>0.16308664118476113</v>
      </c>
      <c r="G1000" s="37">
        <f>(F1000-Assumptions!$C$8)/E1000</f>
        <v>0.58196412245476581</v>
      </c>
      <c r="H1000" s="37">
        <f>CORREL('Daily Returns'!B$1001:B$1252,'Daily Returns'!C$1001:C$1252)</f>
        <v>1.6315893727074482E-2</v>
      </c>
      <c r="I1000" s="37">
        <f>CORREL('Daily Returns'!B$1001:B$1252,'Daily Returns'!D$1001:D$1252)</f>
        <v>0.34965960202598817</v>
      </c>
      <c r="J1000" s="37">
        <f>CORREL('Daily Returns'!C$1001:C$1252,'Daily Returns'!D$1001:D$1252)</f>
        <v>0.13780846505705721</v>
      </c>
    </row>
    <row r="1001" spans="1:10" x14ac:dyDescent="0.25">
      <c r="A1001" s="60">
        <f>'Daily Prices'!A1253</f>
        <v>44061</v>
      </c>
      <c r="B1001" s="61">
        <f>STDEV('Daily Returns'!B$1002:B$1253)*SQRT(Assumptions!$C$9)</f>
        <v>0.32086377065007327</v>
      </c>
      <c r="C1001" s="61">
        <f>STDEV('Daily Returns'!C$1002:C$1253)*SQRT(Assumptions!$C$9)</f>
        <v>0.20455013893635199</v>
      </c>
      <c r="D1001" s="61">
        <f>STDEV('Daily Returns'!D$1002:D$1253)*SQRT(Assumptions!$C$9)</f>
        <v>0.2482411232536986</v>
      </c>
      <c r="E1001" s="61">
        <f>STDEV('Daily Returns'!E$1002:E$1253)*SQRT(Assumptions!$C$9)</f>
        <v>0.1689680543130701</v>
      </c>
      <c r="F1001" s="48">
        <f>'Growth Index'!E1253/'Growth Index'!E1001-1</f>
        <v>0.17649126302312346</v>
      </c>
      <c r="G1001" s="62">
        <f>(F1001-Assumptions!$C$8)/E1001</f>
        <v>0.6598363428896945</v>
      </c>
      <c r="H1001" s="62">
        <f>CORREL('Daily Returns'!B$1002:B$1253,'Daily Returns'!C$1002:C$1253)</f>
        <v>1.9203662521251968E-2</v>
      </c>
      <c r="I1001" s="62">
        <f>CORREL('Daily Returns'!B$1002:B$1253,'Daily Returns'!D$1002:D$1253)</f>
        <v>0.35046915373458981</v>
      </c>
      <c r="J1001" s="62">
        <f>CORREL('Daily Returns'!C$1002:C$1253,'Daily Returns'!D$1002:D$1253)</f>
        <v>0.14084769280995516</v>
      </c>
    </row>
    <row r="1002" spans="1:10" x14ac:dyDescent="0.25">
      <c r="A1002" s="63">
        <f>'Daily Prices'!A1254</f>
        <v>44062</v>
      </c>
      <c r="B1002" s="35">
        <f>STDEV('Daily Returns'!B$1003:B$1254)*SQRT(Assumptions!$C$9)</f>
        <v>0.32086686185748442</v>
      </c>
      <c r="C1002" s="35">
        <f>STDEV('Daily Returns'!C$1003:C$1254)*SQRT(Assumptions!$C$9)</f>
        <v>0.20494699258741342</v>
      </c>
      <c r="D1002" s="35">
        <f>STDEV('Daily Returns'!D$1003:D$1254)*SQRT(Assumptions!$C$9)</f>
        <v>0.24831249891084253</v>
      </c>
      <c r="E1002" s="35">
        <f>STDEV('Daily Returns'!E$1003:E$1254)*SQRT(Assumptions!$C$9)</f>
        <v>0.16898629634389012</v>
      </c>
      <c r="F1002" s="32">
        <f>'Growth Index'!E1254/'Growth Index'!E1002-1</f>
        <v>0.17183299189501744</v>
      </c>
      <c r="G1002" s="37">
        <f>(F1002-Assumptions!$C$8)/E1002</f>
        <v>0.63219914399218735</v>
      </c>
      <c r="H1002" s="37">
        <f>CORREL('Daily Returns'!B$1003:B$1254,'Daily Returns'!C$1003:C$1254)</f>
        <v>1.8696293400509982E-2</v>
      </c>
      <c r="I1002" s="37">
        <f>CORREL('Daily Returns'!B$1003:B$1254,'Daily Returns'!D$1003:D$1254)</f>
        <v>0.35053696455770372</v>
      </c>
      <c r="J1002" s="37">
        <f>CORREL('Daily Returns'!C$1003:C$1254,'Daily Returns'!D$1003:D$1254)</f>
        <v>0.13904010580833259</v>
      </c>
    </row>
    <row r="1003" spans="1:10" x14ac:dyDescent="0.25">
      <c r="A1003" s="60">
        <f>'Daily Prices'!A1255</f>
        <v>44063</v>
      </c>
      <c r="B1003" s="61">
        <f>STDEV('Daily Returns'!B$1004:B$1255)*SQRT(Assumptions!$C$9)</f>
        <v>0.3207935648744486</v>
      </c>
      <c r="C1003" s="61">
        <f>STDEV('Daily Returns'!C$1004:C$1255)*SQRT(Assumptions!$C$9)</f>
        <v>0.20544862906636344</v>
      </c>
      <c r="D1003" s="61">
        <f>STDEV('Daily Returns'!D$1004:D$1255)*SQRT(Assumptions!$C$9)</f>
        <v>0.24782882640138726</v>
      </c>
      <c r="E1003" s="61">
        <f>STDEV('Daily Returns'!E$1004:E$1255)*SQRT(Assumptions!$C$9)</f>
        <v>0.16861167880682884</v>
      </c>
      <c r="F1003" s="48">
        <f>'Growth Index'!E1255/'Growth Index'!E1003-1</f>
        <v>0.13676459579185751</v>
      </c>
      <c r="G1003" s="62">
        <f>(F1003-Assumptions!$C$8)/E1003</f>
        <v>0.42562055190776626</v>
      </c>
      <c r="H1003" s="62">
        <f>CORREL('Daily Returns'!B$1004:B$1255,'Daily Returns'!C$1004:C$1255)</f>
        <v>1.8615977122627365E-2</v>
      </c>
      <c r="I1003" s="62">
        <f>CORREL('Daily Returns'!B$1004:B$1255,'Daily Returns'!D$1004:D$1255)</f>
        <v>0.34863674132051514</v>
      </c>
      <c r="J1003" s="62">
        <f>CORREL('Daily Returns'!C$1004:C$1255,'Daily Returns'!D$1004:D$1255)</f>
        <v>0.13121082311077473</v>
      </c>
    </row>
    <row r="1004" spans="1:10" x14ac:dyDescent="0.25">
      <c r="A1004" s="63">
        <f>'Daily Prices'!A1256</f>
        <v>44064</v>
      </c>
      <c r="B1004" s="35">
        <f>STDEV('Daily Returns'!B$1005:B$1256)*SQRT(Assumptions!$C$9)</f>
        <v>0.32067247271248933</v>
      </c>
      <c r="C1004" s="35">
        <f>STDEV('Daily Returns'!C$1005:C$1256)*SQRT(Assumptions!$C$9)</f>
        <v>0.20517099151114118</v>
      </c>
      <c r="D1004" s="35">
        <f>STDEV('Daily Returns'!D$1005:D$1256)*SQRT(Assumptions!$C$9)</f>
        <v>0.24788666971517417</v>
      </c>
      <c r="E1004" s="35">
        <f>STDEV('Daily Returns'!E$1005:E$1256)*SQRT(Assumptions!$C$9)</f>
        <v>0.168627607612926</v>
      </c>
      <c r="F1004" s="32">
        <f>'Growth Index'!E1256/'Growth Index'!E1004-1</f>
        <v>0.13954546790424915</v>
      </c>
      <c r="G1004" s="37">
        <f>(F1004-Assumptions!$C$8)/E1004</f>
        <v>0.44207155020169386</v>
      </c>
      <c r="H1004" s="37">
        <f>CORREL('Daily Returns'!B$1005:B$1256,'Daily Returns'!C$1005:C$1256)</f>
        <v>2.0116538320135467E-2</v>
      </c>
      <c r="I1004" s="37">
        <f>CORREL('Daily Returns'!B$1005:B$1256,'Daily Returns'!D$1005:D$1256)</f>
        <v>0.348524121298532</v>
      </c>
      <c r="J1004" s="37">
        <f>CORREL('Daily Returns'!C$1005:C$1256,'Daily Returns'!D$1005:D$1256)</f>
        <v>0.13194495804726766</v>
      </c>
    </row>
    <row r="1005" spans="1:10" x14ac:dyDescent="0.25">
      <c r="A1005" s="60">
        <f>'Daily Prices'!A1257</f>
        <v>44067</v>
      </c>
      <c r="B1005" s="61">
        <f>STDEV('Daily Returns'!B$1006:B$1257)*SQRT(Assumptions!$C$9)</f>
        <v>0.32080253487565341</v>
      </c>
      <c r="C1005" s="61">
        <f>STDEV('Daily Returns'!C$1006:C$1257)*SQRT(Assumptions!$C$9)</f>
        <v>0.20518291606726435</v>
      </c>
      <c r="D1005" s="61">
        <f>STDEV('Daily Returns'!D$1006:D$1257)*SQRT(Assumptions!$C$9)</f>
        <v>0.24788567159363276</v>
      </c>
      <c r="E1005" s="61">
        <f>STDEV('Daily Returns'!E$1006:E$1257)*SQRT(Assumptions!$C$9)</f>
        <v>0.16864213660204808</v>
      </c>
      <c r="F1005" s="48">
        <f>'Growth Index'!E1257/'Growth Index'!E1005-1</f>
        <v>0.14218284519986457</v>
      </c>
      <c r="G1005" s="62">
        <f>(F1005-Assumptions!$C$8)/E1005</f>
        <v>0.45767236323621874</v>
      </c>
      <c r="H1005" s="62">
        <f>CORREL('Daily Returns'!B$1006:B$1257,'Daily Returns'!C$1006:C$1257)</f>
        <v>1.9799250138386081E-2</v>
      </c>
      <c r="I1005" s="62">
        <f>CORREL('Daily Returns'!B$1006:B$1257,'Daily Returns'!D$1006:D$1257)</f>
        <v>0.34853450964964683</v>
      </c>
      <c r="J1005" s="62">
        <f>CORREL('Daily Returns'!C$1006:C$1257,'Daily Returns'!D$1006:D$1257)</f>
        <v>0.13188595030090122</v>
      </c>
    </row>
    <row r="1006" spans="1:10" x14ac:dyDescent="0.25">
      <c r="A1006" s="63">
        <f>'Daily Prices'!A1258</f>
        <v>44068</v>
      </c>
      <c r="B1006" s="35">
        <f>STDEV('Daily Returns'!B$1007:B$1258)*SQRT(Assumptions!$C$9)</f>
        <v>0.32070853730585103</v>
      </c>
      <c r="C1006" s="35">
        <f>STDEV('Daily Returns'!C$1007:C$1258)*SQRT(Assumptions!$C$9)</f>
        <v>0.20525325835697328</v>
      </c>
      <c r="D1006" s="35">
        <f>STDEV('Daily Returns'!D$1007:D$1258)*SQRT(Assumptions!$C$9)</f>
        <v>0.24766541998615296</v>
      </c>
      <c r="E1006" s="35">
        <f>STDEV('Daily Returns'!E$1007:E$1258)*SQRT(Assumptions!$C$9)</f>
        <v>0.16830254191884617</v>
      </c>
      <c r="F1006" s="32">
        <f>'Growth Index'!E1258/'Growth Index'!E1006-1</f>
        <v>0.12164538679835091</v>
      </c>
      <c r="G1006" s="37">
        <f>(F1006-Assumptions!$C$8)/E1006</f>
        <v>0.3365688132367291</v>
      </c>
      <c r="H1006" s="37">
        <f>CORREL('Daily Returns'!B$1007:B$1258,'Daily Returns'!C$1007:C$1258)</f>
        <v>1.7543441837400996E-2</v>
      </c>
      <c r="I1006" s="37">
        <f>CORREL('Daily Returns'!B$1007:B$1258,'Daily Returns'!D$1007:D$1258)</f>
        <v>0.34791957536341889</v>
      </c>
      <c r="J1006" s="37">
        <f>CORREL('Daily Returns'!C$1007:C$1258,'Daily Returns'!D$1007:D$1258)</f>
        <v>0.12757394928528709</v>
      </c>
    </row>
    <row r="1007" spans="1:10" x14ac:dyDescent="0.25">
      <c r="A1007" s="60">
        <f>'Daily Prices'!A1259</f>
        <v>44069</v>
      </c>
      <c r="B1007" s="61">
        <f>STDEV('Daily Returns'!B$1008:B$1259)*SQRT(Assumptions!$C$9)</f>
        <v>0.32073766119402181</v>
      </c>
      <c r="C1007" s="61">
        <f>STDEV('Daily Returns'!C$1008:C$1259)*SQRT(Assumptions!$C$9)</f>
        <v>0.20430040344424646</v>
      </c>
      <c r="D1007" s="61">
        <f>STDEV('Daily Returns'!D$1008:D$1259)*SQRT(Assumptions!$C$9)</f>
        <v>0.24757872254504396</v>
      </c>
      <c r="E1007" s="61">
        <f>STDEV('Daily Returns'!E$1008:E$1259)*SQRT(Assumptions!$C$9)</f>
        <v>0.16836638788843855</v>
      </c>
      <c r="F1007" s="48">
        <f>'Growth Index'!E1259/'Growth Index'!E1007-1</f>
        <v>0.13549203303902546</v>
      </c>
      <c r="G1007" s="62">
        <f>(F1007-Assumptions!$C$8)/E1007</f>
        <v>0.4186823386965709</v>
      </c>
      <c r="H1007" s="62">
        <f>CORREL('Daily Returns'!B$1008:B$1259,'Daily Returns'!C$1008:C$1259)</f>
        <v>1.978456971999867E-2</v>
      </c>
      <c r="I1007" s="62">
        <f>CORREL('Daily Returns'!B$1008:B$1259,'Daily Returns'!D$1008:D$1259)</f>
        <v>0.34795474672345089</v>
      </c>
      <c r="J1007" s="62">
        <f>CORREL('Daily Returns'!C$1008:C$1259,'Daily Returns'!D$1008:D$1259)</f>
        <v>0.13257329298865983</v>
      </c>
    </row>
    <row r="1008" spans="1:10" x14ac:dyDescent="0.25">
      <c r="A1008" s="63">
        <f>'Daily Prices'!A1260</f>
        <v>44070</v>
      </c>
      <c r="B1008" s="35">
        <f>STDEV('Daily Returns'!B$1009:B$1260)*SQRT(Assumptions!$C$9)</f>
        <v>0.32073866319450683</v>
      </c>
      <c r="C1008" s="35">
        <f>STDEV('Daily Returns'!C$1009:C$1260)*SQRT(Assumptions!$C$9)</f>
        <v>0.20457798354583615</v>
      </c>
      <c r="D1008" s="35">
        <f>STDEV('Daily Returns'!D$1009:D$1260)*SQRT(Assumptions!$C$9)</f>
        <v>0.24759151417924016</v>
      </c>
      <c r="E1008" s="35">
        <f>STDEV('Daily Returns'!E$1009:E$1260)*SQRT(Assumptions!$C$9)</f>
        <v>0.16839266368856745</v>
      </c>
      <c r="F1008" s="32">
        <f>'Growth Index'!E1260/'Growth Index'!E1008-1</f>
        <v>0.1337674020319779</v>
      </c>
      <c r="G1008" s="37">
        <f>(F1008-Assumptions!$C$8)/E1008</f>
        <v>0.40837528503711573</v>
      </c>
      <c r="H1008" s="37">
        <f>CORREL('Daily Returns'!B$1009:B$1260,'Daily Returns'!C$1009:C$1260)</f>
        <v>1.9582120915600298E-2</v>
      </c>
      <c r="I1008" s="37">
        <f>CORREL('Daily Returns'!B$1009:B$1260,'Daily Returns'!D$1009:D$1260)</f>
        <v>0.34796178164653746</v>
      </c>
      <c r="J1008" s="37">
        <f>CORREL('Daily Returns'!C$1009:C$1260,'Daily Returns'!D$1009:D$1260)</f>
        <v>0.13176571668321421</v>
      </c>
    </row>
    <row r="1009" spans="1:10" x14ac:dyDescent="0.25">
      <c r="A1009" s="60">
        <f>'Daily Prices'!A1261</f>
        <v>44071</v>
      </c>
      <c r="B1009" s="61">
        <f>STDEV('Daily Returns'!B$1010:B$1261)*SQRT(Assumptions!$C$9)</f>
        <v>0.32082186684434266</v>
      </c>
      <c r="C1009" s="61">
        <f>STDEV('Daily Returns'!C$1010:C$1261)*SQRT(Assumptions!$C$9)</f>
        <v>0.2046927589534315</v>
      </c>
      <c r="D1009" s="61">
        <f>STDEV('Daily Returns'!D$1010:D$1261)*SQRT(Assumptions!$C$9)</f>
        <v>0.24784833550296209</v>
      </c>
      <c r="E1009" s="61">
        <f>STDEV('Daily Returns'!E$1010:E$1261)*SQRT(Assumptions!$C$9)</f>
        <v>0.1686211314581347</v>
      </c>
      <c r="F1009" s="48">
        <f>'Growth Index'!E1261/'Growth Index'!E1009-1</f>
        <v>0.14546356462399679</v>
      </c>
      <c r="G1009" s="62">
        <f>(F1009-Assumptions!$C$8)/E1009</f>
        <v>0.47718553379517736</v>
      </c>
      <c r="H1009" s="62">
        <f>CORREL('Daily Returns'!B$1010:B$1261,'Daily Returns'!C$1010:C$1261)</f>
        <v>2.0628002818997574E-2</v>
      </c>
      <c r="I1009" s="62">
        <f>CORREL('Daily Returns'!B$1010:B$1261,'Daily Returns'!D$1010:D$1261)</f>
        <v>0.34867557408025279</v>
      </c>
      <c r="J1009" s="62">
        <f>CORREL('Daily Returns'!C$1010:C$1261,'Daily Returns'!D$1010:D$1261)</f>
        <v>0.13318326614726739</v>
      </c>
    </row>
    <row r="1010" spans="1:10" x14ac:dyDescent="0.25">
      <c r="A1010" s="63">
        <f>'Daily Prices'!A1262</f>
        <v>44074</v>
      </c>
      <c r="B1010" s="35">
        <f>STDEV('Daily Returns'!B$1011:B$1262)*SQRT(Assumptions!$C$9)</f>
        <v>0.32145666263346001</v>
      </c>
      <c r="C1010" s="35">
        <f>STDEV('Daily Returns'!C$1011:C$1262)*SQRT(Assumptions!$C$9)</f>
        <v>0.20411900763006832</v>
      </c>
      <c r="D1010" s="35">
        <f>STDEV('Daily Returns'!D$1011:D$1262)*SQRT(Assumptions!$C$9)</f>
        <v>0.24969815103934107</v>
      </c>
      <c r="E1010" s="35">
        <f>STDEV('Daily Returns'!E$1011:E$1262)*SQRT(Assumptions!$C$9)</f>
        <v>0.1692892965280515</v>
      </c>
      <c r="F1010" s="32">
        <f>'Growth Index'!E1262/'Growth Index'!E1010-1</f>
        <v>0.13534137361701948</v>
      </c>
      <c r="G1010" s="37">
        <f>(F1010-Assumptions!$C$8)/E1010</f>
        <v>0.41550987014328933</v>
      </c>
      <c r="H1010" s="37">
        <f>CORREL('Daily Returns'!B$1011:B$1262,'Daily Returns'!C$1011:C$1262)</f>
        <v>2.2892792521880753E-2</v>
      </c>
      <c r="I1010" s="37">
        <f>CORREL('Daily Returns'!B$1011:B$1262,'Daily Returns'!D$1011:D$1262)</f>
        <v>0.35579796179770551</v>
      </c>
      <c r="J1010" s="37">
        <f>CORREL('Daily Returns'!C$1011:C$1262,'Daily Returns'!D$1011:D$1262)</f>
        <v>0.12915808934313611</v>
      </c>
    </row>
    <row r="1011" spans="1:10" x14ac:dyDescent="0.25">
      <c r="A1011" s="60">
        <f>'Daily Prices'!A1263</f>
        <v>44075</v>
      </c>
      <c r="B1011" s="61">
        <f>STDEV('Daily Returns'!B$1012:B$1263)*SQRT(Assumptions!$C$9)</f>
        <v>0.32151634342575741</v>
      </c>
      <c r="C1011" s="61">
        <f>STDEV('Daily Returns'!C$1012:C$1263)*SQRT(Assumptions!$C$9)</f>
        <v>0.20415898947206371</v>
      </c>
      <c r="D1011" s="61">
        <f>STDEV('Daily Returns'!D$1012:D$1263)*SQRT(Assumptions!$C$9)</f>
        <v>0.24932866181479646</v>
      </c>
      <c r="E1011" s="61">
        <f>STDEV('Daily Returns'!E$1012:E$1263)*SQRT(Assumptions!$C$9)</f>
        <v>0.16925247248599121</v>
      </c>
      <c r="F1011" s="48">
        <f>'Growth Index'!E1263/'Growth Index'!E1011-1</f>
        <v>0.14213299984636385</v>
      </c>
      <c r="G1011" s="62">
        <f>(F1011-Assumptions!$C$8)/E1011</f>
        <v>0.45572746272730547</v>
      </c>
      <c r="H1011" s="62">
        <f>CORREL('Daily Returns'!B$1012:B$1263,'Daily Returns'!C$1012:C$1263)</f>
        <v>2.3395313317678076E-2</v>
      </c>
      <c r="I1011" s="62">
        <f>CORREL('Daily Returns'!B$1012:B$1263,'Daily Returns'!D$1012:D$1263)</f>
        <v>0.35631628332183607</v>
      </c>
      <c r="J1011" s="62">
        <f>CORREL('Daily Returns'!C$1012:C$1263,'Daily Returns'!D$1012:D$1263)</f>
        <v>0.12843876397549706</v>
      </c>
    </row>
    <row r="1012" spans="1:10" x14ac:dyDescent="0.25">
      <c r="A1012" s="63">
        <f>'Daily Prices'!A1264</f>
        <v>44077</v>
      </c>
      <c r="B1012" s="35">
        <f>STDEV('Daily Returns'!B$1013:B$1264)*SQRT(Assumptions!$C$9)</f>
        <v>0.32152356441403274</v>
      </c>
      <c r="C1012" s="35">
        <f>STDEV('Daily Returns'!C$1013:C$1264)*SQRT(Assumptions!$C$9)</f>
        <v>0.20412854080328713</v>
      </c>
      <c r="D1012" s="35">
        <f>STDEV('Daily Returns'!D$1013:D$1264)*SQRT(Assumptions!$C$9)</f>
        <v>0.24895739935156005</v>
      </c>
      <c r="E1012" s="35">
        <f>STDEV('Daily Returns'!E$1013:E$1264)*SQRT(Assumptions!$C$9)</f>
        <v>0.16936561029509625</v>
      </c>
      <c r="F1012" s="32">
        <f>'Growth Index'!E1264/'Growth Index'!E1012-1</f>
        <v>0.13397022873538833</v>
      </c>
      <c r="G1012" s="37">
        <f>(F1012-Assumptions!$C$8)/E1012</f>
        <v>0.40722687808473751</v>
      </c>
      <c r="H1012" s="37">
        <f>CORREL('Daily Returns'!B$1013:B$1264,'Daily Returns'!C$1013:C$1264)</f>
        <v>2.2882492479800592E-2</v>
      </c>
      <c r="I1012" s="37">
        <f>CORREL('Daily Returns'!B$1013:B$1264,'Daily Returns'!D$1013:D$1264)</f>
        <v>0.35675449916779528</v>
      </c>
      <c r="J1012" s="37">
        <f>CORREL('Daily Returns'!C$1013:C$1264,'Daily Returns'!D$1013:D$1264)</f>
        <v>0.13405117069056735</v>
      </c>
    </row>
    <row r="1013" spans="1:10" x14ac:dyDescent="0.25">
      <c r="A1013" s="60">
        <f>'Daily Prices'!A1265</f>
        <v>44078</v>
      </c>
      <c r="B1013" s="61">
        <f>STDEV('Daily Returns'!B$1014:B$1265)*SQRT(Assumptions!$C$9)</f>
        <v>0.3218341416165989</v>
      </c>
      <c r="C1013" s="61">
        <f>STDEV('Daily Returns'!C$1014:C$1265)*SQRT(Assumptions!$C$9)</f>
        <v>0.20321426617222405</v>
      </c>
      <c r="D1013" s="61">
        <f>STDEV('Daily Returns'!D$1014:D$1265)*SQRT(Assumptions!$C$9)</f>
        <v>0.24858435570459922</v>
      </c>
      <c r="E1013" s="61">
        <f>STDEV('Daily Returns'!E$1014:E$1265)*SQRT(Assumptions!$C$9)</f>
        <v>0.16899707723416921</v>
      </c>
      <c r="F1013" s="48">
        <f>'Growth Index'!E1265/'Growth Index'!E1013-1</f>
        <v>0.13917584194473176</v>
      </c>
      <c r="G1013" s="62">
        <f>(F1013-Assumptions!$C$8)/E1013</f>
        <v>0.43891789821874078</v>
      </c>
      <c r="H1013" s="62">
        <f>CORREL('Daily Returns'!B$1014:B$1265,'Daily Returns'!C$1014:C$1265)</f>
        <v>2.3051198024400955E-2</v>
      </c>
      <c r="I1013" s="62">
        <f>CORREL('Daily Returns'!B$1014:B$1265,'Daily Returns'!D$1014:D$1265)</f>
        <v>0.35666266752456127</v>
      </c>
      <c r="J1013" s="62">
        <f>CORREL('Daily Returns'!C$1014:C$1265,'Daily Returns'!D$1014:D$1265)</f>
        <v>0.12960204169962991</v>
      </c>
    </row>
    <row r="1014" spans="1:10" x14ac:dyDescent="0.25">
      <c r="A1014" s="63">
        <f>'Daily Prices'!A1266</f>
        <v>44081</v>
      </c>
      <c r="B1014" s="35">
        <f>STDEV('Daily Returns'!B$1015:B$1266)*SQRT(Assumptions!$C$9)</f>
        <v>0.32120035572510747</v>
      </c>
      <c r="C1014" s="35">
        <f>STDEV('Daily Returns'!C$1015:C$1266)*SQRT(Assumptions!$C$9)</f>
        <v>0.20309858186314153</v>
      </c>
      <c r="D1014" s="35">
        <f>STDEV('Daily Returns'!D$1015:D$1266)*SQRT(Assumptions!$C$9)</f>
        <v>0.24854352383342815</v>
      </c>
      <c r="E1014" s="35">
        <f>STDEV('Daily Returns'!E$1015:E$1266)*SQRT(Assumptions!$C$9)</f>
        <v>0.16899555881827524</v>
      </c>
      <c r="F1014" s="32">
        <f>'Growth Index'!E1266/'Growth Index'!E1014-1</f>
        <v>0.13959103985236831</v>
      </c>
      <c r="G1014" s="37">
        <f>(F1014-Assumptions!$C$8)/E1014</f>
        <v>0.44137869878922525</v>
      </c>
      <c r="H1014" s="37">
        <f>CORREL('Daily Returns'!B$1015:B$1266,'Daily Returns'!C$1015:C$1266)</f>
        <v>2.5400104049736992E-2</v>
      </c>
      <c r="I1014" s="37">
        <f>CORREL('Daily Returns'!B$1015:B$1266,'Daily Returns'!D$1015:D$1266)</f>
        <v>0.35925544847541402</v>
      </c>
      <c r="J1014" s="37">
        <f>CORREL('Daily Returns'!C$1015:C$1266,'Daily Returns'!D$1015:D$1266)</f>
        <v>0.12832321853079748</v>
      </c>
    </row>
    <row r="1015" spans="1:10" x14ac:dyDescent="0.25">
      <c r="A1015" s="60">
        <f>'Daily Prices'!A1267</f>
        <v>44083</v>
      </c>
      <c r="B1015" s="61">
        <f>STDEV('Daily Returns'!B$1016:B$1267)*SQRT(Assumptions!$C$9)</f>
        <v>0.32122614751586498</v>
      </c>
      <c r="C1015" s="61">
        <f>STDEV('Daily Returns'!C$1016:C$1267)*SQRT(Assumptions!$C$9)</f>
        <v>0.2031979359325862</v>
      </c>
      <c r="D1015" s="61">
        <f>STDEV('Daily Returns'!D$1016:D$1267)*SQRT(Assumptions!$C$9)</f>
        <v>0.24849962118181396</v>
      </c>
      <c r="E1015" s="61">
        <f>STDEV('Daily Returns'!E$1016:E$1267)*SQRT(Assumptions!$C$9)</f>
        <v>0.1689927524347814</v>
      </c>
      <c r="F1015" s="48">
        <f>'Growth Index'!E1267/'Growth Index'!E1015-1</f>
        <v>0.13675300745723962</v>
      </c>
      <c r="G1015" s="62">
        <f>(F1015-Assumptions!$C$8)/E1015</f>
        <v>0.42459221726050606</v>
      </c>
      <c r="H1015" s="62">
        <f>CORREL('Daily Returns'!B$1016:B$1267,'Daily Returns'!C$1016:C$1267)</f>
        <v>2.4868306326187778E-2</v>
      </c>
      <c r="I1015" s="62">
        <f>CORREL('Daily Returns'!B$1016:B$1267,'Daily Returns'!D$1016:D$1267)</f>
        <v>0.36017706747793427</v>
      </c>
      <c r="J1015" s="62">
        <f>CORREL('Daily Returns'!C$1016:C$1267,'Daily Returns'!D$1016:D$1267)</f>
        <v>0.1273279970850929</v>
      </c>
    </row>
    <row r="1016" spans="1:10" x14ac:dyDescent="0.25">
      <c r="A1016" s="63">
        <f>'Daily Prices'!A1268</f>
        <v>44084</v>
      </c>
      <c r="B1016" s="35">
        <f>STDEV('Daily Returns'!B$1017:B$1268)*SQRT(Assumptions!$C$9)</f>
        <v>0.32159316708554936</v>
      </c>
      <c r="C1016" s="35">
        <f>STDEV('Daily Returns'!C$1017:C$1268)*SQRT(Assumptions!$C$9)</f>
        <v>0.20348048263188209</v>
      </c>
      <c r="D1016" s="35">
        <f>STDEV('Daily Returns'!D$1017:D$1268)*SQRT(Assumptions!$C$9)</f>
        <v>0.24887050321884671</v>
      </c>
      <c r="E1016" s="35">
        <f>STDEV('Daily Returns'!E$1017:E$1268)*SQRT(Assumptions!$C$9)</f>
        <v>0.16949544567063152</v>
      </c>
      <c r="F1016" s="32">
        <f>'Growth Index'!E1268/'Growth Index'!E1016-1</f>
        <v>0.1464890000877721</v>
      </c>
      <c r="G1016" s="37">
        <f>(F1016-Assumptions!$C$8)/E1016</f>
        <v>0.48077398047687897</v>
      </c>
      <c r="H1016" s="37">
        <f>CORREL('Daily Returns'!B$1017:B$1268,'Daily Returns'!C$1017:C$1268)</f>
        <v>2.7349197121766949E-2</v>
      </c>
      <c r="I1016" s="37">
        <f>CORREL('Daily Returns'!B$1017:B$1268,'Daily Returns'!D$1017:D$1268)</f>
        <v>0.36185429912447664</v>
      </c>
      <c r="J1016" s="37">
        <f>CORREL('Daily Returns'!C$1017:C$1268,'Daily Returns'!D$1017:D$1268)</f>
        <v>0.12993833905031121</v>
      </c>
    </row>
    <row r="1017" spans="1:10" x14ac:dyDescent="0.25">
      <c r="A1017" s="60">
        <f>'Daily Prices'!A1269</f>
        <v>44085</v>
      </c>
      <c r="B1017" s="61">
        <f>STDEV('Daily Returns'!B$1018:B$1269)*SQRT(Assumptions!$C$9)</f>
        <v>0.32158875605365606</v>
      </c>
      <c r="C1017" s="61">
        <f>STDEV('Daily Returns'!C$1018:C$1269)*SQRT(Assumptions!$C$9)</f>
        <v>0.20387262225024808</v>
      </c>
      <c r="D1017" s="61">
        <f>STDEV('Daily Returns'!D$1018:D$1269)*SQRT(Assumptions!$C$9)</f>
        <v>0.24881359338202982</v>
      </c>
      <c r="E1017" s="61">
        <f>STDEV('Daily Returns'!E$1018:E$1269)*SQRT(Assumptions!$C$9)</f>
        <v>0.16955685758962874</v>
      </c>
      <c r="F1017" s="48">
        <f>'Growth Index'!E1269/'Growth Index'!E1017-1</f>
        <v>0.13912896108530948</v>
      </c>
      <c r="G1017" s="62">
        <f>(F1017-Assumptions!$C$8)/E1017</f>
        <v>0.43719235033666792</v>
      </c>
      <c r="H1017" s="62">
        <f>CORREL('Daily Returns'!B$1018:B$1269,'Daily Returns'!C$1018:C$1269)</f>
        <v>2.7298829773603931E-2</v>
      </c>
      <c r="I1017" s="62">
        <f>CORREL('Daily Returns'!B$1018:B$1269,'Daily Returns'!D$1018:D$1269)</f>
        <v>0.36182995750629215</v>
      </c>
      <c r="J1017" s="62">
        <f>CORREL('Daily Returns'!C$1018:C$1269,'Daily Returns'!D$1018:D$1269)</f>
        <v>0.12968955319406655</v>
      </c>
    </row>
    <row r="1018" spans="1:10" x14ac:dyDescent="0.25">
      <c r="A1018" s="63">
        <f>'Daily Prices'!A1270</f>
        <v>44088</v>
      </c>
      <c r="B1018" s="35">
        <f>STDEV('Daily Returns'!B$1019:B$1270)*SQRT(Assumptions!$C$9)</f>
        <v>0.32154700916879481</v>
      </c>
      <c r="C1018" s="35">
        <f>STDEV('Daily Returns'!C$1019:C$1270)*SQRT(Assumptions!$C$9)</f>
        <v>0.20390210276472623</v>
      </c>
      <c r="D1018" s="35">
        <f>STDEV('Daily Returns'!D$1019:D$1270)*SQRT(Assumptions!$C$9)</f>
        <v>0.24863252603540056</v>
      </c>
      <c r="E1018" s="35">
        <f>STDEV('Daily Returns'!E$1019:E$1270)*SQRT(Assumptions!$C$9)</f>
        <v>0.16950556403465838</v>
      </c>
      <c r="F1018" s="32">
        <f>'Growth Index'!E1270/'Growth Index'!E1018-1</f>
        <v>0.13524940628079984</v>
      </c>
      <c r="G1018" s="37">
        <f>(F1018-Assumptions!$C$8)/E1018</f>
        <v>0.41443717013581999</v>
      </c>
      <c r="H1018" s="37">
        <f>CORREL('Daily Returns'!B$1019:B$1270,'Daily Returns'!C$1019:C$1270)</f>
        <v>2.7230210666772461E-2</v>
      </c>
      <c r="I1018" s="37">
        <f>CORREL('Daily Returns'!B$1019:B$1270,'Daily Returns'!D$1019:D$1270)</f>
        <v>0.36142144018635963</v>
      </c>
      <c r="J1018" s="37">
        <f>CORREL('Daily Returns'!C$1019:C$1270,'Daily Returns'!D$1019:D$1270)</f>
        <v>0.12998124942055361</v>
      </c>
    </row>
    <row r="1019" spans="1:10" x14ac:dyDescent="0.25">
      <c r="A1019" s="60">
        <f>'Daily Prices'!A1271</f>
        <v>44089</v>
      </c>
      <c r="B1019" s="61">
        <f>STDEV('Daily Returns'!B$1020:B$1271)*SQRT(Assumptions!$C$9)</f>
        <v>0.32162277376187043</v>
      </c>
      <c r="C1019" s="61">
        <f>STDEV('Daily Returns'!C$1020:C$1271)*SQRT(Assumptions!$C$9)</f>
        <v>0.2039323663282045</v>
      </c>
      <c r="D1019" s="61">
        <f>STDEV('Daily Returns'!D$1020:D$1271)*SQRT(Assumptions!$C$9)</f>
        <v>0.24885092954127946</v>
      </c>
      <c r="E1019" s="61">
        <f>STDEV('Daily Returns'!E$1020:E$1271)*SQRT(Assumptions!$C$9)</f>
        <v>0.16954325387640667</v>
      </c>
      <c r="F1019" s="48">
        <f>'Growth Index'!E1271/'Growth Index'!E1019-1</f>
        <v>0.13774834339911068</v>
      </c>
      <c r="G1019" s="62">
        <f>(F1019-Assumptions!$C$8)/E1019</f>
        <v>0.42908427044901848</v>
      </c>
      <c r="H1019" s="62">
        <f>CORREL('Daily Returns'!B$1020:B$1271,'Daily Returns'!C$1020:C$1271)</f>
        <v>2.6800707259685527E-2</v>
      </c>
      <c r="I1019" s="62">
        <f>CORREL('Daily Returns'!B$1020:B$1271,'Daily Returns'!D$1020:D$1271)</f>
        <v>0.36192831363047168</v>
      </c>
      <c r="J1019" s="62">
        <f>CORREL('Daily Returns'!C$1020:C$1271,'Daily Returns'!D$1020:D$1271)</f>
        <v>0.12903822873981893</v>
      </c>
    </row>
    <row r="1020" spans="1:10" x14ac:dyDescent="0.25">
      <c r="A1020" s="63">
        <f>'Daily Prices'!A1272</f>
        <v>44090</v>
      </c>
      <c r="B1020" s="35">
        <f>STDEV('Daily Returns'!B$1021:B$1272)*SQRT(Assumptions!$C$9)</f>
        <v>0.32157829945950761</v>
      </c>
      <c r="C1020" s="35">
        <f>STDEV('Daily Returns'!C$1021:C$1272)*SQRT(Assumptions!$C$9)</f>
        <v>0.20392034380385851</v>
      </c>
      <c r="D1020" s="35">
        <f>STDEV('Daily Returns'!D$1021:D$1272)*SQRT(Assumptions!$C$9)</f>
        <v>0.24848261871607202</v>
      </c>
      <c r="E1020" s="35">
        <f>STDEV('Daily Returns'!E$1021:E$1272)*SQRT(Assumptions!$C$9)</f>
        <v>0.1695122110658239</v>
      </c>
      <c r="F1020" s="32">
        <f>'Growth Index'!E1272/'Growth Index'!E1020-1</f>
        <v>0.14870422045306864</v>
      </c>
      <c r="G1020" s="37">
        <f>(F1020-Assumptions!$C$8)/E1020</f>
        <v>0.49379463536444079</v>
      </c>
      <c r="H1020" s="37">
        <f>CORREL('Daily Returns'!B$1021:B$1272,'Daily Returns'!C$1021:C$1272)</f>
        <v>2.7517990188257804E-2</v>
      </c>
      <c r="I1020" s="37">
        <f>CORREL('Daily Returns'!B$1021:B$1272,'Daily Returns'!D$1021:D$1272)</f>
        <v>0.36136822133647645</v>
      </c>
      <c r="J1020" s="37">
        <f>CORREL('Daily Returns'!C$1021:C$1272,'Daily Returns'!D$1021:D$1272)</f>
        <v>0.13043823728897586</v>
      </c>
    </row>
    <row r="1021" spans="1:10" x14ac:dyDescent="0.25">
      <c r="A1021" s="60">
        <f>'Daily Prices'!A1273</f>
        <v>44091</v>
      </c>
      <c r="B1021" s="61">
        <f>STDEV('Daily Returns'!B$1022:B$1273)*SQRT(Assumptions!$C$9)</f>
        <v>0.32135451834386286</v>
      </c>
      <c r="C1021" s="61">
        <f>STDEV('Daily Returns'!C$1022:C$1273)*SQRT(Assumptions!$C$9)</f>
        <v>0.20378272349211901</v>
      </c>
      <c r="D1021" s="61">
        <f>STDEV('Daily Returns'!D$1022:D$1273)*SQRT(Assumptions!$C$9)</f>
        <v>0.24833326984360549</v>
      </c>
      <c r="E1021" s="61">
        <f>STDEV('Daily Returns'!E$1022:E$1273)*SQRT(Assumptions!$C$9)</f>
        <v>0.16977032034688844</v>
      </c>
      <c r="F1021" s="48">
        <f>'Growth Index'!E1273/'Growth Index'!E1021-1</f>
        <v>0.13991941506190209</v>
      </c>
      <c r="G1021" s="62">
        <f>(F1021-Assumptions!$C$8)/E1021</f>
        <v>0.44129866108999899</v>
      </c>
      <c r="H1021" s="62">
        <f>CORREL('Daily Returns'!B$1022:B$1273,'Daily Returns'!C$1022:C$1273)</f>
        <v>3.2422837928311792E-2</v>
      </c>
      <c r="I1021" s="62">
        <f>CORREL('Daily Returns'!B$1022:B$1273,'Daily Returns'!D$1022:D$1273)</f>
        <v>0.36054013443554078</v>
      </c>
      <c r="J1021" s="62">
        <f>CORREL('Daily Returns'!C$1022:C$1273,'Daily Returns'!D$1022:D$1273)</f>
        <v>0.13540621678744758</v>
      </c>
    </row>
    <row r="1022" spans="1:10" x14ac:dyDescent="0.25">
      <c r="A1022" s="63">
        <f>'Daily Prices'!A1274</f>
        <v>44092</v>
      </c>
      <c r="B1022" s="35">
        <f>STDEV('Daily Returns'!B$1023:B$1274)*SQRT(Assumptions!$C$9)</f>
        <v>0.32126951446922686</v>
      </c>
      <c r="C1022" s="35">
        <f>STDEV('Daily Returns'!C$1023:C$1274)*SQRT(Assumptions!$C$9)</f>
        <v>0.20362137580584941</v>
      </c>
      <c r="D1022" s="35">
        <f>STDEV('Daily Returns'!D$1023:D$1274)*SQRT(Assumptions!$C$9)</f>
        <v>0.24834107873834077</v>
      </c>
      <c r="E1022" s="35">
        <f>STDEV('Daily Returns'!E$1023:E$1274)*SQRT(Assumptions!$C$9)</f>
        <v>0.16964260441258883</v>
      </c>
      <c r="F1022" s="32">
        <f>'Growth Index'!E1274/'Growth Index'!E1022-1</f>
        <v>0.1495306164223178</v>
      </c>
      <c r="G1022" s="37">
        <f>(F1022-Assumptions!$C$8)/E1022</f>
        <v>0.49828648124695352</v>
      </c>
      <c r="H1022" s="37">
        <f>CORREL('Daily Returns'!B$1023:B$1274,'Daily Returns'!C$1023:C$1274)</f>
        <v>3.0980360031106401E-2</v>
      </c>
      <c r="I1022" s="37">
        <f>CORREL('Daily Returns'!B$1023:B$1274,'Daily Returns'!D$1023:D$1274)</f>
        <v>0.360326639305248</v>
      </c>
      <c r="J1022" s="37">
        <f>CORREL('Daily Returns'!C$1023:C$1274,'Daily Returns'!D$1023:D$1274)</f>
        <v>0.1354428909412998</v>
      </c>
    </row>
    <row r="1023" spans="1:10" x14ac:dyDescent="0.25">
      <c r="A1023" s="60">
        <f>'Daily Prices'!A1275</f>
        <v>44095</v>
      </c>
      <c r="B1023" s="61">
        <f>STDEV('Daily Returns'!B$1024:B$1275)*SQRT(Assumptions!$C$9)</f>
        <v>0.32196396152090673</v>
      </c>
      <c r="C1023" s="61">
        <f>STDEV('Daily Returns'!C$1024:C$1275)*SQRT(Assumptions!$C$9)</f>
        <v>0.20483037739190077</v>
      </c>
      <c r="D1023" s="61">
        <f>STDEV('Daily Returns'!D$1024:D$1275)*SQRT(Assumptions!$C$9)</f>
        <v>0.25009679189831358</v>
      </c>
      <c r="E1023" s="61">
        <f>STDEV('Daily Returns'!E$1024:E$1275)*SQRT(Assumptions!$C$9)</f>
        <v>0.17134742934925265</v>
      </c>
      <c r="F1023" s="48">
        <f>'Growth Index'!E1275/'Growth Index'!E1023-1</f>
        <v>0.12395628864727204</v>
      </c>
      <c r="G1023" s="62">
        <f>(F1023-Assumptions!$C$8)/E1023</f>
        <v>0.34407454416548666</v>
      </c>
      <c r="H1023" s="62">
        <f>CORREL('Daily Returns'!B$1024:B$1275,'Daily Returns'!C$1024:C$1275)</f>
        <v>3.7853812763628827E-2</v>
      </c>
      <c r="I1023" s="62">
        <f>CORREL('Daily Returns'!B$1024:B$1275,'Daily Returns'!D$1024:D$1275)</f>
        <v>0.36479537253125854</v>
      </c>
      <c r="J1023" s="62">
        <f>CORREL('Daily Returns'!C$1024:C$1275,'Daily Returns'!D$1024:D$1275)</f>
        <v>0.14654950668163824</v>
      </c>
    </row>
    <row r="1024" spans="1:10" x14ac:dyDescent="0.25">
      <c r="A1024" s="63">
        <f>'Daily Prices'!A1276</f>
        <v>44096</v>
      </c>
      <c r="B1024" s="35">
        <f>STDEV('Daily Returns'!B$1025:B$1276)*SQRT(Assumptions!$C$9)</f>
        <v>0.32204405071396724</v>
      </c>
      <c r="C1024" s="35">
        <f>STDEV('Daily Returns'!C$1025:C$1276)*SQRT(Assumptions!$C$9)</f>
        <v>0.20486060828231786</v>
      </c>
      <c r="D1024" s="35">
        <f>STDEV('Daily Returns'!D$1025:D$1276)*SQRT(Assumptions!$C$9)</f>
        <v>0.25013498455816197</v>
      </c>
      <c r="E1024" s="35">
        <f>STDEV('Daily Returns'!E$1025:E$1276)*SQRT(Assumptions!$C$9)</f>
        <v>0.17143148169411354</v>
      </c>
      <c r="F1024" s="32">
        <f>'Growth Index'!E1276/'Growth Index'!E1024-1</f>
        <v>0.12115888327914726</v>
      </c>
      <c r="G1024" s="37">
        <f>(F1024-Assumptions!$C$8)/E1024</f>
        <v>0.32758792448257529</v>
      </c>
      <c r="H1024" s="37">
        <f>CORREL('Daily Returns'!B$1025:B$1276,'Daily Returns'!C$1025:C$1276)</f>
        <v>3.8222205392916549E-2</v>
      </c>
      <c r="I1024" s="37">
        <f>CORREL('Daily Returns'!B$1025:B$1276,'Daily Returns'!D$1025:D$1276)</f>
        <v>0.36524245913738634</v>
      </c>
      <c r="J1024" s="37">
        <f>CORREL('Daily Returns'!C$1025:C$1276,'Daily Returns'!D$1025:D$1276)</f>
        <v>0.14697647980506831</v>
      </c>
    </row>
    <row r="1025" spans="1:10" x14ac:dyDescent="0.25">
      <c r="A1025" s="60">
        <f>'Daily Prices'!A1277</f>
        <v>44097</v>
      </c>
      <c r="B1025" s="61">
        <f>STDEV('Daily Returns'!B$1026:B$1277)*SQRT(Assumptions!$C$9)</f>
        <v>0.32204925639699822</v>
      </c>
      <c r="C1025" s="61">
        <f>STDEV('Daily Returns'!C$1026:C$1277)*SQRT(Assumptions!$C$9)</f>
        <v>0.20553546448439125</v>
      </c>
      <c r="D1025" s="61">
        <f>STDEV('Daily Returns'!D$1026:D$1277)*SQRT(Assumptions!$C$9)</f>
        <v>0.25017838432008066</v>
      </c>
      <c r="E1025" s="61">
        <f>STDEV('Daily Returns'!E$1026:E$1277)*SQRT(Assumptions!$C$9)</f>
        <v>0.17164788277079138</v>
      </c>
      <c r="F1025" s="48">
        <f>'Growth Index'!E1277/'Growth Index'!E1025-1</f>
        <v>0.11482085912143591</v>
      </c>
      <c r="G1025" s="62">
        <f>(F1025-Assumptions!$C$8)/E1025</f>
        <v>0.2902503562363411</v>
      </c>
      <c r="H1025" s="62">
        <f>CORREL('Daily Returns'!B$1026:B$1277,'Daily Returns'!C$1026:C$1277)</f>
        <v>3.85592903178721E-2</v>
      </c>
      <c r="I1025" s="62">
        <f>CORREL('Daily Returns'!B$1026:B$1277,'Daily Returns'!D$1026:D$1277)</f>
        <v>0.36527912662248146</v>
      </c>
      <c r="J1025" s="62">
        <f>CORREL('Daily Returns'!C$1026:C$1277,'Daily Returns'!D$1026:D$1277)</f>
        <v>0.14799014177495406</v>
      </c>
    </row>
    <row r="1026" spans="1:10" x14ac:dyDescent="0.25">
      <c r="A1026" s="63">
        <f>'Daily Prices'!A1278</f>
        <v>44098</v>
      </c>
      <c r="B1026" s="35">
        <f>STDEV('Daily Returns'!B$1027:B$1278)*SQRT(Assumptions!$C$9)</f>
        <v>0.32342131828651693</v>
      </c>
      <c r="C1026" s="35">
        <f>STDEV('Daily Returns'!C$1027:C$1278)*SQRT(Assumptions!$C$9)</f>
        <v>0.20560504064226806</v>
      </c>
      <c r="D1026" s="35">
        <f>STDEV('Daily Returns'!D$1027:D$1278)*SQRT(Assumptions!$C$9)</f>
        <v>0.25020315743042659</v>
      </c>
      <c r="E1026" s="35">
        <f>STDEV('Daily Returns'!E$1027:E$1278)*SQRT(Assumptions!$C$9)</f>
        <v>0.17207980440939083</v>
      </c>
      <c r="F1026" s="32">
        <f>'Growth Index'!E1278/'Growth Index'!E1026-1</f>
        <v>0.10098824506672788</v>
      </c>
      <c r="G1026" s="37">
        <f>(F1026-Assumptions!$C$8)/E1026</f>
        <v>0.20913694776819439</v>
      </c>
      <c r="H1026" s="37">
        <f>CORREL('Daily Returns'!B$1027:B$1278,'Daily Returns'!C$1027:C$1278)</f>
        <v>4.0828005953347533E-2</v>
      </c>
      <c r="I1026" s="37">
        <f>CORREL('Daily Returns'!B$1027:B$1278,'Daily Returns'!D$1027:D$1278)</f>
        <v>0.36500978058780653</v>
      </c>
      <c r="J1026" s="37">
        <f>CORREL('Daily Returns'!C$1027:C$1278,'Daily Returns'!D$1027:D$1278)</f>
        <v>0.14831957892633066</v>
      </c>
    </row>
    <row r="1027" spans="1:10" x14ac:dyDescent="0.25">
      <c r="A1027" s="60">
        <f>'Daily Prices'!A1279</f>
        <v>44099</v>
      </c>
      <c r="B1027" s="61">
        <f>STDEV('Daily Returns'!B$1028:B$1279)*SQRT(Assumptions!$C$9)</f>
        <v>0.32417788589906343</v>
      </c>
      <c r="C1027" s="61">
        <f>STDEV('Daily Returns'!C$1028:C$1279)*SQRT(Assumptions!$C$9)</f>
        <v>0.20557188811412463</v>
      </c>
      <c r="D1027" s="61">
        <f>STDEV('Daily Returns'!D$1028:D$1279)*SQRT(Assumptions!$C$9)</f>
        <v>0.25018304015008852</v>
      </c>
      <c r="E1027" s="61">
        <f>STDEV('Daily Returns'!E$1028:E$1279)*SQRT(Assumptions!$C$9)</f>
        <v>0.17207988789723622</v>
      </c>
      <c r="F1027" s="48">
        <f>'Growth Index'!E1279/'Growth Index'!E1027-1</f>
        <v>0.11157152204164178</v>
      </c>
      <c r="G1027" s="62">
        <f>(F1027-Assumptions!$C$8)/E1027</f>
        <v>0.2706389608380827</v>
      </c>
      <c r="H1027" s="62">
        <f>CORREL('Daily Returns'!B$1028:B$1279,'Daily Returns'!C$1028:C$1279)</f>
        <v>3.957537299503263E-2</v>
      </c>
      <c r="I1027" s="62">
        <f>CORREL('Daily Returns'!B$1028:B$1279,'Daily Returns'!D$1028:D$1279)</f>
        <v>0.36286097746823737</v>
      </c>
      <c r="J1027" s="62">
        <f>CORREL('Daily Returns'!C$1028:C$1279,'Daily Returns'!D$1028:D$1279)</f>
        <v>0.14811212962711773</v>
      </c>
    </row>
    <row r="1028" spans="1:10" x14ac:dyDescent="0.25">
      <c r="A1028" s="63">
        <f>'Daily Prices'!A1280</f>
        <v>44102</v>
      </c>
      <c r="B1028" s="35">
        <f>STDEV('Daily Returns'!B$1029:B$1280)*SQRT(Assumptions!$C$9)</f>
        <v>0.32445956423305444</v>
      </c>
      <c r="C1028" s="35">
        <f>STDEV('Daily Returns'!C$1029:C$1280)*SQRT(Assumptions!$C$9)</f>
        <v>0.20549926633058643</v>
      </c>
      <c r="D1028" s="35">
        <f>STDEV('Daily Returns'!D$1029:D$1280)*SQRT(Assumptions!$C$9)</f>
        <v>0.25096764493352558</v>
      </c>
      <c r="E1028" s="35">
        <f>STDEV('Daily Returns'!E$1029:E$1280)*SQRT(Assumptions!$C$9)</f>
        <v>0.17249978164372479</v>
      </c>
      <c r="F1028" s="32">
        <f>'Growth Index'!E1280/'Growth Index'!E1028-1</f>
        <v>0.1302525432669428</v>
      </c>
      <c r="G1028" s="37">
        <f>(F1028-Assumptions!$C$8)/E1028</f>
        <v>0.37827609197623907</v>
      </c>
      <c r="H1028" s="37">
        <f>CORREL('Daily Returns'!B$1029:B$1280,'Daily Returns'!C$1029:C$1280)</f>
        <v>4.072475059244135E-2</v>
      </c>
      <c r="I1028" s="37">
        <f>CORREL('Daily Returns'!B$1029:B$1280,'Daily Returns'!D$1029:D$1280)</f>
        <v>0.36471429299469416</v>
      </c>
      <c r="J1028" s="37">
        <f>CORREL('Daily Returns'!C$1029:C$1280,'Daily Returns'!D$1029:D$1280)</f>
        <v>0.15016680401133017</v>
      </c>
    </row>
    <row r="1029" spans="1:10" x14ac:dyDescent="0.25">
      <c r="A1029" s="60">
        <f>'Daily Prices'!A1281</f>
        <v>44103</v>
      </c>
      <c r="B1029" s="61">
        <f>STDEV('Daily Returns'!B$1030:B$1281)*SQRT(Assumptions!$C$9)</f>
        <v>0.32445390671249058</v>
      </c>
      <c r="C1029" s="61">
        <f>STDEV('Daily Returns'!C$1030:C$1281)*SQRT(Assumptions!$C$9)</f>
        <v>0.20567690736482494</v>
      </c>
      <c r="D1029" s="61">
        <f>STDEV('Daily Returns'!D$1030:D$1281)*SQRT(Assumptions!$C$9)</f>
        <v>0.25100315857122224</v>
      </c>
      <c r="E1029" s="61">
        <f>STDEV('Daily Returns'!E$1030:E$1281)*SQRT(Assumptions!$C$9)</f>
        <v>0.17248160356903261</v>
      </c>
      <c r="F1029" s="48">
        <f>'Growth Index'!E1281/'Growth Index'!E1029-1</f>
        <v>0.12810763562965666</v>
      </c>
      <c r="G1029" s="62">
        <f>(F1029-Assumptions!$C$8)/E1029</f>
        <v>0.36588038564007769</v>
      </c>
      <c r="H1029" s="62">
        <f>CORREL('Daily Returns'!B$1030:B$1281,'Daily Returns'!C$1030:C$1281)</f>
        <v>4.0646145755092504E-2</v>
      </c>
      <c r="I1029" s="62">
        <f>CORREL('Daily Returns'!B$1030:B$1281,'Daily Returns'!D$1030:D$1281)</f>
        <v>0.36453817718182208</v>
      </c>
      <c r="J1029" s="62">
        <f>CORREL('Daily Returns'!C$1030:C$1281,'Daily Returns'!D$1030:D$1281)</f>
        <v>0.1486755882049689</v>
      </c>
    </row>
    <row r="1030" spans="1:10" x14ac:dyDescent="0.25">
      <c r="A1030" s="63">
        <f>'Daily Prices'!A1282</f>
        <v>44104</v>
      </c>
      <c r="B1030" s="35">
        <f>STDEV('Daily Returns'!B$1031:B$1282)*SQRT(Assumptions!$C$9)</f>
        <v>0.32421407972408262</v>
      </c>
      <c r="C1030" s="35">
        <f>STDEV('Daily Returns'!C$1031:C$1282)*SQRT(Assumptions!$C$9)</f>
        <v>0.20504459459478205</v>
      </c>
      <c r="D1030" s="35">
        <f>STDEV('Daily Returns'!D$1031:D$1282)*SQRT(Assumptions!$C$9)</f>
        <v>0.24995426700344228</v>
      </c>
      <c r="E1030" s="35">
        <f>STDEV('Daily Returns'!E$1031:E$1282)*SQRT(Assumptions!$C$9)</f>
        <v>0.17161824515806415</v>
      </c>
      <c r="F1030" s="32">
        <f>'Growth Index'!E1282/'Growth Index'!E1030-1</f>
        <v>0.14614885164144331</v>
      </c>
      <c r="G1030" s="37">
        <f>(F1030-Assumptions!$C$8)/E1030</f>
        <v>0.47284513116133686</v>
      </c>
      <c r="H1030" s="37">
        <f>CORREL('Daily Returns'!B$1031:B$1282,'Daily Returns'!C$1031:C$1282)</f>
        <v>3.761079710562025E-2</v>
      </c>
      <c r="I1030" s="37">
        <f>CORREL('Daily Returns'!B$1031:B$1282,'Daily Returns'!D$1031:D$1282)</f>
        <v>0.36259193967111858</v>
      </c>
      <c r="J1030" s="37">
        <f>CORREL('Daily Returns'!C$1031:C$1282,'Daily Returns'!D$1031:D$1282)</f>
        <v>0.14255086385067259</v>
      </c>
    </row>
    <row r="1031" spans="1:10" x14ac:dyDescent="0.25">
      <c r="A1031" s="60">
        <f>'Daily Prices'!A1283</f>
        <v>44105</v>
      </c>
      <c r="B1031" s="61">
        <f>STDEV('Daily Returns'!B$1032:B$1283)*SQRT(Assumptions!$C$9)</f>
        <v>0.32461043818176943</v>
      </c>
      <c r="C1031" s="61">
        <f>STDEV('Daily Returns'!C$1032:C$1283)*SQRT(Assumptions!$C$9)</f>
        <v>0.20207912756314544</v>
      </c>
      <c r="D1031" s="61">
        <f>STDEV('Daily Returns'!D$1032:D$1283)*SQRT(Assumptions!$C$9)</f>
        <v>0.24886425035755053</v>
      </c>
      <c r="E1031" s="61">
        <f>STDEV('Daily Returns'!E$1032:E$1283)*SQRT(Assumptions!$C$9)</f>
        <v>0.17150761205502033</v>
      </c>
      <c r="F1031" s="48">
        <f>'Growth Index'!E1283/'Growth Index'!E1031-1</f>
        <v>0.14249117521866594</v>
      </c>
      <c r="G1031" s="62">
        <f>(F1031-Assumptions!$C$8)/E1031</f>
        <v>0.45182353302083444</v>
      </c>
      <c r="H1031" s="62">
        <f>CORREL('Daily Returns'!B$1032:B$1283,'Daily Returns'!C$1032:C$1283)</f>
        <v>3.7344642371626463E-2</v>
      </c>
      <c r="I1031" s="62">
        <f>CORREL('Daily Returns'!B$1032:B$1283,'Daily Returns'!D$1032:D$1283)</f>
        <v>0.36351916964129721</v>
      </c>
      <c r="J1031" s="62">
        <f>CORREL('Daily Returns'!C$1032:C$1283,'Daily Returns'!D$1032:D$1283)</f>
        <v>0.16153927445212626</v>
      </c>
    </row>
    <row r="1032" spans="1:10" x14ac:dyDescent="0.25">
      <c r="A1032" s="63">
        <f>'Daily Prices'!A1284</f>
        <v>44110</v>
      </c>
      <c r="B1032" s="35">
        <f>STDEV('Daily Returns'!B$1033:B$1284)*SQRT(Assumptions!$C$9)</f>
        <v>0.32516199350781988</v>
      </c>
      <c r="C1032" s="35">
        <f>STDEV('Daily Returns'!C$1033:C$1284)*SQRT(Assumptions!$C$9)</f>
        <v>0.19926883413311597</v>
      </c>
      <c r="D1032" s="35">
        <f>STDEV('Daily Returns'!D$1033:D$1284)*SQRT(Assumptions!$C$9)</f>
        <v>0.24265424080125075</v>
      </c>
      <c r="E1032" s="35">
        <f>STDEV('Daily Returns'!E$1033:E$1284)*SQRT(Assumptions!$C$9)</f>
        <v>0.16959655232550672</v>
      </c>
      <c r="F1032" s="32">
        <f>'Growth Index'!E1284/'Growth Index'!E1032-1</f>
        <v>0.12201500194360815</v>
      </c>
      <c r="G1032" s="37">
        <f>(F1032-Assumptions!$C$8)/E1032</f>
        <v>0.33618019447812381</v>
      </c>
      <c r="H1032" s="37">
        <f>CORREL('Daily Returns'!B$1033:B$1284,'Daily Returns'!C$1033:C$1284)</f>
        <v>4.6708647379250803E-2</v>
      </c>
      <c r="I1032" s="37">
        <f>CORREL('Daily Returns'!B$1033:B$1284,'Daily Returns'!D$1033:D$1284)</f>
        <v>0.37918189936998259</v>
      </c>
      <c r="J1032" s="37">
        <f>CORREL('Daily Returns'!C$1033:C$1284,'Daily Returns'!D$1033:D$1284)</f>
        <v>0.12779574564668539</v>
      </c>
    </row>
    <row r="1033" spans="1:10" x14ac:dyDescent="0.25">
      <c r="A1033" s="60">
        <f>'Daily Prices'!A1285</f>
        <v>44111</v>
      </c>
      <c r="B1033" s="61">
        <f>STDEV('Daily Returns'!B$1034:B$1285)*SQRT(Assumptions!$C$9)</f>
        <v>0.32524025158856007</v>
      </c>
      <c r="C1033" s="61">
        <f>STDEV('Daily Returns'!C$1034:C$1285)*SQRT(Assumptions!$C$9)</f>
        <v>0.1979752427346313</v>
      </c>
      <c r="D1033" s="61">
        <f>STDEV('Daily Returns'!D$1034:D$1285)*SQRT(Assumptions!$C$9)</f>
        <v>0.24220278280193375</v>
      </c>
      <c r="E1033" s="61">
        <f>STDEV('Daily Returns'!E$1034:E$1285)*SQRT(Assumptions!$C$9)</f>
        <v>0.16958184857441347</v>
      </c>
      <c r="F1033" s="48">
        <f>'Growth Index'!E1285/'Growth Index'!E1033-1</f>
        <v>0.10757315584289273</v>
      </c>
      <c r="G1033" s="62">
        <f>(F1033-Assumptions!$C$8)/E1033</f>
        <v>0.25104783442793638</v>
      </c>
      <c r="H1033" s="62">
        <f>CORREL('Daily Returns'!B$1034:B$1285,'Daily Returns'!C$1034:C$1285)</f>
        <v>4.5361332119152671E-2</v>
      </c>
      <c r="I1033" s="62">
        <f>CORREL('Daily Returns'!B$1034:B$1285,'Daily Returns'!D$1034:D$1285)</f>
        <v>0.37924752587811816</v>
      </c>
      <c r="J1033" s="62">
        <f>CORREL('Daily Returns'!C$1034:C$1285,'Daily Returns'!D$1034:D$1285)</f>
        <v>0.13977674548513797</v>
      </c>
    </row>
    <row r="1034" spans="1:10" x14ac:dyDescent="0.25">
      <c r="A1034" s="63">
        <f>'Daily Prices'!A1286</f>
        <v>44112</v>
      </c>
      <c r="B1034" s="35">
        <f>STDEV('Daily Returns'!B$1035:B$1286)*SQRT(Assumptions!$C$9)</f>
        <v>0.32488033413667994</v>
      </c>
      <c r="C1034" s="35">
        <f>STDEV('Daily Returns'!C$1035:C$1286)*SQRT(Assumptions!$C$9)</f>
        <v>0.19723386007411792</v>
      </c>
      <c r="D1034" s="35">
        <f>STDEV('Daily Returns'!D$1035:D$1286)*SQRT(Assumptions!$C$9)</f>
        <v>0.24636774738592476</v>
      </c>
      <c r="E1034" s="35">
        <f>STDEV('Daily Returns'!E$1035:E$1286)*SQRT(Assumptions!$C$9)</f>
        <v>0.17026775142373665</v>
      </c>
      <c r="F1034" s="32">
        <f>'Growth Index'!E1286/'Growth Index'!E1034-1</f>
        <v>0.13318906030449429</v>
      </c>
      <c r="G1034" s="37">
        <f>(F1034-Assumptions!$C$8)/E1034</f>
        <v>0.40048135794543771</v>
      </c>
      <c r="H1034" s="37">
        <f>CORREL('Daily Returns'!B$1035:B$1286,'Daily Returns'!C$1035:C$1286)</f>
        <v>5.0124701872860104E-2</v>
      </c>
      <c r="I1034" s="37">
        <f>CORREL('Daily Returns'!B$1035:B$1286,'Daily Returns'!D$1035:D$1286)</f>
        <v>0.3807662437934497</v>
      </c>
      <c r="J1034" s="37">
        <f>CORREL('Daily Returns'!C$1035:C$1286,'Daily Returns'!D$1035:D$1286)</f>
        <v>0.13276384550434667</v>
      </c>
    </row>
    <row r="1035" spans="1:10" x14ac:dyDescent="0.25">
      <c r="A1035" s="60">
        <f>'Daily Prices'!A1287</f>
        <v>44113</v>
      </c>
      <c r="B1035" s="61">
        <f>STDEV('Daily Returns'!B$1036:B$1287)*SQRT(Assumptions!$C$9)</f>
        <v>0.32480123868430694</v>
      </c>
      <c r="C1035" s="61">
        <f>STDEV('Daily Returns'!C$1036:C$1287)*SQRT(Assumptions!$C$9)</f>
        <v>0.1974462379721808</v>
      </c>
      <c r="D1035" s="61">
        <f>STDEV('Daily Returns'!D$1036:D$1287)*SQRT(Assumptions!$C$9)</f>
        <v>0.24585462330163829</v>
      </c>
      <c r="E1035" s="61">
        <f>STDEV('Daily Returns'!E$1036:E$1287)*SQRT(Assumptions!$C$9)</f>
        <v>0.1704340210162488</v>
      </c>
      <c r="F1035" s="48">
        <f>'Growth Index'!E1287/'Growth Index'!E1035-1</f>
        <v>0.1479588730566288</v>
      </c>
      <c r="G1035" s="62">
        <f>(F1035-Assumptions!$C$8)/E1035</f>
        <v>0.48675066493162</v>
      </c>
      <c r="H1035" s="62">
        <f>CORREL('Daily Returns'!B$1036:B$1287,'Daily Returns'!C$1036:C$1287)</f>
        <v>5.3146285385175115E-2</v>
      </c>
      <c r="I1035" s="62">
        <f>CORREL('Daily Returns'!B$1036:B$1287,'Daily Returns'!D$1036:D$1287)</f>
        <v>0.37988566927794787</v>
      </c>
      <c r="J1035" s="62">
        <f>CORREL('Daily Returns'!C$1036:C$1287,'Daily Returns'!D$1036:D$1287)</f>
        <v>0.13709171151958977</v>
      </c>
    </row>
    <row r="1036" spans="1:10" x14ac:dyDescent="0.25">
      <c r="A1036" s="63">
        <f>'Daily Prices'!A1288</f>
        <v>44116</v>
      </c>
      <c r="B1036" s="35">
        <f>STDEV('Daily Returns'!B$1037:B$1288)*SQRT(Assumptions!$C$9)</f>
        <v>0.32467961280228091</v>
      </c>
      <c r="C1036" s="35">
        <f>STDEV('Daily Returns'!C$1037:C$1288)*SQRT(Assumptions!$C$9)</f>
        <v>0.19684469357350823</v>
      </c>
      <c r="D1036" s="35">
        <f>STDEV('Daily Returns'!D$1037:D$1288)*SQRT(Assumptions!$C$9)</f>
        <v>0.24541356528732161</v>
      </c>
      <c r="E1036" s="35">
        <f>STDEV('Daily Returns'!E$1037:E$1288)*SQRT(Assumptions!$C$9)</f>
        <v>0.16989164106042592</v>
      </c>
      <c r="F1036" s="32">
        <f>'Growth Index'!E1288/'Growth Index'!E1036-1</f>
        <v>0.13442299847815709</v>
      </c>
      <c r="G1036" s="37">
        <f>(F1036-Assumptions!$C$8)/E1036</f>
        <v>0.40863104296853059</v>
      </c>
      <c r="H1036" s="37">
        <f>CORREL('Daily Returns'!B$1037:B$1288,'Daily Returns'!C$1037:C$1288)</f>
        <v>5.1159778739795179E-2</v>
      </c>
      <c r="I1036" s="37">
        <f>CORREL('Daily Returns'!B$1037:B$1288,'Daily Returns'!D$1037:D$1288)</f>
        <v>0.37896528398150769</v>
      </c>
      <c r="J1036" s="37">
        <f>CORREL('Daily Returns'!C$1037:C$1288,'Daily Returns'!D$1037:D$1288)</f>
        <v>0.13243430339221285</v>
      </c>
    </row>
    <row r="1037" spans="1:10" x14ac:dyDescent="0.25">
      <c r="A1037" s="60">
        <f>'Daily Prices'!A1289</f>
        <v>44117</v>
      </c>
      <c r="B1037" s="61">
        <f>STDEV('Daily Returns'!B$1038:B$1289)*SQRT(Assumptions!$C$9)</f>
        <v>0.32467932167213254</v>
      </c>
      <c r="C1037" s="61">
        <f>STDEV('Daily Returns'!C$1038:C$1289)*SQRT(Assumptions!$C$9)</f>
        <v>0.19763171620590597</v>
      </c>
      <c r="D1037" s="61">
        <f>STDEV('Daily Returns'!D$1038:D$1289)*SQRT(Assumptions!$C$9)</f>
        <v>0.24537598566258997</v>
      </c>
      <c r="E1037" s="61">
        <f>STDEV('Daily Returns'!E$1038:E$1289)*SQRT(Assumptions!$C$9)</f>
        <v>0.17007974922740302</v>
      </c>
      <c r="F1037" s="48">
        <f>'Growth Index'!E1289/'Growth Index'!E1037-1</f>
        <v>0.12550538771397224</v>
      </c>
      <c r="G1037" s="62">
        <f>(F1037-Assumptions!$C$8)/E1037</f>
        <v>0.35574715972255028</v>
      </c>
      <c r="H1037" s="62">
        <f>CORREL('Daily Returns'!B$1038:B$1289,'Daily Returns'!C$1038:C$1289)</f>
        <v>5.0923852716185436E-2</v>
      </c>
      <c r="I1037" s="62">
        <f>CORREL('Daily Returns'!B$1038:B$1289,'Daily Returns'!D$1038:D$1289)</f>
        <v>0.37898446756666737</v>
      </c>
      <c r="J1037" s="62">
        <f>CORREL('Daily Returns'!C$1038:C$1289,'Daily Returns'!D$1038:D$1289)</f>
        <v>0.13338889339534193</v>
      </c>
    </row>
    <row r="1038" spans="1:10" x14ac:dyDescent="0.25">
      <c r="A1038" s="63">
        <f>'Daily Prices'!A1290</f>
        <v>44118</v>
      </c>
      <c r="B1038" s="35">
        <f>STDEV('Daily Returns'!B$1039:B$1290)*SQRT(Assumptions!$C$9)</f>
        <v>0.32469841106559022</v>
      </c>
      <c r="C1038" s="35">
        <f>STDEV('Daily Returns'!C$1039:C$1290)*SQRT(Assumptions!$C$9)</f>
        <v>0.19752711311200483</v>
      </c>
      <c r="D1038" s="35">
        <f>STDEV('Daily Returns'!D$1039:D$1290)*SQRT(Assumptions!$C$9)</f>
        <v>0.24537546152347386</v>
      </c>
      <c r="E1038" s="35">
        <f>STDEV('Daily Returns'!E$1039:E$1290)*SQRT(Assumptions!$C$9)</f>
        <v>0.17009414473403156</v>
      </c>
      <c r="F1038" s="32">
        <f>'Growth Index'!E1290/'Growth Index'!E1038-1</f>
        <v>0.13371037694813581</v>
      </c>
      <c r="G1038" s="37">
        <f>(F1038-Assumptions!$C$8)/E1038</f>
        <v>0.40395498067011704</v>
      </c>
      <c r="H1038" s="37">
        <f>CORREL('Daily Returns'!B$1039:B$1290,'Daily Returns'!C$1039:C$1290)</f>
        <v>5.1460586732807762E-2</v>
      </c>
      <c r="I1038" s="37">
        <f>CORREL('Daily Returns'!B$1039:B$1290,'Daily Returns'!D$1039:D$1290)</f>
        <v>0.37897686088373322</v>
      </c>
      <c r="J1038" s="37">
        <f>CORREL('Daily Returns'!C$1039:C$1290,'Daily Returns'!D$1039:D$1290)</f>
        <v>0.13365980519959797</v>
      </c>
    </row>
    <row r="1039" spans="1:10" x14ac:dyDescent="0.25">
      <c r="A1039" s="60">
        <f>'Daily Prices'!A1291</f>
        <v>44119</v>
      </c>
      <c r="B1039" s="61">
        <f>STDEV('Daily Returns'!B$1040:B$1291)*SQRT(Assumptions!$C$9)</f>
        <v>0.32578479416204231</v>
      </c>
      <c r="C1039" s="61">
        <f>STDEV('Daily Returns'!C$1040:C$1291)*SQRT(Assumptions!$C$9)</f>
        <v>0.1976717409156955</v>
      </c>
      <c r="D1039" s="61">
        <f>STDEV('Daily Returns'!D$1040:D$1291)*SQRT(Assumptions!$C$9)</f>
        <v>0.24636472903854598</v>
      </c>
      <c r="E1039" s="61">
        <f>STDEV('Daily Returns'!E$1040:E$1291)*SQRT(Assumptions!$C$9)</f>
        <v>0.17108432476350241</v>
      </c>
      <c r="F1039" s="48">
        <f>'Growth Index'!E1291/'Growth Index'!E1039-1</f>
        <v>0.11464733105787284</v>
      </c>
      <c r="G1039" s="62">
        <f>(F1039-Assumptions!$C$8)/E1039</f>
        <v>0.29019216767230183</v>
      </c>
      <c r="H1039" s="62">
        <f>CORREL('Daily Returns'!B$1040:B$1291,'Daily Returns'!C$1040:C$1291)</f>
        <v>5.4922863894090262E-2</v>
      </c>
      <c r="I1039" s="62">
        <f>CORREL('Daily Returns'!B$1040:B$1291,'Daily Returns'!D$1040:D$1291)</f>
        <v>0.38375657199094798</v>
      </c>
      <c r="J1039" s="62">
        <f>CORREL('Daily Returns'!C$1040:C$1291,'Daily Returns'!D$1040:D$1291)</f>
        <v>0.13776002980815388</v>
      </c>
    </row>
    <row r="1040" spans="1:10" x14ac:dyDescent="0.25">
      <c r="A1040" s="63">
        <f>'Daily Prices'!A1292</f>
        <v>44120</v>
      </c>
      <c r="B1040" s="35">
        <f>STDEV('Daily Returns'!B$1041:B$1292)*SQRT(Assumptions!$C$9)</f>
        <v>0.32574841653246184</v>
      </c>
      <c r="C1040" s="35">
        <f>STDEV('Daily Returns'!C$1041:C$1292)*SQRT(Assumptions!$C$9)</f>
        <v>0.19773310771380309</v>
      </c>
      <c r="D1040" s="35">
        <f>STDEV('Daily Returns'!D$1041:D$1292)*SQRT(Assumptions!$C$9)</f>
        <v>0.24623363888931665</v>
      </c>
      <c r="E1040" s="35">
        <f>STDEV('Daily Returns'!E$1041:E$1292)*SQRT(Assumptions!$C$9)</f>
        <v>0.17107651585175246</v>
      </c>
      <c r="F1040" s="32">
        <f>'Growth Index'!E1292/'Growth Index'!E1040-1</f>
        <v>0.13242514964260477</v>
      </c>
      <c r="G1040" s="37">
        <f>(F1040-Assumptions!$C$8)/E1040</f>
        <v>0.39412276610211361</v>
      </c>
      <c r="H1040" s="37">
        <f>CORREL('Daily Returns'!B$1041:B$1292,'Daily Returns'!C$1041:C$1292)</f>
        <v>5.5070944470573722E-2</v>
      </c>
      <c r="I1040" s="37">
        <f>CORREL('Daily Returns'!B$1041:B$1292,'Daily Returns'!D$1041:D$1292)</f>
        <v>0.38350721290099377</v>
      </c>
      <c r="J1040" s="37">
        <f>CORREL('Daily Returns'!C$1041:C$1292,'Daily Returns'!D$1041:D$1292)</f>
        <v>0.13831276775493764</v>
      </c>
    </row>
    <row r="1041" spans="1:10" x14ac:dyDescent="0.25">
      <c r="A1041" s="60">
        <f>'Daily Prices'!A1293</f>
        <v>44123</v>
      </c>
      <c r="B1041" s="61">
        <f>STDEV('Daily Returns'!B$1042:B$1293)*SQRT(Assumptions!$C$9)</f>
        <v>0.32550768242959366</v>
      </c>
      <c r="C1041" s="61">
        <f>STDEV('Daily Returns'!C$1042:C$1293)*SQRT(Assumptions!$C$9)</f>
        <v>0.19767125930364216</v>
      </c>
      <c r="D1041" s="61">
        <f>STDEV('Daily Returns'!D$1042:D$1293)*SQRT(Assumptions!$C$9)</f>
        <v>0.24598794906971347</v>
      </c>
      <c r="E1041" s="61">
        <f>STDEV('Daily Returns'!E$1042:E$1293)*SQRT(Assumptions!$C$9)</f>
        <v>0.17101128907101296</v>
      </c>
      <c r="F1041" s="48">
        <f>'Growth Index'!E1293/'Growth Index'!E1041-1</f>
        <v>0.15095338818682391</v>
      </c>
      <c r="G1041" s="62">
        <f>(F1041-Assumptions!$C$8)/E1041</f>
        <v>0.50261821107688098</v>
      </c>
      <c r="H1041" s="62">
        <f>CORREL('Daily Returns'!B$1042:B$1293,'Daily Returns'!C$1042:C$1293)</f>
        <v>5.6165498702307415E-2</v>
      </c>
      <c r="I1041" s="62">
        <f>CORREL('Daily Returns'!B$1042:B$1293,'Daily Returns'!D$1042:D$1293)</f>
        <v>0.38229058211037686</v>
      </c>
      <c r="J1041" s="62">
        <f>CORREL('Daily Returns'!C$1042:C$1293,'Daily Returns'!D$1042:D$1293)</f>
        <v>0.14001386857500048</v>
      </c>
    </row>
    <row r="1042" spans="1:10" x14ac:dyDescent="0.25">
      <c r="A1042" s="63">
        <f>'Daily Prices'!A1294</f>
        <v>44124</v>
      </c>
      <c r="B1042" s="35">
        <f>STDEV('Daily Returns'!B$1043:B$1294)*SQRT(Assumptions!$C$9)</f>
        <v>0.3254658772997181</v>
      </c>
      <c r="C1042" s="35">
        <f>STDEV('Daily Returns'!C$1043:C$1294)*SQRT(Assumptions!$C$9)</f>
        <v>0.19767248624467104</v>
      </c>
      <c r="D1042" s="35">
        <f>STDEV('Daily Returns'!D$1043:D$1294)*SQRT(Assumptions!$C$9)</f>
        <v>0.24579923166439205</v>
      </c>
      <c r="E1042" s="35">
        <f>STDEV('Daily Returns'!E$1043:E$1294)*SQRT(Assumptions!$C$9)</f>
        <v>0.17098038503575749</v>
      </c>
      <c r="F1042" s="32">
        <f>'Growth Index'!E1294/'Growth Index'!E1042-1</f>
        <v>0.14644186102935919</v>
      </c>
      <c r="G1042" s="37">
        <f>(F1042-Assumptions!$C$8)/E1042</f>
        <v>0.47632283090441674</v>
      </c>
      <c r="H1042" s="37">
        <f>CORREL('Daily Returns'!B$1043:B$1294,'Daily Returns'!C$1043:C$1294)</f>
        <v>5.6341915729162244E-2</v>
      </c>
      <c r="I1042" s="37">
        <f>CORREL('Daily Returns'!B$1043:B$1294,'Daily Returns'!D$1043:D$1294)</f>
        <v>0.3819542699339688</v>
      </c>
      <c r="J1042" s="37">
        <f>CORREL('Daily Returns'!C$1043:C$1294,'Daily Returns'!D$1043:D$1294)</f>
        <v>0.14074776170330455</v>
      </c>
    </row>
    <row r="1043" spans="1:10" x14ac:dyDescent="0.25">
      <c r="A1043" s="60">
        <f>'Daily Prices'!A1295</f>
        <v>44125</v>
      </c>
      <c r="B1043" s="61">
        <f>STDEV('Daily Returns'!B$1044:B$1295)*SQRT(Assumptions!$C$9)</f>
        <v>0.32480124392179227</v>
      </c>
      <c r="C1043" s="61">
        <f>STDEV('Daily Returns'!C$1044:C$1295)*SQRT(Assumptions!$C$9)</f>
        <v>0.19816642340977242</v>
      </c>
      <c r="D1043" s="61">
        <f>STDEV('Daily Returns'!D$1044:D$1295)*SQRT(Assumptions!$C$9)</f>
        <v>0.24521621743928665</v>
      </c>
      <c r="E1043" s="61">
        <f>STDEV('Daily Returns'!E$1044:E$1295)*SQRT(Assumptions!$C$9)</f>
        <v>0.17084322574071606</v>
      </c>
      <c r="F1043" s="48">
        <f>'Growth Index'!E1295/'Growth Index'!E1043-1</f>
        <v>0.14393134923942585</v>
      </c>
      <c r="G1043" s="62">
        <f>(F1043-Assumptions!$C$8)/E1043</f>
        <v>0.46201041274658283</v>
      </c>
      <c r="H1043" s="62">
        <f>CORREL('Daily Returns'!B$1044:B$1295,'Daily Returns'!C$1044:C$1295)</f>
        <v>5.7439233366394164E-2</v>
      </c>
      <c r="I1043" s="62">
        <f>CORREL('Daily Returns'!B$1044:B$1295,'Daily Returns'!D$1044:D$1295)</f>
        <v>0.37893841632518999</v>
      </c>
      <c r="J1043" s="62">
        <f>CORREL('Daily Returns'!C$1044:C$1295,'Daily Returns'!D$1044:D$1295)</f>
        <v>0.14387222029033486</v>
      </c>
    </row>
    <row r="1044" spans="1:10" x14ac:dyDescent="0.25">
      <c r="A1044" s="63">
        <f>'Daily Prices'!A1296</f>
        <v>44126</v>
      </c>
      <c r="B1044" s="35">
        <f>STDEV('Daily Returns'!B$1045:B$1296)*SQRT(Assumptions!$C$9)</f>
        <v>0.32481037351629904</v>
      </c>
      <c r="C1044" s="35">
        <f>STDEV('Daily Returns'!C$1045:C$1296)*SQRT(Assumptions!$C$9)</f>
        <v>0.19790823835435095</v>
      </c>
      <c r="D1044" s="35">
        <f>STDEV('Daily Returns'!D$1045:D$1296)*SQRT(Assumptions!$C$9)</f>
        <v>0.24499901561266929</v>
      </c>
      <c r="E1044" s="35">
        <f>STDEV('Daily Returns'!E$1045:E$1296)*SQRT(Assumptions!$C$9)</f>
        <v>0.17061638390649284</v>
      </c>
      <c r="F1044" s="32">
        <f>'Growth Index'!E1296/'Growth Index'!E1044-1</f>
        <v>0.125720613922367</v>
      </c>
      <c r="G1044" s="37">
        <f>(F1044-Assumptions!$C$8)/E1044</f>
        <v>0.35588970139963366</v>
      </c>
      <c r="H1044" s="37">
        <f>CORREL('Daily Returns'!B$1045:B$1296,'Daily Returns'!C$1045:C$1296)</f>
        <v>5.7465630687055874E-2</v>
      </c>
      <c r="I1044" s="37">
        <f>CORREL('Daily Returns'!B$1045:B$1296,'Daily Returns'!D$1045:D$1296)</f>
        <v>0.37873936039425621</v>
      </c>
      <c r="J1044" s="37">
        <f>CORREL('Daily Returns'!C$1045:C$1296,'Daily Returns'!D$1045:D$1296)</f>
        <v>0.14042272249630874</v>
      </c>
    </row>
    <row r="1045" spans="1:10" x14ac:dyDescent="0.25">
      <c r="A1045" s="60">
        <f>'Daily Prices'!A1297</f>
        <v>44127</v>
      </c>
      <c r="B1045" s="61">
        <f>STDEV('Daily Returns'!B$1046:B$1297)*SQRT(Assumptions!$C$9)</f>
        <v>0.32477313325774432</v>
      </c>
      <c r="C1045" s="61">
        <f>STDEV('Daily Returns'!C$1046:C$1297)*SQRT(Assumptions!$C$9)</f>
        <v>0.1978597179495688</v>
      </c>
      <c r="D1045" s="61">
        <f>STDEV('Daily Returns'!D$1046:D$1297)*SQRT(Assumptions!$C$9)</f>
        <v>0.24495240277279084</v>
      </c>
      <c r="E1045" s="61">
        <f>STDEV('Daily Returns'!E$1046:E$1297)*SQRT(Assumptions!$C$9)</f>
        <v>0.17064548830819015</v>
      </c>
      <c r="F1045" s="48">
        <f>'Growth Index'!E1297/'Growth Index'!E1045-1</f>
        <v>0.13191999857456205</v>
      </c>
      <c r="G1045" s="62">
        <f>(F1045-Assumptions!$C$8)/E1045</f>
        <v>0.39215803030023744</v>
      </c>
      <c r="H1045" s="62">
        <f>CORREL('Daily Returns'!B$1046:B$1297,'Daily Returns'!C$1046:C$1297)</f>
        <v>5.8050924291231522E-2</v>
      </c>
      <c r="I1045" s="62">
        <f>CORREL('Daily Returns'!B$1046:B$1297,'Daily Returns'!D$1046:D$1297)</f>
        <v>0.37851833257494688</v>
      </c>
      <c r="J1045" s="62">
        <f>CORREL('Daily Returns'!C$1046:C$1297,'Daily Returns'!D$1046:D$1297)</f>
        <v>0.1416314868867502</v>
      </c>
    </row>
    <row r="1046" spans="1:10" x14ac:dyDescent="0.25">
      <c r="A1046" s="63">
        <f>'Daily Prices'!A1298</f>
        <v>44130</v>
      </c>
      <c r="B1046" s="35">
        <f>STDEV('Daily Returns'!B$1047:B$1298)*SQRT(Assumptions!$C$9)</f>
        <v>0.32488887201846139</v>
      </c>
      <c r="C1046" s="35">
        <f>STDEV('Daily Returns'!C$1047:C$1298)*SQRT(Assumptions!$C$9)</f>
        <v>0.1978700132367586</v>
      </c>
      <c r="D1046" s="35">
        <f>STDEV('Daily Returns'!D$1047:D$1298)*SQRT(Assumptions!$C$9)</f>
        <v>0.24533036699635002</v>
      </c>
      <c r="E1046" s="35">
        <f>STDEV('Daily Returns'!E$1047:E$1298)*SQRT(Assumptions!$C$9)</f>
        <v>0.1708210121522544</v>
      </c>
      <c r="F1046" s="32">
        <f>'Growth Index'!E1298/'Growth Index'!E1046-1</f>
        <v>0.12757583203349543</v>
      </c>
      <c r="G1046" s="37">
        <f>(F1046-Assumptions!$C$8)/E1046</f>
        <v>0.36632397411227718</v>
      </c>
      <c r="H1046" s="37">
        <f>CORREL('Daily Returns'!B$1047:B$1298,'Daily Returns'!C$1047:C$1298)</f>
        <v>5.8371190325680937E-2</v>
      </c>
      <c r="I1046" s="37">
        <f>CORREL('Daily Returns'!B$1047:B$1298,'Daily Returns'!D$1047:D$1298)</f>
        <v>0.37945692987339857</v>
      </c>
      <c r="J1046" s="37">
        <f>CORREL('Daily Returns'!C$1047:C$1298,'Daily Returns'!D$1047:D$1298)</f>
        <v>0.14198681418091436</v>
      </c>
    </row>
    <row r="1047" spans="1:10" x14ac:dyDescent="0.25">
      <c r="A1047" s="60">
        <f>'Daily Prices'!A1299</f>
        <v>44131</v>
      </c>
      <c r="B1047" s="61">
        <f>STDEV('Daily Returns'!B$1048:B$1299)*SQRT(Assumptions!$C$9)</f>
        <v>0.32494282012696629</v>
      </c>
      <c r="C1047" s="61">
        <f>STDEV('Daily Returns'!C$1048:C$1299)*SQRT(Assumptions!$C$9)</f>
        <v>0.19758119540907326</v>
      </c>
      <c r="D1047" s="61">
        <f>STDEV('Daily Returns'!D$1048:D$1299)*SQRT(Assumptions!$C$9)</f>
        <v>0.24532401561212314</v>
      </c>
      <c r="E1047" s="61">
        <f>STDEV('Daily Returns'!E$1048:E$1299)*SQRT(Assumptions!$C$9)</f>
        <v>0.17087607578251621</v>
      </c>
      <c r="F1047" s="48">
        <f>'Growth Index'!E1299/'Growth Index'!E1047-1</f>
        <v>0.1328775247608438</v>
      </c>
      <c r="G1047" s="62">
        <f>(F1047-Assumptions!$C$8)/E1047</f>
        <v>0.39723246481406455</v>
      </c>
      <c r="H1047" s="62">
        <f>CORREL('Daily Returns'!B$1048:B$1299,'Daily Returns'!C$1048:C$1299)</f>
        <v>5.9486285937016312E-2</v>
      </c>
      <c r="I1047" s="62">
        <f>CORREL('Daily Returns'!B$1048:B$1299,'Daily Returns'!D$1048:D$1299)</f>
        <v>0.37956031196336881</v>
      </c>
      <c r="J1047" s="62">
        <f>CORREL('Daily Returns'!C$1048:C$1299,'Daily Returns'!D$1048:D$1299)</f>
        <v>0.14356923442571468</v>
      </c>
    </row>
    <row r="1048" spans="1:10" x14ac:dyDescent="0.25">
      <c r="A1048" s="63">
        <f>'Daily Prices'!A1300</f>
        <v>44132</v>
      </c>
      <c r="B1048" s="35">
        <f>STDEV('Daily Returns'!B$1049:B$1300)*SQRT(Assumptions!$C$9)</f>
        <v>0.32486879481959585</v>
      </c>
      <c r="C1048" s="35">
        <f>STDEV('Daily Returns'!C$1049:C$1300)*SQRT(Assumptions!$C$9)</f>
        <v>0.19727265192028862</v>
      </c>
      <c r="D1048" s="35">
        <f>STDEV('Daily Returns'!D$1049:D$1300)*SQRT(Assumptions!$C$9)</f>
        <v>0.24491149929029363</v>
      </c>
      <c r="E1048" s="35">
        <f>STDEV('Daily Returns'!E$1049:E$1300)*SQRT(Assumptions!$C$9)</f>
        <v>0.1712636189295822</v>
      </c>
      <c r="F1048" s="32">
        <f>'Growth Index'!E1300/'Growth Index'!E1048-1</f>
        <v>0.10883988008796841</v>
      </c>
      <c r="G1048" s="37">
        <f>(F1048-Assumptions!$C$8)/E1048</f>
        <v>0.25597894264977483</v>
      </c>
      <c r="H1048" s="37">
        <f>CORREL('Daily Returns'!B$1049:B$1300,'Daily Returns'!C$1049:C$1300)</f>
        <v>6.73585281870272E-2</v>
      </c>
      <c r="I1048" s="37">
        <f>CORREL('Daily Returns'!B$1049:B$1300,'Daily Returns'!D$1049:D$1300)</f>
        <v>0.38682825374888297</v>
      </c>
      <c r="J1048" s="37">
        <f>CORREL('Daily Returns'!C$1049:C$1300,'Daily Returns'!D$1049:D$1300)</f>
        <v>0.14071412248905535</v>
      </c>
    </row>
    <row r="1049" spans="1:10" x14ac:dyDescent="0.25">
      <c r="A1049" s="60">
        <f>'Daily Prices'!A1301</f>
        <v>44133</v>
      </c>
      <c r="B1049" s="61">
        <f>STDEV('Daily Returns'!B$1050:B$1301)*SQRT(Assumptions!$C$9)</f>
        <v>0.32489385351994354</v>
      </c>
      <c r="C1049" s="61">
        <f>STDEV('Daily Returns'!C$1050:C$1301)*SQRT(Assumptions!$C$9)</f>
        <v>0.19676645734335363</v>
      </c>
      <c r="D1049" s="61">
        <f>STDEV('Daily Returns'!D$1050:D$1301)*SQRT(Assumptions!$C$9)</f>
        <v>0.24422646153364827</v>
      </c>
      <c r="E1049" s="61">
        <f>STDEV('Daily Returns'!E$1050:E$1301)*SQRT(Assumptions!$C$9)</f>
        <v>0.17128209929925026</v>
      </c>
      <c r="F1049" s="48">
        <f>'Growth Index'!E1301/'Growth Index'!E1049-1</f>
        <v>0.10674335000481028</v>
      </c>
      <c r="G1049" s="62">
        <f>(F1049-Assumptions!$C$8)/E1049</f>
        <v>0.24371110685582889</v>
      </c>
      <c r="H1049" s="62">
        <f>CORREL('Daily Returns'!B$1050:B$1301,'Daily Returns'!C$1050:C$1301)</f>
        <v>6.6793940976710181E-2</v>
      </c>
      <c r="I1049" s="62">
        <f>CORREL('Daily Returns'!B$1050:B$1301,'Daily Returns'!D$1050:D$1301)</f>
        <v>0.38891807579886617</v>
      </c>
      <c r="J1049" s="62">
        <f>CORREL('Daily Returns'!C$1050:C$1301,'Daily Returns'!D$1050:D$1301)</f>
        <v>0.14696878978098646</v>
      </c>
    </row>
    <row r="1050" spans="1:10" x14ac:dyDescent="0.25">
      <c r="A1050" s="63">
        <f>'Daily Prices'!A1302</f>
        <v>44134</v>
      </c>
      <c r="B1050" s="35">
        <f>STDEV('Daily Returns'!B$1051:B$1302)*SQRT(Assumptions!$C$9)</f>
        <v>0.32464944072461827</v>
      </c>
      <c r="C1050" s="35">
        <f>STDEV('Daily Returns'!C$1051:C$1302)*SQRT(Assumptions!$C$9)</f>
        <v>0.19629714458795242</v>
      </c>
      <c r="D1050" s="35">
        <f>STDEV('Daily Returns'!D$1051:D$1302)*SQRT(Assumptions!$C$9)</f>
        <v>0.2427621393248971</v>
      </c>
      <c r="E1050" s="35">
        <f>STDEV('Daily Returns'!E$1051:E$1302)*SQRT(Assumptions!$C$9)</f>
        <v>0.17098653994592364</v>
      </c>
      <c r="F1050" s="32">
        <f>'Growth Index'!E1302/'Growth Index'!E1050-1</f>
        <v>0.12082949363304518</v>
      </c>
      <c r="G1050" s="37">
        <f>(F1050-Assumptions!$C$8)/E1050</f>
        <v>0.32651396800415911</v>
      </c>
      <c r="H1050" s="37">
        <f>CORREL('Daily Returns'!B$1051:B$1302,'Daily Returns'!C$1051:C$1302)</f>
        <v>6.9765677299506113E-2</v>
      </c>
      <c r="I1050" s="37">
        <f>CORREL('Daily Returns'!B$1051:B$1302,'Daily Returns'!D$1051:D$1302)</f>
        <v>0.395972198693269</v>
      </c>
      <c r="J1050" s="37">
        <f>CORREL('Daily Returns'!C$1051:C$1302,'Daily Returns'!D$1051:D$1302)</f>
        <v>0.13963745552374801</v>
      </c>
    </row>
    <row r="1051" spans="1:10" x14ac:dyDescent="0.25">
      <c r="A1051" s="60">
        <f>'Daily Prices'!A1303</f>
        <v>44137</v>
      </c>
      <c r="B1051" s="61">
        <f>STDEV('Daily Returns'!B$1052:B$1303)*SQRT(Assumptions!$C$9)</f>
        <v>0.32466085145198192</v>
      </c>
      <c r="C1051" s="61">
        <f>STDEV('Daily Returns'!C$1052:C$1303)*SQRT(Assumptions!$C$9)</f>
        <v>0.19616284644443943</v>
      </c>
      <c r="D1051" s="61">
        <f>STDEV('Daily Returns'!D$1052:D$1303)*SQRT(Assumptions!$C$9)</f>
        <v>0.23941235681783149</v>
      </c>
      <c r="E1051" s="61">
        <f>STDEV('Daily Returns'!E$1052:E$1303)*SQRT(Assumptions!$C$9)</f>
        <v>0.17086399631680121</v>
      </c>
      <c r="F1051" s="48">
        <f>'Growth Index'!E1303/'Growth Index'!E1051-1</f>
        <v>0.11811554902589338</v>
      </c>
      <c r="G1051" s="62">
        <f>(F1051-Assumptions!$C$8)/E1051</f>
        <v>0.31086448971620173</v>
      </c>
      <c r="H1051" s="62">
        <f>CORREL('Daily Returns'!B$1052:B$1303,'Daily Returns'!C$1052:C$1303)</f>
        <v>6.9725708483948809E-2</v>
      </c>
      <c r="I1051" s="62">
        <f>CORREL('Daily Returns'!B$1052:B$1303,'Daily Returns'!D$1052:D$1303)</f>
        <v>0.40315135755220999</v>
      </c>
      <c r="J1051" s="62">
        <f>CORREL('Daily Returns'!C$1052:C$1303,'Daily Returns'!D$1052:D$1303)</f>
        <v>0.14962137513713492</v>
      </c>
    </row>
    <row r="1052" spans="1:10" x14ac:dyDescent="0.25">
      <c r="A1052" s="63">
        <f>'Daily Prices'!A1304</f>
        <v>44138</v>
      </c>
      <c r="B1052" s="35">
        <f>STDEV('Daily Returns'!B$1053:B$1304)*SQRT(Assumptions!$C$9)</f>
        <v>0.32481251765981117</v>
      </c>
      <c r="C1052" s="35">
        <f>STDEV('Daily Returns'!C$1053:C$1304)*SQRT(Assumptions!$C$9)</f>
        <v>0.19624945861994697</v>
      </c>
      <c r="D1052" s="35">
        <f>STDEV('Daily Returns'!D$1053:D$1304)*SQRT(Assumptions!$C$9)</f>
        <v>0.23838294353595571</v>
      </c>
      <c r="E1052" s="35">
        <f>STDEV('Daily Returns'!E$1053:E$1304)*SQRT(Assumptions!$C$9)</f>
        <v>0.17109535599983977</v>
      </c>
      <c r="F1052" s="32">
        <f>'Growth Index'!E1304/'Growth Index'!E1052-1</f>
        <v>0.14475623740597565</v>
      </c>
      <c r="G1052" s="37">
        <f>(F1052-Assumptions!$C$8)/E1052</f>
        <v>0.46615080193088548</v>
      </c>
      <c r="H1052" s="37">
        <f>CORREL('Daily Returns'!B$1053:B$1304,'Daily Returns'!C$1053:C$1304)</f>
        <v>7.2730007720003181E-2</v>
      </c>
      <c r="I1052" s="37">
        <f>CORREL('Daily Returns'!B$1053:B$1304,'Daily Returns'!D$1053:D$1304)</f>
        <v>0.4102424090793792</v>
      </c>
      <c r="J1052" s="37">
        <f>CORREL('Daily Returns'!C$1053:C$1304,'Daily Returns'!D$1053:D$1304)</f>
        <v>0.1488604746424112</v>
      </c>
    </row>
    <row r="1053" spans="1:10" x14ac:dyDescent="0.25">
      <c r="A1053" s="60">
        <f>'Daily Prices'!A1305</f>
        <v>44140</v>
      </c>
      <c r="B1053" s="61">
        <f>STDEV('Daily Returns'!B$1054:B$1305)*SQRT(Assumptions!$C$9)</f>
        <v>0.32578546955314658</v>
      </c>
      <c r="C1053" s="61">
        <f>STDEV('Daily Returns'!C$1054:C$1305)*SQRT(Assumptions!$C$9)</f>
        <v>0.19626801397242002</v>
      </c>
      <c r="D1053" s="61">
        <f>STDEV('Daily Returns'!D$1054:D$1305)*SQRT(Assumptions!$C$9)</f>
        <v>0.23891589520565729</v>
      </c>
      <c r="E1053" s="61">
        <f>STDEV('Daily Returns'!E$1054:E$1305)*SQRT(Assumptions!$C$9)</f>
        <v>0.17174953869258866</v>
      </c>
      <c r="F1053" s="48">
        <f>'Growth Index'!E1305/'Growth Index'!E1053-1</f>
        <v>0.16611483534245308</v>
      </c>
      <c r="G1053" s="62">
        <f>(F1053-Assumptions!$C$8)/E1053</f>
        <v>0.58873424704468447</v>
      </c>
      <c r="H1053" s="62">
        <f>CORREL('Daily Returns'!B$1054:B$1305,'Daily Returns'!C$1054:C$1305)</f>
        <v>7.5018587271065959E-2</v>
      </c>
      <c r="I1053" s="62">
        <f>CORREL('Daily Returns'!B$1054:B$1305,'Daily Returns'!D$1054:D$1305)</f>
        <v>0.4134055902062686</v>
      </c>
      <c r="J1053" s="62">
        <f>CORREL('Daily Returns'!C$1054:C$1305,'Daily Returns'!D$1054:D$1305)</f>
        <v>0.15121826354053708</v>
      </c>
    </row>
    <row r="1054" spans="1:10" x14ac:dyDescent="0.25">
      <c r="A1054" s="63">
        <f>'Daily Prices'!A1306</f>
        <v>44141</v>
      </c>
      <c r="B1054" s="35">
        <f>STDEV('Daily Returns'!B$1055:B$1306)*SQRT(Assumptions!$C$9)</f>
        <v>0.32553349983227614</v>
      </c>
      <c r="C1054" s="35">
        <f>STDEV('Daily Returns'!C$1055:C$1306)*SQRT(Assumptions!$C$9)</f>
        <v>0.19626786090765977</v>
      </c>
      <c r="D1054" s="35">
        <f>STDEV('Daily Returns'!D$1055:D$1306)*SQRT(Assumptions!$C$9)</f>
        <v>0.23870175346498904</v>
      </c>
      <c r="E1054" s="35">
        <f>STDEV('Daily Returns'!E$1055:E$1306)*SQRT(Assumptions!$C$9)</f>
        <v>0.17161359796038847</v>
      </c>
      <c r="F1054" s="32">
        <f>'Growth Index'!E1306/'Growth Index'!E1054-1</f>
        <v>0.19062527117753558</v>
      </c>
      <c r="G1054" s="37">
        <f>(F1054-Assumptions!$C$8)/E1054</f>
        <v>0.73202399268228246</v>
      </c>
      <c r="H1054" s="37">
        <f>CORREL('Daily Returns'!B$1055:B$1306,'Daily Returns'!C$1055:C$1306)</f>
        <v>7.5173421045746869E-2</v>
      </c>
      <c r="I1054" s="37">
        <f>CORREL('Daily Returns'!B$1055:B$1306,'Daily Returns'!D$1055:D$1306)</f>
        <v>0.4122397507832829</v>
      </c>
      <c r="J1054" s="37">
        <f>CORREL('Daily Returns'!C$1055:C$1306,'Daily Returns'!D$1055:D$1306)</f>
        <v>0.15151398004479238</v>
      </c>
    </row>
    <row r="1055" spans="1:10" x14ac:dyDescent="0.25">
      <c r="A1055" s="60">
        <f>'Daily Prices'!A1307</f>
        <v>44144</v>
      </c>
      <c r="B1055" s="61">
        <f>STDEV('Daily Returns'!B$1056:B$1307)*SQRT(Assumptions!$C$9)</f>
        <v>0.32592574617689141</v>
      </c>
      <c r="C1055" s="61">
        <f>STDEV('Daily Returns'!C$1056:C$1307)*SQRT(Assumptions!$C$9)</f>
        <v>0.19981601949250305</v>
      </c>
      <c r="D1055" s="61">
        <f>STDEV('Daily Returns'!D$1056:D$1307)*SQRT(Assumptions!$C$9)</f>
        <v>0.23933963126144259</v>
      </c>
      <c r="E1055" s="61">
        <f>STDEV('Daily Returns'!E$1056:E$1307)*SQRT(Assumptions!$C$9)</f>
        <v>0.17168401577010134</v>
      </c>
      <c r="F1055" s="48">
        <f>'Growth Index'!E1307/'Growth Index'!E1055-1</f>
        <v>0.18533933902227662</v>
      </c>
      <c r="G1055" s="62">
        <f>(F1055-Assumptions!$C$8)/E1055</f>
        <v>0.70093501996959717</v>
      </c>
      <c r="H1055" s="62">
        <f>CORREL('Daily Returns'!B$1056:B$1307,'Daily Returns'!C$1056:C$1307)</f>
        <v>6.4531285606046054E-2</v>
      </c>
      <c r="I1055" s="62">
        <f>CORREL('Daily Returns'!B$1056:B$1307,'Daily Returns'!D$1056:D$1307)</f>
        <v>0.41427339831963439</v>
      </c>
      <c r="J1055" s="62">
        <f>CORREL('Daily Returns'!C$1056:C$1307,'Daily Returns'!D$1056:D$1307)</f>
        <v>0.13466355879277125</v>
      </c>
    </row>
    <row r="1056" spans="1:10" x14ac:dyDescent="0.25">
      <c r="A1056" s="63">
        <f>'Daily Prices'!A1308</f>
        <v>44146</v>
      </c>
      <c r="B1056" s="35">
        <f>STDEV('Daily Returns'!B$1057:B$1308)*SQRT(Assumptions!$C$9)</f>
        <v>0.32641323419695489</v>
      </c>
      <c r="C1056" s="35">
        <f>STDEV('Daily Returns'!C$1057:C$1308)*SQRT(Assumptions!$C$9)</f>
        <v>0.19981921091435442</v>
      </c>
      <c r="D1056" s="35">
        <f>STDEV('Daily Returns'!D$1057:D$1308)*SQRT(Assumptions!$C$9)</f>
        <v>0.23957593306057443</v>
      </c>
      <c r="E1056" s="35">
        <f>STDEV('Daily Returns'!E$1057:E$1308)*SQRT(Assumptions!$C$9)</f>
        <v>0.17214744727216846</v>
      </c>
      <c r="F1056" s="32">
        <f>'Growth Index'!E1308/'Growth Index'!E1056-1</f>
        <v>0.199879934062551</v>
      </c>
      <c r="G1056" s="37">
        <f>(F1056-Assumptions!$C$8)/E1056</f>
        <v>0.78351399454273174</v>
      </c>
      <c r="H1056" s="37">
        <f>CORREL('Daily Returns'!B$1057:B$1308,'Daily Returns'!C$1057:C$1308)</f>
        <v>6.4885260040212819E-2</v>
      </c>
      <c r="I1056" s="37">
        <f>CORREL('Daily Returns'!B$1057:B$1308,'Daily Returns'!D$1057:D$1308)</f>
        <v>0.42099941945247421</v>
      </c>
      <c r="J1056" s="37">
        <f>CORREL('Daily Returns'!C$1057:C$1308,'Daily Returns'!D$1057:D$1308)</f>
        <v>0.13488877079165734</v>
      </c>
    </row>
    <row r="1057" spans="1:10" x14ac:dyDescent="0.25">
      <c r="A1057" s="60">
        <f>'Daily Prices'!A1309</f>
        <v>44147</v>
      </c>
      <c r="B1057" s="61">
        <f>STDEV('Daily Returns'!B$1058:B$1309)*SQRT(Assumptions!$C$9)</f>
        <v>0.32222755320499569</v>
      </c>
      <c r="C1057" s="61">
        <f>STDEV('Daily Returns'!C$1058:C$1309)*SQRT(Assumptions!$C$9)</f>
        <v>0.19992077043915407</v>
      </c>
      <c r="D1057" s="61">
        <f>STDEV('Daily Returns'!D$1058:D$1309)*SQRT(Assumptions!$C$9)</f>
        <v>0.23913391604963388</v>
      </c>
      <c r="E1057" s="61">
        <f>STDEV('Daily Returns'!E$1058:E$1309)*SQRT(Assumptions!$C$9)</f>
        <v>0.17119351051876824</v>
      </c>
      <c r="F1057" s="48">
        <f>'Growth Index'!E1309/'Growth Index'!E1057-1</f>
        <v>0.18025803255115513</v>
      </c>
      <c r="G1057" s="62">
        <f>(F1057-Assumptions!$C$8)/E1057</f>
        <v>0.67326169199923724</v>
      </c>
      <c r="H1057" s="62">
        <f>CORREL('Daily Returns'!B$1058:B$1309,'Daily Returns'!C$1058:C$1309)</f>
        <v>6.8892078965934064E-2</v>
      </c>
      <c r="I1057" s="62">
        <f>CORREL('Daily Returns'!B$1058:B$1309,'Daily Returns'!D$1058:D$1309)</f>
        <v>0.41730712274298232</v>
      </c>
      <c r="J1057" s="62">
        <f>CORREL('Daily Returns'!C$1058:C$1309,'Daily Returns'!D$1058:D$1309)</f>
        <v>0.13663264607204231</v>
      </c>
    </row>
    <row r="1058" spans="1:10" x14ac:dyDescent="0.25">
      <c r="A1058" s="63">
        <f>'Daily Prices'!A1310</f>
        <v>44148</v>
      </c>
      <c r="B1058" s="35">
        <f>STDEV('Daily Returns'!B$1059:B$1310)*SQRT(Assumptions!$C$9)</f>
        <v>0.3210404054331637</v>
      </c>
      <c r="C1058" s="35">
        <f>STDEV('Daily Returns'!C$1059:C$1310)*SQRT(Assumptions!$C$9)</f>
        <v>0.19982071319247896</v>
      </c>
      <c r="D1058" s="35">
        <f>STDEV('Daily Returns'!D$1059:D$1310)*SQRT(Assumptions!$C$9)</f>
        <v>0.23754992929314789</v>
      </c>
      <c r="E1058" s="35">
        <f>STDEV('Daily Returns'!E$1059:E$1310)*SQRT(Assumptions!$C$9)</f>
        <v>0.17003138802120146</v>
      </c>
      <c r="F1058" s="32">
        <f>'Growth Index'!E1310/'Growth Index'!E1058-1</f>
        <v>0.16061010705296019</v>
      </c>
      <c r="G1058" s="37">
        <f>(F1058-Assumptions!$C$8)/E1058</f>
        <v>0.56230857235040876</v>
      </c>
      <c r="H1058" s="37">
        <f>CORREL('Daily Returns'!B$1059:B$1310,'Daily Returns'!C$1059:C$1310)</f>
        <v>6.5416596971379415E-2</v>
      </c>
      <c r="I1058" s="37">
        <f>CORREL('Daily Returns'!B$1059:B$1310,'Daily Returns'!D$1059:D$1310)</f>
        <v>0.41168240651898652</v>
      </c>
      <c r="J1058" s="37">
        <f>CORREL('Daily Returns'!C$1059:C$1310,'Daily Returns'!D$1059:D$1310)</f>
        <v>0.13245445466492639</v>
      </c>
    </row>
    <row r="1059" spans="1:10" x14ac:dyDescent="0.25">
      <c r="A1059" s="60">
        <f>'Daily Prices'!A1311</f>
        <v>44152</v>
      </c>
      <c r="B1059" s="61">
        <f>STDEV('Daily Returns'!B$1060:B$1311)*SQRT(Assumptions!$C$9)</f>
        <v>0.321232064080264</v>
      </c>
      <c r="C1059" s="61">
        <f>STDEV('Daily Returns'!C$1060:C$1311)*SQRT(Assumptions!$C$9)</f>
        <v>0.1998521155662096</v>
      </c>
      <c r="D1059" s="61">
        <f>STDEV('Daily Returns'!D$1060:D$1311)*SQRT(Assumptions!$C$9)</f>
        <v>0.2378400586186476</v>
      </c>
      <c r="E1059" s="61">
        <f>STDEV('Daily Returns'!E$1060:E$1311)*SQRT(Assumptions!$C$9)</f>
        <v>0.17012108354250263</v>
      </c>
      <c r="F1059" s="48">
        <f>'Growth Index'!E1311/'Growth Index'!E1059-1</f>
        <v>0.16929011260757409</v>
      </c>
      <c r="G1059" s="62">
        <f>(F1059-Assumptions!$C$8)/E1059</f>
        <v>0.61303461297034656</v>
      </c>
      <c r="H1059" s="62">
        <f>CORREL('Daily Returns'!B$1060:B$1311,'Daily Returns'!C$1060:C$1311)</f>
        <v>6.4754895690390946E-2</v>
      </c>
      <c r="I1059" s="62">
        <f>CORREL('Daily Returns'!B$1060:B$1311,'Daily Returns'!D$1060:D$1311)</f>
        <v>0.41277567761924799</v>
      </c>
      <c r="J1059" s="62">
        <f>CORREL('Daily Returns'!C$1060:C$1311,'Daily Returns'!D$1060:D$1311)</f>
        <v>0.13131930076203138</v>
      </c>
    </row>
    <row r="1060" spans="1:10" x14ac:dyDescent="0.25">
      <c r="A1060" s="63">
        <f>'Daily Prices'!A1312</f>
        <v>44153</v>
      </c>
      <c r="B1060" s="35">
        <f>STDEV('Daily Returns'!B$1061:B$1312)*SQRT(Assumptions!$C$9)</f>
        <v>0.32097447891566389</v>
      </c>
      <c r="C1060" s="35">
        <f>STDEV('Daily Returns'!C$1061:C$1312)*SQRT(Assumptions!$C$9)</f>
        <v>0.20013135350850983</v>
      </c>
      <c r="D1060" s="35">
        <f>STDEV('Daily Returns'!D$1061:D$1312)*SQRT(Assumptions!$C$9)</f>
        <v>0.2373371031119775</v>
      </c>
      <c r="E1060" s="35">
        <f>STDEV('Daily Returns'!E$1061:E$1312)*SQRT(Assumptions!$C$9)</f>
        <v>0.16997285429680292</v>
      </c>
      <c r="F1060" s="32">
        <f>'Growth Index'!E1312/'Growth Index'!E1060-1</f>
        <v>0.17652056856300491</v>
      </c>
      <c r="G1060" s="37">
        <f>(F1060-Assumptions!$C$8)/E1060</f>
        <v>0.65610811222990995</v>
      </c>
      <c r="H1060" s="37">
        <f>CORREL('Daily Returns'!B$1061:B$1312,'Daily Returns'!C$1061:C$1312)</f>
        <v>6.5017466989399336E-2</v>
      </c>
      <c r="I1060" s="37">
        <f>CORREL('Daily Returns'!B$1061:B$1312,'Daily Returns'!D$1061:D$1312)</f>
        <v>0.41134278282213288</v>
      </c>
      <c r="J1060" s="37">
        <f>CORREL('Daily Returns'!C$1061:C$1312,'Daily Returns'!D$1061:D$1312)</f>
        <v>0.13138492642878105</v>
      </c>
    </row>
    <row r="1061" spans="1:10" x14ac:dyDescent="0.25">
      <c r="A1061" s="60">
        <f>'Daily Prices'!A1313</f>
        <v>44154</v>
      </c>
      <c r="B1061" s="61">
        <f>STDEV('Daily Returns'!B$1062:B$1313)*SQRT(Assumptions!$C$9)</f>
        <v>0.32113032322319773</v>
      </c>
      <c r="C1061" s="61">
        <f>STDEV('Daily Returns'!C$1062:C$1313)*SQRT(Assumptions!$C$9)</f>
        <v>0.19978470930223283</v>
      </c>
      <c r="D1061" s="61">
        <f>STDEV('Daily Returns'!D$1062:D$1313)*SQRT(Assumptions!$C$9)</f>
        <v>0.23717884256517865</v>
      </c>
      <c r="E1061" s="61">
        <f>STDEV('Daily Returns'!E$1062:E$1313)*SQRT(Assumptions!$C$9)</f>
        <v>0.17041093586452513</v>
      </c>
      <c r="F1061" s="48">
        <f>'Growth Index'!E1313/'Growth Index'!E1061-1</f>
        <v>0.16130758782820087</v>
      </c>
      <c r="G1061" s="62">
        <f>(F1061-Assumptions!$C$8)/E1061</f>
        <v>0.56514910466053869</v>
      </c>
      <c r="H1061" s="62">
        <f>CORREL('Daily Returns'!B$1062:B$1313,'Daily Returns'!C$1062:C$1313)</f>
        <v>6.9984954947203942E-2</v>
      </c>
      <c r="I1061" s="62">
        <f>CORREL('Daily Returns'!B$1062:B$1313,'Daily Returns'!D$1062:D$1313)</f>
        <v>0.41172344124910037</v>
      </c>
      <c r="J1061" s="62">
        <f>CORREL('Daily Returns'!C$1062:C$1313,'Daily Returns'!D$1062:D$1313)</f>
        <v>0.13958100272205703</v>
      </c>
    </row>
    <row r="1062" spans="1:10" x14ac:dyDescent="0.25">
      <c r="A1062" s="63">
        <f>'Daily Prices'!A1314</f>
        <v>44155</v>
      </c>
      <c r="B1062" s="35">
        <f>STDEV('Daily Returns'!B$1063:B$1314)*SQRT(Assumptions!$C$9)</f>
        <v>0.3211444666099279</v>
      </c>
      <c r="C1062" s="35">
        <f>STDEV('Daily Returns'!C$1063:C$1314)*SQRT(Assumptions!$C$9)</f>
        <v>0.1992692547380383</v>
      </c>
      <c r="D1062" s="35">
        <f>STDEV('Daily Returns'!D$1063:D$1314)*SQRT(Assumptions!$C$9)</f>
        <v>0.23708145076861398</v>
      </c>
      <c r="E1062" s="35">
        <f>STDEV('Daily Returns'!E$1063:E$1314)*SQRT(Assumptions!$C$9)</f>
        <v>0.17020428971353402</v>
      </c>
      <c r="F1062" s="32">
        <f>'Growth Index'!E1314/'Growth Index'!E1062-1</f>
        <v>0.18119856139634205</v>
      </c>
      <c r="G1062" s="37">
        <f>(F1062-Assumptions!$C$8)/E1062</f>
        <v>0.68270054527951396</v>
      </c>
      <c r="H1062" s="37">
        <f>CORREL('Daily Returns'!B$1063:B$1314,'Daily Returns'!C$1063:C$1314)</f>
        <v>6.9650070927015542E-2</v>
      </c>
      <c r="I1062" s="37">
        <f>CORREL('Daily Returns'!B$1063:B$1314,'Daily Returns'!D$1063:D$1314)</f>
        <v>0.41166542767651226</v>
      </c>
      <c r="J1062" s="37">
        <f>CORREL('Daily Returns'!C$1063:C$1314,'Daily Returns'!D$1063:D$1314)</f>
        <v>0.13793613861696249</v>
      </c>
    </row>
    <row r="1063" spans="1:10" x14ac:dyDescent="0.25">
      <c r="A1063" s="60">
        <f>'Daily Prices'!A1315</f>
        <v>44158</v>
      </c>
      <c r="B1063" s="61">
        <f>STDEV('Daily Returns'!B$1064:B$1315)*SQRT(Assumptions!$C$9)</f>
        <v>0.32113154027526275</v>
      </c>
      <c r="C1063" s="61">
        <f>STDEV('Daily Returns'!C$1064:C$1315)*SQRT(Assumptions!$C$9)</f>
        <v>0.20010526203589427</v>
      </c>
      <c r="D1063" s="61">
        <f>STDEV('Daily Returns'!D$1064:D$1315)*SQRT(Assumptions!$C$9)</f>
        <v>0.23704173143868035</v>
      </c>
      <c r="E1063" s="61">
        <f>STDEV('Daily Returns'!E$1064:E$1315)*SQRT(Assumptions!$C$9)</f>
        <v>0.17021272765252909</v>
      </c>
      <c r="F1063" s="48">
        <f>'Growth Index'!E1315/'Growth Index'!E1063-1</f>
        <v>0.18085663404593588</v>
      </c>
      <c r="G1063" s="62">
        <f>(F1063-Assumptions!$C$8)/E1063</f>
        <v>0.68065787819606938</v>
      </c>
      <c r="H1063" s="62">
        <f>CORREL('Daily Returns'!B$1064:B$1315,'Daily Returns'!C$1064:C$1315)</f>
        <v>6.797813160408693E-2</v>
      </c>
      <c r="I1063" s="62">
        <f>CORREL('Daily Returns'!B$1064:B$1315,'Daily Returns'!D$1064:D$1315)</f>
        <v>0.41158251289941011</v>
      </c>
      <c r="J1063" s="62">
        <f>CORREL('Daily Returns'!C$1064:C$1315,'Daily Returns'!D$1064:D$1315)</f>
        <v>0.13523448723479217</v>
      </c>
    </row>
    <row r="1064" spans="1:10" x14ac:dyDescent="0.25">
      <c r="A1064" s="63">
        <f>'Daily Prices'!A1316</f>
        <v>44159</v>
      </c>
      <c r="B1064" s="35">
        <f>STDEV('Daily Returns'!B$1065:B$1316)*SQRT(Assumptions!$C$9)</f>
        <v>0.32110787118917111</v>
      </c>
      <c r="C1064" s="35">
        <f>STDEV('Daily Returns'!C$1065:C$1316)*SQRT(Assumptions!$C$9)</f>
        <v>0.20168687972573565</v>
      </c>
      <c r="D1064" s="35">
        <f>STDEV('Daily Returns'!D$1065:D$1316)*SQRT(Assumptions!$C$9)</f>
        <v>0.2367370473336271</v>
      </c>
      <c r="E1064" s="35">
        <f>STDEV('Daily Returns'!E$1065:E$1316)*SQRT(Assumptions!$C$9)</f>
        <v>0.17001581161489912</v>
      </c>
      <c r="F1064" s="32">
        <f>'Growth Index'!E1316/'Growth Index'!E1064-1</f>
        <v>0.18680899623913327</v>
      </c>
      <c r="G1064" s="37">
        <f>(F1064-Assumptions!$C$8)/E1064</f>
        <v>0.71645686999419467</v>
      </c>
      <c r="H1064" s="37">
        <f>CORREL('Daily Returns'!B$1065:B$1316,'Daily Returns'!C$1065:C$1316)</f>
        <v>6.3245129170703435E-2</v>
      </c>
      <c r="I1064" s="37">
        <f>CORREL('Daily Returns'!B$1065:B$1316,'Daily Returns'!D$1065:D$1316)</f>
        <v>0.41130995461920122</v>
      </c>
      <c r="J1064" s="37">
        <f>CORREL('Daily Returns'!C$1065:C$1316,'Daily Returns'!D$1065:D$1316)</f>
        <v>0.12757806926411569</v>
      </c>
    </row>
    <row r="1065" spans="1:10" x14ac:dyDescent="0.25">
      <c r="A1065" s="60">
        <f>'Daily Prices'!A1317</f>
        <v>44160</v>
      </c>
      <c r="B1065" s="61">
        <f>STDEV('Daily Returns'!B$1066:B$1317)*SQRT(Assumptions!$C$9)</f>
        <v>0.32106076273659923</v>
      </c>
      <c r="C1065" s="61">
        <f>STDEV('Daily Returns'!C$1066:C$1317)*SQRT(Assumptions!$C$9)</f>
        <v>0.20126848065648054</v>
      </c>
      <c r="D1065" s="61">
        <f>STDEV('Daily Returns'!D$1066:D$1317)*SQRT(Assumptions!$C$9)</f>
        <v>0.23681149339514077</v>
      </c>
      <c r="E1065" s="61">
        <f>STDEV('Daily Returns'!E$1066:E$1317)*SQRT(Assumptions!$C$9)</f>
        <v>0.17015796763887395</v>
      </c>
      <c r="F1065" s="48">
        <f>'Growth Index'!E1317/'Growth Index'!E1065-1</f>
        <v>0.18034087158462397</v>
      </c>
      <c r="G1065" s="62">
        <f>(F1065-Assumptions!$C$8)/E1065</f>
        <v>0.67784584633387113</v>
      </c>
      <c r="H1065" s="62">
        <f>CORREL('Daily Returns'!B$1066:B$1317,'Daily Returns'!C$1066:C$1317)</f>
        <v>6.6723462167256276E-2</v>
      </c>
      <c r="I1065" s="62">
        <f>CORREL('Daily Returns'!B$1066:B$1317,'Daily Returns'!D$1066:D$1317)</f>
        <v>0.41172381510678846</v>
      </c>
      <c r="J1065" s="62">
        <f>CORREL('Daily Returns'!C$1066:C$1317,'Daily Returns'!D$1066:D$1317)</f>
        <v>0.12924674559217789</v>
      </c>
    </row>
    <row r="1066" spans="1:10" x14ac:dyDescent="0.25">
      <c r="A1066" s="63">
        <f>'Daily Prices'!A1318</f>
        <v>44161</v>
      </c>
      <c r="B1066" s="35">
        <f>STDEV('Daily Returns'!B$1067:B$1318)*SQRT(Assumptions!$C$9)</f>
        <v>0.32115485111740988</v>
      </c>
      <c r="C1066" s="35">
        <f>STDEV('Daily Returns'!C$1067:C$1318)*SQRT(Assumptions!$C$9)</f>
        <v>0.20124242188624564</v>
      </c>
      <c r="D1066" s="35">
        <f>STDEV('Daily Returns'!D$1067:D$1318)*SQRT(Assumptions!$C$9)</f>
        <v>0.23695359619082185</v>
      </c>
      <c r="E1066" s="35">
        <f>STDEV('Daily Returns'!E$1067:E$1318)*SQRT(Assumptions!$C$9)</f>
        <v>0.170227196870918</v>
      </c>
      <c r="F1066" s="32">
        <f>'Growth Index'!E1318/'Growth Index'!E1066-1</f>
        <v>0.18836507514915835</v>
      </c>
      <c r="G1066" s="37">
        <f>(F1066-Assumptions!$C$8)/E1066</f>
        <v>0.72470837455371573</v>
      </c>
      <c r="H1066" s="37">
        <f>CORREL('Daily Returns'!B$1067:B$1318,'Daily Returns'!C$1067:C$1318)</f>
        <v>6.6764685303498689E-2</v>
      </c>
      <c r="I1066" s="37">
        <f>CORREL('Daily Returns'!B$1067:B$1318,'Daily Returns'!D$1067:D$1318)</f>
        <v>0.41219761553957351</v>
      </c>
      <c r="J1066" s="37">
        <f>CORREL('Daily Returns'!C$1067:C$1318,'Daily Returns'!D$1067:D$1318)</f>
        <v>0.12930946016622463</v>
      </c>
    </row>
    <row r="1067" spans="1:10" x14ac:dyDescent="0.25">
      <c r="A1067" s="60">
        <f>'Daily Prices'!A1319</f>
        <v>44162</v>
      </c>
      <c r="B1067" s="61">
        <f>STDEV('Daily Returns'!B$1068:B$1319)*SQRT(Assumptions!$C$9)</f>
        <v>0.32106067482428591</v>
      </c>
      <c r="C1067" s="61">
        <f>STDEV('Daily Returns'!C$1068:C$1319)*SQRT(Assumptions!$C$9)</f>
        <v>0.2015941745068083</v>
      </c>
      <c r="D1067" s="61">
        <f>STDEV('Daily Returns'!D$1068:D$1319)*SQRT(Assumptions!$C$9)</f>
        <v>0.23692592946983773</v>
      </c>
      <c r="E1067" s="61">
        <f>STDEV('Daily Returns'!E$1068:E$1319)*SQRT(Assumptions!$C$9)</f>
        <v>0.17040003411852975</v>
      </c>
      <c r="F1067" s="48">
        <f>'Growth Index'!E1319/'Growth Index'!E1067-1</f>
        <v>0.18153871921387177</v>
      </c>
      <c r="G1067" s="62">
        <f>(F1067-Assumptions!$C$8)/E1067</f>
        <v>0.68391253450576062</v>
      </c>
      <c r="H1067" s="62">
        <f>CORREL('Daily Returns'!B$1068:B$1319,'Daily Returns'!C$1068:C$1319)</f>
        <v>6.8399428731717879E-2</v>
      </c>
      <c r="I1067" s="62">
        <f>CORREL('Daily Returns'!B$1068:B$1319,'Daily Returns'!D$1068:D$1319)</f>
        <v>0.41319818621952903</v>
      </c>
      <c r="J1067" s="62">
        <f>CORREL('Daily Returns'!C$1068:C$1319,'Daily Returns'!D$1068:D$1319)</f>
        <v>0.12949493682342442</v>
      </c>
    </row>
    <row r="1068" spans="1:10" x14ac:dyDescent="0.25">
      <c r="A1068" s="63">
        <f>'Daily Prices'!A1320</f>
        <v>44167</v>
      </c>
      <c r="B1068" s="35">
        <f>STDEV('Daily Returns'!B$1069:B$1320)*SQRT(Assumptions!$C$9)</f>
        <v>0.32111041057562711</v>
      </c>
      <c r="C1068" s="35">
        <f>STDEV('Daily Returns'!C$1069:C$1320)*SQRT(Assumptions!$C$9)</f>
        <v>0.20254593704534485</v>
      </c>
      <c r="D1068" s="35">
        <f>STDEV('Daily Returns'!D$1069:D$1320)*SQRT(Assumptions!$C$9)</f>
        <v>0.23724899163475829</v>
      </c>
      <c r="E1068" s="35">
        <f>STDEV('Daily Returns'!E$1069:E$1320)*SQRT(Assumptions!$C$9)</f>
        <v>0.17099056599402454</v>
      </c>
      <c r="F1068" s="32">
        <f>'Growth Index'!E1320/'Growth Index'!E1068-1</f>
        <v>0.1939073355247789</v>
      </c>
      <c r="G1068" s="37">
        <f>(F1068-Assumptions!$C$8)/E1068</f>
        <v>0.75388565898590987</v>
      </c>
      <c r="H1068" s="37">
        <f>CORREL('Daily Returns'!B$1069:B$1320,'Daily Returns'!C$1069:C$1320)</f>
        <v>7.0936399174295187E-2</v>
      </c>
      <c r="I1068" s="37">
        <f>CORREL('Daily Returns'!B$1069:B$1320,'Daily Returns'!D$1069:D$1320)</f>
        <v>0.41374676718635761</v>
      </c>
      <c r="J1068" s="37">
        <f>CORREL('Daily Returns'!C$1069:C$1320,'Daily Returns'!D$1069:D$1320)</f>
        <v>0.1341302198701648</v>
      </c>
    </row>
    <row r="1069" spans="1:10" x14ac:dyDescent="0.25">
      <c r="A1069" s="60">
        <f>'Daily Prices'!A1321</f>
        <v>44168</v>
      </c>
      <c r="B1069" s="61">
        <f>STDEV('Daily Returns'!B$1070:B$1321)*SQRT(Assumptions!$C$9)</f>
        <v>0.32103799936935273</v>
      </c>
      <c r="C1069" s="61">
        <f>STDEV('Daily Returns'!C$1070:C$1321)*SQRT(Assumptions!$C$9)</f>
        <v>0.2026316238577216</v>
      </c>
      <c r="D1069" s="61">
        <f>STDEV('Daily Returns'!D$1070:D$1321)*SQRT(Assumptions!$C$9)</f>
        <v>0.23743493944671865</v>
      </c>
      <c r="E1069" s="61">
        <f>STDEV('Daily Returns'!E$1070:E$1321)*SQRT(Assumptions!$C$9)</f>
        <v>0.1710290542743568</v>
      </c>
      <c r="F1069" s="48">
        <f>'Growth Index'!E1321/'Growth Index'!E1069-1</f>
        <v>0.19553028878523349</v>
      </c>
      <c r="G1069" s="62">
        <f>(F1069-Assumptions!$C$8)/E1069</f>
        <v>0.76320534741332846</v>
      </c>
      <c r="H1069" s="62">
        <f>CORREL('Daily Returns'!B$1070:B$1321,'Daily Returns'!C$1070:C$1321)</f>
        <v>7.0746792362234398E-2</v>
      </c>
      <c r="I1069" s="62">
        <f>CORREL('Daily Returns'!B$1070:B$1321,'Daily Returns'!D$1070:D$1321)</f>
        <v>0.41297703745776682</v>
      </c>
      <c r="J1069" s="62">
        <f>CORREL('Daily Returns'!C$1070:C$1321,'Daily Returns'!D$1070:D$1321)</f>
        <v>0.13517974802095026</v>
      </c>
    </row>
    <row r="1070" spans="1:10" x14ac:dyDescent="0.25">
      <c r="A1070" s="63">
        <f>'Daily Prices'!A1322</f>
        <v>44173</v>
      </c>
      <c r="B1070" s="35">
        <f>STDEV('Daily Returns'!B$1071:B$1322)*SQRT(Assumptions!$C$9)</f>
        <v>0.3217250009159805</v>
      </c>
      <c r="C1070" s="35">
        <f>STDEV('Daily Returns'!C$1071:C$1322)*SQRT(Assumptions!$C$9)</f>
        <v>0.20324316145923921</v>
      </c>
      <c r="D1070" s="35">
        <f>STDEV('Daily Returns'!D$1071:D$1322)*SQRT(Assumptions!$C$9)</f>
        <v>0.2376726386434129</v>
      </c>
      <c r="E1070" s="35">
        <f>STDEV('Daily Returns'!E$1071:E$1322)*SQRT(Assumptions!$C$9)</f>
        <v>0.17178251698509794</v>
      </c>
      <c r="F1070" s="32">
        <f>'Growth Index'!E1322/'Growth Index'!E1070-1</f>
        <v>0.21577383877903644</v>
      </c>
      <c r="G1070" s="37">
        <f>(F1070-Assumptions!$C$8)/E1070</f>
        <v>0.87770188390076975</v>
      </c>
      <c r="H1070" s="37">
        <f>CORREL('Daily Returns'!B$1071:B$1322,'Daily Returns'!C$1071:C$1322)</f>
        <v>7.5771908728838752E-2</v>
      </c>
      <c r="I1070" s="37">
        <f>CORREL('Daily Returns'!B$1071:B$1322,'Daily Returns'!D$1071:D$1322)</f>
        <v>0.41460987637216989</v>
      </c>
      <c r="J1070" s="37">
        <f>CORREL('Daily Returns'!C$1071:C$1322,'Daily Returns'!D$1071:D$1322)</f>
        <v>0.13841865648137922</v>
      </c>
    </row>
    <row r="1071" spans="1:10" x14ac:dyDescent="0.25">
      <c r="A1071" s="60">
        <f>'Daily Prices'!A1323</f>
        <v>44175</v>
      </c>
      <c r="B1071" s="61">
        <f>STDEV('Daily Returns'!B$1072:B$1323)*SQRT(Assumptions!$C$9)</f>
        <v>0.3216134817993892</v>
      </c>
      <c r="C1071" s="61">
        <f>STDEV('Daily Returns'!C$1072:C$1323)*SQRT(Assumptions!$C$9)</f>
        <v>0.20366086516280266</v>
      </c>
      <c r="D1071" s="61">
        <f>STDEV('Daily Returns'!D$1072:D$1323)*SQRT(Assumptions!$C$9)</f>
        <v>0.237695915327713</v>
      </c>
      <c r="E1071" s="61">
        <f>STDEV('Daily Returns'!E$1072:E$1323)*SQRT(Assumptions!$C$9)</f>
        <v>0.17165728387358137</v>
      </c>
      <c r="F1071" s="48">
        <f>'Growth Index'!E1323/'Growth Index'!E1071-1</f>
        <v>0.20793504452524769</v>
      </c>
      <c r="G1071" s="62">
        <f>(F1071-Assumptions!$C$8)/E1071</f>
        <v>0.83267683898874667</v>
      </c>
      <c r="H1071" s="62">
        <f>CORREL('Daily Returns'!B$1072:B$1323,'Daily Returns'!C$1072:C$1323)</f>
        <v>7.4179680889224123E-2</v>
      </c>
      <c r="I1071" s="62">
        <f>CORREL('Daily Returns'!B$1072:B$1323,'Daily Returns'!D$1072:D$1323)</f>
        <v>0.41422202313383244</v>
      </c>
      <c r="J1071" s="62">
        <f>CORREL('Daily Returns'!C$1072:C$1323,'Daily Returns'!D$1072:D$1323)</f>
        <v>0.1351097721620492</v>
      </c>
    </row>
    <row r="1072" spans="1:10" x14ac:dyDescent="0.25">
      <c r="A1072" s="63">
        <f>'Daily Prices'!A1324</f>
        <v>44176</v>
      </c>
      <c r="B1072" s="35">
        <f>STDEV('Daily Returns'!B$1073:B$1324)*SQRT(Assumptions!$C$9)</f>
        <v>0.32157437807799938</v>
      </c>
      <c r="C1072" s="35">
        <f>STDEV('Daily Returns'!C$1073:C$1324)*SQRT(Assumptions!$C$9)</f>
        <v>0.20364428792877393</v>
      </c>
      <c r="D1072" s="35">
        <f>STDEV('Daily Returns'!D$1073:D$1324)*SQRT(Assumptions!$C$9)</f>
        <v>0.23765579771173537</v>
      </c>
      <c r="E1072" s="35">
        <f>STDEV('Daily Returns'!E$1073:E$1324)*SQRT(Assumptions!$C$9)</f>
        <v>0.17164200718278935</v>
      </c>
      <c r="F1072" s="32">
        <f>'Growth Index'!E1324/'Growth Index'!E1072-1</f>
        <v>0.20696812445729695</v>
      </c>
      <c r="G1072" s="37">
        <f>(F1072-Assumptions!$C$8)/E1072</f>
        <v>0.8271175966038935</v>
      </c>
      <c r="H1072" s="37">
        <f>CORREL('Daily Returns'!B$1073:B$1324,'Daily Returns'!C$1073:C$1324)</f>
        <v>7.4413641059151686E-2</v>
      </c>
      <c r="I1072" s="37">
        <f>CORREL('Daily Returns'!B$1073:B$1324,'Daily Returns'!D$1073:D$1324)</f>
        <v>0.41382027239088243</v>
      </c>
      <c r="J1072" s="37">
        <f>CORREL('Daily Returns'!C$1073:C$1324,'Daily Returns'!D$1073:D$1324)</f>
        <v>0.1354497974791489</v>
      </c>
    </row>
    <row r="1073" spans="1:10" x14ac:dyDescent="0.25">
      <c r="A1073" s="60">
        <f>'Daily Prices'!A1325</f>
        <v>44179</v>
      </c>
      <c r="B1073" s="61">
        <f>STDEV('Daily Returns'!B$1074:B$1325)*SQRT(Assumptions!$C$9)</f>
        <v>0.32144667843867497</v>
      </c>
      <c r="C1073" s="61">
        <f>STDEV('Daily Returns'!C$1074:C$1325)*SQRT(Assumptions!$C$9)</f>
        <v>0.20361884846248932</v>
      </c>
      <c r="D1073" s="61">
        <f>STDEV('Daily Returns'!D$1074:D$1325)*SQRT(Assumptions!$C$9)</f>
        <v>0.23786357227493776</v>
      </c>
      <c r="E1073" s="61">
        <f>STDEV('Daily Returns'!E$1074:E$1325)*SQRT(Assumptions!$C$9)</f>
        <v>0.17148335336686302</v>
      </c>
      <c r="F1073" s="48">
        <f>'Growth Index'!E1325/'Growth Index'!E1073-1</f>
        <v>0.21691309221790478</v>
      </c>
      <c r="G1073" s="62">
        <f>(F1073-Assumptions!$C$8)/E1073</f>
        <v>0.88587661271650908</v>
      </c>
      <c r="H1073" s="62">
        <f>CORREL('Daily Returns'!B$1074:B$1325,'Daily Returns'!C$1074:C$1325)</f>
        <v>7.2922583605820948E-2</v>
      </c>
      <c r="I1073" s="62">
        <f>CORREL('Daily Returns'!B$1074:B$1325,'Daily Returns'!D$1074:D$1325)</f>
        <v>0.41348840893390942</v>
      </c>
      <c r="J1073" s="62">
        <f>CORREL('Daily Returns'!C$1074:C$1325,'Daily Returns'!D$1074:D$1325)</f>
        <v>0.13290549597895174</v>
      </c>
    </row>
    <row r="1074" spans="1:10" x14ac:dyDescent="0.25">
      <c r="A1074" s="63">
        <f>'Daily Prices'!A1326</f>
        <v>44180</v>
      </c>
      <c r="B1074" s="35">
        <f>STDEV('Daily Returns'!B$1075:B$1326)*SQRT(Assumptions!$C$9)</f>
        <v>0.32144362428643003</v>
      </c>
      <c r="C1074" s="35">
        <f>STDEV('Daily Returns'!C$1075:C$1326)*SQRT(Assumptions!$C$9)</f>
        <v>0.20371704279927799</v>
      </c>
      <c r="D1074" s="35">
        <f>STDEV('Daily Returns'!D$1075:D$1326)*SQRT(Assumptions!$C$9)</f>
        <v>0.23807223072138667</v>
      </c>
      <c r="E1074" s="35">
        <f>STDEV('Daily Returns'!E$1075:E$1326)*SQRT(Assumptions!$C$9)</f>
        <v>0.17155808131203767</v>
      </c>
      <c r="F1074" s="32">
        <f>'Growth Index'!E1326/'Growth Index'!E1074-1</f>
        <v>0.2202748678274089</v>
      </c>
      <c r="G1074" s="37">
        <f>(F1074-Assumptions!$C$8)/E1074</f>
        <v>0.90508629287470221</v>
      </c>
      <c r="H1074" s="37">
        <f>CORREL('Daily Returns'!B$1075:B$1326,'Daily Returns'!C$1075:C$1326)</f>
        <v>7.2713376045109898E-2</v>
      </c>
      <c r="I1074" s="37">
        <f>CORREL('Daily Returns'!B$1075:B$1326,'Daily Returns'!D$1075:D$1326)</f>
        <v>0.41295976331955714</v>
      </c>
      <c r="J1074" s="37">
        <f>CORREL('Daily Returns'!C$1075:C$1326,'Daily Returns'!D$1075:D$1326)</f>
        <v>0.13406217973018067</v>
      </c>
    </row>
    <row r="1075" spans="1:10" x14ac:dyDescent="0.25">
      <c r="A1075" s="60">
        <f>'Daily Prices'!A1327</f>
        <v>44181</v>
      </c>
      <c r="B1075" s="61">
        <f>STDEV('Daily Returns'!B$1076:B$1327)*SQRT(Assumptions!$C$9)</f>
        <v>0.32153350684411552</v>
      </c>
      <c r="C1075" s="61">
        <f>STDEV('Daily Returns'!C$1076:C$1327)*SQRT(Assumptions!$C$9)</f>
        <v>0.20368440941427202</v>
      </c>
      <c r="D1075" s="61">
        <f>STDEV('Daily Returns'!D$1076:D$1327)*SQRT(Assumptions!$C$9)</f>
        <v>0.23787419156465289</v>
      </c>
      <c r="E1075" s="61">
        <f>STDEV('Daily Returns'!E$1076:E$1327)*SQRT(Assumptions!$C$9)</f>
        <v>0.17158879772791885</v>
      </c>
      <c r="F1075" s="48">
        <f>'Growth Index'!E1327/'Growth Index'!E1075-1</f>
        <v>0.22760442620004251</v>
      </c>
      <c r="G1075" s="62">
        <f>(F1075-Assumptions!$C$8)/E1075</f>
        <v>0.94764010444246782</v>
      </c>
      <c r="H1075" s="62">
        <f>CORREL('Daily Returns'!B$1076:B$1327,'Daily Returns'!C$1076:C$1327)</f>
        <v>7.2958406838136272E-2</v>
      </c>
      <c r="I1075" s="62">
        <f>CORREL('Daily Returns'!B$1076:B$1327,'Daily Returns'!D$1076:D$1327)</f>
        <v>0.41329292284226926</v>
      </c>
      <c r="J1075" s="62">
        <f>CORREL('Daily Returns'!C$1076:C$1327,'Daily Returns'!D$1076:D$1327)</f>
        <v>0.13509974337511813</v>
      </c>
    </row>
    <row r="1076" spans="1:10" x14ac:dyDescent="0.25">
      <c r="A1076" s="63">
        <f>'Daily Prices'!A1328</f>
        <v>44182</v>
      </c>
      <c r="B1076" s="35">
        <f>STDEV('Daily Returns'!B$1077:B$1328)*SQRT(Assumptions!$C$9)</f>
        <v>0.32155689529258957</v>
      </c>
      <c r="C1076" s="35">
        <f>STDEV('Daily Returns'!C$1077:C$1328)*SQRT(Assumptions!$C$9)</f>
        <v>0.20434493130107984</v>
      </c>
      <c r="D1076" s="35">
        <f>STDEV('Daily Returns'!D$1077:D$1328)*SQRT(Assumptions!$C$9)</f>
        <v>0.2377575708721546</v>
      </c>
      <c r="E1076" s="35">
        <f>STDEV('Daily Returns'!E$1077:E$1328)*SQRT(Assumptions!$C$9)</f>
        <v>0.17164847614259598</v>
      </c>
      <c r="F1076" s="32">
        <f>'Growth Index'!E1328/'Growth Index'!E1076-1</f>
        <v>0.22949108307494925</v>
      </c>
      <c r="G1076" s="37">
        <f>(F1076-Assumptions!$C$8)/E1076</f>
        <v>0.95830202965681577</v>
      </c>
      <c r="H1076" s="37">
        <f>CORREL('Daily Returns'!B$1077:B$1328,'Daily Returns'!C$1077:C$1328)</f>
        <v>7.3797747564292596E-2</v>
      </c>
      <c r="I1076" s="37">
        <f>CORREL('Daily Returns'!B$1077:B$1328,'Daily Returns'!D$1077:D$1328)</f>
        <v>0.41326908721928246</v>
      </c>
      <c r="J1076" s="37">
        <f>CORREL('Daily Returns'!C$1077:C$1328,'Daily Returns'!D$1077:D$1328)</f>
        <v>0.13187028285178162</v>
      </c>
    </row>
    <row r="1077" spans="1:10" x14ac:dyDescent="0.25">
      <c r="A1077" s="60">
        <f>'Daily Prices'!A1329</f>
        <v>44183</v>
      </c>
      <c r="B1077" s="61">
        <f>STDEV('Daily Returns'!B$1078:B$1329)*SQRT(Assumptions!$C$9)</f>
        <v>0.32099855564271568</v>
      </c>
      <c r="C1077" s="61">
        <f>STDEV('Daily Returns'!C$1078:C$1329)*SQRT(Assumptions!$C$9)</f>
        <v>0.20365262981688731</v>
      </c>
      <c r="D1077" s="61">
        <f>STDEV('Daily Returns'!D$1078:D$1329)*SQRT(Assumptions!$C$9)</f>
        <v>0.23726128125525228</v>
      </c>
      <c r="E1077" s="61">
        <f>STDEV('Daily Returns'!E$1078:E$1329)*SQRT(Assumptions!$C$9)</f>
        <v>0.17162156233996861</v>
      </c>
      <c r="F1077" s="48">
        <f>'Growth Index'!E1329/'Growth Index'!E1077-1</f>
        <v>0.22413156652543265</v>
      </c>
      <c r="G1077" s="62">
        <f>(F1077-Assumptions!$C$8)/E1077</f>
        <v>0.9272236212965228</v>
      </c>
      <c r="H1077" s="62">
        <f>CORREL('Daily Returns'!B$1078:B$1329,'Daily Returns'!C$1078:C$1329)</f>
        <v>7.9373700082527934E-2</v>
      </c>
      <c r="I1077" s="62">
        <f>CORREL('Daily Returns'!B$1078:B$1329,'Daily Returns'!D$1078:D$1329)</f>
        <v>0.41089503966005786</v>
      </c>
      <c r="J1077" s="62">
        <f>CORREL('Daily Returns'!C$1078:C$1329,'Daily Returns'!D$1078:D$1329)</f>
        <v>0.13795949362591783</v>
      </c>
    </row>
    <row r="1078" spans="1:10" x14ac:dyDescent="0.25">
      <c r="A1078" s="63">
        <f>'Daily Prices'!A1330</f>
        <v>44186</v>
      </c>
      <c r="B1078" s="35">
        <f>STDEV('Daily Returns'!B$1079:B$1330)*SQRT(Assumptions!$C$9)</f>
        <v>0.32243869551977694</v>
      </c>
      <c r="C1078" s="35">
        <f>STDEV('Daily Returns'!C$1079:C$1330)*SQRT(Assumptions!$C$9)</f>
        <v>0.20366771860788585</v>
      </c>
      <c r="D1078" s="35">
        <f>STDEV('Daily Returns'!D$1079:D$1330)*SQRT(Assumptions!$C$9)</f>
        <v>0.24216331077512615</v>
      </c>
      <c r="E1078" s="35">
        <f>STDEV('Daily Returns'!E$1079:E$1330)*SQRT(Assumptions!$C$9)</f>
        <v>0.17295114580249604</v>
      </c>
      <c r="F1078" s="32">
        <f>'Growth Index'!E1330/'Growth Index'!E1078-1</f>
        <v>0.19050176889870984</v>
      </c>
      <c r="G1078" s="37">
        <f>(F1078-Assumptions!$C$8)/E1078</f>
        <v>0.72564866983898635</v>
      </c>
      <c r="H1078" s="37">
        <f>CORREL('Daily Returns'!B$1079:B$1330,'Daily Returns'!C$1079:C$1330)</f>
        <v>7.6508847567941629E-2</v>
      </c>
      <c r="I1078" s="37">
        <f>CORREL('Daily Returns'!B$1079:B$1330,'Daily Returns'!D$1079:D$1330)</f>
        <v>0.4196823537356002</v>
      </c>
      <c r="J1078" s="37">
        <f>CORREL('Daily Returns'!C$1079:C$1330,'Daily Returns'!D$1079:D$1330)</f>
        <v>0.1297531203667493</v>
      </c>
    </row>
    <row r="1079" spans="1:10" x14ac:dyDescent="0.25">
      <c r="A1079" s="60">
        <f>'Daily Prices'!A1331</f>
        <v>44187</v>
      </c>
      <c r="B1079" s="61">
        <f>STDEV('Daily Returns'!B$1080:B$1331)*SQRT(Assumptions!$C$9)</f>
        <v>0.32256828171199198</v>
      </c>
      <c r="C1079" s="61">
        <f>STDEV('Daily Returns'!C$1080:C$1331)*SQRT(Assumptions!$C$9)</f>
        <v>0.20330400366056561</v>
      </c>
      <c r="D1079" s="61">
        <f>STDEV('Daily Returns'!D$1080:D$1331)*SQRT(Assumptions!$C$9)</f>
        <v>0.24253990802726766</v>
      </c>
      <c r="E1079" s="61">
        <f>STDEV('Daily Returns'!E$1080:E$1331)*SQRT(Assumptions!$C$9)</f>
        <v>0.17287190433425825</v>
      </c>
      <c r="F1079" s="48">
        <f>'Growth Index'!E1331/'Growth Index'!E1079-1</f>
        <v>0.18819390461582319</v>
      </c>
      <c r="G1079" s="62">
        <f>(F1079-Assumptions!$C$8)/E1079</f>
        <v>0.71263115362933904</v>
      </c>
      <c r="H1079" s="62">
        <f>CORREL('Daily Returns'!B$1080:B$1331,'Daily Returns'!C$1080:C$1331)</f>
        <v>7.5847802222815966E-2</v>
      </c>
      <c r="I1079" s="62">
        <f>CORREL('Daily Returns'!B$1080:B$1331,'Daily Returns'!D$1080:D$1331)</f>
        <v>0.42060847977871613</v>
      </c>
      <c r="J1079" s="62">
        <f>CORREL('Daily Returns'!C$1080:C$1331,'Daily Returns'!D$1080:D$1331)</f>
        <v>0.1263876262101685</v>
      </c>
    </row>
    <row r="1080" spans="1:10" x14ac:dyDescent="0.25">
      <c r="A1080" s="63">
        <f>'Daily Prices'!A1332</f>
        <v>44188</v>
      </c>
      <c r="B1080" s="35">
        <f>STDEV('Daily Returns'!B$1081:B$1332)*SQRT(Assumptions!$C$9)</f>
        <v>0.32268709927649603</v>
      </c>
      <c r="C1080" s="35">
        <f>STDEV('Daily Returns'!C$1081:C$1332)*SQRT(Assumptions!$C$9)</f>
        <v>0.2030945527294015</v>
      </c>
      <c r="D1080" s="35">
        <f>STDEV('Daily Returns'!D$1081:D$1332)*SQRT(Assumptions!$C$9)</f>
        <v>0.23679544226023272</v>
      </c>
      <c r="E1080" s="35">
        <f>STDEV('Daily Returns'!E$1081:E$1332)*SQRT(Assumptions!$C$9)</f>
        <v>0.17177642094146298</v>
      </c>
      <c r="F1080" s="32">
        <f>'Growth Index'!E1332/'Growth Index'!E1080-1</f>
        <v>0.21926729619885954</v>
      </c>
      <c r="G1080" s="37">
        <f>(F1080-Assumptions!$C$8)/E1080</f>
        <v>0.89807026688156399</v>
      </c>
      <c r="H1080" s="37">
        <f>CORREL('Daily Returns'!B$1081:B$1332,'Daily Returns'!C$1081:C$1332)</f>
        <v>7.5463956402753302E-2</v>
      </c>
      <c r="I1080" s="37">
        <f>CORREL('Daily Returns'!B$1081:B$1332,'Daily Returns'!D$1081:D$1332)</f>
        <v>0.43236029669830711</v>
      </c>
      <c r="J1080" s="37">
        <f>CORREL('Daily Returns'!C$1081:C$1332,'Daily Returns'!D$1081:D$1332)</f>
        <v>0.11748642334537099</v>
      </c>
    </row>
    <row r="1081" spans="1:10" x14ac:dyDescent="0.25">
      <c r="A1081" s="60">
        <f>'Daily Prices'!A1333</f>
        <v>44189</v>
      </c>
      <c r="B1081" s="61">
        <f>STDEV('Daily Returns'!B$1082:B$1333)*SQRT(Assumptions!$C$9)</f>
        <v>0.32285112110999875</v>
      </c>
      <c r="C1081" s="61">
        <f>STDEV('Daily Returns'!C$1082:C$1333)*SQRT(Assumptions!$C$9)</f>
        <v>0.20307362966851064</v>
      </c>
      <c r="D1081" s="61">
        <f>STDEV('Daily Returns'!D$1082:D$1333)*SQRT(Assumptions!$C$9)</f>
        <v>0.2282295579723351</v>
      </c>
      <c r="E1081" s="61">
        <f>STDEV('Daily Returns'!E$1082:E$1333)*SQRT(Assumptions!$C$9)</f>
        <v>0.17056933850218703</v>
      </c>
      <c r="F1081" s="48">
        <f>'Growth Index'!E1333/'Growth Index'!E1081-1</f>
        <v>0.20155337617184998</v>
      </c>
      <c r="G1081" s="62">
        <f>(F1081-Assumptions!$C$8)/E1081</f>
        <v>0.80057399161514076</v>
      </c>
      <c r="H1081" s="62">
        <f>CORREL('Daily Returns'!B$1082:B$1333,'Daily Returns'!C$1082:C$1333)</f>
        <v>7.5128232600480863E-2</v>
      </c>
      <c r="I1081" s="62">
        <f>CORREL('Daily Returns'!B$1082:B$1333,'Daily Returns'!D$1082:D$1333)</f>
        <v>0.44786140579378114</v>
      </c>
      <c r="J1081" s="62">
        <f>CORREL('Daily Returns'!C$1082:C$1333,'Daily Returns'!D$1082:D$1333)</f>
        <v>0.11727882671165915</v>
      </c>
    </row>
    <row r="1082" spans="1:10" x14ac:dyDescent="0.25">
      <c r="A1082" s="63">
        <f>'Daily Prices'!A1334</f>
        <v>44193</v>
      </c>
      <c r="B1082" s="35">
        <f>STDEV('Daily Returns'!B$1083:B$1334)*SQRT(Assumptions!$C$9)</f>
        <v>0.3229159225150488</v>
      </c>
      <c r="C1082" s="35">
        <f>STDEV('Daily Returns'!C$1083:C$1334)*SQRT(Assumptions!$C$9)</f>
        <v>0.20265748081845616</v>
      </c>
      <c r="D1082" s="35">
        <f>STDEV('Daily Returns'!D$1083:D$1334)*SQRT(Assumptions!$C$9)</f>
        <v>0.22847929494116156</v>
      </c>
      <c r="E1082" s="35">
        <f>STDEV('Daily Returns'!E$1083:E$1334)*SQRT(Assumptions!$C$9)</f>
        <v>0.17061430693858218</v>
      </c>
      <c r="F1082" s="32">
        <f>'Growth Index'!E1334/'Growth Index'!E1082-1</f>
        <v>0.21155306685506958</v>
      </c>
      <c r="G1082" s="37">
        <f>(F1082-Assumptions!$C$8)/E1082</f>
        <v>0.85897290493830525</v>
      </c>
      <c r="H1082" s="37">
        <f>CORREL('Daily Returns'!B$1083:B$1334,'Daily Returns'!C$1083:C$1334)</f>
        <v>7.5808026786846672E-2</v>
      </c>
      <c r="I1082" s="37">
        <f>CORREL('Daily Returns'!B$1083:B$1334,'Daily Returns'!D$1083:D$1334)</f>
        <v>0.44823653050067297</v>
      </c>
      <c r="J1082" s="37">
        <f>CORREL('Daily Returns'!C$1083:C$1334,'Daily Returns'!D$1083:D$1334)</f>
        <v>0.11803551088046116</v>
      </c>
    </row>
    <row r="1083" spans="1:10" x14ac:dyDescent="0.25">
      <c r="A1083" s="60">
        <f>'Daily Prices'!A1335</f>
        <v>44194</v>
      </c>
      <c r="B1083" s="61">
        <f>STDEV('Daily Returns'!B$1084:B$1335)*SQRT(Assumptions!$C$9)</f>
        <v>0.32292800513868009</v>
      </c>
      <c r="C1083" s="61">
        <f>STDEV('Daily Returns'!C$1084:C$1335)*SQRT(Assumptions!$C$9)</f>
        <v>0.20271995787140396</v>
      </c>
      <c r="D1083" s="61">
        <f>STDEV('Daily Returns'!D$1084:D$1335)*SQRT(Assumptions!$C$9)</f>
        <v>0.2284618070072684</v>
      </c>
      <c r="E1083" s="61">
        <f>STDEV('Daily Returns'!E$1084:E$1335)*SQRT(Assumptions!$C$9)</f>
        <v>0.17061544086343719</v>
      </c>
      <c r="F1083" s="48">
        <f>'Growth Index'!E1335/'Growth Index'!E1083-1</f>
        <v>0.2101524535471051</v>
      </c>
      <c r="G1083" s="62">
        <f>(F1083-Assumptions!$C$8)/E1083</f>
        <v>0.85075801353341174</v>
      </c>
      <c r="H1083" s="62">
        <f>CORREL('Daily Returns'!B$1084:B$1335,'Daily Returns'!C$1084:C$1335)</f>
        <v>7.5554590141387323E-2</v>
      </c>
      <c r="I1083" s="62">
        <f>CORREL('Daily Returns'!B$1084:B$1335,'Daily Returns'!D$1084:D$1335)</f>
        <v>0.44819090333162059</v>
      </c>
      <c r="J1083" s="62">
        <f>CORREL('Daily Returns'!C$1084:C$1335,'Daily Returns'!D$1084:D$1335)</f>
        <v>0.11807658918626247</v>
      </c>
    </row>
    <row r="1084" spans="1:10" x14ac:dyDescent="0.25">
      <c r="A1084" s="63">
        <f>'Daily Prices'!A1336</f>
        <v>44195</v>
      </c>
      <c r="B1084" s="35">
        <f>STDEV('Daily Returns'!B$1085:B$1336)*SQRT(Assumptions!$C$9)</f>
        <v>0.32282280845069089</v>
      </c>
      <c r="C1084" s="35">
        <f>STDEV('Daily Returns'!C$1085:C$1336)*SQRT(Assumptions!$C$9)</f>
        <v>0.20249917493048036</v>
      </c>
      <c r="D1084" s="35">
        <f>STDEV('Daily Returns'!D$1085:D$1336)*SQRT(Assumptions!$C$9)</f>
        <v>0.22804339426370521</v>
      </c>
      <c r="E1084" s="35">
        <f>STDEV('Daily Returns'!E$1085:E$1336)*SQRT(Assumptions!$C$9)</f>
        <v>0.1702913442427475</v>
      </c>
      <c r="F1084" s="32">
        <f>'Growth Index'!E1336/'Growth Index'!E1084-1</f>
        <v>0.22479836843976941</v>
      </c>
      <c r="G1084" s="37">
        <f>(F1084-Assumptions!$C$8)/E1084</f>
        <v>0.93838221285034595</v>
      </c>
      <c r="H1084" s="37">
        <f>CORREL('Daily Returns'!B$1085:B$1336,'Daily Returns'!C$1085:C$1336)</f>
        <v>7.4468582392623606E-2</v>
      </c>
      <c r="I1084" s="37">
        <f>CORREL('Daily Returns'!B$1085:B$1336,'Daily Returns'!D$1085:D$1336)</f>
        <v>0.44755238570432571</v>
      </c>
      <c r="J1084" s="37">
        <f>CORREL('Daily Returns'!C$1085:C$1336,'Daily Returns'!D$1085:D$1336)</f>
        <v>0.1154578808160396</v>
      </c>
    </row>
    <row r="1085" spans="1:10" x14ac:dyDescent="0.25">
      <c r="A1085" s="60">
        <f>'Daily Prices'!A1337</f>
        <v>44196</v>
      </c>
      <c r="B1085" s="61">
        <f>STDEV('Daily Returns'!B$1086:B$1337)*SQRT(Assumptions!$C$9)</f>
        <v>0.32275669496381926</v>
      </c>
      <c r="C1085" s="61">
        <f>STDEV('Daily Returns'!C$1086:C$1337)*SQRT(Assumptions!$C$9)</f>
        <v>0.20227477820973208</v>
      </c>
      <c r="D1085" s="61">
        <f>STDEV('Daily Returns'!D$1086:D$1337)*SQRT(Assumptions!$C$9)</f>
        <v>0.22756959218979958</v>
      </c>
      <c r="E1085" s="61">
        <f>STDEV('Daily Returns'!E$1086:E$1337)*SQRT(Assumptions!$C$9)</f>
        <v>0.17027363200537635</v>
      </c>
      <c r="F1085" s="48">
        <f>'Growth Index'!E1337/'Growth Index'!E1085-1</f>
        <v>0.22711137859514552</v>
      </c>
      <c r="G1085" s="62">
        <f>(F1085-Assumptions!$C$8)/E1085</f>
        <v>0.95206390258960882</v>
      </c>
      <c r="H1085" s="62">
        <f>CORREL('Daily Returns'!B$1086:B$1337,'Daily Returns'!C$1086:C$1337)</f>
        <v>7.5548404618763429E-2</v>
      </c>
      <c r="I1085" s="62">
        <f>CORREL('Daily Returns'!B$1086:B$1337,'Daily Returns'!D$1086:D$1337)</f>
        <v>0.44725782885574278</v>
      </c>
      <c r="J1085" s="62">
        <f>CORREL('Daily Returns'!C$1086:C$1337,'Daily Returns'!D$1086:D$1337)</f>
        <v>0.11888728937563509</v>
      </c>
    </row>
    <row r="1086" spans="1:10" x14ac:dyDescent="0.25">
      <c r="A1086" s="63">
        <f>'Daily Prices'!A1338</f>
        <v>44197</v>
      </c>
      <c r="B1086" s="35">
        <f>STDEV('Daily Returns'!B$1087:B$1338)*SQRT(Assumptions!$C$9)</f>
        <v>0.32274305394670649</v>
      </c>
      <c r="C1086" s="35">
        <f>STDEV('Daily Returns'!C$1087:C$1338)*SQRT(Assumptions!$C$9)</f>
        <v>0.20227776266438227</v>
      </c>
      <c r="D1086" s="35">
        <f>STDEV('Daily Returns'!D$1087:D$1338)*SQRT(Assumptions!$C$9)</f>
        <v>0.22763840636457983</v>
      </c>
      <c r="E1086" s="35">
        <f>STDEV('Daily Returns'!E$1087:E$1338)*SQRT(Assumptions!$C$9)</f>
        <v>0.17028025785832959</v>
      </c>
      <c r="F1086" s="32">
        <f>'Growth Index'!E1338/'Growth Index'!E1086-1</f>
        <v>0.2282281245952682</v>
      </c>
      <c r="G1086" s="37">
        <f>(F1086-Assumptions!$C$8)/E1086</f>
        <v>0.95858513868983775</v>
      </c>
      <c r="H1086" s="37">
        <f>CORREL('Daily Returns'!B$1087:B$1338,'Daily Returns'!C$1087:C$1338)</f>
        <v>7.5540372426683711E-2</v>
      </c>
      <c r="I1086" s="37">
        <f>CORREL('Daily Returns'!B$1087:B$1338,'Daily Returns'!D$1087:D$1338)</f>
        <v>0.44727519590859266</v>
      </c>
      <c r="J1086" s="37">
        <f>CORREL('Daily Returns'!C$1087:C$1338,'Daily Returns'!D$1087:D$1338)</f>
        <v>0.11870727546525693</v>
      </c>
    </row>
    <row r="1087" spans="1:10" x14ac:dyDescent="0.25">
      <c r="A1087" s="60">
        <f>'Daily Prices'!A1339</f>
        <v>44200</v>
      </c>
      <c r="B1087" s="61">
        <f>STDEV('Daily Returns'!B$1088:B$1339)*SQRT(Assumptions!$C$9)</f>
        <v>0.3227894579253805</v>
      </c>
      <c r="C1087" s="61">
        <f>STDEV('Daily Returns'!C$1088:C$1339)*SQRT(Assumptions!$C$9)</f>
        <v>0.20402374411836444</v>
      </c>
      <c r="D1087" s="61">
        <f>STDEV('Daily Returns'!D$1088:D$1339)*SQRT(Assumptions!$C$9)</f>
        <v>0.22783223586523868</v>
      </c>
      <c r="E1087" s="61">
        <f>STDEV('Daily Returns'!E$1088:E$1339)*SQRT(Assumptions!$C$9)</f>
        <v>0.17099556939585966</v>
      </c>
      <c r="F1087" s="48">
        <f>'Growth Index'!E1339/'Growth Index'!E1087-1</f>
        <v>0.2487928923446685</v>
      </c>
      <c r="G1087" s="62">
        <f>(F1087-Assumptions!$C$8)/E1087</f>
        <v>1.0748400850035047</v>
      </c>
      <c r="H1087" s="62">
        <f>CORREL('Daily Returns'!B$1088:B$1339,'Daily Returns'!C$1088:C$1339)</f>
        <v>7.7265715853460259E-2</v>
      </c>
      <c r="I1087" s="62">
        <f>CORREL('Daily Returns'!B$1088:B$1339,'Daily Returns'!D$1088:D$1339)</f>
        <v>0.44755185317155044</v>
      </c>
      <c r="J1087" s="62">
        <f>CORREL('Daily Returns'!C$1088:C$1339,'Daily Returns'!D$1088:D$1339)</f>
        <v>0.12411389998752496</v>
      </c>
    </row>
    <row r="1088" spans="1:10" x14ac:dyDescent="0.25">
      <c r="A1088" s="63">
        <f>'Daily Prices'!A1340</f>
        <v>44202</v>
      </c>
      <c r="B1088" s="35">
        <f>STDEV('Daily Returns'!B$1089:B$1340)*SQRT(Assumptions!$C$9)</f>
        <v>0.32277948230097842</v>
      </c>
      <c r="C1088" s="35">
        <f>STDEV('Daily Returns'!C$1089:C$1340)*SQRT(Assumptions!$C$9)</f>
        <v>0.20409572705061466</v>
      </c>
      <c r="D1088" s="35">
        <f>STDEV('Daily Returns'!D$1089:D$1340)*SQRT(Assumptions!$C$9)</f>
        <v>0.2280204064669388</v>
      </c>
      <c r="E1088" s="35">
        <f>STDEV('Daily Returns'!E$1089:E$1340)*SQRT(Assumptions!$C$9)</f>
        <v>0.17098572315513275</v>
      </c>
      <c r="F1088" s="32">
        <f>'Growth Index'!E1340/'Growth Index'!E1088-1</f>
        <v>0.24670707458060859</v>
      </c>
      <c r="G1088" s="37">
        <f>(F1088-Assumptions!$C$8)/E1088</f>
        <v>1.0627031966624987</v>
      </c>
      <c r="H1088" s="37">
        <f>CORREL('Daily Returns'!B$1089:B$1340,'Daily Returns'!C$1089:C$1340)</f>
        <v>7.7482467237572281E-2</v>
      </c>
      <c r="I1088" s="37">
        <f>CORREL('Daily Returns'!B$1089:B$1340,'Daily Returns'!D$1089:D$1340)</f>
        <v>0.44721508801142085</v>
      </c>
      <c r="J1088" s="37">
        <f>CORREL('Daily Returns'!C$1089:C$1340,'Daily Returns'!D$1089:D$1340)</f>
        <v>0.12224185558607464</v>
      </c>
    </row>
    <row r="1089" spans="1:10" x14ac:dyDescent="0.25">
      <c r="A1089" s="60">
        <f>'Daily Prices'!A1341</f>
        <v>44203</v>
      </c>
      <c r="B1089" s="61">
        <f>STDEV('Daily Returns'!B$1090:B$1341)*SQRT(Assumptions!$C$9)</f>
        <v>0.32276860861763723</v>
      </c>
      <c r="C1089" s="61">
        <f>STDEV('Daily Returns'!C$1090:C$1341)*SQRT(Assumptions!$C$9)</f>
        <v>0.20411032956285152</v>
      </c>
      <c r="D1089" s="61">
        <f>STDEV('Daily Returns'!D$1090:D$1341)*SQRT(Assumptions!$C$9)</f>
        <v>0.22818344127521931</v>
      </c>
      <c r="E1089" s="61">
        <f>STDEV('Daily Returns'!E$1090:E$1341)*SQRT(Assumptions!$C$9)</f>
        <v>0.17097807431224185</v>
      </c>
      <c r="F1089" s="48">
        <f>'Growth Index'!E1341/'Growth Index'!E1089-1</f>
        <v>0.24558629688459677</v>
      </c>
      <c r="G1089" s="62">
        <f>(F1089-Assumptions!$C$8)/E1089</f>
        <v>1.0561956415230662</v>
      </c>
      <c r="H1089" s="62">
        <f>CORREL('Daily Returns'!B$1090:B$1341,'Daily Returns'!C$1090:C$1341)</f>
        <v>7.7716972830651973E-2</v>
      </c>
      <c r="I1089" s="62">
        <f>CORREL('Daily Returns'!B$1090:B$1341,'Daily Returns'!D$1090:D$1341)</f>
        <v>0.44628755381170632</v>
      </c>
      <c r="J1089" s="62">
        <f>CORREL('Daily Returns'!C$1090:C$1341,'Daily Returns'!D$1090:D$1341)</f>
        <v>0.12168720855351935</v>
      </c>
    </row>
    <row r="1090" spans="1:10" x14ac:dyDescent="0.25">
      <c r="A1090" s="63">
        <f>'Daily Prices'!A1342</f>
        <v>44207</v>
      </c>
      <c r="B1090" s="35">
        <f>STDEV('Daily Returns'!B$1091:B$1342)*SQRT(Assumptions!$C$9)</f>
        <v>0.32360796761352989</v>
      </c>
      <c r="C1090" s="35">
        <f>STDEV('Daily Returns'!C$1091:C$1342)*SQRT(Assumptions!$C$9)</f>
        <v>0.20776092860086329</v>
      </c>
      <c r="D1090" s="35">
        <f>STDEV('Daily Returns'!D$1091:D$1342)*SQRT(Assumptions!$C$9)</f>
        <v>0.22831729213348798</v>
      </c>
      <c r="E1090" s="35">
        <f>STDEV('Daily Returns'!E$1091:E$1342)*SQRT(Assumptions!$C$9)</f>
        <v>0.17103221209484137</v>
      </c>
      <c r="F1090" s="32">
        <f>'Growth Index'!E1342/'Growth Index'!E1090-1</f>
        <v>0.23482779342732729</v>
      </c>
      <c r="G1090" s="37">
        <f>(F1090-Assumptions!$C$8)/E1090</f>
        <v>0.99295794252578451</v>
      </c>
      <c r="H1090" s="37">
        <f>CORREL('Daily Returns'!B$1091:B$1342,'Daily Returns'!C$1091:C$1342)</f>
        <v>6.252270647547023E-2</v>
      </c>
      <c r="I1090" s="37">
        <f>CORREL('Daily Returns'!B$1091:B$1342,'Daily Returns'!D$1091:D$1342)</f>
        <v>0.44778394137306876</v>
      </c>
      <c r="J1090" s="37">
        <f>CORREL('Daily Returns'!C$1091:C$1342,'Daily Returns'!D$1091:D$1342)</f>
        <v>0.11111602520177148</v>
      </c>
    </row>
    <row r="1091" spans="1:10" x14ac:dyDescent="0.25">
      <c r="A1091" s="60">
        <f>'Daily Prices'!A1343</f>
        <v>44208</v>
      </c>
      <c r="B1091" s="61">
        <f>STDEV('Daily Returns'!B$1092:B$1343)*SQRT(Assumptions!$C$9)</f>
        <v>0.32362052451573831</v>
      </c>
      <c r="C1091" s="61">
        <f>STDEV('Daily Returns'!C$1092:C$1343)*SQRT(Assumptions!$C$9)</f>
        <v>0.20783031493004747</v>
      </c>
      <c r="D1091" s="61">
        <f>STDEV('Daily Returns'!D$1092:D$1343)*SQRT(Assumptions!$C$9)</f>
        <v>0.22840762813038101</v>
      </c>
      <c r="E1091" s="61">
        <f>STDEV('Daily Returns'!E$1092:E$1343)*SQRT(Assumptions!$C$9)</f>
        <v>0.17095716094652003</v>
      </c>
      <c r="F1091" s="48">
        <f>'Growth Index'!E1343/'Growth Index'!E1091-1</f>
        <v>0.24287260937324229</v>
      </c>
      <c r="G1091" s="62">
        <f>(F1091-Assumptions!$C$8)/E1091</f>
        <v>1.0404513527741934</v>
      </c>
      <c r="H1091" s="62">
        <f>CORREL('Daily Returns'!B$1092:B$1343,'Daily Returns'!C$1092:C$1343)</f>
        <v>6.1836402540189593E-2</v>
      </c>
      <c r="I1091" s="62">
        <f>CORREL('Daily Returns'!B$1092:B$1343,'Daily Returns'!D$1092:D$1343)</f>
        <v>0.44783939952751017</v>
      </c>
      <c r="J1091" s="62">
        <f>CORREL('Daily Returns'!C$1092:C$1343,'Daily Returns'!D$1092:D$1343)</f>
        <v>0.10863450389479379</v>
      </c>
    </row>
    <row r="1092" spans="1:10" x14ac:dyDescent="0.25">
      <c r="A1092" s="63">
        <f>'Daily Prices'!A1344</f>
        <v>44209</v>
      </c>
      <c r="B1092" s="35">
        <f>STDEV('Daily Returns'!B$1093:B$1344)*SQRT(Assumptions!$C$9)</f>
        <v>0.32356192872223744</v>
      </c>
      <c r="C1092" s="35">
        <f>STDEV('Daily Returns'!C$1093:C$1344)*SQRT(Assumptions!$C$9)</f>
        <v>0.20789498274195817</v>
      </c>
      <c r="D1092" s="35">
        <f>STDEV('Daily Returns'!D$1093:D$1344)*SQRT(Assumptions!$C$9)</f>
        <v>0.22862167867191469</v>
      </c>
      <c r="E1092" s="35">
        <f>STDEV('Daily Returns'!E$1093:E$1344)*SQRT(Assumptions!$C$9)</f>
        <v>0.17099207057451313</v>
      </c>
      <c r="F1092" s="32">
        <f>'Growth Index'!E1344/'Growth Index'!E1092-1</f>
        <v>0.25329577522176305</v>
      </c>
      <c r="G1092" s="37">
        <f>(F1092-Assumptions!$C$8)/E1092</f>
        <v>1.1011959477951903</v>
      </c>
      <c r="H1092" s="37">
        <f>CORREL('Daily Returns'!B$1093:B$1344,'Daily Returns'!C$1093:C$1344)</f>
        <v>6.143296207054328E-2</v>
      </c>
      <c r="I1092" s="37">
        <f>CORREL('Daily Returns'!B$1093:B$1344,'Daily Returns'!D$1093:D$1344)</f>
        <v>0.44716427146511178</v>
      </c>
      <c r="J1092" s="37">
        <f>CORREL('Daily Returns'!C$1093:C$1344,'Daily Returns'!D$1093:D$1344)</f>
        <v>0.10964859539733293</v>
      </c>
    </row>
    <row r="1093" spans="1:10" x14ac:dyDescent="0.25">
      <c r="A1093" s="60">
        <f>'Daily Prices'!A1345</f>
        <v>44210</v>
      </c>
      <c r="B1093" s="61">
        <f>STDEV('Daily Returns'!B$1094:B$1345)*SQRT(Assumptions!$C$9)</f>
        <v>0.32333476057739097</v>
      </c>
      <c r="C1093" s="61">
        <f>STDEV('Daily Returns'!C$1094:C$1345)*SQRT(Assumptions!$C$9)</f>
        <v>0.20809125966489006</v>
      </c>
      <c r="D1093" s="61">
        <f>STDEV('Daily Returns'!D$1094:D$1345)*SQRT(Assumptions!$C$9)</f>
        <v>0.228488549913928</v>
      </c>
      <c r="E1093" s="61">
        <f>STDEV('Daily Returns'!E$1094:E$1345)*SQRT(Assumptions!$C$9)</f>
        <v>0.17097082863365395</v>
      </c>
      <c r="F1093" s="48">
        <f>'Growth Index'!E1345/'Growth Index'!E1093-1</f>
        <v>0.24500508035243218</v>
      </c>
      <c r="G1093" s="62">
        <f>(F1093-Assumptions!$C$8)/E1093</f>
        <v>1.0528408956719528</v>
      </c>
      <c r="H1093" s="62">
        <f>CORREL('Daily Returns'!B$1094:B$1345,'Daily Returns'!C$1094:C$1345)</f>
        <v>6.2390794626153344E-2</v>
      </c>
      <c r="I1093" s="62">
        <f>CORREL('Daily Returns'!B$1094:B$1345,'Daily Returns'!D$1094:D$1345)</f>
        <v>0.44631434479092597</v>
      </c>
      <c r="J1093" s="62">
        <f>CORREL('Daily Returns'!C$1094:C$1345,'Daily Returns'!D$1094:D$1345)</f>
        <v>0.10975061632973111</v>
      </c>
    </row>
    <row r="1094" spans="1:10" x14ac:dyDescent="0.25">
      <c r="A1094" s="63">
        <f>'Daily Prices'!A1346</f>
        <v>44211</v>
      </c>
      <c r="B1094" s="35">
        <f>STDEV('Daily Returns'!B$1095:B$1346)*SQRT(Assumptions!$C$9)</f>
        <v>0.32354909002420029</v>
      </c>
      <c r="C1094" s="35">
        <f>STDEV('Daily Returns'!C$1095:C$1346)*SQRT(Assumptions!$C$9)</f>
        <v>0.2079961486489951</v>
      </c>
      <c r="D1094" s="35">
        <f>STDEV('Daily Returns'!D$1095:D$1346)*SQRT(Assumptions!$C$9)</f>
        <v>0.22866441917756317</v>
      </c>
      <c r="E1094" s="35">
        <f>STDEV('Daily Returns'!E$1095:E$1346)*SQRT(Assumptions!$C$9)</f>
        <v>0.1710533768428911</v>
      </c>
      <c r="F1094" s="32">
        <f>'Growth Index'!E1346/'Growth Index'!E1094-1</f>
        <v>0.24202272057436747</v>
      </c>
      <c r="G1094" s="37">
        <f>(F1094-Assumptions!$C$8)/E1094</f>
        <v>1.0348975497686848</v>
      </c>
      <c r="H1094" s="37">
        <f>CORREL('Daily Returns'!B$1095:B$1346,'Daily Returns'!C$1095:C$1346)</f>
        <v>6.2336941670973957E-2</v>
      </c>
      <c r="I1094" s="37">
        <f>CORREL('Daily Returns'!B$1095:B$1346,'Daily Returns'!D$1095:D$1346)</f>
        <v>0.44715339686936334</v>
      </c>
      <c r="J1094" s="37">
        <f>CORREL('Daily Returns'!C$1095:C$1346,'Daily Returns'!D$1095:D$1346)</f>
        <v>0.10935144833110065</v>
      </c>
    </row>
    <row r="1095" spans="1:10" x14ac:dyDescent="0.25">
      <c r="A1095" s="60">
        <f>'Daily Prices'!A1347</f>
        <v>44214</v>
      </c>
      <c r="B1095" s="61">
        <f>STDEV('Daily Returns'!B$1096:B$1347)*SQRT(Assumptions!$C$9)</f>
        <v>0.32369574920082017</v>
      </c>
      <c r="C1095" s="61">
        <f>STDEV('Daily Returns'!C$1096:C$1347)*SQRT(Assumptions!$C$9)</f>
        <v>0.20797439513379806</v>
      </c>
      <c r="D1095" s="61">
        <f>STDEV('Daily Returns'!D$1096:D$1347)*SQRT(Assumptions!$C$9)</f>
        <v>0.22965100262030028</v>
      </c>
      <c r="E1095" s="61">
        <f>STDEV('Daily Returns'!E$1096:E$1347)*SQRT(Assumptions!$C$9)</f>
        <v>0.17140535828066097</v>
      </c>
      <c r="F1095" s="48">
        <f>'Growth Index'!E1347/'Growth Index'!E1095-1</f>
        <v>0.2284745311660954</v>
      </c>
      <c r="G1095" s="62">
        <f>(F1095-Assumptions!$C$8)/E1095</f>
        <v>0.9537305764876991</v>
      </c>
      <c r="H1095" s="62">
        <f>CORREL('Daily Returns'!B$1096:B$1347,'Daily Returns'!C$1096:C$1347)</f>
        <v>6.3141414803880302E-2</v>
      </c>
      <c r="I1095" s="62">
        <f>CORREL('Daily Returns'!B$1096:B$1347,'Daily Returns'!D$1096:D$1347)</f>
        <v>0.44794457707247881</v>
      </c>
      <c r="J1095" s="62">
        <f>CORREL('Daily Returns'!C$1096:C$1347,'Daily Returns'!D$1096:D$1347)</f>
        <v>0.11067363154028156</v>
      </c>
    </row>
    <row r="1096" spans="1:10" x14ac:dyDescent="0.25">
      <c r="A1096" s="63">
        <f>'Daily Prices'!A1348</f>
        <v>44215</v>
      </c>
      <c r="B1096" s="35">
        <f>STDEV('Daily Returns'!B$1097:B$1348)*SQRT(Assumptions!$C$9)</f>
        <v>0.32410086194303983</v>
      </c>
      <c r="C1096" s="35">
        <f>STDEV('Daily Returns'!C$1097:C$1348)*SQRT(Assumptions!$C$9)</f>
        <v>0.20795552065471437</v>
      </c>
      <c r="D1096" s="35">
        <f>STDEV('Daily Returns'!D$1097:D$1348)*SQRT(Assumptions!$C$9)</f>
        <v>0.23011917840314086</v>
      </c>
      <c r="E1096" s="35">
        <f>STDEV('Daily Returns'!E$1097:E$1348)*SQRT(Assumptions!$C$9)</f>
        <v>0.17162764943972622</v>
      </c>
      <c r="F1096" s="32">
        <f>'Growth Index'!E1348/'Growth Index'!E1096-1</f>
        <v>0.23502594373324959</v>
      </c>
      <c r="G1096" s="37">
        <f>(F1096-Assumptions!$C$8)/E1096</f>
        <v>0.99066755437305487</v>
      </c>
      <c r="H1096" s="37">
        <f>CORREL('Daily Returns'!B$1097:B$1348,'Daily Returns'!C$1097:C$1348)</f>
        <v>6.2821680563317953E-2</v>
      </c>
      <c r="I1096" s="37">
        <f>CORREL('Daily Returns'!B$1097:B$1348,'Daily Returns'!D$1097:D$1348)</f>
        <v>0.45003032519643305</v>
      </c>
      <c r="J1096" s="37">
        <f>CORREL('Daily Returns'!C$1097:C$1348,'Daily Returns'!D$1097:D$1348)</f>
        <v>0.10965476249698712</v>
      </c>
    </row>
    <row r="1097" spans="1:10" x14ac:dyDescent="0.25">
      <c r="A1097" s="60">
        <f>'Daily Prices'!A1349</f>
        <v>44216</v>
      </c>
      <c r="B1097" s="61">
        <f>STDEV('Daily Returns'!B$1098:B$1349)*SQRT(Assumptions!$C$9)</f>
        <v>0.32404712752948184</v>
      </c>
      <c r="C1097" s="61">
        <f>STDEV('Daily Returns'!C$1098:C$1349)*SQRT(Assumptions!$C$9)</f>
        <v>0.20800719771707213</v>
      </c>
      <c r="D1097" s="61">
        <f>STDEV('Daily Returns'!D$1098:D$1349)*SQRT(Assumptions!$C$9)</f>
        <v>0.23000269974169704</v>
      </c>
      <c r="E1097" s="61">
        <f>STDEV('Daily Returns'!E$1098:E$1349)*SQRT(Assumptions!$C$9)</f>
        <v>0.17174078517317831</v>
      </c>
      <c r="F1097" s="48">
        <f>'Growth Index'!E1349/'Growth Index'!E1097-1</f>
        <v>0.24756338203094552</v>
      </c>
      <c r="G1097" s="62">
        <f>(F1097-Assumptions!$C$8)/E1097</f>
        <v>1.0630170454086023</v>
      </c>
      <c r="H1097" s="62">
        <f>CORREL('Daily Returns'!B$1098:B$1349,'Daily Returns'!C$1098:C$1349)</f>
        <v>6.4444023428125843E-2</v>
      </c>
      <c r="I1097" s="62">
        <f>CORREL('Daily Returns'!B$1098:B$1349,'Daily Returns'!D$1098:D$1349)</f>
        <v>0.44973436247552323</v>
      </c>
      <c r="J1097" s="62">
        <f>CORREL('Daily Returns'!C$1098:C$1349,'Daily Returns'!D$1098:D$1349)</f>
        <v>0.11186617062799119</v>
      </c>
    </row>
    <row r="1098" spans="1:10" x14ac:dyDescent="0.25">
      <c r="A1098" s="63">
        <f>'Daily Prices'!A1350</f>
        <v>44217</v>
      </c>
      <c r="B1098" s="35">
        <f>STDEV('Daily Returns'!B$1099:B$1350)*SQRT(Assumptions!$C$9)</f>
        <v>0.32407556954693378</v>
      </c>
      <c r="C1098" s="35">
        <f>STDEV('Daily Returns'!C$1099:C$1350)*SQRT(Assumptions!$C$9)</f>
        <v>0.20801238701811306</v>
      </c>
      <c r="D1098" s="35">
        <f>STDEV('Daily Returns'!D$1099:D$1350)*SQRT(Assumptions!$C$9)</f>
        <v>0.22970312265352294</v>
      </c>
      <c r="E1098" s="35">
        <f>STDEV('Daily Returns'!E$1099:E$1350)*SQRT(Assumptions!$C$9)</f>
        <v>0.17167585726397924</v>
      </c>
      <c r="F1098" s="32">
        <f>'Growth Index'!E1350/'Growth Index'!E1098-1</f>
        <v>0.25019063320219548</v>
      </c>
      <c r="G1098" s="37">
        <f>(F1098-Assumptions!$C$8)/E1098</f>
        <v>1.0787226355155757</v>
      </c>
      <c r="H1098" s="37">
        <f>CORREL('Daily Returns'!B$1099:B$1350,'Daily Returns'!C$1099:C$1350)</f>
        <v>6.4248937539308271E-2</v>
      </c>
      <c r="I1098" s="37">
        <f>CORREL('Daily Returns'!B$1099:B$1350,'Daily Returns'!D$1099:D$1350)</f>
        <v>0.45086808708770187</v>
      </c>
      <c r="J1098" s="37">
        <f>CORREL('Daily Returns'!C$1099:C$1350,'Daily Returns'!D$1099:D$1350)</f>
        <v>0.11055036051460275</v>
      </c>
    </row>
    <row r="1099" spans="1:10" x14ac:dyDescent="0.25">
      <c r="A1099" s="60">
        <f>'Daily Prices'!A1351</f>
        <v>44218</v>
      </c>
      <c r="B1099" s="61">
        <f>STDEV('Daily Returns'!B$1100:B$1351)*SQRT(Assumptions!$C$9)</f>
        <v>0.32444636168712038</v>
      </c>
      <c r="C1099" s="61">
        <f>STDEV('Daily Returns'!C$1100:C$1351)*SQRT(Assumptions!$C$9)</f>
        <v>0.20779765059618269</v>
      </c>
      <c r="D1099" s="61">
        <f>STDEV('Daily Returns'!D$1100:D$1351)*SQRT(Assumptions!$C$9)</f>
        <v>0.22970974494074001</v>
      </c>
      <c r="E1099" s="61">
        <f>STDEV('Daily Returns'!E$1100:E$1351)*SQRT(Assumptions!$C$9)</f>
        <v>0.17211689353894871</v>
      </c>
      <c r="F1099" s="48">
        <f>'Growth Index'!E1351/'Growth Index'!E1099-1</f>
        <v>0.23718784036093399</v>
      </c>
      <c r="G1099" s="62">
        <f>(F1099-Assumptions!$C$8)/E1099</f>
        <v>1.0004122013855032</v>
      </c>
      <c r="H1099" s="62">
        <f>CORREL('Daily Returns'!B$1100:B$1351,'Daily Returns'!C$1100:C$1351)</f>
        <v>6.6310720778774923E-2</v>
      </c>
      <c r="I1099" s="62">
        <f>CORREL('Daily Returns'!B$1100:B$1351,'Daily Returns'!D$1100:D$1351)</f>
        <v>0.45319442717713759</v>
      </c>
      <c r="J1099" s="62">
        <f>CORREL('Daily Returns'!C$1100:C$1351,'Daily Returns'!D$1100:D$1351)</f>
        <v>0.11696598364312849</v>
      </c>
    </row>
    <row r="1100" spans="1:10" x14ac:dyDescent="0.25">
      <c r="A1100" s="63">
        <f>'Daily Prices'!A1352</f>
        <v>44221</v>
      </c>
      <c r="B1100" s="35">
        <f>STDEV('Daily Returns'!B$1101:B$1352)*SQRT(Assumptions!$C$9)</f>
        <v>0.32464305634422025</v>
      </c>
      <c r="C1100" s="35">
        <f>STDEV('Daily Returns'!C$1101:C$1352)*SQRT(Assumptions!$C$9)</f>
        <v>0.20771628702639436</v>
      </c>
      <c r="D1100" s="35">
        <f>STDEV('Daily Returns'!D$1101:D$1352)*SQRT(Assumptions!$C$9)</f>
        <v>0.22656572186951221</v>
      </c>
      <c r="E1100" s="35">
        <f>STDEV('Daily Returns'!E$1101:E$1352)*SQRT(Assumptions!$C$9)</f>
        <v>0.17188760882328075</v>
      </c>
      <c r="F1100" s="32">
        <f>'Growth Index'!E1352/'Growth Index'!E1100-1</f>
        <v>0.21875576302634792</v>
      </c>
      <c r="G1100" s="37">
        <f>(F1100-Assumptions!$C$8)/E1100</f>
        <v>0.89451336299887474</v>
      </c>
      <c r="H1100" s="37">
        <f>CORREL('Daily Returns'!B$1101:B$1352,'Daily Returns'!C$1101:C$1352)</f>
        <v>6.6384989218840396E-2</v>
      </c>
      <c r="I1100" s="37">
        <f>CORREL('Daily Returns'!B$1101:B$1352,'Daily Returns'!D$1101:D$1352)</f>
        <v>0.45843620470306706</v>
      </c>
      <c r="J1100" s="37">
        <f>CORREL('Daily Returns'!C$1101:C$1352,'Daily Returns'!D$1101:D$1352)</f>
        <v>0.1233189995486178</v>
      </c>
    </row>
    <row r="1101" spans="1:10" x14ac:dyDescent="0.25">
      <c r="A1101" s="60">
        <f>'Daily Prices'!A1353</f>
        <v>44223</v>
      </c>
      <c r="B1101" s="61">
        <f>STDEV('Daily Returns'!B$1102:B$1353)*SQRT(Assumptions!$C$9)</f>
        <v>0.32509754147239689</v>
      </c>
      <c r="C1101" s="61">
        <f>STDEV('Daily Returns'!C$1102:C$1353)*SQRT(Assumptions!$C$9)</f>
        <v>0.20737108508002008</v>
      </c>
      <c r="D1101" s="61">
        <f>STDEV('Daily Returns'!D$1102:D$1353)*SQRT(Assumptions!$C$9)</f>
        <v>0.22609647277250805</v>
      </c>
      <c r="E1101" s="61">
        <f>STDEV('Daily Returns'!E$1102:E$1353)*SQRT(Assumptions!$C$9)</f>
        <v>0.17194942135665819</v>
      </c>
      <c r="F1101" s="48">
        <f>'Growth Index'!E1353/'Growth Index'!E1101-1</f>
        <v>0.21588364899726997</v>
      </c>
      <c r="G1101" s="62">
        <f>(F1101-Assumptions!$C$8)/E1101</f>
        <v>0.87748855335957476</v>
      </c>
      <c r="H1101" s="62">
        <f>CORREL('Daily Returns'!B$1102:B$1353,'Daily Returns'!C$1102:C$1353)</f>
        <v>6.6518307496489598E-2</v>
      </c>
      <c r="I1101" s="62">
        <f>CORREL('Daily Returns'!B$1102:B$1353,'Daily Returns'!D$1102:D$1353)</f>
        <v>0.45819008579802484</v>
      </c>
      <c r="J1101" s="62">
        <f>CORREL('Daily Returns'!C$1102:C$1353,'Daily Returns'!D$1102:D$1353)</f>
        <v>0.12753039712162478</v>
      </c>
    </row>
    <row r="1102" spans="1:10" x14ac:dyDescent="0.25">
      <c r="A1102" s="63">
        <f>'Daily Prices'!A1354</f>
        <v>44224</v>
      </c>
      <c r="B1102" s="35">
        <f>STDEV('Daily Returns'!B$1103:B$1354)*SQRT(Assumptions!$C$9)</f>
        <v>0.3253240623493297</v>
      </c>
      <c r="C1102" s="35">
        <f>STDEV('Daily Returns'!C$1103:C$1354)*SQRT(Assumptions!$C$9)</f>
        <v>0.20736333822976968</v>
      </c>
      <c r="D1102" s="35">
        <f>STDEV('Daily Returns'!D$1103:D$1354)*SQRT(Assumptions!$C$9)</f>
        <v>0.22520079068144852</v>
      </c>
      <c r="E1102" s="35">
        <f>STDEV('Daily Returns'!E$1103:E$1354)*SQRT(Assumptions!$C$9)</f>
        <v>0.17174652356383582</v>
      </c>
      <c r="F1102" s="32">
        <f>'Growth Index'!E1354/'Growth Index'!E1102-1</f>
        <v>0.22776207126192949</v>
      </c>
      <c r="G1102" s="37">
        <f>(F1102-Assumptions!$C$8)/E1102</f>
        <v>0.94768771957956432</v>
      </c>
      <c r="H1102" s="37">
        <f>CORREL('Daily Returns'!B$1103:B$1354,'Daily Returns'!C$1103:C$1354)</f>
        <v>6.5901678227723956E-2</v>
      </c>
      <c r="I1102" s="37">
        <f>CORREL('Daily Returns'!B$1103:B$1354,'Daily Returns'!D$1103:D$1354)</f>
        <v>0.45777081623887367</v>
      </c>
      <c r="J1102" s="37">
        <f>CORREL('Daily Returns'!C$1103:C$1354,'Daily Returns'!D$1103:D$1354)</f>
        <v>0.12701715242085662</v>
      </c>
    </row>
    <row r="1103" spans="1:10" x14ac:dyDescent="0.25">
      <c r="A1103" s="60">
        <f>'Daily Prices'!A1355</f>
        <v>44225</v>
      </c>
      <c r="B1103" s="61">
        <f>STDEV('Daily Returns'!B$1104:B$1355)*SQRT(Assumptions!$C$9)</f>
        <v>0.32559404591809776</v>
      </c>
      <c r="C1103" s="61">
        <f>STDEV('Daily Returns'!C$1104:C$1355)*SQRT(Assumptions!$C$9)</f>
        <v>0.20737845605289379</v>
      </c>
      <c r="D1103" s="61">
        <f>STDEV('Daily Returns'!D$1104:D$1355)*SQRT(Assumptions!$C$9)</f>
        <v>0.22427928345070394</v>
      </c>
      <c r="E1103" s="61">
        <f>STDEV('Daily Returns'!E$1104:E$1355)*SQRT(Assumptions!$C$9)</f>
        <v>0.17157796458101257</v>
      </c>
      <c r="F1103" s="48">
        <f>'Growth Index'!E1355/'Growth Index'!E1103-1</f>
        <v>0.23850645619794064</v>
      </c>
      <c r="G1103" s="62">
        <f>(F1103-Assumptions!$C$8)/E1103</f>
        <v>1.0112397394481125</v>
      </c>
      <c r="H1103" s="62">
        <f>CORREL('Daily Returns'!B$1104:B$1355,'Daily Returns'!C$1104:C$1355)</f>
        <v>6.5178202626171466E-2</v>
      </c>
      <c r="I1103" s="62">
        <f>CORREL('Daily Returns'!B$1104:B$1355,'Daily Returns'!D$1104:D$1355)</f>
        <v>0.45760248453498564</v>
      </c>
      <c r="J1103" s="62">
        <f>CORREL('Daily Returns'!C$1104:C$1355,'Daily Returns'!D$1104:D$1355)</f>
        <v>0.12710635879667376</v>
      </c>
    </row>
    <row r="1104" spans="1:10" x14ac:dyDescent="0.25">
      <c r="A1104" s="63">
        <f>'Daily Prices'!A1356</f>
        <v>44229</v>
      </c>
      <c r="B1104" s="35">
        <f>STDEV('Daily Returns'!B$1105:B$1356)*SQRT(Assumptions!$C$9)</f>
        <v>0.33401537131353798</v>
      </c>
      <c r="C1104" s="35">
        <f>STDEV('Daily Returns'!C$1105:C$1356)*SQRT(Assumptions!$C$9)</f>
        <v>0.20803143881684868</v>
      </c>
      <c r="D1104" s="35">
        <f>STDEV('Daily Returns'!D$1105:D$1356)*SQRT(Assumptions!$C$9)</f>
        <v>0.22413969000888884</v>
      </c>
      <c r="E1104" s="35">
        <f>STDEV('Daily Returns'!E$1105:E$1356)*SQRT(Assumptions!$C$9)</f>
        <v>0.17253946126698658</v>
      </c>
      <c r="F1104" s="32">
        <f>'Growth Index'!E1356/'Growth Index'!E1104-1</f>
        <v>0.25378876772690617</v>
      </c>
      <c r="G1104" s="37">
        <f>(F1104-Assumptions!$C$8)/E1104</f>
        <v>1.0941773339304421</v>
      </c>
      <c r="H1104" s="37">
        <f>CORREL('Daily Returns'!B$1105:B$1356,'Daily Returns'!C$1105:C$1356)</f>
        <v>4.5564234514926687E-2</v>
      </c>
      <c r="I1104" s="37">
        <f>CORREL('Daily Returns'!B$1105:B$1356,'Daily Returns'!D$1105:D$1356)</f>
        <v>0.45637083877443557</v>
      </c>
      <c r="J1104" s="37">
        <f>CORREL('Daily Returns'!C$1105:C$1356,'Daily Returns'!D$1105:D$1356)</f>
        <v>0.1227114698479119</v>
      </c>
    </row>
    <row r="1105" spans="1:10" x14ac:dyDescent="0.25">
      <c r="A1105" s="60">
        <f>'Daily Prices'!A1357</f>
        <v>44230</v>
      </c>
      <c r="B1105" s="61">
        <f>STDEV('Daily Returns'!B$1106:B$1357)*SQRT(Assumptions!$C$9)</f>
        <v>0.33410459534009751</v>
      </c>
      <c r="C1105" s="61">
        <f>STDEV('Daily Returns'!C$1106:C$1357)*SQRT(Assumptions!$C$9)</f>
        <v>0.2078075530066541</v>
      </c>
      <c r="D1105" s="61">
        <f>STDEV('Daily Returns'!D$1106:D$1357)*SQRT(Assumptions!$C$9)</f>
        <v>0.23488388645771233</v>
      </c>
      <c r="E1105" s="61">
        <f>STDEV('Daily Returns'!E$1106:E$1357)*SQRT(Assumptions!$C$9)</f>
        <v>0.17404441424511316</v>
      </c>
      <c r="F1105" s="48">
        <f>'Growth Index'!E1357/'Growth Index'!E1105-1</f>
        <v>0.28037421327529977</v>
      </c>
      <c r="G1105" s="62">
        <f>(F1105-Assumptions!$C$8)/E1105</f>
        <v>1.2374669661732454</v>
      </c>
      <c r="H1105" s="62">
        <f>CORREL('Daily Returns'!B$1106:B$1357,'Daily Returns'!C$1106:C$1357)</f>
        <v>4.5787075550114319E-2</v>
      </c>
      <c r="I1105" s="62">
        <f>CORREL('Daily Returns'!B$1106:B$1357,'Daily Returns'!D$1106:D$1357)</f>
        <v>0.44255750563792767</v>
      </c>
      <c r="J1105" s="62">
        <f>CORREL('Daily Returns'!C$1106:C$1357,'Daily Returns'!D$1106:D$1357)</f>
        <v>0.11575264458824347</v>
      </c>
    </row>
    <row r="1106" spans="1:10" x14ac:dyDescent="0.25">
      <c r="A1106" s="63">
        <f>'Daily Prices'!A1358</f>
        <v>44235</v>
      </c>
      <c r="B1106" s="35">
        <f>STDEV('Daily Returns'!B$1107:B$1358)*SQRT(Assumptions!$C$9)</f>
        <v>0.33462449641035491</v>
      </c>
      <c r="C1106" s="35">
        <f>STDEV('Daily Returns'!C$1107:C$1358)*SQRT(Assumptions!$C$9)</f>
        <v>0.20780383756313606</v>
      </c>
      <c r="D1106" s="35">
        <f>STDEV('Daily Returns'!D$1107:D$1358)*SQRT(Assumptions!$C$9)</f>
        <v>0.23473742381486568</v>
      </c>
      <c r="E1106" s="35">
        <f>STDEV('Daily Returns'!E$1107:E$1358)*SQRT(Assumptions!$C$9)</f>
        <v>0.17406069331278495</v>
      </c>
      <c r="F1106" s="32">
        <f>'Growth Index'!E1358/'Growth Index'!E1106-1</f>
        <v>0.28107850385826683</v>
      </c>
      <c r="G1106" s="37">
        <f>(F1106-Assumptions!$C$8)/E1106</f>
        <v>1.2413974674338242</v>
      </c>
      <c r="H1106" s="37">
        <f>CORREL('Daily Returns'!B$1107:B$1358,'Daily Returns'!C$1107:C$1358)</f>
        <v>4.5859053594102792E-2</v>
      </c>
      <c r="I1106" s="37">
        <f>CORREL('Daily Returns'!B$1107:B$1358,'Daily Returns'!D$1107:D$1358)</f>
        <v>0.44043353040543737</v>
      </c>
      <c r="J1106" s="37">
        <f>CORREL('Daily Returns'!C$1107:C$1358,'Daily Returns'!D$1107:D$1358)</f>
        <v>0.11605293033130687</v>
      </c>
    </row>
    <row r="1107" spans="1:10" x14ac:dyDescent="0.25">
      <c r="A1107" s="60">
        <f>'Daily Prices'!A1359</f>
        <v>44236</v>
      </c>
      <c r="B1107" s="61">
        <f>STDEV('Daily Returns'!B$1108:B$1359)*SQRT(Assumptions!$C$9)</f>
        <v>0.33460466496082508</v>
      </c>
      <c r="C1107" s="61">
        <f>STDEV('Daily Returns'!C$1108:C$1359)*SQRT(Assumptions!$C$9)</f>
        <v>0.20779287145194481</v>
      </c>
      <c r="D1107" s="61">
        <f>STDEV('Daily Returns'!D$1108:D$1359)*SQRT(Assumptions!$C$9)</f>
        <v>0.23473834062551735</v>
      </c>
      <c r="E1107" s="61">
        <f>STDEV('Daily Returns'!E$1108:E$1359)*SQRT(Assumptions!$C$9)</f>
        <v>0.17406247828925098</v>
      </c>
      <c r="F1107" s="48">
        <f>'Growth Index'!E1359/'Growth Index'!E1107-1</f>
        <v>0.28052497802379506</v>
      </c>
      <c r="G1107" s="62">
        <f>(F1107-Assumptions!$C$8)/E1107</f>
        <v>1.2382046960496744</v>
      </c>
      <c r="H1107" s="62">
        <f>CORREL('Daily Returns'!B$1108:B$1359,'Daily Returns'!C$1108:C$1359)</f>
        <v>4.5976161101701205E-2</v>
      </c>
      <c r="I1107" s="62">
        <f>CORREL('Daily Returns'!B$1108:B$1359,'Daily Returns'!D$1108:D$1359)</f>
        <v>0.44063600773368761</v>
      </c>
      <c r="J1107" s="62">
        <f>CORREL('Daily Returns'!C$1108:C$1359,'Daily Returns'!D$1108:D$1359)</f>
        <v>0.11589800716574147</v>
      </c>
    </row>
    <row r="1108" spans="1:10" x14ac:dyDescent="0.25">
      <c r="A1108" s="63">
        <f>'Daily Prices'!A1360</f>
        <v>44238</v>
      </c>
      <c r="B1108" s="35">
        <f>STDEV('Daily Returns'!B$1109:B$1360)*SQRT(Assumptions!$C$9)</f>
        <v>0.33461270677831895</v>
      </c>
      <c r="C1108" s="35">
        <f>STDEV('Daily Returns'!C$1109:C$1360)*SQRT(Assumptions!$C$9)</f>
        <v>0.20778378143442333</v>
      </c>
      <c r="D1108" s="35">
        <f>STDEV('Daily Returns'!D$1109:D$1360)*SQRT(Assumptions!$C$9)</f>
        <v>0.23475315493522872</v>
      </c>
      <c r="E1108" s="35">
        <f>STDEV('Daily Returns'!E$1109:E$1360)*SQRT(Assumptions!$C$9)</f>
        <v>0.17405626564989268</v>
      </c>
      <c r="F1108" s="32">
        <f>'Growth Index'!E1360/'Growth Index'!E1108-1</f>
        <v>0.27675216451837237</v>
      </c>
      <c r="G1108" s="37">
        <f>(F1108-Assumptions!$C$8)/E1108</f>
        <v>1.2165730646221233</v>
      </c>
      <c r="H1108" s="37">
        <f>CORREL('Daily Returns'!B$1109:B$1360,'Daily Returns'!C$1109:C$1360)</f>
        <v>4.5766960981069596E-2</v>
      </c>
      <c r="I1108" s="37">
        <f>CORREL('Daily Returns'!B$1109:B$1360,'Daily Returns'!D$1109:D$1360)</f>
        <v>0.44050642443224886</v>
      </c>
      <c r="J1108" s="37">
        <f>CORREL('Daily Returns'!C$1109:C$1360,'Daily Returns'!D$1109:D$1360)</f>
        <v>0.11607742165170176</v>
      </c>
    </row>
    <row r="1109" spans="1:10" x14ac:dyDescent="0.25">
      <c r="A1109" s="60">
        <f>'Daily Prices'!A1361</f>
        <v>44239</v>
      </c>
      <c r="B1109" s="61">
        <f>STDEV('Daily Returns'!B$1110:B$1361)*SQRT(Assumptions!$C$9)</f>
        <v>0.33461254005324331</v>
      </c>
      <c r="C1109" s="61">
        <f>STDEV('Daily Returns'!C$1110:C$1361)*SQRT(Assumptions!$C$9)</f>
        <v>0.20837106460572732</v>
      </c>
      <c r="D1109" s="61">
        <f>STDEV('Daily Returns'!D$1110:D$1361)*SQRT(Assumptions!$C$9)</f>
        <v>0.2347328345678045</v>
      </c>
      <c r="E1109" s="61">
        <f>STDEV('Daily Returns'!E$1110:E$1361)*SQRT(Assumptions!$C$9)</f>
        <v>0.17420899156487527</v>
      </c>
      <c r="F1109" s="48">
        <f>'Growth Index'!E1361/'Growth Index'!E1109-1</f>
        <v>0.26685027180392296</v>
      </c>
      <c r="G1109" s="62">
        <f>(F1109-Assumptions!$C$8)/E1109</f>
        <v>1.1586673568956061</v>
      </c>
      <c r="H1109" s="62">
        <f>CORREL('Daily Returns'!B$1110:B$1361,'Daily Returns'!C$1110:C$1361)</f>
        <v>4.5807616448570065E-2</v>
      </c>
      <c r="I1109" s="62">
        <f>CORREL('Daily Returns'!B$1110:B$1361,'Daily Returns'!D$1110:D$1361)</f>
        <v>0.44061820048417449</v>
      </c>
      <c r="J1109" s="62">
        <f>CORREL('Daily Returns'!C$1110:C$1361,'Daily Returns'!D$1110:D$1361)</f>
        <v>0.11670392395264149</v>
      </c>
    </row>
    <row r="1110" spans="1:10" x14ac:dyDescent="0.25">
      <c r="A1110" s="63">
        <f>'Daily Prices'!A1362</f>
        <v>44242</v>
      </c>
      <c r="B1110" s="35">
        <f>STDEV('Daily Returns'!B$1111:B$1362)*SQRT(Assumptions!$C$9)</f>
        <v>0.33477930246098514</v>
      </c>
      <c r="C1110" s="35">
        <f>STDEV('Daily Returns'!C$1111:C$1362)*SQRT(Assumptions!$C$9)</f>
        <v>0.20834840148898931</v>
      </c>
      <c r="D1110" s="35">
        <f>STDEV('Daily Returns'!D$1111:D$1362)*SQRT(Assumptions!$C$9)</f>
        <v>0.23469722325566011</v>
      </c>
      <c r="E1110" s="35">
        <f>STDEV('Daily Returns'!E$1111:E$1362)*SQRT(Assumptions!$C$9)</f>
        <v>0.17422585892596476</v>
      </c>
      <c r="F1110" s="32">
        <f>'Growth Index'!E1362/'Growth Index'!E1110-1</f>
        <v>0.27114122103403537</v>
      </c>
      <c r="G1110" s="37">
        <f>(F1110-Assumptions!$C$8)/E1110</f>
        <v>1.1831838413931004</v>
      </c>
      <c r="H1110" s="37">
        <f>CORREL('Daily Returns'!B$1111:B$1362,'Daily Returns'!C$1111:C$1362)</f>
        <v>4.5927113237450676E-2</v>
      </c>
      <c r="I1110" s="37">
        <f>CORREL('Daily Returns'!B$1111:B$1362,'Daily Returns'!D$1111:D$1362)</f>
        <v>0.43998042862390641</v>
      </c>
      <c r="J1110" s="37">
        <f>CORREL('Daily Returns'!C$1111:C$1362,'Daily Returns'!D$1111:D$1362)</f>
        <v>0.11702472516558834</v>
      </c>
    </row>
    <row r="1111" spans="1:10" x14ac:dyDescent="0.25">
      <c r="A1111" s="60">
        <f>'Daily Prices'!A1363</f>
        <v>44243</v>
      </c>
      <c r="B1111" s="61">
        <f>STDEV('Daily Returns'!B$1112:B$1363)*SQRT(Assumptions!$C$9)</f>
        <v>0.33474074986906338</v>
      </c>
      <c r="C1111" s="61">
        <f>STDEV('Daily Returns'!C$1112:C$1363)*SQRT(Assumptions!$C$9)</f>
        <v>0.20861156741145975</v>
      </c>
      <c r="D1111" s="61">
        <f>STDEV('Daily Returns'!D$1112:D$1363)*SQRT(Assumptions!$C$9)</f>
        <v>0.23465937964880362</v>
      </c>
      <c r="E1111" s="61">
        <f>STDEV('Daily Returns'!E$1112:E$1363)*SQRT(Assumptions!$C$9)</f>
        <v>0.17426455675885769</v>
      </c>
      <c r="F1111" s="48">
        <f>'Growth Index'!E1363/'Growth Index'!E1111-1</f>
        <v>0.26905895884326236</v>
      </c>
      <c r="G1111" s="62">
        <f>(F1111-Assumptions!$C$8)/E1111</f>
        <v>1.1709722426553628</v>
      </c>
      <c r="H1111" s="62">
        <f>CORREL('Daily Returns'!B$1112:B$1363,'Daily Returns'!C$1112:C$1363)</f>
        <v>4.611376623793443E-2</v>
      </c>
      <c r="I1111" s="62">
        <f>CORREL('Daily Returns'!B$1112:B$1363,'Daily Returns'!D$1112:D$1363)</f>
        <v>0.43981546841313207</v>
      </c>
      <c r="J1111" s="62">
        <f>CORREL('Daily Returns'!C$1112:C$1363,'Daily Returns'!D$1112:D$1363)</f>
        <v>0.11688677716559948</v>
      </c>
    </row>
    <row r="1112" spans="1:10" x14ac:dyDescent="0.25">
      <c r="A1112" s="63">
        <f>'Daily Prices'!A1364</f>
        <v>44244</v>
      </c>
      <c r="B1112" s="35">
        <f>STDEV('Daily Returns'!B$1113:B$1364)*SQRT(Assumptions!$C$9)</f>
        <v>0.33475379546909134</v>
      </c>
      <c r="C1112" s="35">
        <f>STDEV('Daily Returns'!C$1113:C$1364)*SQRT(Assumptions!$C$9)</f>
        <v>0.20882268735697687</v>
      </c>
      <c r="D1112" s="35">
        <f>STDEV('Daily Returns'!D$1113:D$1364)*SQRT(Assumptions!$C$9)</f>
        <v>0.23455879718589709</v>
      </c>
      <c r="E1112" s="35">
        <f>STDEV('Daily Returns'!E$1113:E$1364)*SQRT(Assumptions!$C$9)</f>
        <v>0.17428406086113296</v>
      </c>
      <c r="F1112" s="32">
        <f>'Growth Index'!E1364/'Growth Index'!E1112-1</f>
        <v>0.26825403234823542</v>
      </c>
      <c r="G1112" s="37">
        <f>(F1112-Assumptions!$C$8)/E1112</f>
        <v>1.1662227248089274</v>
      </c>
      <c r="H1112" s="37">
        <f>CORREL('Daily Returns'!B$1113:B$1364,'Daily Returns'!C$1113:C$1364)</f>
        <v>4.7147635644073857E-2</v>
      </c>
      <c r="I1112" s="37">
        <f>CORREL('Daily Returns'!B$1113:B$1364,'Daily Returns'!D$1113:D$1364)</f>
        <v>0.43893752944095626</v>
      </c>
      <c r="J1112" s="37">
        <f>CORREL('Daily Returns'!C$1113:C$1364,'Daily Returns'!D$1113:D$1364)</f>
        <v>0.11620901266223924</v>
      </c>
    </row>
    <row r="1113" spans="1:10" x14ac:dyDescent="0.25">
      <c r="A1113" s="60">
        <f>'Daily Prices'!A1365</f>
        <v>44245</v>
      </c>
      <c r="B1113" s="61">
        <f>STDEV('Daily Returns'!B$1114:B$1365)*SQRT(Assumptions!$C$9)</f>
        <v>0.33474162083538817</v>
      </c>
      <c r="C1113" s="61">
        <f>STDEV('Daily Returns'!C$1114:C$1365)*SQRT(Assumptions!$C$9)</f>
        <v>0.20769994123187605</v>
      </c>
      <c r="D1113" s="61">
        <f>STDEV('Daily Returns'!D$1114:D$1365)*SQRT(Assumptions!$C$9)</f>
        <v>0.23423539684324851</v>
      </c>
      <c r="E1113" s="61">
        <f>STDEV('Daily Returns'!E$1114:E$1365)*SQRT(Assumptions!$C$9)</f>
        <v>0.17355312721319846</v>
      </c>
      <c r="F1113" s="48">
        <f>'Growth Index'!E1365/'Growth Index'!E1113-1</f>
        <v>0.24430902375051566</v>
      </c>
      <c r="G1113" s="62">
        <f>(F1113-Assumptions!$C$8)/E1113</f>
        <v>1.0331650407557709</v>
      </c>
      <c r="H1113" s="62">
        <f>CORREL('Daily Returns'!B$1114:B$1365,'Daily Returns'!C$1114:C$1365)</f>
        <v>4.5363579430746988E-2</v>
      </c>
      <c r="I1113" s="62">
        <f>CORREL('Daily Returns'!B$1114:B$1365,'Daily Returns'!D$1114:D$1365)</f>
        <v>0.43700816330954018</v>
      </c>
      <c r="J1113" s="62">
        <f>CORREL('Daily Returns'!C$1114:C$1365,'Daily Returns'!D$1114:D$1365)</f>
        <v>0.10886361708862642</v>
      </c>
    </row>
    <row r="1114" spans="1:10" x14ac:dyDescent="0.25">
      <c r="A1114" s="63">
        <f>'Daily Prices'!A1366</f>
        <v>44246</v>
      </c>
      <c r="B1114" s="35">
        <f>STDEV('Daily Returns'!B$1115:B$1366)*SQRT(Assumptions!$C$9)</f>
        <v>0.33487431522183653</v>
      </c>
      <c r="C1114" s="35">
        <f>STDEV('Daily Returns'!C$1115:C$1366)*SQRT(Assumptions!$C$9)</f>
        <v>0.20779770989110818</v>
      </c>
      <c r="D1114" s="35">
        <f>STDEV('Daily Returns'!D$1115:D$1366)*SQRT(Assumptions!$C$9)</f>
        <v>0.23506068684466974</v>
      </c>
      <c r="E1114" s="35">
        <f>STDEV('Daily Returns'!E$1115:E$1366)*SQRT(Assumptions!$C$9)</f>
        <v>0.17365319711738414</v>
      </c>
      <c r="F1114" s="32">
        <f>'Growth Index'!E1366/'Growth Index'!E1114-1</f>
        <v>0.23891684584301753</v>
      </c>
      <c r="G1114" s="37">
        <f>(F1114-Assumptions!$C$8)/E1114</f>
        <v>1.0015182486128094</v>
      </c>
      <c r="H1114" s="37">
        <f>CORREL('Daily Returns'!B$1115:B$1366,'Daily Returns'!C$1115:C$1366)</f>
        <v>4.4385521344173728E-2</v>
      </c>
      <c r="I1114" s="37">
        <f>CORREL('Daily Returns'!B$1115:B$1366,'Daily Returns'!D$1115:D$1366)</f>
        <v>0.43765917444802666</v>
      </c>
      <c r="J1114" s="37">
        <f>CORREL('Daily Returns'!C$1115:C$1366,'Daily Returns'!D$1115:D$1366)</f>
        <v>0.10567164378399942</v>
      </c>
    </row>
    <row r="1115" spans="1:10" x14ac:dyDescent="0.25">
      <c r="A1115" s="60">
        <f>'Daily Prices'!A1367</f>
        <v>44249</v>
      </c>
      <c r="B1115" s="61">
        <f>STDEV('Daily Returns'!B$1116:B$1367)*SQRT(Assumptions!$C$9)</f>
        <v>0.3355981456230398</v>
      </c>
      <c r="C1115" s="61">
        <f>STDEV('Daily Returns'!C$1116:C$1367)*SQRT(Assumptions!$C$9)</f>
        <v>0.20796988391486218</v>
      </c>
      <c r="D1115" s="61">
        <f>STDEV('Daily Returns'!D$1116:D$1367)*SQRT(Assumptions!$C$9)</f>
        <v>0.23615790018186514</v>
      </c>
      <c r="E1115" s="61">
        <f>STDEV('Daily Returns'!E$1116:E$1367)*SQRT(Assumptions!$C$9)</f>
        <v>0.17393465774950534</v>
      </c>
      <c r="F1115" s="48">
        <f>'Growth Index'!E1367/'Growth Index'!E1115-1</f>
        <v>0.23034452259916849</v>
      </c>
      <c r="G1115" s="62">
        <f>(F1115-Assumptions!$C$8)/E1115</f>
        <v>0.95061286082094076</v>
      </c>
      <c r="H1115" s="62">
        <f>CORREL('Daily Returns'!B$1116:B$1367,'Daily Returns'!C$1116:C$1367)</f>
        <v>4.1284108113169293E-2</v>
      </c>
      <c r="I1115" s="62">
        <f>CORREL('Daily Returns'!B$1116:B$1367,'Daily Returns'!D$1116:D$1367)</f>
        <v>0.44121402911482327</v>
      </c>
      <c r="J1115" s="62">
        <f>CORREL('Daily Returns'!C$1116:C$1367,'Daily Returns'!D$1116:D$1367)</f>
        <v>0.10108734198234706</v>
      </c>
    </row>
    <row r="1116" spans="1:10" x14ac:dyDescent="0.25">
      <c r="A1116" s="63">
        <f>'Daily Prices'!A1368</f>
        <v>44250</v>
      </c>
      <c r="B1116" s="35">
        <f>STDEV('Daily Returns'!B$1117:B$1368)*SQRT(Assumptions!$C$9)</f>
        <v>0.33559902842759048</v>
      </c>
      <c r="C1116" s="35">
        <f>STDEV('Daily Returns'!C$1117:C$1368)*SQRT(Assumptions!$C$9)</f>
        <v>0.20803701877711303</v>
      </c>
      <c r="D1116" s="35">
        <f>STDEV('Daily Returns'!D$1117:D$1368)*SQRT(Assumptions!$C$9)</f>
        <v>0.23629024840294025</v>
      </c>
      <c r="E1116" s="35">
        <f>STDEV('Daily Returns'!E$1117:E$1368)*SQRT(Assumptions!$C$9)</f>
        <v>0.17393326047820851</v>
      </c>
      <c r="F1116" s="32">
        <f>'Growth Index'!E1368/'Growth Index'!E1116-1</f>
        <v>0.22967570549247029</v>
      </c>
      <c r="G1116" s="37">
        <f>(F1116-Assumptions!$C$8)/E1116</f>
        <v>0.94677524608987562</v>
      </c>
      <c r="H1116" s="37">
        <f>CORREL('Daily Returns'!B$1117:B$1368,'Daily Returns'!C$1117:C$1368)</f>
        <v>4.1337659306325013E-2</v>
      </c>
      <c r="I1116" s="37">
        <f>CORREL('Daily Returns'!B$1117:B$1368,'Daily Returns'!D$1117:D$1368)</f>
        <v>0.4408645629134883</v>
      </c>
      <c r="J1116" s="37">
        <f>CORREL('Daily Returns'!C$1117:C$1368,'Daily Returns'!D$1117:D$1368)</f>
        <v>0.1001239135104216</v>
      </c>
    </row>
    <row r="1117" spans="1:10" x14ac:dyDescent="0.25">
      <c r="A1117" s="60">
        <f>'Daily Prices'!A1369</f>
        <v>44251</v>
      </c>
      <c r="B1117" s="61">
        <f>STDEV('Daily Returns'!B$1118:B$1369)*SQRT(Assumptions!$C$9)</f>
        <v>0.33578171486754799</v>
      </c>
      <c r="C1117" s="61">
        <f>STDEV('Daily Returns'!C$1118:C$1369)*SQRT(Assumptions!$C$9)</f>
        <v>0.20297175720555458</v>
      </c>
      <c r="D1117" s="61">
        <f>STDEV('Daily Returns'!D$1118:D$1369)*SQRT(Assumptions!$C$9)</f>
        <v>0.23671138353342891</v>
      </c>
      <c r="E1117" s="61">
        <f>STDEV('Daily Returns'!E$1118:E$1369)*SQRT(Assumptions!$C$9)</f>
        <v>0.17350527680774883</v>
      </c>
      <c r="F1117" s="48">
        <f>'Growth Index'!E1369/'Growth Index'!E1117-1</f>
        <v>0.22108184289243149</v>
      </c>
      <c r="G1117" s="62">
        <f>(F1117-Assumptions!$C$8)/E1117</f>
        <v>0.89957980393516657</v>
      </c>
      <c r="H1117" s="62">
        <f>CORREL('Daily Returns'!B$1118:B$1369,'Daily Returns'!C$1118:C$1369)</f>
        <v>5.1081443284317164E-2</v>
      </c>
      <c r="I1117" s="62">
        <f>CORREL('Daily Returns'!B$1118:B$1369,'Daily Returns'!D$1118:D$1369)</f>
        <v>0.44360578183305704</v>
      </c>
      <c r="J1117" s="62">
        <f>CORREL('Daily Returns'!C$1118:C$1369,'Daily Returns'!D$1118:D$1369)</f>
        <v>9.8857116756790986E-2</v>
      </c>
    </row>
    <row r="1118" spans="1:10" x14ac:dyDescent="0.25">
      <c r="A1118" s="63">
        <f>'Daily Prices'!A1370</f>
        <v>44252</v>
      </c>
      <c r="B1118" s="35">
        <f>STDEV('Daily Returns'!B$1119:B$1370)*SQRT(Assumptions!$C$9)</f>
        <v>0.33578548884922416</v>
      </c>
      <c r="C1118" s="35">
        <f>STDEV('Daily Returns'!C$1119:C$1370)*SQRT(Assumptions!$C$9)</f>
        <v>0.20293092267489557</v>
      </c>
      <c r="D1118" s="35">
        <f>STDEV('Daily Returns'!D$1119:D$1370)*SQRT(Assumptions!$C$9)</f>
        <v>0.23726936308529076</v>
      </c>
      <c r="E1118" s="35">
        <f>STDEV('Daily Returns'!E$1119:E$1370)*SQRT(Assumptions!$C$9)</f>
        <v>0.17362026953364634</v>
      </c>
      <c r="F1118" s="32">
        <f>'Growth Index'!E1370/'Growth Index'!E1118-1</f>
        <v>0.22902681132174463</v>
      </c>
      <c r="G1118" s="37">
        <f>(F1118-Assumptions!$C$8)/E1118</f>
        <v>0.94474459556093149</v>
      </c>
      <c r="H1118" s="37">
        <f>CORREL('Daily Returns'!B$1119:B$1370,'Daily Returns'!C$1119:C$1370)</f>
        <v>5.1345611410816769E-2</v>
      </c>
      <c r="I1118" s="37">
        <f>CORREL('Daily Returns'!B$1119:B$1370,'Daily Returns'!D$1119:D$1370)</f>
        <v>0.4433170876830938</v>
      </c>
      <c r="J1118" s="37">
        <f>CORREL('Daily Returns'!C$1119:C$1370,'Daily Returns'!D$1119:D$1370)</f>
        <v>9.8946065691101134E-2</v>
      </c>
    </row>
    <row r="1119" spans="1:10" x14ac:dyDescent="0.25">
      <c r="A1119" s="60">
        <f>'Daily Prices'!A1371</f>
        <v>44253</v>
      </c>
      <c r="B1119" s="61">
        <f>STDEV('Daily Returns'!B$1120:B$1371)*SQRT(Assumptions!$C$9)</f>
        <v>0.337790857648613</v>
      </c>
      <c r="C1119" s="61">
        <f>STDEV('Daily Returns'!C$1120:C$1371)*SQRT(Assumptions!$C$9)</f>
        <v>0.20198652860229002</v>
      </c>
      <c r="D1119" s="61">
        <f>STDEV('Daily Returns'!D$1120:D$1371)*SQRT(Assumptions!$C$9)</f>
        <v>0.23942502809844551</v>
      </c>
      <c r="E1119" s="61">
        <f>STDEV('Daily Returns'!E$1120:E$1371)*SQRT(Assumptions!$C$9)</f>
        <v>0.1752309332640366</v>
      </c>
      <c r="F1119" s="48">
        <f>'Growth Index'!E1371/'Growth Index'!E1119-1</f>
        <v>0.20428997361683687</v>
      </c>
      <c r="G1119" s="62">
        <f>(F1119-Assumptions!$C$8)/E1119</f>
        <v>0.79489374976366656</v>
      </c>
      <c r="H1119" s="62">
        <f>CORREL('Daily Returns'!B$1120:B$1371,'Daily Returns'!C$1120:C$1371)</f>
        <v>5.9139115444620569E-2</v>
      </c>
      <c r="I1119" s="62">
        <f>CORREL('Daily Returns'!B$1120:B$1371,'Daily Returns'!D$1120:D$1371)</f>
        <v>0.45201992300845689</v>
      </c>
      <c r="J1119" s="62">
        <f>CORREL('Daily Returns'!C$1120:C$1371,'Daily Returns'!D$1120:D$1371)</f>
        <v>0.10347163615132213</v>
      </c>
    </row>
    <row r="1120" spans="1:10" x14ac:dyDescent="0.25">
      <c r="A1120" s="63">
        <f>'Daily Prices'!A1372</f>
        <v>44257</v>
      </c>
      <c r="B1120" s="35">
        <f>STDEV('Daily Returns'!B$1121:B$1372)*SQRT(Assumptions!$C$9)</f>
        <v>0.33859584450049102</v>
      </c>
      <c r="C1120" s="35">
        <f>STDEV('Daily Returns'!C$1121:C$1372)*SQRT(Assumptions!$C$9)</f>
        <v>0.2029269826780134</v>
      </c>
      <c r="D1120" s="35">
        <f>STDEV('Daily Returns'!D$1121:D$1372)*SQRT(Assumptions!$C$9)</f>
        <v>0.24090916258114228</v>
      </c>
      <c r="E1120" s="35">
        <f>STDEV('Daily Returns'!E$1121:E$1372)*SQRT(Assumptions!$C$9)</f>
        <v>0.17545414015382096</v>
      </c>
      <c r="F1120" s="32">
        <f>'Growth Index'!E1372/'Growth Index'!E1120-1</f>
        <v>0.19347688448448497</v>
      </c>
      <c r="G1120" s="37">
        <f>(F1120-Assumptions!$C$8)/E1120</f>
        <v>0.73225336473593072</v>
      </c>
      <c r="H1120" s="37">
        <f>CORREL('Daily Returns'!B$1121:B$1372,'Daily Returns'!C$1121:C$1372)</f>
        <v>5.2096801487576713E-2</v>
      </c>
      <c r="I1120" s="37">
        <f>CORREL('Daily Returns'!B$1121:B$1372,'Daily Returns'!D$1121:D$1372)</f>
        <v>0.44042940197115377</v>
      </c>
      <c r="J1120" s="37">
        <f>CORREL('Daily Returns'!C$1121:C$1372,'Daily Returns'!D$1121:D$1372)</f>
        <v>0.11319042591638799</v>
      </c>
    </row>
    <row r="1121" spans="1:10" x14ac:dyDescent="0.25">
      <c r="A1121" s="60">
        <f>'Daily Prices'!A1373</f>
        <v>44258</v>
      </c>
      <c r="B1121" s="61">
        <f>STDEV('Daily Returns'!B$1122:B$1373)*SQRT(Assumptions!$C$9)</f>
        <v>0.33925935092297371</v>
      </c>
      <c r="C1121" s="61">
        <f>STDEV('Daily Returns'!C$1122:C$1373)*SQRT(Assumptions!$C$9)</f>
        <v>0.20321506468520958</v>
      </c>
      <c r="D1121" s="61">
        <f>STDEV('Daily Returns'!D$1122:D$1373)*SQRT(Assumptions!$C$9)</f>
        <v>0.2509266313793086</v>
      </c>
      <c r="E1121" s="61">
        <f>STDEV('Daily Returns'!E$1122:E$1373)*SQRT(Assumptions!$C$9)</f>
        <v>0.17691704811695014</v>
      </c>
      <c r="F1121" s="48">
        <f>'Growth Index'!E1373/'Growth Index'!E1121-1</f>
        <v>0.22095074188553743</v>
      </c>
      <c r="G1121" s="62">
        <f>(F1121-Assumptions!$C$8)/E1121</f>
        <v>0.88149075256131881</v>
      </c>
      <c r="H1121" s="62">
        <f>CORREL('Daily Returns'!B$1122:B$1373,'Daily Returns'!C$1122:C$1373)</f>
        <v>4.8473860791755911E-2</v>
      </c>
      <c r="I1121" s="62">
        <f>CORREL('Daily Returns'!B$1122:B$1373,'Daily Returns'!D$1122:D$1373)</f>
        <v>0.43995846634585278</v>
      </c>
      <c r="J1121" s="62">
        <f>CORREL('Daily Returns'!C$1122:C$1373,'Daily Returns'!D$1122:D$1373)</f>
        <v>9.1768383573726575E-2</v>
      </c>
    </row>
    <row r="1122" spans="1:10" x14ac:dyDescent="0.25">
      <c r="A1122" s="63">
        <f>'Daily Prices'!A1374</f>
        <v>44260</v>
      </c>
      <c r="B1122" s="35">
        <f>STDEV('Daily Returns'!B$1123:B$1374)*SQRT(Assumptions!$C$9)</f>
        <v>0.3399220696501371</v>
      </c>
      <c r="C1122" s="35">
        <f>STDEV('Daily Returns'!C$1123:C$1374)*SQRT(Assumptions!$C$9)</f>
        <v>0.20330010031666218</v>
      </c>
      <c r="D1122" s="35">
        <f>STDEV('Daily Returns'!D$1123:D$1374)*SQRT(Assumptions!$C$9)</f>
        <v>0.25760341756718119</v>
      </c>
      <c r="E1122" s="35">
        <f>STDEV('Daily Returns'!E$1123:E$1374)*SQRT(Assumptions!$C$9)</f>
        <v>0.17886700494235538</v>
      </c>
      <c r="F1122" s="32">
        <f>'Growth Index'!E1374/'Growth Index'!E1122-1</f>
        <v>0.18894971932096483</v>
      </c>
      <c r="G1122" s="37">
        <f>(F1122-Assumptions!$C$8)/E1122</f>
        <v>0.69297140275206648</v>
      </c>
      <c r="H1122" s="37">
        <f>CORREL('Daily Returns'!B$1123:B$1374,'Daily Returns'!C$1123:C$1374)</f>
        <v>5.0299979015197963E-2</v>
      </c>
      <c r="I1122" s="37">
        <f>CORREL('Daily Returns'!B$1123:B$1374,'Daily Returns'!D$1123:D$1374)</f>
        <v>0.4418470230831763</v>
      </c>
      <c r="J1122" s="37">
        <f>CORREL('Daily Returns'!C$1123:C$1374,'Daily Returns'!D$1123:D$1374)</f>
        <v>9.6296641864410032E-2</v>
      </c>
    </row>
    <row r="1123" spans="1:10" x14ac:dyDescent="0.25">
      <c r="A1123" s="60">
        <f>'Daily Prices'!A1375</f>
        <v>44263</v>
      </c>
      <c r="B1123" s="61">
        <f>STDEV('Daily Returns'!B$1124:B$1375)*SQRT(Assumptions!$C$9)</f>
        <v>0.33990999657234588</v>
      </c>
      <c r="C1123" s="61">
        <f>STDEV('Daily Returns'!C$1124:C$1375)*SQRT(Assumptions!$C$9)</f>
        <v>0.20333874885487993</v>
      </c>
      <c r="D1123" s="61">
        <f>STDEV('Daily Returns'!D$1124:D$1375)*SQRT(Assumptions!$C$9)</f>
        <v>0.25776121517115214</v>
      </c>
      <c r="E1123" s="61">
        <f>STDEV('Daily Returns'!E$1124:E$1375)*SQRT(Assumptions!$C$9)</f>
        <v>0.17886561678044349</v>
      </c>
      <c r="F1123" s="48">
        <f>'Growth Index'!E1375/'Growth Index'!E1123-1</f>
        <v>0.19172480771547162</v>
      </c>
      <c r="G1123" s="62">
        <f>(F1123-Assumptions!$C$8)/E1123</f>
        <v>0.70849171571652914</v>
      </c>
      <c r="H1123" s="62">
        <f>CORREL('Daily Returns'!B$1124:B$1375,'Daily Returns'!C$1124:C$1375)</f>
        <v>5.0299783436351261E-2</v>
      </c>
      <c r="I1123" s="62">
        <f>CORREL('Daily Returns'!B$1124:B$1375,'Daily Returns'!D$1124:D$1375)</f>
        <v>0.44152798788062164</v>
      </c>
      <c r="J1123" s="62">
        <f>CORREL('Daily Returns'!C$1124:C$1375,'Daily Returns'!D$1124:D$1375)</f>
        <v>9.5527427632234818E-2</v>
      </c>
    </row>
    <row r="1124" spans="1:10" x14ac:dyDescent="0.25">
      <c r="A1124" s="63">
        <f>'Daily Prices'!A1376</f>
        <v>44264</v>
      </c>
      <c r="B1124" s="35">
        <f>STDEV('Daily Returns'!B$1125:B$1376)*SQRT(Assumptions!$C$9)</f>
        <v>0.34007543768467347</v>
      </c>
      <c r="C1124" s="35">
        <f>STDEV('Daily Returns'!C$1125:C$1376)*SQRT(Assumptions!$C$9)</f>
        <v>0.20347559176290136</v>
      </c>
      <c r="D1124" s="35">
        <f>STDEV('Daily Returns'!D$1125:D$1376)*SQRT(Assumptions!$C$9)</f>
        <v>0.25789569001221541</v>
      </c>
      <c r="E1124" s="35">
        <f>STDEV('Daily Returns'!E$1125:E$1376)*SQRT(Assumptions!$C$9)</f>
        <v>0.17913368431859825</v>
      </c>
      <c r="F1124" s="32">
        <f>'Growth Index'!E1376/'Growth Index'!E1124-1</f>
        <v>0.20136784883018155</v>
      </c>
      <c r="G1124" s="37">
        <f>(F1124-Assumptions!$C$8)/E1124</f>
        <v>0.76126301621555714</v>
      </c>
      <c r="H1124" s="37">
        <f>CORREL('Daily Returns'!B$1125:B$1376,'Daily Returns'!C$1125:C$1376)</f>
        <v>5.1758365539365581E-2</v>
      </c>
      <c r="I1124" s="37">
        <f>CORREL('Daily Returns'!B$1125:B$1376,'Daily Returns'!D$1125:D$1376)</f>
        <v>0.44219548297690758</v>
      </c>
      <c r="J1124" s="37">
        <f>CORREL('Daily Returns'!C$1125:C$1376,'Daily Returns'!D$1125:D$1376)</f>
        <v>9.7632138147316708E-2</v>
      </c>
    </row>
    <row r="1125" spans="1:10" x14ac:dyDescent="0.25">
      <c r="A1125" s="60">
        <f>'Daily Prices'!A1377</f>
        <v>44267</v>
      </c>
      <c r="B1125" s="61">
        <f>STDEV('Daily Returns'!B$1126:B$1377)*SQRT(Assumptions!$C$9)</f>
        <v>0.34012061705213764</v>
      </c>
      <c r="C1125" s="61">
        <f>STDEV('Daily Returns'!C$1126:C$1377)*SQRT(Assumptions!$C$9)</f>
        <v>0.20368678014179092</v>
      </c>
      <c r="D1125" s="61">
        <f>STDEV('Daily Returns'!D$1126:D$1377)*SQRT(Assumptions!$C$9)</f>
        <v>0.25803427433110548</v>
      </c>
      <c r="E1125" s="61">
        <f>STDEV('Daily Returns'!E$1126:E$1377)*SQRT(Assumptions!$C$9)</f>
        <v>0.17915619233309479</v>
      </c>
      <c r="F1125" s="48">
        <f>'Growth Index'!E1377/'Growth Index'!E1125-1</f>
        <v>0.19802699981655625</v>
      </c>
      <c r="G1125" s="62">
        <f>(F1125-Assumptions!$C$8)/E1125</f>
        <v>0.74251968678384728</v>
      </c>
      <c r="H1125" s="62">
        <f>CORREL('Daily Returns'!B$1126:B$1377,'Daily Returns'!C$1126:C$1377)</f>
        <v>5.2503847443128075E-2</v>
      </c>
      <c r="I1125" s="62">
        <f>CORREL('Daily Returns'!B$1126:B$1377,'Daily Returns'!D$1126:D$1377)</f>
        <v>0.44130215531662292</v>
      </c>
      <c r="J1125" s="62">
        <f>CORREL('Daily Returns'!C$1126:C$1377,'Daily Returns'!D$1126:D$1377)</f>
        <v>9.5983136130573424E-2</v>
      </c>
    </row>
    <row r="1126" spans="1:10" x14ac:dyDescent="0.25">
      <c r="A1126" s="63">
        <f>'Daily Prices'!A1378</f>
        <v>44270</v>
      </c>
      <c r="B1126" s="35">
        <f>STDEV('Daily Returns'!B$1127:B$1378)*SQRT(Assumptions!$C$9)</f>
        <v>0.34005907251109063</v>
      </c>
      <c r="C1126" s="35">
        <f>STDEV('Daily Returns'!C$1127:C$1378)*SQRT(Assumptions!$C$9)</f>
        <v>0.20385048001787326</v>
      </c>
      <c r="D1126" s="35">
        <f>STDEV('Daily Returns'!D$1127:D$1378)*SQRT(Assumptions!$C$9)</f>
        <v>0.25793477109926877</v>
      </c>
      <c r="E1126" s="35">
        <f>STDEV('Daily Returns'!E$1127:E$1378)*SQRT(Assumptions!$C$9)</f>
        <v>0.17907084455883937</v>
      </c>
      <c r="F1126" s="32">
        <f>'Growth Index'!E1378/'Growth Index'!E1126-1</f>
        <v>0.20975420342744955</v>
      </c>
      <c r="G1126" s="37">
        <f>(F1126-Assumptions!$C$8)/E1126</f>
        <v>0.80836276717221822</v>
      </c>
      <c r="H1126" s="37">
        <f>CORREL('Daily Returns'!B$1127:B$1378,'Daily Returns'!C$1127:C$1378)</f>
        <v>5.153573955036591E-2</v>
      </c>
      <c r="I1126" s="37">
        <f>CORREL('Daily Returns'!B$1127:B$1378,'Daily Returns'!D$1127:D$1378)</f>
        <v>0.43922408487211501</v>
      </c>
      <c r="J1126" s="37">
        <f>CORREL('Daily Returns'!C$1127:C$1378,'Daily Returns'!D$1127:D$1378)</f>
        <v>9.7485278938742329E-2</v>
      </c>
    </row>
    <row r="1127" spans="1:10" x14ac:dyDescent="0.25">
      <c r="A1127" s="60">
        <f>'Daily Prices'!A1379</f>
        <v>44271</v>
      </c>
      <c r="B1127" s="61">
        <f>STDEV('Daily Returns'!B$1128:B$1379)*SQRT(Assumptions!$C$9)</f>
        <v>0.34001074978493051</v>
      </c>
      <c r="C1127" s="61">
        <f>STDEV('Daily Returns'!C$1128:C$1379)*SQRT(Assumptions!$C$9)</f>
        <v>0.20387874741474613</v>
      </c>
      <c r="D1127" s="61">
        <f>STDEV('Daily Returns'!D$1128:D$1379)*SQRT(Assumptions!$C$9)</f>
        <v>0.25782455998700848</v>
      </c>
      <c r="E1127" s="61">
        <f>STDEV('Daily Returns'!E$1128:E$1379)*SQRT(Assumptions!$C$9)</f>
        <v>0.17897221623423576</v>
      </c>
      <c r="F1127" s="48">
        <f>'Growth Index'!E1379/'Growth Index'!E1127-1</f>
        <v>0.21798948343361091</v>
      </c>
      <c r="G1127" s="62">
        <f>(F1127-Assumptions!$C$8)/E1127</f>
        <v>0.85482253420486731</v>
      </c>
      <c r="H1127" s="62">
        <f>CORREL('Daily Returns'!B$1128:B$1379,'Daily Returns'!C$1128:C$1379)</f>
        <v>5.1027669740529392E-2</v>
      </c>
      <c r="I1127" s="62">
        <f>CORREL('Daily Returns'!B$1128:B$1379,'Daily Returns'!D$1128:D$1379)</f>
        <v>0.43897745335592692</v>
      </c>
      <c r="J1127" s="62">
        <f>CORREL('Daily Returns'!C$1128:C$1379,'Daily Returns'!D$1128:D$1379)</f>
        <v>9.649973642468837E-2</v>
      </c>
    </row>
    <row r="1128" spans="1:10" x14ac:dyDescent="0.25">
      <c r="A1128" s="63">
        <f>'Daily Prices'!A1380</f>
        <v>44272</v>
      </c>
      <c r="B1128" s="35">
        <f>STDEV('Daily Returns'!B$1129:B$1380)*SQRT(Assumptions!$C$9)</f>
        <v>0.34017539086577958</v>
      </c>
      <c r="C1128" s="35">
        <f>STDEV('Daily Returns'!C$1129:C$1380)*SQRT(Assumptions!$C$9)</f>
        <v>0.20388498313737602</v>
      </c>
      <c r="D1128" s="35">
        <f>STDEV('Daily Returns'!D$1129:D$1380)*SQRT(Assumptions!$C$9)</f>
        <v>0.25865243689554507</v>
      </c>
      <c r="E1128" s="35">
        <f>STDEV('Daily Returns'!E$1129:E$1380)*SQRT(Assumptions!$C$9)</f>
        <v>0.17929081815009995</v>
      </c>
      <c r="F1128" s="32">
        <f>'Growth Index'!E1380/'Growth Index'!E1128-1</f>
        <v>0.20786661012330265</v>
      </c>
      <c r="G1128" s="37">
        <f>(F1128-Assumptions!$C$8)/E1128</f>
        <v>0.79684287013346422</v>
      </c>
      <c r="H1128" s="37">
        <f>CORREL('Daily Returns'!B$1129:B$1380,'Daily Returns'!C$1129:C$1380)</f>
        <v>5.1577347340973509E-2</v>
      </c>
      <c r="I1128" s="37">
        <f>CORREL('Daily Returns'!B$1129:B$1380,'Daily Returns'!D$1129:D$1380)</f>
        <v>0.43995262751284447</v>
      </c>
      <c r="J1128" s="37">
        <f>CORREL('Daily Returns'!C$1129:C$1380,'Daily Returns'!D$1129:D$1380)</f>
        <v>9.7336537294129513E-2</v>
      </c>
    </row>
    <row r="1129" spans="1:10" x14ac:dyDescent="0.25">
      <c r="A1129" s="60">
        <f>'Daily Prices'!A1381</f>
        <v>44273</v>
      </c>
      <c r="B1129" s="61">
        <f>STDEV('Daily Returns'!B$1130:B$1381)*SQRT(Assumptions!$C$9)</f>
        <v>0.34036671812777886</v>
      </c>
      <c r="C1129" s="61">
        <f>STDEV('Daily Returns'!C$1130:C$1381)*SQRT(Assumptions!$C$9)</f>
        <v>0.2037467446313683</v>
      </c>
      <c r="D1129" s="61">
        <f>STDEV('Daily Returns'!D$1130:D$1381)*SQRT(Assumptions!$C$9)</f>
        <v>0.25882247591891039</v>
      </c>
      <c r="E1129" s="61">
        <f>STDEV('Daily Returns'!E$1130:E$1381)*SQRT(Assumptions!$C$9)</f>
        <v>0.17932868726510781</v>
      </c>
      <c r="F1129" s="48">
        <f>'Growth Index'!E1381/'Growth Index'!E1129-1</f>
        <v>0.18787427314004468</v>
      </c>
      <c r="G1129" s="62">
        <f>(F1129-Assumptions!$C$8)/E1129</f>
        <v>0.6851902783317394</v>
      </c>
      <c r="H1129" s="62">
        <f>CORREL('Daily Returns'!B$1130:B$1381,'Daily Returns'!C$1130:C$1381)</f>
        <v>5.12788143855313E-2</v>
      </c>
      <c r="I1129" s="62">
        <f>CORREL('Daily Returns'!B$1130:B$1381,'Daily Returns'!D$1130:D$1381)</f>
        <v>0.44078282127884427</v>
      </c>
      <c r="J1129" s="62">
        <f>CORREL('Daily Returns'!C$1130:C$1381,'Daily Returns'!D$1130:D$1381)</f>
        <v>9.6260899127608462E-2</v>
      </c>
    </row>
    <row r="1130" spans="1:10" x14ac:dyDescent="0.25">
      <c r="A1130" s="63">
        <f>'Daily Prices'!A1382</f>
        <v>44274</v>
      </c>
      <c r="B1130" s="35">
        <f>STDEV('Daily Returns'!B$1131:B$1382)*SQRT(Assumptions!$C$9)</f>
        <v>0.34055225239795295</v>
      </c>
      <c r="C1130" s="35">
        <f>STDEV('Daily Returns'!C$1131:C$1382)*SQRT(Assumptions!$C$9)</f>
        <v>0.20375298270247275</v>
      </c>
      <c r="D1130" s="35">
        <f>STDEV('Daily Returns'!D$1131:D$1382)*SQRT(Assumptions!$C$9)</f>
        <v>0.25896480490086177</v>
      </c>
      <c r="E1130" s="35">
        <f>STDEV('Daily Returns'!E$1131:E$1382)*SQRT(Assumptions!$C$9)</f>
        <v>0.17946457542529912</v>
      </c>
      <c r="F1130" s="32">
        <f>'Growth Index'!E1382/'Growth Index'!E1130-1</f>
        <v>0.1934438653775663</v>
      </c>
      <c r="G1130" s="37">
        <f>(F1130-Assumptions!$C$8)/E1130</f>
        <v>0.71570595519019387</v>
      </c>
      <c r="H1130" s="37">
        <f>CORREL('Daily Returns'!B$1131:B$1382,'Daily Returns'!C$1131:C$1382)</f>
        <v>5.1632341595114505E-2</v>
      </c>
      <c r="I1130" s="37">
        <f>CORREL('Daily Returns'!B$1131:B$1382,'Daily Returns'!D$1131:D$1382)</f>
        <v>0.44143261517785126</v>
      </c>
      <c r="J1130" s="37">
        <f>CORREL('Daily Returns'!C$1131:C$1382,'Daily Returns'!D$1131:D$1382)</f>
        <v>9.6678598362653287E-2</v>
      </c>
    </row>
    <row r="1131" spans="1:10" x14ac:dyDescent="0.25">
      <c r="A1131" s="60">
        <f>'Daily Prices'!A1383</f>
        <v>44277</v>
      </c>
      <c r="B1131" s="61">
        <f>STDEV('Daily Returns'!B$1132:B$1383)*SQRT(Assumptions!$C$9)</f>
        <v>0.34035159383393315</v>
      </c>
      <c r="C1131" s="61">
        <f>STDEV('Daily Returns'!C$1132:C$1383)*SQRT(Assumptions!$C$9)</f>
        <v>0.2034408219466633</v>
      </c>
      <c r="D1131" s="61">
        <f>STDEV('Daily Returns'!D$1132:D$1383)*SQRT(Assumptions!$C$9)</f>
        <v>0.25875620379077718</v>
      </c>
      <c r="E1131" s="61">
        <f>STDEV('Daily Returns'!E$1132:E$1383)*SQRT(Assumptions!$C$9)</f>
        <v>0.17946102679442844</v>
      </c>
      <c r="F1131" s="48">
        <f>'Growth Index'!E1383/'Growth Index'!E1131-1</f>
        <v>0.19380444333232871</v>
      </c>
      <c r="G1131" s="62">
        <f>(F1131-Assumptions!$C$8)/E1131</f>
        <v>0.71772933451380205</v>
      </c>
      <c r="H1131" s="62">
        <f>CORREL('Daily Returns'!B$1132:B$1383,'Daily Returns'!C$1132:C$1383)</f>
        <v>5.3751460373096076E-2</v>
      </c>
      <c r="I1131" s="62">
        <f>CORREL('Daily Returns'!B$1132:B$1383,'Daily Returns'!D$1132:D$1383)</f>
        <v>0.44066950436931757</v>
      </c>
      <c r="J1131" s="62">
        <f>CORREL('Daily Returns'!C$1132:C$1383,'Daily Returns'!D$1132:D$1383)</f>
        <v>9.9244354602576357E-2</v>
      </c>
    </row>
    <row r="1132" spans="1:10" x14ac:dyDescent="0.25">
      <c r="A1132" s="63">
        <f>'Daily Prices'!A1384</f>
        <v>44278</v>
      </c>
      <c r="B1132" s="35">
        <f>STDEV('Daily Returns'!B$1133:B$1384)*SQRT(Assumptions!$C$9)</f>
        <v>0.34033712792129445</v>
      </c>
      <c r="C1132" s="35">
        <f>STDEV('Daily Returns'!C$1133:C$1384)*SQRT(Assumptions!$C$9)</f>
        <v>0.20334306766917948</v>
      </c>
      <c r="D1132" s="35">
        <f>STDEV('Daily Returns'!D$1133:D$1384)*SQRT(Assumptions!$C$9)</f>
        <v>0.25863219391327935</v>
      </c>
      <c r="E1132" s="35">
        <f>STDEV('Daily Returns'!E$1133:E$1384)*SQRT(Assumptions!$C$9)</f>
        <v>0.1793150089070541</v>
      </c>
      <c r="F1132" s="32">
        <f>'Growth Index'!E1384/'Growth Index'!E1132-1</f>
        <v>0.20319078123781198</v>
      </c>
      <c r="G1132" s="37">
        <f>(F1132-Assumptions!$C$8)/E1132</f>
        <v>0.77065931112013941</v>
      </c>
      <c r="H1132" s="37">
        <f>CORREL('Daily Returns'!B$1133:B$1384,'Daily Returns'!C$1133:C$1384)</f>
        <v>5.2886277108809616E-2</v>
      </c>
      <c r="I1132" s="37">
        <f>CORREL('Daily Returns'!B$1133:B$1384,'Daily Returns'!D$1133:D$1384)</f>
        <v>0.44050950739275679</v>
      </c>
      <c r="J1132" s="37">
        <f>CORREL('Daily Returns'!C$1133:C$1384,'Daily Returns'!D$1133:D$1384)</f>
        <v>9.7886021634346496E-2</v>
      </c>
    </row>
    <row r="1133" spans="1:10" x14ac:dyDescent="0.25">
      <c r="A1133" s="60">
        <f>'Daily Prices'!A1385</f>
        <v>44279</v>
      </c>
      <c r="B1133" s="61">
        <f>STDEV('Daily Returns'!B$1134:B$1385)*SQRT(Assumptions!$C$9)</f>
        <v>0.34080322289489512</v>
      </c>
      <c r="C1133" s="61">
        <f>STDEV('Daily Returns'!C$1134:C$1385)*SQRT(Assumptions!$C$9)</f>
        <v>0.2033652863098683</v>
      </c>
      <c r="D1133" s="61">
        <f>STDEV('Daily Returns'!D$1134:D$1385)*SQRT(Assumptions!$C$9)</f>
        <v>0.25948017210816787</v>
      </c>
      <c r="E1133" s="61">
        <f>STDEV('Daily Returns'!E$1134:E$1385)*SQRT(Assumptions!$C$9)</f>
        <v>0.17960035898153737</v>
      </c>
      <c r="F1133" s="48">
        <f>'Growth Index'!E1385/'Growth Index'!E1133-1</f>
        <v>0.18592236679127794</v>
      </c>
      <c r="G1133" s="62">
        <f>(F1133-Assumptions!$C$8)/E1133</f>
        <v>0.67328577446612214</v>
      </c>
      <c r="H1133" s="62">
        <f>CORREL('Daily Returns'!B$1134:B$1385,'Daily Returns'!C$1134:C$1385)</f>
        <v>5.1864493383545929E-2</v>
      </c>
      <c r="I1133" s="62">
        <f>CORREL('Daily Returns'!B$1134:B$1385,'Daily Returns'!D$1134:D$1385)</f>
        <v>0.44269361694232134</v>
      </c>
      <c r="J1133" s="62">
        <f>CORREL('Daily Returns'!C$1134:C$1385,'Daily Returns'!D$1134:D$1385)</f>
        <v>9.6080053297345147E-2</v>
      </c>
    </row>
    <row r="1134" spans="1:10" x14ac:dyDescent="0.25">
      <c r="A1134" s="63">
        <f>'Daily Prices'!A1386</f>
        <v>44280</v>
      </c>
      <c r="B1134" s="35">
        <f>STDEV('Daily Returns'!B$1135:B$1386)*SQRT(Assumptions!$C$9)</f>
        <v>0.34108841061283274</v>
      </c>
      <c r="C1134" s="35">
        <f>STDEV('Daily Returns'!C$1135:C$1386)*SQRT(Assumptions!$C$9)</f>
        <v>0.20331749180794553</v>
      </c>
      <c r="D1134" s="35">
        <f>STDEV('Daily Returns'!D$1135:D$1386)*SQRT(Assumptions!$C$9)</f>
        <v>0.25990935730790438</v>
      </c>
      <c r="E1134" s="35">
        <f>STDEV('Daily Returns'!E$1135:E$1386)*SQRT(Assumptions!$C$9)</f>
        <v>0.17977528603133267</v>
      </c>
      <c r="F1134" s="32">
        <f>'Growth Index'!E1386/'Growth Index'!E1134-1</f>
        <v>0.17923097796080167</v>
      </c>
      <c r="G1134" s="37">
        <f>(F1134-Assumptions!$C$8)/E1134</f>
        <v>0.63540979676646203</v>
      </c>
      <c r="H1134" s="37">
        <f>CORREL('Daily Returns'!B$1135:B$1386,'Daily Returns'!C$1135:C$1386)</f>
        <v>5.153683396240416E-2</v>
      </c>
      <c r="I1134" s="37">
        <f>CORREL('Daily Returns'!B$1135:B$1386,'Daily Returns'!D$1135:D$1386)</f>
        <v>0.44394659757285082</v>
      </c>
      <c r="J1134" s="37">
        <f>CORREL('Daily Returns'!C$1135:C$1386,'Daily Returns'!D$1135:D$1386)</f>
        <v>9.561188249260788E-2</v>
      </c>
    </row>
    <row r="1135" spans="1:10" x14ac:dyDescent="0.25">
      <c r="A1135" s="60">
        <f>'Daily Prices'!A1387</f>
        <v>44281</v>
      </c>
      <c r="B1135" s="61">
        <f>STDEV('Daily Returns'!B$1136:B$1387)*SQRT(Assumptions!$C$9)</f>
        <v>0.34121398503535405</v>
      </c>
      <c r="C1135" s="61">
        <f>STDEV('Daily Returns'!C$1136:C$1387)*SQRT(Assumptions!$C$9)</f>
        <v>0.203348430106673</v>
      </c>
      <c r="D1135" s="61">
        <f>STDEV('Daily Returns'!D$1136:D$1387)*SQRT(Assumptions!$C$9)</f>
        <v>0.25994450421150472</v>
      </c>
      <c r="E1135" s="61">
        <f>STDEV('Daily Returns'!E$1136:E$1387)*SQRT(Assumptions!$C$9)</f>
        <v>0.17979911444746549</v>
      </c>
      <c r="F1135" s="48">
        <f>'Growth Index'!E1387/'Growth Index'!E1135-1</f>
        <v>0.18785992998398848</v>
      </c>
      <c r="G1135" s="62">
        <f>(F1135-Assumptions!$C$8)/E1135</f>
        <v>0.68331777028794127</v>
      </c>
      <c r="H1135" s="62">
        <f>CORREL('Daily Returns'!B$1136:B$1387,'Daily Returns'!C$1136:C$1387)</f>
        <v>5.1033361424000598E-2</v>
      </c>
      <c r="I1135" s="62">
        <f>CORREL('Daily Returns'!B$1136:B$1387,'Daily Returns'!D$1136:D$1387)</f>
        <v>0.44433307053231752</v>
      </c>
      <c r="J1135" s="62">
        <f>CORREL('Daily Returns'!C$1136:C$1387,'Daily Returns'!D$1136:D$1387)</f>
        <v>9.5221852101667948E-2</v>
      </c>
    </row>
    <row r="1136" spans="1:10" x14ac:dyDescent="0.25">
      <c r="A1136" s="63">
        <f>'Daily Prices'!A1388</f>
        <v>44285</v>
      </c>
      <c r="B1136" s="35">
        <f>STDEV('Daily Returns'!B$1137:B$1388)*SQRT(Assumptions!$C$9)</f>
        <v>0.34121423100217751</v>
      </c>
      <c r="C1136" s="35">
        <f>STDEV('Daily Returns'!C$1137:C$1388)*SQRT(Assumptions!$C$9)</f>
        <v>0.20380294585005798</v>
      </c>
      <c r="D1136" s="35">
        <f>STDEV('Daily Returns'!D$1137:D$1388)*SQRT(Assumptions!$C$9)</f>
        <v>0.26024424228970211</v>
      </c>
      <c r="E1136" s="35">
        <f>STDEV('Daily Returns'!E$1137:E$1388)*SQRT(Assumptions!$C$9)</f>
        <v>0.17955046219470419</v>
      </c>
      <c r="F1136" s="32">
        <f>'Growth Index'!E1388/'Growth Index'!E1136-1</f>
        <v>0.20423145945625176</v>
      </c>
      <c r="G1136" s="37">
        <f>(F1136-Assumptions!$C$8)/E1136</f>
        <v>0.77544472876527282</v>
      </c>
      <c r="H1136" s="37">
        <f>CORREL('Daily Returns'!B$1137:B$1388,'Daily Returns'!C$1137:C$1388)</f>
        <v>4.2268762473316408E-2</v>
      </c>
      <c r="I1136" s="37">
        <f>CORREL('Daily Returns'!B$1137:B$1388,'Daily Returns'!D$1137:D$1388)</f>
        <v>0.44745842638259969</v>
      </c>
      <c r="J1136" s="37">
        <f>CORREL('Daily Returns'!C$1137:C$1388,'Daily Returns'!D$1137:D$1388)</f>
        <v>9.1225707612421519E-2</v>
      </c>
    </row>
    <row r="1137" spans="1:10" x14ac:dyDescent="0.25">
      <c r="A1137" s="60">
        <f>'Daily Prices'!A1389</f>
        <v>44286</v>
      </c>
      <c r="B1137" s="61">
        <f>STDEV('Daily Returns'!B$1138:B$1389)*SQRT(Assumptions!$C$9)</f>
        <v>0.33968840543825407</v>
      </c>
      <c r="C1137" s="61">
        <f>STDEV('Daily Returns'!C$1138:C$1389)*SQRT(Assumptions!$C$9)</f>
        <v>0.20359581349475916</v>
      </c>
      <c r="D1137" s="61">
        <f>STDEV('Daily Returns'!D$1138:D$1389)*SQRT(Assumptions!$C$9)</f>
        <v>0.26024511669457895</v>
      </c>
      <c r="E1137" s="61">
        <f>STDEV('Daily Returns'!E$1138:E$1389)*SQRT(Assumptions!$C$9)</f>
        <v>0.17946037527868317</v>
      </c>
      <c r="F1137" s="48">
        <f>'Growth Index'!E1389/'Growth Index'!E1137-1</f>
        <v>0.1896936858806717</v>
      </c>
      <c r="G1137" s="62">
        <f>(F1137-Assumptions!$C$8)/E1137</f>
        <v>0.69482572789138253</v>
      </c>
      <c r="H1137" s="62">
        <f>CORREL('Daily Returns'!B$1138:B$1389,'Daily Returns'!C$1138:C$1389)</f>
        <v>4.7176854279946882E-2</v>
      </c>
      <c r="I1137" s="62">
        <f>CORREL('Daily Returns'!B$1138:B$1389,'Daily Returns'!D$1138:D$1389)</f>
        <v>0.44899606287186272</v>
      </c>
      <c r="J1137" s="62">
        <f>CORREL('Daily Returns'!C$1138:C$1389,'Daily Returns'!D$1138:D$1389)</f>
        <v>9.1673418063686146E-2</v>
      </c>
    </row>
    <row r="1138" spans="1:10" x14ac:dyDescent="0.25">
      <c r="A1138" s="63">
        <f>'Daily Prices'!A1390</f>
        <v>44287</v>
      </c>
      <c r="B1138" s="35">
        <f>STDEV('Daily Returns'!B$1139:B$1390)*SQRT(Assumptions!$C$9)</f>
        <v>0.33978652296719797</v>
      </c>
      <c r="C1138" s="35">
        <f>STDEV('Daily Returns'!C$1139:C$1390)*SQRT(Assumptions!$C$9)</f>
        <v>0.20438503707137243</v>
      </c>
      <c r="D1138" s="35">
        <f>STDEV('Daily Returns'!D$1139:D$1390)*SQRT(Assumptions!$C$9)</f>
        <v>0.26025622336529675</v>
      </c>
      <c r="E1138" s="35">
        <f>STDEV('Daily Returns'!E$1139:E$1390)*SQRT(Assumptions!$C$9)</f>
        <v>0.17971923110114543</v>
      </c>
      <c r="F1138" s="32">
        <f>'Growth Index'!E1390/'Growth Index'!E1138-1</f>
        <v>0.19800844969471543</v>
      </c>
      <c r="G1138" s="37">
        <f>(F1138-Assumptions!$C$8)/E1138</f>
        <v>0.74009024454293748</v>
      </c>
      <c r="H1138" s="37">
        <f>CORREL('Daily Returns'!B$1139:B$1390,'Daily Returns'!C$1139:C$1390)</f>
        <v>5.0514660988714065E-2</v>
      </c>
      <c r="I1138" s="37">
        <f>CORREL('Daily Returns'!B$1139:B$1390,'Daily Returns'!D$1139:D$1390)</f>
        <v>0.44862113044883545</v>
      </c>
      <c r="J1138" s="37">
        <f>CORREL('Daily Returns'!C$1139:C$1390,'Daily Returns'!D$1139:D$1390)</f>
        <v>8.972082201322587E-2</v>
      </c>
    </row>
    <row r="1139" spans="1:10" x14ac:dyDescent="0.25">
      <c r="A1139" s="60">
        <f>'Daily Prices'!A1391</f>
        <v>44291</v>
      </c>
      <c r="B1139" s="61">
        <f>STDEV('Daily Returns'!B$1140:B$1391)*SQRT(Assumptions!$C$9)</f>
        <v>0.34028370125558366</v>
      </c>
      <c r="C1139" s="61">
        <f>STDEV('Daily Returns'!C$1140:C$1391)*SQRT(Assumptions!$C$9)</f>
        <v>0.20432369244440368</v>
      </c>
      <c r="D1139" s="61">
        <f>STDEV('Daily Returns'!D$1140:D$1391)*SQRT(Assumptions!$C$9)</f>
        <v>0.26026691997191981</v>
      </c>
      <c r="E1139" s="61">
        <f>STDEV('Daily Returns'!E$1140:E$1391)*SQRT(Assumptions!$C$9)</f>
        <v>0.17983976027643694</v>
      </c>
      <c r="F1139" s="48">
        <f>'Growth Index'!E1391/'Growth Index'!E1139-1</f>
        <v>0.19138857454257985</v>
      </c>
      <c r="G1139" s="62">
        <f>(F1139-Assumptions!$C$8)/E1139</f>
        <v>0.70278438065255577</v>
      </c>
      <c r="H1139" s="62">
        <f>CORREL('Daily Returns'!B$1140:B$1391,'Daily Returns'!C$1140:C$1391)</f>
        <v>5.066338722950154E-2</v>
      </c>
      <c r="I1139" s="62">
        <f>CORREL('Daily Returns'!B$1140:B$1391,'Daily Returns'!D$1140:D$1391)</f>
        <v>0.44857808848749503</v>
      </c>
      <c r="J1139" s="62">
        <f>CORREL('Daily Returns'!C$1140:C$1391,'Daily Returns'!D$1140:D$1391)</f>
        <v>8.9971304146928055E-2</v>
      </c>
    </row>
    <row r="1140" spans="1:10" x14ac:dyDescent="0.25">
      <c r="A1140" s="63">
        <f>'Daily Prices'!A1392</f>
        <v>44292</v>
      </c>
      <c r="B1140" s="35">
        <f>STDEV('Daily Returns'!B$1141:B$1392)*SQRT(Assumptions!$C$9)</f>
        <v>0.3401991892889254</v>
      </c>
      <c r="C1140" s="35">
        <f>STDEV('Daily Returns'!C$1141:C$1392)*SQRT(Assumptions!$C$9)</f>
        <v>0.20478975917164075</v>
      </c>
      <c r="D1140" s="35">
        <f>STDEV('Daily Returns'!D$1141:D$1392)*SQRT(Assumptions!$C$9)</f>
        <v>0.26033140563195412</v>
      </c>
      <c r="E1140" s="35">
        <f>STDEV('Daily Returns'!E$1141:E$1392)*SQRT(Assumptions!$C$9)</f>
        <v>0.17988061252680371</v>
      </c>
      <c r="F1140" s="32">
        <f>'Growth Index'!E1392/'Growth Index'!E1140-1</f>
        <v>0.1948829574054507</v>
      </c>
      <c r="G1140" s="37">
        <f>(F1140-Assumptions!$C$8)/E1140</f>
        <v>0.72205089576341674</v>
      </c>
      <c r="H1140" s="37">
        <f>CORREL('Daily Returns'!B$1141:B$1392,'Daily Returns'!C$1141:C$1392)</f>
        <v>5.1058191110590706E-2</v>
      </c>
      <c r="I1140" s="37">
        <f>CORREL('Daily Returns'!B$1141:B$1392,'Daily Returns'!D$1141:D$1392)</f>
        <v>0.44840447107088799</v>
      </c>
      <c r="J1140" s="37">
        <f>CORREL('Daily Returns'!C$1141:C$1392,'Daily Returns'!D$1141:D$1392)</f>
        <v>8.8243352415937323E-2</v>
      </c>
    </row>
    <row r="1141" spans="1:10" x14ac:dyDescent="0.25">
      <c r="A1141" s="60">
        <f>'Daily Prices'!A1393</f>
        <v>44294</v>
      </c>
      <c r="B1141" s="61">
        <f>STDEV('Daily Returns'!B$1142:B$1393)*SQRT(Assumptions!$C$9)</f>
        <v>0.34033311127256133</v>
      </c>
      <c r="C1141" s="61">
        <f>STDEV('Daily Returns'!C$1142:C$1393)*SQRT(Assumptions!$C$9)</f>
        <v>0.20569800686202139</v>
      </c>
      <c r="D1141" s="61">
        <f>STDEV('Daily Returns'!D$1142:D$1393)*SQRT(Assumptions!$C$9)</f>
        <v>0.26019914750811135</v>
      </c>
      <c r="E1141" s="61">
        <f>STDEV('Daily Returns'!E$1142:E$1393)*SQRT(Assumptions!$C$9)</f>
        <v>0.18011690529147095</v>
      </c>
      <c r="F1141" s="48">
        <f>'Growth Index'!E1393/'Growth Index'!E1141-1</f>
        <v>0.20789410991953905</v>
      </c>
      <c r="G1141" s="62">
        <f>(F1141-Assumptions!$C$8)/E1141</f>
        <v>0.79334091204988899</v>
      </c>
      <c r="H1141" s="62">
        <f>CORREL('Daily Returns'!B$1142:B$1393,'Daily Returns'!C$1142:C$1393)</f>
        <v>5.4093451366649101E-2</v>
      </c>
      <c r="I1141" s="62">
        <f>CORREL('Daily Returns'!B$1142:B$1393,'Daily Returns'!D$1142:D$1393)</f>
        <v>0.44734326991291024</v>
      </c>
      <c r="J1141" s="62">
        <f>CORREL('Daily Returns'!C$1142:C$1393,'Daily Returns'!D$1142:D$1393)</f>
        <v>8.6810071042974654E-2</v>
      </c>
    </row>
    <row r="1142" spans="1:10" x14ac:dyDescent="0.25">
      <c r="A1142" s="63">
        <f>'Daily Prices'!A1394</f>
        <v>44299</v>
      </c>
      <c r="B1142" s="35">
        <f>STDEV('Daily Returns'!B$1143:B$1394)*SQRT(Assumptions!$C$9)</f>
        <v>0.34121056447089115</v>
      </c>
      <c r="C1142" s="35">
        <f>STDEV('Daily Returns'!C$1143:C$1394)*SQRT(Assumptions!$C$9)</f>
        <v>0.20558687049257535</v>
      </c>
      <c r="D1142" s="35">
        <f>STDEV('Daily Returns'!D$1143:D$1394)*SQRT(Assumptions!$C$9)</f>
        <v>0.26007570884726333</v>
      </c>
      <c r="E1142" s="35">
        <f>STDEV('Daily Returns'!E$1143:E$1394)*SQRT(Assumptions!$C$9)</f>
        <v>0.18033482042482063</v>
      </c>
      <c r="F1142" s="32">
        <f>'Growth Index'!E1394/'Growth Index'!E1142-1</f>
        <v>0.19939244454378735</v>
      </c>
      <c r="G1142" s="37">
        <f>(F1142-Assumptions!$C$8)/E1142</f>
        <v>0.74523846380413206</v>
      </c>
      <c r="H1142" s="37">
        <f>CORREL('Daily Returns'!B$1143:B$1394,'Daily Returns'!C$1143:C$1394)</f>
        <v>5.4284666599614631E-2</v>
      </c>
      <c r="I1142" s="37">
        <f>CORREL('Daily Returns'!B$1143:B$1394,'Daily Returns'!D$1143:D$1394)</f>
        <v>0.44748945867980028</v>
      </c>
      <c r="J1142" s="37">
        <f>CORREL('Daily Returns'!C$1143:C$1394,'Daily Returns'!D$1143:D$1394)</f>
        <v>8.8099975110848605E-2</v>
      </c>
    </row>
    <row r="1143" spans="1:10" x14ac:dyDescent="0.25">
      <c r="A1143" s="60">
        <f>'Daily Prices'!A1395</f>
        <v>44301</v>
      </c>
      <c r="B1143" s="61">
        <f>STDEV('Daily Returns'!B$1144:B$1395)*SQRT(Assumptions!$C$9)</f>
        <v>0.34119022686421546</v>
      </c>
      <c r="C1143" s="61">
        <f>STDEV('Daily Returns'!C$1144:C$1395)*SQRT(Assumptions!$C$9)</f>
        <v>0.20555583167933922</v>
      </c>
      <c r="D1143" s="61">
        <f>STDEV('Daily Returns'!D$1144:D$1395)*SQRT(Assumptions!$C$9)</f>
        <v>0.25982266542339477</v>
      </c>
      <c r="E1143" s="61">
        <f>STDEV('Daily Returns'!E$1144:E$1395)*SQRT(Assumptions!$C$9)</f>
        <v>0.18022684057221652</v>
      </c>
      <c r="F1143" s="48">
        <f>'Growth Index'!E1395/'Growth Index'!E1143-1</f>
        <v>0.2108572868077323</v>
      </c>
      <c r="G1143" s="62">
        <f>(F1143-Assumptions!$C$8)/E1143</f>
        <v>0.80929836169040303</v>
      </c>
      <c r="H1143" s="62">
        <f>CORREL('Daily Returns'!B$1144:B$1395,'Daily Returns'!C$1144:C$1395)</f>
        <v>5.4057856872883038E-2</v>
      </c>
      <c r="I1143" s="62">
        <f>CORREL('Daily Returns'!B$1144:B$1395,'Daily Returns'!D$1144:D$1395)</f>
        <v>0.44732858242039164</v>
      </c>
      <c r="J1143" s="62">
        <f>CORREL('Daily Returns'!C$1144:C$1395,'Daily Returns'!D$1144:D$1395)</f>
        <v>8.7431030791270084E-2</v>
      </c>
    </row>
    <row r="1144" spans="1:10" x14ac:dyDescent="0.25">
      <c r="A1144" s="63">
        <f>'Daily Prices'!A1396</f>
        <v>44302</v>
      </c>
      <c r="B1144" s="35">
        <f>STDEV('Daily Returns'!B$1145:B$1396)*SQRT(Assumptions!$C$9)</f>
        <v>0.34115567551496001</v>
      </c>
      <c r="C1144" s="35">
        <f>STDEV('Daily Returns'!C$1145:C$1396)*SQRT(Assumptions!$C$9)</f>
        <v>0.20549932122527459</v>
      </c>
      <c r="D1144" s="35">
        <f>STDEV('Daily Returns'!D$1145:D$1396)*SQRT(Assumptions!$C$9)</f>
        <v>0.25985005765355201</v>
      </c>
      <c r="E1144" s="35">
        <f>STDEV('Daily Returns'!E$1145:E$1396)*SQRT(Assumptions!$C$9)</f>
        <v>0.18025508359763695</v>
      </c>
      <c r="F1144" s="32">
        <f>'Growth Index'!E1396/'Growth Index'!E1144-1</f>
        <v>0.2130233165599742</v>
      </c>
      <c r="G1144" s="37">
        <f>(F1144-Assumptions!$C$8)/E1144</f>
        <v>0.82118802757535492</v>
      </c>
      <c r="H1144" s="37">
        <f>CORREL('Daily Returns'!B$1145:B$1396,'Daily Returns'!C$1145:C$1396)</f>
        <v>5.4620666611628448E-2</v>
      </c>
      <c r="I1144" s="37">
        <f>CORREL('Daily Returns'!B$1145:B$1396,'Daily Returns'!D$1145:D$1396)</f>
        <v>0.44732562489659972</v>
      </c>
      <c r="J1144" s="37">
        <f>CORREL('Daily Returns'!C$1145:C$1396,'Daily Returns'!D$1145:D$1396)</f>
        <v>8.7885045324946093E-2</v>
      </c>
    </row>
    <row r="1145" spans="1:10" x14ac:dyDescent="0.25">
      <c r="A1145" s="60">
        <f>'Daily Prices'!A1397</f>
        <v>44305</v>
      </c>
      <c r="B1145" s="61">
        <f>STDEV('Daily Returns'!B$1146:B$1397)*SQRT(Assumptions!$C$9)</f>
        <v>0.34154858957723899</v>
      </c>
      <c r="C1145" s="61">
        <f>STDEV('Daily Returns'!C$1146:C$1397)*SQRT(Assumptions!$C$9)</f>
        <v>0.20535912588445904</v>
      </c>
      <c r="D1145" s="61">
        <f>STDEV('Daily Returns'!D$1146:D$1397)*SQRT(Assumptions!$C$9)</f>
        <v>0.26027832160629516</v>
      </c>
      <c r="E1145" s="61">
        <f>STDEV('Daily Returns'!E$1146:E$1397)*SQRT(Assumptions!$C$9)</f>
        <v>0.18026568681702079</v>
      </c>
      <c r="F1145" s="48">
        <f>'Growth Index'!E1397/'Growth Index'!E1145-1</f>
        <v>0.18834611148003311</v>
      </c>
      <c r="G1145" s="62">
        <f>(F1145-Assumptions!$C$8)/E1145</f>
        <v>0.68424620158153526</v>
      </c>
      <c r="H1145" s="62">
        <f>CORREL('Daily Returns'!B$1146:B$1397,'Daily Returns'!C$1146:C$1397)</f>
        <v>5.2569379567633676E-2</v>
      </c>
      <c r="I1145" s="62">
        <f>CORREL('Daily Returns'!B$1146:B$1397,'Daily Returns'!D$1146:D$1397)</f>
        <v>0.44891108890336034</v>
      </c>
      <c r="J1145" s="62">
        <f>CORREL('Daily Returns'!C$1146:C$1397,'Daily Returns'!D$1146:D$1397)</f>
        <v>8.4493576005710613E-2</v>
      </c>
    </row>
    <row r="1146" spans="1:10" x14ac:dyDescent="0.25">
      <c r="A1146" s="63">
        <f>'Daily Prices'!A1398</f>
        <v>44306</v>
      </c>
      <c r="B1146" s="35">
        <f>STDEV('Daily Returns'!B$1147:B$1398)*SQRT(Assumptions!$C$9)</f>
        <v>0.34156975059068534</v>
      </c>
      <c r="C1146" s="35">
        <f>STDEV('Daily Returns'!C$1147:C$1398)*SQRT(Assumptions!$C$9)</f>
        <v>0.2050585463764141</v>
      </c>
      <c r="D1146" s="35">
        <f>STDEV('Daily Returns'!D$1147:D$1398)*SQRT(Assumptions!$C$9)</f>
        <v>0.26026973686973015</v>
      </c>
      <c r="E1146" s="35">
        <f>STDEV('Daily Returns'!E$1147:E$1398)*SQRT(Assumptions!$C$9)</f>
        <v>0.18020593879752103</v>
      </c>
      <c r="F1146" s="32">
        <f>'Growth Index'!E1398/'Growth Index'!E1146-1</f>
        <v>0.18440883989537338</v>
      </c>
      <c r="G1146" s="37">
        <f>(F1146-Assumptions!$C$8)/E1146</f>
        <v>0.66262433242858254</v>
      </c>
      <c r="H1146" s="37">
        <f>CORREL('Daily Returns'!B$1147:B$1398,'Daily Returns'!C$1147:C$1398)</f>
        <v>5.2826823100991398E-2</v>
      </c>
      <c r="I1146" s="37">
        <f>CORREL('Daily Returns'!B$1147:B$1398,'Daily Returns'!D$1147:D$1398)</f>
        <v>0.44902896633693767</v>
      </c>
      <c r="J1146" s="37">
        <f>CORREL('Daily Returns'!C$1147:C$1398,'Daily Returns'!D$1147:D$1398)</f>
        <v>8.4005048832634932E-2</v>
      </c>
    </row>
    <row r="1147" spans="1:10" x14ac:dyDescent="0.25">
      <c r="A1147" s="60">
        <f>'Daily Prices'!A1399</f>
        <v>44308</v>
      </c>
      <c r="B1147" s="61">
        <f>STDEV('Daily Returns'!B$1148:B$1399)*SQRT(Assumptions!$C$9)</f>
        <v>0.3410250088357617</v>
      </c>
      <c r="C1147" s="61">
        <f>STDEV('Daily Returns'!C$1148:C$1399)*SQRT(Assumptions!$C$9)</f>
        <v>0.20213208939286892</v>
      </c>
      <c r="D1147" s="61">
        <f>STDEV('Daily Returns'!D$1148:D$1399)*SQRT(Assumptions!$C$9)</f>
        <v>0.25913993059932044</v>
      </c>
      <c r="E1147" s="61">
        <f>STDEV('Daily Returns'!E$1148:E$1399)*SQRT(Assumptions!$C$9)</f>
        <v>0.18025087875501225</v>
      </c>
      <c r="F1147" s="48">
        <f>'Growth Index'!E1399/'Growth Index'!E1147-1</f>
        <v>0.18887933008602564</v>
      </c>
      <c r="G1147" s="62">
        <f>(F1147-Assumptions!$C$8)/E1147</f>
        <v>0.68726061665638849</v>
      </c>
      <c r="H1147" s="62">
        <f>CORREL('Daily Returns'!B$1148:B$1399,'Daily Returns'!C$1148:C$1399)</f>
        <v>6.4072830102637243E-2</v>
      </c>
      <c r="I1147" s="62">
        <f>CORREL('Daily Returns'!B$1148:B$1399,'Daily Returns'!D$1148:D$1399)</f>
        <v>0.4463582531722789</v>
      </c>
      <c r="J1147" s="62">
        <f>CORREL('Daily Returns'!C$1148:C$1399,'Daily Returns'!D$1148:D$1399)</f>
        <v>0.10199859398065417</v>
      </c>
    </row>
    <row r="1148" spans="1:10" x14ac:dyDescent="0.25">
      <c r="A1148" s="63">
        <f>'Daily Prices'!A1400</f>
        <v>44309</v>
      </c>
      <c r="B1148" s="35">
        <f>STDEV('Daily Returns'!B$1149:B$1400)*SQRT(Assumptions!$C$9)</f>
        <v>0.34105088014551455</v>
      </c>
      <c r="C1148" s="35">
        <f>STDEV('Daily Returns'!C$1149:C$1400)*SQRT(Assumptions!$C$9)</f>
        <v>0.20148510345065468</v>
      </c>
      <c r="D1148" s="35">
        <f>STDEV('Daily Returns'!D$1149:D$1400)*SQRT(Assumptions!$C$9)</f>
        <v>0.25910871244958228</v>
      </c>
      <c r="E1148" s="35">
        <f>STDEV('Daily Returns'!E$1149:E$1400)*SQRT(Assumptions!$C$9)</f>
        <v>0.18007086016497464</v>
      </c>
      <c r="F1148" s="32">
        <f>'Growth Index'!E1400/'Growth Index'!E1148-1</f>
        <v>0.19485751560648001</v>
      </c>
      <c r="G1148" s="37">
        <f>(F1148-Assumptions!$C$8)/E1148</f>
        <v>0.72114675015995966</v>
      </c>
      <c r="H1148" s="37">
        <f>CORREL('Daily Returns'!B$1149:B$1400,'Daily Returns'!C$1149:C$1400)</f>
        <v>6.3978120305532196E-2</v>
      </c>
      <c r="I1148" s="37">
        <f>CORREL('Daily Returns'!B$1149:B$1400,'Daily Returns'!D$1149:D$1400)</f>
        <v>0.44625449409158158</v>
      </c>
      <c r="J1148" s="37">
        <f>CORREL('Daily Returns'!C$1149:C$1400,'Daily Returns'!D$1149:D$1400)</f>
        <v>0.10103167898680723</v>
      </c>
    </row>
    <row r="1149" spans="1:10" x14ac:dyDescent="0.25">
      <c r="A1149" s="60">
        <f>'Daily Prices'!A1401</f>
        <v>44312</v>
      </c>
      <c r="B1149" s="61">
        <f>STDEV('Daily Returns'!B$1150:B$1401)*SQRT(Assumptions!$C$9)</f>
        <v>0.34101953579658939</v>
      </c>
      <c r="C1149" s="61">
        <f>STDEV('Daily Returns'!C$1150:C$1401)*SQRT(Assumptions!$C$9)</f>
        <v>0.20128021216863709</v>
      </c>
      <c r="D1149" s="61">
        <f>STDEV('Daily Returns'!D$1150:D$1401)*SQRT(Assumptions!$C$9)</f>
        <v>0.25897367067577848</v>
      </c>
      <c r="E1149" s="61">
        <f>STDEV('Daily Returns'!E$1150:E$1401)*SQRT(Assumptions!$C$9)</f>
        <v>0.1796840540100488</v>
      </c>
      <c r="F1149" s="48">
        <f>'Growth Index'!E1401/'Growth Index'!E1149-1</f>
        <v>0.21213191108858021</v>
      </c>
      <c r="G1149" s="62">
        <f>(F1149-Assumptions!$C$8)/E1149</f>
        <v>0.81883677379825748</v>
      </c>
      <c r="H1149" s="62">
        <f>CORREL('Daily Returns'!B$1150:B$1401,'Daily Returns'!C$1150:C$1401)</f>
        <v>6.0880704176100718E-2</v>
      </c>
      <c r="I1149" s="62">
        <f>CORREL('Daily Returns'!B$1150:B$1401,'Daily Returns'!D$1150:D$1401)</f>
        <v>0.446032125977599</v>
      </c>
      <c r="J1149" s="62">
        <f>CORREL('Daily Returns'!C$1150:C$1401,'Daily Returns'!D$1150:D$1401)</f>
        <v>9.6579162139431088E-2</v>
      </c>
    </row>
    <row r="1150" spans="1:10" x14ac:dyDescent="0.25">
      <c r="A1150" s="63">
        <f>'Daily Prices'!A1402</f>
        <v>44313</v>
      </c>
      <c r="B1150" s="35">
        <f>STDEV('Daily Returns'!B$1151:B$1402)*SQRT(Assumptions!$C$9)</f>
        <v>0.34115015450531866</v>
      </c>
      <c r="C1150" s="35">
        <f>STDEV('Daily Returns'!C$1151:C$1402)*SQRT(Assumptions!$C$9)</f>
        <v>0.20117169045991853</v>
      </c>
      <c r="D1150" s="35">
        <f>STDEV('Daily Returns'!D$1151:D$1402)*SQRT(Assumptions!$C$9)</f>
        <v>0.25904156700372227</v>
      </c>
      <c r="E1150" s="35">
        <f>STDEV('Daily Returns'!E$1151:E$1402)*SQRT(Assumptions!$C$9)</f>
        <v>0.17984408745396727</v>
      </c>
      <c r="F1150" s="32">
        <f>'Growth Index'!E1402/'Growth Index'!E1150-1</f>
        <v>0.22209986698947315</v>
      </c>
      <c r="G1150" s="37">
        <f>(F1150-Assumptions!$C$8)/E1150</f>
        <v>0.87353367693938944</v>
      </c>
      <c r="H1150" s="37">
        <f>CORREL('Daily Returns'!B$1151:B$1402,'Daily Returns'!C$1151:C$1402)</f>
        <v>6.1999409439378629E-2</v>
      </c>
      <c r="I1150" s="37">
        <f>CORREL('Daily Returns'!B$1151:B$1402,'Daily Returns'!D$1151:D$1402)</f>
        <v>0.44649634561237034</v>
      </c>
      <c r="J1150" s="37">
        <f>CORREL('Daily Returns'!C$1151:C$1402,'Daily Returns'!D$1151:D$1402)</f>
        <v>9.8453751523997921E-2</v>
      </c>
    </row>
    <row r="1151" spans="1:10" x14ac:dyDescent="0.25">
      <c r="A1151" s="60">
        <f>'Daily Prices'!A1403</f>
        <v>44314</v>
      </c>
      <c r="B1151" s="61">
        <f>STDEV('Daily Returns'!B$1152:B$1403)*SQRT(Assumptions!$C$9)</f>
        <v>0.33939443946419667</v>
      </c>
      <c r="C1151" s="61">
        <f>STDEV('Daily Returns'!C$1152:C$1403)*SQRT(Assumptions!$C$9)</f>
        <v>0.20094998564242128</v>
      </c>
      <c r="D1151" s="61">
        <f>STDEV('Daily Returns'!D$1152:D$1403)*SQRT(Assumptions!$C$9)</f>
        <v>0.25922919073092787</v>
      </c>
      <c r="E1151" s="61">
        <f>STDEV('Daily Returns'!E$1152:E$1403)*SQRT(Assumptions!$C$9)</f>
        <v>0.17922431619639478</v>
      </c>
      <c r="F1151" s="48">
        <f>'Growth Index'!E1403/'Growth Index'!E1151-1</f>
        <v>0.24635543169805807</v>
      </c>
      <c r="G1151" s="62">
        <f>(F1151-Assumptions!$C$8)/E1151</f>
        <v>1.0118907721167032</v>
      </c>
      <c r="H1151" s="62">
        <f>CORREL('Daily Returns'!B$1152:B$1403,'Daily Returns'!C$1152:C$1403)</f>
        <v>5.3363197978514632E-2</v>
      </c>
      <c r="I1151" s="62">
        <f>CORREL('Daily Returns'!B$1152:B$1403,'Daily Returns'!D$1152:D$1403)</f>
        <v>0.45163827376092985</v>
      </c>
      <c r="J1151" s="62">
        <f>CORREL('Daily Returns'!C$1152:C$1403,'Daily Returns'!D$1152:D$1403)</f>
        <v>9.7551009341789438E-2</v>
      </c>
    </row>
    <row r="1152" spans="1:10" x14ac:dyDescent="0.25">
      <c r="A1152" s="63">
        <f>'Daily Prices'!A1404</f>
        <v>44315</v>
      </c>
      <c r="B1152" s="35">
        <f>STDEV('Daily Returns'!B$1153:B$1404)*SQRT(Assumptions!$C$9)</f>
        <v>0.33935378723918491</v>
      </c>
      <c r="C1152" s="35">
        <f>STDEV('Daily Returns'!C$1153:C$1404)*SQRT(Assumptions!$C$9)</f>
        <v>0.2012214779112533</v>
      </c>
      <c r="D1152" s="35">
        <f>STDEV('Daily Returns'!D$1153:D$1404)*SQRT(Assumptions!$C$9)</f>
        <v>0.25924242774534273</v>
      </c>
      <c r="E1152" s="35">
        <f>STDEV('Daily Returns'!E$1153:E$1404)*SQRT(Assumptions!$C$9)</f>
        <v>0.17930816898929577</v>
      </c>
      <c r="F1152" s="32">
        <f>'Growth Index'!E1404/'Growth Index'!E1152-1</f>
        <v>0.24186640217059074</v>
      </c>
      <c r="G1152" s="37">
        <f>(F1152-Assumptions!$C$8)/E1152</f>
        <v>0.98638228903641978</v>
      </c>
      <c r="H1152" s="37">
        <f>CORREL('Daily Returns'!B$1153:B$1404,'Daily Returns'!C$1153:C$1404)</f>
        <v>5.3063049610896307E-2</v>
      </c>
      <c r="I1152" s="37">
        <f>CORREL('Daily Returns'!B$1153:B$1404,'Daily Returns'!D$1153:D$1404)</f>
        <v>0.45189421463923884</v>
      </c>
      <c r="J1152" s="37">
        <f>CORREL('Daily Returns'!C$1153:C$1404,'Daily Returns'!D$1153:D$1404)</f>
        <v>9.8591928202244716E-2</v>
      </c>
    </row>
    <row r="1153" spans="1:10" x14ac:dyDescent="0.25">
      <c r="A1153" s="60">
        <f>'Daily Prices'!A1405</f>
        <v>44316</v>
      </c>
      <c r="B1153" s="61">
        <f>STDEV('Daily Returns'!B$1154:B$1405)*SQRT(Assumptions!$C$9)</f>
        <v>0.33981442540876455</v>
      </c>
      <c r="C1153" s="61">
        <f>STDEV('Daily Returns'!C$1154:C$1405)*SQRT(Assumptions!$C$9)</f>
        <v>0.20069072769193586</v>
      </c>
      <c r="D1153" s="61">
        <f>STDEV('Daily Returns'!D$1154:D$1405)*SQRT(Assumptions!$C$9)</f>
        <v>0.25581825571638628</v>
      </c>
      <c r="E1153" s="61">
        <f>STDEV('Daily Returns'!E$1154:E$1405)*SQRT(Assumptions!$C$9)</f>
        <v>0.17944910680061366</v>
      </c>
      <c r="F1153" s="48">
        <f>'Growth Index'!E1405/'Growth Index'!E1153-1</f>
        <v>0.23636588692236304</v>
      </c>
      <c r="G1153" s="62">
        <f>(F1153-Assumptions!$C$8)/E1153</f>
        <v>0.95495536298638761</v>
      </c>
      <c r="H1153" s="62">
        <f>CORREL('Daily Returns'!B$1154:B$1405,'Daily Returns'!C$1154:C$1405)</f>
        <v>5.0315102879838557E-2</v>
      </c>
      <c r="I1153" s="62">
        <f>CORREL('Daily Returns'!B$1154:B$1405,'Daily Returns'!D$1154:D$1405)</f>
        <v>0.46458464899646312</v>
      </c>
      <c r="J1153" s="62">
        <f>CORREL('Daily Returns'!C$1154:C$1405,'Daily Returns'!D$1154:D$1405)</f>
        <v>0.11216429378817813</v>
      </c>
    </row>
    <row r="1154" spans="1:10" x14ac:dyDescent="0.25">
      <c r="A1154" s="63">
        <f>'Daily Prices'!A1406</f>
        <v>44319</v>
      </c>
      <c r="B1154" s="35">
        <f>STDEV('Daily Returns'!B$1155:B$1406)*SQRT(Assumptions!$C$9)</f>
        <v>0.33975688768014456</v>
      </c>
      <c r="C1154" s="35">
        <f>STDEV('Daily Returns'!C$1155:C$1406)*SQRT(Assumptions!$C$9)</f>
        <v>0.19923714064166143</v>
      </c>
      <c r="D1154" s="35">
        <f>STDEV('Daily Returns'!D$1155:D$1406)*SQRT(Assumptions!$C$9)</f>
        <v>0.25761918766139263</v>
      </c>
      <c r="E1154" s="35">
        <f>STDEV('Daily Returns'!E$1155:E$1406)*SQRT(Assumptions!$C$9)</f>
        <v>0.17958366477038024</v>
      </c>
      <c r="F1154" s="32">
        <f>'Growth Index'!E1406/'Growth Index'!E1154-1</f>
        <v>0.24072945687912206</v>
      </c>
      <c r="G1154" s="37">
        <f>(F1154-Assumptions!$C$8)/E1154</f>
        <v>0.9785380931156169</v>
      </c>
      <c r="H1154" s="37">
        <f>CORREL('Daily Returns'!B$1155:B$1406,'Daily Returns'!C$1155:C$1406)</f>
        <v>5.3103553980807433E-2</v>
      </c>
      <c r="I1154" s="37">
        <f>CORREL('Daily Returns'!B$1155:B$1406,'Daily Returns'!D$1155:D$1406)</f>
        <v>0.45984802339397851</v>
      </c>
      <c r="J1154" s="37">
        <f>CORREL('Daily Returns'!C$1155:C$1406,'Daily Returns'!D$1155:D$1406)</f>
        <v>0.11601729501376463</v>
      </c>
    </row>
    <row r="1155" spans="1:10" x14ac:dyDescent="0.25">
      <c r="A1155" s="60">
        <f>'Daily Prices'!A1407</f>
        <v>44320</v>
      </c>
      <c r="B1155" s="61">
        <f>STDEV('Daily Returns'!B$1156:B$1407)*SQRT(Assumptions!$C$9)</f>
        <v>0.33915320875230609</v>
      </c>
      <c r="C1155" s="61">
        <f>STDEV('Daily Returns'!C$1156:C$1407)*SQRT(Assumptions!$C$9)</f>
        <v>0.19693455120369749</v>
      </c>
      <c r="D1155" s="61">
        <f>STDEV('Daily Returns'!D$1156:D$1407)*SQRT(Assumptions!$C$9)</f>
        <v>0.26004834970499441</v>
      </c>
      <c r="E1155" s="61">
        <f>STDEV('Daily Returns'!E$1156:E$1407)*SQRT(Assumptions!$C$9)</f>
        <v>0.17975434256483191</v>
      </c>
      <c r="F1155" s="48">
        <f>'Growth Index'!E1407/'Growth Index'!E1155-1</f>
        <v>0.22537020558587462</v>
      </c>
      <c r="G1155" s="62">
        <f>(F1155-Assumptions!$C$8)/E1155</f>
        <v>0.89216317835567149</v>
      </c>
      <c r="H1155" s="62">
        <f>CORREL('Daily Returns'!B$1156:B$1407,'Daily Returns'!C$1156:C$1407)</f>
        <v>6.2996516864864835E-2</v>
      </c>
      <c r="I1155" s="62">
        <f>CORREL('Daily Returns'!B$1156:B$1407,'Daily Returns'!D$1156:D$1407)</f>
        <v>0.45854839141900139</v>
      </c>
      <c r="J1155" s="62">
        <f>CORREL('Daily Returns'!C$1156:C$1407,'Daily Returns'!D$1156:D$1407)</f>
        <v>0.11214528686056062</v>
      </c>
    </row>
    <row r="1156" spans="1:10" x14ac:dyDescent="0.25">
      <c r="A1156" s="63">
        <f>'Daily Prices'!A1408</f>
        <v>44321</v>
      </c>
      <c r="B1156" s="35">
        <f>STDEV('Daily Returns'!B$1157:B$1408)*SQRT(Assumptions!$C$9)</f>
        <v>0.33505010927520834</v>
      </c>
      <c r="C1156" s="35">
        <f>STDEV('Daily Returns'!C$1157:C$1408)*SQRT(Assumptions!$C$9)</f>
        <v>0.1971253276426233</v>
      </c>
      <c r="D1156" s="35">
        <f>STDEV('Daily Returns'!D$1157:D$1408)*SQRT(Assumptions!$C$9)</f>
        <v>0.26030242281615312</v>
      </c>
      <c r="E1156" s="35">
        <f>STDEV('Daily Returns'!E$1157:E$1408)*SQRT(Assumptions!$C$9)</f>
        <v>0.17869769915645806</v>
      </c>
      <c r="F1156" s="32">
        <f>'Growth Index'!E1408/'Growth Index'!E1156-1</f>
        <v>0.25354131199835495</v>
      </c>
      <c r="G1156" s="37">
        <f>(F1156-Assumptions!$C$8)/E1156</f>
        <v>1.0550852802714508</v>
      </c>
      <c r="H1156" s="37">
        <f>CORREL('Daily Returns'!B$1157:B$1408,'Daily Returns'!C$1157:C$1408)</f>
        <v>6.0419500187068279E-2</v>
      </c>
      <c r="I1156" s="37">
        <f>CORREL('Daily Returns'!B$1157:B$1408,'Daily Returns'!D$1157:D$1408)</f>
        <v>0.45962477501879995</v>
      </c>
      <c r="J1156" s="37">
        <f>CORREL('Daily Returns'!C$1157:C$1408,'Daily Returns'!D$1157:D$1408)</f>
        <v>0.10888480542605222</v>
      </c>
    </row>
    <row r="1157" spans="1:10" x14ac:dyDescent="0.25">
      <c r="A1157" s="60">
        <f>'Daily Prices'!A1409</f>
        <v>44323</v>
      </c>
      <c r="B1157" s="61">
        <f>STDEV('Daily Returns'!B$1158:B$1409)*SQRT(Assumptions!$C$9)</f>
        <v>0.33518189618373012</v>
      </c>
      <c r="C1157" s="61">
        <f>STDEV('Daily Returns'!C$1158:C$1409)*SQRT(Assumptions!$C$9)</f>
        <v>0.19768347639087869</v>
      </c>
      <c r="D1157" s="61">
        <f>STDEV('Daily Returns'!D$1158:D$1409)*SQRT(Assumptions!$C$9)</f>
        <v>0.25542671651476989</v>
      </c>
      <c r="E1157" s="61">
        <f>STDEV('Daily Returns'!E$1158:E$1409)*SQRT(Assumptions!$C$9)</f>
        <v>0.177879795945975</v>
      </c>
      <c r="F1157" s="48">
        <f>'Growth Index'!E1409/'Growth Index'!E1157-1</f>
        <v>0.30042571506816351</v>
      </c>
      <c r="G1157" s="62">
        <f>(F1157-Assumptions!$C$8)/E1157</f>
        <v>1.3235101480533862</v>
      </c>
      <c r="H1157" s="62">
        <f>CORREL('Daily Returns'!B$1158:B$1409,'Daily Returns'!C$1158:C$1409)</f>
        <v>6.3606799286591534E-2</v>
      </c>
      <c r="I1157" s="62">
        <f>CORREL('Daily Returns'!B$1158:B$1409,'Daily Returns'!D$1158:D$1409)</f>
        <v>0.46918657545593007</v>
      </c>
      <c r="J1157" s="62">
        <f>CORREL('Daily Returns'!C$1158:C$1409,'Daily Returns'!D$1158:D$1409)</f>
        <v>9.6018963735968507E-2</v>
      </c>
    </row>
    <row r="1158" spans="1:10" x14ac:dyDescent="0.25">
      <c r="A1158" s="63">
        <f>'Daily Prices'!A1410</f>
        <v>44326</v>
      </c>
      <c r="B1158" s="35">
        <f>STDEV('Daily Returns'!B$1159:B$1410)*SQRT(Assumptions!$C$9)</f>
        <v>0.32461322608820947</v>
      </c>
      <c r="C1158" s="35">
        <f>STDEV('Daily Returns'!C$1159:C$1410)*SQRT(Assumptions!$C$9)</f>
        <v>0.1917856868756139</v>
      </c>
      <c r="D1158" s="35">
        <f>STDEV('Daily Returns'!D$1159:D$1410)*SQRT(Assumptions!$C$9)</f>
        <v>0.25040265394853511</v>
      </c>
      <c r="E1158" s="35">
        <f>STDEV('Daily Returns'!E$1159:E$1410)*SQRT(Assumptions!$C$9)</f>
        <v>0.16767413866888881</v>
      </c>
      <c r="F1158" s="32">
        <f>'Growth Index'!E1410/'Growth Index'!E1158-1</f>
        <v>0.38916531313549041</v>
      </c>
      <c r="G1158" s="37">
        <f>(F1158-Assumptions!$C$8)/E1158</f>
        <v>1.9333053726050708</v>
      </c>
      <c r="H1158" s="37">
        <f>CORREL('Daily Returns'!B$1159:B$1410,'Daily Returns'!C$1159:C$1410)</f>
        <v>3.4004742398682248E-3</v>
      </c>
      <c r="I1158" s="37">
        <f>CORREL('Daily Returns'!B$1159:B$1410,'Daily Returns'!D$1159:D$1410)</f>
        <v>0.44218523113181446</v>
      </c>
      <c r="J1158" s="37">
        <f>CORREL('Daily Returns'!C$1159:C$1410,'Daily Returns'!D$1159:D$1410)</f>
        <v>5.0521229267237892E-2</v>
      </c>
    </row>
    <row r="1159" spans="1:10" x14ac:dyDescent="0.25">
      <c r="A1159" s="60">
        <f>'Daily Prices'!A1411</f>
        <v>44330</v>
      </c>
      <c r="B1159" s="61">
        <f>STDEV('Daily Returns'!B$1160:B$1411)*SQRT(Assumptions!$C$9)</f>
        <v>0.32275458611703467</v>
      </c>
      <c r="C1159" s="61">
        <f>STDEV('Daily Returns'!C$1160:C$1411)*SQRT(Assumptions!$C$9)</f>
        <v>0.1916232850624737</v>
      </c>
      <c r="D1159" s="61">
        <f>STDEV('Daily Returns'!D$1160:D$1411)*SQRT(Assumptions!$C$9)</f>
        <v>0.24522111676774266</v>
      </c>
      <c r="E1159" s="61">
        <f>STDEV('Daily Returns'!E$1160:E$1411)*SQRT(Assumptions!$C$9)</f>
        <v>0.16758266553674911</v>
      </c>
      <c r="F1159" s="48">
        <f>'Growth Index'!E1411/'Growth Index'!E1159-1</f>
        <v>0.39278752204951028</v>
      </c>
      <c r="G1159" s="62">
        <f>(F1159-Assumptions!$C$8)/E1159</f>
        <v>1.9559751063729796</v>
      </c>
      <c r="H1159" s="62">
        <f>CORREL('Daily Returns'!B$1160:B$1411,'Daily Returns'!C$1160:C$1411)</f>
        <v>9.9334833855823576E-3</v>
      </c>
      <c r="I1159" s="62">
        <f>CORREL('Daily Returns'!B$1160:B$1411,'Daily Returns'!D$1160:D$1411)</f>
        <v>0.47766825629541393</v>
      </c>
      <c r="J1159" s="62">
        <f>CORREL('Daily Returns'!C$1160:C$1411,'Daily Returns'!D$1160:D$1411)</f>
        <v>4.1588320246629423E-2</v>
      </c>
    </row>
    <row r="1160" spans="1:10" x14ac:dyDescent="0.25">
      <c r="A1160" s="63">
        <f>'Daily Prices'!A1412</f>
        <v>44333</v>
      </c>
      <c r="B1160" s="35">
        <f>STDEV('Daily Returns'!B$1161:B$1412)*SQRT(Assumptions!$C$9)</f>
        <v>0.31267367891051656</v>
      </c>
      <c r="C1160" s="35">
        <f>STDEV('Daily Returns'!C$1161:C$1412)*SQRT(Assumptions!$C$9)</f>
        <v>0.18580257231999267</v>
      </c>
      <c r="D1160" s="35">
        <f>STDEV('Daily Returns'!D$1161:D$1412)*SQRT(Assumptions!$C$9)</f>
        <v>0.24012926528485734</v>
      </c>
      <c r="E1160" s="35">
        <f>STDEV('Daily Returns'!E$1161:E$1412)*SQRT(Assumptions!$C$9)</f>
        <v>0.15733674351631668</v>
      </c>
      <c r="F1160" s="32">
        <f>'Growth Index'!E1412/'Growth Index'!E1160-1</f>
        <v>0.4976404494888591</v>
      </c>
      <c r="G1160" s="37">
        <f>(F1160-Assumptions!$C$8)/E1160</f>
        <v>2.7497737643463549</v>
      </c>
      <c r="H1160" s="37">
        <f>CORREL('Daily Returns'!B$1161:B$1412,'Daily Returns'!C$1161:C$1412)</f>
        <v>-5.3997998481714153E-2</v>
      </c>
      <c r="I1160" s="37">
        <f>CORREL('Daily Returns'!B$1161:B$1412,'Daily Returns'!D$1161:D$1412)</f>
        <v>0.45041891134953549</v>
      </c>
      <c r="J1160" s="37">
        <f>CORREL('Daily Returns'!C$1161:C$1412,'Daily Returns'!D$1161:D$1412)</f>
        <v>-8.554902037197696E-3</v>
      </c>
    </row>
    <row r="1161" spans="1:10" x14ac:dyDescent="0.25">
      <c r="A1161" s="60">
        <f>'Daily Prices'!A1413</f>
        <v>44334</v>
      </c>
      <c r="B1161" s="61">
        <f>STDEV('Daily Returns'!B$1162:B$1413)*SQRT(Assumptions!$C$9)</f>
        <v>0.31158932423975377</v>
      </c>
      <c r="C1161" s="61">
        <f>STDEV('Daily Returns'!C$1162:C$1413)*SQRT(Assumptions!$C$9)</f>
        <v>0.18316226782238329</v>
      </c>
      <c r="D1161" s="61">
        <f>STDEV('Daily Returns'!D$1162:D$1413)*SQRT(Assumptions!$C$9)</f>
        <v>0.23892413497204637</v>
      </c>
      <c r="E1161" s="61">
        <f>STDEV('Daily Returns'!E$1162:E$1413)*SQRT(Assumptions!$C$9)</f>
        <v>0.15740367607881547</v>
      </c>
      <c r="F1161" s="48">
        <f>'Growth Index'!E1413/'Growth Index'!E1161-1</f>
        <v>0.51113401414801607</v>
      </c>
      <c r="G1161" s="62">
        <f>(F1161-Assumptions!$C$8)/E1161</f>
        <v>2.8343303362535637</v>
      </c>
      <c r="H1161" s="62">
        <f>CORREL('Daily Returns'!B$1162:B$1413,'Daily Returns'!C$1162:C$1413)</f>
        <v>-3.9321489377182883E-2</v>
      </c>
      <c r="I1161" s="62">
        <f>CORREL('Daily Returns'!B$1162:B$1413,'Daily Returns'!D$1162:D$1413)</f>
        <v>0.44580009391349762</v>
      </c>
      <c r="J1161" s="62">
        <f>CORREL('Daily Returns'!C$1162:C$1413,'Daily Returns'!D$1162:D$1413)</f>
        <v>9.2699705465724962E-3</v>
      </c>
    </row>
    <row r="1162" spans="1:10" x14ac:dyDescent="0.25">
      <c r="A1162" s="63">
        <f>'Daily Prices'!A1414</f>
        <v>44335</v>
      </c>
      <c r="B1162" s="35">
        <f>STDEV('Daily Returns'!B$1163:B$1414)*SQRT(Assumptions!$C$9)</f>
        <v>0.30619584127056382</v>
      </c>
      <c r="C1162" s="35">
        <f>STDEV('Daily Returns'!C$1163:C$1414)*SQRT(Assumptions!$C$9)</f>
        <v>0.18318109851433484</v>
      </c>
      <c r="D1162" s="35">
        <f>STDEV('Daily Returns'!D$1163:D$1414)*SQRT(Assumptions!$C$9)</f>
        <v>0.2357099540312988</v>
      </c>
      <c r="E1162" s="35">
        <f>STDEV('Daily Returns'!E$1163:E$1414)*SQRT(Assumptions!$C$9)</f>
        <v>0.15365110021880893</v>
      </c>
      <c r="F1162" s="32">
        <f>'Growth Index'!E1414/'Growth Index'!E1162-1</f>
        <v>0.56814517013488985</v>
      </c>
      <c r="G1162" s="37">
        <f>(F1162-Assumptions!$C$8)/E1162</f>
        <v>3.2745952968665972</v>
      </c>
      <c r="H1162" s="37">
        <f>CORREL('Daily Returns'!B$1163:B$1414,'Daily Returns'!C$1163:C$1414)</f>
        <v>-5.4940731003899665E-2</v>
      </c>
      <c r="I1162" s="37">
        <f>CORREL('Daily Returns'!B$1163:B$1414,'Daily Returns'!D$1163:D$1414)</f>
        <v>0.42842433690040127</v>
      </c>
      <c r="J1162" s="37">
        <f>CORREL('Daily Returns'!C$1163:C$1414,'Daily Returns'!D$1163:D$1414)</f>
        <v>-2.3852808959988394E-3</v>
      </c>
    </row>
    <row r="1163" spans="1:10" x14ac:dyDescent="0.25">
      <c r="A1163" s="60">
        <f>'Daily Prices'!A1415</f>
        <v>44336</v>
      </c>
      <c r="B1163" s="61">
        <f>STDEV('Daily Returns'!B$1164:B$1415)*SQRT(Assumptions!$C$9)</f>
        <v>0.30550085227052443</v>
      </c>
      <c r="C1163" s="61">
        <f>STDEV('Daily Returns'!C$1164:C$1415)*SQRT(Assumptions!$C$9)</f>
        <v>0.1825055032368339</v>
      </c>
      <c r="D1163" s="61">
        <f>STDEV('Daily Returns'!D$1164:D$1415)*SQRT(Assumptions!$C$9)</f>
        <v>0.23347026358969442</v>
      </c>
      <c r="E1163" s="61">
        <f>STDEV('Daily Returns'!E$1164:E$1415)*SQRT(Assumptions!$C$9)</f>
        <v>0.15201818926902458</v>
      </c>
      <c r="F1163" s="48">
        <f>'Growth Index'!E1415/'Growth Index'!E1163-1</f>
        <v>0.59272129593005651</v>
      </c>
      <c r="G1163" s="62">
        <f>(F1163-Assumptions!$C$8)/E1163</f>
        <v>3.4714352175064733</v>
      </c>
      <c r="H1163" s="62">
        <f>CORREL('Daily Returns'!B$1164:B$1415,'Daily Returns'!C$1164:C$1415)</f>
        <v>-6.1100584203259346E-2</v>
      </c>
      <c r="I1163" s="62">
        <f>CORREL('Daily Returns'!B$1164:B$1415,'Daily Returns'!D$1164:D$1415)</f>
        <v>0.42399374881342761</v>
      </c>
      <c r="J1163" s="62">
        <f>CORREL('Daily Returns'!C$1164:C$1415,'Daily Returns'!D$1164:D$1415)</f>
        <v>-1.4783194650195175E-2</v>
      </c>
    </row>
    <row r="1164" spans="1:10" x14ac:dyDescent="0.25">
      <c r="A1164" s="63">
        <f>'Daily Prices'!A1416</f>
        <v>44337</v>
      </c>
      <c r="B1164" s="35">
        <f>STDEV('Daily Returns'!B$1165:B$1416)*SQRT(Assumptions!$C$9)</f>
        <v>0.30095427137440744</v>
      </c>
      <c r="C1164" s="35">
        <f>STDEV('Daily Returns'!C$1165:C$1416)*SQRT(Assumptions!$C$9)</f>
        <v>0.18145305281586238</v>
      </c>
      <c r="D1164" s="35">
        <f>STDEV('Daily Returns'!D$1165:D$1416)*SQRT(Assumptions!$C$9)</f>
        <v>0.23060722551232432</v>
      </c>
      <c r="E1164" s="35">
        <f>STDEV('Daily Returns'!E$1165:E$1416)*SQRT(Assumptions!$C$9)</f>
        <v>0.14778947496863415</v>
      </c>
      <c r="F1164" s="32">
        <f>'Growth Index'!E1416/'Growth Index'!E1164-1</f>
        <v>0.54903248984634212</v>
      </c>
      <c r="G1164" s="37">
        <f>(F1164-Assumptions!$C$8)/E1164</f>
        <v>3.2751485851686661</v>
      </c>
      <c r="H1164" s="37">
        <f>CORREL('Daily Returns'!B$1165:B$1416,'Daily Returns'!C$1165:C$1416)</f>
        <v>-8.4197263477322495E-2</v>
      </c>
      <c r="I1164" s="37">
        <f>CORREL('Daily Returns'!B$1165:B$1416,'Daily Returns'!D$1165:D$1416)</f>
        <v>0.40807361713037449</v>
      </c>
      <c r="J1164" s="37">
        <f>CORREL('Daily Returns'!C$1165:C$1416,'Daily Returns'!D$1165:D$1416)</f>
        <v>-3.568826343208889E-2</v>
      </c>
    </row>
    <row r="1165" spans="1:10" x14ac:dyDescent="0.25">
      <c r="A1165" s="60">
        <f>'Daily Prices'!A1417</f>
        <v>44340</v>
      </c>
      <c r="B1165" s="61">
        <f>STDEV('Daily Returns'!B$1166:B$1417)*SQRT(Assumptions!$C$9)</f>
        <v>0.26931588268401657</v>
      </c>
      <c r="C1165" s="61">
        <f>STDEV('Daily Returns'!C$1166:C$1417)*SQRT(Assumptions!$C$9)</f>
        <v>0.17883089626307294</v>
      </c>
      <c r="D1165" s="61">
        <f>STDEV('Daily Returns'!D$1166:D$1417)*SQRT(Assumptions!$C$9)</f>
        <v>0.23060154008071926</v>
      </c>
      <c r="E1165" s="61">
        <f>STDEV('Daily Returns'!E$1166:E$1417)*SQRT(Assumptions!$C$9)</f>
        <v>0.1448545997277331</v>
      </c>
      <c r="F1165" s="48">
        <f>'Growth Index'!E1417/'Growth Index'!E1165-1</f>
        <v>0.59885455131498255</v>
      </c>
      <c r="G1165" s="62">
        <f>(F1165-Assumptions!$C$8)/E1165</f>
        <v>3.6854511511433463</v>
      </c>
      <c r="H1165" s="62">
        <f>CORREL('Daily Returns'!B$1166:B$1417,'Daily Returns'!C$1166:C$1417)</f>
        <v>-9.5943201962858556E-3</v>
      </c>
      <c r="I1165" s="62">
        <f>CORREL('Daily Returns'!B$1166:B$1417,'Daily Returns'!D$1166:D$1417)</f>
        <v>0.44595172862392368</v>
      </c>
      <c r="J1165" s="62">
        <f>CORREL('Daily Returns'!C$1166:C$1417,'Daily Returns'!D$1166:D$1417)</f>
        <v>-3.2541886857254676E-2</v>
      </c>
    </row>
    <row r="1166" spans="1:10" x14ac:dyDescent="0.25">
      <c r="A1166" s="63">
        <f>'Daily Prices'!A1418</f>
        <v>44341</v>
      </c>
      <c r="B1166" s="35">
        <f>STDEV('Daily Returns'!B$1167:B$1418)*SQRT(Assumptions!$C$9)</f>
        <v>0.26826411507731951</v>
      </c>
      <c r="C1166" s="35">
        <f>STDEV('Daily Returns'!C$1167:C$1418)*SQRT(Assumptions!$C$9)</f>
        <v>0.17194479481586461</v>
      </c>
      <c r="D1166" s="35">
        <f>STDEV('Daily Returns'!D$1167:D$1418)*SQRT(Assumptions!$C$9)</f>
        <v>0.23056361722838215</v>
      </c>
      <c r="E1166" s="35">
        <f>STDEV('Daily Returns'!E$1167:E$1418)*SQRT(Assumptions!$C$9)</f>
        <v>0.1426029553235649</v>
      </c>
      <c r="F1166" s="32">
        <f>'Growth Index'!E1418/'Growth Index'!E1166-1</f>
        <v>0.55785288280384915</v>
      </c>
      <c r="G1166" s="37">
        <f>(F1166-Assumptions!$C$8)/E1166</f>
        <v>3.4561196974184027</v>
      </c>
      <c r="H1166" s="37">
        <f>CORREL('Daily Returns'!B$1167:B$1418,'Daily Returns'!C$1167:C$1418)</f>
        <v>-3.5667841183431755E-2</v>
      </c>
      <c r="I1166" s="37">
        <f>CORREL('Daily Returns'!B$1167:B$1418,'Daily Returns'!D$1167:D$1418)</f>
        <v>0.44968523773240304</v>
      </c>
      <c r="J1166" s="37">
        <f>CORREL('Daily Returns'!C$1167:C$1418,'Daily Returns'!D$1167:D$1418)</f>
        <v>-2.8137247236738883E-2</v>
      </c>
    </row>
    <row r="1167" spans="1:10" x14ac:dyDescent="0.25">
      <c r="A1167" s="60">
        <f>'Daily Prices'!A1419</f>
        <v>44342</v>
      </c>
      <c r="B1167" s="61">
        <f>STDEV('Daily Returns'!B$1168:B$1419)*SQRT(Assumptions!$C$9)</f>
        <v>0.25971529235909402</v>
      </c>
      <c r="C1167" s="61">
        <f>STDEV('Daily Returns'!C$1168:C$1419)*SQRT(Assumptions!$C$9)</f>
        <v>0.17201264477722406</v>
      </c>
      <c r="D1167" s="61">
        <f>STDEV('Daily Returns'!D$1168:D$1419)*SQRT(Assumptions!$C$9)</f>
        <v>0.23052803979530898</v>
      </c>
      <c r="E1167" s="61">
        <f>STDEV('Daily Returns'!E$1168:E$1419)*SQRT(Assumptions!$C$9)</f>
        <v>0.14158832336995336</v>
      </c>
      <c r="F1167" s="48">
        <f>'Growth Index'!E1419/'Growth Index'!E1167-1</f>
        <v>0.53642010373701599</v>
      </c>
      <c r="G1167" s="62">
        <f>(F1167-Assumptions!$C$8)/E1167</f>
        <v>3.329512579262992</v>
      </c>
      <c r="H1167" s="62">
        <f>CORREL('Daily Returns'!B$1168:B$1419,'Daily Returns'!C$1168:C$1419)</f>
        <v>-3.0421289407456642E-2</v>
      </c>
      <c r="I1167" s="62">
        <f>CORREL('Daily Returns'!B$1168:B$1419,'Daily Returns'!D$1168:D$1419)</f>
        <v>0.46962999862006821</v>
      </c>
      <c r="J1167" s="62">
        <f>CORREL('Daily Returns'!C$1168:C$1419,'Daily Returns'!D$1168:D$1419)</f>
        <v>-2.8941605038284111E-2</v>
      </c>
    </row>
    <row r="1168" spans="1:10" x14ac:dyDescent="0.25">
      <c r="A1168" s="63">
        <f>'Daily Prices'!A1420</f>
        <v>44343</v>
      </c>
      <c r="B1168" s="35">
        <f>STDEV('Daily Returns'!B$1169:B$1420)*SQRT(Assumptions!$C$9)</f>
        <v>0.25539189359014147</v>
      </c>
      <c r="C1168" s="35">
        <f>STDEV('Daily Returns'!C$1169:C$1420)*SQRT(Assumptions!$C$9)</f>
        <v>0.17210004659463621</v>
      </c>
      <c r="D1168" s="35">
        <f>STDEV('Daily Returns'!D$1169:D$1420)*SQRT(Assumptions!$C$9)</f>
        <v>0.23049564407371725</v>
      </c>
      <c r="E1168" s="35">
        <f>STDEV('Daily Returns'!E$1169:E$1420)*SQRT(Assumptions!$C$9)</f>
        <v>0.14090262230338024</v>
      </c>
      <c r="F1168" s="32">
        <f>'Growth Index'!E1420/'Growth Index'!E1168-1</f>
        <v>0.51238809075589553</v>
      </c>
      <c r="G1168" s="37">
        <f>(F1168-Assumptions!$C$8)/E1168</f>
        <v>3.1751580165244571</v>
      </c>
      <c r="H1168" s="37">
        <f>CORREL('Daily Returns'!B$1169:B$1420,'Daily Returns'!C$1169:C$1420)</f>
        <v>-3.4334467318878709E-2</v>
      </c>
      <c r="I1168" s="37">
        <f>CORREL('Daily Returns'!B$1169:B$1420,'Daily Returns'!D$1169:D$1420)</f>
        <v>0.48139435126431945</v>
      </c>
      <c r="J1168" s="37">
        <f>CORREL('Daily Returns'!C$1169:C$1420,'Daily Returns'!D$1169:D$1420)</f>
        <v>-2.8976473286284523E-2</v>
      </c>
    </row>
    <row r="1169" spans="1:10" x14ac:dyDescent="0.25">
      <c r="A1169" s="60">
        <f>'Daily Prices'!A1421</f>
        <v>44344</v>
      </c>
      <c r="B1169" s="61">
        <f>STDEV('Daily Returns'!B$1170:B$1421)*SQRT(Assumptions!$C$9)</f>
        <v>0.25533244838405711</v>
      </c>
      <c r="C1169" s="61">
        <f>STDEV('Daily Returns'!C$1170:C$1421)*SQRT(Assumptions!$C$9)</f>
        <v>0.17201725253158373</v>
      </c>
      <c r="D1169" s="61">
        <f>STDEV('Daily Returns'!D$1170:D$1421)*SQRT(Assumptions!$C$9)</f>
        <v>0.23046470815761311</v>
      </c>
      <c r="E1169" s="61">
        <f>STDEV('Daily Returns'!E$1170:E$1421)*SQRT(Assumptions!$C$9)</f>
        <v>0.1407936720655992</v>
      </c>
      <c r="F1169" s="48">
        <f>'Growth Index'!E1421/'Growth Index'!E1169-1</f>
        <v>0.5216404791774476</v>
      </c>
      <c r="G1169" s="62">
        <f>(F1169-Assumptions!$C$8)/E1169</f>
        <v>3.2433309855338361</v>
      </c>
      <c r="H1169" s="62">
        <f>CORREL('Daily Returns'!B$1170:B$1421,'Daily Returns'!C$1170:C$1421)</f>
        <v>-3.5119304120117899E-2</v>
      </c>
      <c r="I1169" s="62">
        <f>CORREL('Daily Returns'!B$1170:B$1421,'Daily Returns'!D$1170:D$1421)</f>
        <v>0.4808563964249602</v>
      </c>
      <c r="J1169" s="62">
        <f>CORREL('Daily Returns'!C$1170:C$1421,'Daily Returns'!D$1170:D$1421)</f>
        <v>-2.9680849283110298E-2</v>
      </c>
    </row>
    <row r="1170" spans="1:10" x14ac:dyDescent="0.25">
      <c r="A1170" s="63">
        <f>'Daily Prices'!A1422</f>
        <v>44347</v>
      </c>
      <c r="B1170" s="35">
        <f>STDEV('Daily Returns'!B$1171:B$1422)*SQRT(Assumptions!$C$9)</f>
        <v>0.25077484448442794</v>
      </c>
      <c r="C1170" s="35">
        <f>STDEV('Daily Returns'!C$1171:C$1422)*SQRT(Assumptions!$C$9)</f>
        <v>0.17200995901430383</v>
      </c>
      <c r="D1170" s="35">
        <f>STDEV('Daily Returns'!D$1171:D$1422)*SQRT(Assumptions!$C$9)</f>
        <v>0.23046416033788497</v>
      </c>
      <c r="E1170" s="35">
        <f>STDEV('Daily Returns'!E$1171:E$1422)*SQRT(Assumptions!$C$9)</f>
        <v>0.13999877025620597</v>
      </c>
      <c r="F1170" s="32">
        <f>'Growth Index'!E1422/'Growth Index'!E1170-1</f>
        <v>0.55061600767834484</v>
      </c>
      <c r="G1170" s="37">
        <f>(F1170-Assumptions!$C$8)/E1170</f>
        <v>3.4687162379329406</v>
      </c>
      <c r="H1170" s="37">
        <f>CORREL('Daily Returns'!B$1171:B$1422,'Daily Returns'!C$1171:C$1422)</f>
        <v>-3.3967087180602228E-2</v>
      </c>
      <c r="I1170" s="37">
        <f>CORREL('Daily Returns'!B$1171:B$1422,'Daily Returns'!D$1171:D$1422)</f>
        <v>0.48623011005593053</v>
      </c>
      <c r="J1170" s="37">
        <f>CORREL('Daily Returns'!C$1171:C$1422,'Daily Returns'!D$1171:D$1422)</f>
        <v>-2.9546602438262324E-2</v>
      </c>
    </row>
    <row r="1171" spans="1:10" x14ac:dyDescent="0.25">
      <c r="A1171" s="60">
        <f>'Daily Prices'!A1423</f>
        <v>44348</v>
      </c>
      <c r="B1171" s="61">
        <f>STDEV('Daily Returns'!B$1172:B$1423)*SQRT(Assumptions!$C$9)</f>
        <v>0.24850265788578632</v>
      </c>
      <c r="C1171" s="61">
        <f>STDEV('Daily Returns'!C$1172:C$1423)*SQRT(Assumptions!$C$9)</f>
        <v>0.17197263272681945</v>
      </c>
      <c r="D1171" s="61">
        <f>STDEV('Daily Returns'!D$1172:D$1423)*SQRT(Assumptions!$C$9)</f>
        <v>0.23043746312905433</v>
      </c>
      <c r="E1171" s="61">
        <f>STDEV('Daily Returns'!E$1172:E$1423)*SQRT(Assumptions!$C$9)</f>
        <v>0.13987692391724751</v>
      </c>
      <c r="F1171" s="48">
        <f>'Growth Index'!E1423/'Growth Index'!E1171-1</f>
        <v>0.54442744886753092</v>
      </c>
      <c r="G1171" s="62">
        <f>(F1171-Assumptions!$C$8)/E1171</f>
        <v>3.4274949394166305</v>
      </c>
      <c r="H1171" s="62">
        <f>CORREL('Daily Returns'!B$1172:B$1423,'Daily Returns'!C$1172:C$1423)</f>
        <v>-2.9726688606889318E-2</v>
      </c>
      <c r="I1171" s="62">
        <f>CORREL('Daily Returns'!B$1172:B$1423,'Daily Returns'!D$1172:D$1423)</f>
        <v>0.49340717166061687</v>
      </c>
      <c r="J1171" s="62">
        <f>CORREL('Daily Returns'!C$1172:C$1423,'Daily Returns'!D$1172:D$1423)</f>
        <v>-2.9888614626783855E-2</v>
      </c>
    </row>
    <row r="1172" spans="1:10" x14ac:dyDescent="0.25">
      <c r="A1172" s="63">
        <f>'Daily Prices'!A1424</f>
        <v>44351</v>
      </c>
      <c r="B1172" s="35">
        <f>STDEV('Daily Returns'!B$1173:B$1424)*SQRT(Assumptions!$C$9)</f>
        <v>0.23948191757806336</v>
      </c>
      <c r="C1172" s="35">
        <f>STDEV('Daily Returns'!C$1173:C$1424)*SQRT(Assumptions!$C$9)</f>
        <v>0.17145033704281182</v>
      </c>
      <c r="D1172" s="35">
        <f>STDEV('Daily Returns'!D$1173:D$1424)*SQRT(Assumptions!$C$9)</f>
        <v>0.23023878656221566</v>
      </c>
      <c r="E1172" s="35">
        <f>STDEV('Daily Returns'!E$1173:E$1424)*SQRT(Assumptions!$C$9)</f>
        <v>0.13943088556853597</v>
      </c>
      <c r="F1172" s="32">
        <f>'Growth Index'!E1424/'Growth Index'!E1172-1</f>
        <v>0.56067874159349174</v>
      </c>
      <c r="G1172" s="37">
        <f>(F1172-Assumptions!$C$8)/E1172</f>
        <v>3.5550139380693051</v>
      </c>
      <c r="H1172" s="37">
        <f>CORREL('Daily Returns'!B$1173:B$1424,'Daily Returns'!C$1173:C$1424)</f>
        <v>-8.0351185443123373E-3</v>
      </c>
      <c r="I1172" s="37">
        <f>CORREL('Daily Returns'!B$1173:B$1424,'Daily Returns'!D$1173:D$1424)</f>
        <v>0.52462734716865089</v>
      </c>
      <c r="J1172" s="37">
        <f>CORREL('Daily Returns'!C$1173:C$1424,'Daily Returns'!D$1173:D$1424)</f>
        <v>-3.403694140858475E-2</v>
      </c>
    </row>
    <row r="1173" spans="1:10" x14ac:dyDescent="0.25">
      <c r="A1173" s="60">
        <f>'Daily Prices'!A1425</f>
        <v>44354</v>
      </c>
      <c r="B1173" s="61">
        <f>STDEV('Daily Returns'!B$1174:B$1425)*SQRT(Assumptions!$C$9)</f>
        <v>0.22532196028761201</v>
      </c>
      <c r="C1173" s="61">
        <f>STDEV('Daily Returns'!C$1174:C$1425)*SQRT(Assumptions!$C$9)</f>
        <v>0.170656618960984</v>
      </c>
      <c r="D1173" s="61">
        <f>STDEV('Daily Returns'!D$1174:D$1425)*SQRT(Assumptions!$C$9)</f>
        <v>0.23003912581127284</v>
      </c>
      <c r="E1173" s="61">
        <f>STDEV('Daily Returns'!E$1174:E$1425)*SQRT(Assumptions!$C$9)</f>
        <v>0.13520933031431878</v>
      </c>
      <c r="F1173" s="48">
        <f>'Growth Index'!E1425/'Growth Index'!E1173-1</f>
        <v>0.51025095173613733</v>
      </c>
      <c r="G1173" s="62">
        <f>(F1173-Assumptions!$C$8)/E1173</f>
        <v>3.2930490129717391</v>
      </c>
      <c r="H1173" s="62">
        <f>CORREL('Daily Returns'!B$1174:B$1425,'Daily Returns'!C$1174:C$1425)</f>
        <v>-4.3904574559844409E-2</v>
      </c>
      <c r="I1173" s="62">
        <f>CORREL('Daily Returns'!B$1174:B$1425,'Daily Returns'!D$1174:D$1425)</f>
        <v>0.54234646915742313</v>
      </c>
      <c r="J1173" s="62">
        <f>CORREL('Daily Returns'!C$1174:C$1425,'Daily Returns'!D$1174:D$1425)</f>
        <v>-3.8741023966686848E-2</v>
      </c>
    </row>
    <row r="1174" spans="1:10" x14ac:dyDescent="0.25">
      <c r="A1174" s="63">
        <f>'Daily Prices'!A1426</f>
        <v>44355</v>
      </c>
      <c r="B1174" s="35">
        <f>STDEV('Daily Returns'!B$1175:B$1426)*SQRT(Assumptions!$C$9)</f>
        <v>0.22173450428210231</v>
      </c>
      <c r="C1174" s="35">
        <f>STDEV('Daily Returns'!C$1175:C$1426)*SQRT(Assumptions!$C$9)</f>
        <v>0.16967981666968873</v>
      </c>
      <c r="D1174" s="35">
        <f>STDEV('Daily Returns'!D$1175:D$1426)*SQRT(Assumptions!$C$9)</f>
        <v>0.23123326132195049</v>
      </c>
      <c r="E1174" s="35">
        <f>STDEV('Daily Returns'!E$1175:E$1426)*SQRT(Assumptions!$C$9)</f>
        <v>0.13357338446784928</v>
      </c>
      <c r="F1174" s="32">
        <f>'Growth Index'!E1426/'Growth Index'!E1174-1</f>
        <v>0.48929711273940146</v>
      </c>
      <c r="G1174" s="37">
        <f>(F1174-Assumptions!$C$8)/E1174</f>
        <v>3.1765094103872809</v>
      </c>
      <c r="H1174" s="37">
        <f>CORREL('Daily Returns'!B$1175:B$1426,'Daily Returns'!C$1175:C$1426)</f>
        <v>-6.517908883952224E-2</v>
      </c>
      <c r="I1174" s="37">
        <f>CORREL('Daily Returns'!B$1175:B$1426,'Daily Returns'!D$1175:D$1426)</f>
        <v>0.5387295269468364</v>
      </c>
      <c r="J1174" s="37">
        <f>CORREL('Daily Returns'!C$1175:C$1426,'Daily Returns'!D$1175:D$1426)</f>
        <v>-4.0917568644755486E-2</v>
      </c>
    </row>
    <row r="1175" spans="1:10" x14ac:dyDescent="0.25">
      <c r="A1175" s="60">
        <f>'Daily Prices'!A1427</f>
        <v>44356</v>
      </c>
      <c r="B1175" s="61">
        <f>STDEV('Daily Returns'!B$1176:B$1427)*SQRT(Assumptions!$C$9)</f>
        <v>0.22122679608124246</v>
      </c>
      <c r="C1175" s="61">
        <f>STDEV('Daily Returns'!C$1176:C$1427)*SQRT(Assumptions!$C$9)</f>
        <v>0.1696815785079962</v>
      </c>
      <c r="D1175" s="61">
        <f>STDEV('Daily Returns'!D$1176:D$1427)*SQRT(Assumptions!$C$9)</f>
        <v>0.23116339564648272</v>
      </c>
      <c r="E1175" s="61">
        <f>STDEV('Daily Returns'!E$1176:E$1427)*SQRT(Assumptions!$C$9)</f>
        <v>0.1336376551739194</v>
      </c>
      <c r="F1175" s="48">
        <f>'Growth Index'!E1427/'Growth Index'!E1175-1</f>
        <v>0.48566722721910915</v>
      </c>
      <c r="G1175" s="62">
        <f>(F1175-Assumptions!$C$8)/E1175</f>
        <v>3.147819577286374</v>
      </c>
      <c r="H1175" s="62">
        <f>CORREL('Daily Returns'!B$1176:B$1427,'Daily Returns'!C$1176:C$1427)</f>
        <v>-6.5697557291376357E-2</v>
      </c>
      <c r="I1175" s="62">
        <f>CORREL('Daily Returns'!B$1176:B$1427,'Daily Returns'!D$1176:D$1427)</f>
        <v>0.54494915246010545</v>
      </c>
      <c r="J1175" s="62">
        <f>CORREL('Daily Returns'!C$1176:C$1427,'Daily Returns'!D$1176:D$1427)</f>
        <v>-4.1015930928002306E-2</v>
      </c>
    </row>
    <row r="1176" spans="1:10" x14ac:dyDescent="0.25">
      <c r="A1176" s="63">
        <f>'Daily Prices'!A1428</f>
        <v>44357</v>
      </c>
      <c r="B1176" s="35">
        <f>STDEV('Daily Returns'!B$1177:B$1428)*SQRT(Assumptions!$C$9)</f>
        <v>0.22093156784713031</v>
      </c>
      <c r="C1176" s="35">
        <f>STDEV('Daily Returns'!C$1177:C$1428)*SQRT(Assumptions!$C$9)</f>
        <v>0.16691820622243805</v>
      </c>
      <c r="D1176" s="35">
        <f>STDEV('Daily Returns'!D$1177:D$1428)*SQRT(Assumptions!$C$9)</f>
        <v>0.23128691964991036</v>
      </c>
      <c r="E1176" s="35">
        <f>STDEV('Daily Returns'!E$1177:E$1428)*SQRT(Assumptions!$C$9)</f>
        <v>0.13344341337302865</v>
      </c>
      <c r="F1176" s="32">
        <f>'Growth Index'!E1428/'Growth Index'!E1176-1</f>
        <v>0.47166966014904332</v>
      </c>
      <c r="G1176" s="37">
        <f>(F1176-Assumptions!$C$8)/E1176</f>
        <v>3.0475064289028349</v>
      </c>
      <c r="H1176" s="37">
        <f>CORREL('Daily Returns'!B$1177:B$1428,'Daily Returns'!C$1177:C$1428)</f>
        <v>-5.6930444582951739E-2</v>
      </c>
      <c r="I1176" s="37">
        <f>CORREL('Daily Returns'!B$1177:B$1428,'Daily Returns'!D$1177:D$1428)</f>
        <v>0.54377927208655608</v>
      </c>
      <c r="J1176" s="37">
        <f>CORREL('Daily Returns'!C$1177:C$1428,'Daily Returns'!D$1177:D$1428)</f>
        <v>-3.8400281046595514E-2</v>
      </c>
    </row>
    <row r="1177" spans="1:10" x14ac:dyDescent="0.25">
      <c r="A1177" s="60">
        <f>'Daily Prices'!A1429</f>
        <v>44361</v>
      </c>
      <c r="B1177" s="61">
        <f>STDEV('Daily Returns'!B$1178:B$1429)*SQRT(Assumptions!$C$9)</f>
        <v>0.22088761132291845</v>
      </c>
      <c r="C1177" s="61">
        <f>STDEV('Daily Returns'!C$1178:C$1429)*SQRT(Assumptions!$C$9)</f>
        <v>0.16697193895493798</v>
      </c>
      <c r="D1177" s="61">
        <f>STDEV('Daily Returns'!D$1178:D$1429)*SQRT(Assumptions!$C$9)</f>
        <v>0.2307770400981119</v>
      </c>
      <c r="E1177" s="61">
        <f>STDEV('Daily Returns'!E$1178:E$1429)*SQRT(Assumptions!$C$9)</f>
        <v>0.13314499791320153</v>
      </c>
      <c r="F1177" s="48">
        <f>'Growth Index'!E1429/'Growth Index'!E1177-1</f>
        <v>0.44714236521070694</v>
      </c>
      <c r="G1177" s="62">
        <f>(F1177-Assumptions!$C$8)/E1177</f>
        <v>2.8701218310869563</v>
      </c>
      <c r="H1177" s="62">
        <f>CORREL('Daily Returns'!B$1178:B$1429,'Daily Returns'!C$1178:C$1429)</f>
        <v>-5.9081548875435562E-2</v>
      </c>
      <c r="I1177" s="62">
        <f>CORREL('Daily Returns'!B$1178:B$1429,'Daily Returns'!D$1178:D$1429)</f>
        <v>0.54293289838487069</v>
      </c>
      <c r="J1177" s="62">
        <f>CORREL('Daily Returns'!C$1178:C$1429,'Daily Returns'!D$1178:D$1429)</f>
        <v>-4.0698650127489022E-2</v>
      </c>
    </row>
    <row r="1178" spans="1:10" x14ac:dyDescent="0.25">
      <c r="A1178" s="63">
        <f>'Daily Prices'!A1430</f>
        <v>44362</v>
      </c>
      <c r="B1178" s="35">
        <f>STDEV('Daily Returns'!B$1179:B$1430)*SQRT(Assumptions!$C$9)</f>
        <v>0.21883740904258547</v>
      </c>
      <c r="C1178" s="35">
        <f>STDEV('Daily Returns'!C$1179:C$1430)*SQRT(Assumptions!$C$9)</f>
        <v>0.16514222853146901</v>
      </c>
      <c r="D1178" s="35">
        <f>STDEV('Daily Returns'!D$1179:D$1430)*SQRT(Assumptions!$C$9)</f>
        <v>0.22896291301981261</v>
      </c>
      <c r="E1178" s="35">
        <f>STDEV('Daily Returns'!E$1179:E$1430)*SQRT(Assumptions!$C$9)</f>
        <v>0.13291680358955937</v>
      </c>
      <c r="F1178" s="32">
        <f>'Growth Index'!E1430/'Growth Index'!E1178-1</f>
        <v>0.4369865804379105</v>
      </c>
      <c r="G1178" s="37">
        <f>(F1178-Assumptions!$C$8)/E1178</f>
        <v>2.7986422362862937</v>
      </c>
      <c r="H1178" s="37">
        <f>CORREL('Daily Returns'!B$1179:B$1430,'Daily Returns'!C$1179:C$1430)</f>
        <v>-3.9586981576515079E-2</v>
      </c>
      <c r="I1178" s="37">
        <f>CORREL('Daily Returns'!B$1179:B$1430,'Daily Returns'!D$1179:D$1430)</f>
        <v>0.53486938521521965</v>
      </c>
      <c r="J1178" s="37">
        <f>CORREL('Daily Returns'!C$1179:C$1430,'Daily Returns'!D$1179:D$1430)</f>
        <v>-2.2647666325968485E-2</v>
      </c>
    </row>
    <row r="1179" spans="1:10" x14ac:dyDescent="0.25">
      <c r="A1179" s="60">
        <f>'Daily Prices'!A1431</f>
        <v>44363</v>
      </c>
      <c r="B1179" s="61">
        <f>STDEV('Daily Returns'!B$1180:B$1431)*SQRT(Assumptions!$C$9)</f>
        <v>0.21895800991472827</v>
      </c>
      <c r="C1179" s="61">
        <f>STDEV('Daily Returns'!C$1180:C$1431)*SQRT(Assumptions!$C$9)</f>
        <v>0.16512849520321976</v>
      </c>
      <c r="D1179" s="61">
        <f>STDEV('Daily Returns'!D$1180:D$1431)*SQRT(Assumptions!$C$9)</f>
        <v>0.22891982894965221</v>
      </c>
      <c r="E1179" s="61">
        <f>STDEV('Daily Returns'!E$1180:E$1431)*SQRT(Assumptions!$C$9)</f>
        <v>0.13296942345082879</v>
      </c>
      <c r="F1179" s="48">
        <f>'Growth Index'!E1431/'Growth Index'!E1179-1</f>
        <v>0.43488998159696068</v>
      </c>
      <c r="G1179" s="62">
        <f>(F1179-Assumptions!$C$8)/E1179</f>
        <v>2.7817672063062191</v>
      </c>
      <c r="H1179" s="62">
        <f>CORREL('Daily Returns'!B$1180:B$1431,'Daily Returns'!C$1180:C$1431)</f>
        <v>-3.8934635558825009E-2</v>
      </c>
      <c r="I1179" s="62">
        <f>CORREL('Daily Returns'!B$1180:B$1431,'Daily Returns'!D$1180:D$1431)</f>
        <v>0.53561866308345818</v>
      </c>
      <c r="J1179" s="62">
        <f>CORREL('Daily Returns'!C$1180:C$1431,'Daily Returns'!D$1180:D$1431)</f>
        <v>-2.2904060491704212E-2</v>
      </c>
    </row>
    <row r="1180" spans="1:10" x14ac:dyDescent="0.25">
      <c r="A1180" s="63">
        <f>'Daily Prices'!A1432</f>
        <v>44364</v>
      </c>
      <c r="B1180" s="35">
        <f>STDEV('Daily Returns'!B$1181:B$1432)*SQRT(Assumptions!$C$9)</f>
        <v>0.21634494262268533</v>
      </c>
      <c r="C1180" s="35">
        <f>STDEV('Daily Returns'!C$1181:C$1432)*SQRT(Assumptions!$C$9)</f>
        <v>0.16800160075385001</v>
      </c>
      <c r="D1180" s="35">
        <f>STDEV('Daily Returns'!D$1181:D$1432)*SQRT(Assumptions!$C$9)</f>
        <v>0.22737061461541841</v>
      </c>
      <c r="E1180" s="35">
        <f>STDEV('Daily Returns'!E$1181:E$1432)*SQRT(Assumptions!$C$9)</f>
        <v>0.13298226673362323</v>
      </c>
      <c r="F1180" s="32">
        <f>'Growth Index'!E1432/'Growth Index'!E1180-1</f>
        <v>0.43475015499448055</v>
      </c>
      <c r="G1180" s="37">
        <f>(F1180-Assumptions!$C$8)/E1180</f>
        <v>2.7804470782192867</v>
      </c>
      <c r="H1180" s="37">
        <f>CORREL('Daily Returns'!B$1181:B$1432,'Daily Returns'!C$1181:C$1432)</f>
        <v>-3.0853124006331001E-2</v>
      </c>
      <c r="I1180" s="37">
        <f>CORREL('Daily Returns'!B$1181:B$1432,'Daily Returns'!D$1181:D$1432)</f>
        <v>0.52680612494573198</v>
      </c>
      <c r="J1180" s="37">
        <f>CORREL('Daily Returns'!C$1181:C$1432,'Daily Returns'!D$1181:D$1432)</f>
        <v>-1.0060119841660642E-2</v>
      </c>
    </row>
    <row r="1181" spans="1:10" x14ac:dyDescent="0.25">
      <c r="A1181" s="60">
        <f>'Daily Prices'!A1433</f>
        <v>44365</v>
      </c>
      <c r="B1181" s="61">
        <f>STDEV('Daily Returns'!B$1182:B$1433)*SQRT(Assumptions!$C$9)</f>
        <v>0.21521852146574574</v>
      </c>
      <c r="C1181" s="61">
        <f>STDEV('Daily Returns'!C$1182:C$1433)*SQRT(Assumptions!$C$9)</f>
        <v>0.16785465485495787</v>
      </c>
      <c r="D1181" s="61">
        <f>STDEV('Daily Returns'!D$1182:D$1433)*SQRT(Assumptions!$C$9)</f>
        <v>0.22755321635673983</v>
      </c>
      <c r="E1181" s="61">
        <f>STDEV('Daily Returns'!E$1182:E$1433)*SQRT(Assumptions!$C$9)</f>
        <v>0.13252337543739323</v>
      </c>
      <c r="F1181" s="48">
        <f>'Growth Index'!E1433/'Growth Index'!E1181-1</f>
        <v>0.40720830934140451</v>
      </c>
      <c r="G1181" s="62">
        <f>(F1181-Assumptions!$C$8)/E1181</f>
        <v>2.5822486652784566</v>
      </c>
      <c r="H1181" s="62">
        <f>CORREL('Daily Returns'!B$1182:B$1433,'Daily Returns'!C$1182:C$1433)</f>
        <v>-3.6349489216438671E-2</v>
      </c>
      <c r="I1181" s="62">
        <f>CORREL('Daily Returns'!B$1182:B$1433,'Daily Returns'!D$1182:D$1433)</f>
        <v>0.52569768489450996</v>
      </c>
      <c r="J1181" s="62">
        <f>CORREL('Daily Returns'!C$1182:C$1433,'Daily Returns'!D$1182:D$1433)</f>
        <v>-1.0204593143822603E-2</v>
      </c>
    </row>
    <row r="1182" spans="1:10" x14ac:dyDescent="0.25">
      <c r="A1182" s="63">
        <f>'Daily Prices'!A1434</f>
        <v>44368</v>
      </c>
      <c r="B1182" s="35">
        <f>STDEV('Daily Returns'!B$1183:B$1434)*SQRT(Assumptions!$C$9)</f>
        <v>0.2148173857838421</v>
      </c>
      <c r="C1182" s="35">
        <f>STDEV('Daily Returns'!C$1183:C$1434)*SQRT(Assumptions!$C$9)</f>
        <v>0.1677009194962181</v>
      </c>
      <c r="D1182" s="35">
        <f>STDEV('Daily Returns'!D$1183:D$1434)*SQRT(Assumptions!$C$9)</f>
        <v>0.22752852422916708</v>
      </c>
      <c r="E1182" s="35">
        <f>STDEV('Daily Returns'!E$1183:E$1434)*SQRT(Assumptions!$C$9)</f>
        <v>0.13228774966599677</v>
      </c>
      <c r="F1182" s="32">
        <f>'Growth Index'!E1434/'Growth Index'!E1182-1</f>
        <v>0.39863412829386391</v>
      </c>
      <c r="G1182" s="37">
        <f>(F1182-Assumptions!$C$8)/E1182</f>
        <v>2.522033439500114</v>
      </c>
      <c r="H1182" s="37">
        <f>CORREL('Daily Returns'!B$1183:B$1434,'Daily Returns'!C$1183:C$1434)</f>
        <v>-3.9071949788535072E-2</v>
      </c>
      <c r="I1182" s="37">
        <f>CORREL('Daily Returns'!B$1183:B$1434,'Daily Returns'!D$1183:D$1434)</f>
        <v>0.5257468881942825</v>
      </c>
      <c r="J1182" s="37">
        <f>CORREL('Daily Returns'!C$1183:C$1434,'Daily Returns'!D$1183:D$1434)</f>
        <v>-1.08960744862925E-2</v>
      </c>
    </row>
    <row r="1183" spans="1:10" x14ac:dyDescent="0.25">
      <c r="A1183" s="60">
        <f>'Daily Prices'!A1435</f>
        <v>44369</v>
      </c>
      <c r="B1183" s="61">
        <f>STDEV('Daily Returns'!B$1184:B$1435)*SQRT(Assumptions!$C$9)</f>
        <v>0.2139861564532442</v>
      </c>
      <c r="C1183" s="61">
        <f>STDEV('Daily Returns'!C$1184:C$1435)*SQRT(Assumptions!$C$9)</f>
        <v>0.16763691743340381</v>
      </c>
      <c r="D1183" s="61">
        <f>STDEV('Daily Returns'!D$1184:D$1435)*SQRT(Assumptions!$C$9)</f>
        <v>0.22681569986778177</v>
      </c>
      <c r="E1183" s="61">
        <f>STDEV('Daily Returns'!E$1184:E$1435)*SQRT(Assumptions!$C$9)</f>
        <v>0.13163366985405428</v>
      </c>
      <c r="F1183" s="48">
        <f>'Growth Index'!E1435/'Growth Index'!E1183-1</f>
        <v>0.41738797193937471</v>
      </c>
      <c r="G1183" s="62">
        <f>(F1183-Assumptions!$C$8)/E1183</f>
        <v>2.6770352321718032</v>
      </c>
      <c r="H1183" s="62">
        <f>CORREL('Daily Returns'!B$1184:B$1435,'Daily Returns'!C$1184:C$1435)</f>
        <v>-4.2056480465472147E-2</v>
      </c>
      <c r="I1183" s="62">
        <f>CORREL('Daily Returns'!B$1184:B$1435,'Daily Returns'!D$1184:D$1435)</f>
        <v>0.52243280978086692</v>
      </c>
      <c r="J1183" s="62">
        <f>CORREL('Daily Returns'!C$1184:C$1435,'Daily Returns'!D$1184:D$1435)</f>
        <v>-1.3391290723253551E-2</v>
      </c>
    </row>
    <row r="1184" spans="1:10" x14ac:dyDescent="0.25">
      <c r="A1184" s="63">
        <f>'Daily Prices'!A1436</f>
        <v>44370</v>
      </c>
      <c r="B1184" s="35">
        <f>STDEV('Daily Returns'!B$1185:B$1436)*SQRT(Assumptions!$C$9)</f>
        <v>0.21382519139351941</v>
      </c>
      <c r="C1184" s="35">
        <f>STDEV('Daily Returns'!C$1185:C$1436)*SQRT(Assumptions!$C$9)</f>
        <v>0.16775163185869399</v>
      </c>
      <c r="D1184" s="35">
        <f>STDEV('Daily Returns'!D$1185:D$1436)*SQRT(Assumptions!$C$9)</f>
        <v>0.22680633345281298</v>
      </c>
      <c r="E1184" s="35">
        <f>STDEV('Daily Returns'!E$1185:E$1436)*SQRT(Assumptions!$C$9)</f>
        <v>0.13157684147282647</v>
      </c>
      <c r="F1184" s="32">
        <f>'Growth Index'!E1436/'Growth Index'!E1184-1</f>
        <v>0.40950016508812581</v>
      </c>
      <c r="G1184" s="37">
        <f>(F1184-Assumptions!$C$8)/E1184</f>
        <v>2.6182431591449373</v>
      </c>
      <c r="H1184" s="37">
        <f>CORREL('Daily Returns'!B$1185:B$1436,'Daily Returns'!C$1185:C$1436)</f>
        <v>-4.2479628331070766E-2</v>
      </c>
      <c r="I1184" s="37">
        <f>CORREL('Daily Returns'!B$1185:B$1436,'Daily Returns'!D$1185:D$1436)</f>
        <v>0.52225881827539444</v>
      </c>
      <c r="J1184" s="37">
        <f>CORREL('Daily Returns'!C$1185:C$1436,'Daily Returns'!D$1185:D$1436)</f>
        <v>-1.4015146575107424E-2</v>
      </c>
    </row>
    <row r="1185" spans="1:10" x14ac:dyDescent="0.25">
      <c r="A1185" s="60">
        <f>'Daily Prices'!A1437</f>
        <v>44371</v>
      </c>
      <c r="B1185" s="61">
        <f>STDEV('Daily Returns'!B$1186:B$1437)*SQRT(Assumptions!$C$9)</f>
        <v>0.21367680372459569</v>
      </c>
      <c r="C1185" s="61">
        <f>STDEV('Daily Returns'!C$1186:C$1437)*SQRT(Assumptions!$C$9)</f>
        <v>0.16707114385361976</v>
      </c>
      <c r="D1185" s="61">
        <f>STDEV('Daily Returns'!D$1186:D$1437)*SQRT(Assumptions!$C$9)</f>
        <v>0.22680246871044787</v>
      </c>
      <c r="E1185" s="61">
        <f>STDEV('Daily Returns'!E$1186:E$1437)*SQRT(Assumptions!$C$9)</f>
        <v>0.13154679356282578</v>
      </c>
      <c r="F1185" s="48">
        <f>'Growth Index'!E1437/'Growth Index'!E1185-1</f>
        <v>0.41331553754893791</v>
      </c>
      <c r="G1185" s="62">
        <f>(F1185-Assumptions!$C$8)/E1185</f>
        <v>2.6478451364349294</v>
      </c>
      <c r="H1185" s="62">
        <f>CORREL('Daily Returns'!B$1186:B$1437,'Daily Returns'!C$1186:C$1437)</f>
        <v>-3.9036436507097823E-2</v>
      </c>
      <c r="I1185" s="62">
        <f>CORREL('Daily Returns'!B$1186:B$1437,'Daily Returns'!D$1186:D$1437)</f>
        <v>0.52218752201614149</v>
      </c>
      <c r="J1185" s="62">
        <f>CORREL('Daily Returns'!C$1186:C$1437,'Daily Returns'!D$1186:D$1437)</f>
        <v>-1.3298110245190781E-2</v>
      </c>
    </row>
    <row r="1186" spans="1:10" x14ac:dyDescent="0.25">
      <c r="A1186" s="63">
        <f>'Daily Prices'!A1438</f>
        <v>44372</v>
      </c>
      <c r="B1186" s="35">
        <f>STDEV('Daily Returns'!B$1187:B$1438)*SQRT(Assumptions!$C$9)</f>
        <v>0.21302236402430691</v>
      </c>
      <c r="C1186" s="35">
        <f>STDEV('Daily Returns'!C$1187:C$1438)*SQRT(Assumptions!$C$9)</f>
        <v>0.16705395261433503</v>
      </c>
      <c r="D1186" s="35">
        <f>STDEV('Daily Returns'!D$1187:D$1438)*SQRT(Assumptions!$C$9)</f>
        <v>0.22629226717195033</v>
      </c>
      <c r="E1186" s="35">
        <f>STDEV('Daily Returns'!E$1187:E$1438)*SQRT(Assumptions!$C$9)</f>
        <v>0.13126115624263821</v>
      </c>
      <c r="F1186" s="32">
        <f>'Growth Index'!E1438/'Growth Index'!E1186-1</f>
        <v>0.40466031245174139</v>
      </c>
      <c r="G1186" s="37">
        <f>(F1186-Assumptions!$C$8)/E1186</f>
        <v>2.5876681432233783</v>
      </c>
      <c r="H1186" s="37">
        <f>CORREL('Daily Returns'!B$1187:B$1438,'Daily Returns'!C$1187:C$1438)</f>
        <v>-3.8005592940578856E-2</v>
      </c>
      <c r="I1186" s="37">
        <f>CORREL('Daily Returns'!B$1187:B$1438,'Daily Returns'!D$1187:D$1438)</f>
        <v>0.51941765355015401</v>
      </c>
      <c r="J1186" s="37">
        <f>CORREL('Daily Returns'!C$1187:C$1438,'Daily Returns'!D$1187:D$1438)</f>
        <v>-1.2213239715760453E-2</v>
      </c>
    </row>
    <row r="1187" spans="1:10" x14ac:dyDescent="0.25">
      <c r="A1187" s="60">
        <f>'Daily Prices'!A1439</f>
        <v>44375</v>
      </c>
      <c r="B1187" s="61">
        <f>STDEV('Daily Returns'!B$1188:B$1439)*SQRT(Assumptions!$C$9)</f>
        <v>0.2111647294692425</v>
      </c>
      <c r="C1187" s="61">
        <f>STDEV('Daily Returns'!C$1188:C$1439)*SQRT(Assumptions!$C$9)</f>
        <v>0.16705023469212757</v>
      </c>
      <c r="D1187" s="61">
        <f>STDEV('Daily Returns'!D$1188:D$1439)*SQRT(Assumptions!$C$9)</f>
        <v>0.22537823298161261</v>
      </c>
      <c r="E1187" s="61">
        <f>STDEV('Daily Returns'!E$1188:E$1439)*SQRT(Assumptions!$C$9)</f>
        <v>0.13129726243323803</v>
      </c>
      <c r="F1187" s="48">
        <f>'Growth Index'!E1439/'Growth Index'!E1187-1</f>
        <v>0.39777764240437774</v>
      </c>
      <c r="G1187" s="62">
        <f>(F1187-Assumptions!$C$8)/E1187</f>
        <v>2.5345360309670459</v>
      </c>
      <c r="H1187" s="62">
        <f>CORREL('Daily Returns'!B$1188:B$1439,'Daily Returns'!C$1188:C$1439)</f>
        <v>-3.618326739504741E-2</v>
      </c>
      <c r="I1187" s="62">
        <f>CORREL('Daily Returns'!B$1188:B$1439,'Daily Returns'!D$1188:D$1439)</f>
        <v>0.53885761280097333</v>
      </c>
      <c r="J1187" s="62">
        <f>CORREL('Daily Returns'!C$1188:C$1439,'Daily Returns'!D$1188:D$1439)</f>
        <v>-1.3336289542002132E-2</v>
      </c>
    </row>
    <row r="1188" spans="1:10" x14ac:dyDescent="0.25">
      <c r="A1188" s="63">
        <f>'Daily Prices'!A1440</f>
        <v>44376</v>
      </c>
      <c r="B1188" s="35">
        <f>STDEV('Daily Returns'!B$1189:B$1440)*SQRT(Assumptions!$C$9)</f>
        <v>0.19955377556438014</v>
      </c>
      <c r="C1188" s="35">
        <f>STDEV('Daily Returns'!C$1189:C$1440)*SQRT(Assumptions!$C$9)</f>
        <v>0.16765058597587182</v>
      </c>
      <c r="D1188" s="35">
        <f>STDEV('Daily Returns'!D$1189:D$1440)*SQRT(Assumptions!$C$9)</f>
        <v>0.22454092024980501</v>
      </c>
      <c r="E1188" s="35">
        <f>STDEV('Daily Returns'!E$1189:E$1440)*SQRT(Assumptions!$C$9)</f>
        <v>0.12918959416409598</v>
      </c>
      <c r="F1188" s="32">
        <f>'Growth Index'!E1440/'Growth Index'!E1188-1</f>
        <v>0.42019149842328729</v>
      </c>
      <c r="G1188" s="37">
        <f>(F1188-Assumptions!$C$8)/E1188</f>
        <v>2.7493816411569867</v>
      </c>
      <c r="H1188" s="37">
        <f>CORREL('Daily Returns'!B$1189:B$1440,'Daily Returns'!C$1189:C$1440)</f>
        <v>-2.7278824962239868E-2</v>
      </c>
      <c r="I1188" s="37">
        <f>CORREL('Daily Returns'!B$1189:B$1440,'Daily Returns'!D$1189:D$1440)</f>
        <v>0.54129471542261398</v>
      </c>
      <c r="J1188" s="37">
        <f>CORREL('Daily Returns'!C$1189:C$1440,'Daily Returns'!D$1189:D$1440)</f>
        <v>-8.3571092243598655E-3</v>
      </c>
    </row>
    <row r="1189" spans="1:10" x14ac:dyDescent="0.25">
      <c r="A1189" s="60">
        <f>'Daily Prices'!A1441</f>
        <v>44377</v>
      </c>
      <c r="B1189" s="61">
        <f>STDEV('Daily Returns'!B$1190:B$1441)*SQRT(Assumptions!$C$9)</f>
        <v>0.19951217927478482</v>
      </c>
      <c r="C1189" s="61">
        <f>STDEV('Daily Returns'!C$1190:C$1441)*SQRT(Assumptions!$C$9)</f>
        <v>0.167751800107384</v>
      </c>
      <c r="D1189" s="61">
        <f>STDEV('Daily Returns'!D$1190:D$1441)*SQRT(Assumptions!$C$9)</f>
        <v>0.22454751908897524</v>
      </c>
      <c r="E1189" s="61">
        <f>STDEV('Daily Returns'!E$1190:E$1441)*SQRT(Assumptions!$C$9)</f>
        <v>0.12918016661852824</v>
      </c>
      <c r="F1189" s="48">
        <f>'Growth Index'!E1441/'Growth Index'!E1189-1</f>
        <v>0.41883325352696454</v>
      </c>
      <c r="G1189" s="62">
        <f>(F1189-Assumptions!$C$8)/E1189</f>
        <v>2.7390679450959499</v>
      </c>
      <c r="H1189" s="62">
        <f>CORREL('Daily Returns'!B$1190:B$1441,'Daily Returns'!C$1190:C$1441)</f>
        <v>-2.7871758034071291E-2</v>
      </c>
      <c r="I1189" s="62">
        <f>CORREL('Daily Returns'!B$1190:B$1441,'Daily Returns'!D$1190:D$1441)</f>
        <v>0.5414773779537444</v>
      </c>
      <c r="J1189" s="62">
        <f>CORREL('Daily Returns'!C$1190:C$1441,'Daily Returns'!D$1190:D$1441)</f>
        <v>-8.6263795727248242E-3</v>
      </c>
    </row>
    <row r="1190" spans="1:10" x14ac:dyDescent="0.25">
      <c r="A1190" s="63">
        <f>'Daily Prices'!A1442</f>
        <v>44378</v>
      </c>
      <c r="B1190" s="35">
        <f>STDEV('Daily Returns'!B$1191:B$1442)*SQRT(Assumptions!$C$9)</f>
        <v>0.19955063432793657</v>
      </c>
      <c r="C1190" s="35">
        <f>STDEV('Daily Returns'!C$1191:C$1442)*SQRT(Assumptions!$C$9)</f>
        <v>0.16824203187706493</v>
      </c>
      <c r="D1190" s="35">
        <f>STDEV('Daily Returns'!D$1191:D$1442)*SQRT(Assumptions!$C$9)</f>
        <v>0.22455017066977079</v>
      </c>
      <c r="E1190" s="35">
        <f>STDEV('Daily Returns'!E$1191:E$1442)*SQRT(Assumptions!$C$9)</f>
        <v>0.12924242555169746</v>
      </c>
      <c r="F1190" s="32">
        <f>'Growth Index'!E1442/'Growth Index'!E1190-1</f>
        <v>0.42440063529896888</v>
      </c>
      <c r="G1190" s="37">
        <f>(F1190-Assumptions!$C$8)/E1190</f>
        <v>2.7808255204496084</v>
      </c>
      <c r="H1190" s="37">
        <f>CORREL('Daily Returns'!B$1191:B$1442,'Daily Returns'!C$1191:C$1442)</f>
        <v>-2.9562943921257738E-2</v>
      </c>
      <c r="I1190" s="37">
        <f>CORREL('Daily Returns'!B$1191:B$1442,'Daily Returns'!D$1191:D$1442)</f>
        <v>0.54126232218540005</v>
      </c>
      <c r="J1190" s="37">
        <f>CORREL('Daily Returns'!C$1191:C$1442,'Daily Returns'!D$1191:D$1442)</f>
        <v>-8.2248265286484698E-3</v>
      </c>
    </row>
    <row r="1191" spans="1:10" x14ac:dyDescent="0.25">
      <c r="A1191" s="60">
        <f>'Daily Prices'!A1443</f>
        <v>44382</v>
      </c>
      <c r="B1191" s="61">
        <f>STDEV('Daily Returns'!B$1192:B$1443)*SQRT(Assumptions!$C$9)</f>
        <v>0.19968284123330612</v>
      </c>
      <c r="C1191" s="61">
        <f>STDEV('Daily Returns'!C$1192:C$1443)*SQRT(Assumptions!$C$9)</f>
        <v>0.16824278700368722</v>
      </c>
      <c r="D1191" s="61">
        <f>STDEV('Daily Returns'!D$1192:D$1443)*SQRT(Assumptions!$C$9)</f>
        <v>0.22455281206629385</v>
      </c>
      <c r="E1191" s="61">
        <f>STDEV('Daily Returns'!E$1192:E$1443)*SQRT(Assumptions!$C$9)</f>
        <v>0.12929165317670294</v>
      </c>
      <c r="F1191" s="48">
        <f>'Growth Index'!E1443/'Growth Index'!E1191-1</f>
        <v>0.43044802690751505</v>
      </c>
      <c r="G1191" s="62">
        <f>(F1191-Assumptions!$C$8)/E1191</f>
        <v>2.8265399809534273</v>
      </c>
      <c r="H1191" s="62">
        <f>CORREL('Daily Returns'!B$1192:B$1443,'Daily Returns'!C$1192:C$1443)</f>
        <v>-2.8877949928728167E-2</v>
      </c>
      <c r="I1191" s="62">
        <f>CORREL('Daily Returns'!B$1192:B$1443,'Daily Returns'!D$1192:D$1443)</f>
        <v>0.54116372287068804</v>
      </c>
      <c r="J1191" s="62">
        <f>CORREL('Daily Returns'!C$1192:C$1443,'Daily Returns'!D$1192:D$1443)</f>
        <v>-8.1897044622827615E-3</v>
      </c>
    </row>
    <row r="1192" spans="1:10" x14ac:dyDescent="0.25">
      <c r="A1192" s="63">
        <f>'Daily Prices'!A1444</f>
        <v>44383</v>
      </c>
      <c r="B1192" s="35">
        <f>STDEV('Daily Returns'!B$1193:B$1444)*SQRT(Assumptions!$C$9)</f>
        <v>0.19933110496173823</v>
      </c>
      <c r="C1192" s="35">
        <f>STDEV('Daily Returns'!C$1193:C$1444)*SQRT(Assumptions!$C$9)</f>
        <v>0.16901729104772603</v>
      </c>
      <c r="D1192" s="35">
        <f>STDEV('Daily Returns'!D$1193:D$1444)*SQRT(Assumptions!$C$9)</f>
        <v>0.22455544327890395</v>
      </c>
      <c r="E1192" s="35">
        <f>STDEV('Daily Returns'!E$1193:E$1444)*SQRT(Assumptions!$C$9)</f>
        <v>0.12942200547141036</v>
      </c>
      <c r="F1192" s="32">
        <f>'Growth Index'!E1444/'Growth Index'!E1192-1</f>
        <v>0.436077853726202</v>
      </c>
      <c r="G1192" s="37">
        <f>(F1192-Assumptions!$C$8)/E1192</f>
        <v>2.8671928886789968</v>
      </c>
      <c r="H1192" s="37">
        <f>CORREL('Daily Returns'!B$1193:B$1444,'Daily Returns'!C$1193:C$1444)</f>
        <v>-2.8687582012552278E-2</v>
      </c>
      <c r="I1192" s="37">
        <f>CORREL('Daily Returns'!B$1193:B$1444,'Daily Returns'!D$1193:D$1444)</f>
        <v>0.54194034945485614</v>
      </c>
      <c r="J1192" s="37">
        <f>CORREL('Daily Returns'!C$1193:C$1444,'Daily Returns'!D$1193:D$1444)</f>
        <v>-7.6074104443789566E-3</v>
      </c>
    </row>
    <row r="1193" spans="1:10" x14ac:dyDescent="0.25">
      <c r="A1193" s="60">
        <f>'Daily Prices'!A1445</f>
        <v>44384</v>
      </c>
      <c r="B1193" s="61">
        <f>STDEV('Daily Returns'!B$1194:B$1445)*SQRT(Assumptions!$C$9)</f>
        <v>0.1970872893603495</v>
      </c>
      <c r="C1193" s="61">
        <f>STDEV('Daily Returns'!C$1194:C$1445)*SQRT(Assumptions!$C$9)</f>
        <v>0.1683493125204433</v>
      </c>
      <c r="D1193" s="61">
        <f>STDEV('Daily Returns'!D$1194:D$1445)*SQRT(Assumptions!$C$9)</f>
        <v>0.22313780038066905</v>
      </c>
      <c r="E1193" s="61">
        <f>STDEV('Daily Returns'!E$1194:E$1445)*SQRT(Assumptions!$C$9)</f>
        <v>0.12900519773772831</v>
      </c>
      <c r="F1193" s="48">
        <f>'Growth Index'!E1445/'Growth Index'!E1193-1</f>
        <v>0.44775719651745582</v>
      </c>
      <c r="G1193" s="62">
        <f>(F1193-Assumptions!$C$8)/E1193</f>
        <v>2.966990502937823</v>
      </c>
      <c r="H1193" s="62">
        <f>CORREL('Daily Returns'!B$1194:B$1445,'Daily Returns'!C$1194:C$1445)</f>
        <v>-1.5543247973403831E-2</v>
      </c>
      <c r="I1193" s="62">
        <f>CORREL('Daily Returns'!B$1194:B$1445,'Daily Returns'!D$1194:D$1445)</f>
        <v>0.5336089653908459</v>
      </c>
      <c r="J1193" s="62">
        <f>CORREL('Daily Returns'!C$1194:C$1445,'Daily Returns'!D$1194:D$1445)</f>
        <v>3.3710191846366097E-3</v>
      </c>
    </row>
    <row r="1194" spans="1:10" x14ac:dyDescent="0.25">
      <c r="A1194" s="63">
        <f>'Daily Prices'!A1446</f>
        <v>44386</v>
      </c>
      <c r="B1194" s="35">
        <f>STDEV('Daily Returns'!B$1195:B$1446)*SQRT(Assumptions!$C$9)</f>
        <v>0.19761984367088703</v>
      </c>
      <c r="C1194" s="35">
        <f>STDEV('Daily Returns'!C$1195:C$1446)*SQRT(Assumptions!$C$9)</f>
        <v>0.16826096405233901</v>
      </c>
      <c r="D1194" s="35">
        <f>STDEV('Daily Returns'!D$1195:D$1446)*SQRT(Assumptions!$C$9)</f>
        <v>0.22749651505420662</v>
      </c>
      <c r="E1194" s="35">
        <f>STDEV('Daily Returns'!E$1195:E$1446)*SQRT(Assumptions!$C$9)</f>
        <v>0.12923959787392053</v>
      </c>
      <c r="F1194" s="32">
        <f>'Growth Index'!E1446/'Growth Index'!E1194-1</f>
        <v>0.45932490812923743</v>
      </c>
      <c r="G1194" s="37">
        <f>(F1194-Assumptions!$C$8)/E1194</f>
        <v>3.0511152511780515</v>
      </c>
      <c r="H1194" s="37">
        <f>CORREL('Daily Returns'!B$1195:B$1446,'Daily Returns'!C$1195:C$1446)</f>
        <v>-1.3620222123353558E-2</v>
      </c>
      <c r="I1194" s="37">
        <f>CORREL('Daily Returns'!B$1195:B$1446,'Daily Returns'!D$1195:D$1446)</f>
        <v>0.50684182387753218</v>
      </c>
      <c r="J1194" s="37">
        <f>CORREL('Daily Returns'!C$1195:C$1446,'Daily Returns'!D$1195:D$1446)</f>
        <v>8.0256634748773856E-4</v>
      </c>
    </row>
    <row r="1195" spans="1:10" x14ac:dyDescent="0.25">
      <c r="A1195" s="60">
        <f>'Daily Prices'!A1447</f>
        <v>44389</v>
      </c>
      <c r="B1195" s="61">
        <f>STDEV('Daily Returns'!B$1196:B$1447)*SQRT(Assumptions!$C$9)</f>
        <v>0.19420622950898742</v>
      </c>
      <c r="C1195" s="61">
        <f>STDEV('Daily Returns'!C$1196:C$1447)*SQRT(Assumptions!$C$9)</f>
        <v>0.1684311769933354</v>
      </c>
      <c r="D1195" s="61">
        <f>STDEV('Daily Returns'!D$1196:D$1447)*SQRT(Assumptions!$C$9)</f>
        <v>0.22864195280375302</v>
      </c>
      <c r="E1195" s="61">
        <f>STDEV('Daily Returns'!E$1196:E$1447)*SQRT(Assumptions!$C$9)</f>
        <v>0.12891846655880454</v>
      </c>
      <c r="F1195" s="48">
        <f>'Growth Index'!E1447/'Growth Index'!E1195-1</f>
        <v>0.46408741518267571</v>
      </c>
      <c r="G1195" s="62">
        <f>(F1195-Assumptions!$C$8)/E1195</f>
        <v>3.0956574789899243</v>
      </c>
      <c r="H1195" s="62">
        <f>CORREL('Daily Returns'!B$1196:B$1447,'Daily Returns'!C$1196:C$1447)</f>
        <v>-1.5562710572659828E-2</v>
      </c>
      <c r="I1195" s="62">
        <f>CORREL('Daily Returns'!B$1196:B$1447,'Daily Returns'!D$1196:D$1447)</f>
        <v>0.50728662430768356</v>
      </c>
      <c r="J1195" s="62">
        <f>CORREL('Daily Returns'!C$1196:C$1447,'Daily Returns'!D$1196:D$1447)</f>
        <v>5.3163251987714483E-3</v>
      </c>
    </row>
    <row r="1196" spans="1:10" x14ac:dyDescent="0.25">
      <c r="A1196" s="63">
        <f>'Daily Prices'!A1448</f>
        <v>44390</v>
      </c>
      <c r="B1196" s="35">
        <f>STDEV('Daily Returns'!B$1197:B$1448)*SQRT(Assumptions!$C$9)</f>
        <v>0.19425084256936698</v>
      </c>
      <c r="C1196" s="35">
        <f>STDEV('Daily Returns'!C$1197:C$1448)*SQRT(Assumptions!$C$9)</f>
        <v>0.16887711328998289</v>
      </c>
      <c r="D1196" s="35">
        <f>STDEV('Daily Returns'!D$1197:D$1448)*SQRT(Assumptions!$C$9)</f>
        <v>0.2297774202105459</v>
      </c>
      <c r="E1196" s="35">
        <f>STDEV('Daily Returns'!E$1197:E$1448)*SQRT(Assumptions!$C$9)</f>
        <v>0.12891526295035946</v>
      </c>
      <c r="F1196" s="32">
        <f>'Growth Index'!E1448/'Growth Index'!E1196-1</f>
        <v>0.46468107746672382</v>
      </c>
      <c r="G1196" s="37">
        <f>(F1196-Assumptions!$C$8)/E1196</f>
        <v>3.1003394657824677</v>
      </c>
      <c r="H1196" s="37">
        <f>CORREL('Daily Returns'!B$1197:B$1448,'Daily Returns'!C$1197:C$1448)</f>
        <v>-1.3630820245953485E-2</v>
      </c>
      <c r="I1196" s="37">
        <f>CORREL('Daily Returns'!B$1197:B$1448,'Daily Returns'!D$1197:D$1448)</f>
        <v>0.5024034964274301</v>
      </c>
      <c r="J1196" s="37">
        <f>CORREL('Daily Returns'!C$1197:C$1448,'Daily Returns'!D$1197:D$1448)</f>
        <v>-2.240005765036291E-3</v>
      </c>
    </row>
    <row r="1197" spans="1:10" x14ac:dyDescent="0.25">
      <c r="A1197" s="60">
        <f>'Daily Prices'!A1449</f>
        <v>44391</v>
      </c>
      <c r="B1197" s="61">
        <f>STDEV('Daily Returns'!B$1198:B$1449)*SQRT(Assumptions!$C$9)</f>
        <v>0.19337823106569504</v>
      </c>
      <c r="C1197" s="61">
        <f>STDEV('Daily Returns'!C$1198:C$1449)*SQRT(Assumptions!$C$9)</f>
        <v>0.16888549782384402</v>
      </c>
      <c r="D1197" s="61">
        <f>STDEV('Daily Returns'!D$1198:D$1449)*SQRT(Assumptions!$C$9)</f>
        <v>0.22961605244733216</v>
      </c>
      <c r="E1197" s="61">
        <f>STDEV('Daily Returns'!E$1198:E$1449)*SQRT(Assumptions!$C$9)</f>
        <v>0.12885189349013085</v>
      </c>
      <c r="F1197" s="48">
        <f>'Growth Index'!E1449/'Growth Index'!E1197-1</f>
        <v>0.46132306743423546</v>
      </c>
      <c r="G1197" s="62">
        <f>(F1197-Assumptions!$C$8)/E1197</f>
        <v>3.0758032086241016</v>
      </c>
      <c r="H1197" s="62">
        <f>CORREL('Daily Returns'!B$1198:B$1449,'Daily Returns'!C$1198:C$1449)</f>
        <v>-1.6159094054188222E-2</v>
      </c>
      <c r="I1197" s="62">
        <f>CORREL('Daily Returns'!B$1198:B$1449,'Daily Returns'!D$1198:D$1449)</f>
        <v>0.50863974614625873</v>
      </c>
      <c r="J1197" s="62">
        <f>CORREL('Daily Returns'!C$1198:C$1449,'Daily Returns'!D$1198:D$1449)</f>
        <v>-1.0834290443194425E-3</v>
      </c>
    </row>
    <row r="1198" spans="1:10" x14ac:dyDescent="0.25">
      <c r="A1198" s="63">
        <f>'Daily Prices'!A1450</f>
        <v>44392</v>
      </c>
      <c r="B1198" s="35">
        <f>STDEV('Daily Returns'!B$1199:B$1450)*SQRT(Assumptions!$C$9)</f>
        <v>0.19338996442265224</v>
      </c>
      <c r="C1198" s="35">
        <f>STDEV('Daily Returns'!C$1199:C$1450)*SQRT(Assumptions!$C$9)</f>
        <v>0.16841695338521198</v>
      </c>
      <c r="D1198" s="35">
        <f>STDEV('Daily Returns'!D$1199:D$1450)*SQRT(Assumptions!$C$9)</f>
        <v>0.22960006687746726</v>
      </c>
      <c r="E1198" s="35">
        <f>STDEV('Daily Returns'!E$1199:E$1450)*SQRT(Assumptions!$C$9)</f>
        <v>0.12879912895062001</v>
      </c>
      <c r="F1198" s="32">
        <f>'Growth Index'!E1450/'Growth Index'!E1198-1</f>
        <v>0.46793341227597884</v>
      </c>
      <c r="G1198" s="37">
        <f>(F1198-Assumptions!$C$8)/E1198</f>
        <v>3.128386158810581</v>
      </c>
      <c r="H1198" s="37">
        <f>CORREL('Daily Returns'!B$1199:B$1450,'Daily Returns'!C$1199:C$1450)</f>
        <v>-1.5614089412903853E-2</v>
      </c>
      <c r="I1198" s="37">
        <f>CORREL('Daily Returns'!B$1199:B$1450,'Daily Returns'!D$1199:D$1450)</f>
        <v>0.50853483618354745</v>
      </c>
      <c r="J1198" s="37">
        <f>CORREL('Daily Returns'!C$1199:C$1450,'Daily Returns'!D$1199:D$1450)</f>
        <v>-2.0133321248693914E-4</v>
      </c>
    </row>
    <row r="1199" spans="1:10" x14ac:dyDescent="0.25">
      <c r="A1199" s="60">
        <f>'Daily Prices'!A1451</f>
        <v>44393</v>
      </c>
      <c r="B1199" s="61">
        <f>STDEV('Daily Returns'!B$1200:B$1451)*SQRT(Assumptions!$C$9)</f>
        <v>0.19311249617289625</v>
      </c>
      <c r="C1199" s="61">
        <f>STDEV('Daily Returns'!C$1200:C$1451)*SQRT(Assumptions!$C$9)</f>
        <v>0.16814599965817453</v>
      </c>
      <c r="D1199" s="61">
        <f>STDEV('Daily Returns'!D$1200:D$1451)*SQRT(Assumptions!$C$9)</f>
        <v>0.22952953149121524</v>
      </c>
      <c r="E1199" s="61">
        <f>STDEV('Daily Returns'!E$1200:E$1451)*SQRT(Assumptions!$C$9)</f>
        <v>0.1287998339291252</v>
      </c>
      <c r="F1199" s="48">
        <f>'Growth Index'!E1451/'Growth Index'!E1199-1</f>
        <v>0.46783218076202826</v>
      </c>
      <c r="G1199" s="62">
        <f>(F1199-Assumptions!$C$8)/E1199</f>
        <v>3.1275830757956964</v>
      </c>
      <c r="H1199" s="62">
        <f>CORREL('Daily Returns'!B$1200:B$1451,'Daily Returns'!C$1200:C$1451)</f>
        <v>-1.2569174381039529E-2</v>
      </c>
      <c r="I1199" s="62">
        <f>CORREL('Daily Returns'!B$1200:B$1451,'Daily Returns'!D$1200:D$1451)</f>
        <v>0.50805725804231938</v>
      </c>
      <c r="J1199" s="62">
        <f>CORREL('Daily Returns'!C$1200:C$1451,'Daily Returns'!D$1200:D$1451)</f>
        <v>1.323453348458609E-3</v>
      </c>
    </row>
    <row r="1200" spans="1:10" x14ac:dyDescent="0.25">
      <c r="A1200" s="63">
        <f>'Daily Prices'!A1452</f>
        <v>44396</v>
      </c>
      <c r="B1200" s="35">
        <f>STDEV('Daily Returns'!B$1201:B$1452)*SQRT(Assumptions!$C$9)</f>
        <v>0.19352228837732147</v>
      </c>
      <c r="C1200" s="35">
        <f>STDEV('Daily Returns'!C$1201:C$1452)*SQRT(Assumptions!$C$9)</f>
        <v>0.16748688022438593</v>
      </c>
      <c r="D1200" s="35">
        <f>STDEV('Daily Returns'!D$1201:D$1452)*SQRT(Assumptions!$C$9)</f>
        <v>0.2295200138472385</v>
      </c>
      <c r="E1200" s="35">
        <f>STDEV('Daily Returns'!E$1201:E$1452)*SQRT(Assumptions!$C$9)</f>
        <v>0.12860502439215504</v>
      </c>
      <c r="F1200" s="32">
        <f>'Growth Index'!E1452/'Growth Index'!E1200-1</f>
        <v>0.47278423251175528</v>
      </c>
      <c r="G1200" s="37">
        <f>(F1200-Assumptions!$C$8)/E1200</f>
        <v>3.1708266021419167</v>
      </c>
      <c r="H1200" s="37">
        <f>CORREL('Daily Returns'!B$1201:B$1452,'Daily Returns'!C$1201:C$1452)</f>
        <v>-1.4567679840490195E-2</v>
      </c>
      <c r="I1200" s="37">
        <f>CORREL('Daily Returns'!B$1201:B$1452,'Daily Returns'!D$1201:D$1452)</f>
        <v>0.50818474736894259</v>
      </c>
      <c r="J1200" s="37">
        <f>CORREL('Daily Returns'!C$1201:C$1452,'Daily Returns'!D$1201:D$1452)</f>
        <v>-1.1316111449529021E-3</v>
      </c>
    </row>
    <row r="1201" spans="1:10" x14ac:dyDescent="0.25">
      <c r="A1201" s="60">
        <f>'Daily Prices'!A1453</f>
        <v>44397</v>
      </c>
      <c r="B1201" s="61">
        <f>STDEV('Daily Returns'!B$1202:B$1453)*SQRT(Assumptions!$C$9)</f>
        <v>0.1913187691891006</v>
      </c>
      <c r="C1201" s="61">
        <f>STDEV('Daily Returns'!C$1202:C$1453)*SQRT(Assumptions!$C$9)</f>
        <v>0.16723195782198466</v>
      </c>
      <c r="D1201" s="61">
        <f>STDEV('Daily Returns'!D$1202:D$1453)*SQRT(Assumptions!$C$9)</f>
        <v>0.2283287169178263</v>
      </c>
      <c r="E1201" s="61">
        <f>STDEV('Daily Returns'!E$1202:E$1453)*SQRT(Assumptions!$C$9)</f>
        <v>0.12812107811773843</v>
      </c>
      <c r="F1201" s="48">
        <f>'Growth Index'!E1453/'Growth Index'!E1201-1</f>
        <v>0.44173229714355999</v>
      </c>
      <c r="G1201" s="62">
        <f>(F1201-Assumptions!$C$8)/E1201</f>
        <v>2.9404396425493489</v>
      </c>
      <c r="H1201" s="62">
        <f>CORREL('Daily Returns'!B$1202:B$1453,'Daily Returns'!C$1202:C$1453)</f>
        <v>-5.2299432942590597E-3</v>
      </c>
      <c r="I1201" s="62">
        <f>CORREL('Daily Returns'!B$1202:B$1453,'Daily Returns'!D$1202:D$1453)</f>
        <v>0.50050120058360037</v>
      </c>
      <c r="J1201" s="62">
        <f>CORREL('Daily Returns'!C$1202:C$1453,'Daily Returns'!D$1202:D$1453)</f>
        <v>6.4102728844367312E-3</v>
      </c>
    </row>
    <row r="1202" spans="1:10" x14ac:dyDescent="0.25">
      <c r="A1202" s="63">
        <f>'Daily Prices'!A1454</f>
        <v>44399</v>
      </c>
      <c r="B1202" s="35">
        <f>STDEV('Daily Returns'!B$1203:B$1454)*SQRT(Assumptions!$C$9)</f>
        <v>0.1908510226088225</v>
      </c>
      <c r="C1202" s="35">
        <f>STDEV('Daily Returns'!C$1203:C$1454)*SQRT(Assumptions!$C$9)</f>
        <v>0.16755811525959888</v>
      </c>
      <c r="D1202" s="35">
        <f>STDEV('Daily Returns'!D$1203:D$1454)*SQRT(Assumptions!$C$9)</f>
        <v>0.22821431432229952</v>
      </c>
      <c r="E1202" s="35">
        <f>STDEV('Daily Returns'!E$1203:E$1454)*SQRT(Assumptions!$C$9)</f>
        <v>0.12748476244010945</v>
      </c>
      <c r="F1202" s="32">
        <f>'Growth Index'!E1454/'Growth Index'!E1202-1</f>
        <v>0.42432269474173667</v>
      </c>
      <c r="G1202" s="37">
        <f>(F1202-Assumptions!$C$8)/E1202</f>
        <v>2.818554059827671</v>
      </c>
      <c r="H1202" s="37">
        <f>CORREL('Daily Returns'!B$1203:B$1454,'Daily Returns'!C$1203:C$1454)</f>
        <v>-1.4915836347971022E-2</v>
      </c>
      <c r="I1202" s="37">
        <f>CORREL('Daily Returns'!B$1203:B$1454,'Daily Returns'!D$1203:D$1454)</f>
        <v>0.49951850140345788</v>
      </c>
      <c r="J1202" s="37">
        <f>CORREL('Daily Returns'!C$1203:C$1454,'Daily Returns'!D$1203:D$1454)</f>
        <v>-7.5977308971001431E-4</v>
      </c>
    </row>
    <row r="1203" spans="1:10" x14ac:dyDescent="0.25">
      <c r="A1203" s="60">
        <f>'Daily Prices'!A1455</f>
        <v>44400</v>
      </c>
      <c r="B1203" s="61">
        <f>STDEV('Daily Returns'!B$1204:B$1455)*SQRT(Assumptions!$C$9)</f>
        <v>0.19078849870688389</v>
      </c>
      <c r="C1203" s="61">
        <f>STDEV('Daily Returns'!C$1204:C$1455)*SQRT(Assumptions!$C$9)</f>
        <v>0.16746165990462006</v>
      </c>
      <c r="D1203" s="61">
        <f>STDEV('Daily Returns'!D$1204:D$1455)*SQRT(Assumptions!$C$9)</f>
        <v>0.2279351852923294</v>
      </c>
      <c r="E1203" s="61">
        <f>STDEV('Daily Returns'!E$1204:E$1455)*SQRT(Assumptions!$C$9)</f>
        <v>0.12728486472008635</v>
      </c>
      <c r="F1203" s="48">
        <f>'Growth Index'!E1455/'Growth Index'!E1203-1</f>
        <v>0.41489934442493759</v>
      </c>
      <c r="G1203" s="62">
        <f>(F1203-Assumptions!$C$8)/E1203</f>
        <v>2.7489469796303383</v>
      </c>
      <c r="H1203" s="62">
        <f>CORREL('Daily Returns'!B$1204:B$1455,'Daily Returns'!C$1204:C$1455)</f>
        <v>-1.5806920433756113E-2</v>
      </c>
      <c r="I1203" s="62">
        <f>CORREL('Daily Returns'!B$1204:B$1455,'Daily Returns'!D$1204:D$1455)</f>
        <v>0.49902625328810973</v>
      </c>
      <c r="J1203" s="62">
        <f>CORREL('Daily Returns'!C$1204:C$1455,'Daily Returns'!D$1204:D$1455)</f>
        <v>-2.4527832458168639E-3</v>
      </c>
    </row>
    <row r="1204" spans="1:10" x14ac:dyDescent="0.25">
      <c r="A1204" s="63">
        <f>'Daily Prices'!A1456</f>
        <v>44403</v>
      </c>
      <c r="B1204" s="35">
        <f>STDEV('Daily Returns'!B$1205:B$1456)*SQRT(Assumptions!$C$9)</f>
        <v>0.18916463559161822</v>
      </c>
      <c r="C1204" s="35">
        <f>STDEV('Daily Returns'!C$1205:C$1456)*SQRT(Assumptions!$C$9)</f>
        <v>0.16746532822273796</v>
      </c>
      <c r="D1204" s="35">
        <f>STDEV('Daily Returns'!D$1205:D$1456)*SQRT(Assumptions!$C$9)</f>
        <v>0.22796345943775115</v>
      </c>
      <c r="E1204" s="35">
        <f>STDEV('Daily Returns'!E$1205:E$1456)*SQRT(Assumptions!$C$9)</f>
        <v>0.12703787225425156</v>
      </c>
      <c r="F1204" s="32">
        <f>'Growth Index'!E1456/'Growth Index'!E1204-1</f>
        <v>0.39870238944829284</v>
      </c>
      <c r="G1204" s="37">
        <f>(F1204-Assumptions!$C$8)/E1204</f>
        <v>2.6267945418703662</v>
      </c>
      <c r="H1204" s="37">
        <f>CORREL('Daily Returns'!B$1205:B$1456,'Daily Returns'!C$1205:C$1456)</f>
        <v>-1.6381616911404891E-2</v>
      </c>
      <c r="I1204" s="37">
        <f>CORREL('Daily Returns'!B$1205:B$1456,'Daily Returns'!D$1205:D$1456)</f>
        <v>0.50244075561948809</v>
      </c>
      <c r="J1204" s="37">
        <f>CORREL('Daily Returns'!C$1205:C$1456,'Daily Returns'!D$1205:D$1456)</f>
        <v>-2.3476044477624739E-3</v>
      </c>
    </row>
    <row r="1205" spans="1:10" x14ac:dyDescent="0.25">
      <c r="A1205" s="60">
        <f>'Daily Prices'!A1457</f>
        <v>44404</v>
      </c>
      <c r="B1205" s="61">
        <f>STDEV('Daily Returns'!B$1206:B$1457)*SQRT(Assumptions!$C$9)</f>
        <v>0.18878954087472716</v>
      </c>
      <c r="C1205" s="61">
        <f>STDEV('Daily Returns'!C$1206:C$1457)*SQRT(Assumptions!$C$9)</f>
        <v>0.16747990440357577</v>
      </c>
      <c r="D1205" s="61">
        <f>STDEV('Daily Returns'!D$1206:D$1457)*SQRT(Assumptions!$C$9)</f>
        <v>0.2281276438450601</v>
      </c>
      <c r="E1205" s="61">
        <f>STDEV('Daily Returns'!E$1206:E$1457)*SQRT(Assumptions!$C$9)</f>
        <v>0.12699653840095945</v>
      </c>
      <c r="F1205" s="48">
        <f>'Growth Index'!E1457/'Growth Index'!E1205-1</f>
        <v>0.38633758240019844</v>
      </c>
      <c r="G1205" s="62">
        <f>(F1205-Assumptions!$C$8)/E1205</f>
        <v>2.530286151467029</v>
      </c>
      <c r="H1205" s="62">
        <f>CORREL('Daily Returns'!B$1206:B$1457,'Daily Returns'!C$1206:C$1457)</f>
        <v>-1.7207762479047949E-2</v>
      </c>
      <c r="I1205" s="62">
        <f>CORREL('Daily Returns'!B$1206:B$1457,'Daily Returns'!D$1206:D$1457)</f>
        <v>0.50385336077487874</v>
      </c>
      <c r="J1205" s="62">
        <f>CORREL('Daily Returns'!C$1206:C$1457,'Daily Returns'!D$1206:D$1457)</f>
        <v>-2.9182053273890118E-3</v>
      </c>
    </row>
    <row r="1206" spans="1:10" x14ac:dyDescent="0.25">
      <c r="A1206" s="63">
        <f>'Daily Prices'!A1458</f>
        <v>44405</v>
      </c>
      <c r="B1206" s="35">
        <f>STDEV('Daily Returns'!B$1207:B$1458)*SQRT(Assumptions!$C$9)</f>
        <v>0.1887245883689645</v>
      </c>
      <c r="C1206" s="35">
        <f>STDEV('Daily Returns'!C$1207:C$1458)*SQRT(Assumptions!$C$9)</f>
        <v>0.16645444436794474</v>
      </c>
      <c r="D1206" s="35">
        <f>STDEV('Daily Returns'!D$1207:D$1458)*SQRT(Assumptions!$C$9)</f>
        <v>0.22814840952167439</v>
      </c>
      <c r="E1206" s="35">
        <f>STDEV('Daily Returns'!E$1207:E$1458)*SQRT(Assumptions!$C$9)</f>
        <v>0.12695138908969439</v>
      </c>
      <c r="F1206" s="32">
        <f>'Growth Index'!E1458/'Growth Index'!E1206-1</f>
        <v>0.38825483526297799</v>
      </c>
      <c r="G1206" s="37">
        <f>(F1206-Assumptions!$C$8)/E1206</f>
        <v>2.5462882886188054</v>
      </c>
      <c r="H1206" s="37">
        <f>CORREL('Daily Returns'!B$1207:B$1458,'Daily Returns'!C$1207:C$1458)</f>
        <v>-1.303418337162467E-2</v>
      </c>
      <c r="I1206" s="37">
        <f>CORREL('Daily Returns'!B$1207:B$1458,'Daily Returns'!D$1207:D$1458)</f>
        <v>0.50403188958234468</v>
      </c>
      <c r="J1206" s="37">
        <f>CORREL('Daily Returns'!C$1207:C$1458,'Daily Returns'!D$1207:D$1458)</f>
        <v>-1.6222929917352796E-3</v>
      </c>
    </row>
    <row r="1207" spans="1:10" x14ac:dyDescent="0.25">
      <c r="A1207" s="60">
        <f>'Daily Prices'!A1459</f>
        <v>44406</v>
      </c>
      <c r="B1207" s="61">
        <f>STDEV('Daily Returns'!B$1208:B$1459)*SQRT(Assumptions!$C$9)</f>
        <v>0.18870628964935857</v>
      </c>
      <c r="C1207" s="61">
        <f>STDEV('Daily Returns'!C$1208:C$1459)*SQRT(Assumptions!$C$9)</f>
        <v>0.16682718142416036</v>
      </c>
      <c r="D1207" s="61">
        <f>STDEV('Daily Returns'!D$1208:D$1459)*SQRT(Assumptions!$C$9)</f>
        <v>0.22817205251170344</v>
      </c>
      <c r="E1207" s="61">
        <f>STDEV('Daily Returns'!E$1208:E$1459)*SQRT(Assumptions!$C$9)</f>
        <v>0.12716956893017825</v>
      </c>
      <c r="F1207" s="48">
        <f>'Growth Index'!E1459/'Growth Index'!E1207-1</f>
        <v>0.40210299601702437</v>
      </c>
      <c r="G1207" s="62">
        <f>(F1207-Assumptions!$C$8)/E1207</f>
        <v>2.650814961888476</v>
      </c>
      <c r="H1207" s="62">
        <f>CORREL('Daily Returns'!B$1208:B$1459,'Daily Returns'!C$1208:C$1459)</f>
        <v>-1.0896636449432489E-2</v>
      </c>
      <c r="I1207" s="62">
        <f>CORREL('Daily Returns'!B$1208:B$1459,'Daily Returns'!D$1208:D$1459)</f>
        <v>0.50405838490133004</v>
      </c>
      <c r="J1207" s="62">
        <f>CORREL('Daily Returns'!C$1208:C$1459,'Daily Returns'!D$1208:D$1459)</f>
        <v>4.6643591559152221E-4</v>
      </c>
    </row>
    <row r="1208" spans="1:10" x14ac:dyDescent="0.25">
      <c r="A1208" s="63">
        <f>'Daily Prices'!A1460</f>
        <v>44407</v>
      </c>
      <c r="B1208" s="35">
        <f>STDEV('Daily Returns'!B$1209:B$1460)*SQRT(Assumptions!$C$9)</f>
        <v>0.18872944260653138</v>
      </c>
      <c r="C1208" s="35">
        <f>STDEV('Daily Returns'!C$1209:C$1460)*SQRT(Assumptions!$C$9)</f>
        <v>0.16682026455018797</v>
      </c>
      <c r="D1208" s="35">
        <f>STDEV('Daily Returns'!D$1209:D$1460)*SQRT(Assumptions!$C$9)</f>
        <v>0.22816176840840285</v>
      </c>
      <c r="E1208" s="35">
        <f>STDEV('Daily Returns'!E$1209:E$1460)*SQRT(Assumptions!$C$9)</f>
        <v>0.12716655475312194</v>
      </c>
      <c r="F1208" s="32">
        <f>'Growth Index'!E1460/'Growth Index'!E1208-1</f>
        <v>0.39805206355323541</v>
      </c>
      <c r="G1208" s="37">
        <f>(F1208-Assumptions!$C$8)/E1208</f>
        <v>2.6190224638845852</v>
      </c>
      <c r="H1208" s="37">
        <f>CORREL('Daily Returns'!B$1209:B$1460,'Daily Returns'!C$1209:C$1460)</f>
        <v>-1.0835430418335845E-2</v>
      </c>
      <c r="I1208" s="37">
        <f>CORREL('Daily Returns'!B$1209:B$1460,'Daily Returns'!D$1209:D$1460)</f>
        <v>0.50398546861590765</v>
      </c>
      <c r="J1208" s="37">
        <f>CORREL('Daily Returns'!C$1209:C$1460,'Daily Returns'!D$1209:D$1460)</f>
        <v>3.6189636457264828E-4</v>
      </c>
    </row>
    <row r="1209" spans="1:10" x14ac:dyDescent="0.25">
      <c r="A1209" s="60">
        <f>'Daily Prices'!A1461</f>
        <v>44410</v>
      </c>
      <c r="B1209" s="61">
        <f>STDEV('Daily Returns'!B$1210:B$1461)*SQRT(Assumptions!$C$9)</f>
        <v>0.18872284883360713</v>
      </c>
      <c r="C1209" s="61">
        <f>STDEV('Daily Returns'!C$1210:C$1461)*SQRT(Assumptions!$C$9)</f>
        <v>0.16559773021261168</v>
      </c>
      <c r="D1209" s="61">
        <f>STDEV('Daily Returns'!D$1210:D$1461)*SQRT(Assumptions!$C$9)</f>
        <v>0.22817841268565281</v>
      </c>
      <c r="E1209" s="61">
        <f>STDEV('Daily Returns'!E$1210:E$1461)*SQRT(Assumptions!$C$9)</f>
        <v>0.12696112586284222</v>
      </c>
      <c r="F1209" s="48">
        <f>'Growth Index'!E1461/'Growth Index'!E1209-1</f>
        <v>0.38338563910442902</v>
      </c>
      <c r="G1209" s="62">
        <f>(F1209-Assumptions!$C$8)/E1209</f>
        <v>2.5077411447058622</v>
      </c>
      <c r="H1209" s="62">
        <f>CORREL('Daily Returns'!B$1210:B$1461,'Daily Returns'!C$1210:C$1461)</f>
        <v>-8.5300152679539058E-3</v>
      </c>
      <c r="I1209" s="62">
        <f>CORREL('Daily Returns'!B$1210:B$1461,'Daily Returns'!D$1210:D$1461)</f>
        <v>0.50381889421085946</v>
      </c>
      <c r="J1209" s="62">
        <f>CORREL('Daily Returns'!C$1210:C$1461,'Daily Returns'!D$1210:D$1461)</f>
        <v>-1.1997731935055255E-4</v>
      </c>
    </row>
    <row r="1210" spans="1:10" x14ac:dyDescent="0.25">
      <c r="A1210" s="63">
        <f>'Daily Prices'!A1462</f>
        <v>44411</v>
      </c>
      <c r="B1210" s="35">
        <f>STDEV('Daily Returns'!B$1211:B$1462)*SQRT(Assumptions!$C$9)</f>
        <v>0.18793407640118243</v>
      </c>
      <c r="C1210" s="35">
        <f>STDEV('Daily Returns'!C$1211:C$1462)*SQRT(Assumptions!$C$9)</f>
        <v>0.16481258210025526</v>
      </c>
      <c r="D1210" s="35">
        <f>STDEV('Daily Returns'!D$1211:D$1462)*SQRT(Assumptions!$C$9)</f>
        <v>0.22819449133515604</v>
      </c>
      <c r="E1210" s="35">
        <f>STDEV('Daily Returns'!E$1211:E$1462)*SQRT(Assumptions!$C$9)</f>
        <v>0.1269971235797264</v>
      </c>
      <c r="F1210" s="32">
        <f>'Growth Index'!E1462/'Growth Index'!E1210-1</f>
        <v>0.38712640584419633</v>
      </c>
      <c r="G1210" s="37">
        <f>(F1210-Assumptions!$C$8)/E1210</f>
        <v>2.5364858412873539</v>
      </c>
      <c r="H1210" s="37">
        <f>CORREL('Daily Returns'!B$1211:B$1462,'Daily Returns'!C$1211:C$1462)</f>
        <v>2.8081305796364411E-3</v>
      </c>
      <c r="I1210" s="37">
        <f>CORREL('Daily Returns'!B$1211:B$1462,'Daily Returns'!D$1211:D$1462)</f>
        <v>0.5058682243203606</v>
      </c>
      <c r="J1210" s="37">
        <f>CORREL('Daily Returns'!C$1211:C$1462,'Daily Returns'!D$1211:D$1462)</f>
        <v>-9.9558047784270294E-4</v>
      </c>
    </row>
    <row r="1211" spans="1:10" x14ac:dyDescent="0.25">
      <c r="A1211" s="60">
        <f>'Daily Prices'!A1463</f>
        <v>44412</v>
      </c>
      <c r="B1211" s="61">
        <f>STDEV('Daily Returns'!B$1212:B$1463)*SQRT(Assumptions!$C$9)</f>
        <v>0.18777601563052743</v>
      </c>
      <c r="C1211" s="61">
        <f>STDEV('Daily Returns'!C$1212:C$1463)*SQRT(Assumptions!$C$9)</f>
        <v>0.16391152239593559</v>
      </c>
      <c r="D1211" s="61">
        <f>STDEV('Daily Returns'!D$1212:D$1463)*SQRT(Assumptions!$C$9)</f>
        <v>0.22821000447646728</v>
      </c>
      <c r="E1211" s="61">
        <f>STDEV('Daily Returns'!E$1212:E$1463)*SQRT(Assumptions!$C$9)</f>
        <v>0.12666342705711622</v>
      </c>
      <c r="F1211" s="48">
        <f>'Growth Index'!E1463/'Growth Index'!E1211-1</f>
        <v>0.40819310460031155</v>
      </c>
      <c r="G1211" s="62">
        <f>(F1211-Assumptions!$C$8)/E1211</f>
        <v>2.7094885443574475</v>
      </c>
      <c r="H1211" s="62">
        <f>CORREL('Daily Returns'!B$1212:B$1463,'Daily Returns'!C$1212:C$1463)</f>
        <v>-1.9449168923742358E-3</v>
      </c>
      <c r="I1211" s="62">
        <f>CORREL('Daily Returns'!B$1212:B$1463,'Daily Returns'!D$1212:D$1463)</f>
        <v>0.50618126753663983</v>
      </c>
      <c r="J1211" s="62">
        <f>CORREL('Daily Returns'!C$1212:C$1463,'Daily Returns'!D$1212:D$1463)</f>
        <v>-6.334058925297287E-4</v>
      </c>
    </row>
    <row r="1212" spans="1:10" x14ac:dyDescent="0.25">
      <c r="A1212" s="63">
        <f>'Daily Prices'!A1464</f>
        <v>44414</v>
      </c>
      <c r="B1212" s="35">
        <f>STDEV('Daily Returns'!B$1213:B$1464)*SQRT(Assumptions!$C$9)</f>
        <v>0.18757970443511199</v>
      </c>
      <c r="C1212" s="35">
        <f>STDEV('Daily Returns'!C$1213:C$1464)*SQRT(Assumptions!$C$9)</f>
        <v>0.16764520995708748</v>
      </c>
      <c r="D1212" s="35">
        <f>STDEV('Daily Returns'!D$1213:D$1464)*SQRT(Assumptions!$C$9)</f>
        <v>0.22822495222490444</v>
      </c>
      <c r="E1212" s="35">
        <f>STDEV('Daily Returns'!E$1213:E$1464)*SQRT(Assumptions!$C$9)</f>
        <v>0.12756208642983649</v>
      </c>
      <c r="F1212" s="32">
        <f>'Growth Index'!E1464/'Growth Index'!E1212-1</f>
        <v>0.37528224629570328</v>
      </c>
      <c r="G1212" s="37">
        <f>(F1212-Assumptions!$C$8)/E1212</f>
        <v>2.4324017815933821</v>
      </c>
      <c r="H1212" s="37">
        <f>CORREL('Daily Returns'!B$1213:B$1464,'Daily Returns'!C$1213:C$1464)</f>
        <v>-2.3156748347595224E-4</v>
      </c>
      <c r="I1212" s="37">
        <f>CORREL('Daily Returns'!B$1213:B$1464,'Daily Returns'!D$1213:D$1464)</f>
        <v>0.50648452000719335</v>
      </c>
      <c r="J1212" s="37">
        <f>CORREL('Daily Returns'!C$1213:C$1464,'Daily Returns'!D$1213:D$1464)</f>
        <v>2.1339508170645474E-3</v>
      </c>
    </row>
    <row r="1213" spans="1:10" x14ac:dyDescent="0.25">
      <c r="A1213" s="60">
        <f>'Daily Prices'!A1465</f>
        <v>44417</v>
      </c>
      <c r="B1213" s="61">
        <f>STDEV('Daily Returns'!B$1214:B$1465)*SQRT(Assumptions!$C$9)</f>
        <v>0.18751626176784533</v>
      </c>
      <c r="C1213" s="61">
        <f>STDEV('Daily Returns'!C$1214:C$1465)*SQRT(Assumptions!$C$9)</f>
        <v>0.16794310723886346</v>
      </c>
      <c r="D1213" s="61">
        <f>STDEV('Daily Returns'!D$1214:D$1465)*SQRT(Assumptions!$C$9)</f>
        <v>0.23260350349907319</v>
      </c>
      <c r="E1213" s="61">
        <f>STDEV('Daily Returns'!E$1214:E$1465)*SQRT(Assumptions!$C$9)</f>
        <v>0.12791438740210637</v>
      </c>
      <c r="F1213" s="48">
        <f>'Growth Index'!E1465/'Growth Index'!E1213-1</f>
        <v>0.38815940314093811</v>
      </c>
      <c r="G1213" s="62">
        <f>(F1213-Assumptions!$C$8)/E1213</f>
        <v>2.5263725973612927</v>
      </c>
      <c r="H1213" s="62">
        <f>CORREL('Daily Returns'!B$1214:B$1465,'Daily Returns'!C$1214:C$1465)</f>
        <v>1.5564753607024754E-5</v>
      </c>
      <c r="I1213" s="62">
        <f>CORREL('Daily Returns'!B$1214:B$1465,'Daily Returns'!D$1214:D$1465)</f>
        <v>0.49769470885734401</v>
      </c>
      <c r="J1213" s="62">
        <f>CORREL('Daily Returns'!C$1214:C$1465,'Daily Returns'!D$1214:D$1465)</f>
        <v>-9.8386379627103168E-3</v>
      </c>
    </row>
    <row r="1214" spans="1:10" x14ac:dyDescent="0.25">
      <c r="A1214" s="63">
        <f>'Daily Prices'!A1466</f>
        <v>44418</v>
      </c>
      <c r="B1214" s="35">
        <f>STDEV('Daily Returns'!B$1215:B$1466)*SQRT(Assumptions!$C$9)</f>
        <v>0.1865557070695722</v>
      </c>
      <c r="C1214" s="35">
        <f>STDEV('Daily Returns'!C$1215:C$1466)*SQRT(Assumptions!$C$9)</f>
        <v>0.16820213696678291</v>
      </c>
      <c r="D1214" s="35">
        <f>STDEV('Daily Returns'!D$1215:D$1466)*SQRT(Assumptions!$C$9)</f>
        <v>0.23276225591294522</v>
      </c>
      <c r="E1214" s="35">
        <f>STDEV('Daily Returns'!E$1215:E$1466)*SQRT(Assumptions!$C$9)</f>
        <v>0.12790581897894579</v>
      </c>
      <c r="F1214" s="32">
        <f>'Growth Index'!E1466/'Growth Index'!E1214-1</f>
        <v>0.37103956664720594</v>
      </c>
      <c r="G1214" s="37">
        <f>(F1214-Assumptions!$C$8)/E1214</f>
        <v>2.3926946333659944</v>
      </c>
      <c r="H1214" s="37">
        <f>CORREL('Daily Returns'!B$1215:B$1466,'Daily Returns'!C$1215:C$1466)</f>
        <v>-2.1364974514695973E-4</v>
      </c>
      <c r="I1214" s="37">
        <f>CORREL('Daily Returns'!B$1215:B$1466,'Daily Returns'!D$1215:D$1466)</f>
        <v>0.49882281785845589</v>
      </c>
      <c r="J1214" s="37">
        <f>CORREL('Daily Returns'!C$1215:C$1466,'Daily Returns'!D$1215:D$1466)</f>
        <v>-7.7055363282897754E-3</v>
      </c>
    </row>
    <row r="1215" spans="1:10" x14ac:dyDescent="0.25">
      <c r="A1215" s="60">
        <f>'Daily Prices'!A1467</f>
        <v>44419</v>
      </c>
      <c r="B1215" s="61">
        <f>STDEV('Daily Returns'!B$1216:B$1467)*SQRT(Assumptions!$C$9)</f>
        <v>0.18608638607630226</v>
      </c>
      <c r="C1215" s="61">
        <f>STDEV('Daily Returns'!C$1216:C$1467)*SQRT(Assumptions!$C$9)</f>
        <v>0.16831607361879503</v>
      </c>
      <c r="D1215" s="61">
        <f>STDEV('Daily Returns'!D$1216:D$1467)*SQRT(Assumptions!$C$9)</f>
        <v>0.23265693207087207</v>
      </c>
      <c r="E1215" s="61">
        <f>STDEV('Daily Returns'!E$1216:E$1467)*SQRT(Assumptions!$C$9)</f>
        <v>0.12749820214214341</v>
      </c>
      <c r="F1215" s="48">
        <f>'Growth Index'!E1467/'Growth Index'!E1215-1</f>
        <v>0.35773958846427245</v>
      </c>
      <c r="G1215" s="62">
        <f>(F1215-Assumptions!$C$8)/E1215</f>
        <v>2.2960291482220825</v>
      </c>
      <c r="H1215" s="62">
        <f>CORREL('Daily Returns'!B$1216:B$1467,'Daily Returns'!C$1216:C$1467)</f>
        <v>-3.948529183318966E-3</v>
      </c>
      <c r="I1215" s="62">
        <f>CORREL('Daily Returns'!B$1216:B$1467,'Daily Returns'!D$1216:D$1467)</f>
        <v>0.49730940756387387</v>
      </c>
      <c r="J1215" s="62">
        <f>CORREL('Daily Returns'!C$1216:C$1467,'Daily Returns'!D$1216:D$1467)</f>
        <v>-1.1816761360997794E-2</v>
      </c>
    </row>
    <row r="1216" spans="1:10" x14ac:dyDescent="0.25">
      <c r="A1216" s="63">
        <f>'Daily Prices'!A1468</f>
        <v>44420</v>
      </c>
      <c r="B1216" s="35">
        <f>STDEV('Daily Returns'!B$1217:B$1468)*SQRT(Assumptions!$C$9)</f>
        <v>0.18609939514445378</v>
      </c>
      <c r="C1216" s="35">
        <f>STDEV('Daily Returns'!C$1217:C$1468)*SQRT(Assumptions!$C$9)</f>
        <v>0.16813294679037061</v>
      </c>
      <c r="D1216" s="35">
        <f>STDEV('Daily Returns'!D$1217:D$1468)*SQRT(Assumptions!$C$9)</f>
        <v>0.23228440356023264</v>
      </c>
      <c r="E1216" s="35">
        <f>STDEV('Daily Returns'!E$1217:E$1468)*SQRT(Assumptions!$C$9)</f>
        <v>0.12717794494632773</v>
      </c>
      <c r="F1216" s="32">
        <f>'Growth Index'!E1468/'Growth Index'!E1216-1</f>
        <v>0.34512395504931637</v>
      </c>
      <c r="G1216" s="37">
        <f>(F1216-Assumptions!$C$8)/E1216</f>
        <v>2.2026142596307534</v>
      </c>
      <c r="H1216" s="37">
        <f>CORREL('Daily Returns'!B$1217:B$1468,'Daily Returns'!C$1217:C$1468)</f>
        <v>-4.4960966051251824E-3</v>
      </c>
      <c r="I1216" s="37">
        <f>CORREL('Daily Returns'!B$1217:B$1468,'Daily Returns'!D$1217:D$1468)</f>
        <v>0.4960604908180255</v>
      </c>
      <c r="J1216" s="37">
        <f>CORREL('Daily Returns'!C$1217:C$1468,'Daily Returns'!D$1217:D$1468)</f>
        <v>-1.5776505223394566E-2</v>
      </c>
    </row>
    <row r="1217" spans="1:10" x14ac:dyDescent="0.25">
      <c r="A1217" s="60">
        <f>'Daily Prices'!A1469</f>
        <v>44421</v>
      </c>
      <c r="B1217" s="61">
        <f>STDEV('Daily Returns'!B$1218:B$1469)*SQRT(Assumptions!$C$9)</f>
        <v>0.18585904756043004</v>
      </c>
      <c r="C1217" s="61">
        <f>STDEV('Daily Returns'!C$1218:C$1469)*SQRT(Assumptions!$C$9)</f>
        <v>0.16866261300960908</v>
      </c>
      <c r="D1217" s="61">
        <f>STDEV('Daily Returns'!D$1218:D$1469)*SQRT(Assumptions!$C$9)</f>
        <v>0.23175502237856455</v>
      </c>
      <c r="E1217" s="61">
        <f>STDEV('Daily Returns'!E$1218:E$1469)*SQRT(Assumptions!$C$9)</f>
        <v>0.1268929385314756</v>
      </c>
      <c r="F1217" s="48">
        <f>'Growth Index'!E1469/'Growth Index'!E1217-1</f>
        <v>0.33899180999242318</v>
      </c>
      <c r="G1217" s="62">
        <f>(F1217-Assumptions!$C$8)/E1217</f>
        <v>2.1592360706853668</v>
      </c>
      <c r="H1217" s="62">
        <f>CORREL('Daily Returns'!B$1218:B$1469,'Daily Returns'!C$1218:C$1469)</f>
        <v>-1.5166379947360593E-3</v>
      </c>
      <c r="I1217" s="62">
        <f>CORREL('Daily Returns'!B$1218:B$1469,'Daily Returns'!D$1218:D$1469)</f>
        <v>0.49063037326802944</v>
      </c>
      <c r="J1217" s="62">
        <f>CORREL('Daily Returns'!C$1218:C$1469,'Daily Returns'!D$1218:D$1469)</f>
        <v>-1.9736863923840112E-2</v>
      </c>
    </row>
    <row r="1218" spans="1:10" x14ac:dyDescent="0.25">
      <c r="A1218" s="63">
        <f>'Daily Prices'!A1470</f>
        <v>44424</v>
      </c>
      <c r="B1218" s="35">
        <f>STDEV('Daily Returns'!B$1219:B$1470)*SQRT(Assumptions!$C$9)</f>
        <v>0.18500961552008727</v>
      </c>
      <c r="C1218" s="35">
        <f>STDEV('Daily Returns'!C$1219:C$1470)*SQRT(Assumptions!$C$9)</f>
        <v>0.16880951971255728</v>
      </c>
      <c r="D1218" s="35">
        <f>STDEV('Daily Returns'!D$1219:D$1470)*SQRT(Assumptions!$C$9)</f>
        <v>0.2306385319207602</v>
      </c>
      <c r="E1218" s="35">
        <f>STDEV('Daily Returns'!E$1219:E$1470)*SQRT(Assumptions!$C$9)</f>
        <v>0.12628497304775771</v>
      </c>
      <c r="F1218" s="32">
        <f>'Growth Index'!E1470/'Growth Index'!E1218-1</f>
        <v>0.35784565738432605</v>
      </c>
      <c r="G1218" s="37">
        <f>(F1218-Assumptions!$C$8)/E1218</f>
        <v>2.318927187588498</v>
      </c>
      <c r="H1218" s="37">
        <f>CORREL('Daily Returns'!B$1219:B$1470,'Daily Returns'!C$1219:C$1470)</f>
        <v>-1.5889494974651963E-3</v>
      </c>
      <c r="I1218" s="37">
        <f>CORREL('Daily Returns'!B$1219:B$1470,'Daily Returns'!D$1219:D$1470)</f>
        <v>0.48546569234381554</v>
      </c>
      <c r="J1218" s="37">
        <f>CORREL('Daily Returns'!C$1219:C$1470,'Daily Returns'!D$1219:D$1470)</f>
        <v>-2.101852456577678E-2</v>
      </c>
    </row>
    <row r="1219" spans="1:10" x14ac:dyDescent="0.25">
      <c r="A1219" s="60">
        <f>'Daily Prices'!A1471</f>
        <v>44425</v>
      </c>
      <c r="B1219" s="61">
        <f>STDEV('Daily Returns'!B$1220:B$1471)*SQRT(Assumptions!$C$9)</f>
        <v>0.18499907721902967</v>
      </c>
      <c r="C1219" s="61">
        <f>STDEV('Daily Returns'!C$1220:C$1471)*SQRT(Assumptions!$C$9)</f>
        <v>0.16873864605467351</v>
      </c>
      <c r="D1219" s="61">
        <f>STDEV('Daily Returns'!D$1220:D$1471)*SQRT(Assumptions!$C$9)</f>
        <v>0.23074092010427347</v>
      </c>
      <c r="E1219" s="61">
        <f>STDEV('Daily Returns'!E$1220:E$1471)*SQRT(Assumptions!$C$9)</f>
        <v>0.12623217365902795</v>
      </c>
      <c r="F1219" s="48">
        <f>'Growth Index'!E1471/'Growth Index'!E1219-1</f>
        <v>0.36336737930339247</v>
      </c>
      <c r="G1219" s="62">
        <f>(F1219-Assumptions!$C$8)/E1219</f>
        <v>2.3636397176311608</v>
      </c>
      <c r="H1219" s="62">
        <f>CORREL('Daily Returns'!B$1220:B$1471,'Daily Returns'!C$1220:C$1471)</f>
        <v>-1.8992184022537857E-3</v>
      </c>
      <c r="I1219" s="62">
        <f>CORREL('Daily Returns'!B$1220:B$1471,'Daily Returns'!D$1220:D$1471)</f>
        <v>0.48495209411426338</v>
      </c>
      <c r="J1219" s="62">
        <f>CORREL('Daily Returns'!C$1220:C$1471,'Daily Returns'!D$1220:D$1471)</f>
        <v>-2.1936578907044705E-2</v>
      </c>
    </row>
    <row r="1220" spans="1:10" x14ac:dyDescent="0.25">
      <c r="A1220" s="63">
        <f>'Daily Prices'!A1472</f>
        <v>44426</v>
      </c>
      <c r="B1220" s="35">
        <f>STDEV('Daily Returns'!B$1221:B$1472)*SQRT(Assumptions!$C$9)</f>
        <v>0.18490831558133744</v>
      </c>
      <c r="C1220" s="35">
        <f>STDEV('Daily Returns'!C$1221:C$1472)*SQRT(Assumptions!$C$9)</f>
        <v>0.1687414522795746</v>
      </c>
      <c r="D1220" s="35">
        <f>STDEV('Daily Returns'!D$1221:D$1472)*SQRT(Assumptions!$C$9)</f>
        <v>0.2307796620823408</v>
      </c>
      <c r="E1220" s="35">
        <f>STDEV('Daily Returns'!E$1221:E$1472)*SQRT(Assumptions!$C$9)</f>
        <v>0.12632419956189975</v>
      </c>
      <c r="F1220" s="32">
        <f>'Growth Index'!E1472/'Growth Index'!E1220-1</f>
        <v>0.35451365281350355</v>
      </c>
      <c r="G1220" s="37">
        <f>(F1220-Assumptions!$C$8)/E1220</f>
        <v>2.2918304950085182</v>
      </c>
      <c r="H1220" s="37">
        <f>CORREL('Daily Returns'!B$1221:B$1472,'Daily Returns'!C$1221:C$1472)</f>
        <v>-2.1454426739461616E-5</v>
      </c>
      <c r="I1220" s="37">
        <f>CORREL('Daily Returns'!B$1221:B$1472,'Daily Returns'!D$1221:D$1472)</f>
        <v>0.48509708563901272</v>
      </c>
      <c r="J1220" s="37">
        <f>CORREL('Daily Returns'!C$1221:C$1472,'Daily Returns'!D$1221:D$1472)</f>
        <v>-2.0806560480357908E-2</v>
      </c>
    </row>
    <row r="1221" spans="1:10" x14ac:dyDescent="0.25">
      <c r="A1221" s="60">
        <f>'Daily Prices'!A1473</f>
        <v>44428</v>
      </c>
      <c r="B1221" s="61">
        <f>STDEV('Daily Returns'!B$1222:B$1473)*SQRT(Assumptions!$C$9)</f>
        <v>0.18488497917464319</v>
      </c>
      <c r="C1221" s="61">
        <f>STDEV('Daily Returns'!C$1222:C$1473)*SQRT(Assumptions!$C$9)</f>
        <v>0.16829142647033993</v>
      </c>
      <c r="D1221" s="61">
        <f>STDEV('Daily Returns'!D$1222:D$1473)*SQRT(Assumptions!$C$9)</f>
        <v>0.23097320446692682</v>
      </c>
      <c r="E1221" s="61">
        <f>STDEV('Daily Returns'!E$1222:E$1473)*SQRT(Assumptions!$C$9)</f>
        <v>0.12664422898433436</v>
      </c>
      <c r="F1221" s="48">
        <f>'Growth Index'!E1473/'Growth Index'!E1221-1</f>
        <v>0.34571852945895043</v>
      </c>
      <c r="G1221" s="62">
        <f>(F1221-Assumptions!$C$8)/E1221</f>
        <v>2.216591562918155</v>
      </c>
      <c r="H1221" s="62">
        <f>CORREL('Daily Returns'!B$1222:B$1473,'Daily Returns'!C$1222:C$1473)</f>
        <v>3.7230704040834167E-3</v>
      </c>
      <c r="I1221" s="62">
        <f>CORREL('Daily Returns'!B$1222:B$1473,'Daily Returns'!D$1222:D$1473)</f>
        <v>0.4848841217397018</v>
      </c>
      <c r="J1221" s="62">
        <f>CORREL('Daily Returns'!C$1222:C$1473,'Daily Returns'!D$1222:D$1473)</f>
        <v>-1.3450710100860349E-2</v>
      </c>
    </row>
    <row r="1222" spans="1:10" x14ac:dyDescent="0.25">
      <c r="A1222" s="63">
        <f>'Daily Prices'!A1474</f>
        <v>44431</v>
      </c>
      <c r="B1222" s="35">
        <f>STDEV('Daily Returns'!B$1223:B$1474)*SQRT(Assumptions!$C$9)</f>
        <v>0.18487006608894088</v>
      </c>
      <c r="C1222" s="35">
        <f>STDEV('Daily Returns'!C$1223:C$1474)*SQRT(Assumptions!$C$9)</f>
        <v>0.16863249899371205</v>
      </c>
      <c r="D1222" s="35">
        <f>STDEV('Daily Returns'!D$1223:D$1474)*SQRT(Assumptions!$C$9)</f>
        <v>0.23095431493903895</v>
      </c>
      <c r="E1222" s="35">
        <f>STDEV('Daily Returns'!E$1223:E$1474)*SQRT(Assumptions!$C$9)</f>
        <v>0.12666207877593089</v>
      </c>
      <c r="F1222" s="32">
        <f>'Growth Index'!E1474/'Growth Index'!E1222-1</f>
        <v>0.35484668720536772</v>
      </c>
      <c r="G1222" s="37">
        <f>(F1222-Assumptions!$C$8)/E1222</f>
        <v>2.2883462043767291</v>
      </c>
      <c r="H1222" s="37">
        <f>CORREL('Daily Returns'!B$1223:B$1474,'Daily Returns'!C$1223:C$1474)</f>
        <v>4.3340375319044682E-3</v>
      </c>
      <c r="I1222" s="37">
        <f>CORREL('Daily Returns'!B$1223:B$1474,'Daily Returns'!D$1223:D$1474)</f>
        <v>0.48436115118609485</v>
      </c>
      <c r="J1222" s="37">
        <f>CORREL('Daily Returns'!C$1223:C$1474,'Daily Returns'!D$1223:D$1474)</f>
        <v>-1.4770913991436816E-2</v>
      </c>
    </row>
    <row r="1223" spans="1:10" x14ac:dyDescent="0.25">
      <c r="A1223" s="60">
        <f>'Daily Prices'!A1475</f>
        <v>44432</v>
      </c>
      <c r="B1223" s="61">
        <f>STDEV('Daily Returns'!B$1224:B$1475)*SQRT(Assumptions!$C$9)</f>
        <v>0.18453134167961735</v>
      </c>
      <c r="C1223" s="61">
        <f>STDEV('Daily Returns'!C$1224:C$1475)*SQRT(Assumptions!$C$9)</f>
        <v>0.16866620412743458</v>
      </c>
      <c r="D1223" s="61">
        <f>STDEV('Daily Returns'!D$1224:D$1475)*SQRT(Assumptions!$C$9)</f>
        <v>0.2309880885979623</v>
      </c>
      <c r="E1223" s="61">
        <f>STDEV('Daily Returns'!E$1224:E$1475)*SQRT(Assumptions!$C$9)</f>
        <v>0.12661656200748031</v>
      </c>
      <c r="F1223" s="48">
        <f>'Growth Index'!E1475/'Growth Index'!E1223-1</f>
        <v>0.35367309742515407</v>
      </c>
      <c r="G1223" s="62">
        <f>(F1223-Assumptions!$C$8)/E1223</f>
        <v>2.2798999818688785</v>
      </c>
      <c r="H1223" s="62">
        <f>CORREL('Daily Returns'!B$1224:B$1475,'Daily Returns'!C$1224:C$1475)</f>
        <v>4.5451131233162573E-3</v>
      </c>
      <c r="I1223" s="62">
        <f>CORREL('Daily Returns'!B$1224:B$1475,'Daily Returns'!D$1224:D$1475)</f>
        <v>0.48368247348343951</v>
      </c>
      <c r="J1223" s="62">
        <f>CORREL('Daily Returns'!C$1224:C$1475,'Daily Returns'!D$1224:D$1475)</f>
        <v>-1.4073832487778633E-2</v>
      </c>
    </row>
    <row r="1224" spans="1:10" x14ac:dyDescent="0.25">
      <c r="A1224" s="63">
        <f>'Daily Prices'!A1476</f>
        <v>44433</v>
      </c>
      <c r="B1224" s="35">
        <f>STDEV('Daily Returns'!B$1225:B$1476)*SQRT(Assumptions!$C$9)</f>
        <v>0.18425696348373924</v>
      </c>
      <c r="C1224" s="35">
        <f>STDEV('Daily Returns'!C$1225:C$1476)*SQRT(Assumptions!$C$9)</f>
        <v>0.16888137143331133</v>
      </c>
      <c r="D1224" s="35">
        <f>STDEV('Daily Returns'!D$1225:D$1476)*SQRT(Assumptions!$C$9)</f>
        <v>0.23078559269305485</v>
      </c>
      <c r="E1224" s="35">
        <f>STDEV('Daily Returns'!E$1225:E$1476)*SQRT(Assumptions!$C$9)</f>
        <v>0.12665610832610188</v>
      </c>
      <c r="F1224" s="32">
        <f>'Growth Index'!E1476/'Growth Index'!E1224-1</f>
        <v>0.34253702092988991</v>
      </c>
      <c r="G1224" s="37">
        <f>(F1224-Assumptions!$C$8)/E1224</f>
        <v>2.1912643977289625</v>
      </c>
      <c r="H1224" s="37">
        <f>CORREL('Daily Returns'!B$1225:B$1476,'Daily Returns'!C$1225:C$1476)</f>
        <v>7.2879826561976242E-3</v>
      </c>
      <c r="I1224" s="37">
        <f>CORREL('Daily Returns'!B$1225:B$1476,'Daily Returns'!D$1225:D$1476)</f>
        <v>0.48247337949512031</v>
      </c>
      <c r="J1224" s="37">
        <f>CORREL('Daily Returns'!C$1225:C$1476,'Daily Returns'!D$1225:D$1476)</f>
        <v>-1.2629098348359121E-2</v>
      </c>
    </row>
    <row r="1225" spans="1:10" x14ac:dyDescent="0.25">
      <c r="A1225" s="60">
        <f>'Daily Prices'!A1477</f>
        <v>44434</v>
      </c>
      <c r="B1225" s="61">
        <f>STDEV('Daily Returns'!B$1226:B$1477)*SQRT(Assumptions!$C$9)</f>
        <v>0.1830141640421373</v>
      </c>
      <c r="C1225" s="61">
        <f>STDEV('Daily Returns'!C$1226:C$1477)*SQRT(Assumptions!$C$9)</f>
        <v>0.16871787045445186</v>
      </c>
      <c r="D1225" s="61">
        <f>STDEV('Daily Returns'!D$1226:D$1477)*SQRT(Assumptions!$C$9)</f>
        <v>0.23063038255665919</v>
      </c>
      <c r="E1225" s="61">
        <f>STDEV('Daily Returns'!E$1226:E$1477)*SQRT(Assumptions!$C$9)</f>
        <v>0.12607549181435512</v>
      </c>
      <c r="F1225" s="48">
        <f>'Growth Index'!E1477/'Growth Index'!E1225-1</f>
        <v>0.32264507692628719</v>
      </c>
      <c r="G1225" s="62">
        <f>(F1225-Assumptions!$C$8)/E1225</f>
        <v>2.0435778057932699</v>
      </c>
      <c r="H1225" s="62">
        <f>CORREL('Daily Returns'!B$1226:B$1477,'Daily Returns'!C$1226:C$1477)</f>
        <v>2.1430736079656254E-3</v>
      </c>
      <c r="I1225" s="62">
        <f>CORREL('Daily Returns'!B$1226:B$1477,'Daily Returns'!D$1226:D$1477)</f>
        <v>0.48133333020612834</v>
      </c>
      <c r="J1225" s="62">
        <f>CORREL('Daily Returns'!C$1226:C$1477,'Daily Returns'!D$1226:D$1477)</f>
        <v>-1.4341606006859998E-2</v>
      </c>
    </row>
    <row r="1226" spans="1:10" x14ac:dyDescent="0.25">
      <c r="A1226" s="63">
        <f>'Daily Prices'!A1478</f>
        <v>44435</v>
      </c>
      <c r="B1226" s="35">
        <f>STDEV('Daily Returns'!B$1227:B$1478)*SQRT(Assumptions!$C$9)</f>
        <v>0.18267560098583149</v>
      </c>
      <c r="C1226" s="35">
        <f>STDEV('Daily Returns'!C$1227:C$1478)*SQRT(Assumptions!$C$9)</f>
        <v>0.16824714362378224</v>
      </c>
      <c r="D1226" s="35">
        <f>STDEV('Daily Returns'!D$1227:D$1478)*SQRT(Assumptions!$C$9)</f>
        <v>0.2295873256669709</v>
      </c>
      <c r="E1226" s="35">
        <f>STDEV('Daily Returns'!E$1227:E$1478)*SQRT(Assumptions!$C$9)</f>
        <v>0.12579092816669152</v>
      </c>
      <c r="F1226" s="32">
        <f>'Growth Index'!E1478/'Growth Index'!E1226-1</f>
        <v>0.31251346052880913</v>
      </c>
      <c r="G1226" s="37">
        <f>(F1226-Assumptions!$C$8)/E1226</f>
        <v>1.9676574784535918</v>
      </c>
      <c r="H1226" s="37">
        <f>CORREL('Daily Returns'!B$1227:B$1478,'Daily Returns'!C$1227:C$1478)</f>
        <v>6.7284160384811654E-3</v>
      </c>
      <c r="I1226" s="37">
        <f>CORREL('Daily Returns'!B$1227:B$1478,'Daily Returns'!D$1227:D$1478)</f>
        <v>0.49055284370452762</v>
      </c>
      <c r="J1226" s="37">
        <f>CORREL('Daily Returns'!C$1227:C$1478,'Daily Returns'!D$1227:D$1478)</f>
        <v>-2.2216052696283753E-2</v>
      </c>
    </row>
    <row r="1227" spans="1:10" x14ac:dyDescent="0.25">
      <c r="A1227" s="60">
        <f>'Daily Prices'!A1479</f>
        <v>44438</v>
      </c>
      <c r="B1227" s="61">
        <f>STDEV('Daily Returns'!B$1228:B$1479)*SQRT(Assumptions!$C$9)</f>
        <v>0.18281485300736033</v>
      </c>
      <c r="C1227" s="61">
        <f>STDEV('Daily Returns'!C$1228:C$1479)*SQRT(Assumptions!$C$9)</f>
        <v>0.16820063251028058</v>
      </c>
      <c r="D1227" s="61">
        <f>STDEV('Daily Returns'!D$1228:D$1479)*SQRT(Assumptions!$C$9)</f>
        <v>0.23016964841777457</v>
      </c>
      <c r="E1227" s="61">
        <f>STDEV('Daily Returns'!E$1228:E$1479)*SQRT(Assumptions!$C$9)</f>
        <v>0.1259930288974162</v>
      </c>
      <c r="F1227" s="48">
        <f>'Growth Index'!E1479/'Growth Index'!E1227-1</f>
        <v>0.31757313082657945</v>
      </c>
      <c r="G1227" s="62">
        <f>(F1227-Assumptions!$C$8)/E1227</f>
        <v>2.0046595675719887</v>
      </c>
      <c r="H1227" s="62">
        <f>CORREL('Daily Returns'!B$1228:B$1479,'Daily Returns'!C$1228:C$1479)</f>
        <v>5.5285407936790463E-3</v>
      </c>
      <c r="I1227" s="62">
        <f>CORREL('Daily Returns'!B$1228:B$1479,'Daily Returns'!D$1228:D$1479)</f>
        <v>0.49341514644563345</v>
      </c>
      <c r="J1227" s="62">
        <f>CORREL('Daily Returns'!C$1228:C$1479,'Daily Returns'!D$1228:D$1479)</f>
        <v>-2.2204522958408576E-2</v>
      </c>
    </row>
    <row r="1228" spans="1:10" x14ac:dyDescent="0.25">
      <c r="A1228" s="63">
        <f>'Daily Prices'!A1480</f>
        <v>44439</v>
      </c>
      <c r="B1228" s="35">
        <f>STDEV('Daily Returns'!B$1229:B$1480)*SQRT(Assumptions!$C$9)</f>
        <v>0.18298892007238859</v>
      </c>
      <c r="C1228" s="35">
        <f>STDEV('Daily Returns'!C$1229:C$1480)*SQRT(Assumptions!$C$9)</f>
        <v>0.16816189993892397</v>
      </c>
      <c r="D1228" s="35">
        <f>STDEV('Daily Returns'!D$1229:D$1480)*SQRT(Assumptions!$C$9)</f>
        <v>0.23026508282837588</v>
      </c>
      <c r="E1228" s="35">
        <f>STDEV('Daily Returns'!E$1229:E$1480)*SQRT(Assumptions!$C$9)</f>
        <v>0.12609102380513518</v>
      </c>
      <c r="F1228" s="32">
        <f>'Growth Index'!E1480/'Growth Index'!E1228-1</f>
        <v>0.32984840736398224</v>
      </c>
      <c r="G1228" s="37">
        <f>(F1228-Assumptions!$C$8)/E1228</f>
        <v>2.100454095553121</v>
      </c>
      <c r="H1228" s="37">
        <f>CORREL('Daily Returns'!B$1229:B$1480,'Daily Returns'!C$1229:C$1480)</f>
        <v>5.523229801791373E-3</v>
      </c>
      <c r="I1228" s="37">
        <f>CORREL('Daily Returns'!B$1229:B$1480,'Daily Returns'!D$1229:D$1480)</f>
        <v>0.49437174021565827</v>
      </c>
      <c r="J1228" s="37">
        <f>CORREL('Daily Returns'!C$1229:C$1480,'Daily Returns'!D$1229:D$1480)</f>
        <v>-2.1689609125552081E-2</v>
      </c>
    </row>
    <row r="1229" spans="1:10" x14ac:dyDescent="0.25">
      <c r="A1229" s="60">
        <f>'Daily Prices'!A1481</f>
        <v>44441</v>
      </c>
      <c r="B1229" s="61">
        <f>STDEV('Daily Returns'!B$1230:B$1481)*SQRT(Assumptions!$C$9)</f>
        <v>0.18301766863912711</v>
      </c>
      <c r="C1229" s="61">
        <f>STDEV('Daily Returns'!C$1230:C$1481)*SQRT(Assumptions!$C$9)</f>
        <v>0.16814818179264462</v>
      </c>
      <c r="D1229" s="61">
        <f>STDEV('Daily Returns'!D$1230:D$1481)*SQRT(Assumptions!$C$9)</f>
        <v>0.22793602358569737</v>
      </c>
      <c r="E1229" s="61">
        <f>STDEV('Daily Returns'!E$1230:E$1481)*SQRT(Assumptions!$C$9)</f>
        <v>0.12577790442409467</v>
      </c>
      <c r="F1229" s="48">
        <f>'Growth Index'!E1481/'Growth Index'!E1229-1</f>
        <v>0.33787414580519259</v>
      </c>
      <c r="G1229" s="62">
        <f>(F1229-Assumptions!$C$8)/E1229</f>
        <v>2.1694919076177532</v>
      </c>
      <c r="H1229" s="62">
        <f>CORREL('Daily Returns'!B$1230:B$1481,'Daily Returns'!C$1230:C$1481)</f>
        <v>5.3963753015334832E-3</v>
      </c>
      <c r="I1229" s="62">
        <f>CORREL('Daily Returns'!B$1230:B$1481,'Daily Returns'!D$1230:D$1481)</f>
        <v>0.49890693156695498</v>
      </c>
      <c r="J1229" s="62">
        <f>CORREL('Daily Returns'!C$1230:C$1481,'Daily Returns'!D$1230:D$1481)</f>
        <v>-1.960896091214916E-2</v>
      </c>
    </row>
    <row r="1230" spans="1:10" x14ac:dyDescent="0.25">
      <c r="A1230" s="63">
        <f>'Daily Prices'!A1482</f>
        <v>44442</v>
      </c>
      <c r="B1230" s="35">
        <f>STDEV('Daily Returns'!B$1231:B$1482)*SQRT(Assumptions!$C$9)</f>
        <v>0.18194848308393288</v>
      </c>
      <c r="C1230" s="35">
        <f>STDEV('Daily Returns'!C$1231:C$1482)*SQRT(Assumptions!$C$9)</f>
        <v>0.16824980529007008</v>
      </c>
      <c r="D1230" s="35">
        <f>STDEV('Daily Returns'!D$1231:D$1482)*SQRT(Assumptions!$C$9)</f>
        <v>0.22715011651995384</v>
      </c>
      <c r="E1230" s="35">
        <f>STDEV('Daily Returns'!E$1231:E$1482)*SQRT(Assumptions!$C$9)</f>
        <v>0.12509925642437036</v>
      </c>
      <c r="F1230" s="32">
        <f>'Growth Index'!E1482/'Growth Index'!E1230-1</f>
        <v>0.35400839444382037</v>
      </c>
      <c r="G1230" s="37">
        <f>(F1230-Assumptions!$C$8)/E1230</f>
        <v>2.3102327120428763</v>
      </c>
      <c r="H1230" s="37">
        <f>CORREL('Daily Returns'!B$1231:B$1482,'Daily Returns'!C$1231:C$1482)</f>
        <v>6.0508860014382637E-3</v>
      </c>
      <c r="I1230" s="37">
        <f>CORREL('Daily Returns'!B$1231:B$1482,'Daily Returns'!D$1231:D$1482)</f>
        <v>0.49103750464834778</v>
      </c>
      <c r="J1230" s="37">
        <f>CORREL('Daily Returns'!C$1231:C$1482,'Daily Returns'!D$1231:D$1482)</f>
        <v>-2.1817939863424611E-2</v>
      </c>
    </row>
    <row r="1231" spans="1:10" x14ac:dyDescent="0.25">
      <c r="A1231" s="60">
        <f>'Daily Prices'!A1483</f>
        <v>44445</v>
      </c>
      <c r="B1231" s="61">
        <f>STDEV('Daily Returns'!B$1232:B$1483)*SQRT(Assumptions!$C$9)</f>
        <v>0.18194493999086706</v>
      </c>
      <c r="C1231" s="61">
        <f>STDEV('Daily Returns'!C$1232:C$1483)*SQRT(Assumptions!$C$9)</f>
        <v>0.16823645979149365</v>
      </c>
      <c r="D1231" s="61">
        <f>STDEV('Daily Returns'!D$1232:D$1483)*SQRT(Assumptions!$C$9)</f>
        <v>0.22759142767750312</v>
      </c>
      <c r="E1231" s="61">
        <f>STDEV('Daily Returns'!E$1232:E$1483)*SQRT(Assumptions!$C$9)</f>
        <v>0.12514276028736959</v>
      </c>
      <c r="F1231" s="48">
        <f>'Growth Index'!E1483/'Growth Index'!E1231-1</f>
        <v>0.3516613555404533</v>
      </c>
      <c r="G1231" s="62">
        <f>(F1231-Assumptions!$C$8)/E1231</f>
        <v>2.2906747052900469</v>
      </c>
      <c r="H1231" s="62">
        <f>CORREL('Daily Returns'!B$1232:B$1483,'Daily Returns'!C$1232:C$1483)</f>
        <v>5.956797472863473E-3</v>
      </c>
      <c r="I1231" s="62">
        <f>CORREL('Daily Returns'!B$1232:B$1483,'Daily Returns'!D$1232:D$1483)</f>
        <v>0.48966245902231498</v>
      </c>
      <c r="J1231" s="62">
        <f>CORREL('Daily Returns'!C$1232:C$1483,'Daily Returns'!D$1232:D$1483)</f>
        <v>-2.2040874393445875E-2</v>
      </c>
    </row>
    <row r="1232" spans="1:10" x14ac:dyDescent="0.25">
      <c r="A1232" s="63">
        <f>'Daily Prices'!A1484</f>
        <v>44446</v>
      </c>
      <c r="B1232" s="35">
        <f>STDEV('Daily Returns'!B$1233:B$1484)*SQRT(Assumptions!$C$9)</f>
        <v>0.18169934702105445</v>
      </c>
      <c r="C1232" s="35">
        <f>STDEV('Daily Returns'!C$1233:C$1484)*SQRT(Assumptions!$C$9)</f>
        <v>0.16833532492034392</v>
      </c>
      <c r="D1232" s="35">
        <f>STDEV('Daily Returns'!D$1233:D$1484)*SQRT(Assumptions!$C$9)</f>
        <v>0.22776384899142152</v>
      </c>
      <c r="E1232" s="35">
        <f>STDEV('Daily Returns'!E$1233:E$1484)*SQRT(Assumptions!$C$9)</f>
        <v>0.12516816533570121</v>
      </c>
      <c r="F1232" s="32">
        <f>'Growth Index'!E1484/'Growth Index'!E1232-1</f>
        <v>0.33408852373974285</v>
      </c>
      <c r="G1232" s="37">
        <f>(F1232-Assumptions!$C$8)/E1232</f>
        <v>2.1498159936917425</v>
      </c>
      <c r="H1232" s="37">
        <f>CORREL('Daily Returns'!B$1233:B$1484,'Daily Returns'!C$1233:C$1484)</f>
        <v>5.7003814533393444E-3</v>
      </c>
      <c r="I1232" s="37">
        <f>CORREL('Daily Returns'!B$1233:B$1484,'Daily Returns'!D$1233:D$1484)</f>
        <v>0.4886579217441212</v>
      </c>
      <c r="J1232" s="37">
        <f>CORREL('Daily Returns'!C$1233:C$1484,'Daily Returns'!D$1233:D$1484)</f>
        <v>-2.0536467691235228E-2</v>
      </c>
    </row>
    <row r="1233" spans="1:10" x14ac:dyDescent="0.25">
      <c r="A1233" s="60">
        <f>'Daily Prices'!A1485</f>
        <v>44447</v>
      </c>
      <c r="B1233" s="61">
        <f>STDEV('Daily Returns'!B$1234:B$1485)*SQRT(Assumptions!$C$9)</f>
        <v>0.18123745451849035</v>
      </c>
      <c r="C1233" s="61">
        <f>STDEV('Daily Returns'!C$1234:C$1485)*SQRT(Assumptions!$C$9)</f>
        <v>0.16834639920982908</v>
      </c>
      <c r="D1233" s="61">
        <f>STDEV('Daily Returns'!D$1234:D$1485)*SQRT(Assumptions!$C$9)</f>
        <v>0.22900306993327751</v>
      </c>
      <c r="E1233" s="61">
        <f>STDEV('Daily Returns'!E$1234:E$1485)*SQRT(Assumptions!$C$9)</f>
        <v>0.12509258640757168</v>
      </c>
      <c r="F1233" s="48">
        <f>'Growth Index'!E1485/'Growth Index'!E1233-1</f>
        <v>0.33238019282177955</v>
      </c>
      <c r="G1233" s="62">
        <f>(F1233-Assumptions!$C$8)/E1233</f>
        <v>2.13745834585762</v>
      </c>
      <c r="H1233" s="62">
        <f>CORREL('Daily Returns'!B$1234:B$1485,'Daily Returns'!C$1234:C$1485)</f>
        <v>7.4203072463053773E-3</v>
      </c>
      <c r="I1233" s="62">
        <f>CORREL('Daily Returns'!B$1234:B$1485,'Daily Returns'!D$1234:D$1485)</f>
        <v>0.47992559945698537</v>
      </c>
      <c r="J1233" s="62">
        <f>CORREL('Daily Returns'!C$1234:C$1485,'Daily Returns'!D$1234:D$1485)</f>
        <v>-2.1842235037143842E-2</v>
      </c>
    </row>
    <row r="1234" spans="1:10" x14ac:dyDescent="0.25">
      <c r="A1234" s="63">
        <f>'Daily Prices'!A1486</f>
        <v>44448</v>
      </c>
      <c r="B1234" s="35">
        <f>STDEV('Daily Returns'!B$1235:B$1486)*SQRT(Assumptions!$C$9)</f>
        <v>0.18101878564582369</v>
      </c>
      <c r="C1234" s="35">
        <f>STDEV('Daily Returns'!C$1235:C$1486)*SQRT(Assumptions!$C$9)</f>
        <v>0.16834008531617051</v>
      </c>
      <c r="D1234" s="35">
        <f>STDEV('Daily Returns'!D$1235:D$1486)*SQRT(Assumptions!$C$9)</f>
        <v>0.23073250752966823</v>
      </c>
      <c r="E1234" s="35">
        <f>STDEV('Daily Returns'!E$1235:E$1486)*SQRT(Assumptions!$C$9)</f>
        <v>0.12523252570054372</v>
      </c>
      <c r="F1234" s="32">
        <f>'Growth Index'!E1486/'Growth Index'!E1234-1</f>
        <v>0.33635084718368913</v>
      </c>
      <c r="G1234" s="37">
        <f>(F1234-Assumptions!$C$8)/E1234</f>
        <v>2.1667761283721441</v>
      </c>
      <c r="H1234" s="37">
        <f>CORREL('Daily Returns'!B$1235:B$1486,'Daily Returns'!C$1235:C$1486)</f>
        <v>6.7235638197283938E-3</v>
      </c>
      <c r="I1234" s="37">
        <f>CORREL('Daily Returns'!B$1235:B$1486,'Daily Returns'!D$1235:D$1486)</f>
        <v>0.47586340085724627</v>
      </c>
      <c r="J1234" s="37">
        <f>CORREL('Daily Returns'!C$1235:C$1486,'Daily Returns'!D$1235:D$1486)</f>
        <v>-2.3403561839124599E-2</v>
      </c>
    </row>
    <row r="1235" spans="1:10" x14ac:dyDescent="0.25">
      <c r="A1235" s="60">
        <f>'Daily Prices'!A1487</f>
        <v>44452</v>
      </c>
      <c r="B1235" s="61">
        <f>STDEV('Daily Returns'!B$1236:B$1487)*SQRT(Assumptions!$C$9)</f>
        <v>0.18067155229660248</v>
      </c>
      <c r="C1235" s="61">
        <f>STDEV('Daily Returns'!C$1236:C$1487)*SQRT(Assumptions!$C$9)</f>
        <v>0.16801450516568808</v>
      </c>
      <c r="D1235" s="61">
        <f>STDEV('Daily Returns'!D$1236:D$1487)*SQRT(Assumptions!$C$9)</f>
        <v>0.23021006716775597</v>
      </c>
      <c r="E1235" s="61">
        <f>STDEV('Daily Returns'!E$1236:E$1487)*SQRT(Assumptions!$C$9)</f>
        <v>0.12458329798591923</v>
      </c>
      <c r="F1235" s="48">
        <f>'Growth Index'!E1487/'Growth Index'!E1235-1</f>
        <v>0.31982192009979116</v>
      </c>
      <c r="G1235" s="62">
        <f>(F1235-Assumptions!$C$8)/E1235</f>
        <v>2.04539391892316</v>
      </c>
      <c r="H1235" s="62">
        <f>CORREL('Daily Returns'!B$1236:B$1487,'Daily Returns'!C$1236:C$1487)</f>
        <v>1.7928368096470054E-3</v>
      </c>
      <c r="I1235" s="62">
        <f>CORREL('Daily Returns'!B$1236:B$1487,'Daily Returns'!D$1236:D$1487)</f>
        <v>0.4735071743683798</v>
      </c>
      <c r="J1235" s="62">
        <f>CORREL('Daily Returns'!C$1236:C$1487,'Daily Returns'!D$1236:D$1487)</f>
        <v>-2.8133270117007295E-2</v>
      </c>
    </row>
    <row r="1236" spans="1:10" x14ac:dyDescent="0.25">
      <c r="A1236" s="63">
        <f>'Daily Prices'!A1488</f>
        <v>44453</v>
      </c>
      <c r="B1236" s="35">
        <f>STDEV('Daily Returns'!B$1237:B$1488)*SQRT(Assumptions!$C$9)</f>
        <v>0.18064186891732542</v>
      </c>
      <c r="C1236" s="35">
        <f>STDEV('Daily Returns'!C$1237:C$1488)*SQRT(Assumptions!$C$9)</f>
        <v>0.16789409949725714</v>
      </c>
      <c r="D1236" s="35">
        <f>STDEV('Daily Returns'!D$1237:D$1488)*SQRT(Assumptions!$C$9)</f>
        <v>0.23022894124699073</v>
      </c>
      <c r="E1236" s="35">
        <f>STDEV('Daily Returns'!E$1237:E$1488)*SQRT(Assumptions!$C$9)</f>
        <v>0.12458240023095223</v>
      </c>
      <c r="F1236" s="32">
        <f>'Growth Index'!E1488/'Growth Index'!E1236-1</f>
        <v>0.31966068641599388</v>
      </c>
      <c r="G1236" s="37">
        <f>(F1236-Assumptions!$C$8)/E1236</f>
        <v>2.0441144651564032</v>
      </c>
      <c r="H1236" s="37">
        <f>CORREL('Daily Returns'!B$1237:B$1488,'Daily Returns'!C$1237:C$1488)</f>
        <v>2.4932275569631611E-3</v>
      </c>
      <c r="I1236" s="37">
        <f>CORREL('Daily Returns'!B$1237:B$1488,'Daily Returns'!D$1237:D$1488)</f>
        <v>0.47334454834890483</v>
      </c>
      <c r="J1236" s="37">
        <f>CORREL('Daily Returns'!C$1237:C$1488,'Daily Returns'!D$1237:D$1488)</f>
        <v>-2.7843563243749231E-2</v>
      </c>
    </row>
    <row r="1237" spans="1:10" x14ac:dyDescent="0.25">
      <c r="A1237" s="60">
        <f>'Daily Prices'!A1489</f>
        <v>44454</v>
      </c>
      <c r="B1237" s="61">
        <f>STDEV('Daily Returns'!B$1238:B$1489)*SQRT(Assumptions!$C$9)</f>
        <v>0.18067680115427728</v>
      </c>
      <c r="C1237" s="61">
        <f>STDEV('Daily Returns'!C$1238:C$1489)*SQRT(Assumptions!$C$9)</f>
        <v>0.16701754194174334</v>
      </c>
      <c r="D1237" s="61">
        <f>STDEV('Daily Returns'!D$1238:D$1489)*SQRT(Assumptions!$C$9)</f>
        <v>0.23056095759285228</v>
      </c>
      <c r="E1237" s="61">
        <f>STDEV('Daily Returns'!E$1238:E$1489)*SQRT(Assumptions!$C$9)</f>
        <v>0.12431324141151912</v>
      </c>
      <c r="F1237" s="48">
        <f>'Growth Index'!E1489/'Growth Index'!E1237-1</f>
        <v>0.31446584659286803</v>
      </c>
      <c r="G1237" s="62">
        <f>(F1237-Assumptions!$C$8)/E1237</f>
        <v>2.0067520061443109</v>
      </c>
      <c r="H1237" s="62">
        <f>CORREL('Daily Returns'!B$1238:B$1489,'Daily Returns'!C$1238:C$1489)</f>
        <v>-3.7008649713822446E-4</v>
      </c>
      <c r="I1237" s="62">
        <f>CORREL('Daily Returns'!B$1238:B$1489,'Daily Returns'!D$1238:D$1489)</f>
        <v>0.47389302210346634</v>
      </c>
      <c r="J1237" s="62">
        <f>CORREL('Daily Returns'!C$1238:C$1489,'Daily Returns'!D$1238:D$1489)</f>
        <v>-3.054703756014342E-2</v>
      </c>
    </row>
    <row r="1238" spans="1:10" x14ac:dyDescent="0.25">
      <c r="A1238" s="63">
        <f>'Daily Prices'!A1490</f>
        <v>44455</v>
      </c>
      <c r="B1238" s="35">
        <f>STDEV('Daily Returns'!B$1239:B$1490)*SQRT(Assumptions!$C$9)</f>
        <v>0.18074335251363691</v>
      </c>
      <c r="C1238" s="35">
        <f>STDEV('Daily Returns'!C$1239:C$1490)*SQRT(Assumptions!$C$9)</f>
        <v>0.16858708987102811</v>
      </c>
      <c r="D1238" s="35">
        <f>STDEV('Daily Returns'!D$1239:D$1490)*SQRT(Assumptions!$C$9)</f>
        <v>0.23037422864561596</v>
      </c>
      <c r="E1238" s="35">
        <f>STDEV('Daily Returns'!E$1239:E$1490)*SQRT(Assumptions!$C$9)</f>
        <v>0.12449859447201696</v>
      </c>
      <c r="F1238" s="32">
        <f>'Growth Index'!E1490/'Growth Index'!E1238-1</f>
        <v>0.30415002630686083</v>
      </c>
      <c r="G1238" s="37">
        <f>(F1238-Assumptions!$C$8)/E1238</f>
        <v>1.9209054312706608</v>
      </c>
      <c r="H1238" s="37">
        <f>CORREL('Daily Returns'!B$1239:B$1490,'Daily Returns'!C$1239:C$1490)</f>
        <v>-4.0841704104323945E-3</v>
      </c>
      <c r="I1238" s="37">
        <f>CORREL('Daily Returns'!B$1239:B$1490,'Daily Returns'!D$1239:D$1490)</f>
        <v>0.47439011881379739</v>
      </c>
      <c r="J1238" s="37">
        <f>CORREL('Daily Returns'!C$1239:C$1490,'Daily Returns'!D$1239:D$1490)</f>
        <v>-3.1096977609226677E-2</v>
      </c>
    </row>
    <row r="1239" spans="1:10" x14ac:dyDescent="0.25">
      <c r="A1239" s="60">
        <f>'Daily Prices'!A1491</f>
        <v>44456</v>
      </c>
      <c r="B1239" s="61">
        <f>STDEV('Daily Returns'!B$1240:B$1491)*SQRT(Assumptions!$C$9)</f>
        <v>0.18065380381872612</v>
      </c>
      <c r="C1239" s="61">
        <f>STDEV('Daily Returns'!C$1240:C$1491)*SQRT(Assumptions!$C$9)</f>
        <v>0.16765523149435016</v>
      </c>
      <c r="D1239" s="61">
        <f>STDEV('Daily Returns'!D$1240:D$1491)*SQRT(Assumptions!$C$9)</f>
        <v>0.22988451689555012</v>
      </c>
      <c r="E1239" s="61">
        <f>STDEV('Daily Returns'!E$1240:E$1491)*SQRT(Assumptions!$C$9)</f>
        <v>0.12450437988454595</v>
      </c>
      <c r="F1239" s="48">
        <f>'Growth Index'!E1491/'Growth Index'!E1239-1</f>
        <v>0.30219195310281077</v>
      </c>
      <c r="G1239" s="62">
        <f>(F1239-Assumptions!$C$8)/E1239</f>
        <v>1.9050892291721868</v>
      </c>
      <c r="H1239" s="62">
        <f>CORREL('Daily Returns'!B$1240:B$1491,'Daily Returns'!C$1240:C$1491)</f>
        <v>-6.1757846647688341E-4</v>
      </c>
      <c r="I1239" s="62">
        <f>CORREL('Daily Returns'!B$1240:B$1491,'Daily Returns'!D$1240:D$1491)</f>
        <v>0.47356276686407645</v>
      </c>
      <c r="J1239" s="62">
        <f>CORREL('Daily Returns'!C$1240:C$1491,'Daily Returns'!D$1240:D$1491)</f>
        <v>-2.432084570029355E-2</v>
      </c>
    </row>
    <row r="1240" spans="1:10" x14ac:dyDescent="0.25">
      <c r="A1240" s="63">
        <f>'Daily Prices'!A1492</f>
        <v>44459</v>
      </c>
      <c r="B1240" s="35">
        <f>STDEV('Daily Returns'!B$1241:B$1492)*SQRT(Assumptions!$C$9)</f>
        <v>0.18050448428330512</v>
      </c>
      <c r="C1240" s="35">
        <f>STDEV('Daily Returns'!C$1241:C$1492)*SQRT(Assumptions!$C$9)</f>
        <v>0.16763367114860217</v>
      </c>
      <c r="D1240" s="35">
        <f>STDEV('Daily Returns'!D$1241:D$1492)*SQRT(Assumptions!$C$9)</f>
        <v>0.23055210173197685</v>
      </c>
      <c r="E1240" s="35">
        <f>STDEV('Daily Returns'!E$1241:E$1492)*SQRT(Assumptions!$C$9)</f>
        <v>0.12458264048290318</v>
      </c>
      <c r="F1240" s="32">
        <f>'Growth Index'!E1492/'Growth Index'!E1240-1</f>
        <v>0.28368269772907029</v>
      </c>
      <c r="G1240" s="37">
        <f>(F1240-Assumptions!$C$8)/E1240</f>
        <v>1.7553223858590532</v>
      </c>
      <c r="H1240" s="37">
        <f>CORREL('Daily Returns'!B$1241:B$1492,'Daily Returns'!C$1241:C$1492)</f>
        <v>-2.7106823145443774E-3</v>
      </c>
      <c r="I1240" s="37">
        <f>CORREL('Daily Returns'!B$1241:B$1492,'Daily Returns'!D$1241:D$1492)</f>
        <v>0.47588371430091142</v>
      </c>
      <c r="J1240" s="37">
        <f>CORREL('Daily Returns'!C$1241:C$1492,'Daily Returns'!D$1241:D$1492)</f>
        <v>-2.551448114723354E-2</v>
      </c>
    </row>
    <row r="1241" spans="1:10" x14ac:dyDescent="0.25">
      <c r="A1241" s="60">
        <f>'Daily Prices'!A1493</f>
        <v>44460</v>
      </c>
      <c r="B1241" s="61">
        <f>STDEV('Daily Returns'!B$1242:B$1493)*SQRT(Assumptions!$C$9)</f>
        <v>0.18019140309911652</v>
      </c>
      <c r="C1241" s="61">
        <f>STDEV('Daily Returns'!C$1242:C$1493)*SQRT(Assumptions!$C$9)</f>
        <v>0.16785975485551788</v>
      </c>
      <c r="D1241" s="61">
        <f>STDEV('Daily Returns'!D$1242:D$1493)*SQRT(Assumptions!$C$9)</f>
        <v>0.2305633117092524</v>
      </c>
      <c r="E1241" s="61">
        <f>STDEV('Daily Returns'!E$1242:E$1493)*SQRT(Assumptions!$C$9)</f>
        <v>0.12477030597198879</v>
      </c>
      <c r="F1241" s="48">
        <f>'Growth Index'!E1493/'Growth Index'!E1241-1</f>
        <v>0.29472586086213748</v>
      </c>
      <c r="G1241" s="62">
        <f>(F1241-Assumptions!$C$8)/E1241</f>
        <v>1.841190169988935</v>
      </c>
      <c r="H1241" s="62">
        <f>CORREL('Daily Returns'!B$1242:B$1493,'Daily Returns'!C$1242:C$1493)</f>
        <v>2.2408889341411901E-3</v>
      </c>
      <c r="I1241" s="62">
        <f>CORREL('Daily Returns'!B$1242:B$1493,'Daily Returns'!D$1242:D$1493)</f>
        <v>0.47693844196668572</v>
      </c>
      <c r="J1241" s="62">
        <f>CORREL('Daily Returns'!C$1242:C$1493,'Daily Returns'!D$1242:D$1493)</f>
        <v>-2.4776142026998335E-2</v>
      </c>
    </row>
    <row r="1242" spans="1:10" x14ac:dyDescent="0.25">
      <c r="A1242" s="63">
        <f>'Daily Prices'!A1494</f>
        <v>44461</v>
      </c>
      <c r="B1242" s="35">
        <f>STDEV('Daily Returns'!B$1243:B$1494)*SQRT(Assumptions!$C$9)</f>
        <v>0.1799044470574549</v>
      </c>
      <c r="C1242" s="35">
        <f>STDEV('Daily Returns'!C$1243:C$1494)*SQRT(Assumptions!$C$9)</f>
        <v>0.16782321224771948</v>
      </c>
      <c r="D1242" s="35">
        <f>STDEV('Daily Returns'!D$1243:D$1494)*SQRT(Assumptions!$C$9)</f>
        <v>0.23009881142884256</v>
      </c>
      <c r="E1242" s="35">
        <f>STDEV('Daily Returns'!E$1243:E$1494)*SQRT(Assumptions!$C$9)</f>
        <v>0.12461699900865632</v>
      </c>
      <c r="F1242" s="32">
        <f>'Growth Index'!E1494/'Growth Index'!E1242-1</f>
        <v>0.30312877314781317</v>
      </c>
      <c r="G1242" s="37">
        <f>(F1242-Assumptions!$C$8)/E1242</f>
        <v>1.9108851524443462</v>
      </c>
      <c r="H1242" s="37">
        <f>CORREL('Daily Returns'!B$1243:B$1494,'Daily Returns'!C$1243:C$1494)</f>
        <v>3.4241804275905161E-3</v>
      </c>
      <c r="I1242" s="37">
        <f>CORREL('Daily Returns'!B$1243:B$1494,'Daily Returns'!D$1243:D$1494)</f>
        <v>0.4746384195995394</v>
      </c>
      <c r="J1242" s="37">
        <f>CORREL('Daily Returns'!C$1243:C$1494,'Daily Returns'!D$1243:D$1494)</f>
        <v>-2.334957194051827E-2</v>
      </c>
    </row>
    <row r="1243" spans="1:10" x14ac:dyDescent="0.25">
      <c r="A1243" s="60">
        <f>'Daily Prices'!A1495</f>
        <v>44462</v>
      </c>
      <c r="B1243" s="61">
        <f>STDEV('Daily Returns'!B$1244:B$1495)*SQRT(Assumptions!$C$9)</f>
        <v>0.18040289344299207</v>
      </c>
      <c r="C1243" s="61">
        <f>STDEV('Daily Returns'!C$1244:C$1495)*SQRT(Assumptions!$C$9)</f>
        <v>0.16824621865735057</v>
      </c>
      <c r="D1243" s="61">
        <f>STDEV('Daily Returns'!D$1244:D$1495)*SQRT(Assumptions!$C$9)</f>
        <v>0.23043797706607827</v>
      </c>
      <c r="E1243" s="61">
        <f>STDEV('Daily Returns'!E$1244:E$1495)*SQRT(Assumptions!$C$9)</f>
        <v>0.12464504361708351</v>
      </c>
      <c r="F1243" s="48">
        <f>'Growth Index'!E1495/'Growth Index'!E1243-1</f>
        <v>0.3050893391821401</v>
      </c>
      <c r="G1243" s="62">
        <f>(F1243-Assumptions!$C$8)/E1243</f>
        <v>1.9261844050510974</v>
      </c>
      <c r="H1243" s="62">
        <f>CORREL('Daily Returns'!B$1244:B$1495,'Daily Returns'!C$1244:C$1495)</f>
        <v>-1.8596432597213317E-3</v>
      </c>
      <c r="I1243" s="62">
        <f>CORREL('Daily Returns'!B$1244:B$1495,'Daily Returns'!D$1244:D$1495)</f>
        <v>0.47764479232276413</v>
      </c>
      <c r="J1243" s="62">
        <f>CORREL('Daily Returns'!C$1244:C$1495,'Daily Returns'!D$1244:D$1495)</f>
        <v>-2.8107840627620333E-2</v>
      </c>
    </row>
    <row r="1244" spans="1:10" x14ac:dyDescent="0.25">
      <c r="A1244" s="63">
        <f>'Daily Prices'!A1496</f>
        <v>44463</v>
      </c>
      <c r="B1244" s="35">
        <f>STDEV('Daily Returns'!B$1245:B$1496)*SQRT(Assumptions!$C$9)</f>
        <v>0.18040456024897558</v>
      </c>
      <c r="C1244" s="35">
        <f>STDEV('Daily Returns'!C$1245:C$1496)*SQRT(Assumptions!$C$9)</f>
        <v>0.16801353401821584</v>
      </c>
      <c r="D1244" s="35">
        <f>STDEV('Daily Returns'!D$1245:D$1496)*SQRT(Assumptions!$C$9)</f>
        <v>0.23051588854988123</v>
      </c>
      <c r="E1244" s="35">
        <f>STDEV('Daily Returns'!E$1245:E$1496)*SQRT(Assumptions!$C$9)</f>
        <v>0.12466145012814545</v>
      </c>
      <c r="F1244" s="32">
        <f>'Growth Index'!E1496/'Growth Index'!E1244-1</f>
        <v>0.29882637063578232</v>
      </c>
      <c r="G1244" s="37">
        <f>(F1244-Assumptions!$C$8)/E1244</f>
        <v>1.8756910848977053</v>
      </c>
      <c r="H1244" s="37">
        <f>CORREL('Daily Returns'!B$1245:B$1496,'Daily Returns'!C$1245:C$1496)</f>
        <v>-1.975455821878554E-3</v>
      </c>
      <c r="I1244" s="37">
        <f>CORREL('Daily Returns'!B$1245:B$1496,'Daily Returns'!D$1245:D$1496)</f>
        <v>0.47735136719818672</v>
      </c>
      <c r="J1244" s="37">
        <f>CORREL('Daily Returns'!C$1245:C$1496,'Daily Returns'!D$1245:D$1496)</f>
        <v>-2.6512586326603096E-2</v>
      </c>
    </row>
    <row r="1245" spans="1:10" x14ac:dyDescent="0.25">
      <c r="A1245" s="60">
        <f>'Daily Prices'!A1497</f>
        <v>44466</v>
      </c>
      <c r="B1245" s="61">
        <f>STDEV('Daily Returns'!B$1246:B$1497)*SQRT(Assumptions!$C$9)</f>
        <v>0.18039186467783538</v>
      </c>
      <c r="C1245" s="61">
        <f>STDEV('Daily Returns'!C$1246:C$1497)*SQRT(Assumptions!$C$9)</f>
        <v>0.16480975731095218</v>
      </c>
      <c r="D1245" s="61">
        <f>STDEV('Daily Returns'!D$1246:D$1497)*SQRT(Assumptions!$C$9)</f>
        <v>0.23044883676694744</v>
      </c>
      <c r="E1245" s="61">
        <f>STDEV('Daily Returns'!E$1246:E$1497)*SQRT(Assumptions!$C$9)</f>
        <v>0.12420926441866555</v>
      </c>
      <c r="F1245" s="48">
        <f>'Growth Index'!E1497/'Growth Index'!E1245-1</f>
        <v>0.28780091377531725</v>
      </c>
      <c r="G1245" s="62">
        <f>(F1245-Assumptions!$C$8)/E1245</f>
        <v>1.7937543935880185</v>
      </c>
      <c r="H1245" s="62">
        <f>CORREL('Daily Returns'!B$1246:B$1497,'Daily Returns'!C$1246:C$1497)</f>
        <v>5.6623964610226681E-4</v>
      </c>
      <c r="I1245" s="62">
        <f>CORREL('Daily Returns'!B$1246:B$1497,'Daily Returns'!D$1246:D$1497)</f>
        <v>0.47715477548376817</v>
      </c>
      <c r="J1245" s="62">
        <f>CORREL('Daily Returns'!C$1246:C$1497,'Daily Returns'!D$1246:D$1497)</f>
        <v>-2.203148075916761E-2</v>
      </c>
    </row>
    <row r="1246" spans="1:10" x14ac:dyDescent="0.25">
      <c r="A1246" s="63">
        <f>'Daily Prices'!A1498</f>
        <v>44467</v>
      </c>
      <c r="B1246" s="35">
        <f>STDEV('Daily Returns'!B$1247:B$1498)*SQRT(Assumptions!$C$9)</f>
        <v>0.18043699992642651</v>
      </c>
      <c r="C1246" s="35">
        <f>STDEV('Daily Returns'!C$1247:C$1498)*SQRT(Assumptions!$C$9)</f>
        <v>0.16458863605161053</v>
      </c>
      <c r="D1246" s="35">
        <f>STDEV('Daily Returns'!D$1247:D$1498)*SQRT(Assumptions!$C$9)</f>
        <v>0.23039428475138324</v>
      </c>
      <c r="E1246" s="35">
        <f>STDEV('Daily Returns'!E$1247:E$1498)*SQRT(Assumptions!$C$9)</f>
        <v>0.12419270245793593</v>
      </c>
      <c r="F1246" s="32">
        <f>'Growth Index'!E1498/'Growth Index'!E1246-1</f>
        <v>0.27559243521805632</v>
      </c>
      <c r="G1246" s="37">
        <f>(F1246-Assumptions!$C$8)/E1246</f>
        <v>1.6956908985001271</v>
      </c>
      <c r="H1246" s="37">
        <f>CORREL('Daily Returns'!B$1247:B$1498,'Daily Returns'!C$1247:C$1498)</f>
        <v>-2.8277175688437236E-4</v>
      </c>
      <c r="I1246" s="37">
        <f>CORREL('Daily Returns'!B$1247:B$1498,'Daily Returns'!D$1247:D$1498)</f>
        <v>0.47766018257690074</v>
      </c>
      <c r="J1246" s="37">
        <f>CORREL('Daily Returns'!C$1247:C$1498,'Daily Returns'!D$1247:D$1498)</f>
        <v>-2.0905686105901079E-2</v>
      </c>
    </row>
    <row r="1247" spans="1:10" x14ac:dyDescent="0.25">
      <c r="A1247" s="60">
        <f>'Daily Prices'!A1499</f>
        <v>44468</v>
      </c>
      <c r="B1247" s="61">
        <f>STDEV('Daily Returns'!B$1248:B$1499)*SQRT(Assumptions!$C$9)</f>
        <v>0.18053489710505796</v>
      </c>
      <c r="C1247" s="61">
        <f>STDEV('Daily Returns'!C$1248:C$1499)*SQRT(Assumptions!$C$9)</f>
        <v>0.16394245955900844</v>
      </c>
      <c r="D1247" s="61">
        <f>STDEV('Daily Returns'!D$1248:D$1499)*SQRT(Assumptions!$C$9)</f>
        <v>0.23055291047087617</v>
      </c>
      <c r="E1247" s="61">
        <f>STDEV('Daily Returns'!E$1248:E$1499)*SQRT(Assumptions!$C$9)</f>
        <v>0.12395681615930512</v>
      </c>
      <c r="F1247" s="48">
        <f>'Growth Index'!E1499/'Growth Index'!E1247-1</f>
        <v>0.29012550673382309</v>
      </c>
      <c r="G1247" s="62">
        <f>(F1247-Assumptions!$C$8)/E1247</f>
        <v>1.816160770412975</v>
      </c>
      <c r="H1247" s="62">
        <f>CORREL('Daily Returns'!B$1248:B$1499,'Daily Returns'!C$1248:C$1499)</f>
        <v>-1.983611784878317E-3</v>
      </c>
      <c r="I1247" s="62">
        <f>CORREL('Daily Returns'!B$1248:B$1499,'Daily Returns'!D$1248:D$1499)</f>
        <v>0.47536648873775755</v>
      </c>
      <c r="J1247" s="62">
        <f>CORREL('Daily Returns'!C$1248:C$1499,'Daily Returns'!D$1248:D$1499)</f>
        <v>-2.2017794819284568E-2</v>
      </c>
    </row>
    <row r="1248" spans="1:10" x14ac:dyDescent="0.25">
      <c r="A1248" s="63">
        <f>'Daily Prices'!A1500</f>
        <v>44469</v>
      </c>
      <c r="B1248" s="35">
        <f>STDEV('Daily Returns'!B$1249:B$1500)*SQRT(Assumptions!$C$9)</f>
        <v>0.1806476546886443</v>
      </c>
      <c r="C1248" s="35">
        <f>STDEV('Daily Returns'!C$1249:C$1500)*SQRT(Assumptions!$C$9)</f>
        <v>0.16386729413327045</v>
      </c>
      <c r="D1248" s="35">
        <f>STDEV('Daily Returns'!D$1249:D$1500)*SQRT(Assumptions!$C$9)</f>
        <v>0.22806946564353556</v>
      </c>
      <c r="E1248" s="35">
        <f>STDEV('Daily Returns'!E$1249:E$1500)*SQRT(Assumptions!$C$9)</f>
        <v>0.12330302840127987</v>
      </c>
      <c r="F1248" s="32">
        <f>'Growth Index'!E1500/'Growth Index'!E1248-1</f>
        <v>0.26971282412918995</v>
      </c>
      <c r="G1248" s="37">
        <f>(F1248-Assumptions!$C$8)/E1248</f>
        <v>1.6602416565387867</v>
      </c>
      <c r="H1248" s="37">
        <f>CORREL('Daily Returns'!B$1249:B$1500,'Daily Returns'!C$1249:C$1500)</f>
        <v>-2.8514459853540915E-3</v>
      </c>
      <c r="I1248" s="37">
        <f>CORREL('Daily Returns'!B$1249:B$1500,'Daily Returns'!D$1249:D$1500)</f>
        <v>0.47969354476011877</v>
      </c>
      <c r="J1248" s="37">
        <f>CORREL('Daily Returns'!C$1249:C$1500,'Daily Returns'!D$1249:D$1500)</f>
        <v>-2.7689490056483936E-2</v>
      </c>
    </row>
    <row r="1249" spans="1:10" x14ac:dyDescent="0.25">
      <c r="A1249" s="60">
        <f>'Daily Prices'!A1501</f>
        <v>44474</v>
      </c>
      <c r="B1249" s="61">
        <f>STDEV('Daily Returns'!B$1250:B$1501)*SQRT(Assumptions!$C$9)</f>
        <v>0.18082873186428458</v>
      </c>
      <c r="C1249" s="61">
        <f>STDEV('Daily Returns'!C$1250:C$1501)*SQRT(Assumptions!$C$9)</f>
        <v>0.15411524623666764</v>
      </c>
      <c r="D1249" s="61">
        <f>STDEV('Daily Returns'!D$1250:D$1501)*SQRT(Assumptions!$C$9)</f>
        <v>0.22801263740104136</v>
      </c>
      <c r="E1249" s="61">
        <f>STDEV('Daily Returns'!E$1250:E$1501)*SQRT(Assumptions!$C$9)</f>
        <v>0.12225240239172654</v>
      </c>
      <c r="F1249" s="48">
        <f>'Growth Index'!E1501/'Growth Index'!E1249-1</f>
        <v>0.30584739425262053</v>
      </c>
      <c r="G1249" s="62">
        <f>(F1249-Assumptions!$C$8)/E1249</f>
        <v>1.9700831193556974</v>
      </c>
      <c r="H1249" s="62">
        <f>CORREL('Daily Returns'!B$1250:B$1501,'Daily Returns'!C$1250:C$1501)</f>
        <v>6.4696961760534865E-3</v>
      </c>
      <c r="I1249" s="62">
        <f>CORREL('Daily Returns'!B$1250:B$1501,'Daily Returns'!D$1250:D$1501)</f>
        <v>0.48044690036754262</v>
      </c>
      <c r="J1249" s="62">
        <f>CORREL('Daily Returns'!C$1250:C$1501,'Daily Returns'!D$1250:D$1501)</f>
        <v>-1.0143953191377151E-2</v>
      </c>
    </row>
    <row r="1250" spans="1:10" x14ac:dyDescent="0.25">
      <c r="A1250" s="63">
        <f>'Daily Prices'!A1502</f>
        <v>44475</v>
      </c>
      <c r="B1250" s="35">
        <f>STDEV('Daily Returns'!B$1251:B$1502)*SQRT(Assumptions!$C$9)</f>
        <v>0.18113934539548307</v>
      </c>
      <c r="C1250" s="35">
        <f>STDEV('Daily Returns'!C$1251:C$1502)*SQRT(Assumptions!$C$9)</f>
        <v>0.15413865242407965</v>
      </c>
      <c r="D1250" s="35">
        <f>STDEV('Daily Returns'!D$1251:D$1502)*SQRT(Assumptions!$C$9)</f>
        <v>0.22795576379358351</v>
      </c>
      <c r="E1250" s="35">
        <f>STDEV('Daily Returns'!E$1251:E$1502)*SQRT(Assumptions!$C$9)</f>
        <v>0.12217013414462309</v>
      </c>
      <c r="F1250" s="32">
        <f>'Growth Index'!E1502/'Growth Index'!E1250-1</f>
        <v>0.30254300922353838</v>
      </c>
      <c r="G1250" s="37">
        <f>(F1250-Assumptions!$C$8)/E1250</f>
        <v>1.9443623508044829</v>
      </c>
      <c r="H1250" s="37">
        <f>CORREL('Daily Returns'!B$1251:B$1502,'Daily Returns'!C$1251:C$1502)</f>
        <v>4.1112421151531069E-3</v>
      </c>
      <c r="I1250" s="37">
        <f>CORREL('Daily Returns'!B$1251:B$1502,'Daily Returns'!D$1251:D$1502)</f>
        <v>0.47815572901332964</v>
      </c>
      <c r="J1250" s="37">
        <f>CORREL('Daily Returns'!C$1251:C$1502,'Daily Returns'!D$1251:D$1502)</f>
        <v>-1.0326308878854053E-2</v>
      </c>
    </row>
    <row r="1251" spans="1:10" x14ac:dyDescent="0.25">
      <c r="A1251" s="60">
        <f>'Daily Prices'!A1503</f>
        <v>44477</v>
      </c>
      <c r="B1251" s="61">
        <f>STDEV('Daily Returns'!B$1252:B$1503)*SQRT(Assumptions!$C$9)</f>
        <v>0.18111724955570893</v>
      </c>
      <c r="C1251" s="61">
        <f>STDEV('Daily Returns'!C$1252:C$1503)*SQRT(Assumptions!$C$9)</f>
        <v>0.15466307861674741</v>
      </c>
      <c r="D1251" s="61">
        <f>STDEV('Daily Returns'!D$1252:D$1503)*SQRT(Assumptions!$C$9)</f>
        <v>0.22787232057403731</v>
      </c>
      <c r="E1251" s="61">
        <f>STDEV('Daily Returns'!E$1252:E$1503)*SQRT(Assumptions!$C$9)</f>
        <v>0.12252115258832369</v>
      </c>
      <c r="F1251" s="48">
        <f>'Growth Index'!E1503/'Growth Index'!E1251-1</f>
        <v>0.32700039219608246</v>
      </c>
      <c r="G1251" s="62">
        <f>(F1251-Assumptions!$C$8)/E1251</f>
        <v>2.1384094636818753</v>
      </c>
      <c r="H1251" s="62">
        <f>CORREL('Daily Returns'!B$1252:B$1503,'Daily Returns'!C$1252:C$1503)</f>
        <v>1.0142238864814477E-2</v>
      </c>
      <c r="I1251" s="62">
        <f>CORREL('Daily Returns'!B$1252:B$1503,'Daily Returns'!D$1252:D$1503)</f>
        <v>0.47771126905362965</v>
      </c>
      <c r="J1251" s="62">
        <f>CORREL('Daily Returns'!C$1252:C$1503,'Daily Returns'!D$1252:D$1503)</f>
        <v>-6.9228476679908946E-3</v>
      </c>
    </row>
    <row r="1252" spans="1:10" x14ac:dyDescent="0.25">
      <c r="A1252" s="63">
        <f>'Daily Prices'!A1504</f>
        <v>44480</v>
      </c>
      <c r="B1252" s="35">
        <f>STDEV('Daily Returns'!B$1253:B$1504)*SQRT(Assumptions!$C$9)</f>
        <v>0.18109822620140334</v>
      </c>
      <c r="C1252" s="35">
        <f>STDEV('Daily Returns'!C$1253:C$1504)*SQRT(Assumptions!$C$9)</f>
        <v>0.15413455193175257</v>
      </c>
      <c r="D1252" s="35">
        <f>STDEV('Daily Returns'!D$1253:D$1504)*SQRT(Assumptions!$C$9)</f>
        <v>0.22798219732470115</v>
      </c>
      <c r="E1252" s="35">
        <f>STDEV('Daily Returns'!E$1253:E$1504)*SQRT(Assumptions!$C$9)</f>
        <v>0.12225616515606294</v>
      </c>
      <c r="F1252" s="32">
        <f>'Growth Index'!E1504/'Growth Index'!E1252-1</f>
        <v>0.31666101167753102</v>
      </c>
      <c r="G1252" s="37">
        <f>(F1252-Assumptions!$C$8)/E1252</f>
        <v>2.0584729723550521</v>
      </c>
      <c r="H1252" s="37">
        <f>CORREL('Daily Returns'!B$1253:B$1504,'Daily Returns'!C$1253:C$1504)</f>
        <v>8.9505571920394395E-3</v>
      </c>
      <c r="I1252" s="37">
        <f>CORREL('Daily Returns'!B$1253:B$1504,'Daily Returns'!D$1253:D$1504)</f>
        <v>0.47704276110349042</v>
      </c>
      <c r="J1252" s="37">
        <f>CORREL('Daily Returns'!C$1253:C$1504,'Daily Returns'!D$1253:D$1504)</f>
        <v>-1.0593412509366797E-2</v>
      </c>
    </row>
    <row r="1253" spans="1:10" x14ac:dyDescent="0.25">
      <c r="A1253" s="60">
        <f>'Daily Prices'!A1505</f>
        <v>44481</v>
      </c>
      <c r="B1253" s="61">
        <f>STDEV('Daily Returns'!B$1254:B$1505)*SQRT(Assumptions!$C$9)</f>
        <v>0.18078233868089078</v>
      </c>
      <c r="C1253" s="61">
        <f>STDEV('Daily Returns'!C$1254:C$1505)*SQRT(Assumptions!$C$9)</f>
        <v>0.15338948266833424</v>
      </c>
      <c r="D1253" s="61">
        <f>STDEV('Daily Returns'!D$1254:D$1505)*SQRT(Assumptions!$C$9)</f>
        <v>0.23046693356724052</v>
      </c>
      <c r="E1253" s="61">
        <f>STDEV('Daily Returns'!E$1254:E$1505)*SQRT(Assumptions!$C$9)</f>
        <v>0.12192227406662969</v>
      </c>
      <c r="F1253" s="48">
        <f>'Growth Index'!E1505/'Growth Index'!E1253-1</f>
        <v>0.29228572654188079</v>
      </c>
      <c r="G1253" s="62">
        <f>(F1253-Assumptions!$C$8)/E1253</f>
        <v>1.8641854270013918</v>
      </c>
      <c r="H1253" s="62">
        <f>CORREL('Daily Returns'!B$1254:B$1505,'Daily Returns'!C$1254:C$1505)</f>
        <v>2.7033864200532338E-3</v>
      </c>
      <c r="I1253" s="62">
        <f>CORREL('Daily Returns'!B$1254:B$1505,'Daily Returns'!D$1254:D$1505)</f>
        <v>0.47080627389104202</v>
      </c>
      <c r="J1253" s="62">
        <f>CORREL('Daily Returns'!C$1254:C$1505,'Daily Returns'!D$1254:D$1505)</f>
        <v>-2.0047459838787834E-2</v>
      </c>
    </row>
    <row r="1254" spans="1:10" x14ac:dyDescent="0.25">
      <c r="A1254" s="63">
        <f>'Daily Prices'!A1506</f>
        <v>44482</v>
      </c>
      <c r="B1254" s="35">
        <f>STDEV('Daily Returns'!B$1255:B$1506)*SQRT(Assumptions!$C$9)</f>
        <v>0.18087076410738276</v>
      </c>
      <c r="C1254" s="35">
        <f>STDEV('Daily Returns'!C$1255:C$1506)*SQRT(Assumptions!$C$9)</f>
        <v>0.15326713764649766</v>
      </c>
      <c r="D1254" s="35">
        <f>STDEV('Daily Returns'!D$1255:D$1506)*SQRT(Assumptions!$C$9)</f>
        <v>0.23178583961314297</v>
      </c>
      <c r="E1254" s="35">
        <f>STDEV('Daily Returns'!E$1255:E$1506)*SQRT(Assumptions!$C$9)</f>
        <v>0.1225377289681945</v>
      </c>
      <c r="F1254" s="32">
        <f>'Growth Index'!E1506/'Growth Index'!E1254-1</f>
        <v>0.31272069734579944</v>
      </c>
      <c r="G1254" s="37">
        <f>(F1254-Assumptions!$C$8)/E1254</f>
        <v>2.0215871424391834</v>
      </c>
      <c r="H1254" s="37">
        <f>CORREL('Daily Returns'!B$1255:B$1506,'Daily Returns'!C$1255:C$1506)</f>
        <v>4.6385516783585172E-3</v>
      </c>
      <c r="I1254" s="37">
        <f>CORREL('Daily Returns'!B$1255:B$1506,'Daily Returns'!D$1255:D$1506)</f>
        <v>0.47123607339394324</v>
      </c>
      <c r="J1254" s="37">
        <f>CORREL('Daily Returns'!C$1255:C$1506,'Daily Returns'!D$1255:D$1506)</f>
        <v>-1.2835461809805675E-2</v>
      </c>
    </row>
    <row r="1255" spans="1:10" x14ac:dyDescent="0.25">
      <c r="A1255" s="60">
        <f>'Daily Prices'!A1507</f>
        <v>44483</v>
      </c>
      <c r="B1255" s="61">
        <f>STDEV('Daily Returns'!B$1256:B$1507)*SQRT(Assumptions!$C$9)</f>
        <v>0.18061782877688709</v>
      </c>
      <c r="C1255" s="61">
        <f>STDEV('Daily Returns'!C$1256:C$1507)*SQRT(Assumptions!$C$9)</f>
        <v>0.15134586840325093</v>
      </c>
      <c r="D1255" s="61">
        <f>STDEV('Daily Returns'!D$1256:D$1507)*SQRT(Assumptions!$C$9)</f>
        <v>0.23196814186748879</v>
      </c>
      <c r="E1255" s="61">
        <f>STDEV('Daily Returns'!E$1256:E$1507)*SQRT(Assumptions!$C$9)</f>
        <v>0.12193706812766399</v>
      </c>
      <c r="F1255" s="48">
        <f>'Growth Index'!E1507/'Growth Index'!E1255-1</f>
        <v>0.33943860250449887</v>
      </c>
      <c r="G1255" s="62">
        <f>(F1255-Assumptions!$C$8)/E1255</f>
        <v>2.2506577099030372</v>
      </c>
      <c r="H1255" s="62">
        <f>CORREL('Daily Returns'!B$1256:B$1507,'Daily Returns'!C$1256:C$1507)</f>
        <v>-5.1911909283692522E-3</v>
      </c>
      <c r="I1255" s="62">
        <f>CORREL('Daily Returns'!B$1256:B$1507,'Daily Returns'!D$1256:D$1507)</f>
        <v>0.47289113602199667</v>
      </c>
      <c r="J1255" s="62">
        <f>CORREL('Daily Returns'!C$1256:C$1507,'Daily Returns'!D$1256:D$1507)</f>
        <v>-1.27473669295487E-2</v>
      </c>
    </row>
    <row r="1256" spans="1:10" x14ac:dyDescent="0.25">
      <c r="A1256" s="63">
        <f>'Daily Prices'!A1508</f>
        <v>44487</v>
      </c>
      <c r="B1256" s="35">
        <f>STDEV('Daily Returns'!B$1257:B$1508)*SQRT(Assumptions!$C$9)</f>
        <v>0.18066622615478903</v>
      </c>
      <c r="C1256" s="35">
        <f>STDEV('Daily Returns'!C$1257:C$1508)*SQRT(Assumptions!$C$9)</f>
        <v>0.15189943378827578</v>
      </c>
      <c r="D1256" s="35">
        <f>STDEV('Daily Returns'!D$1257:D$1508)*SQRT(Assumptions!$C$9)</f>
        <v>0.2320714789184139</v>
      </c>
      <c r="E1256" s="35">
        <f>STDEV('Daily Returns'!E$1257:E$1508)*SQRT(Assumptions!$C$9)</f>
        <v>0.12192979099195281</v>
      </c>
      <c r="F1256" s="32">
        <f>'Growth Index'!E1508/'Growth Index'!E1256-1</f>
        <v>0.33574355422079605</v>
      </c>
      <c r="G1256" s="37">
        <f>(F1256-Assumptions!$C$8)/E1256</f>
        <v>2.2204873150210251</v>
      </c>
      <c r="H1256" s="37">
        <f>CORREL('Daily Returns'!B$1257:B$1508,'Daily Returns'!C$1257:C$1508)</f>
        <v>-7.5608090178060422E-3</v>
      </c>
      <c r="I1256" s="37">
        <f>CORREL('Daily Returns'!B$1257:B$1508,'Daily Returns'!D$1257:D$1508)</f>
        <v>0.47325323891212995</v>
      </c>
      <c r="J1256" s="37">
        <f>CORREL('Daily Returns'!C$1257:C$1508,'Daily Returns'!D$1257:D$1508)</f>
        <v>-1.5539024385241785E-2</v>
      </c>
    </row>
    <row r="1257" spans="1:10" x14ac:dyDescent="0.25">
      <c r="A1257" s="60">
        <f>'Daily Prices'!A1509</f>
        <v>44488</v>
      </c>
      <c r="B1257" s="61">
        <f>STDEV('Daily Returns'!B$1258:B$1509)*SQRT(Assumptions!$C$9)</f>
        <v>0.18052841307191611</v>
      </c>
      <c r="C1257" s="61">
        <f>STDEV('Daily Returns'!C$1258:C$1509)*SQRT(Assumptions!$C$9)</f>
        <v>0.15202439174444346</v>
      </c>
      <c r="D1257" s="61">
        <f>STDEV('Daily Returns'!D$1258:D$1509)*SQRT(Assumptions!$C$9)</f>
        <v>0.23240157750344129</v>
      </c>
      <c r="E1257" s="61">
        <f>STDEV('Daily Returns'!E$1258:E$1509)*SQRT(Assumptions!$C$9)</f>
        <v>0.12193712015981385</v>
      </c>
      <c r="F1257" s="48">
        <f>'Growth Index'!E1509/'Growth Index'!E1257-1</f>
        <v>0.33079020897737688</v>
      </c>
      <c r="G1257" s="62">
        <f>(F1257-Assumptions!$C$8)/E1257</f>
        <v>2.1797317226208519</v>
      </c>
      <c r="H1257" s="62">
        <f>CORREL('Daily Returns'!B$1258:B$1509,'Daily Returns'!C$1258:C$1509)</f>
        <v>-8.0865926006118E-3</v>
      </c>
      <c r="I1257" s="62">
        <f>CORREL('Daily Returns'!B$1258:B$1509,'Daily Returns'!D$1258:D$1509)</f>
        <v>0.47406838143576513</v>
      </c>
      <c r="J1257" s="62">
        <f>CORREL('Daily Returns'!C$1258:C$1509,'Daily Returns'!D$1258:D$1509)</f>
        <v>-1.7703629922280115E-2</v>
      </c>
    </row>
    <row r="1258" spans="1:10" x14ac:dyDescent="0.25">
      <c r="A1258" s="63">
        <f>'Daily Prices'!A1510</f>
        <v>44489</v>
      </c>
      <c r="B1258" s="35">
        <f>STDEV('Daily Returns'!B$1259:B$1510)*SQRT(Assumptions!$C$9)</f>
        <v>0.1807662564724653</v>
      </c>
      <c r="C1258" s="35">
        <f>STDEV('Daily Returns'!C$1259:C$1510)*SQRT(Assumptions!$C$9)</f>
        <v>0.15135339845407672</v>
      </c>
      <c r="D1258" s="35">
        <f>STDEV('Daily Returns'!D$1259:D$1510)*SQRT(Assumptions!$C$9)</f>
        <v>0.23259076098271547</v>
      </c>
      <c r="E1258" s="35">
        <f>STDEV('Daily Returns'!E$1259:E$1510)*SQRT(Assumptions!$C$9)</f>
        <v>0.12203968413619709</v>
      </c>
      <c r="F1258" s="32">
        <f>'Growth Index'!E1510/'Growth Index'!E1258-1</f>
        <v>0.32854523325578544</v>
      </c>
      <c r="G1258" s="37">
        <f>(F1258-Assumptions!$C$8)/E1258</f>
        <v>2.1595043867998478</v>
      </c>
      <c r="H1258" s="37">
        <f>CORREL('Daily Returns'!B$1259:B$1510,'Daily Returns'!C$1259:C$1510)</f>
        <v>-6.2606546903443425E-3</v>
      </c>
      <c r="I1258" s="37">
        <f>CORREL('Daily Returns'!B$1259:B$1510,'Daily Returns'!D$1259:D$1510)</f>
        <v>0.47513027890185849</v>
      </c>
      <c r="J1258" s="37">
        <f>CORREL('Daily Returns'!C$1259:C$1510,'Daily Returns'!D$1259:D$1510)</f>
        <v>-1.6096860720500022E-2</v>
      </c>
    </row>
    <row r="1259" spans="1:10" x14ac:dyDescent="0.25">
      <c r="A1259" s="60">
        <f>'Daily Prices'!A1511</f>
        <v>44490</v>
      </c>
      <c r="B1259" s="61">
        <f>STDEV('Daily Returns'!B$1260:B$1511)*SQRT(Assumptions!$C$9)</f>
        <v>0.18086994905413251</v>
      </c>
      <c r="C1259" s="61">
        <f>STDEV('Daily Returns'!C$1260:C$1511)*SQRT(Assumptions!$C$9)</f>
        <v>0.15091112212502511</v>
      </c>
      <c r="D1259" s="61">
        <f>STDEV('Daily Returns'!D$1260:D$1511)*SQRT(Assumptions!$C$9)</f>
        <v>0.23258703746728149</v>
      </c>
      <c r="E1259" s="61">
        <f>STDEV('Daily Returns'!E$1260:E$1511)*SQRT(Assumptions!$C$9)</f>
        <v>0.12187773043328086</v>
      </c>
      <c r="F1259" s="48">
        <f>'Growth Index'!E1511/'Growth Index'!E1259-1</f>
        <v>0.31836180810025305</v>
      </c>
      <c r="G1259" s="62">
        <f>(F1259-Assumptions!$C$8)/E1259</f>
        <v>2.0788195447973994</v>
      </c>
      <c r="H1259" s="62">
        <f>CORREL('Daily Returns'!B$1260:B$1511,'Daily Returns'!C$1260:C$1511)</f>
        <v>-8.3618773007040851E-3</v>
      </c>
      <c r="I1259" s="62">
        <f>CORREL('Daily Returns'!B$1260:B$1511,'Daily Returns'!D$1260:D$1511)</f>
        <v>0.47447117770368408</v>
      </c>
      <c r="J1259" s="62">
        <f>CORREL('Daily Returns'!C$1260:C$1511,'Daily Returns'!D$1260:D$1511)</f>
        <v>-1.6699707647257842E-2</v>
      </c>
    </row>
    <row r="1260" spans="1:10" x14ac:dyDescent="0.25">
      <c r="A1260" s="63">
        <f>'Daily Prices'!A1512</f>
        <v>44491</v>
      </c>
      <c r="B1260" s="35">
        <f>STDEV('Daily Returns'!B$1261:B$1512)*SQRT(Assumptions!$C$9)</f>
        <v>0.1809020290416618</v>
      </c>
      <c r="C1260" s="35">
        <f>STDEV('Daily Returns'!C$1261:C$1512)*SQRT(Assumptions!$C$9)</f>
        <v>0.15175457597804023</v>
      </c>
      <c r="D1260" s="35">
        <f>STDEV('Daily Returns'!D$1261:D$1512)*SQRT(Assumptions!$C$9)</f>
        <v>0.23286738425283615</v>
      </c>
      <c r="E1260" s="35">
        <f>STDEV('Daily Returns'!E$1261:E$1512)*SQRT(Assumptions!$C$9)</f>
        <v>0.12184138353411392</v>
      </c>
      <c r="F1260" s="32">
        <f>'Growth Index'!E1512/'Growth Index'!E1260-1</f>
        <v>0.32799459487623861</v>
      </c>
      <c r="G1260" s="37">
        <f>(F1260-Assumptions!$C$8)/E1260</f>
        <v>2.1584997416136837</v>
      </c>
      <c r="H1260" s="37">
        <f>CORREL('Daily Returns'!B$1261:B$1512,'Daily Returns'!C$1261:C$1512)</f>
        <v>-1.1005665189824753E-2</v>
      </c>
      <c r="I1260" s="37">
        <f>CORREL('Daily Returns'!B$1261:B$1512,'Daily Returns'!D$1261:D$1512)</f>
        <v>0.47476257414652551</v>
      </c>
      <c r="J1260" s="37">
        <f>CORREL('Daily Returns'!C$1261:C$1512,'Daily Returns'!D$1261:D$1512)</f>
        <v>-2.2710458726802822E-2</v>
      </c>
    </row>
    <row r="1261" spans="1:10" x14ac:dyDescent="0.25">
      <c r="A1261" s="60">
        <f>'Daily Prices'!A1513</f>
        <v>44494</v>
      </c>
      <c r="B1261" s="61">
        <f>STDEV('Daily Returns'!B$1262:B$1513)*SQRT(Assumptions!$C$9)</f>
        <v>0.18075738998177901</v>
      </c>
      <c r="C1261" s="61">
        <f>STDEV('Daily Returns'!C$1262:C$1513)*SQRT(Assumptions!$C$9)</f>
        <v>0.1515034489073048</v>
      </c>
      <c r="D1261" s="61">
        <f>STDEV('Daily Returns'!D$1262:D$1513)*SQRT(Assumptions!$C$9)</f>
        <v>0.23270202898833886</v>
      </c>
      <c r="E1261" s="61">
        <f>STDEV('Daily Returns'!E$1262:E$1513)*SQRT(Assumptions!$C$9)</f>
        <v>0.12155699475463011</v>
      </c>
      <c r="F1261" s="48">
        <f>'Growth Index'!E1513/'Growth Index'!E1261-1</f>
        <v>0.31660203412469778</v>
      </c>
      <c r="G1261" s="62">
        <f>(F1261-Assumptions!$C$8)/E1261</f>
        <v>2.0698276938531688</v>
      </c>
      <c r="H1261" s="62">
        <f>CORREL('Daily Returns'!B$1262:B$1513,'Daily Returns'!C$1262:C$1513)</f>
        <v>-1.3384354556526071E-2</v>
      </c>
      <c r="I1261" s="62">
        <f>CORREL('Daily Returns'!B$1262:B$1513,'Daily Returns'!D$1262:D$1513)</f>
        <v>0.47396029316913907</v>
      </c>
      <c r="J1261" s="62">
        <f>CORREL('Daily Returns'!C$1262:C$1513,'Daily Returns'!D$1262:D$1513)</f>
        <v>-2.4943067524887761E-2</v>
      </c>
    </row>
    <row r="1262" spans="1:10" x14ac:dyDescent="0.25">
      <c r="A1262" s="63">
        <f>'Daily Prices'!A1514</f>
        <v>44495</v>
      </c>
      <c r="B1262" s="35">
        <f>STDEV('Daily Returns'!B$1263:B$1514)*SQRT(Assumptions!$C$9)</f>
        <v>0.17932393995083201</v>
      </c>
      <c r="C1262" s="35">
        <f>STDEV('Daily Returns'!C$1263:C$1514)*SQRT(Assumptions!$C$9)</f>
        <v>0.15195067920929173</v>
      </c>
      <c r="D1262" s="35">
        <f>STDEV('Daily Returns'!D$1263:D$1514)*SQRT(Assumptions!$C$9)</f>
        <v>0.22990929758987799</v>
      </c>
      <c r="E1262" s="35">
        <f>STDEV('Daily Returns'!E$1263:E$1514)*SQRT(Assumptions!$C$9)</f>
        <v>0.12025182005803529</v>
      </c>
      <c r="F1262" s="32">
        <f>'Growth Index'!E1514/'Growth Index'!E1262-1</f>
        <v>0.33855149678282848</v>
      </c>
      <c r="G1262" s="37">
        <f>(F1262-Assumptions!$C$8)/E1262</f>
        <v>2.2748220912648849</v>
      </c>
      <c r="H1262" s="37">
        <f>CORREL('Daily Returns'!B$1263:B$1514,'Daily Returns'!C$1263:C$1514)</f>
        <v>-1.5183008608399152E-2</v>
      </c>
      <c r="I1262" s="37">
        <f>CORREL('Daily Returns'!B$1263:B$1514,'Daily Returns'!D$1263:D$1514)</f>
        <v>0.46374256871988456</v>
      </c>
      <c r="J1262" s="37">
        <f>CORREL('Daily Returns'!C$1263:C$1514,'Daily Returns'!D$1263:D$1514)</f>
        <v>-2.7110552799816379E-2</v>
      </c>
    </row>
    <row r="1263" spans="1:10" x14ac:dyDescent="0.25">
      <c r="A1263" s="60">
        <f>'Daily Prices'!A1515</f>
        <v>44496</v>
      </c>
      <c r="B1263" s="61">
        <f>STDEV('Daily Returns'!B$1264:B$1515)*SQRT(Assumptions!$C$9)</f>
        <v>0.17932621868087914</v>
      </c>
      <c r="C1263" s="61">
        <f>STDEV('Daily Returns'!C$1264:C$1515)*SQRT(Assumptions!$C$9)</f>
        <v>0.15193310082039613</v>
      </c>
      <c r="D1263" s="61">
        <f>STDEV('Daily Returns'!D$1264:D$1515)*SQRT(Assumptions!$C$9)</f>
        <v>0.22974605804164774</v>
      </c>
      <c r="E1263" s="61">
        <f>STDEV('Daily Returns'!E$1264:E$1515)*SQRT(Assumptions!$C$9)</f>
        <v>0.12024445644592284</v>
      </c>
      <c r="F1263" s="48">
        <f>'Growth Index'!E1515/'Growth Index'!E1263-1</f>
        <v>0.33679959383525926</v>
      </c>
      <c r="G1263" s="62">
        <f>(F1263-Assumptions!$C$8)/E1263</f>
        <v>2.2603918872342761</v>
      </c>
      <c r="H1263" s="62">
        <f>CORREL('Daily Returns'!B$1264:B$1515,'Daily Returns'!C$1264:C$1515)</f>
        <v>-1.7459579691770168E-2</v>
      </c>
      <c r="I1263" s="62">
        <f>CORREL('Daily Returns'!B$1264:B$1515,'Daily Returns'!D$1264:D$1515)</f>
        <v>0.46548712501247724</v>
      </c>
      <c r="J1263" s="62">
        <f>CORREL('Daily Returns'!C$1264:C$1515,'Daily Returns'!D$1264:D$1515)</f>
        <v>-2.5927129036602277E-2</v>
      </c>
    </row>
    <row r="1264" spans="1:10" x14ac:dyDescent="0.25">
      <c r="A1264" s="63">
        <f>'Daily Prices'!A1516</f>
        <v>44497</v>
      </c>
      <c r="B1264" s="35">
        <f>STDEV('Daily Returns'!B$1265:B$1516)*SQRT(Assumptions!$C$9)</f>
        <v>0.18052867987309701</v>
      </c>
      <c r="C1264" s="35">
        <f>STDEV('Daily Returns'!C$1265:C$1516)*SQRT(Assumptions!$C$9)</f>
        <v>0.15156871295924945</v>
      </c>
      <c r="D1264" s="35">
        <f>STDEV('Daily Returns'!D$1265:D$1516)*SQRT(Assumptions!$C$9)</f>
        <v>0.23134207073132274</v>
      </c>
      <c r="E1264" s="35">
        <f>STDEV('Daily Returns'!E$1265:E$1516)*SQRT(Assumptions!$C$9)</f>
        <v>0.1208401896125867</v>
      </c>
      <c r="F1264" s="32">
        <f>'Growth Index'!E1516/'Growth Index'!E1264-1</f>
        <v>0.32747268876742242</v>
      </c>
      <c r="G1264" s="37">
        <f>(F1264-Assumptions!$C$8)/E1264</f>
        <v>2.1720645226468869</v>
      </c>
      <c r="H1264" s="37">
        <f>CORREL('Daily Returns'!B$1265:B$1516,'Daily Returns'!C$1265:C$1516)</f>
        <v>-1.9096453456609225E-2</v>
      </c>
      <c r="I1264" s="37">
        <f>CORREL('Daily Returns'!B$1265:B$1516,'Daily Returns'!D$1265:D$1516)</f>
        <v>0.47353374246685243</v>
      </c>
      <c r="J1264" s="37">
        <f>CORREL('Daily Returns'!C$1265:C$1516,'Daily Returns'!D$1265:D$1516)</f>
        <v>-3.0610664289205895E-2</v>
      </c>
    </row>
    <row r="1265" spans="1:10" x14ac:dyDescent="0.25">
      <c r="A1265" s="60">
        <f>'Daily Prices'!A1517</f>
        <v>44498</v>
      </c>
      <c r="B1265" s="61">
        <f>STDEV('Daily Returns'!B$1266:B$1517)*SQRT(Assumptions!$C$9)</f>
        <v>0.18009935842178007</v>
      </c>
      <c r="C1265" s="61">
        <f>STDEV('Daily Returns'!C$1266:C$1517)*SQRT(Assumptions!$C$9)</f>
        <v>0.15213411644638541</v>
      </c>
      <c r="D1265" s="61">
        <f>STDEV('Daily Returns'!D$1266:D$1517)*SQRT(Assumptions!$C$9)</f>
        <v>0.23137384465270888</v>
      </c>
      <c r="E1265" s="61">
        <f>STDEV('Daily Returns'!E$1266:E$1517)*SQRT(Assumptions!$C$9)</f>
        <v>0.12098179809838637</v>
      </c>
      <c r="F1265" s="48">
        <f>'Growth Index'!E1517/'Growth Index'!E1265-1</f>
        <v>0.3256754603507257</v>
      </c>
      <c r="G1265" s="62">
        <f>(F1265-Assumptions!$C$8)/E1265</f>
        <v>2.1546667717629377</v>
      </c>
      <c r="H1265" s="62">
        <f>CORREL('Daily Returns'!B$1266:B$1517,'Daily Returns'!C$1266:C$1517)</f>
        <v>-1.7779807105419723E-2</v>
      </c>
      <c r="I1265" s="62">
        <f>CORREL('Daily Returns'!B$1266:B$1517,'Daily Returns'!D$1266:D$1517)</f>
        <v>0.47378652038954805</v>
      </c>
      <c r="J1265" s="62">
        <f>CORREL('Daily Returns'!C$1266:C$1517,'Daily Returns'!D$1266:D$1517)</f>
        <v>-2.8483576765880033E-2</v>
      </c>
    </row>
    <row r="1266" spans="1:10" x14ac:dyDescent="0.25">
      <c r="A1266" s="63">
        <f>'Daily Prices'!A1518</f>
        <v>44501</v>
      </c>
      <c r="B1266" s="35">
        <f>STDEV('Daily Returns'!B$1267:B$1518)*SQRT(Assumptions!$C$9)</f>
        <v>0.18051367330047902</v>
      </c>
      <c r="C1266" s="35">
        <f>STDEV('Daily Returns'!C$1267:C$1518)*SQRT(Assumptions!$C$9)</f>
        <v>0.15259679353820707</v>
      </c>
      <c r="D1266" s="35">
        <f>STDEV('Daily Returns'!D$1267:D$1518)*SQRT(Assumptions!$C$9)</f>
        <v>0.23120259140969393</v>
      </c>
      <c r="E1266" s="35">
        <f>STDEV('Daily Returns'!E$1267:E$1518)*SQRT(Assumptions!$C$9)</f>
        <v>0.12129820591974916</v>
      </c>
      <c r="F1266" s="32">
        <f>'Growth Index'!E1518/'Growth Index'!E1266-1</f>
        <v>0.33882693907081185</v>
      </c>
      <c r="G1266" s="37">
        <f>(F1266-Assumptions!$C$8)/E1266</f>
        <v>2.2574689954769456</v>
      </c>
      <c r="H1266" s="37">
        <f>CORREL('Daily Returns'!B$1267:B$1518,'Daily Returns'!C$1267:C$1518)</f>
        <v>-1.2073803691430783E-2</v>
      </c>
      <c r="I1266" s="37">
        <f>CORREL('Daily Returns'!B$1267:B$1518,'Daily Returns'!D$1267:D$1518)</f>
        <v>0.47312702104538717</v>
      </c>
      <c r="J1266" s="37">
        <f>CORREL('Daily Returns'!C$1267:C$1518,'Daily Returns'!D$1267:D$1518)</f>
        <v>-2.7225198207422065E-2</v>
      </c>
    </row>
    <row r="1267" spans="1:10" x14ac:dyDescent="0.25">
      <c r="A1267" s="60">
        <f>'Daily Prices'!A1519</f>
        <v>44502</v>
      </c>
      <c r="B1267" s="61">
        <f>STDEV('Daily Returns'!B$1268:B$1519)*SQRT(Assumptions!$C$9)</f>
        <v>0.18038773777667053</v>
      </c>
      <c r="C1267" s="61">
        <f>STDEV('Daily Returns'!C$1268:C$1519)*SQRT(Assumptions!$C$9)</f>
        <v>0.15245457693803918</v>
      </c>
      <c r="D1267" s="61">
        <f>STDEV('Daily Returns'!D$1268:D$1519)*SQRT(Assumptions!$C$9)</f>
        <v>0.23102970554290667</v>
      </c>
      <c r="E1267" s="61">
        <f>STDEV('Daily Returns'!E$1268:E$1519)*SQRT(Assumptions!$C$9)</f>
        <v>0.12132340126262547</v>
      </c>
      <c r="F1267" s="48">
        <f>'Growth Index'!E1519/'Growth Index'!E1267-1</f>
        <v>0.33707455361177585</v>
      </c>
      <c r="G1267" s="62">
        <f>(F1267-Assumptions!$C$8)/E1267</f>
        <v>2.242556265157976</v>
      </c>
      <c r="H1267" s="62">
        <f>CORREL('Daily Returns'!B$1268:B$1519,'Daily Returns'!C$1268:C$1519)</f>
        <v>-9.1096141584171043E-3</v>
      </c>
      <c r="I1267" s="62">
        <f>CORREL('Daily Returns'!B$1268:B$1519,'Daily Returns'!D$1268:D$1519)</f>
        <v>0.47212599624344659</v>
      </c>
      <c r="J1267" s="62">
        <f>CORREL('Daily Returns'!C$1268:C$1519,'Daily Returns'!D$1268:D$1519)</f>
        <v>-2.522590487098066E-2</v>
      </c>
    </row>
    <row r="1268" spans="1:10" x14ac:dyDescent="0.25">
      <c r="A1268" s="63">
        <f>'Daily Prices'!A1520</f>
        <v>44508</v>
      </c>
      <c r="B1268" s="35">
        <f>STDEV('Daily Returns'!B$1269:B$1520)*SQRT(Assumptions!$C$9)</f>
        <v>0.1798813483014704</v>
      </c>
      <c r="C1268" s="35">
        <f>STDEV('Daily Returns'!C$1269:C$1520)*SQRT(Assumptions!$C$9)</f>
        <v>0.15210966360933012</v>
      </c>
      <c r="D1268" s="35">
        <f>STDEV('Daily Returns'!D$1269:D$1520)*SQRT(Assumptions!$C$9)</f>
        <v>0.23067473879161893</v>
      </c>
      <c r="E1268" s="35">
        <f>STDEV('Daily Returns'!E$1269:E$1520)*SQRT(Assumptions!$C$9)</f>
        <v>0.12068000566008388</v>
      </c>
      <c r="F1268" s="32">
        <f>'Growth Index'!E1520/'Growth Index'!E1268-1</f>
        <v>0.32627486525799321</v>
      </c>
      <c r="G1268" s="37">
        <f>(F1268-Assumptions!$C$8)/E1268</f>
        <v>2.1650219837900826</v>
      </c>
      <c r="H1268" s="37">
        <f>CORREL('Daily Returns'!B$1269:B$1520,'Daily Returns'!C$1269:C$1520)</f>
        <v>-1.4359044707385051E-2</v>
      </c>
      <c r="I1268" s="37">
        <f>CORREL('Daily Returns'!B$1269:B$1520,'Daily Returns'!D$1269:D$1520)</f>
        <v>0.4695875920380061</v>
      </c>
      <c r="J1268" s="37">
        <f>CORREL('Daily Returns'!C$1269:C$1520,'Daily Returns'!D$1269:D$1520)</f>
        <v>-2.9980745366773236E-2</v>
      </c>
    </row>
    <row r="1269" spans="1:10" x14ac:dyDescent="0.25">
      <c r="A1269" s="60">
        <f>'Daily Prices'!A1521</f>
        <v>44510</v>
      </c>
      <c r="B1269" s="61">
        <f>STDEV('Daily Returns'!B$1270:B$1521)*SQRT(Assumptions!$C$9)</f>
        <v>0.17994531889872983</v>
      </c>
      <c r="C1269" s="61">
        <f>STDEV('Daily Returns'!C$1270:C$1521)*SQRT(Assumptions!$C$9)</f>
        <v>0.15396871251402255</v>
      </c>
      <c r="D1269" s="61">
        <f>STDEV('Daily Returns'!D$1270:D$1521)*SQRT(Assumptions!$C$9)</f>
        <v>0.23066522065105913</v>
      </c>
      <c r="E1269" s="61">
        <f>STDEV('Daily Returns'!E$1270:E$1521)*SQRT(Assumptions!$C$9)</f>
        <v>0.12090180537113408</v>
      </c>
      <c r="F1269" s="48">
        <f>'Growth Index'!E1521/'Growth Index'!E1269-1</f>
        <v>0.345610429130496</v>
      </c>
      <c r="G1269" s="62">
        <f>(F1269-Assumptions!$C$8)/E1269</f>
        <v>2.3209779892790019</v>
      </c>
      <c r="H1269" s="62">
        <f>CORREL('Daily Returns'!B$1270:B$1521,'Daily Returns'!C$1270:C$1521)</f>
        <v>-1.949707787512801E-2</v>
      </c>
      <c r="I1269" s="62">
        <f>CORREL('Daily Returns'!B$1270:B$1521,'Daily Returns'!D$1270:D$1521)</f>
        <v>0.46931185843642204</v>
      </c>
      <c r="J1269" s="62">
        <f>CORREL('Daily Returns'!C$1270:C$1521,'Daily Returns'!D$1270:D$1521)</f>
        <v>-2.9951652436597632E-2</v>
      </c>
    </row>
    <row r="1270" spans="1:10" x14ac:dyDescent="0.25">
      <c r="A1270" s="63">
        <f>'Daily Prices'!A1522</f>
        <v>44511</v>
      </c>
      <c r="B1270" s="35">
        <f>STDEV('Daily Returns'!B$1271:B$1522)*SQRT(Assumptions!$C$9)</f>
        <v>0.18011805160974229</v>
      </c>
      <c r="C1270" s="35">
        <f>STDEV('Daily Returns'!C$1271:C$1522)*SQRT(Assumptions!$C$9)</f>
        <v>0.15387798031431985</v>
      </c>
      <c r="D1270" s="35">
        <f>STDEV('Daily Returns'!D$1271:D$1522)*SQRT(Assumptions!$C$9)</f>
        <v>0.23082019278736879</v>
      </c>
      <c r="E1270" s="35">
        <f>STDEV('Daily Returns'!E$1271:E$1522)*SQRT(Assumptions!$C$9)</f>
        <v>0.12090217949712635</v>
      </c>
      <c r="F1270" s="32">
        <f>'Growth Index'!E1522/'Growth Index'!E1270-1</f>
        <v>0.34489629305486047</v>
      </c>
      <c r="G1270" s="37">
        <f>(F1270-Assumptions!$C$8)/E1270</f>
        <v>2.3150640808879146</v>
      </c>
      <c r="H1270" s="37">
        <f>CORREL('Daily Returns'!B$1271:B$1522,'Daily Returns'!C$1271:C$1522)</f>
        <v>-1.8437179333233342E-2</v>
      </c>
      <c r="I1270" s="37">
        <f>CORREL('Daily Returns'!B$1271:B$1522,'Daily Returns'!D$1271:D$1522)</f>
        <v>0.46643165906676054</v>
      </c>
      <c r="J1270" s="37">
        <f>CORREL('Daily Returns'!C$1271:C$1522,'Daily Returns'!D$1271:D$1522)</f>
        <v>-2.9790450149496425E-2</v>
      </c>
    </row>
    <row r="1271" spans="1:10" x14ac:dyDescent="0.25">
      <c r="A1271" s="60">
        <f>'Daily Prices'!A1523</f>
        <v>44515</v>
      </c>
      <c r="B1271" s="61">
        <f>STDEV('Daily Returns'!B$1272:B$1523)*SQRT(Assumptions!$C$9)</f>
        <v>0.18040031183029109</v>
      </c>
      <c r="C1271" s="61">
        <f>STDEV('Daily Returns'!C$1272:C$1523)*SQRT(Assumptions!$C$9)</f>
        <v>0.15388970221330658</v>
      </c>
      <c r="D1271" s="61">
        <f>STDEV('Daily Returns'!D$1272:D$1523)*SQRT(Assumptions!$C$9)</f>
        <v>0.23069056383859324</v>
      </c>
      <c r="E1271" s="61">
        <f>STDEV('Daily Returns'!E$1272:E$1523)*SQRT(Assumptions!$C$9)</f>
        <v>0.12091903015243545</v>
      </c>
      <c r="F1271" s="48">
        <f>'Growth Index'!E1523/'Growth Index'!E1271-1</f>
        <v>0.34564558872734952</v>
      </c>
      <c r="G1271" s="62">
        <f>(F1271-Assumptions!$C$8)/E1271</f>
        <v>2.3209381383026004</v>
      </c>
      <c r="H1271" s="62">
        <f>CORREL('Daily Returns'!B$1272:B$1523,'Daily Returns'!C$1272:C$1523)</f>
        <v>-1.6934692769843829E-2</v>
      </c>
      <c r="I1271" s="62">
        <f>CORREL('Daily Returns'!B$1272:B$1523,'Daily Returns'!D$1272:D$1523)</f>
        <v>0.4643183091349834</v>
      </c>
      <c r="J1271" s="62">
        <f>CORREL('Daily Returns'!C$1272:C$1523,'Daily Returns'!D$1272:D$1523)</f>
        <v>-2.9542163237083453E-2</v>
      </c>
    </row>
    <row r="1272" spans="1:10" x14ac:dyDescent="0.25">
      <c r="A1272" s="63">
        <f>'Daily Prices'!A1524</f>
        <v>44516</v>
      </c>
      <c r="B1272" s="35">
        <f>STDEV('Daily Returns'!B$1273:B$1524)*SQRT(Assumptions!$C$9)</f>
        <v>0.1805279508961509</v>
      </c>
      <c r="C1272" s="35">
        <f>STDEV('Daily Returns'!C$1273:C$1524)*SQRT(Assumptions!$C$9)</f>
        <v>0.15382519430295546</v>
      </c>
      <c r="D1272" s="35">
        <f>STDEV('Daily Returns'!D$1273:D$1524)*SQRT(Assumptions!$C$9)</f>
        <v>0.23091261970536972</v>
      </c>
      <c r="E1272" s="35">
        <f>STDEV('Daily Returns'!E$1273:E$1524)*SQRT(Assumptions!$C$9)</f>
        <v>0.12098995337104955</v>
      </c>
      <c r="F1272" s="32">
        <f>'Growth Index'!E1524/'Growth Index'!E1272-1</f>
        <v>0.33338615206403599</v>
      </c>
      <c r="G1272" s="37">
        <f>(F1272-Assumptions!$C$8)/E1272</f>
        <v>2.2182515538373235</v>
      </c>
      <c r="H1272" s="37">
        <f>CORREL('Daily Returns'!B$1273:B$1524,'Daily Returns'!C$1273:C$1524)</f>
        <v>-1.7740049598134511E-2</v>
      </c>
      <c r="I1272" s="37">
        <f>CORREL('Daily Returns'!B$1273:B$1524,'Daily Returns'!D$1273:D$1524)</f>
        <v>0.46542599040788951</v>
      </c>
      <c r="J1272" s="37">
        <f>CORREL('Daily Returns'!C$1273:C$1524,'Daily Returns'!D$1273:D$1524)</f>
        <v>-2.9732725767625624E-2</v>
      </c>
    </row>
    <row r="1273" spans="1:10" x14ac:dyDescent="0.25">
      <c r="A1273" s="60">
        <f>'Daily Prices'!A1525</f>
        <v>44517</v>
      </c>
      <c r="B1273" s="61">
        <f>STDEV('Daily Returns'!B$1274:B$1525)*SQRT(Assumptions!$C$9)</f>
        <v>0.18038577809921402</v>
      </c>
      <c r="C1273" s="61">
        <f>STDEV('Daily Returns'!C$1274:C$1525)*SQRT(Assumptions!$C$9)</f>
        <v>0.15346091488866445</v>
      </c>
      <c r="D1273" s="61">
        <f>STDEV('Daily Returns'!D$1274:D$1525)*SQRT(Assumptions!$C$9)</f>
        <v>0.23075669207790353</v>
      </c>
      <c r="E1273" s="61">
        <f>STDEV('Daily Returns'!E$1274:E$1525)*SQRT(Assumptions!$C$9)</f>
        <v>0.12059190078188527</v>
      </c>
      <c r="F1273" s="48">
        <f>'Growth Index'!E1525/'Growth Index'!E1273-1</f>
        <v>0.34352490271761527</v>
      </c>
      <c r="G1273" s="62">
        <f>(F1273-Assumptions!$C$8)/E1273</f>
        <v>2.3096484997063245</v>
      </c>
      <c r="H1273" s="62">
        <f>CORREL('Daily Returns'!B$1274:B$1525,'Daily Returns'!C$1274:C$1525)</f>
        <v>-2.2166205840906211E-2</v>
      </c>
      <c r="I1273" s="62">
        <f>CORREL('Daily Returns'!B$1274:B$1525,'Daily Returns'!D$1274:D$1525)</f>
        <v>0.46453626016707728</v>
      </c>
      <c r="J1273" s="62">
        <f>CORREL('Daily Returns'!C$1274:C$1525,'Daily Returns'!D$1274:D$1525)</f>
        <v>-3.2923715070599067E-2</v>
      </c>
    </row>
    <row r="1274" spans="1:10" x14ac:dyDescent="0.25">
      <c r="A1274" s="63">
        <f>'Daily Prices'!A1526</f>
        <v>44518</v>
      </c>
      <c r="B1274" s="35">
        <f>STDEV('Daily Returns'!B$1275:B$1526)*SQRT(Assumptions!$C$9)</f>
        <v>0.1804872550620811</v>
      </c>
      <c r="C1274" s="35">
        <f>STDEV('Daily Returns'!C$1275:C$1526)*SQRT(Assumptions!$C$9)</f>
        <v>0.15338098486840299</v>
      </c>
      <c r="D1274" s="35">
        <f>STDEV('Daily Returns'!D$1275:D$1526)*SQRT(Assumptions!$C$9)</f>
        <v>0.23106291998203796</v>
      </c>
      <c r="E1274" s="35">
        <f>STDEV('Daily Returns'!E$1275:E$1526)*SQRT(Assumptions!$C$9)</f>
        <v>0.12083102856037874</v>
      </c>
      <c r="F1274" s="32">
        <f>'Growth Index'!E1526/'Growth Index'!E1274-1</f>
        <v>0.33189565736475379</v>
      </c>
      <c r="G1274" s="37">
        <f>(F1274-Assumptions!$C$8)/E1274</f>
        <v>2.2088337784146828</v>
      </c>
      <c r="H1274" s="37">
        <f>CORREL('Daily Returns'!B$1275:B$1526,'Daily Returns'!C$1275:C$1526)</f>
        <v>-1.9705959628170563E-2</v>
      </c>
      <c r="I1274" s="37">
        <f>CORREL('Daily Returns'!B$1275:B$1526,'Daily Returns'!D$1275:D$1526)</f>
        <v>0.46593050922832768</v>
      </c>
      <c r="J1274" s="37">
        <f>CORREL('Daily Returns'!C$1275:C$1526,'Daily Returns'!D$1275:D$1526)</f>
        <v>-3.1457512523195688E-2</v>
      </c>
    </row>
    <row r="1275" spans="1:10" x14ac:dyDescent="0.25">
      <c r="A1275" s="60">
        <f>'Daily Prices'!A1527</f>
        <v>44522</v>
      </c>
      <c r="B1275" s="61">
        <f>STDEV('Daily Returns'!B$1276:B$1527)*SQRT(Assumptions!$C$9)</f>
        <v>0.18033110172756089</v>
      </c>
      <c r="C1275" s="61">
        <f>STDEV('Daily Returns'!C$1276:C$1527)*SQRT(Assumptions!$C$9)</f>
        <v>0.15334852078353806</v>
      </c>
      <c r="D1275" s="61">
        <f>STDEV('Daily Returns'!D$1276:D$1527)*SQRT(Assumptions!$C$9)</f>
        <v>0.23026694238158765</v>
      </c>
      <c r="E1275" s="61">
        <f>STDEV('Daily Returns'!E$1276:E$1527)*SQRT(Assumptions!$C$9)</f>
        <v>0.12036927066557705</v>
      </c>
      <c r="F1275" s="48">
        <f>'Growth Index'!E1527/'Growth Index'!E1275-1</f>
        <v>0.3351059543090007</v>
      </c>
      <c r="G1275" s="62">
        <f>(F1275-Assumptions!$C$8)/E1275</f>
        <v>2.2439776598749885</v>
      </c>
      <c r="H1275" s="62">
        <f>CORREL('Daily Returns'!B$1276:B$1527,'Daily Returns'!C$1276:C$1527)</f>
        <v>-2.0866797365170643E-2</v>
      </c>
      <c r="I1275" s="62">
        <f>CORREL('Daily Returns'!B$1276:B$1527,'Daily Returns'!D$1276:D$1527)</f>
        <v>0.46371705754817444</v>
      </c>
      <c r="J1275" s="62">
        <f>CORREL('Daily Returns'!C$1276:C$1527,'Daily Returns'!D$1276:D$1527)</f>
        <v>-3.5406889515331108E-2</v>
      </c>
    </row>
    <row r="1276" spans="1:10" x14ac:dyDescent="0.25">
      <c r="A1276" s="63">
        <f>'Daily Prices'!A1528</f>
        <v>44523</v>
      </c>
      <c r="B1276" s="35">
        <f>STDEV('Daily Returns'!B$1277:B$1528)*SQRT(Assumptions!$C$9)</f>
        <v>0.18007704196992033</v>
      </c>
      <c r="C1276" s="35">
        <f>STDEV('Daily Returns'!C$1277:C$1528)*SQRT(Assumptions!$C$9)</f>
        <v>0.15398542051300113</v>
      </c>
      <c r="D1276" s="35">
        <f>STDEV('Daily Returns'!D$1277:D$1528)*SQRT(Assumptions!$C$9)</f>
        <v>0.23010092607982552</v>
      </c>
      <c r="E1276" s="35">
        <f>STDEV('Daily Returns'!E$1277:E$1528)*SQRT(Assumptions!$C$9)</f>
        <v>0.12014427117576104</v>
      </c>
      <c r="F1276" s="32">
        <f>'Growth Index'!E1528/'Growth Index'!E1276-1</f>
        <v>0.34234239178481363</v>
      </c>
      <c r="G1276" s="37">
        <f>(F1276-Assumptions!$C$8)/E1276</f>
        <v>2.3084112881178069</v>
      </c>
      <c r="H1276" s="37">
        <f>CORREL('Daily Returns'!B$1277:B$1528,'Daily Returns'!C$1277:C$1528)</f>
        <v>-2.2427651714225155E-2</v>
      </c>
      <c r="I1276" s="37">
        <f>CORREL('Daily Returns'!B$1277:B$1528,'Daily Returns'!D$1277:D$1528)</f>
        <v>0.46204104550953262</v>
      </c>
      <c r="J1276" s="37">
        <f>CORREL('Daily Returns'!C$1277:C$1528,'Daily Returns'!D$1277:D$1528)</f>
        <v>-3.995076127772141E-2</v>
      </c>
    </row>
    <row r="1277" spans="1:10" x14ac:dyDescent="0.25">
      <c r="A1277" s="60">
        <f>'Daily Prices'!A1529</f>
        <v>44524</v>
      </c>
      <c r="B1277" s="61">
        <f>STDEV('Daily Returns'!B$1278:B$1529)*SQRT(Assumptions!$C$9)</f>
        <v>0.18019128570879955</v>
      </c>
      <c r="C1277" s="61">
        <f>STDEV('Daily Returns'!C$1278:C$1529)*SQRT(Assumptions!$C$9)</f>
        <v>0.15311166729856099</v>
      </c>
      <c r="D1277" s="61">
        <f>STDEV('Daily Returns'!D$1278:D$1529)*SQRT(Assumptions!$C$9)</f>
        <v>0.2299824946341851</v>
      </c>
      <c r="E1277" s="61">
        <f>STDEV('Daily Returns'!E$1278:E$1529)*SQRT(Assumptions!$C$9)</f>
        <v>0.11979812180346704</v>
      </c>
      <c r="F1277" s="48">
        <f>'Growth Index'!E1529/'Growth Index'!E1277-1</f>
        <v>0.35009741557202756</v>
      </c>
      <c r="G1277" s="62">
        <f>(F1277-Assumptions!$C$8)/E1277</f>
        <v>2.3798154034479748</v>
      </c>
      <c r="H1277" s="62">
        <f>CORREL('Daily Returns'!B$1278:B$1529,'Daily Returns'!C$1278:C$1529)</f>
        <v>-2.3746138557303519E-2</v>
      </c>
      <c r="I1277" s="62">
        <f>CORREL('Daily Returns'!B$1278:B$1529,'Daily Returns'!D$1278:D$1529)</f>
        <v>0.46174939337376797</v>
      </c>
      <c r="J1277" s="62">
        <f>CORREL('Daily Returns'!C$1278:C$1529,'Daily Returns'!D$1278:D$1529)</f>
        <v>-4.3652500958515507E-2</v>
      </c>
    </row>
    <row r="1278" spans="1:10" x14ac:dyDescent="0.25">
      <c r="A1278" s="63">
        <f>'Daily Prices'!A1530</f>
        <v>44525</v>
      </c>
      <c r="B1278" s="35">
        <f>STDEV('Daily Returns'!B$1279:B$1530)*SQRT(Assumptions!$C$9)</f>
        <v>0.17750934936317175</v>
      </c>
      <c r="C1278" s="35">
        <f>STDEV('Daily Returns'!C$1279:C$1530)*SQRT(Assumptions!$C$9)</f>
        <v>0.15310117169222703</v>
      </c>
      <c r="D1278" s="35">
        <f>STDEV('Daily Returns'!D$1279:D$1530)*SQRT(Assumptions!$C$9)</f>
        <v>0.22989558702210319</v>
      </c>
      <c r="E1278" s="35">
        <f>STDEV('Daily Returns'!E$1279:E$1530)*SQRT(Assumptions!$C$9)</f>
        <v>0.11914903516175621</v>
      </c>
      <c r="F1278" s="32">
        <f>'Growth Index'!E1530/'Growth Index'!E1278-1</f>
        <v>0.37275973454242073</v>
      </c>
      <c r="G1278" s="37">
        <f>(F1278-Assumptions!$C$8)/E1278</f>
        <v>2.5829813403407544</v>
      </c>
      <c r="H1278" s="37">
        <f>CORREL('Daily Returns'!B$1279:B$1530,'Daily Returns'!C$1279:C$1530)</f>
        <v>-2.7873864856435681E-2</v>
      </c>
      <c r="I1278" s="37">
        <f>CORREL('Daily Returns'!B$1279:B$1530,'Daily Returns'!D$1279:D$1530)</f>
        <v>0.46409505581873767</v>
      </c>
      <c r="J1278" s="37">
        <f>CORREL('Daily Returns'!C$1279:C$1530,'Daily Returns'!D$1279:D$1530)</f>
        <v>-4.4235159867601605E-2</v>
      </c>
    </row>
    <row r="1279" spans="1:10" x14ac:dyDescent="0.25">
      <c r="A1279" s="60">
        <f>'Daily Prices'!A1531</f>
        <v>44526</v>
      </c>
      <c r="B1279" s="61">
        <f>STDEV('Daily Returns'!B$1280:B$1531)*SQRT(Assumptions!$C$9)</f>
        <v>0.17889751361316128</v>
      </c>
      <c r="C1279" s="61">
        <f>STDEV('Daily Returns'!C$1280:C$1531)*SQRT(Assumptions!$C$9)</f>
        <v>0.1536746305331565</v>
      </c>
      <c r="D1279" s="61">
        <f>STDEV('Daily Returns'!D$1280:D$1531)*SQRT(Assumptions!$C$9)</f>
        <v>0.23197288785538078</v>
      </c>
      <c r="E1279" s="61">
        <f>STDEV('Daily Returns'!E$1280:E$1531)*SQRT(Assumptions!$C$9)</f>
        <v>0.11982906855392995</v>
      </c>
      <c r="F1279" s="48">
        <f>'Growth Index'!E1531/'Growth Index'!E1279-1</f>
        <v>0.34909353934815379</v>
      </c>
      <c r="G1279" s="62">
        <f>(F1279-Assumptions!$C$8)/E1279</f>
        <v>2.370823229926847</v>
      </c>
      <c r="H1279" s="62">
        <f>CORREL('Daily Returns'!B$1280:B$1531,'Daily Returns'!C$1280:C$1531)</f>
        <v>-4.1669184097085032E-2</v>
      </c>
      <c r="I1279" s="62">
        <f>CORREL('Daily Returns'!B$1280:B$1531,'Daily Returns'!D$1280:D$1531)</f>
        <v>0.4830107410173432</v>
      </c>
      <c r="J1279" s="62">
        <f>CORREL('Daily Returns'!C$1280:C$1531,'Daily Returns'!D$1280:D$1531)</f>
        <v>-5.564221930562302E-2</v>
      </c>
    </row>
    <row r="1280" spans="1:10" x14ac:dyDescent="0.25">
      <c r="A1280" s="63">
        <f>'Daily Prices'!A1532</f>
        <v>44529</v>
      </c>
      <c r="B1280" s="35">
        <f>STDEV('Daily Returns'!B$1281:B$1532)*SQRT(Assumptions!$C$9)</f>
        <v>0.17833817467853272</v>
      </c>
      <c r="C1280" s="35">
        <f>STDEV('Daily Returns'!C$1281:C$1532)*SQRT(Assumptions!$C$9)</f>
        <v>0.15375540232834894</v>
      </c>
      <c r="D1280" s="35">
        <f>STDEV('Daily Returns'!D$1281:D$1532)*SQRT(Assumptions!$C$9)</f>
        <v>0.23115255647590835</v>
      </c>
      <c r="E1280" s="35">
        <f>STDEV('Daily Returns'!E$1281:E$1532)*SQRT(Assumptions!$C$9)</f>
        <v>0.11931612364227062</v>
      </c>
      <c r="F1280" s="32">
        <f>'Growth Index'!E1532/'Growth Index'!E1280-1</f>
        <v>0.32687774114702628</v>
      </c>
      <c r="G1280" s="37">
        <f>(F1280-Assumptions!$C$8)/E1280</f>
        <v>2.1948227377230158</v>
      </c>
      <c r="H1280" s="37">
        <f>CORREL('Daily Returns'!B$1281:B$1532,'Daily Returns'!C$1281:C$1532)</f>
        <v>-4.3801258155656358E-2</v>
      </c>
      <c r="I1280" s="37">
        <f>CORREL('Daily Returns'!B$1281:B$1532,'Daily Returns'!D$1281:D$1532)</f>
        <v>0.47873903523534228</v>
      </c>
      <c r="J1280" s="37">
        <f>CORREL('Daily Returns'!C$1281:C$1532,'Daily Returns'!D$1281:D$1532)</f>
        <v>-5.644964005246763E-2</v>
      </c>
    </row>
    <row r="1281" spans="1:10" x14ac:dyDescent="0.25">
      <c r="A1281" s="60">
        <f>'Daily Prices'!A1533</f>
        <v>44530</v>
      </c>
      <c r="B1281" s="61">
        <f>STDEV('Daily Returns'!B$1282:B$1533)*SQRT(Assumptions!$C$9)</f>
        <v>0.17840125564473866</v>
      </c>
      <c r="C1281" s="61">
        <f>STDEV('Daily Returns'!C$1282:C$1533)*SQRT(Assumptions!$C$9)</f>
        <v>0.15379698551141688</v>
      </c>
      <c r="D1281" s="61">
        <f>STDEV('Daily Returns'!D$1282:D$1533)*SQRT(Assumptions!$C$9)</f>
        <v>0.23088893837776209</v>
      </c>
      <c r="E1281" s="61">
        <f>STDEV('Daily Returns'!E$1282:E$1533)*SQRT(Assumptions!$C$9)</f>
        <v>0.11933411575604165</v>
      </c>
      <c r="F1281" s="48">
        <f>'Growth Index'!E1533/'Growth Index'!E1281-1</f>
        <v>0.32952063849751134</v>
      </c>
      <c r="G1281" s="62">
        <f>(F1281-Assumptions!$C$8)/E1281</f>
        <v>2.2166388615832116</v>
      </c>
      <c r="H1281" s="62">
        <f>CORREL('Daily Returns'!B$1282:B$1533,'Daily Returns'!C$1282:C$1533)</f>
        <v>-4.5063665631343404E-2</v>
      </c>
      <c r="I1281" s="62">
        <f>CORREL('Daily Returns'!B$1282:B$1533,'Daily Returns'!D$1282:D$1533)</f>
        <v>0.47886876220376423</v>
      </c>
      <c r="J1281" s="62">
        <f>CORREL('Daily Returns'!C$1282:C$1533,'Daily Returns'!D$1282:D$1533)</f>
        <v>-5.3974670160050253E-2</v>
      </c>
    </row>
    <row r="1282" spans="1:10" x14ac:dyDescent="0.25">
      <c r="A1282" s="63">
        <f>'Daily Prices'!A1534</f>
        <v>44531</v>
      </c>
      <c r="B1282" s="35">
        <f>STDEV('Daily Returns'!B$1283:B$1534)*SQRT(Assumptions!$C$9)</f>
        <v>0.17863575567797454</v>
      </c>
      <c r="C1282" s="35">
        <f>STDEV('Daily Returns'!C$1283:C$1534)*SQRT(Assumptions!$C$9)</f>
        <v>0.15414034312942521</v>
      </c>
      <c r="D1282" s="35">
        <f>STDEV('Daily Returns'!D$1283:D$1534)*SQRT(Assumptions!$C$9)</f>
        <v>0.23080748995790867</v>
      </c>
      <c r="E1282" s="35">
        <f>STDEV('Daily Returns'!E$1283:E$1534)*SQRT(Assumptions!$C$9)</f>
        <v>0.11931631718348747</v>
      </c>
      <c r="F1282" s="32">
        <f>'Growth Index'!E1534/'Growth Index'!E1282-1</f>
        <v>0.33158612604340831</v>
      </c>
      <c r="G1282" s="37">
        <f>(F1282-Assumptions!$C$8)/E1282</f>
        <v>2.2342805438207236</v>
      </c>
      <c r="H1282" s="37">
        <f>CORREL('Daily Returns'!B$1283:B$1534,'Daily Returns'!C$1283:C$1534)</f>
        <v>-4.8321333694449339E-2</v>
      </c>
      <c r="I1282" s="37">
        <f>CORREL('Daily Returns'!B$1283:B$1534,'Daily Returns'!D$1283:D$1534)</f>
        <v>0.479122667958574</v>
      </c>
      <c r="J1282" s="37">
        <f>CORREL('Daily Returns'!C$1283:C$1534,'Daily Returns'!D$1283:D$1534)</f>
        <v>-5.4814079358826664E-2</v>
      </c>
    </row>
    <row r="1283" spans="1:10" x14ac:dyDescent="0.25">
      <c r="A1283" s="60">
        <f>'Daily Prices'!A1535</f>
        <v>44532</v>
      </c>
      <c r="B1283" s="61">
        <f>STDEV('Daily Returns'!B$1284:B$1535)*SQRT(Assumptions!$C$9)</f>
        <v>0.17840672237700697</v>
      </c>
      <c r="C1283" s="61">
        <f>STDEV('Daily Returns'!C$1284:C$1535)*SQRT(Assumptions!$C$9)</f>
        <v>0.15471376910762774</v>
      </c>
      <c r="D1283" s="61">
        <f>STDEV('Daily Returns'!D$1284:D$1535)*SQRT(Assumptions!$C$9)</f>
        <v>0.23071155901514304</v>
      </c>
      <c r="E1283" s="61">
        <f>STDEV('Daily Returns'!E$1284:E$1535)*SQRT(Assumptions!$C$9)</f>
        <v>0.11926450185881583</v>
      </c>
      <c r="F1283" s="48">
        <f>'Growth Index'!E1535/'Growth Index'!E1283-1</f>
        <v>0.32509379030244134</v>
      </c>
      <c r="G1283" s="62">
        <f>(F1283-Assumptions!$C$8)/E1283</f>
        <v>2.1808147960936259</v>
      </c>
      <c r="H1283" s="62">
        <f>CORREL('Daily Returns'!B$1284:B$1535,'Daily Returns'!C$1284:C$1535)</f>
        <v>-5.5959445789175929E-2</v>
      </c>
      <c r="I1283" s="62">
        <f>CORREL('Daily Returns'!B$1284:B$1535,'Daily Returns'!D$1284:D$1535)</f>
        <v>0.4832524584916375</v>
      </c>
      <c r="J1283" s="62">
        <f>CORREL('Daily Returns'!C$1284:C$1535,'Daily Returns'!D$1284:D$1535)</f>
        <v>-5.4930271598167629E-2</v>
      </c>
    </row>
    <row r="1284" spans="1:10" x14ac:dyDescent="0.25">
      <c r="A1284" s="63">
        <f>'Daily Prices'!A1536</f>
        <v>44533</v>
      </c>
      <c r="B1284" s="35">
        <f>STDEV('Daily Returns'!B$1285:B$1536)*SQRT(Assumptions!$C$9)</f>
        <v>0.17776830647889127</v>
      </c>
      <c r="C1284" s="35">
        <f>STDEV('Daily Returns'!C$1285:C$1536)*SQRT(Assumptions!$C$9)</f>
        <v>0.15452940671095569</v>
      </c>
      <c r="D1284" s="35">
        <f>STDEV('Daily Returns'!D$1285:D$1536)*SQRT(Assumptions!$C$9)</f>
        <v>0.23061396084079888</v>
      </c>
      <c r="E1284" s="35">
        <f>STDEV('Daily Returns'!E$1285:E$1536)*SQRT(Assumptions!$C$9)</f>
        <v>0.11901492296564688</v>
      </c>
      <c r="F1284" s="32">
        <f>'Growth Index'!E1536/'Growth Index'!E1284-1</f>
        <v>0.3127711039364196</v>
      </c>
      <c r="G1284" s="37">
        <f>(F1284-Assumptions!$C$8)/E1284</f>
        <v>2.0818490468454751</v>
      </c>
      <c r="H1284" s="37">
        <f>CORREL('Daily Returns'!B$1285:B$1536,'Daily Returns'!C$1285:C$1536)</f>
        <v>-6.6154358699248475E-2</v>
      </c>
      <c r="I1284" s="37">
        <f>CORREL('Daily Returns'!B$1285:B$1536,'Daily Returns'!D$1285:D$1536)</f>
        <v>0.48796916838634291</v>
      </c>
      <c r="J1284" s="37">
        <f>CORREL('Daily Returns'!C$1285:C$1536,'Daily Returns'!D$1285:D$1536)</f>
        <v>-5.2782093326289393E-2</v>
      </c>
    </row>
    <row r="1285" spans="1:10" x14ac:dyDescent="0.25">
      <c r="A1285" s="60">
        <f>'Daily Prices'!A1537</f>
        <v>44537</v>
      </c>
      <c r="B1285" s="61">
        <f>STDEV('Daily Returns'!B$1286:B$1537)*SQRT(Assumptions!$C$9)</f>
        <v>0.17768103681183481</v>
      </c>
      <c r="C1285" s="61">
        <f>STDEV('Daily Returns'!C$1286:C$1537)*SQRT(Assumptions!$C$9)</f>
        <v>0.15400677608951924</v>
      </c>
      <c r="D1285" s="61">
        <f>STDEV('Daily Returns'!D$1286:D$1537)*SQRT(Assumptions!$C$9)</f>
        <v>0.23051469331719687</v>
      </c>
      <c r="E1285" s="61">
        <f>STDEV('Daily Returns'!E$1286:E$1537)*SQRT(Assumptions!$C$9)</f>
        <v>0.1188870706706685</v>
      </c>
      <c r="F1285" s="48">
        <f>'Growth Index'!E1537/'Growth Index'!E1285-1</f>
        <v>0.32748942016244675</v>
      </c>
      <c r="G1285" s="62">
        <f>(F1285-Assumptions!$C$8)/E1285</f>
        <v>2.2078887021245062</v>
      </c>
      <c r="H1285" s="62">
        <f>CORREL('Daily Returns'!B$1286:B$1537,'Daily Returns'!C$1286:C$1537)</f>
        <v>-6.3705275749346812E-2</v>
      </c>
      <c r="I1285" s="62">
        <f>CORREL('Daily Returns'!B$1286:B$1537,'Daily Returns'!D$1286:D$1537)</f>
        <v>0.48934319090802508</v>
      </c>
      <c r="J1285" s="62">
        <f>CORREL('Daily Returns'!C$1286:C$1537,'Daily Returns'!D$1286:D$1537)</f>
        <v>-5.5600179945865677E-2</v>
      </c>
    </row>
    <row r="1286" spans="1:10" x14ac:dyDescent="0.25">
      <c r="A1286" s="63">
        <f>'Daily Prices'!A1538</f>
        <v>44538</v>
      </c>
      <c r="B1286" s="35">
        <f>STDEV('Daily Returns'!B$1287:B$1538)*SQRT(Assumptions!$C$9)</f>
        <v>0.17830673115810669</v>
      </c>
      <c r="C1286" s="35">
        <f>STDEV('Daily Returns'!C$1287:C$1538)*SQRT(Assumptions!$C$9)</f>
        <v>0.15400258539894185</v>
      </c>
      <c r="D1286" s="35">
        <f>STDEV('Daily Returns'!D$1287:D$1538)*SQRT(Assumptions!$C$9)</f>
        <v>0.2260812127340609</v>
      </c>
      <c r="E1286" s="35">
        <f>STDEV('Daily Returns'!E$1287:E$1538)*SQRT(Assumptions!$C$9)</f>
        <v>0.11796520231624406</v>
      </c>
      <c r="F1286" s="32">
        <f>'Growth Index'!E1538/'Growth Index'!E1286-1</f>
        <v>0.31453811387903863</v>
      </c>
      <c r="G1286" s="37">
        <f>(F1286-Assumptions!$C$8)/E1286</f>
        <v>2.1153535871542068</v>
      </c>
      <c r="H1286" s="37">
        <f>CORREL('Daily Returns'!B$1287:B$1538,'Daily Returns'!C$1287:C$1538)</f>
        <v>-6.3229422073226724E-2</v>
      </c>
      <c r="I1286" s="37">
        <f>CORREL('Daily Returns'!B$1287:B$1538,'Daily Returns'!D$1287:D$1538)</f>
        <v>0.49141615591838311</v>
      </c>
      <c r="J1286" s="37">
        <f>CORREL('Daily Returns'!C$1287:C$1538,'Daily Returns'!D$1287:D$1538)</f>
        <v>-5.8581509226394317E-2</v>
      </c>
    </row>
    <row r="1287" spans="1:10" x14ac:dyDescent="0.25">
      <c r="A1287" s="60">
        <f>'Daily Prices'!A1539</f>
        <v>44540</v>
      </c>
      <c r="B1287" s="61">
        <f>STDEV('Daily Returns'!B$1288:B$1539)*SQRT(Assumptions!$C$9)</f>
        <v>0.17818649667004099</v>
      </c>
      <c r="C1287" s="61">
        <f>STDEV('Daily Returns'!C$1288:C$1539)*SQRT(Assumptions!$C$9)</f>
        <v>0.15334141538696189</v>
      </c>
      <c r="D1287" s="61">
        <f>STDEV('Daily Returns'!D$1288:D$1539)*SQRT(Assumptions!$C$9)</f>
        <v>0.2260916430340168</v>
      </c>
      <c r="E1287" s="61">
        <f>STDEV('Daily Returns'!E$1288:E$1539)*SQRT(Assumptions!$C$9)</f>
        <v>0.11769257599730176</v>
      </c>
      <c r="F1287" s="48">
        <f>'Growth Index'!E1539/'Growth Index'!E1287-1</f>
        <v>0.30592431832814215</v>
      </c>
      <c r="G1287" s="62">
        <f>(F1287-Assumptions!$C$8)/E1287</f>
        <v>2.0470647046901718</v>
      </c>
      <c r="H1287" s="62">
        <f>CORREL('Daily Returns'!B$1288:B$1539,'Daily Returns'!C$1288:C$1539)</f>
        <v>-6.6962266509384055E-2</v>
      </c>
      <c r="I1287" s="62">
        <f>CORREL('Daily Returns'!B$1288:B$1539,'Daily Returns'!D$1288:D$1539)</f>
        <v>0.49152653312761779</v>
      </c>
      <c r="J1287" s="62">
        <f>CORREL('Daily Returns'!C$1288:C$1539,'Daily Returns'!D$1288:D$1539)</f>
        <v>-5.9366305669315063E-2</v>
      </c>
    </row>
    <row r="1288" spans="1:10" x14ac:dyDescent="0.25">
      <c r="A1288" s="63">
        <f>'Daily Prices'!A1540</f>
        <v>44543</v>
      </c>
      <c r="B1288" s="35">
        <f>STDEV('Daily Returns'!B$1289:B$1540)*SQRT(Assumptions!$C$9)</f>
        <v>0.17847166523805166</v>
      </c>
      <c r="C1288" s="35">
        <f>STDEV('Daily Returns'!C$1289:C$1540)*SQRT(Assumptions!$C$9)</f>
        <v>0.15336632495740188</v>
      </c>
      <c r="D1288" s="35">
        <f>STDEV('Daily Returns'!D$1289:D$1540)*SQRT(Assumptions!$C$9)</f>
        <v>0.22604879953129087</v>
      </c>
      <c r="E1288" s="35">
        <f>STDEV('Daily Returns'!E$1289:E$1540)*SQRT(Assumptions!$C$9)</f>
        <v>0.11768775753785528</v>
      </c>
      <c r="F1288" s="32">
        <f>'Growth Index'!E1540/'Growth Index'!E1288-1</f>
        <v>0.3050911267387495</v>
      </c>
      <c r="G1288" s="37">
        <f>(F1288-Assumptions!$C$8)/E1288</f>
        <v>2.0400688377592897</v>
      </c>
      <c r="H1288" s="37">
        <f>CORREL('Daily Returns'!B$1289:B$1540,'Daily Returns'!C$1289:C$1540)</f>
        <v>-6.9563003079045643E-2</v>
      </c>
      <c r="I1288" s="37">
        <f>CORREL('Daily Returns'!B$1289:B$1540,'Daily Returns'!D$1289:D$1540)</f>
        <v>0.49024514062564051</v>
      </c>
      <c r="J1288" s="37">
        <f>CORREL('Daily Returns'!C$1289:C$1540,'Daily Returns'!D$1289:D$1540)</f>
        <v>-5.7881273877709104E-2</v>
      </c>
    </row>
    <row r="1289" spans="1:10" x14ac:dyDescent="0.25">
      <c r="A1289" s="60">
        <f>'Daily Prices'!A1541</f>
        <v>44544</v>
      </c>
      <c r="B1289" s="61">
        <f>STDEV('Daily Returns'!B$1290:B$1541)*SQRT(Assumptions!$C$9)</f>
        <v>0.17852335150217674</v>
      </c>
      <c r="C1289" s="61">
        <f>STDEV('Daily Returns'!C$1290:C$1541)*SQRT(Assumptions!$C$9)</f>
        <v>0.15246023822016641</v>
      </c>
      <c r="D1289" s="61">
        <f>STDEV('Daily Returns'!D$1290:D$1541)*SQRT(Assumptions!$C$9)</f>
        <v>0.22599359176082559</v>
      </c>
      <c r="E1289" s="61">
        <f>STDEV('Daily Returns'!E$1290:E$1541)*SQRT(Assumptions!$C$9)</f>
        <v>0.11741564582591014</v>
      </c>
      <c r="F1289" s="48">
        <f>'Growth Index'!E1541/'Growth Index'!E1289-1</f>
        <v>0.31234160736832739</v>
      </c>
      <c r="G1289" s="62">
        <f>(F1289-Assumptions!$C$8)/E1289</f>
        <v>2.1065472631735629</v>
      </c>
      <c r="H1289" s="62">
        <f>CORREL('Daily Returns'!B$1290:B$1541,'Daily Returns'!C$1290:C$1541)</f>
        <v>-6.9864627973935584E-2</v>
      </c>
      <c r="I1289" s="62">
        <f>CORREL('Daily Returns'!B$1290:B$1541,'Daily Returns'!D$1290:D$1541)</f>
        <v>0.49026906259873854</v>
      </c>
      <c r="J1289" s="62">
        <f>CORREL('Daily Returns'!C$1290:C$1541,'Daily Returns'!D$1290:D$1541)</f>
        <v>-6.0656296954779837E-2</v>
      </c>
    </row>
    <row r="1290" spans="1:10" x14ac:dyDescent="0.25">
      <c r="A1290" s="63">
        <f>'Daily Prices'!A1542</f>
        <v>44545</v>
      </c>
      <c r="B1290" s="35">
        <f>STDEV('Daily Returns'!B$1291:B$1542)*SQRT(Assumptions!$C$9)</f>
        <v>0.17864562955109281</v>
      </c>
      <c r="C1290" s="35">
        <f>STDEV('Daily Returns'!C$1291:C$1542)*SQRT(Assumptions!$C$9)</f>
        <v>0.15224762344690862</v>
      </c>
      <c r="D1290" s="35">
        <f>STDEV('Daily Returns'!D$1291:D$1542)*SQRT(Assumptions!$C$9)</f>
        <v>0.22616869951147997</v>
      </c>
      <c r="E1290" s="35">
        <f>STDEV('Daily Returns'!E$1291:E$1542)*SQRT(Assumptions!$C$9)</f>
        <v>0.11745807133856215</v>
      </c>
      <c r="F1290" s="32">
        <f>'Growth Index'!E1542/'Growth Index'!E1290-1</f>
        <v>0.30179572913240138</v>
      </c>
      <c r="G1290" s="37">
        <f>(F1290-Assumptions!$C$8)/E1290</f>
        <v>2.0160021906869163</v>
      </c>
      <c r="H1290" s="37">
        <f>CORREL('Daily Returns'!B$1291:B$1542,'Daily Returns'!C$1291:C$1542)</f>
        <v>-7.0861834075237287E-2</v>
      </c>
      <c r="I1290" s="37">
        <f>CORREL('Daily Returns'!B$1291:B$1542,'Daily Returns'!D$1291:D$1542)</f>
        <v>0.49130386240894092</v>
      </c>
      <c r="J1290" s="37">
        <f>CORREL('Daily Returns'!C$1291:C$1542,'Daily Returns'!D$1291:D$1542)</f>
        <v>-6.0363182426577122E-2</v>
      </c>
    </row>
    <row r="1291" spans="1:10" x14ac:dyDescent="0.25">
      <c r="A1291" s="60">
        <f>'Daily Prices'!A1543</f>
        <v>44546</v>
      </c>
      <c r="B1291" s="61">
        <f>STDEV('Daily Returns'!B$1292:B$1543)*SQRT(Assumptions!$C$9)</f>
        <v>0.17648639942149255</v>
      </c>
      <c r="C1291" s="61">
        <f>STDEV('Daily Returns'!C$1292:C$1543)*SQRT(Assumptions!$C$9)</f>
        <v>0.15260263273805266</v>
      </c>
      <c r="D1291" s="61">
        <f>STDEV('Daily Returns'!D$1292:D$1543)*SQRT(Assumptions!$C$9)</f>
        <v>0.22472567534011645</v>
      </c>
      <c r="E1291" s="61">
        <f>STDEV('Daily Returns'!E$1292:E$1543)*SQRT(Assumptions!$C$9)</f>
        <v>0.11596053430677718</v>
      </c>
      <c r="F1291" s="48">
        <f>'Growth Index'!E1543/'Growth Index'!E1291-1</f>
        <v>0.33182710512987867</v>
      </c>
      <c r="G1291" s="62">
        <f>(F1291-Assumptions!$C$8)/E1291</f>
        <v>2.3010165201893544</v>
      </c>
      <c r="H1291" s="62">
        <f>CORREL('Daily Returns'!B$1292:B$1543,'Daily Returns'!C$1292:C$1543)</f>
        <v>-7.8874952166474194E-2</v>
      </c>
      <c r="I1291" s="62">
        <f>CORREL('Daily Returns'!B$1292:B$1543,'Daily Returns'!D$1292:D$1543)</f>
        <v>0.48226288197925815</v>
      </c>
      <c r="J1291" s="62">
        <f>CORREL('Daily Returns'!C$1292:C$1543,'Daily Returns'!D$1292:D$1543)</f>
        <v>-6.8115104613527419E-2</v>
      </c>
    </row>
    <row r="1292" spans="1:10" x14ac:dyDescent="0.25">
      <c r="A1292" s="63">
        <f>'Daily Prices'!A1544</f>
        <v>44547</v>
      </c>
      <c r="B1292" s="35">
        <f>STDEV('Daily Returns'!B$1293:B$1544)*SQRT(Assumptions!$C$9)</f>
        <v>0.17722664586241893</v>
      </c>
      <c r="C1292" s="35">
        <f>STDEV('Daily Returns'!C$1293:C$1544)*SQRT(Assumptions!$C$9)</f>
        <v>0.1524806532079461</v>
      </c>
      <c r="D1292" s="35">
        <f>STDEV('Daily Returns'!D$1293:D$1544)*SQRT(Assumptions!$C$9)</f>
        <v>0.22547501625815702</v>
      </c>
      <c r="E1292" s="35">
        <f>STDEV('Daily Returns'!E$1293:E$1544)*SQRT(Assumptions!$C$9)</f>
        <v>0.11616110455578503</v>
      </c>
      <c r="F1292" s="32">
        <f>'Growth Index'!E1544/'Growth Index'!E1292-1</f>
        <v>0.30917979546974306</v>
      </c>
      <c r="G1292" s="37">
        <f>(F1292-Assumptions!$C$8)/E1292</f>
        <v>2.1020788017083509</v>
      </c>
      <c r="H1292" s="37">
        <f>CORREL('Daily Returns'!B$1293:B$1544,'Daily Returns'!C$1293:C$1544)</f>
        <v>-8.2042231555275291E-2</v>
      </c>
      <c r="I1292" s="37">
        <f>CORREL('Daily Returns'!B$1293:B$1544,'Daily Returns'!D$1293:D$1544)</f>
        <v>0.48626364148169959</v>
      </c>
      <c r="J1292" s="37">
        <f>CORREL('Daily Returns'!C$1293:C$1544,'Daily Returns'!D$1293:D$1544)</f>
        <v>-7.2050329589939441E-2</v>
      </c>
    </row>
    <row r="1293" spans="1:10" x14ac:dyDescent="0.25">
      <c r="A1293" s="60">
        <f>'Daily Prices'!A1545</f>
        <v>44550</v>
      </c>
      <c r="B1293" s="61">
        <f>STDEV('Daily Returns'!B$1294:B$1545)*SQRT(Assumptions!$C$9)</f>
        <v>0.17835569595391257</v>
      </c>
      <c r="C1293" s="61">
        <f>STDEV('Daily Returns'!C$1294:C$1545)*SQRT(Assumptions!$C$9)</f>
        <v>0.15277716669254368</v>
      </c>
      <c r="D1293" s="61">
        <f>STDEV('Daily Returns'!D$1294:D$1545)*SQRT(Assumptions!$C$9)</f>
        <v>0.22698782205311599</v>
      </c>
      <c r="E1293" s="61">
        <f>STDEV('Daily Returns'!E$1294:E$1545)*SQRT(Assumptions!$C$9)</f>
        <v>0.11757686301223637</v>
      </c>
      <c r="F1293" s="48">
        <f>'Growth Index'!E1545/'Growth Index'!E1293-1</f>
        <v>0.27487189780920929</v>
      </c>
      <c r="G1293" s="62">
        <f>(F1293-Assumptions!$C$8)/E1293</f>
        <v>1.7849761631024945</v>
      </c>
      <c r="H1293" s="62">
        <f>CORREL('Daily Returns'!B$1294:B$1545,'Daily Returns'!C$1294:C$1545)</f>
        <v>-7.3264362722310045E-2</v>
      </c>
      <c r="I1293" s="62">
        <f>CORREL('Daily Returns'!B$1294:B$1545,'Daily Returns'!D$1294:D$1545)</f>
        <v>0.49293375680500529</v>
      </c>
      <c r="J1293" s="62">
        <f>CORREL('Daily Returns'!C$1294:C$1545,'Daily Returns'!D$1294:D$1545)</f>
        <v>-6.287411295649234E-2</v>
      </c>
    </row>
    <row r="1294" spans="1:10" x14ac:dyDescent="0.25">
      <c r="A1294" s="63">
        <f>'Daily Prices'!A1546</f>
        <v>44551</v>
      </c>
      <c r="B1294" s="35">
        <f>STDEV('Daily Returns'!B$1295:B$1546)*SQRT(Assumptions!$C$9)</f>
        <v>0.17851019126573014</v>
      </c>
      <c r="C1294" s="35">
        <f>STDEV('Daily Returns'!C$1295:C$1546)*SQRT(Assumptions!$C$9)</f>
        <v>0.15277542236330752</v>
      </c>
      <c r="D1294" s="35">
        <f>STDEV('Daily Returns'!D$1295:D$1546)*SQRT(Assumptions!$C$9)</f>
        <v>0.22711909580162926</v>
      </c>
      <c r="E1294" s="35">
        <f>STDEV('Daily Returns'!E$1295:E$1546)*SQRT(Assumptions!$C$9)</f>
        <v>0.11763634748300474</v>
      </c>
      <c r="F1294" s="32">
        <f>'Growth Index'!E1546/'Growth Index'!E1294-1</f>
        <v>0.28111041401353742</v>
      </c>
      <c r="G1294" s="37">
        <f>(F1294-Assumptions!$C$8)/E1294</f>
        <v>1.8371057809726667</v>
      </c>
      <c r="H1294" s="37">
        <f>CORREL('Daily Returns'!B$1295:B$1546,'Daily Returns'!C$1295:C$1546)</f>
        <v>-7.3637036836601624E-2</v>
      </c>
      <c r="I1294" s="37">
        <f>CORREL('Daily Returns'!B$1295:B$1546,'Daily Returns'!D$1295:D$1546)</f>
        <v>0.49378555236560218</v>
      </c>
      <c r="J1294" s="37">
        <f>CORREL('Daily Returns'!C$1295:C$1546,'Daily Returns'!D$1295:D$1546)</f>
        <v>-6.34159143144018E-2</v>
      </c>
    </row>
    <row r="1295" spans="1:10" x14ac:dyDescent="0.25">
      <c r="A1295" s="60">
        <f>'Daily Prices'!A1547</f>
        <v>44552</v>
      </c>
      <c r="B1295" s="61">
        <f>STDEV('Daily Returns'!B$1296:B$1547)*SQRT(Assumptions!$C$9)</f>
        <v>0.17874307181086779</v>
      </c>
      <c r="C1295" s="61">
        <f>STDEV('Daily Returns'!C$1296:C$1547)*SQRT(Assumptions!$C$9)</f>
        <v>0.15205098236514536</v>
      </c>
      <c r="D1295" s="61">
        <f>STDEV('Daily Returns'!D$1296:D$1547)*SQRT(Assumptions!$C$9)</f>
        <v>0.22730608471505609</v>
      </c>
      <c r="E1295" s="61">
        <f>STDEV('Daily Returns'!E$1296:E$1547)*SQRT(Assumptions!$C$9)</f>
        <v>0.1173937034671253</v>
      </c>
      <c r="F1295" s="48">
        <f>'Growth Index'!E1547/'Growth Index'!E1295-1</f>
        <v>0.27595388100755147</v>
      </c>
      <c r="G1295" s="62">
        <f>(F1295-Assumptions!$C$8)/E1295</f>
        <v>1.7969778171844333</v>
      </c>
      <c r="H1295" s="62">
        <f>CORREL('Daily Returns'!B$1296:B$1547,'Daily Returns'!C$1296:C$1547)</f>
        <v>-7.658329302232704E-2</v>
      </c>
      <c r="I1295" s="62">
        <f>CORREL('Daily Returns'!B$1296:B$1547,'Daily Returns'!D$1296:D$1547)</f>
        <v>0.49499710031230976</v>
      </c>
      <c r="J1295" s="62">
        <f>CORREL('Daily Returns'!C$1296:C$1547,'Daily Returns'!D$1296:D$1547)</f>
        <v>-6.7982210265523951E-2</v>
      </c>
    </row>
    <row r="1296" spans="1:10" x14ac:dyDescent="0.25">
      <c r="A1296" s="63">
        <f>'Daily Prices'!A1548</f>
        <v>44553</v>
      </c>
      <c r="B1296" s="35">
        <f>STDEV('Daily Returns'!B$1297:B$1548)*SQRT(Assumptions!$C$9)</f>
        <v>0.1787510035903247</v>
      </c>
      <c r="C1296" s="35">
        <f>STDEV('Daily Returns'!C$1297:C$1548)*SQRT(Assumptions!$C$9)</f>
        <v>0.15166258199788546</v>
      </c>
      <c r="D1296" s="35">
        <f>STDEV('Daily Returns'!D$1297:D$1548)*SQRT(Assumptions!$C$9)</f>
        <v>0.22740005653474812</v>
      </c>
      <c r="E1296" s="35">
        <f>STDEV('Daily Returns'!E$1297:E$1548)*SQRT(Assumptions!$C$9)</f>
        <v>0.1173018657437464</v>
      </c>
      <c r="F1296" s="32">
        <f>'Growth Index'!E1548/'Growth Index'!E1296-1</f>
        <v>0.28888268924108251</v>
      </c>
      <c r="G1296" s="37">
        <f>(F1296-Assumptions!$C$8)/E1296</f>
        <v>1.9086029691136277</v>
      </c>
      <c r="H1296" s="37">
        <f>CORREL('Daily Returns'!B$1297:B$1548,'Daily Returns'!C$1297:C$1548)</f>
        <v>-7.8621400683459519E-2</v>
      </c>
      <c r="I1296" s="37">
        <f>CORREL('Daily Returns'!B$1297:B$1548,'Daily Returns'!D$1297:D$1548)</f>
        <v>0.49554149618598003</v>
      </c>
      <c r="J1296" s="37">
        <f>CORREL('Daily Returns'!C$1297:C$1548,'Daily Returns'!D$1297:D$1548)</f>
        <v>-6.817821600484017E-2</v>
      </c>
    </row>
    <row r="1297" spans="1:10" x14ac:dyDescent="0.25">
      <c r="A1297" s="60">
        <f>'Daily Prices'!A1549</f>
        <v>44554</v>
      </c>
      <c r="B1297" s="61">
        <f>STDEV('Daily Returns'!B$1298:B$1549)*SQRT(Assumptions!$C$9)</f>
        <v>0.17880629734056222</v>
      </c>
      <c r="C1297" s="61">
        <f>STDEV('Daily Returns'!C$1298:C$1549)*SQRT(Assumptions!$C$9)</f>
        <v>0.15161135820627708</v>
      </c>
      <c r="D1297" s="61">
        <f>STDEV('Daily Returns'!D$1298:D$1549)*SQRT(Assumptions!$C$9)</f>
        <v>0.2276290607533358</v>
      </c>
      <c r="E1297" s="61">
        <f>STDEV('Daily Returns'!E$1298:E$1549)*SQRT(Assumptions!$C$9)</f>
        <v>0.11735066119700067</v>
      </c>
      <c r="F1297" s="48">
        <f>'Growth Index'!E1549/'Growth Index'!E1297-1</f>
        <v>0.2788713099216158</v>
      </c>
      <c r="G1297" s="62">
        <f>(F1297-Assumptions!$C$8)/E1297</f>
        <v>1.8224976982667573</v>
      </c>
      <c r="H1297" s="62">
        <f>CORREL('Daily Returns'!B$1298:B$1549,'Daily Returns'!C$1298:C$1549)</f>
        <v>-7.8889247983674846E-2</v>
      </c>
      <c r="I1297" s="62">
        <f>CORREL('Daily Returns'!B$1298:B$1549,'Daily Returns'!D$1298:D$1549)</f>
        <v>0.49600551102957752</v>
      </c>
      <c r="J1297" s="62">
        <f>CORREL('Daily Returns'!C$1298:C$1549,'Daily Returns'!D$1298:D$1549)</f>
        <v>-6.8575431031303133E-2</v>
      </c>
    </row>
    <row r="1298" spans="1:10" x14ac:dyDescent="0.25">
      <c r="A1298" s="63">
        <f>'Daily Prices'!A1550</f>
        <v>44557</v>
      </c>
      <c r="B1298" s="35">
        <f>STDEV('Daily Returns'!B$1299:B$1550)*SQRT(Assumptions!$C$9)</f>
        <v>0.17823624806842142</v>
      </c>
      <c r="C1298" s="35">
        <f>STDEV('Daily Returns'!C$1299:C$1550)*SQRT(Assumptions!$C$9)</f>
        <v>0.15160814185494226</v>
      </c>
      <c r="D1298" s="35">
        <f>STDEV('Daily Returns'!D$1299:D$1550)*SQRT(Assumptions!$C$9)</f>
        <v>0.22691740800153332</v>
      </c>
      <c r="E1298" s="35">
        <f>STDEV('Daily Returns'!E$1299:E$1550)*SQRT(Assumptions!$C$9)</f>
        <v>0.11691426728075045</v>
      </c>
      <c r="F1298" s="32">
        <f>'Growth Index'!E1550/'Growth Index'!E1298-1</f>
        <v>0.2940854552531289</v>
      </c>
      <c r="G1298" s="37">
        <f>(F1298-Assumptions!$C$8)/E1298</f>
        <v>1.9594311334391528</v>
      </c>
      <c r="H1298" s="37">
        <f>CORREL('Daily Returns'!B$1299:B$1550,'Daily Returns'!C$1299:C$1550)</f>
        <v>-7.9671140673076457E-2</v>
      </c>
      <c r="I1298" s="37">
        <f>CORREL('Daily Returns'!B$1299:B$1550,'Daily Returns'!D$1299:D$1550)</f>
        <v>0.49270233836917138</v>
      </c>
      <c r="J1298" s="37">
        <f>CORREL('Daily Returns'!C$1299:C$1550,'Daily Returns'!D$1299:D$1550)</f>
        <v>-6.9308399016733552E-2</v>
      </c>
    </row>
    <row r="1299" spans="1:10" x14ac:dyDescent="0.25">
      <c r="A1299" s="60">
        <f>'Daily Prices'!A1551</f>
        <v>44558</v>
      </c>
      <c r="B1299" s="61">
        <f>STDEV('Daily Returns'!B$1300:B$1551)*SQRT(Assumptions!$C$9)</f>
        <v>0.17819187407807335</v>
      </c>
      <c r="C1299" s="61">
        <f>STDEV('Daily Returns'!C$1300:C$1551)*SQRT(Assumptions!$C$9)</f>
        <v>0.15160644885051494</v>
      </c>
      <c r="D1299" s="61">
        <f>STDEV('Daily Returns'!D$1300:D$1551)*SQRT(Assumptions!$C$9)</f>
        <v>0.2270514743539207</v>
      </c>
      <c r="E1299" s="61">
        <f>STDEV('Daily Returns'!E$1300:E$1551)*SQRT(Assumptions!$C$9)</f>
        <v>0.1169461113506597</v>
      </c>
      <c r="F1299" s="48">
        <f>'Growth Index'!E1551/'Growth Index'!E1299-1</f>
        <v>0.29520400685410131</v>
      </c>
      <c r="G1299" s="62">
        <f>(F1299-Assumptions!$C$8)/E1299</f>
        <v>1.9684622617663696</v>
      </c>
      <c r="H1299" s="62">
        <f>CORREL('Daily Returns'!B$1300:B$1551,'Daily Returns'!C$1300:C$1551)</f>
        <v>-7.9878643077217495E-2</v>
      </c>
      <c r="I1299" s="62">
        <f>CORREL('Daily Returns'!B$1300:B$1551,'Daily Returns'!D$1300:D$1551)</f>
        <v>0.49324261607517628</v>
      </c>
      <c r="J1299" s="62">
        <f>CORREL('Daily Returns'!C$1300:C$1551,'Daily Returns'!D$1300:D$1551)</f>
        <v>-6.9325653354792571E-2</v>
      </c>
    </row>
    <row r="1300" spans="1:10" x14ac:dyDescent="0.25">
      <c r="A1300" s="63">
        <f>'Daily Prices'!A1552</f>
        <v>44559</v>
      </c>
      <c r="B1300" s="35">
        <f>STDEV('Daily Returns'!B$1301:B$1552)*SQRT(Assumptions!$C$9)</f>
        <v>0.17746827987557878</v>
      </c>
      <c r="C1300" s="35">
        <f>STDEV('Daily Returns'!C$1301:C$1552)*SQRT(Assumptions!$C$9)</f>
        <v>0.15159235933294191</v>
      </c>
      <c r="D1300" s="35">
        <f>STDEV('Daily Returns'!D$1301:D$1552)*SQRT(Assumptions!$C$9)</f>
        <v>0.22658491287833429</v>
      </c>
      <c r="E1300" s="35">
        <f>STDEV('Daily Returns'!E$1301:E$1552)*SQRT(Assumptions!$C$9)</f>
        <v>0.11627721094323126</v>
      </c>
      <c r="F1300" s="32">
        <f>'Growth Index'!E1552/'Growth Index'!E1300-1</f>
        <v>0.3047223483671333</v>
      </c>
      <c r="G1300" s="37">
        <f>(F1300-Assumptions!$C$8)/E1300</f>
        <v>2.061645153186296</v>
      </c>
      <c r="H1300" s="37">
        <f>CORREL('Daily Returns'!B$1301:B$1552,'Daily Returns'!C$1301:C$1552)</f>
        <v>-8.6265957842922264E-2</v>
      </c>
      <c r="I1300" s="37">
        <f>CORREL('Daily Returns'!B$1301:B$1552,'Daily Returns'!D$1301:D$1552)</f>
        <v>0.49043238288414936</v>
      </c>
      <c r="J1300" s="37">
        <f>CORREL('Daily Returns'!C$1301:C$1552,'Daily Returns'!D$1301:D$1552)</f>
        <v>-7.3325217551968247E-2</v>
      </c>
    </row>
    <row r="1301" spans="1:10" x14ac:dyDescent="0.25">
      <c r="A1301" s="60">
        <f>'Daily Prices'!A1553</f>
        <v>44560</v>
      </c>
      <c r="B1301" s="61">
        <f>STDEV('Daily Returns'!B$1302:B$1553)*SQRT(Assumptions!$C$9)</f>
        <v>0.17737967218210787</v>
      </c>
      <c r="C1301" s="61">
        <f>STDEV('Daily Returns'!C$1302:C$1553)*SQRT(Assumptions!$C$9)</f>
        <v>0.15166206289604511</v>
      </c>
      <c r="D1301" s="61">
        <f>STDEV('Daily Returns'!D$1302:D$1553)*SQRT(Assumptions!$C$9)</f>
        <v>0.22644613903130759</v>
      </c>
      <c r="E1301" s="61">
        <f>STDEV('Daily Returns'!E$1302:E$1553)*SQRT(Assumptions!$C$9)</f>
        <v>0.11623365981702106</v>
      </c>
      <c r="F1301" s="48">
        <f>'Growth Index'!E1553/'Growth Index'!E1301-1</f>
        <v>0.30978740054253961</v>
      </c>
      <c r="G1301" s="62">
        <f>(F1301-Assumptions!$C$8)/E1301</f>
        <v>2.1059940892155695</v>
      </c>
      <c r="H1301" s="62">
        <f>CORREL('Daily Returns'!B$1302:B$1553,'Daily Returns'!C$1302:C$1553)</f>
        <v>-8.6023683078346208E-2</v>
      </c>
      <c r="I1301" s="62">
        <f>CORREL('Daily Returns'!B$1302:B$1553,'Daily Returns'!D$1302:D$1553)</f>
        <v>0.48986659715128877</v>
      </c>
      <c r="J1301" s="62">
        <f>CORREL('Daily Returns'!C$1302:C$1553,'Daily Returns'!D$1302:D$1553)</f>
        <v>-7.3162997406109778E-2</v>
      </c>
    </row>
    <row r="1302" spans="1:10" x14ac:dyDescent="0.25">
      <c r="A1302" s="63">
        <f>'Daily Prices'!A1554</f>
        <v>44561</v>
      </c>
      <c r="B1302" s="35">
        <f>STDEV('Daily Returns'!B$1303:B$1554)*SQRT(Assumptions!$C$9)</f>
        <v>0.17742448883633799</v>
      </c>
      <c r="C1302" s="35">
        <f>STDEV('Daily Returns'!C$1303:C$1554)*SQRT(Assumptions!$C$9)</f>
        <v>0.1513985334973878</v>
      </c>
      <c r="D1302" s="35">
        <f>STDEV('Daily Returns'!D$1303:D$1554)*SQRT(Assumptions!$C$9)</f>
        <v>0.22650452966021806</v>
      </c>
      <c r="E1302" s="35">
        <f>STDEV('Daily Returns'!E$1303:E$1554)*SQRT(Assumptions!$C$9)</f>
        <v>0.11627557912801557</v>
      </c>
      <c r="F1302" s="32">
        <f>'Growth Index'!E1554/'Growth Index'!E1302-1</f>
        <v>0.3122111595157695</v>
      </c>
      <c r="G1302" s="37">
        <f>(F1302-Assumptions!$C$8)/E1302</f>
        <v>2.1260797956860586</v>
      </c>
      <c r="H1302" s="37">
        <f>CORREL('Daily Returns'!B$1303:B$1554,'Daily Returns'!C$1303:C$1554)</f>
        <v>-8.446378912608507E-2</v>
      </c>
      <c r="I1302" s="37">
        <f>CORREL('Daily Returns'!B$1303:B$1554,'Daily Returns'!D$1303:D$1554)</f>
        <v>0.49030028095631606</v>
      </c>
      <c r="J1302" s="37">
        <f>CORREL('Daily Returns'!C$1303:C$1554,'Daily Returns'!D$1303:D$1554)</f>
        <v>-7.2920699310001419E-2</v>
      </c>
    </row>
    <row r="1303" spans="1:10" x14ac:dyDescent="0.25">
      <c r="A1303" s="60">
        <f>'Daily Prices'!A1555</f>
        <v>44565</v>
      </c>
      <c r="B1303" s="61">
        <f>STDEV('Daily Returns'!B$1304:B$1555)*SQRT(Assumptions!$C$9)</f>
        <v>0.17929582581751943</v>
      </c>
      <c r="C1303" s="61">
        <f>STDEV('Daily Returns'!C$1304:C$1555)*SQRT(Assumptions!$C$9)</f>
        <v>0.15141819583813695</v>
      </c>
      <c r="D1303" s="61">
        <f>STDEV('Daily Returns'!D$1304:D$1555)*SQRT(Assumptions!$C$9)</f>
        <v>0.22623154950784369</v>
      </c>
      <c r="E1303" s="61">
        <f>STDEV('Daily Returns'!E$1304:E$1555)*SQRT(Assumptions!$C$9)</f>
        <v>0.11679072284890943</v>
      </c>
      <c r="F1303" s="48">
        <f>'Growth Index'!E1555/'Growth Index'!E1303-1</f>
        <v>0.32018971076820568</v>
      </c>
      <c r="G1303" s="62">
        <f>(F1303-Assumptions!$C$8)/E1303</f>
        <v>2.1850169649034634</v>
      </c>
      <c r="H1303" s="62">
        <f>CORREL('Daily Returns'!B$1304:B$1555,'Daily Returns'!C$1304:C$1555)</f>
        <v>-7.986999484521104E-2</v>
      </c>
      <c r="I1303" s="62">
        <f>CORREL('Daily Returns'!B$1304:B$1555,'Daily Returns'!D$1304:D$1555)</f>
        <v>0.49227119849198464</v>
      </c>
      <c r="J1303" s="62">
        <f>CORREL('Daily Returns'!C$1304:C$1555,'Daily Returns'!D$1304:D$1555)</f>
        <v>-7.3174550308986619E-2</v>
      </c>
    </row>
    <row r="1304" spans="1:10" x14ac:dyDescent="0.25">
      <c r="A1304" s="63">
        <f>'Daily Prices'!A1556</f>
        <v>44567</v>
      </c>
      <c r="B1304" s="35">
        <f>STDEV('Daily Returns'!B$1305:B$1556)*SQRT(Assumptions!$C$9)</f>
        <v>0.17905364726757925</v>
      </c>
      <c r="C1304" s="35">
        <f>STDEV('Daily Returns'!C$1305:C$1556)*SQRT(Assumptions!$C$9)</f>
        <v>0.15157866553199101</v>
      </c>
      <c r="D1304" s="35">
        <f>STDEV('Daily Returns'!D$1305:D$1556)*SQRT(Assumptions!$C$9)</f>
        <v>0.22595788023631355</v>
      </c>
      <c r="E1304" s="35">
        <f>STDEV('Daily Returns'!E$1305:E$1556)*SQRT(Assumptions!$C$9)</f>
        <v>0.11613804280834927</v>
      </c>
      <c r="F1304" s="32">
        <f>'Growth Index'!E1556/'Growth Index'!E1304-1</f>
        <v>0.29824017494082544</v>
      </c>
      <c r="G1304" s="37">
        <f>(F1304-Assumptions!$C$8)/E1304</f>
        <v>2.0083012361911234</v>
      </c>
      <c r="H1304" s="37">
        <f>CORREL('Daily Returns'!B$1305:B$1556,'Daily Returns'!C$1305:C$1556)</f>
        <v>-8.177814367634767E-2</v>
      </c>
      <c r="I1304" s="37">
        <f>CORREL('Daily Returns'!B$1305:B$1556,'Daily Returns'!D$1305:D$1556)</f>
        <v>0.48751891627682215</v>
      </c>
      <c r="J1304" s="37">
        <f>CORREL('Daily Returns'!C$1305:C$1556,'Daily Returns'!D$1305:D$1556)</f>
        <v>-8.3498976448092538E-2</v>
      </c>
    </row>
    <row r="1305" spans="1:10" x14ac:dyDescent="0.25">
      <c r="A1305" s="60">
        <f>'Daily Prices'!A1557</f>
        <v>44568</v>
      </c>
      <c r="B1305" s="61">
        <f>STDEV('Daily Returns'!B$1306:B$1557)*SQRT(Assumptions!$C$9)</f>
        <v>0.17726219367485324</v>
      </c>
      <c r="C1305" s="61">
        <f>STDEV('Daily Returns'!C$1306:C$1557)*SQRT(Assumptions!$C$9)</f>
        <v>0.15144394491897964</v>
      </c>
      <c r="D1305" s="61">
        <f>STDEV('Daily Returns'!D$1306:D$1557)*SQRT(Assumptions!$C$9)</f>
        <v>0.22926071575528714</v>
      </c>
      <c r="E1305" s="61">
        <f>STDEV('Daily Returns'!E$1306:E$1557)*SQRT(Assumptions!$C$9)</f>
        <v>0.11582505812715198</v>
      </c>
      <c r="F1305" s="48">
        <f>'Growth Index'!E1557/'Growth Index'!E1305-1</f>
        <v>0.26348146844683917</v>
      </c>
      <c r="G1305" s="62">
        <f>(F1305-Assumptions!$C$8)/E1305</f>
        <v>1.7136315030288829</v>
      </c>
      <c r="H1305" s="62">
        <f>CORREL('Daily Returns'!B$1306:B$1557,'Daily Returns'!C$1306:C$1557)</f>
        <v>-8.8691877529710375E-2</v>
      </c>
      <c r="I1305" s="62">
        <f>CORREL('Daily Returns'!B$1306:B$1557,'Daily Returns'!D$1306:D$1557)</f>
        <v>0.47450652477600408</v>
      </c>
      <c r="J1305" s="62">
        <f>CORREL('Daily Returns'!C$1306:C$1557,'Daily Returns'!D$1306:D$1557)</f>
        <v>-8.5472461896245286E-2</v>
      </c>
    </row>
    <row r="1306" spans="1:10" x14ac:dyDescent="0.25">
      <c r="A1306" s="63">
        <f>'Daily Prices'!A1558</f>
        <v>44572</v>
      </c>
      <c r="B1306" s="35">
        <f>STDEV('Daily Returns'!B$1307:B$1558)*SQRT(Assumptions!$C$9)</f>
        <v>0.17734863020815969</v>
      </c>
      <c r="C1306" s="35">
        <f>STDEV('Daily Returns'!C$1307:C$1558)*SQRT(Assumptions!$C$9)</f>
        <v>0.15146064037280252</v>
      </c>
      <c r="D1306" s="35">
        <f>STDEV('Daily Returns'!D$1307:D$1558)*SQRT(Assumptions!$C$9)</f>
        <v>0.22985485366452441</v>
      </c>
      <c r="E1306" s="35">
        <f>STDEV('Daily Returns'!E$1307:E$1558)*SQRT(Assumptions!$C$9)</f>
        <v>0.11608942108527799</v>
      </c>
      <c r="F1306" s="32">
        <f>'Growth Index'!E1558/'Growth Index'!E1306-1</f>
        <v>0.26712500666296357</v>
      </c>
      <c r="G1306" s="37">
        <f>(F1306-Assumptions!$C$8)/E1306</f>
        <v>1.7411147783611118</v>
      </c>
      <c r="H1306" s="37">
        <f>CORREL('Daily Returns'!B$1307:B$1558,'Daily Returns'!C$1307:C$1558)</f>
        <v>-8.7997629223288049E-2</v>
      </c>
      <c r="I1306" s="37">
        <f>CORREL('Daily Returns'!B$1307:B$1558,'Daily Returns'!D$1307:D$1558)</f>
        <v>0.47576777386560271</v>
      </c>
      <c r="J1306" s="37">
        <f>CORREL('Daily Returns'!C$1307:C$1558,'Daily Returns'!D$1307:D$1558)</f>
        <v>-8.4151689090616363E-2</v>
      </c>
    </row>
    <row r="1307" spans="1:10" x14ac:dyDescent="0.25">
      <c r="A1307" s="60">
        <f>'Daily Prices'!A1559</f>
        <v>44573</v>
      </c>
      <c r="B1307" s="61">
        <f>STDEV('Daily Returns'!B$1308:B$1559)*SQRT(Assumptions!$C$9)</f>
        <v>0.17683535391635158</v>
      </c>
      <c r="C1307" s="61">
        <f>STDEV('Daily Returns'!C$1308:C$1559)*SQRT(Assumptions!$C$9)</f>
        <v>0.14714356474362952</v>
      </c>
      <c r="D1307" s="61">
        <f>STDEV('Daily Returns'!D$1308:D$1559)*SQRT(Assumptions!$C$9)</f>
        <v>0.23044662923059456</v>
      </c>
      <c r="E1307" s="61">
        <f>STDEV('Daily Returns'!E$1308:E$1559)*SQRT(Assumptions!$C$9)</f>
        <v>0.11658791510366355</v>
      </c>
      <c r="F1307" s="48">
        <f>'Growth Index'!E1559/'Growth Index'!E1307-1</f>
        <v>0.28891598209153702</v>
      </c>
      <c r="G1307" s="62">
        <f>(F1307-Assumptions!$C$8)/E1307</f>
        <v>1.9205762612054882</v>
      </c>
      <c r="H1307" s="62">
        <f>CORREL('Daily Returns'!B$1308:B$1559,'Daily Returns'!C$1308:C$1559)</f>
        <v>-6.7281939839930707E-2</v>
      </c>
      <c r="I1307" s="62">
        <f>CORREL('Daily Returns'!B$1308:B$1559,'Daily Returns'!D$1308:D$1559)</f>
        <v>0.47398526038940031</v>
      </c>
      <c r="J1307" s="62">
        <f>CORREL('Daily Returns'!C$1308:C$1559,'Daily Returns'!D$1308:D$1559)</f>
        <v>-6.4135546234179122E-2</v>
      </c>
    </row>
    <row r="1308" spans="1:10" x14ac:dyDescent="0.25">
      <c r="A1308" s="63">
        <f>'Daily Prices'!A1560</f>
        <v>44574</v>
      </c>
      <c r="B1308" s="35">
        <f>STDEV('Daily Returns'!B$1309:B$1560)*SQRT(Assumptions!$C$9)</f>
        <v>0.17546433810976159</v>
      </c>
      <c r="C1308" s="35">
        <f>STDEV('Daily Returns'!C$1309:C$1560)*SQRT(Assumptions!$C$9)</f>
        <v>0.1471299529412573</v>
      </c>
      <c r="D1308" s="35">
        <f>STDEV('Daily Returns'!D$1309:D$1560)*SQRT(Assumptions!$C$9)</f>
        <v>0.23103606060621004</v>
      </c>
      <c r="E1308" s="35">
        <f>STDEV('Daily Returns'!E$1309:E$1560)*SQRT(Assumptions!$C$9)</f>
        <v>0.11616549410480691</v>
      </c>
      <c r="F1308" s="32">
        <f>'Growth Index'!E1560/'Growth Index'!E1308-1</f>
        <v>0.28259315293514153</v>
      </c>
      <c r="G1308" s="37">
        <f>(F1308-Assumptions!$C$8)/E1308</f>
        <v>1.8731306969591546</v>
      </c>
      <c r="H1308" s="37">
        <f>CORREL('Daily Returns'!B$1309:B$1560,'Daily Returns'!C$1309:C$1560)</f>
        <v>-6.9803352236107882E-2</v>
      </c>
      <c r="I1308" s="37">
        <f>CORREL('Daily Returns'!B$1309:B$1560,'Daily Returns'!D$1309:D$1560)</f>
        <v>0.46770196147599563</v>
      </c>
      <c r="J1308" s="37">
        <f>CORREL('Daily Returns'!C$1309:C$1560,'Daily Returns'!D$1309:D$1560)</f>
        <v>-6.42698811508296E-2</v>
      </c>
    </row>
    <row r="1309" spans="1:10" x14ac:dyDescent="0.25">
      <c r="A1309" s="60">
        <f>'Daily Prices'!A1561</f>
        <v>44575</v>
      </c>
      <c r="B1309" s="61">
        <f>STDEV('Daily Returns'!B$1310:B$1561)*SQRT(Assumptions!$C$9)</f>
        <v>0.17533776680085328</v>
      </c>
      <c r="C1309" s="61">
        <f>STDEV('Daily Returns'!C$1310:C$1561)*SQRT(Assumptions!$C$9)</f>
        <v>0.14690493615084171</v>
      </c>
      <c r="D1309" s="61">
        <f>STDEV('Daily Returns'!D$1310:D$1561)*SQRT(Assumptions!$C$9)</f>
        <v>0.23103141326258694</v>
      </c>
      <c r="E1309" s="61">
        <f>STDEV('Daily Returns'!E$1310:E$1561)*SQRT(Assumptions!$C$9)</f>
        <v>0.11616713644339864</v>
      </c>
      <c r="F1309" s="48">
        <f>'Growth Index'!E1561/'Growth Index'!E1309-1</f>
        <v>0.28278495842245488</v>
      </c>
      <c r="G1309" s="62">
        <f>(F1309-Assumptions!$C$8)/E1309</f>
        <v>1.8747553317591552</v>
      </c>
      <c r="H1309" s="62">
        <f>CORREL('Daily Returns'!B$1310:B$1561,'Daily Returns'!C$1310:C$1561)</f>
        <v>-6.777590911950461E-2</v>
      </c>
      <c r="I1309" s="62">
        <f>CORREL('Daily Returns'!B$1310:B$1561,'Daily Returns'!D$1310:D$1561)</f>
        <v>0.46778757785935576</v>
      </c>
      <c r="J1309" s="62">
        <f>CORREL('Daily Returns'!C$1310:C$1561,'Daily Returns'!D$1310:D$1561)</f>
        <v>-6.3932969865175257E-2</v>
      </c>
    </row>
    <row r="1310" spans="1:10" x14ac:dyDescent="0.25">
      <c r="A1310" s="63">
        <f>'Daily Prices'!A1562</f>
        <v>44578</v>
      </c>
      <c r="B1310" s="35">
        <f>STDEV('Daily Returns'!B$1311:B$1562)*SQRT(Assumptions!$C$9)</f>
        <v>0.17533690356935833</v>
      </c>
      <c r="C1310" s="35">
        <f>STDEV('Daily Returns'!C$1311:C$1562)*SQRT(Assumptions!$C$9)</f>
        <v>0.14670263348160151</v>
      </c>
      <c r="D1310" s="35">
        <f>STDEV('Daily Returns'!D$1311:D$1562)*SQRT(Assumptions!$C$9)</f>
        <v>0.23103013621570812</v>
      </c>
      <c r="E1310" s="35">
        <f>STDEV('Daily Returns'!E$1311:E$1562)*SQRT(Assumptions!$C$9)</f>
        <v>0.11613358867535487</v>
      </c>
      <c r="F1310" s="32">
        <f>'Growth Index'!E1562/'Growth Index'!E1310-1</f>
        <v>0.27952389327409355</v>
      </c>
      <c r="G1310" s="37">
        <f>(F1310-Assumptions!$C$8)/E1310</f>
        <v>1.847216603921398</v>
      </c>
      <c r="H1310" s="37">
        <f>CORREL('Daily Returns'!B$1311:B$1562,'Daily Returns'!C$1311:C$1562)</f>
        <v>-6.8034559079364648E-2</v>
      </c>
      <c r="I1310" s="37">
        <f>CORREL('Daily Returns'!B$1311:B$1562,'Daily Returns'!D$1311:D$1562)</f>
        <v>0.46781194807525844</v>
      </c>
      <c r="J1310" s="37">
        <f>CORREL('Daily Returns'!C$1311:C$1562,'Daily Returns'!D$1311:D$1562)</f>
        <v>-6.3693682612410235E-2</v>
      </c>
    </row>
    <row r="1311" spans="1:10" x14ac:dyDescent="0.25">
      <c r="A1311" s="60">
        <f>'Daily Prices'!A1563</f>
        <v>44579</v>
      </c>
      <c r="B1311" s="61">
        <f>STDEV('Daily Returns'!B$1312:B$1563)*SQRT(Assumptions!$C$9)</f>
        <v>0.17534155699343479</v>
      </c>
      <c r="C1311" s="61">
        <f>STDEV('Daily Returns'!C$1312:C$1563)*SQRT(Assumptions!$C$9)</f>
        <v>0.14673348489415497</v>
      </c>
      <c r="D1311" s="61">
        <f>STDEV('Daily Returns'!D$1312:D$1563)*SQRT(Assumptions!$C$9)</f>
        <v>0.2311598232247013</v>
      </c>
      <c r="E1311" s="61">
        <f>STDEV('Daily Returns'!E$1312:E$1563)*SQRT(Assumptions!$C$9)</f>
        <v>0.11614163336607741</v>
      </c>
      <c r="F1311" s="48">
        <f>'Growth Index'!E1563/'Growth Index'!E1311-1</f>
        <v>0.26545326666321367</v>
      </c>
      <c r="G1311" s="62">
        <f>(F1311-Assumptions!$C$8)/E1311</f>
        <v>1.7259380710738477</v>
      </c>
      <c r="H1311" s="62">
        <f>CORREL('Daily Returns'!B$1312:B$1563,'Daily Returns'!C$1312:C$1563)</f>
        <v>-6.863100060120314E-2</v>
      </c>
      <c r="I1311" s="62">
        <f>CORREL('Daily Returns'!B$1312:B$1563,'Daily Returns'!D$1312:D$1563)</f>
        <v>0.46819521302977268</v>
      </c>
      <c r="J1311" s="62">
        <f>CORREL('Daily Returns'!C$1312:C$1563,'Daily Returns'!D$1312:D$1563)</f>
        <v>-6.4398875090116867E-2</v>
      </c>
    </row>
    <row r="1312" spans="1:10" x14ac:dyDescent="0.25">
      <c r="A1312" s="63">
        <f>'Daily Prices'!A1564</f>
        <v>44580</v>
      </c>
      <c r="B1312" s="35">
        <f>STDEV('Daily Returns'!B$1313:B$1564)*SQRT(Assumptions!$C$9)</f>
        <v>0.17571854882102489</v>
      </c>
      <c r="C1312" s="35">
        <f>STDEV('Daily Returns'!C$1313:C$1564)*SQRT(Assumptions!$C$9)</f>
        <v>0.14637525980704799</v>
      </c>
      <c r="D1312" s="35">
        <f>STDEV('Daily Returns'!D$1313:D$1564)*SQRT(Assumptions!$C$9)</f>
        <v>0.23108312163952283</v>
      </c>
      <c r="E1312" s="35">
        <f>STDEV('Daily Returns'!E$1313:E$1564)*SQRT(Assumptions!$C$9)</f>
        <v>0.11616834962382257</v>
      </c>
      <c r="F1312" s="32">
        <f>'Growth Index'!E1564/'Growth Index'!E1312-1</f>
        <v>0.2635352325543161</v>
      </c>
      <c r="G1312" s="37">
        <f>(F1312-Assumptions!$C$8)/E1312</f>
        <v>1.7090303270831921</v>
      </c>
      <c r="H1312" s="37">
        <f>CORREL('Daily Returns'!B$1313:B$1564,'Daily Returns'!C$1313:C$1564)</f>
        <v>-6.8419792695613435E-2</v>
      </c>
      <c r="I1312" s="37">
        <f>CORREL('Daily Returns'!B$1313:B$1564,'Daily Returns'!D$1313:D$1564)</f>
        <v>0.46709135718841149</v>
      </c>
      <c r="J1312" s="37">
        <f>CORREL('Daily Returns'!C$1313:C$1564,'Daily Returns'!D$1313:D$1564)</f>
        <v>-6.2765100728669601E-2</v>
      </c>
    </row>
    <row r="1313" spans="1:10" x14ac:dyDescent="0.25">
      <c r="A1313" s="60">
        <f>'Daily Prices'!A1565</f>
        <v>44581</v>
      </c>
      <c r="B1313" s="61">
        <f>STDEV('Daily Returns'!B$1314:B$1565)*SQRT(Assumptions!$C$9)</f>
        <v>0.17552509409236969</v>
      </c>
      <c r="C1313" s="61">
        <f>STDEV('Daily Returns'!C$1314:C$1565)*SQRT(Assumptions!$C$9)</f>
        <v>0.14630717863474862</v>
      </c>
      <c r="D1313" s="61">
        <f>STDEV('Daily Returns'!D$1314:D$1565)*SQRT(Assumptions!$C$9)</f>
        <v>0.23076310757475807</v>
      </c>
      <c r="E1313" s="61">
        <f>STDEV('Daily Returns'!E$1314:E$1565)*SQRT(Assumptions!$C$9)</f>
        <v>0.11550358925191567</v>
      </c>
      <c r="F1313" s="48">
        <f>'Growth Index'!E1565/'Growth Index'!E1313-1</f>
        <v>0.27728222365355748</v>
      </c>
      <c r="G1313" s="62">
        <f>(F1313-Assumptions!$C$8)/E1313</f>
        <v>1.8378842166589788</v>
      </c>
      <c r="H1313" s="62">
        <f>CORREL('Daily Returns'!B$1314:B$1565,'Daily Returns'!C$1314:C$1565)</f>
        <v>-7.854192945307234E-2</v>
      </c>
      <c r="I1313" s="62">
        <f>CORREL('Daily Returns'!B$1314:B$1565,'Daily Returns'!D$1314:D$1565)</f>
        <v>0.46521373569685442</v>
      </c>
      <c r="J1313" s="62">
        <f>CORREL('Daily Returns'!C$1314:C$1565,'Daily Returns'!D$1314:D$1565)</f>
        <v>-6.8744105847224568E-2</v>
      </c>
    </row>
    <row r="1314" spans="1:10" x14ac:dyDescent="0.25">
      <c r="A1314" s="63">
        <f>'Daily Prices'!A1566</f>
        <v>44582</v>
      </c>
      <c r="B1314" s="35">
        <f>STDEV('Daily Returns'!B$1315:B$1566)*SQRT(Assumptions!$C$9)</f>
        <v>0.17565183505962342</v>
      </c>
      <c r="C1314" s="35">
        <f>STDEV('Daily Returns'!C$1315:C$1566)*SQRT(Assumptions!$C$9)</f>
        <v>0.14604407757428761</v>
      </c>
      <c r="D1314" s="35">
        <f>STDEV('Daily Returns'!D$1315:D$1566)*SQRT(Assumptions!$C$9)</f>
        <v>0.23149820243933961</v>
      </c>
      <c r="E1314" s="35">
        <f>STDEV('Daily Returns'!E$1315:E$1566)*SQRT(Assumptions!$C$9)</f>
        <v>0.11576300185679125</v>
      </c>
      <c r="F1314" s="32">
        <f>'Growth Index'!E1566/'Growth Index'!E1314-1</f>
        <v>0.25699209123369759</v>
      </c>
      <c r="G1314" s="37">
        <f>(F1314-Assumptions!$C$8)/E1314</f>
        <v>1.6584926803402027</v>
      </c>
      <c r="H1314" s="37">
        <f>CORREL('Daily Returns'!B$1315:B$1566,'Daily Returns'!C$1315:C$1566)</f>
        <v>-7.9159738310077429E-2</v>
      </c>
      <c r="I1314" s="37">
        <f>CORREL('Daily Returns'!B$1315:B$1566,'Daily Returns'!D$1315:D$1566)</f>
        <v>0.46699185297373208</v>
      </c>
      <c r="J1314" s="37">
        <f>CORREL('Daily Returns'!C$1315:C$1566,'Daily Returns'!D$1315:D$1566)</f>
        <v>-6.6835405456986144E-2</v>
      </c>
    </row>
    <row r="1315" spans="1:10" x14ac:dyDescent="0.25">
      <c r="A1315" s="60">
        <f>'Daily Prices'!A1567</f>
        <v>44585</v>
      </c>
      <c r="B1315" s="61">
        <f>STDEV('Daily Returns'!B$1316:B$1567)*SQRT(Assumptions!$C$9)</f>
        <v>0.17774805223502751</v>
      </c>
      <c r="C1315" s="61">
        <f>STDEV('Daily Returns'!C$1316:C$1567)*SQRT(Assumptions!$C$9)</f>
        <v>0.14499441241365787</v>
      </c>
      <c r="D1315" s="61">
        <f>STDEV('Daily Returns'!D$1316:D$1567)*SQRT(Assumptions!$C$9)</f>
        <v>0.23264409804726499</v>
      </c>
      <c r="E1315" s="61">
        <f>STDEV('Daily Returns'!E$1316:E$1567)*SQRT(Assumptions!$C$9)</f>
        <v>0.11654535287429484</v>
      </c>
      <c r="F1315" s="48">
        <f>'Growth Index'!E1567/'Growth Index'!E1315-1</f>
        <v>0.24542975488223684</v>
      </c>
      <c r="G1315" s="62">
        <f>(F1315-Assumptions!$C$8)/E1315</f>
        <v>1.5481505734239558</v>
      </c>
      <c r="H1315" s="62">
        <f>CORREL('Daily Returns'!B$1316:B$1567,'Daily Returns'!C$1316:C$1567)</f>
        <v>-7.8398167314224498E-2</v>
      </c>
      <c r="I1315" s="62">
        <f>CORREL('Daily Returns'!B$1316:B$1567,'Daily Returns'!D$1316:D$1567)</f>
        <v>0.47439242830526035</v>
      </c>
      <c r="J1315" s="62">
        <f>CORREL('Daily Returns'!C$1316:C$1567,'Daily Returns'!D$1316:D$1567)</f>
        <v>-6.6907440180537875E-2</v>
      </c>
    </row>
    <row r="1316" spans="1:10" x14ac:dyDescent="0.25">
      <c r="A1316" s="63">
        <f>'Daily Prices'!A1568</f>
        <v>44586</v>
      </c>
      <c r="B1316" s="35">
        <f>STDEV('Daily Returns'!B$1317:B$1568)*SQRT(Assumptions!$C$9)</f>
        <v>0.17759728648862907</v>
      </c>
      <c r="C1316" s="35">
        <f>STDEV('Daily Returns'!C$1317:C$1568)*SQRT(Assumptions!$C$9)</f>
        <v>0.14323916022228908</v>
      </c>
      <c r="D1316" s="35">
        <f>STDEV('Daily Returns'!D$1317:D$1568)*SQRT(Assumptions!$C$9)</f>
        <v>0.23301429682338298</v>
      </c>
      <c r="E1316" s="35">
        <f>STDEV('Daily Returns'!E$1317:E$1568)*SQRT(Assumptions!$C$9)</f>
        <v>0.11690893396590389</v>
      </c>
      <c r="F1316" s="32">
        <f>'Growth Index'!E1568/'Growth Index'!E1316-1</f>
        <v>0.26362463508471334</v>
      </c>
      <c r="G1316" s="37">
        <f>(F1316-Assumptions!$C$8)/E1316</f>
        <v>1.6989688328065806</v>
      </c>
      <c r="H1316" s="37">
        <f>CORREL('Daily Returns'!B$1317:B$1568,'Daily Returns'!C$1317:C$1568)</f>
        <v>-6.8752137033686753E-2</v>
      </c>
      <c r="I1316" s="37">
        <f>CORREL('Daily Returns'!B$1317:B$1568,'Daily Returns'!D$1317:D$1568)</f>
        <v>0.4741117254512201</v>
      </c>
      <c r="J1316" s="37">
        <f>CORREL('Daily Returns'!C$1317:C$1568,'Daily Returns'!D$1317:D$1568)</f>
        <v>-5.6454639288274794E-2</v>
      </c>
    </row>
    <row r="1317" spans="1:10" x14ac:dyDescent="0.25">
      <c r="A1317" s="60">
        <f>'Daily Prices'!A1569</f>
        <v>44588</v>
      </c>
      <c r="B1317" s="61">
        <f>STDEV('Daily Returns'!B$1318:B$1569)*SQRT(Assumptions!$C$9)</f>
        <v>0.17715838061201489</v>
      </c>
      <c r="C1317" s="61">
        <f>STDEV('Daily Returns'!C$1318:C$1569)*SQRT(Assumptions!$C$9)</f>
        <v>0.14410904240430608</v>
      </c>
      <c r="D1317" s="61">
        <f>STDEV('Daily Returns'!D$1318:D$1569)*SQRT(Assumptions!$C$9)</f>
        <v>0.23283195863317915</v>
      </c>
      <c r="E1317" s="61">
        <f>STDEV('Daily Returns'!E$1318:E$1569)*SQRT(Assumptions!$C$9)</f>
        <v>0.11716570086041364</v>
      </c>
      <c r="F1317" s="48">
        <f>'Growth Index'!E1569/'Growth Index'!E1317-1</f>
        <v>0.25940726505059719</v>
      </c>
      <c r="G1317" s="62">
        <f>(F1317-Assumptions!$C$8)/E1317</f>
        <v>1.6592506477830569</v>
      </c>
      <c r="H1317" s="62">
        <f>CORREL('Daily Returns'!B$1318:B$1569,'Daily Returns'!C$1318:C$1569)</f>
        <v>-6.0595239570427367E-2</v>
      </c>
      <c r="I1317" s="62">
        <f>CORREL('Daily Returns'!B$1318:B$1569,'Daily Returns'!D$1318:D$1569)</f>
        <v>0.47258136088755698</v>
      </c>
      <c r="J1317" s="62">
        <f>CORREL('Daily Returns'!C$1318:C$1569,'Daily Returns'!D$1318:D$1569)</f>
        <v>-5.415345313304739E-2</v>
      </c>
    </row>
    <row r="1318" spans="1:10" x14ac:dyDescent="0.25">
      <c r="A1318" s="63">
        <f>'Daily Prices'!A1570</f>
        <v>44589</v>
      </c>
      <c r="B1318" s="35">
        <f>STDEV('Daily Returns'!B$1319:B$1570)*SQRT(Assumptions!$C$9)</f>
        <v>0.17695838362024044</v>
      </c>
      <c r="C1318" s="35">
        <f>STDEV('Daily Returns'!C$1319:C$1570)*SQRT(Assumptions!$C$9)</f>
        <v>0.14472261286776603</v>
      </c>
      <c r="D1318" s="35">
        <f>STDEV('Daily Returns'!D$1319:D$1570)*SQRT(Assumptions!$C$9)</f>
        <v>0.23267968366919889</v>
      </c>
      <c r="E1318" s="35">
        <f>STDEV('Daily Returns'!E$1319:E$1570)*SQRT(Assumptions!$C$9)</f>
        <v>0.11722342504271491</v>
      </c>
      <c r="F1318" s="32">
        <f>'Growth Index'!E1570/'Growth Index'!E1318-1</f>
        <v>0.24553318593023477</v>
      </c>
      <c r="G1318" s="37">
        <f>(F1318-Assumptions!$C$8)/E1318</f>
        <v>1.540077726482147</v>
      </c>
      <c r="H1318" s="37">
        <f>CORREL('Daily Returns'!B$1319:B$1570,'Daily Returns'!C$1319:C$1570)</f>
        <v>-5.8950273581055875E-2</v>
      </c>
      <c r="I1318" s="37">
        <f>CORREL('Daily Returns'!B$1319:B$1570,'Daily Returns'!D$1319:D$1570)</f>
        <v>0.47165105380124378</v>
      </c>
      <c r="J1318" s="37">
        <f>CORREL('Daily Returns'!C$1319:C$1570,'Daily Returns'!D$1319:D$1570)</f>
        <v>-5.3696072359909447E-2</v>
      </c>
    </row>
    <row r="1319" spans="1:10" x14ac:dyDescent="0.25">
      <c r="A1319" s="60">
        <f>'Daily Prices'!A1571</f>
        <v>44592</v>
      </c>
      <c r="B1319" s="61">
        <f>STDEV('Daily Returns'!B$1320:B$1571)*SQRT(Assumptions!$C$9)</f>
        <v>0.17740913304212486</v>
      </c>
      <c r="C1319" s="61">
        <f>STDEV('Daily Returns'!C$1320:C$1571)*SQRT(Assumptions!$C$9)</f>
        <v>0.14412179642148298</v>
      </c>
      <c r="D1319" s="61">
        <f>STDEV('Daily Returns'!D$1320:D$1571)*SQRT(Assumptions!$C$9)</f>
        <v>0.23296900392481615</v>
      </c>
      <c r="E1319" s="61">
        <f>STDEV('Daily Returns'!E$1320:E$1571)*SQRT(Assumptions!$C$9)</f>
        <v>0.11715568744798924</v>
      </c>
      <c r="F1319" s="48">
        <f>'Growth Index'!E1571/'Growth Index'!E1319-1</f>
        <v>0.26475774999163981</v>
      </c>
      <c r="G1319" s="62">
        <f>(F1319-Assumptions!$C$8)/E1319</f>
        <v>1.7050623349406011</v>
      </c>
      <c r="H1319" s="62">
        <f>CORREL('Daily Returns'!B$1320:B$1571,'Daily Returns'!C$1320:C$1571)</f>
        <v>-6.182091222846537E-2</v>
      </c>
      <c r="I1319" s="62">
        <f>CORREL('Daily Returns'!B$1320:B$1571,'Daily Returns'!D$1320:D$1571)</f>
        <v>0.47349911474414585</v>
      </c>
      <c r="J1319" s="62">
        <f>CORREL('Daily Returns'!C$1320:C$1571,'Daily Returns'!D$1320:D$1571)</f>
        <v>-5.6904526081229298E-2</v>
      </c>
    </row>
    <row r="1320" spans="1:10" x14ac:dyDescent="0.25">
      <c r="A1320" s="63">
        <f>'Daily Prices'!A1572</f>
        <v>44594</v>
      </c>
      <c r="B1320" s="35">
        <f>STDEV('Daily Returns'!B$1321:B$1572)*SQRT(Assumptions!$C$9)</f>
        <v>0.17898170809208724</v>
      </c>
      <c r="C1320" s="35">
        <f>STDEV('Daily Returns'!C$1321:C$1572)*SQRT(Assumptions!$C$9)</f>
        <v>0.14282793284537557</v>
      </c>
      <c r="D1320" s="35">
        <f>STDEV('Daily Returns'!D$1321:D$1572)*SQRT(Assumptions!$C$9)</f>
        <v>0.23298687807452501</v>
      </c>
      <c r="E1320" s="35">
        <f>STDEV('Daily Returns'!E$1321:E$1572)*SQRT(Assumptions!$C$9)</f>
        <v>0.11709860427604993</v>
      </c>
      <c r="F1320" s="32">
        <f>'Growth Index'!E1572/'Growth Index'!E1320-1</f>
        <v>0.26417994339842621</v>
      </c>
      <c r="G1320" s="37">
        <f>(F1320-Assumptions!$C$8)/E1320</f>
        <v>1.7009591585641495</v>
      </c>
      <c r="H1320" s="37">
        <f>CORREL('Daily Returns'!B$1321:B$1572,'Daily Returns'!C$1321:C$1572)</f>
        <v>-6.236564796662504E-2</v>
      </c>
      <c r="I1320" s="37">
        <f>CORREL('Daily Returns'!B$1321:B$1572,'Daily Returns'!D$1321:D$1572)</f>
        <v>0.47409111351223854</v>
      </c>
      <c r="J1320" s="37">
        <f>CORREL('Daily Returns'!C$1321:C$1572,'Daily Returns'!D$1321:D$1572)</f>
        <v>-6.2152445114595556E-2</v>
      </c>
    </row>
    <row r="1321" spans="1:10" x14ac:dyDescent="0.25">
      <c r="A1321" s="60">
        <f>'Daily Prices'!A1573</f>
        <v>44595</v>
      </c>
      <c r="B1321" s="61">
        <f>STDEV('Daily Returns'!B$1322:B$1573)*SQRT(Assumptions!$C$9)</f>
        <v>0.17953774350769566</v>
      </c>
      <c r="C1321" s="61">
        <f>STDEV('Daily Returns'!C$1322:C$1573)*SQRT(Assumptions!$C$9)</f>
        <v>0.1428246412499766</v>
      </c>
      <c r="D1321" s="61">
        <f>STDEV('Daily Returns'!D$1322:D$1573)*SQRT(Assumptions!$C$9)</f>
        <v>0.24275942380814303</v>
      </c>
      <c r="E1321" s="61">
        <f>STDEV('Daily Returns'!E$1322:E$1573)*SQRT(Assumptions!$C$9)</f>
        <v>0.12020468406557</v>
      </c>
      <c r="F1321" s="48">
        <f>'Growth Index'!E1573/'Growth Index'!E1321-1</f>
        <v>0.22275400648744648</v>
      </c>
      <c r="G1321" s="62">
        <f>(F1321-Assumptions!$C$8)/E1321</f>
        <v>1.312378196521808</v>
      </c>
      <c r="H1321" s="62">
        <f>CORREL('Daily Returns'!B$1322:B$1573,'Daily Returns'!C$1322:C$1573)</f>
        <v>-5.8101543931286505E-2</v>
      </c>
      <c r="I1321" s="62">
        <f>CORREL('Daily Returns'!B$1322:B$1573,'Daily Returns'!D$1322:D$1573)</f>
        <v>0.47611886627877703</v>
      </c>
      <c r="J1321" s="62">
        <f>CORREL('Daily Returns'!C$1322:C$1573,'Daily Returns'!D$1322:D$1573)</f>
        <v>-4.774169705351463E-2</v>
      </c>
    </row>
    <row r="1322" spans="1:10" x14ac:dyDescent="0.25">
      <c r="A1322" s="63">
        <f>'Daily Prices'!A1574</f>
        <v>44600</v>
      </c>
      <c r="B1322" s="35">
        <f>STDEV('Daily Returns'!B$1323:B$1574)*SQRT(Assumptions!$C$9)</f>
        <v>0.17920971187048096</v>
      </c>
      <c r="C1322" s="35">
        <f>STDEV('Daily Returns'!C$1323:C$1574)*SQRT(Assumptions!$C$9)</f>
        <v>0.14274292988993401</v>
      </c>
      <c r="D1322" s="35">
        <f>STDEV('Daily Returns'!D$1323:D$1574)*SQRT(Assumptions!$C$9)</f>
        <v>0.24258162987280837</v>
      </c>
      <c r="E1322" s="35">
        <f>STDEV('Daily Returns'!E$1323:E$1574)*SQRT(Assumptions!$C$9)</f>
        <v>0.11913948634809766</v>
      </c>
      <c r="F1322" s="32">
        <f>'Growth Index'!E1574/'Growth Index'!E1322-1</f>
        <v>0.20588386647030155</v>
      </c>
      <c r="G1322" s="37">
        <f>(F1322-Assumptions!$C$8)/E1322</f>
        <v>1.1825119512322884</v>
      </c>
      <c r="H1322" s="37">
        <f>CORREL('Daily Returns'!B$1323:B$1574,'Daily Returns'!C$1323:C$1574)</f>
        <v>-8.4120903443448872E-2</v>
      </c>
      <c r="I1322" s="37">
        <f>CORREL('Daily Returns'!B$1323:B$1574,'Daily Returns'!D$1323:D$1574)</f>
        <v>0.47186869210115334</v>
      </c>
      <c r="J1322" s="37">
        <f>CORREL('Daily Returns'!C$1323:C$1574,'Daily Returns'!D$1323:D$1574)</f>
        <v>-5.1553325691991926E-2</v>
      </c>
    </row>
    <row r="1323" spans="1:10" x14ac:dyDescent="0.25">
      <c r="A1323" s="60">
        <f>'Daily Prices'!A1575</f>
        <v>44601</v>
      </c>
      <c r="B1323" s="61">
        <f>STDEV('Daily Returns'!B$1324:B$1575)*SQRT(Assumptions!$C$9)</f>
        <v>0.1793848295226001</v>
      </c>
      <c r="C1323" s="61">
        <f>STDEV('Daily Returns'!C$1324:C$1575)*SQRT(Assumptions!$C$9)</f>
        <v>0.1422917627458905</v>
      </c>
      <c r="D1323" s="61">
        <f>STDEV('Daily Returns'!D$1324:D$1575)*SQRT(Assumptions!$C$9)</f>
        <v>0.24240282160251719</v>
      </c>
      <c r="E1323" s="61">
        <f>STDEV('Daily Returns'!E$1324:E$1575)*SQRT(Assumptions!$C$9)</f>
        <v>0.11925876520175296</v>
      </c>
      <c r="F1323" s="48">
        <f>'Growth Index'!E1575/'Growth Index'!E1323-1</f>
        <v>0.21218819734334304</v>
      </c>
      <c r="G1323" s="62">
        <f>(F1323-Assumptions!$C$8)/E1323</f>
        <v>1.2341918608191287</v>
      </c>
      <c r="H1323" s="62">
        <f>CORREL('Daily Returns'!B$1324:B$1575,'Daily Returns'!C$1324:C$1575)</f>
        <v>-7.9579654746245052E-2</v>
      </c>
      <c r="I1323" s="62">
        <f>CORREL('Daily Returns'!B$1324:B$1575,'Daily Returns'!D$1324:D$1575)</f>
        <v>0.47081075352905993</v>
      </c>
      <c r="J1323" s="62">
        <f>CORREL('Daily Returns'!C$1324:C$1575,'Daily Returns'!D$1324:D$1575)</f>
        <v>-4.8177715023222593E-2</v>
      </c>
    </row>
    <row r="1324" spans="1:10" x14ac:dyDescent="0.25">
      <c r="A1324" s="63">
        <f>'Daily Prices'!A1576</f>
        <v>44603</v>
      </c>
      <c r="B1324" s="35">
        <f>STDEV('Daily Returns'!B$1325:B$1576)*SQRT(Assumptions!$C$9)</f>
        <v>0.17948639304971531</v>
      </c>
      <c r="C1324" s="35">
        <f>STDEV('Daily Returns'!C$1325:C$1576)*SQRT(Assumptions!$C$9)</f>
        <v>0.14257781217680146</v>
      </c>
      <c r="D1324" s="35">
        <f>STDEV('Daily Returns'!D$1325:D$1576)*SQRT(Assumptions!$C$9)</f>
        <v>0.2422229967509327</v>
      </c>
      <c r="E1324" s="35">
        <f>STDEV('Daily Returns'!E$1325:E$1576)*SQRT(Assumptions!$C$9)</f>
        <v>0.11924903746579334</v>
      </c>
      <c r="F1324" s="32">
        <f>'Growth Index'!E1576/'Growth Index'!E1324-1</f>
        <v>0.21166032213923569</v>
      </c>
      <c r="G1324" s="37">
        <f>(F1324-Assumptions!$C$8)/E1324</f>
        <v>1.2298658777963327</v>
      </c>
      <c r="H1324" s="37">
        <f>CORREL('Daily Returns'!B$1325:B$1576,'Daily Returns'!C$1325:C$1576)</f>
        <v>-8.1531517043691701E-2</v>
      </c>
      <c r="I1324" s="37">
        <f>CORREL('Daily Returns'!B$1325:B$1576,'Daily Returns'!D$1325:D$1576)</f>
        <v>0.47011494581393176</v>
      </c>
      <c r="J1324" s="37">
        <f>CORREL('Daily Returns'!C$1325:C$1576,'Daily Returns'!D$1325:D$1576)</f>
        <v>-4.7085996396641905E-2</v>
      </c>
    </row>
    <row r="1325" spans="1:10" x14ac:dyDescent="0.25">
      <c r="A1325" s="60">
        <f>'Daily Prices'!A1577</f>
        <v>44606</v>
      </c>
      <c r="B1325" s="61">
        <f>STDEV('Daily Returns'!B$1326:B$1577)*SQRT(Assumptions!$C$9)</f>
        <v>0.18213154238061496</v>
      </c>
      <c r="C1325" s="61">
        <f>STDEV('Daily Returns'!C$1326:C$1577)*SQRT(Assumptions!$C$9)</f>
        <v>0.14415439141145864</v>
      </c>
      <c r="D1325" s="61">
        <f>STDEV('Daily Returns'!D$1326:D$1577)*SQRT(Assumptions!$C$9)</f>
        <v>0.24204215305225224</v>
      </c>
      <c r="E1325" s="61">
        <f>STDEV('Daily Returns'!E$1326:E$1577)*SQRT(Assumptions!$C$9)</f>
        <v>0.11924672361310025</v>
      </c>
      <c r="F1325" s="48">
        <f>'Growth Index'!E1577/'Growth Index'!E1325-1</f>
        <v>0.21108025691892496</v>
      </c>
      <c r="G1325" s="62">
        <f>(F1325-Assumptions!$C$8)/E1325</f>
        <v>1.2250253297766649</v>
      </c>
      <c r="H1325" s="62">
        <f>CORREL('Daily Returns'!B$1326:B$1577,'Daily Returns'!C$1326:C$1577)</f>
        <v>-0.10527335602221974</v>
      </c>
      <c r="I1325" s="62">
        <f>CORREL('Daily Returns'!B$1326:B$1577,'Daily Returns'!D$1326:D$1577)</f>
        <v>0.46149309829225343</v>
      </c>
      <c r="J1325" s="62">
        <f>CORREL('Daily Returns'!C$1326:C$1577,'Daily Returns'!D$1326:D$1577)</f>
        <v>-4.3202663534099808E-2</v>
      </c>
    </row>
    <row r="1326" spans="1:10" x14ac:dyDescent="0.25">
      <c r="A1326" s="63">
        <f>'Daily Prices'!A1578</f>
        <v>44607</v>
      </c>
      <c r="B1326" s="35">
        <f>STDEV('Daily Returns'!B$1327:B$1578)*SQRT(Assumptions!$C$9)</f>
        <v>0.18457247518029948</v>
      </c>
      <c r="C1326" s="35">
        <f>STDEV('Daily Returns'!C$1327:C$1578)*SQRT(Assumptions!$C$9)</f>
        <v>0.14466938189853226</v>
      </c>
      <c r="D1326" s="35">
        <f>STDEV('Daily Returns'!D$1327:D$1578)*SQRT(Assumptions!$C$9)</f>
        <v>0.24302001735868273</v>
      </c>
      <c r="E1326" s="35">
        <f>STDEV('Daily Returns'!E$1327:E$1578)*SQRT(Assumptions!$C$9)</f>
        <v>0.11952831115492374</v>
      </c>
      <c r="F1326" s="32">
        <f>'Growth Index'!E1578/'Growth Index'!E1326-1</f>
        <v>0.21605116807339875</v>
      </c>
      <c r="G1326" s="37">
        <f>(F1326-Assumptions!$C$8)/E1326</f>
        <v>1.2637271171481492</v>
      </c>
      <c r="H1326" s="37">
        <f>CORREL('Daily Returns'!B$1327:B$1578,'Daily Returns'!C$1327:C$1578)</f>
        <v>-0.11990802989676766</v>
      </c>
      <c r="I1326" s="37">
        <f>CORREL('Daily Returns'!B$1327:B$1578,'Daily Returns'!D$1327:D$1578)</f>
        <v>0.4695936988719861</v>
      </c>
      <c r="J1326" s="37">
        <f>CORREL('Daily Returns'!C$1327:C$1578,'Daily Returns'!D$1327:D$1578)</f>
        <v>-5.5225620921316561E-2</v>
      </c>
    </row>
    <row r="1327" spans="1:10" x14ac:dyDescent="0.25">
      <c r="A1327" s="60">
        <f>'Daily Prices'!A1579</f>
        <v>44608</v>
      </c>
      <c r="B1327" s="61">
        <f>STDEV('Daily Returns'!B$1328:B$1579)*SQRT(Assumptions!$C$9)</f>
        <v>0.18444084073706507</v>
      </c>
      <c r="C1327" s="61">
        <f>STDEV('Daily Returns'!C$1328:C$1579)*SQRT(Assumptions!$C$9)</f>
        <v>0.14474122066034856</v>
      </c>
      <c r="D1327" s="61">
        <f>STDEV('Daily Returns'!D$1328:D$1579)*SQRT(Assumptions!$C$9)</f>
        <v>0.24306422693084398</v>
      </c>
      <c r="E1327" s="61">
        <f>STDEV('Daily Returns'!E$1328:E$1579)*SQRT(Assumptions!$C$9)</f>
        <v>0.11946464136826211</v>
      </c>
      <c r="F1327" s="48">
        <f>'Growth Index'!E1579/'Growth Index'!E1327-1</f>
        <v>0.21055320815001655</v>
      </c>
      <c r="G1327" s="62">
        <f>(F1327-Assumptions!$C$8)/E1327</f>
        <v>1.2183789821235367</v>
      </c>
      <c r="H1327" s="62">
        <f>CORREL('Daily Returns'!B$1328:B$1579,'Daily Returns'!C$1328:C$1579)</f>
        <v>-0.1212125135531108</v>
      </c>
      <c r="I1327" s="62">
        <f>CORREL('Daily Returns'!B$1328:B$1579,'Daily Returns'!D$1328:D$1579)</f>
        <v>0.46981370872817391</v>
      </c>
      <c r="J1327" s="62">
        <f>CORREL('Daily Returns'!C$1328:C$1579,'Daily Returns'!D$1328:D$1579)</f>
        <v>-5.6097139453703926E-2</v>
      </c>
    </row>
    <row r="1328" spans="1:10" x14ac:dyDescent="0.25">
      <c r="A1328" s="63">
        <f>'Daily Prices'!A1580</f>
        <v>44609</v>
      </c>
      <c r="B1328" s="35">
        <f>STDEV('Daily Returns'!B$1329:B$1580)*SQRT(Assumptions!$C$9)</f>
        <v>0.18442000554540913</v>
      </c>
      <c r="C1328" s="35">
        <f>STDEV('Daily Returns'!C$1329:C$1580)*SQRT(Assumptions!$C$9)</f>
        <v>0.14440117432610838</v>
      </c>
      <c r="D1328" s="35">
        <f>STDEV('Daily Returns'!D$1329:D$1580)*SQRT(Assumptions!$C$9)</f>
        <v>0.24309149124424009</v>
      </c>
      <c r="E1328" s="35">
        <f>STDEV('Daily Returns'!E$1329:E$1580)*SQRT(Assumptions!$C$9)</f>
        <v>0.11929847461812199</v>
      </c>
      <c r="F1328" s="32">
        <f>'Growth Index'!E1580/'Growth Index'!E1328-1</f>
        <v>0.20642220965528901</v>
      </c>
      <c r="G1328" s="37">
        <f>(F1328-Assumptions!$C$8)/E1328</f>
        <v>1.1854485994727575</v>
      </c>
      <c r="H1328" s="37">
        <f>CORREL('Daily Returns'!B$1329:B$1580,'Daily Returns'!C$1329:C$1580)</f>
        <v>-0.1260390801187195</v>
      </c>
      <c r="I1328" s="37">
        <f>CORREL('Daily Returns'!B$1329:B$1580,'Daily Returns'!D$1329:D$1580)</f>
        <v>0.47059212514630716</v>
      </c>
      <c r="J1328" s="37">
        <f>CORREL('Daily Returns'!C$1329:C$1580,'Daily Returns'!D$1329:D$1580)</f>
        <v>-5.6435008257579605E-2</v>
      </c>
    </row>
    <row r="1329" spans="1:10" x14ac:dyDescent="0.25">
      <c r="A1329" s="60">
        <f>'Daily Prices'!A1581</f>
        <v>44610</v>
      </c>
      <c r="B1329" s="61">
        <f>STDEV('Daily Returns'!B$1330:B$1581)*SQRT(Assumptions!$C$9)</f>
        <v>0.18442903686323284</v>
      </c>
      <c r="C1329" s="61">
        <f>STDEV('Daily Returns'!C$1330:C$1581)*SQRT(Assumptions!$C$9)</f>
        <v>0.14436635513429186</v>
      </c>
      <c r="D1329" s="61">
        <f>STDEV('Daily Returns'!D$1330:D$1581)*SQRT(Assumptions!$C$9)</f>
        <v>0.24308009956333923</v>
      </c>
      <c r="E1329" s="61">
        <f>STDEV('Daily Returns'!E$1330:E$1581)*SQRT(Assumptions!$C$9)</f>
        <v>0.11934206806658906</v>
      </c>
      <c r="F1329" s="48">
        <f>'Growth Index'!E1581/'Growth Index'!E1329-1</f>
        <v>0.20359136077561435</v>
      </c>
      <c r="G1329" s="62">
        <f>(F1329-Assumptions!$C$8)/E1329</f>
        <v>1.1612951159710487</v>
      </c>
      <c r="H1329" s="62">
        <f>CORREL('Daily Returns'!B$1330:B$1581,'Daily Returns'!C$1330:C$1581)</f>
        <v>-0.12557877619512811</v>
      </c>
      <c r="I1329" s="62">
        <f>CORREL('Daily Returns'!B$1330:B$1581,'Daily Returns'!D$1330:D$1581)</f>
        <v>0.4706639085898503</v>
      </c>
      <c r="J1329" s="62">
        <f>CORREL('Daily Returns'!C$1330:C$1581,'Daily Returns'!D$1330:D$1581)</f>
        <v>-5.5438812288209065E-2</v>
      </c>
    </row>
    <row r="1330" spans="1:10" x14ac:dyDescent="0.25">
      <c r="A1330" s="63">
        <f>'Daily Prices'!A1582</f>
        <v>44613</v>
      </c>
      <c r="B1330" s="35">
        <f>STDEV('Daily Returns'!B$1331:B$1582)*SQRT(Assumptions!$C$9)</f>
        <v>0.18184544457500118</v>
      </c>
      <c r="C1330" s="35">
        <f>STDEV('Daily Returns'!C$1331:C$1582)*SQRT(Assumptions!$C$9)</f>
        <v>0.14426260081743678</v>
      </c>
      <c r="D1330" s="35">
        <f>STDEV('Daily Returns'!D$1331:D$1582)*SQRT(Assumptions!$C$9)</f>
        <v>0.23793826842597005</v>
      </c>
      <c r="E1330" s="35">
        <f>STDEV('Daily Returns'!E$1331:E$1582)*SQRT(Assumptions!$C$9)</f>
        <v>0.11735454680681869</v>
      </c>
      <c r="F1330" s="32">
        <f>'Growth Index'!E1582/'Growth Index'!E1330-1</f>
        <v>0.22544765438704739</v>
      </c>
      <c r="G1330" s="37">
        <f>(F1330-Assumptions!$C$8)/E1330</f>
        <v>1.3672044139130437</v>
      </c>
      <c r="H1330" s="37">
        <f>CORREL('Daily Returns'!B$1331:B$1582,'Daily Returns'!C$1331:C$1582)</f>
        <v>-0.12040127755351436</v>
      </c>
      <c r="I1330" s="37">
        <f>CORREL('Daily Returns'!B$1331:B$1582,'Daily Returns'!D$1331:D$1582)</f>
        <v>0.45225875812720229</v>
      </c>
      <c r="J1330" s="37">
        <f>CORREL('Daily Returns'!C$1331:C$1582,'Daily Returns'!D$1331:D$1582)</f>
        <v>-4.7758883672785406E-2</v>
      </c>
    </row>
    <row r="1331" spans="1:10" x14ac:dyDescent="0.25">
      <c r="A1331" s="60">
        <f>'Daily Prices'!A1583</f>
        <v>44614</v>
      </c>
      <c r="B1331" s="61">
        <f>STDEV('Daily Returns'!B$1332:B$1583)*SQRT(Assumptions!$C$9)</f>
        <v>0.18178312309001499</v>
      </c>
      <c r="C1331" s="61">
        <f>STDEV('Daily Returns'!C$1332:C$1583)*SQRT(Assumptions!$C$9)</f>
        <v>0.14433508658411598</v>
      </c>
      <c r="D1331" s="61">
        <f>STDEV('Daily Returns'!D$1332:D$1583)*SQRT(Assumptions!$C$9)</f>
        <v>0.23780420319963144</v>
      </c>
      <c r="E1331" s="61">
        <f>STDEV('Daily Returns'!E$1332:E$1583)*SQRT(Assumptions!$C$9)</f>
        <v>0.11726521646058143</v>
      </c>
      <c r="F1331" s="48">
        <f>'Growth Index'!E1583/'Growth Index'!E1331-1</f>
        <v>0.21361458498308616</v>
      </c>
      <c r="G1331" s="62">
        <f>(F1331-Assumptions!$C$8)/E1331</f>
        <v>1.267337318505209</v>
      </c>
      <c r="H1331" s="62">
        <f>CORREL('Daily Returns'!B$1332:B$1583,'Daily Returns'!C$1332:C$1583)</f>
        <v>-0.12098236552978169</v>
      </c>
      <c r="I1331" s="62">
        <f>CORREL('Daily Returns'!B$1332:B$1583,'Daily Returns'!D$1332:D$1583)</f>
        <v>0.45178863462466345</v>
      </c>
      <c r="J1331" s="62">
        <f>CORREL('Daily Returns'!C$1332:C$1583,'Daily Returns'!D$1332:D$1583)</f>
        <v>-4.8477624205941254E-2</v>
      </c>
    </row>
    <row r="1332" spans="1:10" x14ac:dyDescent="0.25">
      <c r="A1332" s="63">
        <f>'Daily Prices'!A1584</f>
        <v>44615</v>
      </c>
      <c r="B1332" s="35">
        <f>STDEV('Daily Returns'!B$1333:B$1584)*SQRT(Assumptions!$C$9)</f>
        <v>0.18159138608727043</v>
      </c>
      <c r="C1332" s="35">
        <f>STDEV('Daily Returns'!C$1333:C$1584)*SQRT(Assumptions!$C$9)</f>
        <v>0.1443296728469762</v>
      </c>
      <c r="D1332" s="35">
        <f>STDEV('Daily Returns'!D$1333:D$1584)*SQRT(Assumptions!$C$9)</f>
        <v>0.23745477863746356</v>
      </c>
      <c r="E1332" s="35">
        <f>STDEV('Daily Returns'!E$1333:E$1584)*SQRT(Assumptions!$C$9)</f>
        <v>0.11713596897019542</v>
      </c>
      <c r="F1332" s="32">
        <f>'Growth Index'!E1584/'Growth Index'!E1332-1</f>
        <v>0.20661425485195006</v>
      </c>
      <c r="G1332" s="37">
        <f>(F1332-Assumptions!$C$8)/E1332</f>
        <v>1.2089732649753639</v>
      </c>
      <c r="H1332" s="37">
        <f>CORREL('Daily Returns'!B$1333:B$1584,'Daily Returns'!C$1333:C$1584)</f>
        <v>-0.12048640632988569</v>
      </c>
      <c r="I1332" s="37">
        <f>CORREL('Daily Returns'!B$1333:B$1584,'Daily Returns'!D$1333:D$1584)</f>
        <v>0.45041789625563444</v>
      </c>
      <c r="J1332" s="37">
        <f>CORREL('Daily Returns'!C$1333:C$1584,'Daily Returns'!D$1333:D$1584)</f>
        <v>-4.7733034426442826E-2</v>
      </c>
    </row>
    <row r="1333" spans="1:10" x14ac:dyDescent="0.25">
      <c r="A1333" s="60">
        <f>'Daily Prices'!A1585</f>
        <v>44616</v>
      </c>
      <c r="B1333" s="61">
        <f>STDEV('Daily Returns'!B$1334:B$1585)*SQRT(Assumptions!$C$9)</f>
        <v>0.18754880825764239</v>
      </c>
      <c r="C1333" s="61">
        <f>STDEV('Daily Returns'!C$1334:C$1585)*SQRT(Assumptions!$C$9)</f>
        <v>0.14743924055624416</v>
      </c>
      <c r="D1333" s="61">
        <f>STDEV('Daily Returns'!D$1334:D$1585)*SQRT(Assumptions!$C$9)</f>
        <v>0.23744816623185119</v>
      </c>
      <c r="E1333" s="61">
        <f>STDEV('Daily Returns'!E$1334:E$1585)*SQRT(Assumptions!$C$9)</f>
        <v>0.11709556816713297</v>
      </c>
      <c r="F1333" s="48">
        <f>'Growth Index'!E1585/'Growth Index'!E1333-1</f>
        <v>0.19195856579179504</v>
      </c>
      <c r="G1333" s="62">
        <f>(F1333-Assumptions!$C$8)/E1333</f>
        <v>1.0842303238204918</v>
      </c>
      <c r="H1333" s="62">
        <f>CORREL('Daily Returns'!B$1334:B$1585,'Daily Returns'!C$1334:C$1585)</f>
        <v>-0.16649909810211511</v>
      </c>
      <c r="I1333" s="62">
        <f>CORREL('Daily Returns'!B$1334:B$1585,'Daily Returns'!D$1334:D$1585)</f>
        <v>0.4455234639744815</v>
      </c>
      <c r="J1333" s="62">
        <f>CORREL('Daily Returns'!C$1334:C$1585,'Daily Returns'!D$1334:D$1585)</f>
        <v>-5.6312191887920242E-2</v>
      </c>
    </row>
    <row r="1334" spans="1:10" x14ac:dyDescent="0.25">
      <c r="A1334" s="63">
        <f>'Daily Prices'!A1586</f>
        <v>44617</v>
      </c>
      <c r="B1334" s="35">
        <f>STDEV('Daily Returns'!B$1335:B$1586)*SQRT(Assumptions!$C$9)</f>
        <v>0.18889713541129693</v>
      </c>
      <c r="C1334" s="35">
        <f>STDEV('Daily Returns'!C$1335:C$1586)*SQRT(Assumptions!$C$9)</f>
        <v>0.15137602152157331</v>
      </c>
      <c r="D1334" s="35">
        <f>STDEV('Daily Returns'!D$1335:D$1586)*SQRT(Assumptions!$C$9)</f>
        <v>0.23749176383530318</v>
      </c>
      <c r="E1334" s="35">
        <f>STDEV('Daily Returns'!E$1335:E$1586)*SQRT(Assumptions!$C$9)</f>
        <v>0.11740232847858846</v>
      </c>
      <c r="F1334" s="32">
        <f>'Growth Index'!E1586/'Growth Index'!E1334-1</f>
        <v>0.17405964431500531</v>
      </c>
      <c r="G1334" s="37">
        <f>(F1334-Assumptions!$C$8)/E1334</f>
        <v>0.92893936371028052</v>
      </c>
      <c r="H1334" s="37">
        <f>CORREL('Daily Returns'!B$1335:B$1586,'Daily Returns'!C$1335:C$1586)</f>
        <v>-0.18940838915454128</v>
      </c>
      <c r="I1334" s="37">
        <f>CORREL('Daily Returns'!B$1335:B$1586,'Daily Returns'!D$1335:D$1586)</f>
        <v>0.43469697183525957</v>
      </c>
      <c r="J1334" s="37">
        <f>CORREL('Daily Returns'!C$1335:C$1586,'Daily Returns'!D$1335:D$1586)</f>
        <v>-4.41587602713195E-2</v>
      </c>
    </row>
    <row r="1335" spans="1:10" x14ac:dyDescent="0.25">
      <c r="A1335" s="60">
        <f>'Daily Prices'!A1587</f>
        <v>44620</v>
      </c>
      <c r="B1335" s="61">
        <f>STDEV('Daily Returns'!B$1336:B$1587)*SQRT(Assumptions!$C$9)</f>
        <v>0.18894040586315905</v>
      </c>
      <c r="C1335" s="61">
        <f>STDEV('Daily Returns'!C$1336:C$1587)*SQRT(Assumptions!$C$9)</f>
        <v>0.15246136266403562</v>
      </c>
      <c r="D1335" s="61">
        <f>STDEV('Daily Returns'!D$1336:D$1587)*SQRT(Assumptions!$C$9)</f>
        <v>0.23771627393332781</v>
      </c>
      <c r="E1335" s="61">
        <f>STDEV('Daily Returns'!E$1336:E$1587)*SQRT(Assumptions!$C$9)</f>
        <v>0.11807240134659799</v>
      </c>
      <c r="F1335" s="48">
        <f>'Growth Index'!E1587/'Growth Index'!E1335-1</f>
        <v>0.18952041395652253</v>
      </c>
      <c r="G1335" s="62">
        <f>(F1335-Assumptions!$C$8)/E1335</f>
        <v>1.0546106671532545</v>
      </c>
      <c r="H1335" s="62">
        <f>CORREL('Daily Returns'!B$1336:B$1587,'Daily Returns'!C$1336:C$1587)</f>
        <v>-0.18297760211418945</v>
      </c>
      <c r="I1335" s="62">
        <f>CORREL('Daily Returns'!B$1336:B$1587,'Daily Returns'!D$1336:D$1587)</f>
        <v>0.43555955836147203</v>
      </c>
      <c r="J1335" s="62">
        <f>CORREL('Daily Returns'!C$1336:C$1587,'Daily Returns'!D$1336:D$1587)</f>
        <v>-3.8283148226975323E-2</v>
      </c>
    </row>
    <row r="1336" spans="1:10" x14ac:dyDescent="0.25">
      <c r="A1336" s="63">
        <f>'Daily Prices'!A1588</f>
        <v>44622</v>
      </c>
      <c r="B1336" s="35">
        <f>STDEV('Daily Returns'!B$1337:B$1588)*SQRT(Assumptions!$C$9)</f>
        <v>0.18948940411233864</v>
      </c>
      <c r="C1336" s="35">
        <f>STDEV('Daily Returns'!C$1337:C$1588)*SQRT(Assumptions!$C$9)</f>
        <v>0.15274603301406831</v>
      </c>
      <c r="D1336" s="35">
        <f>STDEV('Daily Returns'!D$1337:D$1588)*SQRT(Assumptions!$C$9)</f>
        <v>0.23775604921241311</v>
      </c>
      <c r="E1336" s="35">
        <f>STDEV('Daily Returns'!E$1337:E$1588)*SQRT(Assumptions!$C$9)</f>
        <v>0.11807591653080887</v>
      </c>
      <c r="F1336" s="32">
        <f>'Growth Index'!E1588/'Growth Index'!E1336-1</f>
        <v>0.18559181074603859</v>
      </c>
      <c r="G1336" s="37">
        <f>(F1336-Assumptions!$C$8)/E1336</f>
        <v>1.021307429060466</v>
      </c>
      <c r="H1336" s="37">
        <f>CORREL('Daily Returns'!B$1337:B$1588,'Daily Returns'!C$1337:C$1588)</f>
        <v>-0.18735521193291857</v>
      </c>
      <c r="I1336" s="37">
        <f>CORREL('Daily Returns'!B$1337:B$1588,'Daily Returns'!D$1337:D$1588)</f>
        <v>0.4357924131011004</v>
      </c>
      <c r="J1336" s="37">
        <f>CORREL('Daily Returns'!C$1337:C$1588,'Daily Returns'!D$1337:D$1588)</f>
        <v>-3.9321625367170793E-2</v>
      </c>
    </row>
    <row r="1337" spans="1:10" x14ac:dyDescent="0.25">
      <c r="A1337" s="60">
        <f>'Daily Prices'!A1589</f>
        <v>44623</v>
      </c>
      <c r="B1337" s="61">
        <f>STDEV('Daily Returns'!B$1338:B$1589)*SQRT(Assumptions!$C$9)</f>
        <v>0.18962799313217107</v>
      </c>
      <c r="C1337" s="61">
        <f>STDEV('Daily Returns'!C$1338:C$1589)*SQRT(Assumptions!$C$9)</f>
        <v>0.15283413344219976</v>
      </c>
      <c r="D1337" s="61">
        <f>STDEV('Daily Returns'!D$1338:D$1589)*SQRT(Assumptions!$C$9)</f>
        <v>0.23779963213569544</v>
      </c>
      <c r="E1337" s="61">
        <f>STDEV('Daily Returns'!E$1338:E$1589)*SQRT(Assumptions!$C$9)</f>
        <v>0.11808425112818048</v>
      </c>
      <c r="F1337" s="48">
        <f>'Growth Index'!E1589/'Growth Index'!E1337-1</f>
        <v>0.1844107590432591</v>
      </c>
      <c r="G1337" s="62">
        <f>(F1337-Assumptions!$C$8)/E1337</f>
        <v>1.0112335718133885</v>
      </c>
      <c r="H1337" s="62">
        <f>CORREL('Daily Returns'!B$1338:B$1589,'Daily Returns'!C$1338:C$1589)</f>
        <v>-0.18841864553844836</v>
      </c>
      <c r="I1337" s="62">
        <f>CORREL('Daily Returns'!B$1338:B$1589,'Daily Returns'!D$1338:D$1589)</f>
        <v>0.43612830730042945</v>
      </c>
      <c r="J1337" s="62">
        <f>CORREL('Daily Returns'!C$1338:C$1589,'Daily Returns'!D$1338:D$1589)</f>
        <v>-3.9955873330445577E-2</v>
      </c>
    </row>
    <row r="1338" spans="1:10" x14ac:dyDescent="0.25">
      <c r="A1338" s="63">
        <f>'Daily Prices'!A1590</f>
        <v>44628</v>
      </c>
      <c r="B1338" s="35">
        <f>STDEV('Daily Returns'!B$1339:B$1590)*SQRT(Assumptions!$C$9)</f>
        <v>0.19215177820469775</v>
      </c>
      <c r="C1338" s="35">
        <f>STDEV('Daily Returns'!C$1339:C$1590)*SQRT(Assumptions!$C$9)</f>
        <v>0.16854680360903665</v>
      </c>
      <c r="D1338" s="35">
        <f>STDEV('Daily Returns'!D$1339:D$1590)*SQRT(Assumptions!$C$9)</f>
        <v>0.23777056752717657</v>
      </c>
      <c r="E1338" s="35">
        <f>STDEV('Daily Returns'!E$1339:E$1590)*SQRT(Assumptions!$C$9)</f>
        <v>0.11975049337458392</v>
      </c>
      <c r="F1338" s="32">
        <f>'Growth Index'!E1590/'Growth Index'!E1338-1</f>
        <v>0.20582444676159617</v>
      </c>
      <c r="G1338" s="37">
        <f>(F1338-Assumptions!$C$8)/E1338</f>
        <v>1.1759821842327793</v>
      </c>
      <c r="H1338" s="37">
        <f>CORREL('Daily Returns'!B$1339:B$1590,'Daily Returns'!C$1339:C$1590)</f>
        <v>-0.23682119562673953</v>
      </c>
      <c r="I1338" s="37">
        <f>CORREL('Daily Returns'!B$1339:B$1590,'Daily Returns'!D$1339:D$1590)</f>
        <v>0.42822376165844556</v>
      </c>
      <c r="J1338" s="37">
        <f>CORREL('Daily Returns'!C$1339:C$1590,'Daily Returns'!D$1339:D$1590)</f>
        <v>-3.0893286985986961E-2</v>
      </c>
    </row>
    <row r="1339" spans="1:10" x14ac:dyDescent="0.25">
      <c r="A1339" s="60">
        <f>'Daily Prices'!A1591</f>
        <v>44630</v>
      </c>
      <c r="B1339" s="61">
        <f>STDEV('Daily Returns'!B$1340:B$1591)*SQRT(Assumptions!$C$9)</f>
        <v>0.19572603589208365</v>
      </c>
      <c r="C1339" s="61">
        <f>STDEV('Daily Returns'!C$1340:C$1591)*SQRT(Assumptions!$C$9)</f>
        <v>0.1686992797603229</v>
      </c>
      <c r="D1339" s="61">
        <f>STDEV('Daily Returns'!D$1340:D$1591)*SQRT(Assumptions!$C$9)</f>
        <v>0.23760458886444663</v>
      </c>
      <c r="E1339" s="61">
        <f>STDEV('Daily Returns'!E$1340:E$1591)*SQRT(Assumptions!$C$9)</f>
        <v>0.11870107582759971</v>
      </c>
      <c r="F1339" s="48">
        <f>'Growth Index'!E1591/'Growth Index'!E1339-1</f>
        <v>0.18778577730009105</v>
      </c>
      <c r="G1339" s="62">
        <f>(F1339-Assumptions!$C$8)/E1339</f>
        <v>1.034411663449655</v>
      </c>
      <c r="H1339" s="62">
        <f>CORREL('Daily Returns'!B$1340:B$1591,'Daily Returns'!C$1340:C$1591)</f>
        <v>-0.27044058097995927</v>
      </c>
      <c r="I1339" s="62">
        <f>CORREL('Daily Returns'!B$1340:B$1591,'Daily Returns'!D$1340:D$1591)</f>
        <v>0.42194580177287655</v>
      </c>
      <c r="J1339" s="62">
        <f>CORREL('Daily Returns'!C$1340:C$1591,'Daily Returns'!D$1340:D$1591)</f>
        <v>-3.9642710736395949E-2</v>
      </c>
    </row>
    <row r="1340" spans="1:10" x14ac:dyDescent="0.25">
      <c r="A1340" s="63">
        <f>'Daily Prices'!A1592</f>
        <v>44631</v>
      </c>
      <c r="B1340" s="35">
        <f>STDEV('Daily Returns'!B$1341:B$1592)*SQRT(Assumptions!$C$9)</f>
        <v>0.1957269283754923</v>
      </c>
      <c r="C1340" s="35">
        <f>STDEV('Daily Returns'!C$1341:C$1592)*SQRT(Assumptions!$C$9)</f>
        <v>0.16870739622053418</v>
      </c>
      <c r="D1340" s="35">
        <f>STDEV('Daily Returns'!D$1341:D$1592)*SQRT(Assumptions!$C$9)</f>
        <v>0.23743781489123644</v>
      </c>
      <c r="E1340" s="35">
        <f>STDEV('Daily Returns'!E$1341:E$1592)*SQRT(Assumptions!$C$9)</f>
        <v>0.11870583050064328</v>
      </c>
      <c r="F1340" s="32">
        <f>'Growth Index'!E1592/'Growth Index'!E1340-1</f>
        <v>0.18597813410840569</v>
      </c>
      <c r="G1340" s="37">
        <f>(F1340-Assumptions!$C$8)/E1340</f>
        <v>1.0191423083278972</v>
      </c>
      <c r="H1340" s="37">
        <f>CORREL('Daily Returns'!B$1341:B$1592,'Daily Returns'!C$1341:C$1592)</f>
        <v>-0.27070320682403948</v>
      </c>
      <c r="I1340" s="37">
        <f>CORREL('Daily Returns'!B$1341:B$1592,'Daily Returns'!D$1341:D$1592)</f>
        <v>0.4224404742195248</v>
      </c>
      <c r="J1340" s="37">
        <f>CORREL('Daily Returns'!C$1341:C$1592,'Daily Returns'!D$1341:D$1592)</f>
        <v>-3.8804404782948984E-2</v>
      </c>
    </row>
    <row r="1341" spans="1:10" x14ac:dyDescent="0.25">
      <c r="A1341" s="60">
        <f>'Daily Prices'!A1593</f>
        <v>44634</v>
      </c>
      <c r="B1341" s="61">
        <f>STDEV('Daily Returns'!B$1342:B$1593)*SQRT(Assumptions!$C$9)</f>
        <v>0.19638197582932573</v>
      </c>
      <c r="C1341" s="61">
        <f>STDEV('Daily Returns'!C$1342:C$1593)*SQRT(Assumptions!$C$9)</f>
        <v>0.16930840132601743</v>
      </c>
      <c r="D1341" s="61">
        <f>STDEV('Daily Returns'!D$1342:D$1593)*SQRT(Assumptions!$C$9)</f>
        <v>0.23727024393050761</v>
      </c>
      <c r="E1341" s="61">
        <f>STDEV('Daily Returns'!E$1342:E$1593)*SQRT(Assumptions!$C$9)</f>
        <v>0.11869950009400897</v>
      </c>
      <c r="F1341" s="48">
        <f>'Growth Index'!E1593/'Growth Index'!E1341-1</f>
        <v>0.18453472009148375</v>
      </c>
      <c r="G1341" s="62">
        <f>(F1341-Assumptions!$C$8)/E1341</f>
        <v>1.0070364238839531</v>
      </c>
      <c r="H1341" s="62">
        <f>CORREL('Daily Returns'!B$1342:B$1593,'Daily Returns'!C$1342:C$1593)</f>
        <v>-0.27603023498953499</v>
      </c>
      <c r="I1341" s="62">
        <f>CORREL('Daily Returns'!B$1342:B$1593,'Daily Returns'!D$1342:D$1593)</f>
        <v>0.42286653304557198</v>
      </c>
      <c r="J1341" s="62">
        <f>CORREL('Daily Returns'!C$1342:C$1593,'Daily Returns'!D$1342:D$1593)</f>
        <v>-3.926498940436661E-2</v>
      </c>
    </row>
    <row r="1342" spans="1:10" x14ac:dyDescent="0.25">
      <c r="A1342" s="63">
        <f>'Daily Prices'!A1594</f>
        <v>44635</v>
      </c>
      <c r="B1342" s="35">
        <f>STDEV('Daily Returns'!B$1343:B$1594)*SQRT(Assumptions!$C$9)</f>
        <v>0.19537515953550993</v>
      </c>
      <c r="C1342" s="35">
        <f>STDEV('Daily Returns'!C$1343:C$1594)*SQRT(Assumptions!$C$9)</f>
        <v>0.16654239412561683</v>
      </c>
      <c r="D1342" s="35">
        <f>STDEV('Daily Returns'!D$1343:D$1594)*SQRT(Assumptions!$C$9)</f>
        <v>0.23733278911501249</v>
      </c>
      <c r="E1342" s="35">
        <f>STDEV('Daily Returns'!E$1343:E$1594)*SQRT(Assumptions!$C$9)</f>
        <v>0.11969967032189781</v>
      </c>
      <c r="F1342" s="32">
        <f>'Growth Index'!E1594/'Growth Index'!E1342-1</f>
        <v>0.17134108194235576</v>
      </c>
      <c r="G1342" s="37">
        <f>(F1342-Assumptions!$C$8)/E1342</f>
        <v>0.88839912137086108</v>
      </c>
      <c r="H1342" s="37">
        <f>CORREL('Daily Returns'!B$1343:B$1594,'Daily Returns'!C$1343:C$1594)</f>
        <v>-0.24505674649298256</v>
      </c>
      <c r="I1342" s="37">
        <f>CORREL('Daily Returns'!B$1343:B$1594,'Daily Returns'!D$1343:D$1594)</f>
        <v>0.42317372533103759</v>
      </c>
      <c r="J1342" s="37">
        <f>CORREL('Daily Returns'!C$1343:C$1594,'Daily Returns'!D$1343:D$1594)</f>
        <v>-2.4555992003246142E-2</v>
      </c>
    </row>
    <row r="1343" spans="1:10" x14ac:dyDescent="0.25">
      <c r="A1343" s="60">
        <f>'Daily Prices'!A1595</f>
        <v>44636</v>
      </c>
      <c r="B1343" s="61">
        <f>STDEV('Daily Returns'!B$1344:B$1595)*SQRT(Assumptions!$C$9)</f>
        <v>0.19615993993768663</v>
      </c>
      <c r="C1343" s="61">
        <f>STDEV('Daily Returns'!C$1344:C$1595)*SQRT(Assumptions!$C$9)</f>
        <v>0.16643972026902326</v>
      </c>
      <c r="D1343" s="61">
        <f>STDEV('Daily Returns'!D$1344:D$1595)*SQRT(Assumptions!$C$9)</f>
        <v>0.23765921389959627</v>
      </c>
      <c r="E1343" s="61">
        <f>STDEV('Daily Returns'!E$1344:E$1595)*SQRT(Assumptions!$C$9)</f>
        <v>0.12001566051363166</v>
      </c>
      <c r="F1343" s="48">
        <f>'Growth Index'!E1595/'Growth Index'!E1343-1</f>
        <v>0.17987977359393459</v>
      </c>
      <c r="G1343" s="62">
        <f>(F1343-Assumptions!$C$8)/E1343</f>
        <v>0.95720652706724274</v>
      </c>
      <c r="H1343" s="62">
        <f>CORREL('Daily Returns'!B$1344:B$1595,'Daily Returns'!C$1344:C$1595)</f>
        <v>-0.24510567606281053</v>
      </c>
      <c r="I1343" s="62">
        <f>CORREL('Daily Returns'!B$1344:B$1595,'Daily Returns'!D$1344:D$1595)</f>
        <v>0.42607268671980242</v>
      </c>
      <c r="J1343" s="62">
        <f>CORREL('Daily Returns'!C$1344:C$1595,'Daily Returns'!D$1344:D$1595)</f>
        <v>-2.421044012200306E-2</v>
      </c>
    </row>
    <row r="1344" spans="1:10" x14ac:dyDescent="0.25">
      <c r="A1344" s="63">
        <f>'Daily Prices'!A1596</f>
        <v>44637</v>
      </c>
      <c r="B1344" s="35">
        <f>STDEV('Daily Returns'!B$1345:B$1596)*SQRT(Assumptions!$C$9)</f>
        <v>0.19696326822653235</v>
      </c>
      <c r="C1344" s="35">
        <f>STDEV('Daily Returns'!C$1345:C$1596)*SQRT(Assumptions!$C$9)</f>
        <v>0.16700971776942139</v>
      </c>
      <c r="D1344" s="35">
        <f>STDEV('Daily Returns'!D$1345:D$1596)*SQRT(Assumptions!$C$9)</f>
        <v>0.23784027800381277</v>
      </c>
      <c r="E1344" s="35">
        <f>STDEV('Daily Returns'!E$1345:E$1596)*SQRT(Assumptions!$C$9)</f>
        <v>0.12089534554001864</v>
      </c>
      <c r="F1344" s="32">
        <f>'Growth Index'!E1596/'Growth Index'!E1344-1</f>
        <v>0.19193941336628373</v>
      </c>
      <c r="G1344" s="37">
        <f>(F1344-Assumptions!$C$8)/E1344</f>
        <v>1.0499942144113761</v>
      </c>
      <c r="H1344" s="37">
        <f>CORREL('Daily Returns'!B$1345:B$1596,'Daily Returns'!C$1345:C$1596)</f>
        <v>-0.23476592362324719</v>
      </c>
      <c r="I1344" s="37">
        <f>CORREL('Daily Returns'!B$1345:B$1596,'Daily Returns'!D$1345:D$1596)</f>
        <v>0.42929233822943408</v>
      </c>
      <c r="J1344" s="37">
        <f>CORREL('Daily Returns'!C$1345:C$1596,'Daily Returns'!D$1345:D$1596)</f>
        <v>-2.0578854643895861E-2</v>
      </c>
    </row>
    <row r="1345" spans="1:10" x14ac:dyDescent="0.25">
      <c r="A1345" s="60">
        <f>'Daily Prices'!A1597</f>
        <v>44641</v>
      </c>
      <c r="B1345" s="61">
        <f>STDEV('Daily Returns'!B$1346:B$1597)*SQRT(Assumptions!$C$9)</f>
        <v>0.19724312291461876</v>
      </c>
      <c r="C1345" s="61">
        <f>STDEV('Daily Returns'!C$1346:C$1597)*SQRT(Assumptions!$C$9)</f>
        <v>0.1667428291758534</v>
      </c>
      <c r="D1345" s="61">
        <f>STDEV('Daily Returns'!D$1346:D$1597)*SQRT(Assumptions!$C$9)</f>
        <v>0.23794342025042911</v>
      </c>
      <c r="E1345" s="61">
        <f>STDEV('Daily Returns'!E$1346:E$1597)*SQRT(Assumptions!$C$9)</f>
        <v>0.12108133334587698</v>
      </c>
      <c r="F1345" s="48">
        <f>'Growth Index'!E1597/'Growth Index'!E1345-1</f>
        <v>0.18643269062098677</v>
      </c>
      <c r="G1345" s="62">
        <f>(F1345-Assumptions!$C$8)/E1345</f>
        <v>1.0029018285924067</v>
      </c>
      <c r="H1345" s="62">
        <f>CORREL('Daily Returns'!B$1346:B$1597,'Daily Returns'!C$1346:C$1597)</f>
        <v>-0.2331557502410925</v>
      </c>
      <c r="I1345" s="62">
        <f>CORREL('Daily Returns'!B$1346:B$1597,'Daily Returns'!D$1346:D$1597)</f>
        <v>0.43020867330296725</v>
      </c>
      <c r="J1345" s="62">
        <f>CORREL('Daily Returns'!C$1346:C$1597,'Daily Returns'!D$1346:D$1597)</f>
        <v>-1.877421439885647E-2</v>
      </c>
    </row>
    <row r="1346" spans="1:10" x14ac:dyDescent="0.25">
      <c r="A1346" s="63">
        <f>'Daily Prices'!A1598</f>
        <v>44642</v>
      </c>
      <c r="B1346" s="35">
        <f>STDEV('Daily Returns'!B$1347:B$1598)*SQRT(Assumptions!$C$9)</f>
        <v>0.197224660428507</v>
      </c>
      <c r="C1346" s="35">
        <f>STDEV('Daily Returns'!C$1347:C$1598)*SQRT(Assumptions!$C$9)</f>
        <v>0.16721239658505122</v>
      </c>
      <c r="D1346" s="35">
        <f>STDEV('Daily Returns'!D$1347:D$1598)*SQRT(Assumptions!$C$9)</f>
        <v>0.23779317383432144</v>
      </c>
      <c r="E1346" s="35">
        <f>STDEV('Daily Returns'!E$1347:E$1598)*SQRT(Assumptions!$C$9)</f>
        <v>0.12088519628754138</v>
      </c>
      <c r="F1346" s="32">
        <f>'Growth Index'!E1598/'Growth Index'!E1346-1</f>
        <v>0.19505305188991717</v>
      </c>
      <c r="G1346" s="37">
        <f>(F1346-Assumptions!$C$8)/E1346</f>
        <v>1.0758393573731628</v>
      </c>
      <c r="H1346" s="37">
        <f>CORREL('Daily Returns'!B$1347:B$1598,'Daily Returns'!C$1347:C$1598)</f>
        <v>-0.23705423755233074</v>
      </c>
      <c r="I1346" s="37">
        <f>CORREL('Daily Returns'!B$1347:B$1598,'Daily Returns'!D$1347:D$1598)</f>
        <v>0.42941527334260132</v>
      </c>
      <c r="J1346" s="37">
        <f>CORREL('Daily Returns'!C$1347:C$1598,'Daily Returns'!D$1347:D$1598)</f>
        <v>-2.0856597993204391E-2</v>
      </c>
    </row>
    <row r="1347" spans="1:10" x14ac:dyDescent="0.25">
      <c r="A1347" s="60">
        <f>'Daily Prices'!A1599</f>
        <v>44643</v>
      </c>
      <c r="B1347" s="61">
        <f>STDEV('Daily Returns'!B$1348:B$1599)*SQRT(Assumptions!$C$9)</f>
        <v>0.19704390638906899</v>
      </c>
      <c r="C1347" s="61">
        <f>STDEV('Daily Returns'!C$1348:C$1599)*SQRT(Assumptions!$C$9)</f>
        <v>0.16778414101096192</v>
      </c>
      <c r="D1347" s="61">
        <f>STDEV('Daily Returns'!D$1348:D$1599)*SQRT(Assumptions!$C$9)</f>
        <v>0.23680242089494416</v>
      </c>
      <c r="E1347" s="61">
        <f>STDEV('Daily Returns'!E$1348:E$1599)*SQRT(Assumptions!$C$9)</f>
        <v>0.12042823324880417</v>
      </c>
      <c r="F1347" s="48">
        <f>'Growth Index'!E1599/'Growth Index'!E1347-1</f>
        <v>0.21138272819095216</v>
      </c>
      <c r="G1347" s="62">
        <f>(F1347-Assumptions!$C$8)/E1347</f>
        <v>1.2155183568003205</v>
      </c>
      <c r="H1347" s="62">
        <f>CORREL('Daily Returns'!B$1348:B$1599,'Daily Returns'!C$1348:C$1599)</f>
        <v>-0.23991931919171594</v>
      </c>
      <c r="I1347" s="62">
        <f>CORREL('Daily Returns'!B$1348:B$1599,'Daily Returns'!D$1348:D$1599)</f>
        <v>0.42720618943467964</v>
      </c>
      <c r="J1347" s="62">
        <f>CORREL('Daily Returns'!C$1348:C$1599,'Daily Returns'!D$1348:D$1599)</f>
        <v>-2.3787354001793822E-2</v>
      </c>
    </row>
    <row r="1348" spans="1:10" x14ac:dyDescent="0.25">
      <c r="A1348" s="63">
        <f>'Daily Prices'!A1600</f>
        <v>44644</v>
      </c>
      <c r="B1348" s="35">
        <f>STDEV('Daily Returns'!B$1349:B$1600)*SQRT(Assumptions!$C$9)</f>
        <v>0.19636635940736474</v>
      </c>
      <c r="C1348" s="35">
        <f>STDEV('Daily Returns'!C$1349:C$1600)*SQRT(Assumptions!$C$9)</f>
        <v>0.16831144954633814</v>
      </c>
      <c r="D1348" s="35">
        <f>STDEV('Daily Returns'!D$1349:D$1600)*SQRT(Assumptions!$C$9)</f>
        <v>0.23622398818873383</v>
      </c>
      <c r="E1348" s="35">
        <f>STDEV('Daily Returns'!E$1349:E$1600)*SQRT(Assumptions!$C$9)</f>
        <v>0.12012386543419512</v>
      </c>
      <c r="F1348" s="32">
        <f>'Growth Index'!E1600/'Growth Index'!E1348-1</f>
        <v>0.20548403321341224</v>
      </c>
      <c r="G1348" s="37">
        <f>(F1348-Assumptions!$C$8)/E1348</f>
        <v>1.1694931120108734</v>
      </c>
      <c r="H1348" s="37">
        <f>CORREL('Daily Returns'!B$1349:B$1600,'Daily Returns'!C$1349:C$1600)</f>
        <v>-0.24087325908475349</v>
      </c>
      <c r="I1348" s="37">
        <f>CORREL('Daily Returns'!B$1349:B$1600,'Daily Returns'!D$1349:D$1600)</f>
        <v>0.4237885564707074</v>
      </c>
      <c r="J1348" s="37">
        <f>CORREL('Daily Returns'!C$1349:C$1600,'Daily Returns'!D$1349:D$1600)</f>
        <v>-2.3390101479481493E-2</v>
      </c>
    </row>
    <row r="1349" spans="1:10" x14ac:dyDescent="0.25">
      <c r="A1349" s="60">
        <f>'Daily Prices'!A1601</f>
        <v>44645</v>
      </c>
      <c r="B1349" s="61">
        <f>STDEV('Daily Returns'!B$1350:B$1601)*SQRT(Assumptions!$C$9)</f>
        <v>0.19628653404615318</v>
      </c>
      <c r="C1349" s="61">
        <f>STDEV('Daily Returns'!C$1350:C$1601)*SQRT(Assumptions!$C$9)</f>
        <v>0.16822202782313223</v>
      </c>
      <c r="D1349" s="61">
        <f>STDEV('Daily Returns'!D$1350:D$1601)*SQRT(Assumptions!$C$9)</f>
        <v>0.23619129817533088</v>
      </c>
      <c r="E1349" s="61">
        <f>STDEV('Daily Returns'!E$1350:E$1601)*SQRT(Assumptions!$C$9)</f>
        <v>0.12001667633928638</v>
      </c>
      <c r="F1349" s="48">
        <f>'Growth Index'!E1601/'Growth Index'!E1349-1</f>
        <v>0.19090872269416326</v>
      </c>
      <c r="G1349" s="62">
        <f>(F1349-Assumptions!$C$8)/E1349</f>
        <v>1.0490935637829204</v>
      </c>
      <c r="H1349" s="62">
        <f>CORREL('Daily Returns'!B$1350:B$1601,'Daily Returns'!C$1350:C$1601)</f>
        <v>-0.24204946283987569</v>
      </c>
      <c r="I1349" s="62">
        <f>CORREL('Daily Returns'!B$1350:B$1601,'Daily Returns'!D$1350:D$1601)</f>
        <v>0.42354296394637886</v>
      </c>
      <c r="J1349" s="62">
        <f>CORREL('Daily Returns'!C$1350:C$1601,'Daily Returns'!D$1350:D$1601)</f>
        <v>-2.3951883848762824E-2</v>
      </c>
    </row>
    <row r="1350" spans="1:10" x14ac:dyDescent="0.25">
      <c r="A1350" s="63">
        <f>'Daily Prices'!A1602</f>
        <v>44648</v>
      </c>
      <c r="B1350" s="35">
        <f>STDEV('Daily Returns'!B$1351:B$1602)*SQRT(Assumptions!$C$9)</f>
        <v>0.19627455467531524</v>
      </c>
      <c r="C1350" s="35">
        <f>STDEV('Daily Returns'!C$1351:C$1602)*SQRT(Assumptions!$C$9)</f>
        <v>0.16857566817319472</v>
      </c>
      <c r="D1350" s="35">
        <f>STDEV('Daily Returns'!D$1351:D$1602)*SQRT(Assumptions!$C$9)</f>
        <v>0.23581158477656261</v>
      </c>
      <c r="E1350" s="35">
        <f>STDEV('Daily Returns'!E$1351:E$1602)*SQRT(Assumptions!$C$9)</f>
        <v>0.11997582227328957</v>
      </c>
      <c r="F1350" s="32">
        <f>'Growth Index'!E1602/'Growth Index'!E1350-1</f>
        <v>0.19267776979298357</v>
      </c>
      <c r="G1350" s="37">
        <f>(F1350-Assumptions!$C$8)/E1350</f>
        <v>1.0641958302411125</v>
      </c>
      <c r="H1350" s="37">
        <f>CORREL('Daily Returns'!B$1351:B$1602,'Daily Returns'!C$1351:C$1602)</f>
        <v>-0.24232862504032551</v>
      </c>
      <c r="I1350" s="37">
        <f>CORREL('Daily Returns'!B$1351:B$1602,'Daily Returns'!D$1351:D$1602)</f>
        <v>0.42329151423328126</v>
      </c>
      <c r="J1350" s="37">
        <f>CORREL('Daily Returns'!C$1351:C$1602,'Daily Returns'!D$1351:D$1602)</f>
        <v>-2.3749737714386834E-2</v>
      </c>
    </row>
    <row r="1351" spans="1:10" x14ac:dyDescent="0.25">
      <c r="A1351" s="60">
        <f>'Daily Prices'!A1603</f>
        <v>44649</v>
      </c>
      <c r="B1351" s="61">
        <f>STDEV('Daily Returns'!B$1352:B$1603)*SQRT(Assumptions!$C$9)</f>
        <v>0.19571340759861441</v>
      </c>
      <c r="C1351" s="61">
        <f>STDEV('Daily Returns'!C$1352:C$1603)*SQRT(Assumptions!$C$9)</f>
        <v>0.16984818484222314</v>
      </c>
      <c r="D1351" s="61">
        <f>STDEV('Daily Returns'!D$1352:D$1603)*SQRT(Assumptions!$C$9)</f>
        <v>0.2350943402741156</v>
      </c>
      <c r="E1351" s="61">
        <f>STDEV('Daily Returns'!E$1352:E$1603)*SQRT(Assumptions!$C$9)</f>
        <v>0.11953248736222354</v>
      </c>
      <c r="F1351" s="48">
        <f>'Growth Index'!E1603/'Growth Index'!E1351-1</f>
        <v>0.19939999450332069</v>
      </c>
      <c r="G1351" s="62">
        <f>(F1351-Assumptions!$C$8)/E1351</f>
        <v>1.1243804715285779</v>
      </c>
      <c r="H1351" s="62">
        <f>CORREL('Daily Returns'!B$1352:B$1603,'Daily Returns'!C$1352:C$1603)</f>
        <v>-0.247096946543995</v>
      </c>
      <c r="I1351" s="62">
        <f>CORREL('Daily Returns'!B$1352:B$1603,'Daily Returns'!D$1352:D$1603)</f>
        <v>0.4195778953746942</v>
      </c>
      <c r="J1351" s="62">
        <f>CORREL('Daily Returns'!C$1352:C$1603,'Daily Returns'!D$1352:D$1603)</f>
        <v>-2.6391588153957896E-2</v>
      </c>
    </row>
    <row r="1352" spans="1:10" x14ac:dyDescent="0.25">
      <c r="A1352" s="63">
        <f>'Daily Prices'!A1604</f>
        <v>44650</v>
      </c>
      <c r="B1352" s="35">
        <f>STDEV('Daily Returns'!B$1353:B$1604)*SQRT(Assumptions!$C$9)</f>
        <v>0.19573275156737516</v>
      </c>
      <c r="C1352" s="35">
        <f>STDEV('Daily Returns'!C$1353:C$1604)*SQRT(Assumptions!$C$9)</f>
        <v>0.17054917335405775</v>
      </c>
      <c r="D1352" s="35">
        <f>STDEV('Daily Returns'!D$1353:D$1604)*SQRT(Assumptions!$C$9)</f>
        <v>0.23503456410065154</v>
      </c>
      <c r="E1352" s="35">
        <f>STDEV('Daily Returns'!E$1353:E$1604)*SQRT(Assumptions!$C$9)</f>
        <v>0.1199594063633655</v>
      </c>
      <c r="F1352" s="32">
        <f>'Growth Index'!E1604/'Growth Index'!E1352-1</f>
        <v>0.21869164852980161</v>
      </c>
      <c r="G1352" s="37">
        <f>(F1352-Assumptions!$C$8)/E1352</f>
        <v>1.2811971415085097</v>
      </c>
      <c r="H1352" s="37">
        <f>CORREL('Daily Returns'!B$1353:B$1604,'Daily Returns'!C$1353:C$1604)</f>
        <v>-0.23978426685260637</v>
      </c>
      <c r="I1352" s="37">
        <f>CORREL('Daily Returns'!B$1353:B$1604,'Daily Returns'!D$1353:D$1604)</f>
        <v>0.41906166959576785</v>
      </c>
      <c r="J1352" s="37">
        <f>CORREL('Daily Returns'!C$1353:C$1604,'Daily Returns'!D$1353:D$1604)</f>
        <v>-2.4161753938794921E-2</v>
      </c>
    </row>
    <row r="1353" spans="1:10" x14ac:dyDescent="0.25">
      <c r="A1353" s="60">
        <f>'Daily Prices'!A1605</f>
        <v>44651</v>
      </c>
      <c r="B1353" s="61">
        <f>STDEV('Daily Returns'!B$1354:B$1605)*SQRT(Assumptions!$C$9)</f>
        <v>0.19469670272734674</v>
      </c>
      <c r="C1353" s="61">
        <f>STDEV('Daily Returns'!C$1354:C$1605)*SQRT(Assumptions!$C$9)</f>
        <v>0.17046843478022958</v>
      </c>
      <c r="D1353" s="61">
        <f>STDEV('Daily Returns'!D$1354:D$1605)*SQRT(Assumptions!$C$9)</f>
        <v>0.23476734582578074</v>
      </c>
      <c r="E1353" s="61">
        <f>STDEV('Daily Returns'!E$1354:E$1605)*SQRT(Assumptions!$C$9)</f>
        <v>0.11983012015125237</v>
      </c>
      <c r="F1353" s="48">
        <f>'Growth Index'!E1605/'Growth Index'!E1353-1</f>
        <v>0.22698195283303457</v>
      </c>
      <c r="G1353" s="62">
        <f>(F1353-Assumptions!$C$8)/E1353</f>
        <v>1.3517632514143954</v>
      </c>
      <c r="H1353" s="62">
        <f>CORREL('Daily Returns'!B$1354:B$1605,'Daily Returns'!C$1354:C$1605)</f>
        <v>-0.24612568621279479</v>
      </c>
      <c r="I1353" s="62">
        <f>CORREL('Daily Returns'!B$1354:B$1605,'Daily Returns'!D$1354:D$1605)</f>
        <v>0.42677477150146026</v>
      </c>
      <c r="J1353" s="62">
        <f>CORREL('Daily Returns'!C$1354:C$1605,'Daily Returns'!D$1354:D$1605)</f>
        <v>-2.2182997060426958E-2</v>
      </c>
    </row>
    <row r="1354" spans="1:10" x14ac:dyDescent="0.25">
      <c r="A1354" s="63">
        <f>'Daily Prices'!A1606</f>
        <v>44652</v>
      </c>
      <c r="B1354" s="35">
        <f>STDEV('Daily Returns'!B$1355:B$1606)*SQRT(Assumptions!$C$9)</f>
        <v>0.19462883714364312</v>
      </c>
      <c r="C1354" s="35">
        <f>STDEV('Daily Returns'!C$1355:C$1606)*SQRT(Assumptions!$C$9)</f>
        <v>0.17054617529118782</v>
      </c>
      <c r="D1354" s="35">
        <f>STDEV('Daily Returns'!D$1355:D$1606)*SQRT(Assumptions!$C$9)</f>
        <v>0.23492067666305866</v>
      </c>
      <c r="E1354" s="35">
        <f>STDEV('Daily Returns'!E$1355:E$1606)*SQRT(Assumptions!$C$9)</f>
        <v>0.11987402745077305</v>
      </c>
      <c r="F1354" s="32">
        <f>'Growth Index'!E1606/'Growth Index'!E1354-1</f>
        <v>0.22113720910397827</v>
      </c>
      <c r="G1354" s="37">
        <f>(F1354-Assumptions!$C$8)/E1354</f>
        <v>1.3025107475269979</v>
      </c>
      <c r="H1354" s="37">
        <f>CORREL('Daily Returns'!B$1355:B$1606,'Daily Returns'!C$1355:C$1606)</f>
        <v>-0.24681400165485562</v>
      </c>
      <c r="I1354" s="37">
        <f>CORREL('Daily Returns'!B$1355:B$1606,'Daily Returns'!D$1355:D$1606)</f>
        <v>0.42623155419760789</v>
      </c>
      <c r="J1354" s="37">
        <f>CORREL('Daily Returns'!C$1355:C$1606,'Daily Returns'!D$1355:D$1606)</f>
        <v>-2.0985800749012188E-2</v>
      </c>
    </row>
    <row r="1355" spans="1:10" x14ac:dyDescent="0.25">
      <c r="A1355" s="60">
        <f>'Daily Prices'!A1607</f>
        <v>44655</v>
      </c>
      <c r="B1355" s="61">
        <f>STDEV('Daily Returns'!B$1356:B$1607)*SQRT(Assumptions!$C$9)</f>
        <v>0.19533449445269105</v>
      </c>
      <c r="C1355" s="61">
        <f>STDEV('Daily Returns'!C$1356:C$1607)*SQRT(Assumptions!$C$9)</f>
        <v>0.17061493580206011</v>
      </c>
      <c r="D1355" s="61">
        <f>STDEV('Daily Returns'!D$1356:D$1607)*SQRT(Assumptions!$C$9)</f>
        <v>0.23968469939299428</v>
      </c>
      <c r="E1355" s="61">
        <f>STDEV('Daily Returns'!E$1356:E$1607)*SQRT(Assumptions!$C$9)</f>
        <v>0.12128395830584228</v>
      </c>
      <c r="F1355" s="48">
        <f>'Growth Index'!E1607/'Growth Index'!E1355-1</f>
        <v>0.24230627622799572</v>
      </c>
      <c r="G1355" s="62">
        <f>(F1355-Assumptions!$C$8)/E1355</f>
        <v>1.461910368895462</v>
      </c>
      <c r="H1355" s="62">
        <f>CORREL('Daily Returns'!B$1356:B$1607,'Daily Returns'!C$1356:C$1607)</f>
        <v>-0.24824078429576307</v>
      </c>
      <c r="I1355" s="62">
        <f>CORREL('Daily Returns'!B$1356:B$1607,'Daily Returns'!D$1356:D$1607)</f>
        <v>0.44196366757819172</v>
      </c>
      <c r="J1355" s="62">
        <f>CORREL('Daily Returns'!C$1356:C$1607,'Daily Returns'!D$1356:D$1607)</f>
        <v>-2.9664663498988723E-2</v>
      </c>
    </row>
    <row r="1356" spans="1:10" x14ac:dyDescent="0.25">
      <c r="A1356" s="63">
        <f>'Daily Prices'!A1608</f>
        <v>44656</v>
      </c>
      <c r="B1356" s="35">
        <f>STDEV('Daily Returns'!B$1357:B$1608)*SQRT(Assumptions!$C$9)</f>
        <v>0.18052952855872603</v>
      </c>
      <c r="C1356" s="35">
        <f>STDEV('Daily Returns'!C$1357:C$1608)*SQRT(Assumptions!$C$9)</f>
        <v>0.17000718426707329</v>
      </c>
      <c r="D1356" s="35">
        <f>STDEV('Daily Returns'!D$1357:D$1608)*SQRT(Assumptions!$C$9)</f>
        <v>0.24444284607396166</v>
      </c>
      <c r="E1356" s="35">
        <f>STDEV('Daily Returns'!E$1357:E$1608)*SQRT(Assumptions!$C$9)</f>
        <v>0.12058794403904732</v>
      </c>
      <c r="F1356" s="32">
        <f>'Growth Index'!E1608/'Growth Index'!E1356-1</f>
        <v>0.20059549130531451</v>
      </c>
      <c r="G1356" s="37">
        <f>(F1356-Assumptions!$C$8)/E1356</f>
        <v>1.1244531315784572</v>
      </c>
      <c r="H1356" s="37">
        <f>CORREL('Daily Returns'!B$1357:B$1608,'Daily Returns'!C$1357:C$1608)</f>
        <v>-0.232808052170455</v>
      </c>
      <c r="I1356" s="37">
        <f>CORREL('Daily Returns'!B$1357:B$1608,'Daily Returns'!D$1357:D$1608)</f>
        <v>0.45881375103087757</v>
      </c>
      <c r="J1356" s="37">
        <f>CORREL('Daily Returns'!C$1357:C$1608,'Daily Returns'!D$1357:D$1608)</f>
        <v>-3.2430779435303717E-2</v>
      </c>
    </row>
    <row r="1357" spans="1:10" x14ac:dyDescent="0.25">
      <c r="A1357" s="60">
        <f>'Daily Prices'!A1609</f>
        <v>44658</v>
      </c>
      <c r="B1357" s="61">
        <f>STDEV('Daily Returns'!B$1358:B$1609)*SQRT(Assumptions!$C$9)</f>
        <v>0.18141186982772925</v>
      </c>
      <c r="C1357" s="61">
        <f>STDEV('Daily Returns'!C$1358:C$1609)*SQRT(Assumptions!$C$9)</f>
        <v>0.17000426334126631</v>
      </c>
      <c r="D1357" s="61">
        <f>STDEV('Daily Returns'!D$1358:D$1609)*SQRT(Assumptions!$C$9)</f>
        <v>0.23602534880270351</v>
      </c>
      <c r="E1357" s="61">
        <f>STDEV('Daily Returns'!E$1358:E$1609)*SQRT(Assumptions!$C$9)</f>
        <v>0.11838147194917013</v>
      </c>
      <c r="F1357" s="48">
        <f>'Growth Index'!E1609/'Growth Index'!E1357-1</f>
        <v>0.17716726948375028</v>
      </c>
      <c r="G1357" s="62">
        <f>(F1357-Assumptions!$C$8)/E1357</f>
        <v>0.94750696740712881</v>
      </c>
      <c r="H1357" s="62">
        <f>CORREL('Daily Returns'!B$1358:B$1609,'Daily Returns'!C$1358:C$1609)</f>
        <v>-0.2316300698369522</v>
      </c>
      <c r="I1357" s="62">
        <f>CORREL('Daily Returns'!B$1358:B$1609,'Daily Returns'!D$1358:D$1609)</f>
        <v>0.4452402832416868</v>
      </c>
      <c r="J1357" s="62">
        <f>CORREL('Daily Returns'!C$1358:C$1609,'Daily Returns'!D$1358:D$1609)</f>
        <v>-3.1441129219965565E-2</v>
      </c>
    </row>
    <row r="1358" spans="1:10" x14ac:dyDescent="0.25">
      <c r="A1358" s="63">
        <f>'Daily Prices'!A1610</f>
        <v>44659</v>
      </c>
      <c r="B1358" s="35">
        <f>STDEV('Daily Returns'!B$1359:B$1610)*SQRT(Assumptions!$C$9)</f>
        <v>0.18028955742670535</v>
      </c>
      <c r="C1358" s="35">
        <f>STDEV('Daily Returns'!C$1359:C$1610)*SQRT(Assumptions!$C$9)</f>
        <v>0.17005779318162062</v>
      </c>
      <c r="D1358" s="35">
        <f>STDEV('Daily Returns'!D$1359:D$1610)*SQRT(Assumptions!$C$9)</f>
        <v>0.23788544159906866</v>
      </c>
      <c r="E1358" s="35">
        <f>STDEV('Daily Returns'!E$1359:E$1610)*SQRT(Assumptions!$C$9)</f>
        <v>0.1189074411919108</v>
      </c>
      <c r="F1358" s="32">
        <f>'Growth Index'!E1610/'Growth Index'!E1358-1</f>
        <v>0.18512681345139215</v>
      </c>
      <c r="G1358" s="37">
        <f>(F1358-Assumptions!$C$8)/E1358</f>
        <v>1.0102548019472839</v>
      </c>
      <c r="H1358" s="37">
        <f>CORREL('Daily Returns'!B$1359:B$1610,'Daily Returns'!C$1359:C$1610)</f>
        <v>-0.23249328233631625</v>
      </c>
      <c r="I1358" s="37">
        <f>CORREL('Daily Returns'!B$1359:B$1610,'Daily Returns'!D$1359:D$1610)</f>
        <v>0.45023791531575291</v>
      </c>
      <c r="J1358" s="37">
        <f>CORREL('Daily Returns'!C$1359:C$1610,'Daily Returns'!D$1359:D$1610)</f>
        <v>-2.7977546856574522E-2</v>
      </c>
    </row>
    <row r="1359" spans="1:10" x14ac:dyDescent="0.25">
      <c r="A1359" s="60">
        <f>'Daily Prices'!A1611</f>
        <v>44662</v>
      </c>
      <c r="B1359" s="61">
        <f>STDEV('Daily Returns'!B$1360:B$1611)*SQRT(Assumptions!$C$9)</f>
        <v>0.18049968603163313</v>
      </c>
      <c r="C1359" s="61">
        <f>STDEV('Daily Returns'!C$1360:C$1611)*SQRT(Assumptions!$C$9)</f>
        <v>0.17010494239974802</v>
      </c>
      <c r="D1359" s="61">
        <f>STDEV('Daily Returns'!D$1360:D$1611)*SQRT(Assumptions!$C$9)</f>
        <v>0.23798632884606383</v>
      </c>
      <c r="E1359" s="61">
        <f>STDEV('Daily Returns'!E$1360:E$1611)*SQRT(Assumptions!$C$9)</f>
        <v>0.11894837775092987</v>
      </c>
      <c r="F1359" s="48">
        <f>'Growth Index'!E1611/'Growth Index'!E1359-1</f>
        <v>0.18206626759357691</v>
      </c>
      <c r="G1359" s="62">
        <f>(F1359-Assumptions!$C$8)/E1359</f>
        <v>0.98417708427016992</v>
      </c>
      <c r="H1359" s="62">
        <f>CORREL('Daily Returns'!B$1360:B$1611,'Daily Returns'!C$1360:C$1611)</f>
        <v>-0.23332133050780476</v>
      </c>
      <c r="I1359" s="62">
        <f>CORREL('Daily Returns'!B$1360:B$1611,'Daily Returns'!D$1360:D$1611)</f>
        <v>0.45098027626288811</v>
      </c>
      <c r="J1359" s="62">
        <f>CORREL('Daily Returns'!C$1360:C$1611,'Daily Returns'!D$1360:D$1611)</f>
        <v>-2.864438041500059E-2</v>
      </c>
    </row>
    <row r="1360" spans="1:10" x14ac:dyDescent="0.25">
      <c r="A1360" s="63">
        <f>'Daily Prices'!A1612</f>
        <v>44664</v>
      </c>
      <c r="B1360" s="35">
        <f>STDEV('Daily Returns'!B$1361:B$1612)*SQRT(Assumptions!$C$9)</f>
        <v>0.180816701734445</v>
      </c>
      <c r="C1360" s="35">
        <f>STDEV('Daily Returns'!C$1361:C$1612)*SQRT(Assumptions!$C$9)</f>
        <v>0.17073748766867108</v>
      </c>
      <c r="D1360" s="35">
        <f>STDEV('Daily Returns'!D$1361:D$1612)*SQRT(Assumptions!$C$9)</f>
        <v>0.23808680618006631</v>
      </c>
      <c r="E1360" s="35">
        <f>STDEV('Daily Returns'!E$1361:E$1612)*SQRT(Assumptions!$C$9)</f>
        <v>0.11894639178742207</v>
      </c>
      <c r="F1360" s="32">
        <f>'Growth Index'!E1612/'Growth Index'!E1360-1</f>
        <v>0.18339323085987225</v>
      </c>
      <c r="G1360" s="37">
        <f>(F1360-Assumptions!$C$8)/E1360</f>
        <v>0.99534949384140692</v>
      </c>
      <c r="H1360" s="37">
        <f>CORREL('Daily Returns'!B$1361:B$1612,'Daily Returns'!C$1361:C$1612)</f>
        <v>-0.23719485365731752</v>
      </c>
      <c r="I1360" s="37">
        <f>CORREL('Daily Returns'!B$1361:B$1612,'Daily Returns'!D$1361:D$1612)</f>
        <v>0.45215399543789581</v>
      </c>
      <c r="J1360" s="37">
        <f>CORREL('Daily Returns'!C$1361:C$1612,'Daily Returns'!D$1361:D$1612)</f>
        <v>-3.1411796947840818E-2</v>
      </c>
    </row>
    <row r="1361" spans="1:10" x14ac:dyDescent="0.25">
      <c r="A1361" s="60">
        <f>'Daily Prices'!A1613</f>
        <v>44669</v>
      </c>
      <c r="B1361" s="61">
        <f>STDEV('Daily Returns'!B$1362:B$1613)*SQRT(Assumptions!$C$9)</f>
        <v>0.18199191593961811</v>
      </c>
      <c r="C1361" s="61">
        <f>STDEV('Daily Returns'!C$1362:C$1613)*SQRT(Assumptions!$C$9)</f>
        <v>0.17021073118100893</v>
      </c>
      <c r="D1361" s="61">
        <f>STDEV('Daily Returns'!D$1362:D$1613)*SQRT(Assumptions!$C$9)</f>
        <v>0.23810079377806662</v>
      </c>
      <c r="E1361" s="61">
        <f>STDEV('Daily Returns'!E$1362:E$1613)*SQRT(Assumptions!$C$9)</f>
        <v>0.11917807056826391</v>
      </c>
      <c r="F1361" s="48">
        <f>'Growth Index'!E1613/'Growth Index'!E1361-1</f>
        <v>0.17957616458572101</v>
      </c>
      <c r="G1361" s="62">
        <f>(F1361-Assumptions!$C$8)/E1361</f>
        <v>0.96138630235747125</v>
      </c>
      <c r="H1361" s="62">
        <f>CORREL('Daily Returns'!B$1362:B$1613,'Daily Returns'!C$1362:C$1613)</f>
        <v>-0.23174038581837336</v>
      </c>
      <c r="I1361" s="62">
        <f>CORREL('Daily Returns'!B$1362:B$1613,'Daily Returns'!D$1362:D$1613)</f>
        <v>0.4509838307152273</v>
      </c>
      <c r="J1361" s="62">
        <f>CORREL('Daily Returns'!C$1362:C$1613,'Daily Returns'!D$1362:D$1613)</f>
        <v>-3.1867830571793675E-2</v>
      </c>
    </row>
    <row r="1362" spans="1:10" x14ac:dyDescent="0.25">
      <c r="A1362" s="63">
        <f>'Daily Prices'!A1614</f>
        <v>44670</v>
      </c>
      <c r="B1362" s="35">
        <f>STDEV('Daily Returns'!B$1363:B$1614)*SQRT(Assumptions!$C$9)</f>
        <v>0.18208070236829085</v>
      </c>
      <c r="C1362" s="35">
        <f>STDEV('Daily Returns'!C$1363:C$1614)*SQRT(Assumptions!$C$9)</f>
        <v>0.17025203513318882</v>
      </c>
      <c r="D1362" s="35">
        <f>STDEV('Daily Returns'!D$1363:D$1614)*SQRT(Assumptions!$C$9)</f>
        <v>0.23822076740664749</v>
      </c>
      <c r="E1362" s="35">
        <f>STDEV('Daily Returns'!E$1363:E$1614)*SQRT(Assumptions!$C$9)</f>
        <v>0.11923586283135658</v>
      </c>
      <c r="F1362" s="32">
        <f>'Growth Index'!E1614/'Growth Index'!E1362-1</f>
        <v>0.17064638783498465</v>
      </c>
      <c r="G1362" s="37">
        <f>(F1362-Assumptions!$C$8)/E1362</f>
        <v>0.88602862701138452</v>
      </c>
      <c r="H1362" s="37">
        <f>CORREL('Daily Returns'!B$1363:B$1614,'Daily Returns'!C$1363:C$1614)</f>
        <v>-0.2334120846223379</v>
      </c>
      <c r="I1362" s="37">
        <f>CORREL('Daily Returns'!B$1363:B$1614,'Daily Returns'!D$1363:D$1614)</f>
        <v>0.45361894058021296</v>
      </c>
      <c r="J1362" s="37">
        <f>CORREL('Daily Returns'!C$1363:C$1614,'Daily Returns'!D$1363:D$1614)</f>
        <v>-3.2551998785457524E-2</v>
      </c>
    </row>
    <row r="1363" spans="1:10" x14ac:dyDescent="0.25">
      <c r="A1363" s="60">
        <f>'Daily Prices'!A1615</f>
        <v>44671</v>
      </c>
      <c r="B1363" s="61">
        <f>STDEV('Daily Returns'!B$1364:B$1615)*SQRT(Assumptions!$C$9)</f>
        <v>0.18233853732803934</v>
      </c>
      <c r="C1363" s="61">
        <f>STDEV('Daily Returns'!C$1364:C$1615)*SQRT(Assumptions!$C$9)</f>
        <v>0.17019528144729965</v>
      </c>
      <c r="D1363" s="61">
        <f>STDEV('Daily Returns'!D$1364:D$1615)*SQRT(Assumptions!$C$9)</f>
        <v>0.23822720350139459</v>
      </c>
      <c r="E1363" s="61">
        <f>STDEV('Daily Returns'!E$1364:E$1615)*SQRT(Assumptions!$C$9)</f>
        <v>0.11914768001941149</v>
      </c>
      <c r="F1363" s="48">
        <f>'Growth Index'!E1615/'Growth Index'!E1363-1</f>
        <v>0.17582392061703733</v>
      </c>
      <c r="G1363" s="62">
        <f>(F1363-Assumptions!$C$8)/E1363</f>
        <v>0.93013913992267361</v>
      </c>
      <c r="H1363" s="62">
        <f>CORREL('Daily Returns'!B$1364:B$1615,'Daily Returns'!C$1364:C$1615)</f>
        <v>-0.2364839377575246</v>
      </c>
      <c r="I1363" s="62">
        <f>CORREL('Daily Returns'!B$1364:B$1615,'Daily Returns'!D$1364:D$1615)</f>
        <v>0.45335794876877406</v>
      </c>
      <c r="J1363" s="62">
        <f>CORREL('Daily Returns'!C$1364:C$1615,'Daily Returns'!D$1364:D$1615)</f>
        <v>-3.3073152928997776E-2</v>
      </c>
    </row>
    <row r="1364" spans="1:10" x14ac:dyDescent="0.25">
      <c r="A1364" s="63">
        <f>'Daily Prices'!A1616</f>
        <v>44672</v>
      </c>
      <c r="B1364" s="35">
        <f>STDEV('Daily Returns'!B$1365:B$1616)*SQRT(Assumptions!$C$9)</f>
        <v>0.18276258924148178</v>
      </c>
      <c r="C1364" s="35">
        <f>STDEV('Daily Returns'!C$1365:C$1616)*SQRT(Assumptions!$C$9)</f>
        <v>0.16998593755074057</v>
      </c>
      <c r="D1364" s="35">
        <f>STDEV('Daily Returns'!D$1365:D$1616)*SQRT(Assumptions!$C$9)</f>
        <v>0.23841116513910424</v>
      </c>
      <c r="E1364" s="35">
        <f>STDEV('Daily Returns'!E$1365:E$1616)*SQRT(Assumptions!$C$9)</f>
        <v>0.11917797891415612</v>
      </c>
      <c r="F1364" s="32">
        <f>'Growth Index'!E1616/'Growth Index'!E1364-1</f>
        <v>0.18924431003007336</v>
      </c>
      <c r="G1364" s="37">
        <f>(F1364-Assumptions!$C$8)/E1364</f>
        <v>1.0425106312598782</v>
      </c>
      <c r="H1364" s="37">
        <f>CORREL('Daily Returns'!B$1365:B$1616,'Daily Returns'!C$1365:C$1616)</f>
        <v>-0.24024115326408821</v>
      </c>
      <c r="I1364" s="37">
        <f>CORREL('Daily Returns'!B$1365:B$1616,'Daily Returns'!D$1365:D$1616)</f>
        <v>0.45570430199304052</v>
      </c>
      <c r="J1364" s="37">
        <f>CORREL('Daily Returns'!C$1365:C$1616,'Daily Returns'!D$1365:D$1616)</f>
        <v>-3.3361942872610274E-2</v>
      </c>
    </row>
    <row r="1365" spans="1:10" x14ac:dyDescent="0.25">
      <c r="A1365" s="60">
        <f>'Daily Prices'!A1617</f>
        <v>44673</v>
      </c>
      <c r="B1365" s="61">
        <f>STDEV('Daily Returns'!B$1366:B$1617)*SQRT(Assumptions!$C$9)</f>
        <v>0.18304673215538353</v>
      </c>
      <c r="C1365" s="61">
        <f>STDEV('Daily Returns'!C$1366:C$1617)*SQRT(Assumptions!$C$9)</f>
        <v>0.16984252708687167</v>
      </c>
      <c r="D1365" s="61">
        <f>STDEV('Daily Returns'!D$1366:D$1617)*SQRT(Assumptions!$C$9)</f>
        <v>0.23859986492605137</v>
      </c>
      <c r="E1365" s="61">
        <f>STDEV('Daily Returns'!E$1366:E$1617)*SQRT(Assumptions!$C$9)</f>
        <v>0.11936266916928563</v>
      </c>
      <c r="F1365" s="48">
        <f>'Growth Index'!E1617/'Growth Index'!E1365-1</f>
        <v>0.18397447437847458</v>
      </c>
      <c r="G1365" s="62">
        <f>(F1365-Assumptions!$C$8)/E1365</f>
        <v>0.99674777052563646</v>
      </c>
      <c r="H1365" s="62">
        <f>CORREL('Daily Returns'!B$1366:B$1617,'Daily Returns'!C$1366:C$1617)</f>
        <v>-0.24228035728348546</v>
      </c>
      <c r="I1365" s="62">
        <f>CORREL('Daily Returns'!B$1366:B$1617,'Daily Returns'!D$1366:D$1617)</f>
        <v>0.45976160512168363</v>
      </c>
      <c r="J1365" s="62">
        <f>CORREL('Daily Returns'!C$1366:C$1617,'Daily Returns'!D$1366:D$1617)</f>
        <v>-3.2274028247128543E-2</v>
      </c>
    </row>
    <row r="1366" spans="1:10" x14ac:dyDescent="0.25">
      <c r="A1366" s="63">
        <f>'Daily Prices'!A1618</f>
        <v>44676</v>
      </c>
      <c r="B1366" s="35">
        <f>STDEV('Daily Returns'!B$1367:B$1618)*SQRT(Assumptions!$C$9)</f>
        <v>0.18317539512674297</v>
      </c>
      <c r="C1366" s="35">
        <f>STDEV('Daily Returns'!C$1367:C$1618)*SQRT(Assumptions!$C$9)</f>
        <v>0.17119768380036177</v>
      </c>
      <c r="D1366" s="35">
        <f>STDEV('Daily Returns'!D$1367:D$1618)*SQRT(Assumptions!$C$9)</f>
        <v>0.23873915263544815</v>
      </c>
      <c r="E1366" s="35">
        <f>STDEV('Daily Returns'!E$1367:E$1618)*SQRT(Assumptions!$C$9)</f>
        <v>0.12069772661906622</v>
      </c>
      <c r="F1366" s="32">
        <f>'Growth Index'!E1618/'Growth Index'!E1366-1</f>
        <v>0.16861436340892633</v>
      </c>
      <c r="G1366" s="37">
        <f>(F1366-Assumptions!$C$8)/E1366</f>
        <v>0.85846159916452569</v>
      </c>
      <c r="H1366" s="37">
        <f>CORREL('Daily Returns'!B$1367:B$1618,'Daily Returns'!C$1367:C$1618)</f>
        <v>-0.23010666748384911</v>
      </c>
      <c r="I1366" s="37">
        <f>CORREL('Daily Returns'!B$1367:B$1618,'Daily Returns'!D$1367:D$1618)</f>
        <v>0.46064160724437164</v>
      </c>
      <c r="J1366" s="37">
        <f>CORREL('Daily Returns'!C$1367:C$1618,'Daily Returns'!D$1367:D$1618)</f>
        <v>-1.6827599738761464E-2</v>
      </c>
    </row>
    <row r="1367" spans="1:10" x14ac:dyDescent="0.25">
      <c r="A1367" s="60">
        <f>'Daily Prices'!A1619</f>
        <v>44677</v>
      </c>
      <c r="B1367" s="61">
        <f>STDEV('Daily Returns'!B$1368:B$1619)*SQRT(Assumptions!$C$9)</f>
        <v>0.18218976723689506</v>
      </c>
      <c r="C1367" s="61">
        <f>STDEV('Daily Returns'!C$1368:C$1619)*SQRT(Assumptions!$C$9)</f>
        <v>0.17103256375689158</v>
      </c>
      <c r="D1367" s="61">
        <f>STDEV('Daily Returns'!D$1368:D$1619)*SQRT(Assumptions!$C$9)</f>
        <v>0.23793929579257148</v>
      </c>
      <c r="E1367" s="61">
        <f>STDEV('Daily Returns'!E$1368:E$1619)*SQRT(Assumptions!$C$9)</f>
        <v>0.12063064303720118</v>
      </c>
      <c r="F1367" s="48">
        <f>'Growth Index'!E1619/'Growth Index'!E1367-1</f>
        <v>0.19196145833200928</v>
      </c>
      <c r="G1367" s="62">
        <f>(F1367-Assumptions!$C$8)/E1367</f>
        <v>1.0524809877110226</v>
      </c>
      <c r="H1367" s="62">
        <f>CORREL('Daily Returns'!B$1368:B$1619,'Daily Returns'!C$1368:C$1619)</f>
        <v>-0.22305268104420375</v>
      </c>
      <c r="I1367" s="62">
        <f>CORREL('Daily Returns'!B$1368:B$1619,'Daily Returns'!D$1368:D$1619)</f>
        <v>0.45612995029275943</v>
      </c>
      <c r="J1367" s="62">
        <f>CORREL('Daily Returns'!C$1368:C$1619,'Daily Returns'!D$1368:D$1619)</f>
        <v>-1.048673226122448E-2</v>
      </c>
    </row>
    <row r="1368" spans="1:10" x14ac:dyDescent="0.25">
      <c r="A1368" s="63">
        <f>'Daily Prices'!A1620</f>
        <v>44678</v>
      </c>
      <c r="B1368" s="35">
        <f>STDEV('Daily Returns'!B$1369:B$1620)*SQRT(Assumptions!$C$9)</f>
        <v>0.18246329859396201</v>
      </c>
      <c r="C1368" s="35">
        <f>STDEV('Daily Returns'!C$1369:C$1620)*SQRT(Assumptions!$C$9)</f>
        <v>0.17136339733685857</v>
      </c>
      <c r="D1368" s="35">
        <f>STDEV('Daily Returns'!D$1369:D$1620)*SQRT(Assumptions!$C$9)</f>
        <v>0.23804024255912246</v>
      </c>
      <c r="E1368" s="35">
        <f>STDEV('Daily Returns'!E$1369:E$1620)*SQRT(Assumptions!$C$9)</f>
        <v>0.12112540973170903</v>
      </c>
      <c r="F1368" s="32">
        <f>'Growth Index'!E1620/'Growth Index'!E1368-1</f>
        <v>0.17854023006187525</v>
      </c>
      <c r="G1368" s="37">
        <f>(F1368-Assumptions!$C$8)/E1368</f>
        <v>0.93737746946214806</v>
      </c>
      <c r="H1368" s="37">
        <f>CORREL('Daily Returns'!B$1369:B$1620,'Daily Returns'!C$1369:C$1620)</f>
        <v>-0.21860518874729951</v>
      </c>
      <c r="I1368" s="37">
        <f>CORREL('Daily Returns'!B$1369:B$1620,'Daily Returns'!D$1369:D$1620)</f>
        <v>0.45783032710951399</v>
      </c>
      <c r="J1368" s="37">
        <f>CORREL('Daily Returns'!C$1369:C$1620,'Daily Returns'!D$1369:D$1620)</f>
        <v>-6.3354795914822917E-3</v>
      </c>
    </row>
    <row r="1369" spans="1:10" x14ac:dyDescent="0.25">
      <c r="A1369" s="60">
        <f>'Daily Prices'!A1621</f>
        <v>44679</v>
      </c>
      <c r="B1369" s="61">
        <f>STDEV('Daily Returns'!B$1370:B$1621)*SQRT(Assumptions!$C$9)</f>
        <v>0.18172806673866959</v>
      </c>
      <c r="C1369" s="61">
        <f>STDEV('Daily Returns'!C$1370:C$1621)*SQRT(Assumptions!$C$9)</f>
        <v>0.17119261910572109</v>
      </c>
      <c r="D1369" s="61">
        <f>STDEV('Daily Returns'!D$1370:D$1621)*SQRT(Assumptions!$C$9)</f>
        <v>0.23780797847689997</v>
      </c>
      <c r="E1369" s="61">
        <f>STDEV('Daily Returns'!E$1370:E$1621)*SQRT(Assumptions!$C$9)</f>
        <v>0.12112540461072047</v>
      </c>
      <c r="F1369" s="48">
        <f>'Growth Index'!E1621/'Growth Index'!E1369-1</f>
        <v>0.17854012802032937</v>
      </c>
      <c r="G1369" s="62">
        <f>(F1369-Assumptions!$C$8)/E1369</f>
        <v>0.93737666664752051</v>
      </c>
      <c r="H1369" s="62">
        <f>CORREL('Daily Returns'!B$1370:B$1621,'Daily Returns'!C$1370:C$1621)</f>
        <v>-0.21384970580555715</v>
      </c>
      <c r="I1369" s="62">
        <f>CORREL('Daily Returns'!B$1370:B$1621,'Daily Returns'!D$1370:D$1621)</f>
        <v>0.45612023726726797</v>
      </c>
      <c r="J1369" s="62">
        <f>CORREL('Daily Returns'!C$1370:C$1621,'Daily Returns'!D$1370:D$1621)</f>
        <v>-3.1891984372719247E-3</v>
      </c>
    </row>
    <row r="1370" spans="1:10" x14ac:dyDescent="0.25">
      <c r="A1370" s="63">
        <f>'Daily Prices'!A1622</f>
        <v>44680</v>
      </c>
      <c r="B1370" s="35">
        <f>STDEV('Daily Returns'!B$1371:B$1622)*SQRT(Assumptions!$C$9)</f>
        <v>0.18187230063911447</v>
      </c>
      <c r="C1370" s="35">
        <f>STDEV('Daily Returns'!C$1371:C$1622)*SQRT(Assumptions!$C$9)</f>
        <v>0.17149040436522459</v>
      </c>
      <c r="D1370" s="35">
        <f>STDEV('Daily Returns'!D$1371:D$1622)*SQRT(Assumptions!$C$9)</f>
        <v>0.23759281714860128</v>
      </c>
      <c r="E1370" s="35">
        <f>STDEV('Daily Returns'!E$1371:E$1622)*SQRT(Assumptions!$C$9)</f>
        <v>0.1209721391890004</v>
      </c>
      <c r="F1370" s="32">
        <f>'Growth Index'!E1622/'Growth Index'!E1370-1</f>
        <v>0.16819379468878237</v>
      </c>
      <c r="G1370" s="37">
        <f>(F1370-Assumptions!$C$8)/E1370</f>
        <v>0.8530376943037925</v>
      </c>
      <c r="H1370" s="37">
        <f>CORREL('Daily Returns'!B$1371:B$1622,'Daily Returns'!C$1371:C$1622)</f>
        <v>-0.21618771586023913</v>
      </c>
      <c r="I1370" s="37">
        <f>CORREL('Daily Returns'!B$1371:B$1622,'Daily Returns'!D$1371:D$1622)</f>
        <v>0.45697991833066637</v>
      </c>
      <c r="J1370" s="37">
        <f>CORREL('Daily Returns'!C$1371:C$1622,'Daily Returns'!D$1371:D$1622)</f>
        <v>-6.6316106581156163E-3</v>
      </c>
    </row>
    <row r="1371" spans="1:10" x14ac:dyDescent="0.25">
      <c r="A1371" s="60">
        <f>'Daily Prices'!A1623</f>
        <v>44685</v>
      </c>
      <c r="B1371" s="61">
        <f>STDEV('Daily Returns'!B$1372:B$1623)*SQRT(Assumptions!$C$9)</f>
        <v>0.17947359357089332</v>
      </c>
      <c r="C1371" s="61">
        <f>STDEV('Daily Returns'!C$1372:C$1623)*SQRT(Assumptions!$C$9)</f>
        <v>0.17383241543888298</v>
      </c>
      <c r="D1371" s="61">
        <f>STDEV('Daily Returns'!D$1372:D$1623)*SQRT(Assumptions!$C$9)</f>
        <v>0.23695882925430276</v>
      </c>
      <c r="E1371" s="61">
        <f>STDEV('Daily Returns'!E$1372:E$1623)*SQRT(Assumptions!$C$9)</f>
        <v>0.11910695892524729</v>
      </c>
      <c r="F1371" s="48">
        <f>'Growth Index'!E1623/'Growth Index'!E1371-1</f>
        <v>0.18351677553449997</v>
      </c>
      <c r="G1371" s="62">
        <f>(F1371-Assumptions!$C$8)/E1371</f>
        <v>0.99504492939730138</v>
      </c>
      <c r="H1371" s="62">
        <f>CORREL('Daily Returns'!B$1372:B$1623,'Daily Returns'!C$1372:C$1623)</f>
        <v>-0.20084326515546894</v>
      </c>
      <c r="I1371" s="62">
        <f>CORREL('Daily Returns'!B$1372:B$1623,'Daily Returns'!D$1372:D$1623)</f>
        <v>0.4191340148850361</v>
      </c>
      <c r="J1371" s="62">
        <f>CORREL('Daily Returns'!C$1372:C$1623,'Daily Returns'!D$1372:D$1623)</f>
        <v>-3.0895777201432113E-2</v>
      </c>
    </row>
    <row r="1372" spans="1:10" x14ac:dyDescent="0.25">
      <c r="A1372" s="63">
        <f>'Daily Prices'!A1624</f>
        <v>44686</v>
      </c>
      <c r="B1372" s="35">
        <f>STDEV('Daily Returns'!B$1373:B$1624)*SQRT(Assumptions!$C$9)</f>
        <v>0.17787389729767711</v>
      </c>
      <c r="C1372" s="35">
        <f>STDEV('Daily Returns'!C$1373:C$1624)*SQRT(Assumptions!$C$9)</f>
        <v>0.17371628339299622</v>
      </c>
      <c r="D1372" s="35">
        <f>STDEV('Daily Returns'!D$1373:D$1624)*SQRT(Assumptions!$C$9)</f>
        <v>0.24011069184481715</v>
      </c>
      <c r="E1372" s="35">
        <f>STDEV('Daily Returns'!E$1373:E$1624)*SQRT(Assumptions!$C$9)</f>
        <v>0.11897641023244687</v>
      </c>
      <c r="F1372" s="32">
        <f>'Growth Index'!E1624/'Growth Index'!E1372-1</f>
        <v>0.18589906106443732</v>
      </c>
      <c r="G1372" s="37">
        <f>(F1372-Assumptions!$C$8)/E1372</f>
        <v>1.0161599331181208</v>
      </c>
      <c r="H1372" s="37">
        <f>CORREL('Daily Returns'!B$1373:B$1624,'Daily Returns'!C$1373:C$1624)</f>
        <v>-0.18760924255193073</v>
      </c>
      <c r="I1372" s="37">
        <f>CORREL('Daily Returns'!B$1373:B$1624,'Daily Returns'!D$1373:D$1624)</f>
        <v>0.43241613383385064</v>
      </c>
      <c r="J1372" s="37">
        <f>CORREL('Daily Returns'!C$1373:C$1624,'Daily Returns'!D$1373:D$1624)</f>
        <v>-6.4160084007276047E-2</v>
      </c>
    </row>
    <row r="1373" spans="1:10" x14ac:dyDescent="0.25">
      <c r="A1373" s="60">
        <f>'Daily Prices'!A1625</f>
        <v>44690</v>
      </c>
      <c r="B1373" s="61">
        <f>STDEV('Daily Returns'!B$1374:B$1625)*SQRT(Assumptions!$C$9)</f>
        <v>0.17787989688677222</v>
      </c>
      <c r="C1373" s="61">
        <f>STDEV('Daily Returns'!C$1374:C$1625)*SQRT(Assumptions!$C$9)</f>
        <v>0.1733845501924596</v>
      </c>
      <c r="D1373" s="61">
        <f>STDEV('Daily Returns'!D$1374:D$1625)*SQRT(Assumptions!$C$9)</f>
        <v>0.23057221107622763</v>
      </c>
      <c r="E1373" s="61">
        <f>STDEV('Daily Returns'!E$1374:E$1625)*SQRT(Assumptions!$C$9)</f>
        <v>0.11776408123415487</v>
      </c>
      <c r="F1373" s="48">
        <f>'Growth Index'!E1625/'Growth Index'!E1373-1</f>
        <v>0.14163488617435682</v>
      </c>
      <c r="G1373" s="62">
        <f>(F1373-Assumptions!$C$8)/E1373</f>
        <v>0.65074923840301291</v>
      </c>
      <c r="H1373" s="62">
        <f>CORREL('Daily Returns'!B$1374:B$1625,'Daily Returns'!C$1374:C$1625)</f>
        <v>-0.17466741984452563</v>
      </c>
      <c r="I1373" s="62">
        <f>CORREL('Daily Returns'!B$1374:B$1625,'Daily Returns'!D$1374:D$1625)</f>
        <v>0.42326474463769409</v>
      </c>
      <c r="J1373" s="62">
        <f>CORREL('Daily Returns'!C$1374:C$1625,'Daily Returns'!D$1374:D$1625)</f>
        <v>-4.2304035804058747E-2</v>
      </c>
    </row>
    <row r="1374" spans="1:10" x14ac:dyDescent="0.25">
      <c r="A1374" s="63">
        <f>'Daily Prices'!A1626</f>
        <v>44693</v>
      </c>
      <c r="B1374" s="35">
        <f>STDEV('Daily Returns'!B$1375:B$1626)*SQRT(Assumptions!$C$9)</f>
        <v>0.17899380241540958</v>
      </c>
      <c r="C1374" s="35">
        <f>STDEV('Daily Returns'!C$1375:C$1626)*SQRT(Assumptions!$C$9)</f>
        <v>0.17382805836462073</v>
      </c>
      <c r="D1374" s="35">
        <f>STDEV('Daily Returns'!D$1375:D$1626)*SQRT(Assumptions!$C$9)</f>
        <v>0.22406837529255239</v>
      </c>
      <c r="E1374" s="35">
        <f>STDEV('Daily Returns'!E$1375:E$1626)*SQRT(Assumptions!$C$9)</f>
        <v>0.11662478909338571</v>
      </c>
      <c r="F1374" s="32">
        <f>'Growth Index'!E1626/'Growth Index'!E1374-1</f>
        <v>0.14835586721621774</v>
      </c>
      <c r="G1374" s="37">
        <f>(F1374-Assumptions!$C$8)/E1374</f>
        <v>0.71473541658001771</v>
      </c>
      <c r="H1374" s="37">
        <f>CORREL('Daily Returns'!B$1375:B$1626,'Daily Returns'!C$1375:C$1626)</f>
        <v>-0.16447570596704772</v>
      </c>
      <c r="I1374" s="37">
        <f>CORREL('Daily Returns'!B$1375:B$1626,'Daily Returns'!D$1375:D$1626)</f>
        <v>0.41785379694555014</v>
      </c>
      <c r="J1374" s="37">
        <f>CORREL('Daily Returns'!C$1375:C$1626,'Daily Returns'!D$1375:D$1626)</f>
        <v>-4.5327662187026406E-2</v>
      </c>
    </row>
    <row r="1375" spans="1:10" x14ac:dyDescent="0.25">
      <c r="A1375" s="60">
        <f>'Daily Prices'!A1627</f>
        <v>44694</v>
      </c>
      <c r="B1375" s="61">
        <f>STDEV('Daily Returns'!B$1376:B$1627)*SQRT(Assumptions!$C$9)</f>
        <v>0.17901572684537653</v>
      </c>
      <c r="C1375" s="61">
        <f>STDEV('Daily Returns'!C$1376:C$1627)*SQRT(Assumptions!$C$9)</f>
        <v>0.17432596861909477</v>
      </c>
      <c r="D1375" s="61">
        <f>STDEV('Daily Returns'!D$1376:D$1627)*SQRT(Assumptions!$C$9)</f>
        <v>0.22484341090229168</v>
      </c>
      <c r="E1375" s="61">
        <f>STDEV('Daily Returns'!E$1376:E$1627)*SQRT(Assumptions!$C$9)</f>
        <v>0.11729382049733431</v>
      </c>
      <c r="F1375" s="48">
        <f>'Growth Index'!E1627/'Growth Index'!E1375-1</f>
        <v>0.13251841082013738</v>
      </c>
      <c r="G1375" s="62">
        <f>(F1375-Assumptions!$C$8)/E1375</f>
        <v>0.57563485044526996</v>
      </c>
      <c r="H1375" s="62">
        <f>CORREL('Daily Returns'!B$1376:B$1627,'Daily Returns'!C$1376:C$1627)</f>
        <v>-0.16267637913596611</v>
      </c>
      <c r="I1375" s="62">
        <f>CORREL('Daily Returns'!B$1376:B$1627,'Daily Returns'!D$1376:D$1627)</f>
        <v>0.41772184371697235</v>
      </c>
      <c r="J1375" s="62">
        <f>CORREL('Daily Returns'!C$1376:C$1627,'Daily Returns'!D$1376:D$1627)</f>
        <v>-3.6847787367947187E-2</v>
      </c>
    </row>
    <row r="1376" spans="1:10" x14ac:dyDescent="0.25">
      <c r="A1376" s="63">
        <f>'Daily Prices'!A1628</f>
        <v>44697</v>
      </c>
      <c r="B1376" s="35">
        <f>STDEV('Daily Returns'!B$1377:B$1628)*SQRT(Assumptions!$C$9)</f>
        <v>0.17868213231623672</v>
      </c>
      <c r="C1376" s="35">
        <f>STDEV('Daily Returns'!C$1377:C$1628)*SQRT(Assumptions!$C$9)</f>
        <v>0.17403112059327333</v>
      </c>
      <c r="D1376" s="35">
        <f>STDEV('Daily Returns'!D$1377:D$1628)*SQRT(Assumptions!$C$9)</f>
        <v>0.22478715376657574</v>
      </c>
      <c r="E1376" s="35">
        <f>STDEV('Daily Returns'!E$1377:E$1628)*SQRT(Assumptions!$C$9)</f>
        <v>0.11687831344625962</v>
      </c>
      <c r="F1376" s="32">
        <f>'Growth Index'!E1628/'Growth Index'!E1376-1</f>
        <v>0.12413429104655771</v>
      </c>
      <c r="G1376" s="37">
        <f>(F1376-Assumptions!$C$8)/E1376</f>
        <v>0.50594750474173733</v>
      </c>
      <c r="H1376" s="37">
        <f>CORREL('Daily Returns'!B$1377:B$1628,'Daily Returns'!C$1377:C$1628)</f>
        <v>-0.16712266512880858</v>
      </c>
      <c r="I1376" s="37">
        <f>CORREL('Daily Returns'!B$1377:B$1628,'Daily Returns'!D$1377:D$1628)</f>
        <v>0.4166253628555478</v>
      </c>
      <c r="J1376" s="37">
        <f>CORREL('Daily Returns'!C$1377:C$1628,'Daily Returns'!D$1377:D$1628)</f>
        <v>-3.95472395096041E-2</v>
      </c>
    </row>
    <row r="1377" spans="1:10" x14ac:dyDescent="0.25">
      <c r="A1377" s="60">
        <f>'Daily Prices'!A1629</f>
        <v>44698</v>
      </c>
      <c r="B1377" s="61">
        <f>STDEV('Daily Returns'!B$1378:B$1629)*SQRT(Assumptions!$C$9)</f>
        <v>0.18037968469455495</v>
      </c>
      <c r="C1377" s="61">
        <f>STDEV('Daily Returns'!C$1378:C$1629)*SQRT(Assumptions!$C$9)</f>
        <v>0.17396973924411571</v>
      </c>
      <c r="D1377" s="61">
        <f>STDEV('Daily Returns'!D$1378:D$1629)*SQRT(Assumptions!$C$9)</f>
        <v>0.22604990967015942</v>
      </c>
      <c r="E1377" s="61">
        <f>STDEV('Daily Returns'!E$1378:E$1629)*SQRT(Assumptions!$C$9)</f>
        <v>0.11832037302000475</v>
      </c>
      <c r="F1377" s="48">
        <f>'Growth Index'!E1629/'Growth Index'!E1377-1</f>
        <v>0.14794923812042748</v>
      </c>
      <c r="G1377" s="62">
        <f>(F1377-Assumptions!$C$8)/E1377</f>
        <v>0.70105625940177707</v>
      </c>
      <c r="H1377" s="62">
        <f>CORREL('Daily Returns'!B$1378:B$1629,'Daily Returns'!C$1378:C$1629)</f>
        <v>-0.16030966922473547</v>
      </c>
      <c r="I1377" s="62">
        <f>CORREL('Daily Returns'!B$1378:B$1629,'Daily Returns'!D$1378:D$1629)</f>
        <v>0.42724038750096044</v>
      </c>
      <c r="J1377" s="62">
        <f>CORREL('Daily Returns'!C$1378:C$1629,'Daily Returns'!D$1378:D$1629)</f>
        <v>-3.1607571708540144E-2</v>
      </c>
    </row>
    <row r="1378" spans="1:10" x14ac:dyDescent="0.25">
      <c r="A1378" s="63">
        <f>'Daily Prices'!A1630</f>
        <v>44699</v>
      </c>
      <c r="B1378" s="35">
        <f>STDEV('Daily Returns'!B$1379:B$1630)*SQRT(Assumptions!$C$9)</f>
        <v>0.18020994936313386</v>
      </c>
      <c r="C1378" s="35">
        <f>STDEV('Daily Returns'!C$1379:C$1630)*SQRT(Assumptions!$C$9)</f>
        <v>0.17386113675503434</v>
      </c>
      <c r="D1378" s="35">
        <f>STDEV('Daily Returns'!D$1379:D$1630)*SQRT(Assumptions!$C$9)</f>
        <v>0.22591799366727114</v>
      </c>
      <c r="E1378" s="35">
        <f>STDEV('Daily Returns'!E$1379:E$1630)*SQRT(Assumptions!$C$9)</f>
        <v>0.1183458040331891</v>
      </c>
      <c r="F1378" s="32">
        <f>'Growth Index'!E1630/'Growth Index'!E1378-1</f>
        <v>0.13897459173641646</v>
      </c>
      <c r="G1378" s="37">
        <f>(F1378-Assumptions!$C$8)/E1378</f>
        <v>0.62507152104582342</v>
      </c>
      <c r="H1378" s="37">
        <f>CORREL('Daily Returns'!B$1379:B$1630,'Daily Returns'!C$1379:C$1630)</f>
        <v>-0.15801580958442815</v>
      </c>
      <c r="I1378" s="37">
        <f>CORREL('Daily Returns'!B$1379:B$1630,'Daily Returns'!D$1379:D$1630)</f>
        <v>0.42999826601202501</v>
      </c>
      <c r="J1378" s="37">
        <f>CORREL('Daily Returns'!C$1379:C$1630,'Daily Returns'!D$1379:D$1630)</f>
        <v>-3.2879758823652364E-2</v>
      </c>
    </row>
    <row r="1379" spans="1:10" x14ac:dyDescent="0.25">
      <c r="A1379" s="60">
        <f>'Daily Prices'!A1631</f>
        <v>44700</v>
      </c>
      <c r="B1379" s="61">
        <f>STDEV('Daily Returns'!B$1380:B$1631)*SQRT(Assumptions!$C$9)</f>
        <v>0.18214309798502643</v>
      </c>
      <c r="C1379" s="61">
        <f>STDEV('Daily Returns'!C$1380:C$1631)*SQRT(Assumptions!$C$9)</f>
        <v>0.17436212188609579</v>
      </c>
      <c r="D1379" s="61">
        <f>STDEV('Daily Returns'!D$1380:D$1631)*SQRT(Assumptions!$C$9)</f>
        <v>0.22681835507014458</v>
      </c>
      <c r="E1379" s="61">
        <f>STDEV('Daily Returns'!E$1380:E$1631)*SQRT(Assumptions!$C$9)</f>
        <v>0.11863322960391089</v>
      </c>
      <c r="F1379" s="48">
        <f>'Growth Index'!E1631/'Growth Index'!E1379-1</f>
        <v>0.12827822269887834</v>
      </c>
      <c r="G1379" s="62">
        <f>(F1379-Assumptions!$C$8)/E1379</f>
        <v>0.53339374566594699</v>
      </c>
      <c r="H1379" s="62">
        <f>CORREL('Daily Returns'!B$1380:B$1631,'Daily Returns'!C$1380:C$1631)</f>
        <v>-0.1676854854121817</v>
      </c>
      <c r="I1379" s="62">
        <f>CORREL('Daily Returns'!B$1380:B$1631,'Daily Returns'!D$1380:D$1631)</f>
        <v>0.43675320671013618</v>
      </c>
      <c r="J1379" s="62">
        <f>CORREL('Daily Returns'!C$1380:C$1631,'Daily Returns'!D$1380:D$1631)</f>
        <v>-3.9645197602640389E-2</v>
      </c>
    </row>
    <row r="1380" spans="1:10" x14ac:dyDescent="0.25">
      <c r="A1380" s="63">
        <f>'Daily Prices'!A1632</f>
        <v>44701</v>
      </c>
      <c r="B1380" s="35">
        <f>STDEV('Daily Returns'!B$1381:B$1632)*SQRT(Assumptions!$C$9)</f>
        <v>0.18404336473776936</v>
      </c>
      <c r="C1380" s="35">
        <f>STDEV('Daily Returns'!C$1381:C$1632)*SQRT(Assumptions!$C$9)</f>
        <v>0.17434709629505643</v>
      </c>
      <c r="D1380" s="35">
        <f>STDEV('Daily Returns'!D$1381:D$1632)*SQRT(Assumptions!$C$9)</f>
        <v>0.2271590810175427</v>
      </c>
      <c r="E1380" s="35">
        <f>STDEV('Daily Returns'!E$1381:E$1632)*SQRT(Assumptions!$C$9)</f>
        <v>0.11919153117734012</v>
      </c>
      <c r="F1380" s="32">
        <f>'Growth Index'!E1632/'Growth Index'!E1380-1</f>
        <v>0.15843639141095434</v>
      </c>
      <c r="G1380" s="37">
        <f>(F1380-Assumptions!$C$8)/E1380</f>
        <v>0.78391803920980108</v>
      </c>
      <c r="H1380" s="37">
        <f>CORREL('Daily Returns'!B$1381:B$1632,'Daily Returns'!C$1381:C$1632)</f>
        <v>-0.16735526804292672</v>
      </c>
      <c r="I1380" s="37">
        <f>CORREL('Daily Returns'!B$1381:B$1632,'Daily Returns'!D$1381:D$1632)</f>
        <v>0.44266374313613149</v>
      </c>
      <c r="J1380" s="37">
        <f>CORREL('Daily Returns'!C$1381:C$1632,'Daily Returns'!D$1381:D$1632)</f>
        <v>-4.1224530908913946E-2</v>
      </c>
    </row>
    <row r="1381" spans="1:10" x14ac:dyDescent="0.25">
      <c r="A1381" s="60">
        <f>'Daily Prices'!A1633</f>
        <v>44704</v>
      </c>
      <c r="B1381" s="61">
        <f>STDEV('Daily Returns'!B$1382:B$1633)*SQRT(Assumptions!$C$9)</f>
        <v>0.18364157973161291</v>
      </c>
      <c r="C1381" s="61">
        <f>STDEV('Daily Returns'!C$1382:C$1633)*SQRT(Assumptions!$C$9)</f>
        <v>0.17448110315392198</v>
      </c>
      <c r="D1381" s="61">
        <f>STDEV('Daily Returns'!D$1382:D$1633)*SQRT(Assumptions!$C$9)</f>
        <v>0.22672921820935593</v>
      </c>
      <c r="E1381" s="61">
        <f>STDEV('Daily Returns'!E$1382:E$1633)*SQRT(Assumptions!$C$9)</f>
        <v>0.11889288945073284</v>
      </c>
      <c r="F1381" s="48">
        <f>'Growth Index'!E1633/'Growth Index'!E1381-1</f>
        <v>0.17058288419413103</v>
      </c>
      <c r="G1381" s="62">
        <f>(F1381-Assumptions!$C$8)/E1381</f>
        <v>0.88805045181345987</v>
      </c>
      <c r="H1381" s="62">
        <f>CORREL('Daily Returns'!B$1382:B$1633,'Daily Returns'!C$1382:C$1633)</f>
        <v>-0.16852199981258847</v>
      </c>
      <c r="I1381" s="62">
        <f>CORREL('Daily Returns'!B$1382:B$1633,'Daily Returns'!D$1382:D$1633)</f>
        <v>0.44038577390877731</v>
      </c>
      <c r="J1381" s="62">
        <f>CORREL('Daily Returns'!C$1382:C$1633,'Daily Returns'!D$1382:D$1633)</f>
        <v>-4.2318290777827609E-2</v>
      </c>
    </row>
    <row r="1382" spans="1:10" x14ac:dyDescent="0.25">
      <c r="A1382" s="63">
        <f>'Daily Prices'!A1634</f>
        <v>44705</v>
      </c>
      <c r="B1382" s="35">
        <f>STDEV('Daily Returns'!B$1383:B$1634)*SQRT(Assumptions!$C$9)</f>
        <v>0.18326820631037294</v>
      </c>
      <c r="C1382" s="35">
        <f>STDEV('Daily Returns'!C$1383:C$1634)*SQRT(Assumptions!$C$9)</f>
        <v>0.17455203251841528</v>
      </c>
      <c r="D1382" s="35">
        <f>STDEV('Daily Returns'!D$1383:D$1634)*SQRT(Assumptions!$C$9)</f>
        <v>0.22663022009542746</v>
      </c>
      <c r="E1382" s="35">
        <f>STDEV('Daily Returns'!E$1383:E$1634)*SQRT(Assumptions!$C$9)</f>
        <v>0.11865922638480354</v>
      </c>
      <c r="F1382" s="32">
        <f>'Growth Index'!E1634/'Growth Index'!E1382-1</f>
        <v>0.15970448592588138</v>
      </c>
      <c r="G1382" s="37">
        <f>(F1382-Assumptions!$C$8)/E1382</f>
        <v>0.79812155203811441</v>
      </c>
      <c r="H1382" s="37">
        <f>CORREL('Daily Returns'!B$1383:B$1634,'Daily Returns'!C$1383:C$1634)</f>
        <v>-0.17029045200532125</v>
      </c>
      <c r="I1382" s="37">
        <f>CORREL('Daily Returns'!B$1383:B$1634,'Daily Returns'!D$1383:D$1634)</f>
        <v>0.43921251833647251</v>
      </c>
      <c r="J1382" s="37">
        <f>CORREL('Daily Returns'!C$1383:C$1634,'Daily Returns'!D$1383:D$1634)</f>
        <v>-4.3869055387670997E-2</v>
      </c>
    </row>
    <row r="1383" spans="1:10" x14ac:dyDescent="0.25">
      <c r="A1383" s="60">
        <f>'Daily Prices'!A1635</f>
        <v>44706</v>
      </c>
      <c r="B1383" s="61">
        <f>STDEV('Daily Returns'!B$1384:B$1635)*SQRT(Assumptions!$C$9)</f>
        <v>0.18335416682429759</v>
      </c>
      <c r="C1383" s="61">
        <f>STDEV('Daily Returns'!C$1384:C$1635)*SQRT(Assumptions!$C$9)</f>
        <v>0.17489870929891815</v>
      </c>
      <c r="D1383" s="61">
        <f>STDEV('Daily Returns'!D$1384:D$1635)*SQRT(Assumptions!$C$9)</f>
        <v>0.22669481560370033</v>
      </c>
      <c r="E1383" s="61">
        <f>STDEV('Daily Returns'!E$1384:E$1635)*SQRT(Assumptions!$C$9)</f>
        <v>0.1189141144321713</v>
      </c>
      <c r="F1383" s="48">
        <f>'Growth Index'!E1635/'Growth Index'!E1383-1</f>
        <v>0.15252804369345885</v>
      </c>
      <c r="G1383" s="62">
        <f>(F1383-Assumptions!$C$8)/E1383</f>
        <v>0.73606101438349358</v>
      </c>
      <c r="H1383" s="62">
        <f>CORREL('Daily Returns'!B$1384:B$1635,'Daily Returns'!C$1384:C$1635)</f>
        <v>-0.16788099964144249</v>
      </c>
      <c r="I1383" s="62">
        <f>CORREL('Daily Returns'!B$1384:B$1635,'Daily Returns'!D$1384:D$1635)</f>
        <v>0.43961268115339497</v>
      </c>
      <c r="J1383" s="62">
        <f>CORREL('Daily Returns'!C$1384:C$1635,'Daily Returns'!D$1384:D$1635)</f>
        <v>-4.2204219480278318E-2</v>
      </c>
    </row>
    <row r="1384" spans="1:10" x14ac:dyDescent="0.25">
      <c r="A1384" s="63">
        <f>'Daily Prices'!A1636</f>
        <v>44707</v>
      </c>
      <c r="B1384" s="35">
        <f>STDEV('Daily Returns'!B$1385:B$1636)*SQRT(Assumptions!$C$9)</f>
        <v>0.18349964227651339</v>
      </c>
      <c r="C1384" s="35">
        <f>STDEV('Daily Returns'!C$1385:C$1636)*SQRT(Assumptions!$C$9)</f>
        <v>0.17485066319610518</v>
      </c>
      <c r="D1384" s="35">
        <f>STDEV('Daily Returns'!D$1385:D$1636)*SQRT(Assumptions!$C$9)</f>
        <v>0.22694842474034105</v>
      </c>
      <c r="E1384" s="35">
        <f>STDEV('Daily Returns'!E$1385:E$1636)*SQRT(Assumptions!$C$9)</f>
        <v>0.11909066724621616</v>
      </c>
      <c r="F1384" s="32">
        <f>'Growth Index'!E1636/'Growth Index'!E1384-1</f>
        <v>0.15916494465919406</v>
      </c>
      <c r="G1384" s="37">
        <f>(F1384-Assumptions!$C$8)/E1384</f>
        <v>0.79069961430740032</v>
      </c>
      <c r="H1384" s="37">
        <f>CORREL('Daily Returns'!B$1385:B$1636,'Daily Returns'!C$1385:C$1636)</f>
        <v>-0.16675006399058062</v>
      </c>
      <c r="I1384" s="37">
        <f>CORREL('Daily Returns'!B$1385:B$1636,'Daily Returns'!D$1385:D$1636)</f>
        <v>0.44080639300634422</v>
      </c>
      <c r="J1384" s="37">
        <f>CORREL('Daily Returns'!C$1385:C$1636,'Daily Returns'!D$1385:D$1636)</f>
        <v>-4.1510012031000805E-2</v>
      </c>
    </row>
    <row r="1385" spans="1:10" x14ac:dyDescent="0.25">
      <c r="A1385" s="60">
        <f>'Daily Prices'!A1637</f>
        <v>44708</v>
      </c>
      <c r="B1385" s="61">
        <f>STDEV('Daily Returns'!B$1386:B$1637)*SQRT(Assumptions!$C$9)</f>
        <v>0.1829709590093562</v>
      </c>
      <c r="C1385" s="61">
        <f>STDEV('Daily Returns'!C$1386:C$1637)*SQRT(Assumptions!$C$9)</f>
        <v>0.17482549951911541</v>
      </c>
      <c r="D1385" s="61">
        <f>STDEV('Daily Returns'!D$1386:D$1637)*SQRT(Assumptions!$C$9)</f>
        <v>0.22597108673112556</v>
      </c>
      <c r="E1385" s="61">
        <f>STDEV('Daily Returns'!E$1386:E$1637)*SQRT(Assumptions!$C$9)</f>
        <v>0.11874369909694836</v>
      </c>
      <c r="F1385" s="48">
        <f>'Growth Index'!E1637/'Growth Index'!E1385-1</f>
        <v>0.17808442807866021</v>
      </c>
      <c r="G1385" s="62">
        <f>(F1385-Assumptions!$C$8)/E1385</f>
        <v>0.95234045207175466</v>
      </c>
      <c r="H1385" s="62">
        <f>CORREL('Daily Returns'!B$1386:B$1637,'Daily Returns'!C$1386:C$1637)</f>
        <v>-0.16509477981866516</v>
      </c>
      <c r="I1385" s="62">
        <f>CORREL('Daily Returns'!B$1386:B$1637,'Daily Returns'!D$1386:D$1637)</f>
        <v>0.43612395446222391</v>
      </c>
      <c r="J1385" s="62">
        <f>CORREL('Daily Returns'!C$1386:C$1637,'Daily Returns'!D$1386:D$1637)</f>
        <v>-3.9783501614239221E-2</v>
      </c>
    </row>
    <row r="1386" spans="1:10" x14ac:dyDescent="0.25">
      <c r="A1386" s="63">
        <f>'Daily Prices'!A1638</f>
        <v>44711</v>
      </c>
      <c r="B1386" s="35">
        <f>STDEV('Daily Returns'!B$1387:B$1638)*SQRT(Assumptions!$C$9)</f>
        <v>0.1832301697419593</v>
      </c>
      <c r="C1386" s="35">
        <f>STDEV('Daily Returns'!C$1387:C$1638)*SQRT(Assumptions!$C$9)</f>
        <v>0.17477389503032886</v>
      </c>
      <c r="D1386" s="35">
        <f>STDEV('Daily Returns'!D$1387:D$1638)*SQRT(Assumptions!$C$9)</f>
        <v>0.22582179850954287</v>
      </c>
      <c r="E1386" s="35">
        <f>STDEV('Daily Returns'!E$1387:E$1638)*SQRT(Assumptions!$C$9)</f>
        <v>0.11889429994929096</v>
      </c>
      <c r="F1386" s="32">
        <f>'Growth Index'!E1638/'Growth Index'!E1386-1</f>
        <v>0.20020664803932675</v>
      </c>
      <c r="G1386" s="37">
        <f>(F1386-Assumptions!$C$8)/E1386</f>
        <v>1.137200421693833</v>
      </c>
      <c r="H1386" s="37">
        <f>CORREL('Daily Returns'!B$1387:B$1638,'Daily Returns'!C$1387:C$1638)</f>
        <v>-0.16286362127425238</v>
      </c>
      <c r="I1386" s="37">
        <f>CORREL('Daily Returns'!B$1387:B$1638,'Daily Returns'!D$1387:D$1638)</f>
        <v>0.43611524394599566</v>
      </c>
      <c r="J1386" s="37">
        <f>CORREL('Daily Returns'!C$1387:C$1638,'Daily Returns'!D$1387:D$1638)</f>
        <v>-3.7911867084417517E-2</v>
      </c>
    </row>
    <row r="1387" spans="1:10" x14ac:dyDescent="0.25">
      <c r="A1387" s="60">
        <f>'Daily Prices'!A1639</f>
        <v>44712</v>
      </c>
      <c r="B1387" s="61">
        <f>STDEV('Daily Returns'!B$1388:B$1639)*SQRT(Assumptions!$C$9)</f>
        <v>0.18302574279790321</v>
      </c>
      <c r="C1387" s="61">
        <f>STDEV('Daily Returns'!C$1388:C$1639)*SQRT(Assumptions!$C$9)</f>
        <v>0.17491203666594535</v>
      </c>
      <c r="D1387" s="61">
        <f>STDEV('Daily Returns'!D$1388:D$1639)*SQRT(Assumptions!$C$9)</f>
        <v>0.22564374729368356</v>
      </c>
      <c r="E1387" s="61">
        <f>STDEV('Daily Returns'!E$1388:E$1639)*SQRT(Assumptions!$C$9)</f>
        <v>0.11893405787209736</v>
      </c>
      <c r="F1387" s="48">
        <f>'Growth Index'!E1639/'Growth Index'!E1387-1</f>
        <v>0.18890423358206254</v>
      </c>
      <c r="G1387" s="62">
        <f>(F1387-Assumptions!$C$8)/E1387</f>
        <v>1.0417893393943571</v>
      </c>
      <c r="H1387" s="62">
        <f>CORREL('Daily Returns'!B$1388:B$1639,'Daily Returns'!C$1388:C$1639)</f>
        <v>-0.15952828327628255</v>
      </c>
      <c r="I1387" s="62">
        <f>CORREL('Daily Returns'!B$1388:B$1639,'Daily Returns'!D$1388:D$1639)</f>
        <v>0.43441505245264322</v>
      </c>
      <c r="J1387" s="62">
        <f>CORREL('Daily Returns'!C$1388:C$1639,'Daily Returns'!D$1388:D$1639)</f>
        <v>-3.7015922315959217E-2</v>
      </c>
    </row>
    <row r="1388" spans="1:10" x14ac:dyDescent="0.25">
      <c r="A1388" s="63">
        <f>'Daily Prices'!A1640</f>
        <v>44713</v>
      </c>
      <c r="B1388" s="35">
        <f>STDEV('Daily Returns'!B$1389:B$1640)*SQRT(Assumptions!$C$9)</f>
        <v>0.18167211751482126</v>
      </c>
      <c r="C1388" s="35">
        <f>STDEV('Daily Returns'!C$1389:C$1640)*SQRT(Assumptions!$C$9)</f>
        <v>0.17408063867663931</v>
      </c>
      <c r="D1388" s="35">
        <f>STDEV('Daily Returns'!D$1389:D$1640)*SQRT(Assumptions!$C$9)</f>
        <v>0.22529839611152941</v>
      </c>
      <c r="E1388" s="35">
        <f>STDEV('Daily Returns'!E$1389:E$1640)*SQRT(Assumptions!$C$9)</f>
        <v>0.11887830943593292</v>
      </c>
      <c r="F1388" s="32">
        <f>'Growth Index'!E1640/'Growth Index'!E1388-1</f>
        <v>0.18447615875530077</v>
      </c>
      <c r="G1388" s="37">
        <f>(F1388-Assumptions!$C$8)/E1388</f>
        <v>1.0050290866534408</v>
      </c>
      <c r="H1388" s="37">
        <f>CORREL('Daily Returns'!B$1389:B$1640,'Daily Returns'!C$1389:C$1640)</f>
        <v>-0.14950589403547343</v>
      </c>
      <c r="I1388" s="37">
        <f>CORREL('Daily Returns'!B$1389:B$1640,'Daily Returns'!D$1389:D$1640)</f>
        <v>0.43138663922106019</v>
      </c>
      <c r="J1388" s="37">
        <f>CORREL('Daily Returns'!C$1389:C$1640,'Daily Returns'!D$1389:D$1640)</f>
        <v>-3.1747174767734539E-2</v>
      </c>
    </row>
    <row r="1389" spans="1:10" x14ac:dyDescent="0.25">
      <c r="A1389" s="60">
        <f>'Daily Prices'!A1641</f>
        <v>44718</v>
      </c>
      <c r="B1389" s="61">
        <f>STDEV('Daily Returns'!B$1390:B$1641)*SQRT(Assumptions!$C$9)</f>
        <v>0.18126805322713047</v>
      </c>
      <c r="C1389" s="61">
        <f>STDEV('Daily Returns'!C$1390:C$1641)*SQRT(Assumptions!$C$9)</f>
        <v>0.17411000818935313</v>
      </c>
      <c r="D1389" s="61">
        <f>STDEV('Daily Returns'!D$1390:D$1641)*SQRT(Assumptions!$C$9)</f>
        <v>0.22533103418987946</v>
      </c>
      <c r="E1389" s="61">
        <f>STDEV('Daily Returns'!E$1390:E$1641)*SQRT(Assumptions!$C$9)</f>
        <v>0.11879338077632065</v>
      </c>
      <c r="F1389" s="48">
        <f>'Growth Index'!E1641/'Growth Index'!E1389-1</f>
        <v>0.1917225922745327</v>
      </c>
      <c r="G1389" s="62">
        <f>(F1389-Assumptions!$C$8)/E1389</f>
        <v>1.0667479235492268</v>
      </c>
      <c r="H1389" s="62">
        <f>CORREL('Daily Returns'!B$1390:B$1641,'Daily Returns'!C$1390:C$1641)</f>
        <v>-0.14944897780007707</v>
      </c>
      <c r="I1389" s="62">
        <f>CORREL('Daily Returns'!B$1390:B$1641,'Daily Returns'!D$1390:D$1641)</f>
        <v>0.43104506645467922</v>
      </c>
      <c r="J1389" s="62">
        <f>CORREL('Daily Returns'!C$1390:C$1641,'Daily Returns'!D$1390:D$1641)</f>
        <v>-3.2118460812173025E-2</v>
      </c>
    </row>
    <row r="1390" spans="1:10" x14ac:dyDescent="0.25">
      <c r="A1390" s="63">
        <f>'Daily Prices'!A1642</f>
        <v>44719</v>
      </c>
      <c r="B1390" s="35">
        <f>STDEV('Daily Returns'!B$1391:B$1642)*SQRT(Assumptions!$C$9)</f>
        <v>0.18130617847639566</v>
      </c>
      <c r="C1390" s="35">
        <f>STDEV('Daily Returns'!C$1391:C$1642)*SQRT(Assumptions!$C$9)</f>
        <v>0.17291067488374481</v>
      </c>
      <c r="D1390" s="35">
        <f>STDEV('Daily Returns'!D$1391:D$1642)*SQRT(Assumptions!$C$9)</f>
        <v>0.22670821997564169</v>
      </c>
      <c r="E1390" s="35">
        <f>STDEV('Daily Returns'!E$1391:E$1642)*SQRT(Assumptions!$C$9)</f>
        <v>0.11887990575228369</v>
      </c>
      <c r="F1390" s="32">
        <f>'Growth Index'!E1642/'Growth Index'!E1390-1</f>
        <v>0.166557240939051</v>
      </c>
      <c r="G1390" s="37">
        <f>(F1390-Assumptions!$C$8)/E1390</f>
        <v>0.85428433254877545</v>
      </c>
      <c r="H1390" s="37">
        <f>CORREL('Daily Returns'!B$1391:B$1642,'Daily Returns'!C$1391:C$1642)</f>
        <v>-0.15664719196046187</v>
      </c>
      <c r="I1390" s="37">
        <f>CORREL('Daily Returns'!B$1391:B$1642,'Daily Returns'!D$1391:D$1642)</f>
        <v>0.43568516270138025</v>
      </c>
      <c r="J1390" s="37">
        <f>CORREL('Daily Returns'!C$1391:C$1642,'Daily Returns'!D$1391:D$1642)</f>
        <v>-2.9794625893513255E-2</v>
      </c>
    </row>
    <row r="1391" spans="1:10" x14ac:dyDescent="0.25">
      <c r="A1391" s="60">
        <f>'Daily Prices'!A1643</f>
        <v>44721</v>
      </c>
      <c r="B1391" s="61">
        <f>STDEV('Daily Returns'!B$1392:B$1643)*SQRT(Assumptions!$C$9)</f>
        <v>0.18044943563892041</v>
      </c>
      <c r="C1391" s="61">
        <f>STDEV('Daily Returns'!C$1392:C$1643)*SQRT(Assumptions!$C$9)</f>
        <v>0.17291113219725585</v>
      </c>
      <c r="D1391" s="61">
        <f>STDEV('Daily Returns'!D$1392:D$1643)*SQRT(Assumptions!$C$9)</f>
        <v>0.2267582483325852</v>
      </c>
      <c r="E1391" s="61">
        <f>STDEV('Daily Returns'!E$1392:E$1643)*SQRT(Assumptions!$C$9)</f>
        <v>0.11870272468030138</v>
      </c>
      <c r="F1391" s="48">
        <f>'Growth Index'!E1643/'Growth Index'!E1391-1</f>
        <v>0.17309090112504588</v>
      </c>
      <c r="G1391" s="62">
        <f>(F1391-Assumptions!$C$8)/E1391</f>
        <v>0.91060168514382445</v>
      </c>
      <c r="H1391" s="62">
        <f>CORREL('Daily Returns'!B$1392:B$1643,'Daily Returns'!C$1392:C$1643)</f>
        <v>-0.15779274238127805</v>
      </c>
      <c r="I1391" s="62">
        <f>CORREL('Daily Returns'!B$1392:B$1643,'Daily Returns'!D$1392:D$1643)</f>
        <v>0.43578676951608275</v>
      </c>
      <c r="J1391" s="62">
        <f>CORREL('Daily Returns'!C$1392:C$1643,'Daily Returns'!D$1392:D$1643)</f>
        <v>-2.9732757705850002E-2</v>
      </c>
    </row>
    <row r="1392" spans="1:10" x14ac:dyDescent="0.25">
      <c r="A1392" s="63">
        <f>'Daily Prices'!A1644</f>
        <v>44722</v>
      </c>
      <c r="B1392" s="35">
        <f>STDEV('Daily Returns'!B$1393:B$1644)*SQRT(Assumptions!$C$9)</f>
        <v>0.18143756135366423</v>
      </c>
      <c r="C1392" s="35">
        <f>STDEV('Daily Returns'!C$1393:C$1644)*SQRT(Assumptions!$C$9)</f>
        <v>0.17237082431389436</v>
      </c>
      <c r="D1392" s="35">
        <f>STDEV('Daily Returns'!D$1393:D$1644)*SQRT(Assumptions!$C$9)</f>
        <v>0.22674475786696702</v>
      </c>
      <c r="E1392" s="35">
        <f>STDEV('Daily Returns'!E$1393:E$1644)*SQRT(Assumptions!$C$9)</f>
        <v>0.11901307478647498</v>
      </c>
      <c r="F1392" s="32">
        <f>'Growth Index'!E1644/'Growth Index'!E1392-1</f>
        <v>0.15722484744108778</v>
      </c>
      <c r="G1392" s="37">
        <f>(F1392-Assumptions!$C$8)/E1392</f>
        <v>0.77491357656754278</v>
      </c>
      <c r="H1392" s="37">
        <f>CORREL('Daily Returns'!B$1393:B$1644,'Daily Returns'!C$1393:C$1644)</f>
        <v>-0.15438233667519566</v>
      </c>
      <c r="I1392" s="37">
        <f>CORREL('Daily Returns'!B$1393:B$1644,'Daily Returns'!D$1393:D$1644)</f>
        <v>0.43612729619932022</v>
      </c>
      <c r="J1392" s="37">
        <f>CORREL('Daily Returns'!C$1393:C$1644,'Daily Returns'!D$1393:D$1644)</f>
        <v>-2.6709879822524825E-2</v>
      </c>
    </row>
    <row r="1393" spans="1:10" x14ac:dyDescent="0.25">
      <c r="A1393" s="60">
        <f>'Daily Prices'!A1645</f>
        <v>44725</v>
      </c>
      <c r="B1393" s="61">
        <f>STDEV('Daily Returns'!B$1394:B$1645)*SQRT(Assumptions!$C$9)</f>
        <v>0.18316118841078766</v>
      </c>
      <c r="C1393" s="61">
        <f>STDEV('Daily Returns'!C$1394:C$1645)*SQRT(Assumptions!$C$9)</f>
        <v>0.17113695723490413</v>
      </c>
      <c r="D1393" s="61">
        <f>STDEV('Daily Returns'!D$1394:D$1645)*SQRT(Assumptions!$C$9)</f>
        <v>0.22673126202410518</v>
      </c>
      <c r="E1393" s="61">
        <f>STDEV('Daily Returns'!E$1394:E$1645)*SQRT(Assumptions!$C$9)</f>
        <v>0.11904333354258943</v>
      </c>
      <c r="F1393" s="48">
        <f>'Growth Index'!E1645/'Growth Index'!E1393-1</f>
        <v>0.13490399541609777</v>
      </c>
      <c r="G1393" s="62">
        <f>(F1393-Assumptions!$C$8)/E1393</f>
        <v>0.58721470019225075</v>
      </c>
      <c r="H1393" s="62">
        <f>CORREL('Daily Returns'!B$1394:B$1645,'Daily Returns'!C$1394:C$1645)</f>
        <v>-0.16096350856755193</v>
      </c>
      <c r="I1393" s="62">
        <f>CORREL('Daily Returns'!B$1394:B$1645,'Daily Returns'!D$1394:D$1645)</f>
        <v>0.43742020729821174</v>
      </c>
      <c r="J1393" s="62">
        <f>CORREL('Daily Returns'!C$1394:C$1645,'Daily Returns'!D$1394:D$1645)</f>
        <v>-2.3574856035777601E-2</v>
      </c>
    </row>
    <row r="1394" spans="1:10" x14ac:dyDescent="0.25">
      <c r="A1394" s="63">
        <f>'Daily Prices'!A1646</f>
        <v>44726</v>
      </c>
      <c r="B1394" s="35">
        <f>STDEV('Daily Returns'!B$1395:B$1646)*SQRT(Assumptions!$C$9)</f>
        <v>0.18153582908027305</v>
      </c>
      <c r="C1394" s="35">
        <f>STDEV('Daily Returns'!C$1395:C$1646)*SQRT(Assumptions!$C$9)</f>
        <v>0.17132507298119232</v>
      </c>
      <c r="D1394" s="35">
        <f>STDEV('Daily Returns'!D$1395:D$1646)*SQRT(Assumptions!$C$9)</f>
        <v>0.2266498443577368</v>
      </c>
      <c r="E1394" s="35">
        <f>STDEV('Daily Returns'!E$1395:E$1646)*SQRT(Assumptions!$C$9)</f>
        <v>0.11880620332413527</v>
      </c>
      <c r="F1394" s="32">
        <f>'Growth Index'!E1646/'Growth Index'!E1394-1</f>
        <v>0.1396793443068558</v>
      </c>
      <c r="G1394" s="37">
        <f>(F1394-Assumptions!$C$8)/E1394</f>
        <v>0.62858118698659582</v>
      </c>
      <c r="H1394" s="37">
        <f>CORREL('Daily Returns'!B$1395:B$1646,'Daily Returns'!C$1395:C$1646)</f>
        <v>-0.16057237317008974</v>
      </c>
      <c r="I1394" s="37">
        <f>CORREL('Daily Returns'!B$1395:B$1646,'Daily Returns'!D$1395:D$1646)</f>
        <v>0.43787946734980654</v>
      </c>
      <c r="J1394" s="37">
        <f>CORREL('Daily Returns'!C$1395:C$1646,'Daily Returns'!D$1395:D$1646)</f>
        <v>-2.3085931674013745E-2</v>
      </c>
    </row>
    <row r="1395" spans="1:10" x14ac:dyDescent="0.25">
      <c r="A1395" s="60">
        <f>'Daily Prices'!A1647</f>
        <v>44727</v>
      </c>
      <c r="B1395" s="61">
        <f>STDEV('Daily Returns'!B$1396:B$1647)*SQRT(Assumptions!$C$9)</f>
        <v>0.18149685285218797</v>
      </c>
      <c r="C1395" s="61">
        <f>STDEV('Daily Returns'!C$1396:C$1647)*SQRT(Assumptions!$C$9)</f>
        <v>0.17136909384219415</v>
      </c>
      <c r="D1395" s="61">
        <f>STDEV('Daily Returns'!D$1396:D$1647)*SQRT(Assumptions!$C$9)</f>
        <v>0.22664993826965407</v>
      </c>
      <c r="E1395" s="61">
        <f>STDEV('Daily Returns'!E$1396:E$1647)*SQRT(Assumptions!$C$9)</f>
        <v>0.11876903305898766</v>
      </c>
      <c r="F1395" s="48">
        <f>'Growth Index'!E1647/'Growth Index'!E1395-1</f>
        <v>0.1360339350651838</v>
      </c>
      <c r="G1395" s="62">
        <f>(F1395-Assumptions!$C$8)/E1395</f>
        <v>0.59808464576708464</v>
      </c>
      <c r="H1395" s="62">
        <f>CORREL('Daily Returns'!B$1396:B$1647,'Daily Returns'!C$1396:C$1647)</f>
        <v>-0.16123185717827773</v>
      </c>
      <c r="I1395" s="62">
        <f>CORREL('Daily Returns'!B$1396:B$1647,'Daily Returns'!D$1396:D$1647)</f>
        <v>0.43784750627525271</v>
      </c>
      <c r="J1395" s="62">
        <f>CORREL('Daily Returns'!C$1396:C$1647,'Daily Returns'!D$1396:D$1647)</f>
        <v>-2.3516581749228809E-2</v>
      </c>
    </row>
    <row r="1396" spans="1:10" x14ac:dyDescent="0.25">
      <c r="A1396" s="63">
        <f>'Daily Prices'!A1648</f>
        <v>44728</v>
      </c>
      <c r="B1396" s="35">
        <f>STDEV('Daily Returns'!B$1397:B$1648)*SQRT(Assumptions!$C$9)</f>
        <v>0.18262374884004876</v>
      </c>
      <c r="C1396" s="35">
        <f>STDEV('Daily Returns'!C$1397:C$1648)*SQRT(Assumptions!$C$9)</f>
        <v>0.17122831046379478</v>
      </c>
      <c r="D1396" s="35">
        <f>STDEV('Daily Returns'!D$1397:D$1648)*SQRT(Assumptions!$C$9)</f>
        <v>0.22784779648160447</v>
      </c>
      <c r="E1396" s="35">
        <f>STDEV('Daily Returns'!E$1397:E$1648)*SQRT(Assumptions!$C$9)</f>
        <v>0.11948889641637701</v>
      </c>
      <c r="F1396" s="32">
        <f>'Growth Index'!E1648/'Growth Index'!E1396-1</f>
        <v>0.11597604260798611</v>
      </c>
      <c r="G1396" s="37">
        <f>(F1396-Assumptions!$C$8)/E1396</f>
        <v>0.42661740242668594</v>
      </c>
      <c r="H1396" s="37">
        <f>CORREL('Daily Returns'!B$1397:B$1648,'Daily Returns'!C$1397:C$1648)</f>
        <v>-0.15955394523076671</v>
      </c>
      <c r="I1396" s="37">
        <f>CORREL('Daily Returns'!B$1397:B$1648,'Daily Returns'!D$1397:D$1648)</f>
        <v>0.44434605337152944</v>
      </c>
      <c r="J1396" s="37">
        <f>CORREL('Daily Returns'!C$1397:C$1648,'Daily Returns'!D$1397:D$1648)</f>
        <v>-2.3289964774888091E-2</v>
      </c>
    </row>
    <row r="1397" spans="1:10" x14ac:dyDescent="0.25">
      <c r="A1397" s="60">
        <f>'Daily Prices'!A1649</f>
        <v>44729</v>
      </c>
      <c r="B1397" s="61">
        <f>STDEV('Daily Returns'!B$1398:B$1649)*SQRT(Assumptions!$C$9)</f>
        <v>0.18171639705523521</v>
      </c>
      <c r="C1397" s="61">
        <f>STDEV('Daily Returns'!C$1398:C$1649)*SQRT(Assumptions!$C$9)</f>
        <v>0.17142484383028678</v>
      </c>
      <c r="D1397" s="61">
        <f>STDEV('Daily Returns'!D$1398:D$1649)*SQRT(Assumptions!$C$9)</f>
        <v>0.22698930626917552</v>
      </c>
      <c r="E1397" s="61">
        <f>STDEV('Daily Returns'!E$1398:E$1649)*SQRT(Assumptions!$C$9)</f>
        <v>0.11907426415408039</v>
      </c>
      <c r="F1397" s="48">
        <f>'Growth Index'!E1649/'Growth Index'!E1397-1</f>
        <v>0.12925609248318781</v>
      </c>
      <c r="G1397" s="62">
        <f>(F1397-Assumptions!$C$8)/E1397</f>
        <v>0.53963039737991869</v>
      </c>
      <c r="H1397" s="62">
        <f>CORREL('Daily Returns'!B$1398:B$1649,'Daily Returns'!C$1398:C$1649)</f>
        <v>-0.15888122637285049</v>
      </c>
      <c r="I1397" s="62">
        <f>CORREL('Daily Returns'!B$1398:B$1649,'Daily Returns'!D$1398:D$1649)</f>
        <v>0.43954324132466349</v>
      </c>
      <c r="J1397" s="62">
        <f>CORREL('Daily Returns'!C$1398:C$1649,'Daily Returns'!D$1398:D$1649)</f>
        <v>-2.2252081470969905E-2</v>
      </c>
    </row>
    <row r="1398" spans="1:10" x14ac:dyDescent="0.25">
      <c r="A1398" s="63">
        <f>'Daily Prices'!A1650</f>
        <v>44732</v>
      </c>
      <c r="B1398" s="35">
        <f>STDEV('Daily Returns'!B$1399:B$1650)*SQRT(Assumptions!$C$9)</f>
        <v>0.18168495294842182</v>
      </c>
      <c r="C1398" s="35">
        <f>STDEV('Daily Returns'!C$1399:C$1650)*SQRT(Assumptions!$C$9)</f>
        <v>0.17124922155163963</v>
      </c>
      <c r="D1398" s="35">
        <f>STDEV('Daily Returns'!D$1399:D$1650)*SQRT(Assumptions!$C$9)</f>
        <v>0.2272300610078605</v>
      </c>
      <c r="E1398" s="35">
        <f>STDEV('Daily Returns'!E$1399:E$1650)*SQRT(Assumptions!$C$9)</f>
        <v>0.11911471531414654</v>
      </c>
      <c r="F1398" s="32">
        <f>'Growth Index'!E1650/'Growth Index'!E1398-1</f>
        <v>0.12319732675109507</v>
      </c>
      <c r="G1398" s="37">
        <f>(F1398-Assumptions!$C$8)/E1398</f>
        <v>0.48858217557426614</v>
      </c>
      <c r="H1398" s="37">
        <f>CORREL('Daily Returns'!B$1399:B$1650,'Daily Returns'!C$1399:C$1650)</f>
        <v>-0.158110384970228</v>
      </c>
      <c r="I1398" s="37">
        <f>CORREL('Daily Returns'!B$1399:B$1650,'Daily Returns'!D$1399:D$1650)</f>
        <v>0.43801813440495807</v>
      </c>
      <c r="J1398" s="37">
        <f>CORREL('Daily Returns'!C$1399:C$1650,'Daily Returns'!D$1399:D$1650)</f>
        <v>-2.0997492754780172E-2</v>
      </c>
    </row>
    <row r="1399" spans="1:10" x14ac:dyDescent="0.25">
      <c r="A1399" s="60">
        <f>'Daily Prices'!A1651</f>
        <v>44733</v>
      </c>
      <c r="B1399" s="61">
        <f>STDEV('Daily Returns'!B$1400:B$1651)*SQRT(Assumptions!$C$9)</f>
        <v>0.18239625171820917</v>
      </c>
      <c r="C1399" s="61">
        <f>STDEV('Daily Returns'!C$1400:C$1651)*SQRT(Assumptions!$C$9)</f>
        <v>0.17129470989005013</v>
      </c>
      <c r="D1399" s="61">
        <f>STDEV('Daily Returns'!D$1400:D$1651)*SQRT(Assumptions!$C$9)</f>
        <v>0.22849903789166254</v>
      </c>
      <c r="E1399" s="61">
        <f>STDEV('Daily Returns'!E$1400:E$1651)*SQRT(Assumptions!$C$9)</f>
        <v>0.11990132686944376</v>
      </c>
      <c r="F1399" s="48">
        <f>'Growth Index'!E1651/'Growth Index'!E1399-1</f>
        <v>0.13445747126519558</v>
      </c>
      <c r="G1399" s="62">
        <f>(F1399-Assumptions!$C$8)/E1399</f>
        <v>0.57928859570357649</v>
      </c>
      <c r="H1399" s="62">
        <f>CORREL('Daily Returns'!B$1400:B$1651,'Daily Returns'!C$1400:C$1651)</f>
        <v>-0.15540857556063442</v>
      </c>
      <c r="I1399" s="62">
        <f>CORREL('Daily Returns'!B$1400:B$1651,'Daily Returns'!D$1400:D$1651)</f>
        <v>0.44345924785707758</v>
      </c>
      <c r="J1399" s="62">
        <f>CORREL('Daily Returns'!C$1400:C$1651,'Daily Returns'!D$1400:D$1651)</f>
        <v>-1.8423577497339829E-2</v>
      </c>
    </row>
    <row r="1400" spans="1:10" x14ac:dyDescent="0.25">
      <c r="A1400" s="63">
        <f>'Daily Prices'!A1652</f>
        <v>44734</v>
      </c>
      <c r="B1400" s="35">
        <f>STDEV('Daily Returns'!B$1401:B$1652)*SQRT(Assumptions!$C$9)</f>
        <v>0.18286946860786099</v>
      </c>
      <c r="C1400" s="35">
        <f>STDEV('Daily Returns'!C$1401:C$1652)*SQRT(Assumptions!$C$9)</f>
        <v>0.17120800797696317</v>
      </c>
      <c r="D1400" s="35">
        <f>STDEV('Daily Returns'!D$1401:D$1652)*SQRT(Assumptions!$C$9)</f>
        <v>0.22887766387773534</v>
      </c>
      <c r="E1400" s="35">
        <f>STDEV('Daily Returns'!E$1401:E$1652)*SQRT(Assumptions!$C$9)</f>
        <v>0.12006753042193445</v>
      </c>
      <c r="F1400" s="32">
        <f>'Growth Index'!E1652/'Growth Index'!E1400-1</f>
        <v>0.13037532945389274</v>
      </c>
      <c r="G1400" s="37">
        <f>(F1400-Assumptions!$C$8)/E1400</f>
        <v>0.5444879995795241</v>
      </c>
      <c r="H1400" s="37">
        <f>CORREL('Daily Returns'!B$1401:B$1652,'Daily Returns'!C$1401:C$1652)</f>
        <v>-0.15680865184731252</v>
      </c>
      <c r="I1400" s="37">
        <f>CORREL('Daily Returns'!B$1401:B$1652,'Daily Returns'!D$1401:D$1652)</f>
        <v>0.44594211038857068</v>
      </c>
      <c r="J1400" s="37">
        <f>CORREL('Daily Returns'!C$1401:C$1652,'Daily Returns'!D$1401:D$1652)</f>
        <v>-1.9084902192478149E-2</v>
      </c>
    </row>
    <row r="1401" spans="1:10" x14ac:dyDescent="0.25">
      <c r="A1401" s="60">
        <f>'Daily Prices'!A1653</f>
        <v>44735</v>
      </c>
      <c r="B1401" s="61">
        <f>STDEV('Daily Returns'!B$1402:B$1653)*SQRT(Assumptions!$C$9)</f>
        <v>0.18276535896529475</v>
      </c>
      <c r="C1401" s="61">
        <f>STDEV('Daily Returns'!C$1402:C$1653)*SQRT(Assumptions!$C$9)</f>
        <v>0.17100629811713092</v>
      </c>
      <c r="D1401" s="61">
        <f>STDEV('Daily Returns'!D$1402:D$1653)*SQRT(Assumptions!$C$9)</f>
        <v>0.22876754604834071</v>
      </c>
      <c r="E1401" s="61">
        <f>STDEV('Daily Returns'!E$1402:E$1653)*SQRT(Assumptions!$C$9)</f>
        <v>0.12010104997707317</v>
      </c>
      <c r="F1401" s="48">
        <f>'Growth Index'!E1653/'Growth Index'!E1401-1</f>
        <v>0.1317840185517305</v>
      </c>
      <c r="G1401" s="62">
        <f>(F1401-Assumptions!$C$8)/E1401</f>
        <v>0.55606523477088088</v>
      </c>
      <c r="H1401" s="62">
        <f>CORREL('Daily Returns'!B$1402:B$1653,'Daily Returns'!C$1402:C$1653)</f>
        <v>-0.15468376311259849</v>
      </c>
      <c r="I1401" s="62">
        <f>CORREL('Daily Returns'!B$1402:B$1653,'Daily Returns'!D$1402:D$1653)</f>
        <v>0.44532245448668178</v>
      </c>
      <c r="J1401" s="62">
        <f>CORREL('Daily Returns'!C$1402:C$1653,'Daily Returns'!D$1402:D$1653)</f>
        <v>-1.7279235295520789E-2</v>
      </c>
    </row>
    <row r="1402" spans="1:10" x14ac:dyDescent="0.25">
      <c r="A1402" s="63">
        <f>'Daily Prices'!A1654</f>
        <v>44736</v>
      </c>
      <c r="B1402" s="35">
        <f>STDEV('Daily Returns'!B$1403:B$1654)*SQRT(Assumptions!$C$9)</f>
        <v>0.18262076373806835</v>
      </c>
      <c r="C1402" s="35">
        <f>STDEV('Daily Returns'!C$1403:C$1654)*SQRT(Assumptions!$C$9)</f>
        <v>0.17114405858002321</v>
      </c>
      <c r="D1402" s="35">
        <f>STDEV('Daily Returns'!D$1403:D$1654)*SQRT(Assumptions!$C$9)</f>
        <v>0.22866116605554568</v>
      </c>
      <c r="E1402" s="35">
        <f>STDEV('Daily Returns'!E$1403:E$1654)*SQRT(Assumptions!$C$9)</f>
        <v>0.11984660831585167</v>
      </c>
      <c r="F1402" s="32">
        <f>'Growth Index'!E1654/'Growth Index'!E1402-1</f>
        <v>0.12451853440702298</v>
      </c>
      <c r="G1402" s="37">
        <f>(F1402-Assumptions!$C$8)/E1402</f>
        <v>0.49662260153548865</v>
      </c>
      <c r="H1402" s="37">
        <f>CORREL('Daily Returns'!B$1403:B$1654,'Daily Returns'!C$1403:C$1654)</f>
        <v>-0.15830459390903537</v>
      </c>
      <c r="I1402" s="37">
        <f>CORREL('Daily Returns'!B$1403:B$1654,'Daily Returns'!D$1403:D$1654)</f>
        <v>0.44466082761328907</v>
      </c>
      <c r="J1402" s="37">
        <f>CORREL('Daily Returns'!C$1403:C$1654,'Daily Returns'!D$1403:D$1654)</f>
        <v>-1.9733044460798713E-2</v>
      </c>
    </row>
    <row r="1403" spans="1:10" x14ac:dyDescent="0.25">
      <c r="A1403" s="60">
        <f>'Daily Prices'!A1655</f>
        <v>44739</v>
      </c>
      <c r="B1403" s="61">
        <f>STDEV('Daily Returns'!B$1404:B$1655)*SQRT(Assumptions!$C$9)</f>
        <v>0.1821051193663297</v>
      </c>
      <c r="C1403" s="61">
        <f>STDEV('Daily Returns'!C$1404:C$1655)*SQRT(Assumptions!$C$9)</f>
        <v>0.17095099534896396</v>
      </c>
      <c r="D1403" s="61">
        <f>STDEV('Daily Returns'!D$1404:D$1655)*SQRT(Assumptions!$C$9)</f>
        <v>0.22863747776025162</v>
      </c>
      <c r="E1403" s="61">
        <f>STDEV('Daily Returns'!E$1404:E$1655)*SQRT(Assumptions!$C$9)</f>
        <v>0.11993396308299799</v>
      </c>
      <c r="F1403" s="48">
        <f>'Growth Index'!E1655/'Growth Index'!E1403-1</f>
        <v>0.12665302161013292</v>
      </c>
      <c r="G1403" s="62">
        <f>(F1403-Assumptions!$C$8)/E1403</f>
        <v>0.51405807016872385</v>
      </c>
      <c r="H1403" s="62">
        <f>CORREL('Daily Returns'!B$1404:B$1655,'Daily Returns'!C$1404:C$1655)</f>
        <v>-0.15394121365099458</v>
      </c>
      <c r="I1403" s="62">
        <f>CORREL('Daily Returns'!B$1404:B$1655,'Daily Returns'!D$1404:D$1655)</f>
        <v>0.44384174730135606</v>
      </c>
      <c r="J1403" s="62">
        <f>CORREL('Daily Returns'!C$1404:C$1655,'Daily Returns'!D$1404:D$1655)</f>
        <v>-1.6767573228794248E-2</v>
      </c>
    </row>
    <row r="1404" spans="1:10" x14ac:dyDescent="0.25">
      <c r="A1404" s="63">
        <f>'Daily Prices'!A1656</f>
        <v>44740</v>
      </c>
      <c r="B1404" s="35">
        <f>STDEV('Daily Returns'!B$1405:B$1656)*SQRT(Assumptions!$C$9)</f>
        <v>0.18210484599531804</v>
      </c>
      <c r="C1404" s="35">
        <f>STDEV('Daily Returns'!C$1405:C$1656)*SQRT(Assumptions!$C$9)</f>
        <v>0.17060367412379771</v>
      </c>
      <c r="D1404" s="35">
        <f>STDEV('Daily Returns'!D$1405:D$1656)*SQRT(Assumptions!$C$9)</f>
        <v>0.22861302139619566</v>
      </c>
      <c r="E1404" s="35">
        <f>STDEV('Daily Returns'!E$1405:E$1656)*SQRT(Assumptions!$C$9)</f>
        <v>0.11981620892783637</v>
      </c>
      <c r="F1404" s="32">
        <f>'Growth Index'!E1656/'Growth Index'!E1404-1</f>
        <v>0.13477293388450096</v>
      </c>
      <c r="G1404" s="37">
        <f>(F1404-Assumptions!$C$8)/E1404</f>
        <v>0.58233301244345181</v>
      </c>
      <c r="H1404" s="37">
        <f>CORREL('Daily Returns'!B$1405:B$1656,'Daily Returns'!C$1405:C$1656)</f>
        <v>-0.15414295616163934</v>
      </c>
      <c r="I1404" s="37">
        <f>CORREL('Daily Returns'!B$1405:B$1656,'Daily Returns'!D$1405:D$1656)</f>
        <v>0.44391849881260592</v>
      </c>
      <c r="J1404" s="37">
        <f>CORREL('Daily Returns'!C$1405:C$1656,'Daily Returns'!D$1405:D$1656)</f>
        <v>-1.7795343931086959E-2</v>
      </c>
    </row>
    <row r="1405" spans="1:10" x14ac:dyDescent="0.25">
      <c r="A1405" s="60">
        <f>'Daily Prices'!A1657</f>
        <v>44741</v>
      </c>
      <c r="B1405" s="61">
        <f>STDEV('Daily Returns'!B$1406:B$1657)*SQRT(Assumptions!$C$9)</f>
        <v>0.18101302119657267</v>
      </c>
      <c r="C1405" s="61">
        <f>STDEV('Daily Returns'!C$1406:C$1657)*SQRT(Assumptions!$C$9)</f>
        <v>0.17060683067187246</v>
      </c>
      <c r="D1405" s="61">
        <f>STDEV('Daily Returns'!D$1406:D$1657)*SQRT(Assumptions!$C$9)</f>
        <v>0.22852558227647121</v>
      </c>
      <c r="E1405" s="61">
        <f>STDEV('Daily Returns'!E$1406:E$1657)*SQRT(Assumptions!$C$9)</f>
        <v>0.11960034978099218</v>
      </c>
      <c r="F1405" s="48">
        <f>'Growth Index'!E1657/'Growth Index'!E1405-1</f>
        <v>0.14075478052401991</v>
      </c>
      <c r="G1405" s="62">
        <f>(F1405-Assumptions!$C$8)/E1405</f>
        <v>0.63339932251652531</v>
      </c>
      <c r="H1405" s="62">
        <f>CORREL('Daily Returns'!B$1406:B$1657,'Daily Returns'!C$1406:C$1657)</f>
        <v>-0.15405516637073166</v>
      </c>
      <c r="I1405" s="62">
        <f>CORREL('Daily Returns'!B$1406:B$1657,'Daily Returns'!D$1406:D$1657)</f>
        <v>0.44366732640254863</v>
      </c>
      <c r="J1405" s="62">
        <f>CORREL('Daily Returns'!C$1406:C$1657,'Daily Returns'!D$1406:D$1657)</f>
        <v>-1.7482745292765604E-2</v>
      </c>
    </row>
    <row r="1406" spans="1:10" x14ac:dyDescent="0.25">
      <c r="A1406" s="63">
        <f>'Daily Prices'!A1658</f>
        <v>44742</v>
      </c>
      <c r="B1406" s="35">
        <f>STDEV('Daily Returns'!B$1407:B$1658)*SQRT(Assumptions!$C$9)</f>
        <v>0.18100577846969793</v>
      </c>
      <c r="C1406" s="35">
        <f>STDEV('Daily Returns'!C$1407:C$1658)*SQRT(Assumptions!$C$9)</f>
        <v>0.17060922973158951</v>
      </c>
      <c r="D1406" s="35">
        <f>STDEV('Daily Returns'!D$1407:D$1658)*SQRT(Assumptions!$C$9)</f>
        <v>0.22626313349734073</v>
      </c>
      <c r="E1406" s="35">
        <f>STDEV('Daily Returns'!E$1407:E$1658)*SQRT(Assumptions!$C$9)</f>
        <v>0.11926946092622835</v>
      </c>
      <c r="F1406" s="32">
        <f>'Growth Index'!E1658/'Growth Index'!E1406-1</f>
        <v>0.12947534185603748</v>
      </c>
      <c r="G1406" s="37">
        <f>(F1406-Assumptions!$C$8)/E1406</f>
        <v>0.54058550575588971</v>
      </c>
      <c r="H1406" s="37">
        <f>CORREL('Daily Returns'!B$1407:B$1658,'Daily Returns'!C$1407:C$1658)</f>
        <v>-0.1540648803580244</v>
      </c>
      <c r="I1406" s="37">
        <f>CORREL('Daily Returns'!B$1407:B$1658,'Daily Returns'!D$1407:D$1658)</f>
        <v>0.44948458794550716</v>
      </c>
      <c r="J1406" s="37">
        <f>CORREL('Daily Returns'!C$1407:C$1658,'Daily Returns'!D$1407:D$1658)</f>
        <v>-1.7261798599695278E-2</v>
      </c>
    </row>
    <row r="1407" spans="1:10" x14ac:dyDescent="0.25">
      <c r="A1407" s="60">
        <f>'Daily Prices'!A1659</f>
        <v>44743</v>
      </c>
      <c r="B1407" s="61">
        <f>STDEV('Daily Returns'!B$1408:B$1659)*SQRT(Assumptions!$C$9)</f>
        <v>0.18074792226024136</v>
      </c>
      <c r="C1407" s="61">
        <f>STDEV('Daily Returns'!C$1408:C$1659)*SQRT(Assumptions!$C$9)</f>
        <v>0.17043384968518185</v>
      </c>
      <c r="D1407" s="61">
        <f>STDEV('Daily Returns'!D$1408:D$1659)*SQRT(Assumptions!$C$9)</f>
        <v>0.22736634067253492</v>
      </c>
      <c r="E1407" s="61">
        <f>STDEV('Daily Returns'!E$1408:E$1659)*SQRT(Assumptions!$C$9)</f>
        <v>0.11921101859432036</v>
      </c>
      <c r="F1407" s="48">
        <f>'Growth Index'!E1659/'Growth Index'!E1407-1</f>
        <v>0.14741715872364058</v>
      </c>
      <c r="G1407" s="62">
        <f>(F1407-Assumptions!$C$8)/E1407</f>
        <v>0.69135520940483963</v>
      </c>
      <c r="H1407" s="62">
        <f>CORREL('Daily Returns'!B$1408:B$1659,'Daily Returns'!C$1408:C$1659)</f>
        <v>-0.14907420750842329</v>
      </c>
      <c r="I1407" s="62">
        <f>CORREL('Daily Returns'!B$1408:B$1659,'Daily Returns'!D$1408:D$1659)</f>
        <v>0.43657560462614881</v>
      </c>
      <c r="J1407" s="62">
        <f>CORREL('Daily Returns'!C$1408:C$1659,'Daily Returns'!D$1408:D$1659)</f>
        <v>-1.6833389588045325E-2</v>
      </c>
    </row>
    <row r="1408" spans="1:10" x14ac:dyDescent="0.25">
      <c r="A1408" s="63">
        <f>'Daily Prices'!A1660</f>
        <v>44746</v>
      </c>
      <c r="B1408" s="35">
        <f>STDEV('Daily Returns'!B$1409:B$1660)*SQRT(Assumptions!$C$9)</f>
        <v>0.18064556604597343</v>
      </c>
      <c r="C1408" s="35">
        <f>STDEV('Daily Returns'!C$1409:C$1660)*SQRT(Assumptions!$C$9)</f>
        <v>0.17029587355478434</v>
      </c>
      <c r="D1408" s="35">
        <f>STDEV('Daily Returns'!D$1409:D$1660)*SQRT(Assumptions!$C$9)</f>
        <v>0.22694946802677854</v>
      </c>
      <c r="E1408" s="35">
        <f>STDEV('Daily Returns'!E$1409:E$1660)*SQRT(Assumptions!$C$9)</f>
        <v>0.11919418717568106</v>
      </c>
      <c r="F1408" s="32">
        <f>'Growth Index'!E1660/'Growth Index'!E1408-1</f>
        <v>0.14663475255044012</v>
      </c>
      <c r="G1408" s="37">
        <f>(F1408-Assumptions!$C$8)/E1408</f>
        <v>0.68488870543760783</v>
      </c>
      <c r="H1408" s="37">
        <f>CORREL('Daily Returns'!B$1409:B$1660,'Daily Returns'!C$1409:C$1660)</f>
        <v>-0.14564373750793916</v>
      </c>
      <c r="I1408" s="37">
        <f>CORREL('Daily Returns'!B$1409:B$1660,'Daily Returns'!D$1409:D$1660)</f>
        <v>0.43387363686300373</v>
      </c>
      <c r="J1408" s="37">
        <f>CORREL('Daily Returns'!C$1409:C$1660,'Daily Returns'!D$1409:D$1660)</f>
        <v>-1.4212280113382676E-2</v>
      </c>
    </row>
    <row r="1409" spans="1:10" x14ac:dyDescent="0.25">
      <c r="A1409" s="60">
        <f>'Daily Prices'!A1661</f>
        <v>44748</v>
      </c>
      <c r="B1409" s="61">
        <f>STDEV('Daily Returns'!B$1410:B$1661)*SQRT(Assumptions!$C$9)</f>
        <v>0.18058146338822009</v>
      </c>
      <c r="C1409" s="61">
        <f>STDEV('Daily Returns'!C$1410:C$1661)*SQRT(Assumptions!$C$9)</f>
        <v>0.1711724268391214</v>
      </c>
      <c r="D1409" s="61">
        <f>STDEV('Daily Returns'!D$1410:D$1661)*SQRT(Assumptions!$C$9)</f>
        <v>0.22687093320472618</v>
      </c>
      <c r="E1409" s="61">
        <f>STDEV('Daily Returns'!E$1410:E$1661)*SQRT(Assumptions!$C$9)</f>
        <v>0.11871953268936696</v>
      </c>
      <c r="F1409" s="48">
        <f>'Growth Index'!E1661/'Growth Index'!E1409-1</f>
        <v>0.11813176441801532</v>
      </c>
      <c r="G1409" s="62">
        <f>(F1409-Assumptions!$C$8)/E1409</f>
        <v>0.44754020854374565</v>
      </c>
      <c r="H1409" s="62">
        <f>CORREL('Daily Returns'!B$1410:B$1661,'Daily Returns'!C$1410:C$1661)</f>
        <v>-0.16163110319018939</v>
      </c>
      <c r="I1409" s="62">
        <f>CORREL('Daily Returns'!B$1410:B$1661,'Daily Returns'!D$1410:D$1661)</f>
        <v>0.43097514037434742</v>
      </c>
      <c r="J1409" s="62">
        <f>CORREL('Daily Returns'!C$1410:C$1661,'Daily Returns'!D$1410:D$1661)</f>
        <v>-1.5019172915928761E-2</v>
      </c>
    </row>
    <row r="1410" spans="1:10" x14ac:dyDescent="0.25">
      <c r="A1410" s="63">
        <f>'Daily Prices'!A1662</f>
        <v>44749</v>
      </c>
      <c r="B1410" s="35">
        <f>STDEV('Daily Returns'!B$1411:B$1662)*SQRT(Assumptions!$C$9)</f>
        <v>0.18065221537345694</v>
      </c>
      <c r="C1410" s="35">
        <f>STDEV('Daily Returns'!C$1411:C$1662)*SQRT(Assumptions!$C$9)</f>
        <v>0.17115191337304508</v>
      </c>
      <c r="D1410" s="35">
        <f>STDEV('Daily Returns'!D$1411:D$1662)*SQRT(Assumptions!$C$9)</f>
        <v>0.22698077329635047</v>
      </c>
      <c r="E1410" s="35">
        <f>STDEV('Daily Returns'!E$1411:E$1662)*SQRT(Assumptions!$C$9)</f>
        <v>0.11860488406153415</v>
      </c>
      <c r="F1410" s="32">
        <f>'Growth Index'!E1662/'Growth Index'!E1410-1</f>
        <v>0.10969185461413233</v>
      </c>
      <c r="G1410" s="37">
        <f>(F1410-Assumptions!$C$8)/E1410</f>
        <v>0.37681293622736034</v>
      </c>
      <c r="H1410" s="37">
        <f>CORREL('Daily Returns'!B$1411:B$1662,'Daily Returns'!C$1411:C$1662)</f>
        <v>-0.16293689315775267</v>
      </c>
      <c r="I1410" s="37">
        <f>CORREL('Daily Returns'!B$1411:B$1662,'Daily Returns'!D$1411:D$1662)</f>
        <v>0.42754534919092196</v>
      </c>
      <c r="J1410" s="37">
        <f>CORREL('Daily Returns'!C$1411:C$1662,'Daily Returns'!D$1411:D$1662)</f>
        <v>-1.5048700854180738E-2</v>
      </c>
    </row>
    <row r="1411" spans="1:10" x14ac:dyDescent="0.25">
      <c r="A1411" s="60">
        <f>'Daily Prices'!A1663</f>
        <v>44753</v>
      </c>
      <c r="B1411" s="61">
        <f>STDEV('Daily Returns'!B$1412:B$1663)*SQRT(Assumptions!$C$9)</f>
        <v>0.17997316791919687</v>
      </c>
      <c r="C1411" s="61">
        <f>STDEV('Daily Returns'!C$1412:C$1663)*SQRT(Assumptions!$C$9)</f>
        <v>0.17112211427018628</v>
      </c>
      <c r="D1411" s="61">
        <f>STDEV('Daily Returns'!D$1412:D$1663)*SQRT(Assumptions!$C$9)</f>
        <v>0.22684408299571474</v>
      </c>
      <c r="E1411" s="61">
        <f>STDEV('Daily Returns'!E$1412:E$1663)*SQRT(Assumptions!$C$9)</f>
        <v>0.11854853506229227</v>
      </c>
      <c r="F1411" s="48">
        <f>'Growth Index'!E1663/'Growth Index'!E1411-1</f>
        <v>0.11430977405606213</v>
      </c>
      <c r="G1411" s="62">
        <f>(F1411-Assumptions!$C$8)/E1411</f>
        <v>0.41594587423751728</v>
      </c>
      <c r="H1411" s="62">
        <f>CORREL('Daily Returns'!B$1412:B$1663,'Daily Returns'!C$1412:C$1663)</f>
        <v>-0.16528423080537305</v>
      </c>
      <c r="I1411" s="62">
        <f>CORREL('Daily Returns'!B$1412:B$1663,'Daily Returns'!D$1412:D$1663)</f>
        <v>0.43243691607181417</v>
      </c>
      <c r="J1411" s="62">
        <f>CORREL('Daily Returns'!C$1412:C$1663,'Daily Returns'!D$1412:D$1663)</f>
        <v>-1.4384708326807057E-2</v>
      </c>
    </row>
    <row r="1412" spans="1:10" x14ac:dyDescent="0.25">
      <c r="A1412" s="63">
        <f>'Daily Prices'!A1664</f>
        <v>44754</v>
      </c>
      <c r="B1412" s="35">
        <f>STDEV('Daily Returns'!B$1413:B$1664)*SQRT(Assumptions!$C$9)</f>
        <v>0.17943807349506685</v>
      </c>
      <c r="C1412" s="35">
        <f>STDEV('Daily Returns'!C$1413:C$1664)*SQRT(Assumptions!$C$9)</f>
        <v>0.17096057279653679</v>
      </c>
      <c r="D1412" s="35">
        <f>STDEV('Daily Returns'!D$1413:D$1664)*SQRT(Assumptions!$C$9)</f>
        <v>0.22639024936156096</v>
      </c>
      <c r="E1412" s="35">
        <f>STDEV('Daily Returns'!E$1413:E$1664)*SQRT(Assumptions!$C$9)</f>
        <v>0.11794947194952154</v>
      </c>
      <c r="F1412" s="32">
        <f>'Growth Index'!E1664/'Growth Index'!E1412-1</f>
        <v>9.3423348921580329E-2</v>
      </c>
      <c r="G1412" s="37">
        <f>(F1412-Assumptions!$C$8)/E1412</f>
        <v>0.24097902645757138</v>
      </c>
      <c r="H1412" s="37">
        <f>CORREL('Daily Returns'!B$1413:B$1664,'Daily Returns'!C$1413:C$1664)</f>
        <v>-0.16930412272716791</v>
      </c>
      <c r="I1412" s="37">
        <f>CORREL('Daily Returns'!B$1413:B$1664,'Daily Returns'!D$1413:D$1664)</f>
        <v>0.4289350900294876</v>
      </c>
      <c r="J1412" s="37">
        <f>CORREL('Daily Returns'!C$1413:C$1664,'Daily Returns'!D$1413:D$1664)</f>
        <v>-1.774374601321102E-2</v>
      </c>
    </row>
    <row r="1413" spans="1:10" x14ac:dyDescent="0.25">
      <c r="A1413" s="60">
        <f>'Daily Prices'!A1665</f>
        <v>44755</v>
      </c>
      <c r="B1413" s="61">
        <f>STDEV('Daily Returns'!B$1414:B$1665)*SQRT(Assumptions!$C$9)</f>
        <v>0.17918285091733813</v>
      </c>
      <c r="C1413" s="61">
        <f>STDEV('Daily Returns'!C$1414:C$1665)*SQRT(Assumptions!$C$9)</f>
        <v>0.17094588337957198</v>
      </c>
      <c r="D1413" s="61">
        <f>STDEV('Daily Returns'!D$1414:D$1665)*SQRT(Assumptions!$C$9)</f>
        <v>0.22625734768598446</v>
      </c>
      <c r="E1413" s="61">
        <f>STDEV('Daily Returns'!E$1414:E$1665)*SQRT(Assumptions!$C$9)</f>
        <v>0.11778310798873343</v>
      </c>
      <c r="F1413" s="48">
        <f>'Growth Index'!E1665/'Growth Index'!E1413-1</f>
        <v>8.2499668426249118E-2</v>
      </c>
      <c r="G1413" s="62">
        <f>(F1413-Assumptions!$C$8)/E1413</f>
        <v>0.14857536640927366</v>
      </c>
      <c r="H1413" s="62">
        <f>CORREL('Daily Returns'!B$1414:B$1665,'Daily Returns'!C$1414:C$1665)</f>
        <v>-0.17027441692031492</v>
      </c>
      <c r="I1413" s="62">
        <f>CORREL('Daily Returns'!B$1414:B$1665,'Daily Returns'!D$1414:D$1665)</f>
        <v>0.42772380004891269</v>
      </c>
      <c r="J1413" s="62">
        <f>CORREL('Daily Returns'!C$1414:C$1665,'Daily Returns'!D$1414:D$1665)</f>
        <v>-1.8226462782799005E-2</v>
      </c>
    </row>
    <row r="1414" spans="1:10" x14ac:dyDescent="0.25">
      <c r="A1414" s="63">
        <f>'Daily Prices'!A1666</f>
        <v>44756</v>
      </c>
      <c r="B1414" s="35">
        <f>STDEV('Daily Returns'!B$1415:B$1666)*SQRT(Assumptions!$C$9)</f>
        <v>0.17909103020486969</v>
      </c>
      <c r="C1414" s="35">
        <f>STDEV('Daily Returns'!C$1415:C$1666)*SQRT(Assumptions!$C$9)</f>
        <v>0.1707187689399017</v>
      </c>
      <c r="D1414" s="35">
        <f>STDEV('Daily Returns'!D$1415:D$1666)*SQRT(Assumptions!$C$9)</f>
        <v>0.22630110202853088</v>
      </c>
      <c r="E1414" s="35">
        <f>STDEV('Daily Returns'!E$1415:E$1666)*SQRT(Assumptions!$C$9)</f>
        <v>0.11788402233161149</v>
      </c>
      <c r="F1414" s="32">
        <f>'Growth Index'!E1666/'Growth Index'!E1414-1</f>
        <v>7.1804326683511777E-2</v>
      </c>
      <c r="G1414" s="37">
        <f>(F1414-Assumptions!$C$8)/E1414</f>
        <v>5.7720516732717074E-2</v>
      </c>
      <c r="H1414" s="37">
        <f>CORREL('Daily Returns'!B$1415:B$1666,'Daily Returns'!C$1415:C$1666)</f>
        <v>-0.16711266484938164</v>
      </c>
      <c r="I1414" s="37">
        <f>CORREL('Daily Returns'!B$1415:B$1666,'Daily Returns'!D$1415:D$1666)</f>
        <v>0.4281746579873385</v>
      </c>
      <c r="J1414" s="37">
        <f>CORREL('Daily Returns'!C$1415:C$1666,'Daily Returns'!D$1415:D$1666)</f>
        <v>-1.7214034247250293E-2</v>
      </c>
    </row>
    <row r="1415" spans="1:10" x14ac:dyDescent="0.25">
      <c r="A1415" s="60">
        <f>'Daily Prices'!A1667</f>
        <v>44757</v>
      </c>
      <c r="B1415" s="61">
        <f>STDEV('Daily Returns'!B$1416:B$1667)*SQRT(Assumptions!$C$9)</f>
        <v>0.1790526135669997</v>
      </c>
      <c r="C1415" s="61">
        <f>STDEV('Daily Returns'!C$1416:C$1667)*SQRT(Assumptions!$C$9)</f>
        <v>0.17055923655536553</v>
      </c>
      <c r="D1415" s="61">
        <f>STDEV('Daily Returns'!D$1416:D$1667)*SQRT(Assumptions!$C$9)</f>
        <v>0.22626274541776314</v>
      </c>
      <c r="E1415" s="61">
        <f>STDEV('Daily Returns'!E$1416:E$1667)*SQRT(Assumptions!$C$9)</f>
        <v>0.11773456553365132</v>
      </c>
      <c r="F1415" s="48">
        <f>'Growth Index'!E1667/'Growth Index'!E1415-1</f>
        <v>8.342971920161979E-2</v>
      </c>
      <c r="G1415" s="62">
        <f>(F1415-Assumptions!$C$8)/E1415</f>
        <v>0.1565361805013171</v>
      </c>
      <c r="H1415" s="62">
        <f>CORREL('Daily Returns'!B$1416:B$1667,'Daily Returns'!C$1416:C$1667)</f>
        <v>-0.16879781735280053</v>
      </c>
      <c r="I1415" s="62">
        <f>CORREL('Daily Returns'!B$1416:B$1667,'Daily Returns'!D$1416:D$1667)</f>
        <v>0.42794032401871174</v>
      </c>
      <c r="J1415" s="62">
        <f>CORREL('Daily Returns'!C$1416:C$1667,'Daily Returns'!D$1416:D$1667)</f>
        <v>-1.8296814869204509E-2</v>
      </c>
    </row>
    <row r="1416" spans="1:10" x14ac:dyDescent="0.25">
      <c r="A1416" s="63">
        <f>'Daily Prices'!A1668</f>
        <v>44760</v>
      </c>
      <c r="B1416" s="35">
        <f>STDEV('Daily Returns'!B$1417:B$1668)*SQRT(Assumptions!$C$9)</f>
        <v>0.17853810942705384</v>
      </c>
      <c r="C1416" s="35">
        <f>STDEV('Daily Returns'!C$1417:C$1668)*SQRT(Assumptions!$C$9)</f>
        <v>0.17085596903179087</v>
      </c>
      <c r="D1416" s="35">
        <f>STDEV('Daily Returns'!D$1417:D$1668)*SQRT(Assumptions!$C$9)</f>
        <v>0.22611516070456733</v>
      </c>
      <c r="E1416" s="35">
        <f>STDEV('Daily Returns'!E$1417:E$1668)*SQRT(Assumptions!$C$9)</f>
        <v>0.11806768660256443</v>
      </c>
      <c r="F1416" s="32">
        <f>'Growth Index'!E1668/'Growth Index'!E1416-1</f>
        <v>8.7188376777023846E-2</v>
      </c>
      <c r="G1416" s="37">
        <f>(F1416-Assumptions!$C$8)/E1416</f>
        <v>0.18792929221789217</v>
      </c>
      <c r="H1416" s="37">
        <f>CORREL('Daily Returns'!B$1417:B$1668,'Daily Returns'!C$1417:C$1668)</f>
        <v>-0.16175070589386967</v>
      </c>
      <c r="I1416" s="37">
        <f>CORREL('Daily Returns'!B$1417:B$1668,'Daily Returns'!D$1417:D$1668)</f>
        <v>0.42639147066376748</v>
      </c>
      <c r="J1416" s="37">
        <f>CORREL('Daily Returns'!C$1417:C$1668,'Daily Returns'!D$1417:D$1668)</f>
        <v>-1.2435760024815411E-2</v>
      </c>
    </row>
    <row r="1417" spans="1:10" x14ac:dyDescent="0.25">
      <c r="A1417" s="60">
        <f>'Daily Prices'!A1669</f>
        <v>44761</v>
      </c>
      <c r="B1417" s="61">
        <f>STDEV('Daily Returns'!B$1418:B$1669)*SQRT(Assumptions!$C$9)</f>
        <v>0.17857709871566604</v>
      </c>
      <c r="C1417" s="61">
        <f>STDEV('Daily Returns'!C$1418:C$1669)*SQRT(Assumptions!$C$9)</f>
        <v>0.17091964905555274</v>
      </c>
      <c r="D1417" s="61">
        <f>STDEV('Daily Returns'!D$1418:D$1669)*SQRT(Assumptions!$C$9)</f>
        <v>0.22611252465223405</v>
      </c>
      <c r="E1417" s="61">
        <f>STDEV('Daily Returns'!E$1418:E$1669)*SQRT(Assumptions!$C$9)</f>
        <v>0.1180207627811983</v>
      </c>
      <c r="F1417" s="48">
        <f>'Growth Index'!E1669/'Growth Index'!E1417-1</f>
        <v>8.447384646347933E-2</v>
      </c>
      <c r="G1417" s="62">
        <f>(F1417-Assumptions!$C$8)/E1417</f>
        <v>0.1650035638185324</v>
      </c>
      <c r="H1417" s="62">
        <f>CORREL('Daily Returns'!B$1418:B$1669,'Daily Returns'!C$1418:C$1669)</f>
        <v>-0.16254028871406126</v>
      </c>
      <c r="I1417" s="62">
        <f>CORREL('Daily Returns'!B$1418:B$1669,'Daily Returns'!D$1418:D$1669)</f>
        <v>0.42665125078108723</v>
      </c>
      <c r="J1417" s="62">
        <f>CORREL('Daily Returns'!C$1418:C$1669,'Daily Returns'!D$1418:D$1669)</f>
        <v>-1.3698173030133808E-2</v>
      </c>
    </row>
    <row r="1418" spans="1:10" x14ac:dyDescent="0.25">
      <c r="A1418" s="63">
        <f>'Daily Prices'!A1670</f>
        <v>44762</v>
      </c>
      <c r="B1418" s="35">
        <f>STDEV('Daily Returns'!B$1419:B$1670)*SQRT(Assumptions!$C$9)</f>
        <v>0.17892212107837405</v>
      </c>
      <c r="C1418" s="35">
        <f>STDEV('Daily Returns'!C$1419:C$1670)*SQRT(Assumptions!$C$9)</f>
        <v>0.17090993905733401</v>
      </c>
      <c r="D1418" s="35">
        <f>STDEV('Daily Returns'!D$1419:D$1670)*SQRT(Assumptions!$C$9)</f>
        <v>0.22623476309371601</v>
      </c>
      <c r="E1418" s="35">
        <f>STDEV('Daily Returns'!E$1419:E$1670)*SQRT(Assumptions!$C$9)</f>
        <v>0.11813328771455622</v>
      </c>
      <c r="F1418" s="32">
        <f>'Growth Index'!E1670/'Growth Index'!E1418-1</f>
        <v>8.9475223254852354E-2</v>
      </c>
      <c r="G1418" s="37">
        <f>(F1418-Assumptions!$C$8)/E1418</f>
        <v>0.20718312110293149</v>
      </c>
      <c r="H1418" s="37">
        <f>CORREL('Daily Returns'!B$1419:B$1670,'Daily Returns'!C$1419:C$1670)</f>
        <v>-0.16253986781276977</v>
      </c>
      <c r="I1418" s="37">
        <f>CORREL('Daily Returns'!B$1419:B$1670,'Daily Returns'!D$1419:D$1670)</f>
        <v>0.42763989362086841</v>
      </c>
      <c r="J1418" s="37">
        <f>CORREL('Daily Returns'!C$1419:C$1670,'Daily Returns'!D$1419:D$1670)</f>
        <v>-1.3865900658244555E-2</v>
      </c>
    </row>
    <row r="1419" spans="1:10" x14ac:dyDescent="0.25">
      <c r="A1419" s="60">
        <f>'Daily Prices'!A1671</f>
        <v>44763</v>
      </c>
      <c r="B1419" s="61">
        <f>STDEV('Daily Returns'!B$1420:B$1671)*SQRT(Assumptions!$C$9)</f>
        <v>0.17884359153650961</v>
      </c>
      <c r="C1419" s="61">
        <f>STDEV('Daily Returns'!C$1420:C$1671)*SQRT(Assumptions!$C$9)</f>
        <v>0.17082572982807437</v>
      </c>
      <c r="D1419" s="61">
        <f>STDEV('Daily Returns'!D$1420:D$1671)*SQRT(Assumptions!$C$9)</f>
        <v>0.22631866183018007</v>
      </c>
      <c r="E1419" s="61">
        <f>STDEV('Daily Returns'!E$1420:E$1671)*SQRT(Assumptions!$C$9)</f>
        <v>0.11805366504453041</v>
      </c>
      <c r="F1419" s="48">
        <f>'Growth Index'!E1671/'Growth Index'!E1419-1</f>
        <v>8.6266938741788479E-2</v>
      </c>
      <c r="G1419" s="62">
        <f>(F1419-Assumptions!$C$8)/E1419</f>
        <v>0.18014636592406078</v>
      </c>
      <c r="H1419" s="62">
        <f>CORREL('Daily Returns'!B$1420:B$1671,'Daily Returns'!C$1420:C$1671)</f>
        <v>-0.16485489577093715</v>
      </c>
      <c r="I1419" s="62">
        <f>CORREL('Daily Returns'!B$1420:B$1671,'Daily Returns'!D$1420:D$1671)</f>
        <v>0.42847576253976538</v>
      </c>
      <c r="J1419" s="62">
        <f>CORREL('Daily Returns'!C$1420:C$1671,'Daily Returns'!D$1420:D$1671)</f>
        <v>-1.4417674899912348E-2</v>
      </c>
    </row>
    <row r="1420" spans="1:10" x14ac:dyDescent="0.25">
      <c r="A1420" s="63">
        <f>'Daily Prices'!A1672</f>
        <v>44764</v>
      </c>
      <c r="B1420" s="35">
        <f>STDEV('Daily Returns'!B$1421:B$1672)*SQRT(Assumptions!$C$9)</f>
        <v>0.17895912435227238</v>
      </c>
      <c r="C1420" s="35">
        <f>STDEV('Daily Returns'!C$1421:C$1672)*SQRT(Assumptions!$C$9)</f>
        <v>0.17170734971462059</v>
      </c>
      <c r="D1420" s="35">
        <f>STDEV('Daily Returns'!D$1421:D$1672)*SQRT(Assumptions!$C$9)</f>
        <v>0.22627876570388541</v>
      </c>
      <c r="E1420" s="35">
        <f>STDEV('Daily Returns'!E$1421:E$1672)*SQRT(Assumptions!$C$9)</f>
        <v>0.11845859840813343</v>
      </c>
      <c r="F1420" s="32">
        <f>'Growth Index'!E1672/'Growth Index'!E1420-1</f>
        <v>9.7474790131924838E-2</v>
      </c>
      <c r="G1420" s="37">
        <f>(F1420-Assumptions!$C$8)/E1420</f>
        <v>0.27414464267116551</v>
      </c>
      <c r="H1420" s="37">
        <f>CORREL('Daily Returns'!B$1421:B$1672,'Daily Returns'!C$1421:C$1672)</f>
        <v>-0.15967593312889578</v>
      </c>
      <c r="I1420" s="37">
        <f>CORREL('Daily Returns'!B$1421:B$1672,'Daily Returns'!D$1421:D$1672)</f>
        <v>0.42836932557906143</v>
      </c>
      <c r="J1420" s="37">
        <f>CORREL('Daily Returns'!C$1421:C$1672,'Daily Returns'!D$1421:D$1672)</f>
        <v>-1.289866455280487E-2</v>
      </c>
    </row>
    <row r="1421" spans="1:10" x14ac:dyDescent="0.25">
      <c r="A1421" s="60">
        <f>'Daily Prices'!A1673</f>
        <v>44767</v>
      </c>
      <c r="B1421" s="61">
        <f>STDEV('Daily Returns'!B$1422:B$1673)*SQRT(Assumptions!$C$9)</f>
        <v>0.17896731854091477</v>
      </c>
      <c r="C1421" s="61">
        <f>STDEV('Daily Returns'!C$1422:C$1673)*SQRT(Assumptions!$C$9)</f>
        <v>0.17206202917607361</v>
      </c>
      <c r="D1421" s="61">
        <f>STDEV('Daily Returns'!D$1422:D$1673)*SQRT(Assumptions!$C$9)</f>
        <v>0.22628203257726209</v>
      </c>
      <c r="E1421" s="61">
        <f>STDEV('Daily Returns'!E$1422:E$1673)*SQRT(Assumptions!$C$9)</f>
        <v>0.11863123341335671</v>
      </c>
      <c r="F1421" s="48">
        <f>'Growth Index'!E1673/'Growth Index'!E1421-1</f>
        <v>8.8165236421194448E-2</v>
      </c>
      <c r="G1421" s="62">
        <f>(F1421-Assumptions!$C$8)/E1421</f>
        <v>0.19527097337408503</v>
      </c>
      <c r="H1421" s="62">
        <f>CORREL('Daily Returns'!B$1422:B$1673,'Daily Returns'!C$1422:C$1673)</f>
        <v>-0.15742602939328684</v>
      </c>
      <c r="I1421" s="62">
        <f>CORREL('Daily Returns'!B$1422:B$1673,'Daily Returns'!D$1422:D$1673)</f>
        <v>0.42869444538861795</v>
      </c>
      <c r="J1421" s="62">
        <f>CORREL('Daily Returns'!C$1422:C$1673,'Daily Returns'!D$1422:D$1673)</f>
        <v>-1.2409019035691292E-2</v>
      </c>
    </row>
    <row r="1422" spans="1:10" x14ac:dyDescent="0.25">
      <c r="A1422" s="63">
        <f>'Daily Prices'!A1674</f>
        <v>44768</v>
      </c>
      <c r="B1422" s="35">
        <f>STDEV('Daily Returns'!B$1423:B$1674)*SQRT(Assumptions!$C$9)</f>
        <v>0.17894683371142198</v>
      </c>
      <c r="C1422" s="35">
        <f>STDEV('Daily Returns'!C$1423:C$1674)*SQRT(Assumptions!$C$9)</f>
        <v>0.17206582905209103</v>
      </c>
      <c r="D1422" s="35">
        <f>STDEV('Daily Returns'!D$1423:D$1674)*SQRT(Assumptions!$C$9)</f>
        <v>0.22633412874499637</v>
      </c>
      <c r="E1422" s="35">
        <f>STDEV('Daily Returns'!E$1423:E$1674)*SQRT(Assumptions!$C$9)</f>
        <v>0.1186279530719931</v>
      </c>
      <c r="F1422" s="32">
        <f>'Growth Index'!E1674/'Growth Index'!E1422-1</f>
        <v>7.7699900602371974E-2</v>
      </c>
      <c r="G1422" s="37">
        <f>(F1422-Assumptions!$C$8)/E1422</f>
        <v>0.10705656022459258</v>
      </c>
      <c r="H1422" s="37">
        <f>CORREL('Daily Returns'!B$1423:B$1674,'Daily Returns'!C$1423:C$1674)</f>
        <v>-0.15777105524091944</v>
      </c>
      <c r="I1422" s="37">
        <f>CORREL('Daily Returns'!B$1423:B$1674,'Daily Returns'!D$1423:D$1674)</f>
        <v>0.42894406182661826</v>
      </c>
      <c r="J1422" s="37">
        <f>CORREL('Daily Returns'!C$1423:C$1674,'Daily Returns'!D$1423:D$1674)</f>
        <v>-1.2640100961137546E-2</v>
      </c>
    </row>
    <row r="1423" spans="1:10" x14ac:dyDescent="0.25">
      <c r="A1423" s="60">
        <f>'Daily Prices'!A1675</f>
        <v>44769</v>
      </c>
      <c r="B1423" s="61">
        <f>STDEV('Daily Returns'!B$1424:B$1675)*SQRT(Assumptions!$C$9)</f>
        <v>0.17920382341343633</v>
      </c>
      <c r="C1423" s="61">
        <f>STDEV('Daily Returns'!C$1424:C$1675)*SQRT(Assumptions!$C$9)</f>
        <v>0.1719892269430208</v>
      </c>
      <c r="D1423" s="61">
        <f>STDEV('Daily Returns'!D$1424:D$1675)*SQRT(Assumptions!$C$9)</f>
        <v>0.22653144690632929</v>
      </c>
      <c r="E1423" s="61">
        <f>STDEV('Daily Returns'!E$1424:E$1675)*SQRT(Assumptions!$C$9)</f>
        <v>0.11869090488612051</v>
      </c>
      <c r="F1423" s="48">
        <f>'Growth Index'!E1675/'Growth Index'!E1423-1</f>
        <v>7.9480834787275079E-2</v>
      </c>
      <c r="G1423" s="62">
        <f>(F1423-Assumptions!$C$8)/E1423</f>
        <v>0.12200458662918524</v>
      </c>
      <c r="H1423" s="62">
        <f>CORREL('Daily Returns'!B$1424:B$1675,'Daily Returns'!C$1424:C$1675)</f>
        <v>-0.15816905933806477</v>
      </c>
      <c r="I1423" s="62">
        <f>CORREL('Daily Returns'!B$1424:B$1675,'Daily Returns'!D$1424:D$1675)</f>
        <v>0.43056147708264425</v>
      </c>
      <c r="J1423" s="62">
        <f>CORREL('Daily Returns'!C$1424:C$1675,'Daily Returns'!D$1424:D$1675)</f>
        <v>-1.3929883735587933E-2</v>
      </c>
    </row>
    <row r="1424" spans="1:10" x14ac:dyDescent="0.25">
      <c r="A1424" s="63">
        <f>'Daily Prices'!A1676</f>
        <v>44770</v>
      </c>
      <c r="B1424" s="35">
        <f>STDEV('Daily Returns'!B$1425:B$1676)*SQRT(Assumptions!$C$9)</f>
        <v>0.18011544629117107</v>
      </c>
      <c r="C1424" s="35">
        <f>STDEV('Daily Returns'!C$1425:C$1676)*SQRT(Assumptions!$C$9)</f>
        <v>0.17300210638697958</v>
      </c>
      <c r="D1424" s="35">
        <f>STDEV('Daily Returns'!D$1425:D$1676)*SQRT(Assumptions!$C$9)</f>
        <v>0.22665373865101096</v>
      </c>
      <c r="E1424" s="35">
        <f>STDEV('Daily Returns'!E$1425:E$1676)*SQRT(Assumptions!$C$9)</f>
        <v>0.11974869090133543</v>
      </c>
      <c r="F1424" s="32">
        <f>'Growth Index'!E1676/'Growth Index'!E1424-1</f>
        <v>9.5850950952158787E-2</v>
      </c>
      <c r="G1424" s="37">
        <f>(F1424-Assumptions!$C$8)/E1424</f>
        <v>0.25763079930099458</v>
      </c>
      <c r="H1424" s="37">
        <f>CORREL('Daily Returns'!B$1425:B$1676,'Daily Returns'!C$1425:C$1676)</f>
        <v>-0.1447839713136784</v>
      </c>
      <c r="I1424" s="37">
        <f>CORREL('Daily Returns'!B$1425:B$1676,'Daily Returns'!D$1425:D$1676)</f>
        <v>0.43187221388904923</v>
      </c>
      <c r="J1424" s="37">
        <f>CORREL('Daily Returns'!C$1425:C$1676,'Daily Returns'!D$1425:D$1676)</f>
        <v>-8.8175404702855176E-3</v>
      </c>
    </row>
    <row r="1425" spans="1:10" x14ac:dyDescent="0.25">
      <c r="A1425" s="60">
        <f>'Daily Prices'!A1677</f>
        <v>44771</v>
      </c>
      <c r="B1425" s="61">
        <f>STDEV('Daily Returns'!B$1426:B$1677)*SQRT(Assumptions!$C$9)</f>
        <v>0.18047969775372893</v>
      </c>
      <c r="C1425" s="61">
        <f>STDEV('Daily Returns'!C$1426:C$1677)*SQRT(Assumptions!$C$9)</f>
        <v>0.17301976387102519</v>
      </c>
      <c r="D1425" s="61">
        <f>STDEV('Daily Returns'!D$1426:D$1677)*SQRT(Assumptions!$C$9)</f>
        <v>0.22692455295033828</v>
      </c>
      <c r="E1425" s="61">
        <f>STDEV('Daily Returns'!E$1426:E$1677)*SQRT(Assumptions!$C$9)</f>
        <v>0.11988359686333573</v>
      </c>
      <c r="F1425" s="48">
        <f>'Growth Index'!E1677/'Growth Index'!E1425-1</f>
        <v>0.10034585392181539</v>
      </c>
      <c r="G1425" s="62">
        <f>(F1425-Assumptions!$C$8)/E1425</f>
        <v>0.29483478012516395</v>
      </c>
      <c r="H1425" s="62">
        <f>CORREL('Daily Returns'!B$1426:B$1677,'Daily Returns'!C$1426:C$1677)</f>
        <v>-0.14548470991689458</v>
      </c>
      <c r="I1425" s="62">
        <f>CORREL('Daily Returns'!B$1426:B$1677,'Daily Returns'!D$1426:D$1677)</f>
        <v>0.433607911313105</v>
      </c>
      <c r="J1425" s="62">
        <f>CORREL('Daily Returns'!C$1426:C$1677,'Daily Returns'!D$1426:D$1677)</f>
        <v>-9.5476084816638659E-3</v>
      </c>
    </row>
    <row r="1426" spans="1:10" x14ac:dyDescent="0.25">
      <c r="A1426" s="63">
        <f>'Daily Prices'!A1678</f>
        <v>44775</v>
      </c>
      <c r="B1426" s="35">
        <f>STDEV('Daily Returns'!B$1427:B$1678)*SQRT(Assumptions!$C$9)</f>
        <v>0.18071759631746184</v>
      </c>
      <c r="C1426" s="35">
        <f>STDEV('Daily Returns'!C$1427:C$1678)*SQRT(Assumptions!$C$9)</f>
        <v>0.17299579494420547</v>
      </c>
      <c r="D1426" s="35">
        <f>STDEV('Daily Returns'!D$1427:D$1678)*SQRT(Assumptions!$C$9)</f>
        <v>0.22911849020074995</v>
      </c>
      <c r="E1426" s="35">
        <f>STDEV('Daily Returns'!E$1427:E$1678)*SQRT(Assumptions!$C$9)</f>
        <v>0.11979816514917367</v>
      </c>
      <c r="F1426" s="32">
        <f>'Growth Index'!E1678/'Growth Index'!E1426-1</f>
        <v>8.070510166829381E-2</v>
      </c>
      <c r="G1426" s="37">
        <f>(F1426-Assumptions!$C$8)/E1426</f>
        <v>0.13109634566387293</v>
      </c>
      <c r="H1426" s="37">
        <f>CORREL('Daily Returns'!B$1427:B$1678,'Daily Returns'!C$1427:C$1678)</f>
        <v>-0.14411532548419356</v>
      </c>
      <c r="I1426" s="37">
        <f>CORREL('Daily Returns'!B$1427:B$1678,'Daily Returns'!D$1427:D$1678)</f>
        <v>0.42035564831402683</v>
      </c>
      <c r="J1426" s="37">
        <f>CORREL('Daily Returns'!C$1427:C$1678,'Daily Returns'!D$1427:D$1678)</f>
        <v>-1.60075038966737E-2</v>
      </c>
    </row>
    <row r="1427" spans="1:10" x14ac:dyDescent="0.25">
      <c r="A1427" s="60">
        <f>'Daily Prices'!A1679</f>
        <v>44776</v>
      </c>
      <c r="B1427" s="61">
        <f>STDEV('Daily Returns'!B$1428:B$1679)*SQRT(Assumptions!$C$9)</f>
        <v>0.18061358018350832</v>
      </c>
      <c r="C1427" s="61">
        <f>STDEV('Daily Returns'!C$1428:C$1679)*SQRT(Assumptions!$C$9)</f>
        <v>0.17301925421139991</v>
      </c>
      <c r="D1427" s="61">
        <f>STDEV('Daily Returns'!D$1428:D$1679)*SQRT(Assumptions!$C$9)</f>
        <v>0.2304644857092748</v>
      </c>
      <c r="E1427" s="61">
        <f>STDEV('Daily Returns'!E$1428:E$1679)*SQRT(Assumptions!$C$9)</f>
        <v>0.11997714483903785</v>
      </c>
      <c r="F1427" s="48">
        <f>'Growth Index'!E1679/'Growth Index'!E1427-1</f>
        <v>9.2499040689301593E-2</v>
      </c>
      <c r="G1427" s="62">
        <f>(F1427-Assumptions!$C$8)/E1427</f>
        <v>0.22920232621133374</v>
      </c>
      <c r="H1427" s="62">
        <f>CORREL('Daily Returns'!B$1428:B$1679,'Daily Returns'!C$1428:C$1679)</f>
        <v>-0.14423941235547236</v>
      </c>
      <c r="I1427" s="62">
        <f>CORREL('Daily Returns'!B$1428:B$1679,'Daily Returns'!D$1428:D$1679)</f>
        <v>0.41907020394349775</v>
      </c>
      <c r="J1427" s="62">
        <f>CORREL('Daily Returns'!C$1428:C$1679,'Daily Returns'!D$1428:D$1679)</f>
        <v>-1.7707063221712588E-2</v>
      </c>
    </row>
    <row r="1428" spans="1:10" x14ac:dyDescent="0.25">
      <c r="A1428" s="63">
        <f>'Daily Prices'!A1680</f>
        <v>44777</v>
      </c>
      <c r="B1428" s="35">
        <f>STDEV('Daily Returns'!B$1429:B$1680)*SQRT(Assumptions!$C$9)</f>
        <v>0.18050522603476823</v>
      </c>
      <c r="C1428" s="35">
        <f>STDEV('Daily Returns'!C$1429:C$1680)*SQRT(Assumptions!$C$9)</f>
        <v>0.17355225574878316</v>
      </c>
      <c r="D1428" s="35">
        <f>STDEV('Daily Returns'!D$1429:D$1680)*SQRT(Assumptions!$C$9)</f>
        <v>0.23178529265712117</v>
      </c>
      <c r="E1428" s="35">
        <f>STDEV('Daily Returns'!E$1429:E$1680)*SQRT(Assumptions!$C$9)</f>
        <v>0.12064859003955131</v>
      </c>
      <c r="F1428" s="32">
        <f>'Growth Index'!E1680/'Growth Index'!E1428-1</f>
        <v>0.10732899090397718</v>
      </c>
      <c r="G1428" s="37">
        <f>(F1428-Assumptions!$C$8)/E1428</f>
        <v>0.35084530113531198</v>
      </c>
      <c r="H1428" s="37">
        <f>CORREL('Daily Returns'!B$1429:B$1680,'Daily Returns'!C$1429:C$1680)</f>
        <v>-0.14405040915863476</v>
      </c>
      <c r="I1428" s="37">
        <f>CORREL('Daily Returns'!B$1429:B$1680,'Daily Returns'!D$1429:D$1680)</f>
        <v>0.41705060889518825</v>
      </c>
      <c r="J1428" s="37">
        <f>CORREL('Daily Returns'!C$1429:C$1680,'Daily Returns'!D$1429:D$1680)</f>
        <v>-9.1669832157658428E-3</v>
      </c>
    </row>
    <row r="1429" spans="1:10" x14ac:dyDescent="0.25">
      <c r="A1429" s="60">
        <f>'Daily Prices'!A1681</f>
        <v>44781</v>
      </c>
      <c r="B1429" s="61">
        <f>STDEV('Daily Returns'!B$1430:B$1681)*SQRT(Assumptions!$C$9)</f>
        <v>0.18067922100436931</v>
      </c>
      <c r="C1429" s="61">
        <f>STDEV('Daily Returns'!C$1430:C$1681)*SQRT(Assumptions!$C$9)</f>
        <v>0.17328541186619298</v>
      </c>
      <c r="D1429" s="61">
        <f>STDEV('Daily Returns'!D$1430:D$1681)*SQRT(Assumptions!$C$9)</f>
        <v>0.23189807242110805</v>
      </c>
      <c r="E1429" s="61">
        <f>STDEV('Daily Returns'!E$1430:E$1681)*SQRT(Assumptions!$C$9)</f>
        <v>0.12078986139495813</v>
      </c>
      <c r="F1429" s="48">
        <f>'Growth Index'!E1681/'Growth Index'!E1429-1</f>
        <v>0.12145166736082214</v>
      </c>
      <c r="G1429" s="62">
        <f>(F1429-Assumptions!$C$8)/E1429</f>
        <v>0.46735435167225442</v>
      </c>
      <c r="H1429" s="62">
        <f>CORREL('Daily Returns'!B$1430:B$1681,'Daily Returns'!C$1430:C$1681)</f>
        <v>-0.1411229794703934</v>
      </c>
      <c r="I1429" s="62">
        <f>CORREL('Daily Returns'!B$1430:B$1681,'Daily Returns'!D$1430:D$1681)</f>
        <v>0.419192682973693</v>
      </c>
      <c r="J1429" s="62">
        <f>CORREL('Daily Returns'!C$1430:C$1681,'Daily Returns'!D$1430:D$1681)</f>
        <v>-9.6720910149758286E-3</v>
      </c>
    </row>
    <row r="1430" spans="1:10" x14ac:dyDescent="0.25">
      <c r="A1430" s="63">
        <f>'Daily Prices'!A1682</f>
        <v>44785</v>
      </c>
      <c r="B1430" s="35">
        <f>STDEV('Daily Returns'!B$1431:B$1682)*SQRT(Assumptions!$C$9)</f>
        <v>0.18090992681486867</v>
      </c>
      <c r="C1430" s="35">
        <f>STDEV('Daily Returns'!C$1431:C$1682)*SQRT(Assumptions!$C$9)</f>
        <v>0.17333542738796665</v>
      </c>
      <c r="D1430" s="35">
        <f>STDEV('Daily Returns'!D$1431:D$1682)*SQRT(Assumptions!$C$9)</f>
        <v>0.2320922105736456</v>
      </c>
      <c r="E1430" s="35">
        <f>STDEV('Daily Returns'!E$1431:E$1682)*SQRT(Assumptions!$C$9)</f>
        <v>0.12102014231815203</v>
      </c>
      <c r="F1430" s="32">
        <f>'Growth Index'!E1682/'Growth Index'!E1430-1</f>
        <v>0.12807941307332138</v>
      </c>
      <c r="G1430" s="37">
        <f>(F1430-Assumptions!$C$8)/E1430</f>
        <v>0.52123069651902054</v>
      </c>
      <c r="H1430" s="37">
        <f>CORREL('Daily Returns'!B$1431:B$1682,'Daily Returns'!C$1431:C$1682)</f>
        <v>-0.13968653267208705</v>
      </c>
      <c r="I1430" s="37">
        <f>CORREL('Daily Returns'!B$1431:B$1682,'Daily Returns'!D$1431:D$1682)</f>
        <v>0.4205953741811897</v>
      </c>
      <c r="J1430" s="37">
        <f>CORREL('Daily Returns'!C$1431:C$1682,'Daily Returns'!D$1431:D$1682)</f>
        <v>-8.5367151671363415E-3</v>
      </c>
    </row>
    <row r="1431" spans="1:10" x14ac:dyDescent="0.25">
      <c r="A1431" s="60">
        <f>'Daily Prices'!A1683</f>
        <v>44789</v>
      </c>
      <c r="B1431" s="61">
        <f>STDEV('Daily Returns'!B$1432:B$1683)*SQRT(Assumptions!$C$9)</f>
        <v>0.18091381426355177</v>
      </c>
      <c r="C1431" s="61">
        <f>STDEV('Daily Returns'!C$1432:C$1683)*SQRT(Assumptions!$C$9)</f>
        <v>0.17357116980138901</v>
      </c>
      <c r="D1431" s="61">
        <f>STDEV('Daily Returns'!D$1432:D$1683)*SQRT(Assumptions!$C$9)</f>
        <v>0.23222620375081232</v>
      </c>
      <c r="E1431" s="61">
        <f>STDEV('Daily Returns'!E$1432:E$1683)*SQRT(Assumptions!$C$9)</f>
        <v>0.12093610790264525</v>
      </c>
      <c r="F1431" s="48">
        <f>'Growth Index'!E1683/'Growth Index'!E1431-1</f>
        <v>0.13409146244161807</v>
      </c>
      <c r="G1431" s="62">
        <f>(F1431-Assumptions!$C$8)/E1431</f>
        <v>0.5713054904763214</v>
      </c>
      <c r="H1431" s="62">
        <f>CORREL('Daily Returns'!B$1432:B$1683,'Daily Returns'!C$1432:C$1683)</f>
        <v>-0.14186294775394087</v>
      </c>
      <c r="I1431" s="62">
        <f>CORREL('Daily Returns'!B$1432:B$1683,'Daily Returns'!D$1432:D$1683)</f>
        <v>0.42094666118179458</v>
      </c>
      <c r="J1431" s="62">
        <f>CORREL('Daily Returns'!C$1432:C$1683,'Daily Returns'!D$1432:D$1683)</f>
        <v>-1.1192248852947293E-2</v>
      </c>
    </row>
    <row r="1432" spans="1:10" x14ac:dyDescent="0.25">
      <c r="A1432" s="63">
        <f>'Daily Prices'!A1684</f>
        <v>44790</v>
      </c>
      <c r="B1432" s="35">
        <f>STDEV('Daily Returns'!B$1433:B$1684)*SQRT(Assumptions!$C$9)</f>
        <v>0.18098214028830664</v>
      </c>
      <c r="C1432" s="35">
        <f>STDEV('Daily Returns'!C$1433:C$1684)*SQRT(Assumptions!$C$9)</f>
        <v>0.17092677012651536</v>
      </c>
      <c r="D1432" s="35">
        <f>STDEV('Daily Returns'!D$1433:D$1684)*SQRT(Assumptions!$C$9)</f>
        <v>0.23202452375181448</v>
      </c>
      <c r="E1432" s="35">
        <f>STDEV('Daily Returns'!E$1433:E$1684)*SQRT(Assumptions!$C$9)</f>
        <v>0.11974706702059396</v>
      </c>
      <c r="F1432" s="32">
        <f>'Growth Index'!E1684/'Growth Index'!E1432-1</f>
        <v>0.15389909824770243</v>
      </c>
      <c r="G1432" s="37">
        <f>(F1432-Assumptions!$C$8)/E1432</f>
        <v>0.7423906109734919</v>
      </c>
      <c r="H1432" s="37">
        <f>CORREL('Daily Returns'!B$1433:B$1684,'Daily Returns'!C$1433:C$1684)</f>
        <v>-0.14964343459151522</v>
      </c>
      <c r="I1432" s="37">
        <f>CORREL('Daily Returns'!B$1433:B$1684,'Daily Returns'!D$1433:D$1684)</f>
        <v>0.4208612015496444</v>
      </c>
      <c r="J1432" s="37">
        <f>CORREL('Daily Returns'!C$1433:C$1684,'Daily Returns'!D$1433:D$1684)</f>
        <v>-2.0845444630925483E-2</v>
      </c>
    </row>
    <row r="1433" spans="1:10" x14ac:dyDescent="0.25">
      <c r="A1433" s="60">
        <f>'Daily Prices'!A1685</f>
        <v>44791</v>
      </c>
      <c r="B1433" s="61">
        <f>STDEV('Daily Returns'!B$1434:B$1685)*SQRT(Assumptions!$C$9)</f>
        <v>0.18098200327173727</v>
      </c>
      <c r="C1433" s="61">
        <f>STDEV('Daily Returns'!C$1434:C$1685)*SQRT(Assumptions!$C$9)</f>
        <v>0.17086191980538906</v>
      </c>
      <c r="D1433" s="61">
        <f>STDEV('Daily Returns'!D$1434:D$1685)*SQRT(Assumptions!$C$9)</f>
        <v>0.23176191509046054</v>
      </c>
      <c r="E1433" s="61">
        <f>STDEV('Daily Returns'!E$1434:E$1685)*SQRT(Assumptions!$C$9)</f>
        <v>0.1196121322450881</v>
      </c>
      <c r="F1433" s="48">
        <f>'Growth Index'!E1685/'Growth Index'!E1433-1</f>
        <v>0.16202910913536361</v>
      </c>
      <c r="G1433" s="62">
        <f>(F1433-Assumptions!$C$8)/E1433</f>
        <v>0.81119788866022946</v>
      </c>
      <c r="H1433" s="62">
        <f>CORREL('Daily Returns'!B$1434:B$1685,'Daily Returns'!C$1434:C$1685)</f>
        <v>-0.14974359149295702</v>
      </c>
      <c r="I1433" s="62">
        <f>CORREL('Daily Returns'!B$1434:B$1685,'Daily Returns'!D$1434:D$1685)</f>
        <v>0.42127948559653478</v>
      </c>
      <c r="J1433" s="62">
        <f>CORREL('Daily Returns'!C$1434:C$1685,'Daily Returns'!D$1434:D$1685)</f>
        <v>-2.2667818326987946E-2</v>
      </c>
    </row>
    <row r="1434" spans="1:10" x14ac:dyDescent="0.25">
      <c r="A1434" s="63">
        <f>'Daily Prices'!A1686</f>
        <v>44792</v>
      </c>
      <c r="B1434" s="35">
        <f>STDEV('Daily Returns'!B$1435:B$1686)*SQRT(Assumptions!$C$9)</f>
        <v>0.18130260321903982</v>
      </c>
      <c r="C1434" s="35">
        <f>STDEV('Daily Returns'!C$1435:C$1686)*SQRT(Assumptions!$C$9)</f>
        <v>0.17099486603855432</v>
      </c>
      <c r="D1434" s="35">
        <f>STDEV('Daily Returns'!D$1435:D$1686)*SQRT(Assumptions!$C$9)</f>
        <v>0.23196552852981678</v>
      </c>
      <c r="E1434" s="35">
        <f>STDEV('Daily Returns'!E$1435:E$1686)*SQRT(Assumptions!$C$9)</f>
        <v>0.11994046150298615</v>
      </c>
      <c r="F1434" s="32">
        <f>'Growth Index'!E1686/'Growth Index'!E1434-1</f>
        <v>0.14810262990619538</v>
      </c>
      <c r="G1434" s="37">
        <f>(F1434-Assumptions!$C$8)/E1434</f>
        <v>0.69286568406380844</v>
      </c>
      <c r="H1434" s="37">
        <f>CORREL('Daily Returns'!B$1435:B$1686,'Daily Returns'!C$1435:C$1686)</f>
        <v>-0.14699273837304655</v>
      </c>
      <c r="I1434" s="37">
        <f>CORREL('Daily Returns'!B$1435:B$1686,'Daily Returns'!D$1435:D$1686)</f>
        <v>0.4226558843958978</v>
      </c>
      <c r="J1434" s="37">
        <f>CORREL('Daily Returns'!C$1435:C$1686,'Daily Returns'!D$1435:D$1686)</f>
        <v>-2.095552561580355E-2</v>
      </c>
    </row>
    <row r="1435" spans="1:10" x14ac:dyDescent="0.25">
      <c r="A1435" s="60">
        <f>'Daily Prices'!A1687</f>
        <v>44795</v>
      </c>
      <c r="B1435" s="61">
        <f>STDEV('Daily Returns'!B$1436:B$1687)*SQRT(Assumptions!$C$9)</f>
        <v>0.18193769895971623</v>
      </c>
      <c r="C1435" s="61">
        <f>STDEV('Daily Returns'!C$1436:C$1687)*SQRT(Assumptions!$C$9)</f>
        <v>0.17136067200158689</v>
      </c>
      <c r="D1435" s="61">
        <f>STDEV('Daily Returns'!D$1436:D$1687)*SQRT(Assumptions!$C$9)</f>
        <v>0.23232470207302278</v>
      </c>
      <c r="E1435" s="61">
        <f>STDEV('Daily Returns'!E$1436:E$1687)*SQRT(Assumptions!$C$9)</f>
        <v>0.12063742478284283</v>
      </c>
      <c r="F1435" s="48">
        <f>'Growth Index'!E1687/'Growth Index'!E1435-1</f>
        <v>0.13211935096178173</v>
      </c>
      <c r="G1435" s="62">
        <f>(F1435-Assumptions!$C$8)/E1435</f>
        <v>0.5563725442797044</v>
      </c>
      <c r="H1435" s="62">
        <f>CORREL('Daily Returns'!B$1436:B$1687,'Daily Returns'!C$1436:C$1687)</f>
        <v>-0.14061377753181104</v>
      </c>
      <c r="I1435" s="62">
        <f>CORREL('Daily Returns'!B$1436:B$1687,'Daily Returns'!D$1436:D$1687)</f>
        <v>0.42518802331772743</v>
      </c>
      <c r="J1435" s="62">
        <f>CORREL('Daily Returns'!C$1436:C$1687,'Daily Returns'!D$1436:D$1687)</f>
        <v>-1.7229021309297942E-2</v>
      </c>
    </row>
    <row r="1436" spans="1:10" x14ac:dyDescent="0.25">
      <c r="A1436" s="63">
        <f>'Daily Prices'!A1688</f>
        <v>44796</v>
      </c>
      <c r="B1436" s="35">
        <f>STDEV('Daily Returns'!B$1437:B$1688)*SQRT(Assumptions!$C$9)</f>
        <v>0.18188260152465857</v>
      </c>
      <c r="C1436" s="35">
        <f>STDEV('Daily Returns'!C$1437:C$1688)*SQRT(Assumptions!$C$9)</f>
        <v>0.17137402099875862</v>
      </c>
      <c r="D1436" s="35">
        <f>STDEV('Daily Returns'!D$1437:D$1688)*SQRT(Assumptions!$C$9)</f>
        <v>0.2323334998447866</v>
      </c>
      <c r="E1436" s="35">
        <f>STDEV('Daily Returns'!E$1437:E$1688)*SQRT(Assumptions!$C$9)</f>
        <v>0.1207733972928284</v>
      </c>
      <c r="F1436" s="32">
        <f>'Growth Index'!E1688/'Growth Index'!E1436-1</f>
        <v>0.13929836869936452</v>
      </c>
      <c r="G1436" s="37">
        <f>(F1436-Assumptions!$C$8)/E1436</f>
        <v>0.6151881984342954</v>
      </c>
      <c r="H1436" s="37">
        <f>CORREL('Daily Returns'!B$1437:B$1688,'Daily Returns'!C$1437:C$1688)</f>
        <v>-0.13843363697402133</v>
      </c>
      <c r="I1436" s="37">
        <f>CORREL('Daily Returns'!B$1437:B$1688,'Daily Returns'!D$1437:D$1688)</f>
        <v>0.42507748520966965</v>
      </c>
      <c r="J1436" s="37">
        <f>CORREL('Daily Returns'!C$1437:C$1688,'Daily Returns'!D$1437:D$1688)</f>
        <v>-1.5272037837763085E-2</v>
      </c>
    </row>
    <row r="1437" spans="1:10" x14ac:dyDescent="0.25">
      <c r="A1437" s="60">
        <f>'Daily Prices'!A1689</f>
        <v>44797</v>
      </c>
      <c r="B1437" s="61">
        <f>STDEV('Daily Returns'!B$1438:B$1689)*SQRT(Assumptions!$C$9)</f>
        <v>0.18174851595955727</v>
      </c>
      <c r="C1437" s="61">
        <f>STDEV('Daily Returns'!C$1438:C$1689)*SQRT(Assumptions!$C$9)</f>
        <v>0.17133378097204829</v>
      </c>
      <c r="D1437" s="61">
        <f>STDEV('Daily Returns'!D$1438:D$1689)*SQRT(Assumptions!$C$9)</f>
        <v>0.23233345799782115</v>
      </c>
      <c r="E1437" s="61">
        <f>STDEV('Daily Returns'!E$1438:E$1689)*SQRT(Assumptions!$C$9)</f>
        <v>0.12077124927509653</v>
      </c>
      <c r="F1437" s="48">
        <f>'Growth Index'!E1689/'Growth Index'!E1437-1</f>
        <v>0.13869398126468679</v>
      </c>
      <c r="G1437" s="62">
        <f>(F1437-Assumptions!$C$8)/E1437</f>
        <v>0.6101947417702398</v>
      </c>
      <c r="H1437" s="62">
        <f>CORREL('Daily Returns'!B$1438:B$1689,'Daily Returns'!C$1438:C$1689)</f>
        <v>-0.13773505974602937</v>
      </c>
      <c r="I1437" s="62">
        <f>CORREL('Daily Returns'!B$1438:B$1689,'Daily Returns'!D$1438:D$1689)</f>
        <v>0.42531728320807582</v>
      </c>
      <c r="J1437" s="62">
        <f>CORREL('Daily Returns'!C$1438:C$1689,'Daily Returns'!D$1438:D$1689)</f>
        <v>-1.5232515348928983E-2</v>
      </c>
    </row>
    <row r="1438" spans="1:10" x14ac:dyDescent="0.25">
      <c r="A1438" s="63">
        <f>'Daily Prices'!A1690</f>
        <v>44798</v>
      </c>
      <c r="B1438" s="35">
        <f>STDEV('Daily Returns'!B$1439:B$1690)*SQRT(Assumptions!$C$9)</f>
        <v>0.18180047126094859</v>
      </c>
      <c r="C1438" s="35">
        <f>STDEV('Daily Returns'!C$1439:C$1690)*SQRT(Assumptions!$C$9)</f>
        <v>0.17139344929073341</v>
      </c>
      <c r="D1438" s="35">
        <f>STDEV('Daily Returns'!D$1439:D$1690)*SQRT(Assumptions!$C$9)</f>
        <v>0.23218291731645566</v>
      </c>
      <c r="E1438" s="35">
        <f>STDEV('Daily Returns'!E$1439:E$1690)*SQRT(Assumptions!$C$9)</f>
        <v>0.12071297876080146</v>
      </c>
      <c r="F1438" s="32">
        <f>'Growth Index'!E1690/'Growth Index'!E1438-1</f>
        <v>0.13359471445539284</v>
      </c>
      <c r="G1438" s="37">
        <f>(F1438-Assumptions!$C$8)/E1438</f>
        <v>0.56824639040112279</v>
      </c>
      <c r="H1438" s="37">
        <f>CORREL('Daily Returns'!B$1439:B$1690,'Daily Returns'!C$1439:C$1690)</f>
        <v>-0.13850120019270143</v>
      </c>
      <c r="I1438" s="37">
        <f>CORREL('Daily Returns'!B$1439:B$1690,'Daily Returns'!D$1439:D$1690)</f>
        <v>0.42503577660024972</v>
      </c>
      <c r="J1438" s="37">
        <f>CORREL('Daily Returns'!C$1439:C$1690,'Daily Returns'!D$1439:D$1690)</f>
        <v>-1.5557221412734223E-2</v>
      </c>
    </row>
    <row r="1439" spans="1:10" x14ac:dyDescent="0.25">
      <c r="A1439" s="60">
        <f>'Daily Prices'!A1691</f>
        <v>44799</v>
      </c>
      <c r="B1439" s="61">
        <f>STDEV('Daily Returns'!B$1440:B$1691)*SQRT(Assumptions!$C$9)</f>
        <v>0.18175545490053402</v>
      </c>
      <c r="C1439" s="61">
        <f>STDEV('Daily Returns'!C$1440:C$1691)*SQRT(Assumptions!$C$9)</f>
        <v>0.17138374319713268</v>
      </c>
      <c r="D1439" s="61">
        <f>STDEV('Daily Returns'!D$1440:D$1691)*SQRT(Assumptions!$C$9)</f>
        <v>0.23222763449596279</v>
      </c>
      <c r="E1439" s="61">
        <f>STDEV('Daily Returns'!E$1440:E$1691)*SQRT(Assumptions!$C$9)</f>
        <v>0.12069145606376593</v>
      </c>
      <c r="F1439" s="48">
        <f>'Growth Index'!E1691/'Growth Index'!E1439-1</f>
        <v>0.1379013951831094</v>
      </c>
      <c r="G1439" s="62">
        <f>(F1439-Assumptions!$C$8)/E1439</f>
        <v>0.60403111836344736</v>
      </c>
      <c r="H1439" s="62">
        <f>CORREL('Daily Returns'!B$1440:B$1691,'Daily Returns'!C$1440:C$1691)</f>
        <v>-0.13883310990444733</v>
      </c>
      <c r="I1439" s="62">
        <f>CORREL('Daily Returns'!B$1440:B$1691,'Daily Returns'!D$1440:D$1691)</f>
        <v>0.42494963007918118</v>
      </c>
      <c r="J1439" s="62">
        <f>CORREL('Daily Returns'!C$1440:C$1691,'Daily Returns'!D$1440:D$1691)</f>
        <v>-1.5770859375879812E-2</v>
      </c>
    </row>
    <row r="1440" spans="1:10" x14ac:dyDescent="0.25">
      <c r="A1440" s="63">
        <f>'Daily Prices'!A1692</f>
        <v>44802</v>
      </c>
      <c r="B1440" s="35">
        <f>STDEV('Daily Returns'!B$1441:B$1692)*SQRT(Assumptions!$C$9)</f>
        <v>0.18234135530949536</v>
      </c>
      <c r="C1440" s="35">
        <f>STDEV('Daily Returns'!C$1441:C$1692)*SQRT(Assumptions!$C$9)</f>
        <v>0.17073366026937653</v>
      </c>
      <c r="D1440" s="35">
        <f>STDEV('Daily Returns'!D$1441:D$1692)*SQRT(Assumptions!$C$9)</f>
        <v>0.23252159684119461</v>
      </c>
      <c r="E1440" s="35">
        <f>STDEV('Daily Returns'!E$1441:E$1692)*SQRT(Assumptions!$C$9)</f>
        <v>0.12067219265268109</v>
      </c>
      <c r="F1440" s="32">
        <f>'Growth Index'!E1692/'Growth Index'!E1440-1</f>
        <v>0.1382083214127765</v>
      </c>
      <c r="G1440" s="37">
        <f>(F1440-Assumptions!$C$8)/E1440</f>
        <v>0.6066710134577965</v>
      </c>
      <c r="H1440" s="37">
        <f>CORREL('Daily Returns'!B$1441:B$1692,'Daily Returns'!C$1441:C$1692)</f>
        <v>-0.14068349665448462</v>
      </c>
      <c r="I1440" s="37">
        <f>CORREL('Daily Returns'!B$1441:B$1692,'Daily Returns'!D$1441:D$1692)</f>
        <v>0.42714064361069654</v>
      </c>
      <c r="J1440" s="37">
        <f>CORREL('Daily Returns'!C$1441:C$1692,'Daily Returns'!D$1441:D$1692)</f>
        <v>-1.7759585505708476E-2</v>
      </c>
    </row>
    <row r="1441" spans="1:10" x14ac:dyDescent="0.25">
      <c r="A1441" s="60">
        <f>'Daily Prices'!A1693</f>
        <v>44803</v>
      </c>
      <c r="B1441" s="61">
        <f>STDEV('Daily Returns'!B$1442:B$1693)*SQRT(Assumptions!$C$9)</f>
        <v>0.1842521315034521</v>
      </c>
      <c r="C1441" s="61">
        <f>STDEV('Daily Returns'!C$1442:C$1693)*SQRT(Assumptions!$C$9)</f>
        <v>0.17137376223115364</v>
      </c>
      <c r="D1441" s="61">
        <f>STDEV('Daily Returns'!D$1442:D$1693)*SQRT(Assumptions!$C$9)</f>
        <v>0.23338381267928113</v>
      </c>
      <c r="E1441" s="61">
        <f>STDEV('Daily Returns'!E$1442:E$1693)*SQRT(Assumptions!$C$9)</f>
        <v>0.12090216355085862</v>
      </c>
      <c r="F1441" s="48">
        <f>'Growth Index'!E1693/'Growth Index'!E1441-1</f>
        <v>0.14498408667483487</v>
      </c>
      <c r="G1441" s="62">
        <f>(F1441-Assumptions!$C$8)/E1441</f>
        <v>0.66156042477427479</v>
      </c>
      <c r="H1441" s="62">
        <f>CORREL('Daily Returns'!B$1442:B$1693,'Daily Returns'!C$1442:C$1693)</f>
        <v>-0.15169091454863148</v>
      </c>
      <c r="I1441" s="62">
        <f>CORREL('Daily Returns'!B$1442:B$1693,'Daily Returns'!D$1442:D$1693)</f>
        <v>0.43350515511407928</v>
      </c>
      <c r="J1441" s="62">
        <f>CORREL('Daily Returns'!C$1442:C$1693,'Daily Returns'!D$1442:D$1693)</f>
        <v>-2.553523496304555E-2</v>
      </c>
    </row>
    <row r="1442" spans="1:10" x14ac:dyDescent="0.25">
      <c r="A1442" s="63">
        <f>'Daily Prices'!A1694</f>
        <v>44806</v>
      </c>
      <c r="B1442" s="35">
        <f>STDEV('Daily Returns'!B$1443:B$1694)*SQRT(Assumptions!$C$9)</f>
        <v>0.18466637094606625</v>
      </c>
      <c r="C1442" s="35">
        <f>STDEV('Daily Returns'!C$1443:C$1694)*SQRT(Assumptions!$C$9)</f>
        <v>0.1711760500134388</v>
      </c>
      <c r="D1442" s="35">
        <f>STDEV('Daily Returns'!D$1443:D$1694)*SQRT(Assumptions!$C$9)</f>
        <v>0.2333856017846753</v>
      </c>
      <c r="E1442" s="35">
        <f>STDEV('Daily Returns'!E$1443:E$1694)*SQRT(Assumptions!$C$9)</f>
        <v>0.12100846832325014</v>
      </c>
      <c r="F1442" s="32">
        <f>'Growth Index'!E1694/'Growth Index'!E1442-1</f>
        <v>0.13139881793270991</v>
      </c>
      <c r="G1442" s="37">
        <f>(F1442-Assumptions!$C$8)/E1442</f>
        <v>0.54871215917995608</v>
      </c>
      <c r="H1442" s="37">
        <f>CORREL('Daily Returns'!B$1443:B$1694,'Daily Returns'!C$1443:C$1694)</f>
        <v>-0.14589771501662205</v>
      </c>
      <c r="I1442" s="37">
        <f>CORREL('Daily Returns'!B$1443:B$1694,'Daily Returns'!D$1443:D$1694)</f>
        <v>0.43191217617042832</v>
      </c>
      <c r="J1442" s="37">
        <f>CORREL('Daily Returns'!C$1443:C$1694,'Daily Returns'!D$1443:D$1694)</f>
        <v>-2.7148089583745975E-2</v>
      </c>
    </row>
    <row r="1443" spans="1:10" x14ac:dyDescent="0.25">
      <c r="A1443" s="60">
        <f>'Daily Prices'!A1695</f>
        <v>44809</v>
      </c>
      <c r="B1443" s="61">
        <f>STDEV('Daily Returns'!B$1444:B$1695)*SQRT(Assumptions!$C$9)</f>
        <v>0.18451649037541484</v>
      </c>
      <c r="C1443" s="61">
        <f>STDEV('Daily Returns'!C$1444:C$1695)*SQRT(Assumptions!$C$9)</f>
        <v>0.17116746149903353</v>
      </c>
      <c r="D1443" s="61">
        <f>STDEV('Daily Returns'!D$1444:D$1695)*SQRT(Assumptions!$C$9)</f>
        <v>0.23338739048437884</v>
      </c>
      <c r="E1443" s="61">
        <f>STDEV('Daily Returns'!E$1444:E$1695)*SQRT(Assumptions!$C$9)</f>
        <v>0.12095874953265365</v>
      </c>
      <c r="F1443" s="48">
        <f>'Growth Index'!E1695/'Growth Index'!E1443-1</f>
        <v>0.12959896066932886</v>
      </c>
      <c r="G1443" s="62">
        <f>(F1443-Assumptions!$C$8)/E1443</f>
        <v>0.53405777522435383</v>
      </c>
      <c r="H1443" s="62">
        <f>CORREL('Daily Returns'!B$1444:B$1695,'Daily Returns'!C$1444:C$1695)</f>
        <v>-0.14657816200205243</v>
      </c>
      <c r="I1443" s="62">
        <f>CORREL('Daily Returns'!B$1444:B$1695,'Daily Returns'!D$1444:D$1695)</f>
        <v>0.43208520639597048</v>
      </c>
      <c r="J1443" s="62">
        <f>CORREL('Daily Returns'!C$1444:C$1695,'Daily Returns'!D$1444:D$1695)</f>
        <v>-2.7263819923003165E-2</v>
      </c>
    </row>
    <row r="1444" spans="1:10" x14ac:dyDescent="0.25">
      <c r="A1444" s="63">
        <f>'Daily Prices'!A1696</f>
        <v>44810</v>
      </c>
      <c r="B1444" s="35">
        <f>STDEV('Daily Returns'!B$1445:B$1696)*SQRT(Assumptions!$C$9)</f>
        <v>0.18451933259587799</v>
      </c>
      <c r="C1444" s="35">
        <f>STDEV('Daily Returns'!C$1445:C$1696)*SQRT(Assumptions!$C$9)</f>
        <v>0.17039763443116035</v>
      </c>
      <c r="D1444" s="35">
        <f>STDEV('Daily Returns'!D$1445:D$1696)*SQRT(Assumptions!$C$9)</f>
        <v>0.23338917877840093</v>
      </c>
      <c r="E1444" s="35">
        <f>STDEV('Daily Returns'!E$1445:E$1696)*SQRT(Assumptions!$C$9)</f>
        <v>0.12074887441394942</v>
      </c>
      <c r="F1444" s="32">
        <f>'Growth Index'!E1696/'Growth Index'!E1444-1</f>
        <v>0.12030178616138842</v>
      </c>
      <c r="G1444" s="37">
        <f>(F1444-Assumptions!$C$8)/E1444</f>
        <v>0.45799007593067653</v>
      </c>
      <c r="H1444" s="37">
        <f>CORREL('Daily Returns'!B$1445:B$1696,'Daily Returns'!C$1445:C$1696)</f>
        <v>-0.14660839234432987</v>
      </c>
      <c r="I1444" s="37">
        <f>CORREL('Daily Returns'!B$1445:B$1696,'Daily Returns'!D$1445:D$1696)</f>
        <v>0.43204119875594615</v>
      </c>
      <c r="J1444" s="37">
        <f>CORREL('Daily Returns'!C$1445:C$1696,'Daily Returns'!D$1445:D$1696)</f>
        <v>-2.8781771285088201E-2</v>
      </c>
    </row>
    <row r="1445" spans="1:10" x14ac:dyDescent="0.25">
      <c r="A1445" s="60">
        <f>'Daily Prices'!A1697</f>
        <v>44813</v>
      </c>
      <c r="B1445" s="61">
        <f>STDEV('Daily Returns'!B$1446:B$1697)*SQRT(Assumptions!$C$9)</f>
        <v>0.18474016443439717</v>
      </c>
      <c r="C1445" s="61">
        <f>STDEV('Daily Returns'!C$1446:C$1697)*SQRT(Assumptions!$C$9)</f>
        <v>0.17040976118516332</v>
      </c>
      <c r="D1445" s="61">
        <f>STDEV('Daily Returns'!D$1446:D$1697)*SQRT(Assumptions!$C$9)</f>
        <v>0.23334384842279562</v>
      </c>
      <c r="E1445" s="61">
        <f>STDEV('Daily Returns'!E$1446:E$1697)*SQRT(Assumptions!$C$9)</f>
        <v>0.12084004540200829</v>
      </c>
      <c r="F1445" s="48">
        <f>'Growth Index'!E1697/'Growth Index'!E1445-1</f>
        <v>0.127699301396341</v>
      </c>
      <c r="G1445" s="62">
        <f>(F1445-Assumptions!$C$8)/E1445</f>
        <v>0.51886194835291721</v>
      </c>
      <c r="H1445" s="62">
        <f>CORREL('Daily Returns'!B$1446:B$1697,'Daily Returns'!C$1446:C$1697)</f>
        <v>-0.14522593021228797</v>
      </c>
      <c r="I1445" s="62">
        <f>CORREL('Daily Returns'!B$1446:B$1697,'Daily Returns'!D$1446:D$1697)</f>
        <v>0.43262376296689437</v>
      </c>
      <c r="J1445" s="62">
        <f>CORREL('Daily Returns'!C$1446:C$1697,'Daily Returns'!D$1446:D$1697)</f>
        <v>-2.8889036934294905E-2</v>
      </c>
    </row>
    <row r="1446" spans="1:10" x14ac:dyDescent="0.25">
      <c r="A1446" s="63">
        <f>'Daily Prices'!A1698</f>
        <v>44816</v>
      </c>
      <c r="B1446" s="35">
        <f>STDEV('Daily Returns'!B$1447:B$1698)*SQRT(Assumptions!$C$9)</f>
        <v>0.18433052428352711</v>
      </c>
      <c r="C1446" s="35">
        <f>STDEV('Daily Returns'!C$1447:C$1698)*SQRT(Assumptions!$C$9)</f>
        <v>0.17042353987713912</v>
      </c>
      <c r="D1446" s="35">
        <f>STDEV('Daily Returns'!D$1447:D$1698)*SQRT(Assumptions!$C$9)</f>
        <v>0.22870598968762604</v>
      </c>
      <c r="E1446" s="35">
        <f>STDEV('Daily Returns'!E$1447:E$1698)*SQRT(Assumptions!$C$9)</f>
        <v>0.12059021678202797</v>
      </c>
      <c r="F1446" s="32">
        <f>'Growth Index'!E1698/'Growth Index'!E1446-1</f>
        <v>0.12250990236347215</v>
      </c>
      <c r="G1446" s="37">
        <f>(F1446-Assumptions!$C$8)/E1446</f>
        <v>0.47690354904514165</v>
      </c>
      <c r="H1446" s="37">
        <f>CORREL('Daily Returns'!B$1447:B$1698,'Daily Returns'!C$1447:C$1698)</f>
        <v>-0.14621171330470256</v>
      </c>
      <c r="I1446" s="37">
        <f>CORREL('Daily Returns'!B$1447:B$1698,'Daily Returns'!D$1447:D$1698)</f>
        <v>0.45741240536880096</v>
      </c>
      <c r="J1446" s="37">
        <f>CORREL('Daily Returns'!C$1447:C$1698,'Daily Returns'!D$1447:D$1698)</f>
        <v>-2.5581133288111003E-2</v>
      </c>
    </row>
    <row r="1447" spans="1:10" x14ac:dyDescent="0.25">
      <c r="A1447" s="60">
        <f>'Daily Prices'!A1699</f>
        <v>44817</v>
      </c>
      <c r="B1447" s="61">
        <f>STDEV('Daily Returns'!B$1448:B$1699)*SQRT(Assumptions!$C$9)</f>
        <v>0.18446008930344693</v>
      </c>
      <c r="C1447" s="61">
        <f>STDEV('Daily Returns'!C$1448:C$1699)*SQRT(Assumptions!$C$9)</f>
        <v>0.1705818155643134</v>
      </c>
      <c r="D1447" s="61">
        <f>STDEV('Daily Returns'!D$1448:D$1699)*SQRT(Assumptions!$C$9)</f>
        <v>0.22762115087355042</v>
      </c>
      <c r="E1447" s="61">
        <f>STDEV('Daily Returns'!E$1448:E$1699)*SQRT(Assumptions!$C$9)</f>
        <v>0.12016254516304324</v>
      </c>
      <c r="F1447" s="48">
        <f>'Growth Index'!E1699/'Growth Index'!E1447-1</f>
        <v>0.13296787345978567</v>
      </c>
      <c r="G1447" s="62">
        <f>(F1447-Assumptions!$C$8)/E1447</f>
        <v>0.56563277157256497</v>
      </c>
      <c r="H1447" s="62">
        <f>CORREL('Daily Returns'!B$1448:B$1699,'Daily Returns'!C$1448:C$1699)</f>
        <v>-0.14857278224683468</v>
      </c>
      <c r="I1447" s="62">
        <f>CORREL('Daily Returns'!B$1448:B$1699,'Daily Returns'!D$1448:D$1699)</f>
        <v>0.45948644934456773</v>
      </c>
      <c r="J1447" s="62">
        <f>CORREL('Daily Returns'!C$1448:C$1699,'Daily Returns'!D$1448:D$1699)</f>
        <v>-3.1404749893140939E-2</v>
      </c>
    </row>
    <row r="1448" spans="1:10" x14ac:dyDescent="0.25">
      <c r="A1448" s="63">
        <f>'Daily Prices'!A1700</f>
        <v>44818</v>
      </c>
      <c r="B1448" s="35">
        <f>STDEV('Daily Returns'!B$1449:B$1700)*SQRT(Assumptions!$C$9)</f>
        <v>0.18437912888726199</v>
      </c>
      <c r="C1448" s="35">
        <f>STDEV('Daily Returns'!C$1449:C$1700)*SQRT(Assumptions!$C$9)</f>
        <v>0.17013449116846333</v>
      </c>
      <c r="D1448" s="35">
        <f>STDEV('Daily Returns'!D$1449:D$1700)*SQRT(Assumptions!$C$9)</f>
        <v>0.22649560598628077</v>
      </c>
      <c r="E1448" s="35">
        <f>STDEV('Daily Returns'!E$1449:E$1700)*SQRT(Assumptions!$C$9)</f>
        <v>0.12018437243500321</v>
      </c>
      <c r="F1448" s="32">
        <f>'Growth Index'!E1700/'Growth Index'!E1448-1</f>
        <v>0.13012238671558851</v>
      </c>
      <c r="G1448" s="37">
        <f>(F1448-Assumptions!$C$8)/E1448</f>
        <v>0.54185403140335309</v>
      </c>
      <c r="H1448" s="37">
        <f>CORREL('Daily Returns'!B$1449:B$1700,'Daily Returns'!C$1449:C$1700)</f>
        <v>-0.15167984777728966</v>
      </c>
      <c r="I1448" s="37">
        <f>CORREL('Daily Returns'!B$1449:B$1700,'Daily Returns'!D$1449:D$1700)</f>
        <v>0.46601696718283275</v>
      </c>
      <c r="J1448" s="37">
        <f>CORREL('Daily Returns'!C$1449:C$1700,'Daily Returns'!D$1449:D$1700)</f>
        <v>-2.430432304264768E-2</v>
      </c>
    </row>
    <row r="1449" spans="1:10" x14ac:dyDescent="0.25">
      <c r="A1449" s="60">
        <f>'Daily Prices'!A1701</f>
        <v>44819</v>
      </c>
      <c r="B1449" s="61">
        <f>STDEV('Daily Returns'!B$1450:B$1701)*SQRT(Assumptions!$C$9)</f>
        <v>0.18451864597306009</v>
      </c>
      <c r="C1449" s="61">
        <f>STDEV('Daily Returns'!C$1450:C$1701)*SQRT(Assumptions!$C$9)</f>
        <v>0.17012271505361995</v>
      </c>
      <c r="D1449" s="61">
        <f>STDEV('Daily Returns'!D$1450:D$1701)*SQRT(Assumptions!$C$9)</f>
        <v>0.22649226328829963</v>
      </c>
      <c r="E1449" s="61">
        <f>STDEV('Daily Returns'!E$1450:E$1701)*SQRT(Assumptions!$C$9)</f>
        <v>0.1202319688899073</v>
      </c>
      <c r="F1449" s="48">
        <f>'Growth Index'!E1701/'Growth Index'!E1449-1</f>
        <v>0.12086481815880501</v>
      </c>
      <c r="G1449" s="62">
        <f>(F1449-Assumptions!$C$8)/E1449</f>
        <v>0.46464196398512525</v>
      </c>
      <c r="H1449" s="62">
        <f>CORREL('Daily Returns'!B$1450:B$1701,'Daily Returns'!C$1450:C$1701)</f>
        <v>-0.15082505672465635</v>
      </c>
      <c r="I1449" s="62">
        <f>CORREL('Daily Returns'!B$1450:B$1701,'Daily Returns'!D$1450:D$1701)</f>
        <v>0.46600711088136343</v>
      </c>
      <c r="J1449" s="62">
        <f>CORREL('Daily Returns'!C$1450:C$1701,'Daily Returns'!D$1450:D$1701)</f>
        <v>-2.4370314424121162E-2</v>
      </c>
    </row>
    <row r="1450" spans="1:10" x14ac:dyDescent="0.25">
      <c r="A1450" s="63">
        <f>'Daily Prices'!A1702</f>
        <v>44820</v>
      </c>
      <c r="B1450" s="35">
        <f>STDEV('Daily Returns'!B$1451:B$1702)*SQRT(Assumptions!$C$9)</f>
        <v>0.18542332627315405</v>
      </c>
      <c r="C1450" s="35">
        <f>STDEV('Daily Returns'!C$1451:C$1702)*SQRT(Assumptions!$C$9)</f>
        <v>0.17086918303813831</v>
      </c>
      <c r="D1450" s="35">
        <f>STDEV('Daily Returns'!D$1451:D$1702)*SQRT(Assumptions!$C$9)</f>
        <v>0.22722051284383973</v>
      </c>
      <c r="E1450" s="35">
        <f>STDEV('Daily Returns'!E$1451:E$1702)*SQRT(Assumptions!$C$9)</f>
        <v>0.12148330664713011</v>
      </c>
      <c r="F1450" s="32">
        <f>'Growth Index'!E1702/'Growth Index'!E1450-1</f>
        <v>9.926122166628093E-2</v>
      </c>
      <c r="G1450" s="37">
        <f>(F1450-Assumptions!$C$8)/E1450</f>
        <v>0.28202411188723026</v>
      </c>
      <c r="H1450" s="37">
        <f>CORREL('Daily Returns'!B$1451:B$1702,'Daily Returns'!C$1451:C$1702)</f>
        <v>-0.14001827759480345</v>
      </c>
      <c r="I1450" s="37">
        <f>CORREL('Daily Returns'!B$1451:B$1702,'Daily Returns'!D$1451:D$1702)</f>
        <v>0.47023648157508563</v>
      </c>
      <c r="J1450" s="37">
        <f>CORREL('Daily Returns'!C$1451:C$1702,'Daily Returns'!D$1451:D$1702)</f>
        <v>-1.670584993302756E-2</v>
      </c>
    </row>
    <row r="1451" spans="1:10" x14ac:dyDescent="0.25">
      <c r="A1451" s="60">
        <f>'Daily Prices'!A1703</f>
        <v>44823</v>
      </c>
      <c r="B1451" s="61">
        <f>STDEV('Daily Returns'!B$1452:B$1703)*SQRT(Assumptions!$C$9)</f>
        <v>0.18547931366179637</v>
      </c>
      <c r="C1451" s="61">
        <f>STDEV('Daily Returns'!C$1452:C$1703)*SQRT(Assumptions!$C$9)</f>
        <v>0.17086659025205816</v>
      </c>
      <c r="D1451" s="61">
        <f>STDEV('Daily Returns'!D$1452:D$1703)*SQRT(Assumptions!$C$9)</f>
        <v>0.22723468622840204</v>
      </c>
      <c r="E1451" s="61">
        <f>STDEV('Daily Returns'!E$1452:E$1703)*SQRT(Assumptions!$C$9)</f>
        <v>0.12150368811849253</v>
      </c>
      <c r="F1451" s="48">
        <f>'Growth Index'!E1703/'Growth Index'!E1451-1</f>
        <v>0.10192960982391042</v>
      </c>
      <c r="G1451" s="62">
        <f>(F1451-Assumptions!$C$8)/E1451</f>
        <v>0.30393817994969841</v>
      </c>
      <c r="H1451" s="62">
        <f>CORREL('Daily Returns'!B$1452:B$1703,'Daily Returns'!C$1452:C$1703)</f>
        <v>-0.13994714135802389</v>
      </c>
      <c r="I1451" s="62">
        <f>CORREL('Daily Returns'!B$1452:B$1703,'Daily Returns'!D$1452:D$1703)</f>
        <v>0.47034699458030771</v>
      </c>
      <c r="J1451" s="62">
        <f>CORREL('Daily Returns'!C$1452:C$1703,'Daily Returns'!D$1452:D$1703)</f>
        <v>-1.6675860270423417E-2</v>
      </c>
    </row>
    <row r="1452" spans="1:10" x14ac:dyDescent="0.25">
      <c r="A1452" s="63">
        <f>'Daily Prices'!A1704</f>
        <v>44824</v>
      </c>
      <c r="B1452" s="35">
        <f>STDEV('Daily Returns'!B$1453:B$1704)*SQRT(Assumptions!$C$9)</f>
        <v>0.18534817391357963</v>
      </c>
      <c r="C1452" s="35">
        <f>STDEV('Daily Returns'!C$1453:C$1704)*SQRT(Assumptions!$C$9)</f>
        <v>0.17086668800150595</v>
      </c>
      <c r="D1452" s="35">
        <f>STDEV('Daily Returns'!D$1453:D$1704)*SQRT(Assumptions!$C$9)</f>
        <v>0.22732207339603044</v>
      </c>
      <c r="E1452" s="35">
        <f>STDEV('Daily Returns'!E$1453:E$1704)*SQRT(Assumptions!$C$9)</f>
        <v>0.12152506500290194</v>
      </c>
      <c r="F1452" s="32">
        <f>'Growth Index'!E1704/'Growth Index'!E1452-1</f>
        <v>0.11281415231266823</v>
      </c>
      <c r="G1452" s="37">
        <f>(F1452-Assumptions!$C$8)/E1452</f>
        <v>0.39345095031651661</v>
      </c>
      <c r="H1452" s="37">
        <f>CORREL('Daily Returns'!B$1453:B$1704,'Daily Returns'!C$1453:C$1704)</f>
        <v>-0.1398622887070895</v>
      </c>
      <c r="I1452" s="37">
        <f>CORREL('Daily Returns'!B$1453:B$1704,'Daily Returns'!D$1453:D$1704)</f>
        <v>0.4709951486965363</v>
      </c>
      <c r="J1452" s="37">
        <f>CORREL('Daily Returns'!C$1453:C$1704,'Daily Returns'!D$1453:D$1704)</f>
        <v>-1.6580341157324218E-2</v>
      </c>
    </row>
    <row r="1453" spans="1:10" x14ac:dyDescent="0.25">
      <c r="A1453" s="60">
        <f>'Daily Prices'!A1705</f>
        <v>44825</v>
      </c>
      <c r="B1453" s="61">
        <f>STDEV('Daily Returns'!B$1454:B$1705)*SQRT(Assumptions!$C$9)</f>
        <v>0.18526977742353096</v>
      </c>
      <c r="C1453" s="61">
        <f>STDEV('Daily Returns'!C$1454:C$1705)*SQRT(Assumptions!$C$9)</f>
        <v>0.17103697003125443</v>
      </c>
      <c r="D1453" s="61">
        <f>STDEV('Daily Returns'!D$1454:D$1705)*SQRT(Assumptions!$C$9)</f>
        <v>0.22705361901776167</v>
      </c>
      <c r="E1453" s="61">
        <f>STDEV('Daily Returns'!E$1454:E$1705)*SQRT(Assumptions!$C$9)</f>
        <v>0.12133750488847485</v>
      </c>
      <c r="F1453" s="48">
        <f>'Growth Index'!E1705/'Growth Index'!E1453-1</f>
        <v>0.11990515852605421</v>
      </c>
      <c r="G1453" s="62">
        <f>(F1453-Assumptions!$C$8)/E1453</f>
        <v>0.45249948543543306</v>
      </c>
      <c r="H1453" s="62">
        <f>CORREL('Daily Returns'!B$1454:B$1705,'Daily Returns'!C$1454:C$1705)</f>
        <v>-0.14139830969212769</v>
      </c>
      <c r="I1453" s="62">
        <f>CORREL('Daily Returns'!B$1454:B$1705,'Daily Returns'!D$1454:D$1705)</f>
        <v>0.47029356325871191</v>
      </c>
      <c r="J1453" s="62">
        <f>CORREL('Daily Returns'!C$1454:C$1705,'Daily Returns'!D$1454:D$1705)</f>
        <v>-1.8508536786226708E-2</v>
      </c>
    </row>
    <row r="1454" spans="1:10" x14ac:dyDescent="0.25">
      <c r="A1454" s="63">
        <f>'Daily Prices'!A1706</f>
        <v>44826</v>
      </c>
      <c r="B1454" s="35">
        <f>STDEV('Daily Returns'!B$1455:B$1706)*SQRT(Assumptions!$C$9)</f>
        <v>0.18500428787541714</v>
      </c>
      <c r="C1454" s="35">
        <f>STDEV('Daily Returns'!C$1455:C$1706)*SQRT(Assumptions!$C$9)</f>
        <v>0.17089852147318563</v>
      </c>
      <c r="D1454" s="35">
        <f>STDEV('Daily Returns'!D$1455:D$1706)*SQRT(Assumptions!$C$9)</f>
        <v>0.22682736123184541</v>
      </c>
      <c r="E1454" s="35">
        <f>STDEV('Daily Returns'!E$1455:E$1706)*SQRT(Assumptions!$C$9)</f>
        <v>0.12133366375800468</v>
      </c>
      <c r="F1454" s="32">
        <f>'Growth Index'!E1706/'Growth Index'!E1454-1</f>
        <v>0.11950424550998395</v>
      </c>
      <c r="G1454" s="37">
        <f>(F1454-Assumptions!$C$8)/E1454</f>
        <v>0.44920959131911298</v>
      </c>
      <c r="H1454" s="37">
        <f>CORREL('Daily Returns'!B$1455:B$1706,'Daily Returns'!C$1455:C$1706)</f>
        <v>-0.13891799902546509</v>
      </c>
      <c r="I1454" s="37">
        <f>CORREL('Daily Returns'!B$1455:B$1706,'Daily Returns'!D$1455:D$1706)</f>
        <v>0.46904384844947422</v>
      </c>
      <c r="J1454" s="37">
        <f>CORREL('Daily Returns'!C$1455:C$1706,'Daily Returns'!D$1455:D$1706)</f>
        <v>-1.6221655835928158E-2</v>
      </c>
    </row>
    <row r="1455" spans="1:10" x14ac:dyDescent="0.25">
      <c r="A1455" s="60">
        <f>'Daily Prices'!A1707</f>
        <v>44827</v>
      </c>
      <c r="B1455" s="61">
        <f>STDEV('Daily Returns'!B$1456:B$1707)*SQRT(Assumptions!$C$9)</f>
        <v>0.18584387172702077</v>
      </c>
      <c r="C1455" s="61">
        <f>STDEV('Daily Returns'!C$1456:C$1707)*SQRT(Assumptions!$C$9)</f>
        <v>0.17155981080752195</v>
      </c>
      <c r="D1455" s="61">
        <f>STDEV('Daily Returns'!D$1456:D$1707)*SQRT(Assumptions!$C$9)</f>
        <v>0.22756680800469908</v>
      </c>
      <c r="E1455" s="61">
        <f>STDEV('Daily Returns'!E$1456:E$1707)*SQRT(Assumptions!$C$9)</f>
        <v>0.12249780787390172</v>
      </c>
      <c r="F1455" s="48">
        <f>'Growth Index'!E1707/'Growth Index'!E1455-1</f>
        <v>9.9029095475283047E-2</v>
      </c>
      <c r="G1455" s="62">
        <f>(F1455-Assumptions!$C$8)/E1455</f>
        <v>0.27779350558103316</v>
      </c>
      <c r="H1455" s="62">
        <f>CORREL('Daily Returns'!B$1456:B$1707,'Daily Returns'!C$1456:C$1707)</f>
        <v>-0.12936671105759937</v>
      </c>
      <c r="I1455" s="62">
        <f>CORREL('Daily Returns'!B$1456:B$1707,'Daily Returns'!D$1456:D$1707)</f>
        <v>0.47305784586178967</v>
      </c>
      <c r="J1455" s="62">
        <f>CORREL('Daily Returns'!C$1456:C$1707,'Daily Returns'!D$1456:D$1707)</f>
        <v>-8.9650679590718603E-3</v>
      </c>
    </row>
    <row r="1456" spans="1:10" x14ac:dyDescent="0.25">
      <c r="A1456" s="63">
        <f>'Daily Prices'!A1708</f>
        <v>44830</v>
      </c>
      <c r="B1456" s="35">
        <f>STDEV('Daily Returns'!B$1457:B$1708)*SQRT(Assumptions!$C$9)</f>
        <v>0.18658649395671692</v>
      </c>
      <c r="C1456" s="35">
        <f>STDEV('Daily Returns'!C$1457:C$1708)*SQRT(Assumptions!$C$9)</f>
        <v>0.17164333995851941</v>
      </c>
      <c r="D1456" s="35">
        <f>STDEV('Daily Returns'!D$1457:D$1708)*SQRT(Assumptions!$C$9)</f>
        <v>0.22843400190085025</v>
      </c>
      <c r="E1456" s="35">
        <f>STDEV('Daily Returns'!E$1457:E$1708)*SQRT(Assumptions!$C$9)</f>
        <v>0.1228008655558798</v>
      </c>
      <c r="F1456" s="32">
        <f>'Growth Index'!E1708/'Growth Index'!E1456-1</f>
        <v>9.1571330049467381E-2</v>
      </c>
      <c r="G1456" s="37">
        <f>(F1456-Assumptions!$C$8)/E1456</f>
        <v>0.21637738406148493</v>
      </c>
      <c r="H1456" s="37">
        <f>CORREL('Daily Returns'!B$1457:B$1708,'Daily Returns'!C$1457:C$1708)</f>
        <v>-0.13179174106421795</v>
      </c>
      <c r="I1456" s="37">
        <f>CORREL('Daily Returns'!B$1457:B$1708,'Daily Returns'!D$1457:D$1708)</f>
        <v>0.47715096948697511</v>
      </c>
      <c r="J1456" s="37">
        <f>CORREL('Daily Returns'!C$1457:C$1708,'Daily Returns'!D$1457:D$1708)</f>
        <v>-1.1819325585569803E-2</v>
      </c>
    </row>
    <row r="1457" spans="1:10" x14ac:dyDescent="0.25">
      <c r="A1457" s="60">
        <f>'Daily Prices'!A1709</f>
        <v>44831</v>
      </c>
      <c r="B1457" s="61">
        <f>STDEV('Daily Returns'!B$1458:B$1709)*SQRT(Assumptions!$C$9)</f>
        <v>0.18650617417448062</v>
      </c>
      <c r="C1457" s="61">
        <f>STDEV('Daily Returns'!C$1458:C$1709)*SQRT(Assumptions!$C$9)</f>
        <v>0.17168563713049823</v>
      </c>
      <c r="D1457" s="61">
        <f>STDEV('Daily Returns'!D$1458:D$1709)*SQRT(Assumptions!$C$9)</f>
        <v>0.2283262826124953</v>
      </c>
      <c r="E1457" s="61">
        <f>STDEV('Daily Returns'!E$1458:E$1709)*SQRT(Assumptions!$C$9)</f>
        <v>0.12279647442334563</v>
      </c>
      <c r="F1457" s="48">
        <f>'Growth Index'!E1709/'Growth Index'!E1457-1</f>
        <v>9.1781556821435073E-2</v>
      </c>
      <c r="G1457" s="62">
        <f>(F1457-Assumptions!$C$8)/E1457</f>
        <v>0.21809711514277366</v>
      </c>
      <c r="H1457" s="62">
        <f>CORREL('Daily Returns'!B$1458:B$1709,'Daily Returns'!C$1458:C$1709)</f>
        <v>-0.13125071809541339</v>
      </c>
      <c r="I1457" s="62">
        <f>CORREL('Daily Returns'!B$1458:B$1709,'Daily Returns'!D$1458:D$1709)</f>
        <v>0.47667664894526773</v>
      </c>
      <c r="J1457" s="62">
        <f>CORREL('Daily Returns'!C$1458:C$1709,'Daily Returns'!D$1458:D$1709)</f>
        <v>-1.1150644276048307E-2</v>
      </c>
    </row>
    <row r="1458" spans="1:10" x14ac:dyDescent="0.25">
      <c r="A1458" s="63">
        <f>'Daily Prices'!A1710</f>
        <v>44832</v>
      </c>
      <c r="B1458" s="35">
        <f>STDEV('Daily Returns'!B$1459:B$1710)*SQRT(Assumptions!$C$9)</f>
        <v>0.18671545423256747</v>
      </c>
      <c r="C1458" s="35">
        <f>STDEV('Daily Returns'!C$1459:C$1710)*SQRT(Assumptions!$C$9)</f>
        <v>0.17192427594570325</v>
      </c>
      <c r="D1458" s="35">
        <f>STDEV('Daily Returns'!D$1459:D$1710)*SQRT(Assumptions!$C$9)</f>
        <v>0.22849431602631448</v>
      </c>
      <c r="E1458" s="35">
        <f>STDEV('Daily Returns'!E$1459:E$1710)*SQRT(Assumptions!$C$9)</f>
        <v>0.1227833925128255</v>
      </c>
      <c r="F1458" s="32">
        <f>'Growth Index'!E1710/'Growth Index'!E1458-1</f>
        <v>9.2604899877811508E-2</v>
      </c>
      <c r="G1458" s="37">
        <f>(F1458-Assumptions!$C$8)/E1458</f>
        <v>0.2248260071078261</v>
      </c>
      <c r="H1458" s="37">
        <f>CORREL('Daily Returns'!B$1459:B$1710,'Daily Returns'!C$1459:C$1710)</f>
        <v>-0.13386717850419827</v>
      </c>
      <c r="I1458" s="37">
        <f>CORREL('Daily Returns'!B$1459:B$1710,'Daily Returns'!D$1459:D$1710)</f>
        <v>0.47761361658750701</v>
      </c>
      <c r="J1458" s="37">
        <f>CORREL('Daily Returns'!C$1459:C$1710,'Daily Returns'!D$1459:D$1710)</f>
        <v>-1.3414268396200519E-2</v>
      </c>
    </row>
    <row r="1459" spans="1:10" x14ac:dyDescent="0.25">
      <c r="A1459" s="60">
        <f>'Daily Prices'!A1711</f>
        <v>44833</v>
      </c>
      <c r="B1459" s="61">
        <f>STDEV('Daily Returns'!B$1460:B$1711)*SQRT(Assumptions!$C$9)</f>
        <v>0.18671642654844681</v>
      </c>
      <c r="C1459" s="61">
        <f>STDEV('Daily Returns'!C$1460:C$1711)*SQRT(Assumptions!$C$9)</f>
        <v>0.17127277203246233</v>
      </c>
      <c r="D1459" s="61">
        <f>STDEV('Daily Returns'!D$1460:D$1711)*SQRT(Assumptions!$C$9)</f>
        <v>0.22842789798289043</v>
      </c>
      <c r="E1459" s="61">
        <f>STDEV('Daily Returns'!E$1460:E$1711)*SQRT(Assumptions!$C$9)</f>
        <v>0.12247091239150514</v>
      </c>
      <c r="F1459" s="48">
        <f>'Growth Index'!E1711/'Growth Index'!E1459-1</f>
        <v>8.2733627545846566E-2</v>
      </c>
      <c r="G1459" s="62">
        <f>(F1459-Assumptions!$C$8)/E1459</f>
        <v>0.14479868892588252</v>
      </c>
      <c r="H1459" s="62">
        <f>CORREL('Daily Returns'!B$1460:B$1711,'Daily Returns'!C$1460:C$1711)</f>
        <v>-0.13624296332796074</v>
      </c>
      <c r="I1459" s="62">
        <f>CORREL('Daily Returns'!B$1460:B$1711,'Daily Returns'!D$1460:D$1711)</f>
        <v>0.4772216293831853</v>
      </c>
      <c r="J1459" s="62">
        <f>CORREL('Daily Returns'!C$1460:C$1711,'Daily Returns'!D$1460:D$1711)</f>
        <v>-1.5575315899415205E-2</v>
      </c>
    </row>
    <row r="1460" spans="1:10" x14ac:dyDescent="0.25">
      <c r="A1460" s="63">
        <f>'Daily Prices'!A1712</f>
        <v>44834</v>
      </c>
      <c r="B1460" s="35">
        <f>STDEV('Daily Returns'!B$1461:B$1712)*SQRT(Assumptions!$C$9)</f>
        <v>0.1875446393520504</v>
      </c>
      <c r="C1460" s="35">
        <f>STDEV('Daily Returns'!C$1461:C$1712)*SQRT(Assumptions!$C$9)</f>
        <v>0.17147077104475272</v>
      </c>
      <c r="D1460" s="35">
        <f>STDEV('Daily Returns'!D$1461:D$1712)*SQRT(Assumptions!$C$9)</f>
        <v>0.22872568596728388</v>
      </c>
      <c r="E1460" s="35">
        <f>STDEV('Daily Returns'!E$1461:E$1712)*SQRT(Assumptions!$C$9)</f>
        <v>0.12307145313319713</v>
      </c>
      <c r="F1460" s="32">
        <f>'Growth Index'!E1712/'Growth Index'!E1460-1</f>
        <v>9.6204256041396707E-2</v>
      </c>
      <c r="G1460" s="37">
        <f>(F1460-Assumptions!$C$8)/E1460</f>
        <v>0.25354584874873565</v>
      </c>
      <c r="H1460" s="37">
        <f>CORREL('Daily Returns'!B$1461:B$1712,'Daily Returns'!C$1461:C$1712)</f>
        <v>-0.1309746438564835</v>
      </c>
      <c r="I1460" s="37">
        <f>CORREL('Daily Returns'!B$1461:B$1712,'Daily Returns'!D$1461:D$1712)</f>
        <v>0.47941179027169067</v>
      </c>
      <c r="J1460" s="37">
        <f>CORREL('Daily Returns'!C$1461:C$1712,'Daily Returns'!D$1461:D$1712)</f>
        <v>-1.302103109171911E-2</v>
      </c>
    </row>
    <row r="1461" spans="1:10" x14ac:dyDescent="0.25">
      <c r="A1461" s="60">
        <f>'Daily Prices'!A1713</f>
        <v>44837</v>
      </c>
      <c r="B1461" s="61">
        <f>STDEV('Daily Returns'!B$1462:B$1713)*SQRT(Assumptions!$C$9)</f>
        <v>0.18778387323407345</v>
      </c>
      <c r="C1461" s="61">
        <f>STDEV('Daily Returns'!C$1462:C$1713)*SQRT(Assumptions!$C$9)</f>
        <v>0.17127600299909679</v>
      </c>
      <c r="D1461" s="61">
        <f>STDEV('Daily Returns'!D$1462:D$1713)*SQRT(Assumptions!$C$9)</f>
        <v>0.22875557669072891</v>
      </c>
      <c r="E1461" s="61">
        <f>STDEV('Daily Returns'!E$1462:E$1713)*SQRT(Assumptions!$C$9)</f>
        <v>0.12307575569761267</v>
      </c>
      <c r="F1461" s="48">
        <f>'Growth Index'!E1713/'Growth Index'!E1461-1</f>
        <v>9.5917607016394291E-2</v>
      </c>
      <c r="G1461" s="62">
        <f>(F1461-Assumptions!$C$8)/E1461</f>
        <v>0.25120793970468391</v>
      </c>
      <c r="H1461" s="62">
        <f>CORREL('Daily Returns'!B$1462:B$1713,'Daily Returns'!C$1462:C$1713)</f>
        <v>-0.1293328924852585</v>
      </c>
      <c r="I1461" s="62">
        <f>CORREL('Daily Returns'!B$1462:B$1713,'Daily Returns'!D$1462:D$1713)</f>
        <v>0.47791512682397813</v>
      </c>
      <c r="J1461" s="62">
        <f>CORREL('Daily Returns'!C$1462:C$1713,'Daily Returns'!D$1462:D$1713)</f>
        <v>-1.3431730756210087E-2</v>
      </c>
    </row>
    <row r="1462" spans="1:10" x14ac:dyDescent="0.25">
      <c r="A1462" s="63">
        <f>'Daily Prices'!A1714</f>
        <v>44840</v>
      </c>
      <c r="B1462" s="35">
        <f>STDEV('Daily Returns'!B$1463:B$1714)*SQRT(Assumptions!$C$9)</f>
        <v>0.18874101695375417</v>
      </c>
      <c r="C1462" s="35">
        <f>STDEV('Daily Returns'!C$1463:C$1714)*SQRT(Assumptions!$C$9)</f>
        <v>0.17492649434009719</v>
      </c>
      <c r="D1462" s="35">
        <f>STDEV('Daily Returns'!D$1463:D$1714)*SQRT(Assumptions!$C$9)</f>
        <v>0.22878480743356311</v>
      </c>
      <c r="E1462" s="35">
        <f>STDEV('Daily Returns'!E$1463:E$1714)*SQRT(Assumptions!$C$9)</f>
        <v>0.12513513377308819</v>
      </c>
      <c r="F1462" s="32">
        <f>'Growth Index'!E1714/'Growth Index'!E1462-1</f>
        <v>0.1166208986218491</v>
      </c>
      <c r="G1462" s="37">
        <f>(F1462-Assumptions!$C$8)/E1462</f>
        <v>0.41252122457834295</v>
      </c>
      <c r="H1462" s="37">
        <f>CORREL('Daily Returns'!B$1463:B$1714,'Daily Returns'!C$1463:C$1714)</f>
        <v>-9.8768829027498423E-2</v>
      </c>
      <c r="I1462" s="37">
        <f>CORREL('Daily Returns'!B$1463:B$1714,'Daily Returns'!D$1463:D$1714)</f>
        <v>0.4785766712304223</v>
      </c>
      <c r="J1462" s="37">
        <f>CORREL('Daily Returns'!C$1463:C$1714,'Daily Returns'!D$1463:D$1714)</f>
        <v>-9.4899805401108608E-3</v>
      </c>
    </row>
    <row r="1463" spans="1:10" x14ac:dyDescent="0.25">
      <c r="A1463" s="60">
        <f>'Daily Prices'!A1715</f>
        <v>44844</v>
      </c>
      <c r="B1463" s="61">
        <f>STDEV('Daily Returns'!B$1464:B$1715)*SQRT(Assumptions!$C$9)</f>
        <v>0.18853526752948271</v>
      </c>
      <c r="C1463" s="61">
        <f>STDEV('Daily Returns'!C$1464:C$1715)*SQRT(Assumptions!$C$9)</f>
        <v>0.17585252677140442</v>
      </c>
      <c r="D1463" s="61">
        <f>STDEV('Daily Returns'!D$1464:D$1715)*SQRT(Assumptions!$C$9)</f>
        <v>0.22881337844872296</v>
      </c>
      <c r="E1463" s="61">
        <f>STDEV('Daily Returns'!E$1464:E$1715)*SQRT(Assumptions!$C$9)</f>
        <v>0.12526249316005036</v>
      </c>
      <c r="F1463" s="48">
        <f>'Growth Index'!E1715/'Growth Index'!E1463-1</f>
        <v>0.10150402715900442</v>
      </c>
      <c r="G1463" s="62">
        <f>(F1463-Assumptions!$C$8)/E1463</f>
        <v>0.29142025069198085</v>
      </c>
      <c r="H1463" s="62">
        <f>CORREL('Daily Returns'!B$1464:B$1715,'Daily Returns'!C$1464:C$1715)</f>
        <v>-9.8218318202578411E-2</v>
      </c>
      <c r="I1463" s="62">
        <f>CORREL('Daily Returns'!B$1464:B$1715,'Daily Returns'!D$1464:D$1715)</f>
        <v>0.47908166826696613</v>
      </c>
      <c r="J1463" s="62">
        <f>CORREL('Daily Returns'!C$1464:C$1715,'Daily Returns'!D$1464:D$1715)</f>
        <v>-1.1064453803042676E-2</v>
      </c>
    </row>
    <row r="1464" spans="1:10" x14ac:dyDescent="0.25">
      <c r="A1464" s="63">
        <f>'Daily Prices'!A1716</f>
        <v>44845</v>
      </c>
      <c r="B1464" s="35">
        <f>STDEV('Daily Returns'!B$1465:B$1716)*SQRT(Assumptions!$C$9)</f>
        <v>0.18911105188518032</v>
      </c>
      <c r="C1464" s="35">
        <f>STDEV('Daily Returns'!C$1465:C$1716)*SQRT(Assumptions!$C$9)</f>
        <v>0.17235584722880967</v>
      </c>
      <c r="D1464" s="35">
        <f>STDEV('Daily Returns'!D$1465:D$1716)*SQRT(Assumptions!$C$9)</f>
        <v>0.22891829520046103</v>
      </c>
      <c r="E1464" s="35">
        <f>STDEV('Daily Returns'!E$1465:E$1716)*SQRT(Assumptions!$C$9)</f>
        <v>0.12472547398747959</v>
      </c>
      <c r="F1464" s="32">
        <f>'Growth Index'!E1716/'Growth Index'!E1464-1</f>
        <v>0.10719160611353828</v>
      </c>
      <c r="G1464" s="37">
        <f>(F1464-Assumptions!$C$8)/E1464</f>
        <v>0.3382757729008401</v>
      </c>
      <c r="H1464" s="37">
        <f>CORREL('Daily Returns'!B$1465:B$1716,'Daily Returns'!C$1465:C$1716)</f>
        <v>-9.7566784040192395E-2</v>
      </c>
      <c r="I1464" s="37">
        <f>CORREL('Daily Returns'!B$1465:B$1716,'Daily Returns'!D$1465:D$1716)</f>
        <v>0.47979179309647429</v>
      </c>
      <c r="J1464" s="37">
        <f>CORREL('Daily Returns'!C$1465:C$1716,'Daily Returns'!D$1465:D$1716)</f>
        <v>-1.130822845106042E-2</v>
      </c>
    </row>
    <row r="1465" spans="1:10" x14ac:dyDescent="0.25">
      <c r="A1465" s="60">
        <f>'Daily Prices'!A1717</f>
        <v>44847</v>
      </c>
      <c r="B1465" s="61">
        <f>STDEV('Daily Returns'!B$1466:B$1717)*SQRT(Assumptions!$C$9)</f>
        <v>0.18910435198096986</v>
      </c>
      <c r="C1465" s="61">
        <f>STDEV('Daily Returns'!C$1466:C$1717)*SQRT(Assumptions!$C$9)</f>
        <v>0.17231311839244473</v>
      </c>
      <c r="D1465" s="61">
        <f>STDEV('Daily Returns'!D$1466:D$1717)*SQRT(Assumptions!$C$9)</f>
        <v>0.22423830643152626</v>
      </c>
      <c r="E1465" s="61">
        <f>STDEV('Daily Returns'!E$1466:E$1717)*SQRT(Assumptions!$C$9)</f>
        <v>0.12441905312158988</v>
      </c>
      <c r="F1465" s="48">
        <f>'Growth Index'!E1717/'Growth Index'!E1465-1</f>
        <v>8.9648738452985821E-2</v>
      </c>
      <c r="G1465" s="62">
        <f>(F1465-Assumptions!$C$8)/E1465</f>
        <v>0.19811064169486622</v>
      </c>
      <c r="H1465" s="62">
        <f>CORREL('Daily Returns'!B$1466:B$1717,'Daily Returns'!C$1466:C$1717)</f>
        <v>-9.7319712871405908E-2</v>
      </c>
      <c r="I1465" s="62">
        <f>CORREL('Daily Returns'!B$1466:B$1717,'Daily Returns'!D$1466:D$1717)</f>
        <v>0.48737336543777354</v>
      </c>
      <c r="J1465" s="62">
        <f>CORREL('Daily Returns'!C$1466:C$1717,'Daily Returns'!D$1466:D$1717)</f>
        <v>2.8658532731289446E-3</v>
      </c>
    </row>
    <row r="1466" spans="1:10" x14ac:dyDescent="0.25">
      <c r="A1466" s="63">
        <f>'Daily Prices'!A1718</f>
        <v>44848</v>
      </c>
      <c r="B1466" s="35">
        <f>STDEV('Daily Returns'!B$1467:B$1718)*SQRT(Assumptions!$C$9)</f>
        <v>0.18944905805427628</v>
      </c>
      <c r="C1466" s="35">
        <f>STDEV('Daily Returns'!C$1467:C$1718)*SQRT(Assumptions!$C$9)</f>
        <v>0.17205999241360145</v>
      </c>
      <c r="D1466" s="35">
        <f>STDEV('Daily Returns'!D$1467:D$1718)*SQRT(Assumptions!$C$9)</f>
        <v>0.22424008324671105</v>
      </c>
      <c r="E1466" s="35">
        <f>STDEV('Daily Returns'!E$1467:E$1718)*SQRT(Assumptions!$C$9)</f>
        <v>0.12448302452655924</v>
      </c>
      <c r="F1466" s="32">
        <f>'Growth Index'!E1718/'Growth Index'!E1466-1</f>
        <v>0.10253369026240411</v>
      </c>
      <c r="G1466" s="37">
        <f>(F1466-Assumptions!$C$8)/E1466</f>
        <v>0.30151653532804434</v>
      </c>
      <c r="H1466" s="37">
        <f>CORREL('Daily Returns'!B$1467:B$1718,'Daily Returns'!C$1467:C$1718)</f>
        <v>-9.5721553163662876E-2</v>
      </c>
      <c r="I1466" s="37">
        <f>CORREL('Daily Returns'!B$1467:B$1718,'Daily Returns'!D$1467:D$1718)</f>
        <v>0.48886664009328823</v>
      </c>
      <c r="J1466" s="37">
        <f>CORREL('Daily Returns'!C$1467:C$1718,'Daily Returns'!D$1467:D$1718)</f>
        <v>1.5297791466513443E-3</v>
      </c>
    </row>
    <row r="1467" spans="1:10" x14ac:dyDescent="0.25">
      <c r="A1467" s="60">
        <f>'Daily Prices'!A1719</f>
        <v>44851</v>
      </c>
      <c r="B1467" s="61">
        <f>STDEV('Daily Returns'!B$1468:B$1719)*SQRT(Assumptions!$C$9)</f>
        <v>0.18962309161697663</v>
      </c>
      <c r="C1467" s="61">
        <f>STDEV('Daily Returns'!C$1468:C$1719)*SQRT(Assumptions!$C$9)</f>
        <v>0.17192062703665156</v>
      </c>
      <c r="D1467" s="61">
        <f>STDEV('Daily Returns'!D$1468:D$1719)*SQRT(Assumptions!$C$9)</f>
        <v>0.22423866507189799</v>
      </c>
      <c r="E1467" s="61">
        <f>STDEV('Daily Returns'!E$1468:E$1719)*SQRT(Assumptions!$C$9)</f>
        <v>0.12466844909754787</v>
      </c>
      <c r="F1467" s="48">
        <f>'Growth Index'!E1719/'Growth Index'!E1467-1</f>
        <v>0.10878198386438886</v>
      </c>
      <c r="G1467" s="62">
        <f>(F1467-Assumptions!$C$8)/E1467</f>
        <v>0.35118736281167084</v>
      </c>
      <c r="H1467" s="62">
        <f>CORREL('Daily Returns'!B$1468:B$1719,'Daily Returns'!C$1468:C$1719)</f>
        <v>-9.401758599503493E-2</v>
      </c>
      <c r="I1467" s="62">
        <f>CORREL('Daily Returns'!B$1468:B$1719,'Daily Returns'!D$1468:D$1719)</f>
        <v>0.48964076638450998</v>
      </c>
      <c r="J1467" s="62">
        <f>CORREL('Daily Returns'!C$1468:C$1719,'Daily Returns'!D$1468:D$1719)</f>
        <v>4.2765527021960377E-3</v>
      </c>
    </row>
    <row r="1468" spans="1:10" x14ac:dyDescent="0.25">
      <c r="A1468" s="63">
        <f>'Daily Prices'!A1720</f>
        <v>44852</v>
      </c>
      <c r="B1468" s="35">
        <f>STDEV('Daily Returns'!B$1469:B$1720)*SQRT(Assumptions!$C$9)</f>
        <v>0.18976070595380795</v>
      </c>
      <c r="C1468" s="35">
        <f>STDEV('Daily Returns'!C$1469:C$1720)*SQRT(Assumptions!$C$9)</f>
        <v>0.17199018193903914</v>
      </c>
      <c r="D1468" s="35">
        <f>STDEV('Daily Returns'!D$1469:D$1720)*SQRT(Assumptions!$C$9)</f>
        <v>0.22446433173942557</v>
      </c>
      <c r="E1468" s="35">
        <f>STDEV('Daily Returns'!E$1469:E$1720)*SQRT(Assumptions!$C$9)</f>
        <v>0.12474088617183547</v>
      </c>
      <c r="F1468" s="32">
        <f>'Growth Index'!E1720/'Growth Index'!E1468-1</f>
        <v>0.11304569596517355</v>
      </c>
      <c r="G1468" s="37">
        <f>(F1468-Assumptions!$C$8)/E1468</f>
        <v>0.38516397822433873</v>
      </c>
      <c r="H1468" s="37">
        <f>CORREL('Daily Returns'!B$1469:B$1720,'Daily Returns'!C$1469:C$1720)</f>
        <v>-9.5808205387793846E-2</v>
      </c>
      <c r="I1468" s="37">
        <f>CORREL('Daily Returns'!B$1469:B$1720,'Daily Returns'!D$1469:D$1720)</f>
        <v>0.49236113611543897</v>
      </c>
      <c r="J1468" s="37">
        <f>CORREL('Daily Returns'!C$1469:C$1720,'Daily Returns'!D$1469:D$1720)</f>
        <v>2.968209859102349E-3</v>
      </c>
    </row>
    <row r="1469" spans="1:10" x14ac:dyDescent="0.25">
      <c r="A1469" s="60">
        <f>'Daily Prices'!A1721</f>
        <v>44853</v>
      </c>
      <c r="B1469" s="61">
        <f>STDEV('Daily Returns'!B$1470:B$1721)*SQRT(Assumptions!$C$9)</f>
        <v>0.18948233396732445</v>
      </c>
      <c r="C1469" s="61">
        <f>STDEV('Daily Returns'!C$1470:C$1721)*SQRT(Assumptions!$C$9)</f>
        <v>0.17152724740693565</v>
      </c>
      <c r="D1469" s="61">
        <f>STDEV('Daily Returns'!D$1470:D$1721)*SQRT(Assumptions!$C$9)</f>
        <v>0.22436128965163021</v>
      </c>
      <c r="E1469" s="61">
        <f>STDEV('Daily Returns'!E$1470:E$1721)*SQRT(Assumptions!$C$9)</f>
        <v>0.12459522279342257</v>
      </c>
      <c r="F1469" s="48">
        <f>'Growth Index'!E1721/'Growth Index'!E1469-1</f>
        <v>0.10412057111153428</v>
      </c>
      <c r="G1469" s="62">
        <f>(F1469-Assumptions!$C$8)/E1469</f>
        <v>0.31398130870872737</v>
      </c>
      <c r="H1469" s="62">
        <f>CORREL('Daily Returns'!B$1470:B$1721,'Daily Returns'!C$1470:C$1721)</f>
        <v>-0.10077966450591991</v>
      </c>
      <c r="I1469" s="62">
        <f>CORREL('Daily Returns'!B$1470:B$1721,'Daily Returns'!D$1470:D$1721)</f>
        <v>0.4949748653696911</v>
      </c>
      <c r="J1469" s="62">
        <f>CORREL('Daily Returns'!C$1470:C$1721,'Daily Returns'!D$1470:D$1721)</f>
        <v>5.7619670316293404E-3</v>
      </c>
    </row>
    <row r="1470" spans="1:10" x14ac:dyDescent="0.25">
      <c r="A1470" s="63">
        <f>'Daily Prices'!A1722</f>
        <v>44854</v>
      </c>
      <c r="B1470" s="35">
        <f>STDEV('Daily Returns'!B$1471:B$1722)*SQRT(Assumptions!$C$9)</f>
        <v>0.18947279999726951</v>
      </c>
      <c r="C1470" s="35">
        <f>STDEV('Daily Returns'!C$1471:C$1722)*SQRT(Assumptions!$C$9)</f>
        <v>0.17139395752696396</v>
      </c>
      <c r="D1470" s="35">
        <f>STDEV('Daily Returns'!D$1471:D$1722)*SQRT(Assumptions!$C$9)</f>
        <v>0.22434534380187823</v>
      </c>
      <c r="E1470" s="35">
        <f>STDEV('Daily Returns'!E$1471:E$1722)*SQRT(Assumptions!$C$9)</f>
        <v>0.12457683448085616</v>
      </c>
      <c r="F1470" s="32">
        <f>'Growth Index'!E1722/'Growth Index'!E1470-1</f>
        <v>0.10242748124995349</v>
      </c>
      <c r="G1470" s="37">
        <f>(F1470-Assumptions!$C$8)/E1470</f>
        <v>0.30043692638301067</v>
      </c>
      <c r="H1470" s="37">
        <f>CORREL('Daily Returns'!B$1471:B$1722,'Daily Returns'!C$1471:C$1722)</f>
        <v>-0.10140812089186241</v>
      </c>
      <c r="I1470" s="37">
        <f>CORREL('Daily Returns'!B$1471:B$1722,'Daily Returns'!D$1471:D$1722)</f>
        <v>0.49534061791320222</v>
      </c>
      <c r="J1470" s="37">
        <f>CORREL('Daily Returns'!C$1471:C$1722,'Daily Returns'!D$1471:D$1722)</f>
        <v>6.3747157888744991E-3</v>
      </c>
    </row>
    <row r="1471" spans="1:10" x14ac:dyDescent="0.25">
      <c r="A1471" s="60">
        <f>'Daily Prices'!A1723</f>
        <v>44855</v>
      </c>
      <c r="B1471" s="61">
        <f>STDEV('Daily Returns'!B$1472:B$1723)*SQRT(Assumptions!$C$9)</f>
        <v>0.18944669036144093</v>
      </c>
      <c r="C1471" s="61">
        <f>STDEV('Daily Returns'!C$1472:C$1723)*SQRT(Assumptions!$C$9)</f>
        <v>0.17136545346214779</v>
      </c>
      <c r="D1471" s="61">
        <f>STDEV('Daily Returns'!D$1472:D$1723)*SQRT(Assumptions!$C$9)</f>
        <v>0.22428953134835999</v>
      </c>
      <c r="E1471" s="61">
        <f>STDEV('Daily Returns'!E$1472:E$1723)*SQRT(Assumptions!$C$9)</f>
        <v>0.12459725527505335</v>
      </c>
      <c r="F1471" s="48">
        <f>'Growth Index'!E1723/'Growth Index'!E1471-1</f>
        <v>0.10389981287615857</v>
      </c>
      <c r="G1471" s="62">
        <f>(F1471-Assumptions!$C$8)/E1471</f>
        <v>0.31220441245102631</v>
      </c>
      <c r="H1471" s="62">
        <f>CORREL('Daily Returns'!B$1472:B$1723,'Daily Returns'!C$1472:C$1723)</f>
        <v>-0.1017822364256733</v>
      </c>
      <c r="I1471" s="62">
        <f>CORREL('Daily Returns'!B$1472:B$1723,'Daily Returns'!D$1472:D$1723)</f>
        <v>0.49607261067928449</v>
      </c>
      <c r="J1471" s="62">
        <f>CORREL('Daily Returns'!C$1472:C$1723,'Daily Returns'!D$1472:D$1723)</f>
        <v>7.2811013480454604E-3</v>
      </c>
    </row>
    <row r="1472" spans="1:10" x14ac:dyDescent="0.25">
      <c r="A1472" s="63">
        <f>'Daily Prices'!A1724</f>
        <v>44859</v>
      </c>
      <c r="B1472" s="35">
        <f>STDEV('Daily Returns'!B$1473:B$1724)*SQRT(Assumptions!$C$9)</f>
        <v>0.18945439703591535</v>
      </c>
      <c r="C1472" s="35">
        <f>STDEV('Daily Returns'!C$1473:C$1724)*SQRT(Assumptions!$C$9)</f>
        <v>0.17146077096987838</v>
      </c>
      <c r="D1472" s="35">
        <f>STDEV('Daily Returns'!D$1473:D$1724)*SQRT(Assumptions!$C$9)</f>
        <v>0.22461312102811551</v>
      </c>
      <c r="E1472" s="35">
        <f>STDEV('Daily Returns'!E$1473:E$1724)*SQRT(Assumptions!$C$9)</f>
        <v>0.12477896654987604</v>
      </c>
      <c r="F1472" s="32">
        <f>'Growth Index'!E1724/'Growth Index'!E1472-1</f>
        <v>0.11738626096812377</v>
      </c>
      <c r="G1472" s="37">
        <f>(F1472-Assumptions!$C$8)/E1472</f>
        <v>0.41983246388872908</v>
      </c>
      <c r="H1472" s="37">
        <f>CORREL('Daily Returns'!B$1473:B$1724,'Daily Returns'!C$1473:C$1724)</f>
        <v>-0.1013602290749219</v>
      </c>
      <c r="I1472" s="37">
        <f>CORREL('Daily Returns'!B$1473:B$1724,'Daily Returns'!D$1473:D$1724)</f>
        <v>0.49611058539810221</v>
      </c>
      <c r="J1472" s="37">
        <f>CORREL('Daily Returns'!C$1473:C$1724,'Daily Returns'!D$1473:D$1724)</f>
        <v>9.2154949994655688E-3</v>
      </c>
    </row>
    <row r="1473" spans="1:10" x14ac:dyDescent="0.25">
      <c r="A1473" s="60">
        <f>'Daily Prices'!A1725</f>
        <v>44861</v>
      </c>
      <c r="B1473" s="61">
        <f>STDEV('Daily Returns'!B$1474:B$1725)*SQRT(Assumptions!$C$9)</f>
        <v>0.18939405386876182</v>
      </c>
      <c r="C1473" s="61">
        <f>STDEV('Daily Returns'!C$1474:C$1725)*SQRT(Assumptions!$C$9)</f>
        <v>0.17144439450289009</v>
      </c>
      <c r="D1473" s="61">
        <f>STDEV('Daily Returns'!D$1474:D$1725)*SQRT(Assumptions!$C$9)</f>
        <v>0.22377453125747135</v>
      </c>
      <c r="E1473" s="61">
        <f>STDEV('Daily Returns'!E$1474:E$1725)*SQRT(Assumptions!$C$9)</f>
        <v>0.12448751984449731</v>
      </c>
      <c r="F1473" s="48">
        <f>'Growth Index'!E1725/'Growth Index'!E1473-1</f>
        <v>0.12943415637337541</v>
      </c>
      <c r="G1473" s="62">
        <f>(F1473-Assumptions!$C$8)/E1473</f>
        <v>0.5175953095849517</v>
      </c>
      <c r="H1473" s="62">
        <f>CORREL('Daily Returns'!B$1474:B$1725,'Daily Returns'!C$1474:C$1725)</f>
        <v>-0.10196177769699508</v>
      </c>
      <c r="I1473" s="62">
        <f>CORREL('Daily Returns'!B$1474:B$1725,'Daily Returns'!D$1474:D$1725)</f>
        <v>0.49577106951407668</v>
      </c>
      <c r="J1473" s="62">
        <f>CORREL('Daily Returns'!C$1474:C$1725,'Daily Returns'!D$1474:D$1725)</f>
        <v>7.7840053543489912E-3</v>
      </c>
    </row>
    <row r="1474" spans="1:10" x14ac:dyDescent="0.25">
      <c r="A1474" s="63">
        <f>'Daily Prices'!A1726</f>
        <v>44862</v>
      </c>
      <c r="B1474" s="35">
        <f>STDEV('Daily Returns'!B$1475:B$1726)*SQRT(Assumptions!$C$9)</f>
        <v>0.18938162213647017</v>
      </c>
      <c r="C1474" s="35">
        <f>STDEV('Daily Returns'!C$1475:C$1726)*SQRT(Assumptions!$C$9)</f>
        <v>0.17127555127979086</v>
      </c>
      <c r="D1474" s="35">
        <f>STDEV('Daily Returns'!D$1475:D$1726)*SQRT(Assumptions!$C$9)</f>
        <v>0.2237639739335438</v>
      </c>
      <c r="E1474" s="35">
        <f>STDEV('Daily Returns'!E$1475:E$1726)*SQRT(Assumptions!$C$9)</f>
        <v>0.12443878220687903</v>
      </c>
      <c r="F1474" s="32">
        <f>'Growth Index'!E1726/'Growth Index'!E1474-1</f>
        <v>0.12133213467188075</v>
      </c>
      <c r="G1474" s="37">
        <f>(F1474-Assumptions!$C$8)/E1474</f>
        <v>0.45268953675734935</v>
      </c>
      <c r="H1474" s="37">
        <f>CORREL('Daily Returns'!B$1475:B$1726,'Daily Returns'!C$1475:C$1726)</f>
        <v>-0.10399703616275392</v>
      </c>
      <c r="I1474" s="37">
        <f>CORREL('Daily Returns'!B$1475:B$1726,'Daily Returns'!D$1475:D$1726)</f>
        <v>0.49594116968535829</v>
      </c>
      <c r="J1474" s="37">
        <f>CORREL('Daily Returns'!C$1475:C$1726,'Daily Returns'!D$1475:D$1726)</f>
        <v>9.10906376772571E-3</v>
      </c>
    </row>
    <row r="1475" spans="1:10" x14ac:dyDescent="0.25">
      <c r="A1475" s="60">
        <f>'Daily Prices'!A1727</f>
        <v>44865</v>
      </c>
      <c r="B1475" s="61">
        <f>STDEV('Daily Returns'!B$1476:B$1727)*SQRT(Assumptions!$C$9)</f>
        <v>0.18968613780997304</v>
      </c>
      <c r="C1475" s="61">
        <f>STDEV('Daily Returns'!C$1476:C$1727)*SQRT(Assumptions!$C$9)</f>
        <v>0.17124067792261957</v>
      </c>
      <c r="D1475" s="61">
        <f>STDEV('Daily Returns'!D$1476:D$1727)*SQRT(Assumptions!$C$9)</f>
        <v>0.22362978639922437</v>
      </c>
      <c r="E1475" s="61">
        <f>STDEV('Daily Returns'!E$1476:E$1727)*SQRT(Assumptions!$C$9)</f>
        <v>0.12441684550971187</v>
      </c>
      <c r="F1475" s="48">
        <f>'Growth Index'!E1727/'Growth Index'!E1475-1</f>
        <v>0.12087946363042246</v>
      </c>
      <c r="G1475" s="62">
        <f>(F1475-Assumptions!$C$8)/E1475</f>
        <v>0.44913101117051352</v>
      </c>
      <c r="H1475" s="62">
        <f>CORREL('Daily Returns'!B$1476:B$1727,'Daily Returns'!C$1476:C$1727)</f>
        <v>-0.10447035258540326</v>
      </c>
      <c r="I1475" s="62">
        <f>CORREL('Daily Returns'!B$1476:B$1727,'Daily Returns'!D$1476:D$1727)</f>
        <v>0.49613117284310598</v>
      </c>
      <c r="J1475" s="62">
        <f>CORREL('Daily Returns'!C$1476:C$1727,'Daily Returns'!D$1476:D$1727)</f>
        <v>8.1405577560933404E-3</v>
      </c>
    </row>
    <row r="1476" spans="1:10" x14ac:dyDescent="0.25">
      <c r="A1476" s="63">
        <f>'Daily Prices'!A1728</f>
        <v>44866</v>
      </c>
      <c r="B1476" s="35">
        <f>STDEV('Daily Returns'!B$1477:B$1728)*SQRT(Assumptions!$C$9)</f>
        <v>0.18977270151273251</v>
      </c>
      <c r="C1476" s="35">
        <f>STDEV('Daily Returns'!C$1477:C$1728)*SQRT(Assumptions!$C$9)</f>
        <v>0.17091728523534691</v>
      </c>
      <c r="D1476" s="35">
        <f>STDEV('Daily Returns'!D$1477:D$1728)*SQRT(Assumptions!$C$9)</f>
        <v>0.22362813780601476</v>
      </c>
      <c r="E1476" s="35">
        <f>STDEV('Daily Returns'!E$1477:E$1728)*SQRT(Assumptions!$C$9)</f>
        <v>0.12437594554067523</v>
      </c>
      <c r="F1476" s="32">
        <f>'Growth Index'!E1728/'Growth Index'!E1476-1</f>
        <v>0.1281473457835256</v>
      </c>
      <c r="G1476" s="37">
        <f>(F1476-Assumptions!$C$8)/E1476</f>
        <v>0.50771349322425241</v>
      </c>
      <c r="H1476" s="37">
        <f>CORREL('Daily Returns'!B$1477:B$1728,'Daily Returns'!C$1477:C$1728)</f>
        <v>-0.10465998878862579</v>
      </c>
      <c r="I1476" s="37">
        <f>CORREL('Daily Returns'!B$1477:B$1728,'Daily Returns'!D$1477:D$1728)</f>
        <v>0.49607273837973087</v>
      </c>
      <c r="J1476" s="37">
        <f>CORREL('Daily Returns'!C$1477:C$1728,'Daily Returns'!D$1477:D$1728)</f>
        <v>8.5586467593355125E-3</v>
      </c>
    </row>
    <row r="1477" spans="1:10" x14ac:dyDescent="0.25">
      <c r="A1477" s="60">
        <f>'Daily Prices'!A1729</f>
        <v>44867</v>
      </c>
      <c r="B1477" s="61">
        <f>STDEV('Daily Returns'!B$1478:B$1729)*SQRT(Assumptions!$C$9)</f>
        <v>0.18981341893202425</v>
      </c>
      <c r="C1477" s="61">
        <f>STDEV('Daily Returns'!C$1478:C$1729)*SQRT(Assumptions!$C$9)</f>
        <v>0.17094857779631742</v>
      </c>
      <c r="D1477" s="61">
        <f>STDEV('Daily Returns'!D$1478:D$1729)*SQRT(Assumptions!$C$9)</f>
        <v>0.2235984512004951</v>
      </c>
      <c r="E1477" s="61">
        <f>STDEV('Daily Returns'!E$1478:E$1729)*SQRT(Assumptions!$C$9)</f>
        <v>0.12436167564591653</v>
      </c>
      <c r="F1477" s="48">
        <f>'Growth Index'!E1729/'Growth Index'!E1477-1</f>
        <v>0.13111024116532466</v>
      </c>
      <c r="G1477" s="62">
        <f>(F1477-Assumptions!$C$8)/E1477</f>
        <v>0.53159657765913526</v>
      </c>
      <c r="H1477" s="62">
        <f>CORREL('Daily Returns'!B$1478:B$1729,'Daily Returns'!C$1478:C$1729)</f>
        <v>-0.10509642829135711</v>
      </c>
      <c r="I1477" s="62">
        <f>CORREL('Daily Returns'!B$1478:B$1729,'Daily Returns'!D$1478:D$1729)</f>
        <v>0.49590615230411061</v>
      </c>
      <c r="J1477" s="62">
        <f>CORREL('Daily Returns'!C$1478:C$1729,'Daily Returns'!D$1478:D$1729)</f>
        <v>8.4740977312891333E-3</v>
      </c>
    </row>
    <row r="1478" spans="1:10" x14ac:dyDescent="0.25">
      <c r="A1478" s="63">
        <f>'Daily Prices'!A1730</f>
        <v>44868</v>
      </c>
      <c r="B1478" s="35">
        <f>STDEV('Daily Returns'!B$1479:B$1730)*SQRT(Assumptions!$C$9)</f>
        <v>0.18979987859938705</v>
      </c>
      <c r="C1478" s="35">
        <f>STDEV('Daily Returns'!C$1479:C$1730)*SQRT(Assumptions!$C$9)</f>
        <v>0.17137525211448412</v>
      </c>
      <c r="D1478" s="35">
        <f>STDEV('Daily Returns'!D$1479:D$1730)*SQRT(Assumptions!$C$9)</f>
        <v>0.22353204909769109</v>
      </c>
      <c r="E1478" s="35">
        <f>STDEV('Daily Returns'!E$1479:E$1730)*SQRT(Assumptions!$C$9)</f>
        <v>0.12445922124341707</v>
      </c>
      <c r="F1478" s="32">
        <f>'Growth Index'!E1730/'Growth Index'!E1478-1</f>
        <v>0.12380371969362614</v>
      </c>
      <c r="G1478" s="37">
        <f>(F1478-Assumptions!$C$8)/E1478</f>
        <v>0.47247378784909755</v>
      </c>
      <c r="H1478" s="37">
        <f>CORREL('Daily Returns'!B$1479:B$1730,'Daily Returns'!C$1479:C$1730)</f>
        <v>-0.10401679337201344</v>
      </c>
      <c r="I1478" s="37">
        <f>CORREL('Daily Returns'!B$1479:B$1730,'Daily Returns'!D$1479:D$1730)</f>
        <v>0.49569210310301826</v>
      </c>
      <c r="J1478" s="37">
        <f>CORREL('Daily Returns'!C$1479:C$1730,'Daily Returns'!D$1479:D$1730)</f>
        <v>8.5232070777717332E-3</v>
      </c>
    </row>
    <row r="1479" spans="1:10" x14ac:dyDescent="0.25">
      <c r="A1479" s="60">
        <f>'Daily Prices'!A1731</f>
        <v>44869</v>
      </c>
      <c r="B1479" s="61">
        <f>STDEV('Daily Returns'!B$1480:B$1731)*SQRT(Assumptions!$C$9)</f>
        <v>0.18934005537330359</v>
      </c>
      <c r="C1479" s="61">
        <f>STDEV('Daily Returns'!C$1480:C$1731)*SQRT(Assumptions!$C$9)</f>
        <v>0.17244321094895979</v>
      </c>
      <c r="D1479" s="61">
        <f>STDEV('Daily Returns'!D$1480:D$1731)*SQRT(Assumptions!$C$9)</f>
        <v>0.22286089273560236</v>
      </c>
      <c r="E1479" s="61">
        <f>STDEV('Daily Returns'!E$1480:E$1731)*SQRT(Assumptions!$C$9)</f>
        <v>0.12441141642839013</v>
      </c>
      <c r="F1479" s="48">
        <f>'Growth Index'!E1731/'Growth Index'!E1479-1</f>
        <v>0.12305109933631964</v>
      </c>
      <c r="G1479" s="62">
        <f>(F1479-Assumptions!$C$8)/E1479</f>
        <v>0.46660588716738244</v>
      </c>
      <c r="H1479" s="62">
        <f>CORREL('Daily Returns'!B$1480:B$1731,'Daily Returns'!C$1480:C$1731)</f>
        <v>-0.10266687960364658</v>
      </c>
      <c r="I1479" s="62">
        <f>CORREL('Daily Returns'!B$1480:B$1731,'Daily Returns'!D$1480:D$1731)</f>
        <v>0.49296900582901026</v>
      </c>
      <c r="J1479" s="62">
        <f>CORREL('Daily Returns'!C$1480:C$1731,'Daily Returns'!D$1480:D$1731)</f>
        <v>9.1142022371072575E-3</v>
      </c>
    </row>
    <row r="1480" spans="1:10" x14ac:dyDescent="0.25">
      <c r="A1480" s="63">
        <f>'Daily Prices'!A1732</f>
        <v>44872</v>
      </c>
      <c r="B1480" s="35">
        <f>STDEV('Daily Returns'!B$1481:B$1732)*SQRT(Assumptions!$C$9)</f>
        <v>0.18903306386050789</v>
      </c>
      <c r="C1480" s="35">
        <f>STDEV('Daily Returns'!C$1481:C$1732)*SQRT(Assumptions!$C$9)</f>
        <v>0.17242753531914243</v>
      </c>
      <c r="D1480" s="35">
        <f>STDEV('Daily Returns'!D$1481:D$1732)*SQRT(Assumptions!$C$9)</f>
        <v>0.22273030959357615</v>
      </c>
      <c r="E1480" s="35">
        <f>STDEV('Daily Returns'!E$1481:E$1732)*SQRT(Assumptions!$C$9)</f>
        <v>0.12424236045212986</v>
      </c>
      <c r="F1480" s="32">
        <f>'Growth Index'!E1732/'Growth Index'!E1480-1</f>
        <v>0.11729029958965231</v>
      </c>
      <c r="G1480" s="37">
        <f>(F1480-Assumptions!$C$8)/E1480</f>
        <v>0.4208733591293895</v>
      </c>
      <c r="H1480" s="37">
        <f>CORREL('Daily Returns'!B$1481:B$1732,'Daily Returns'!C$1481:C$1732)</f>
        <v>-0.10363419635946669</v>
      </c>
      <c r="I1480" s="37">
        <f>CORREL('Daily Returns'!B$1481:B$1732,'Daily Returns'!D$1481:D$1732)</f>
        <v>0.49207653068343288</v>
      </c>
      <c r="J1480" s="37">
        <f>CORREL('Daily Returns'!C$1481:C$1732,'Daily Returns'!D$1481:D$1732)</f>
        <v>8.6575526031329557E-3</v>
      </c>
    </row>
    <row r="1481" spans="1:10" x14ac:dyDescent="0.25">
      <c r="A1481" s="60">
        <f>'Daily Prices'!A1733</f>
        <v>44875</v>
      </c>
      <c r="B1481" s="61">
        <f>STDEV('Daily Returns'!B$1482:B$1733)*SQRT(Assumptions!$C$9)</f>
        <v>0.18921440850031129</v>
      </c>
      <c r="C1481" s="61">
        <f>STDEV('Daily Returns'!C$1482:C$1733)*SQRT(Assumptions!$C$9)</f>
        <v>0.17434783133024387</v>
      </c>
      <c r="D1481" s="61">
        <f>STDEV('Daily Returns'!D$1482:D$1733)*SQRT(Assumptions!$C$9)</f>
        <v>0.22233042265931133</v>
      </c>
      <c r="E1481" s="61">
        <f>STDEV('Daily Returns'!E$1482:E$1733)*SQRT(Assumptions!$C$9)</f>
        <v>0.12445136078320104</v>
      </c>
      <c r="F1481" s="48">
        <f>'Growth Index'!E1733/'Growth Index'!E1481-1</f>
        <v>0.12920713552509921</v>
      </c>
      <c r="G1481" s="62">
        <f>(F1481-Assumptions!$C$8)/E1481</f>
        <v>0.51592152244080691</v>
      </c>
      <c r="H1481" s="62">
        <f>CORREL('Daily Returns'!B$1482:B$1733,'Daily Returns'!C$1482:C$1733)</f>
        <v>-0.10980820750266411</v>
      </c>
      <c r="I1481" s="62">
        <f>CORREL('Daily Returns'!B$1482:B$1733,'Daily Returns'!D$1482:D$1733)</f>
        <v>0.49380669288362949</v>
      </c>
      <c r="J1481" s="62">
        <f>CORREL('Daily Returns'!C$1482:C$1733,'Daily Returns'!D$1482:D$1733)</f>
        <v>9.0070912720410339E-3</v>
      </c>
    </row>
    <row r="1482" spans="1:10" x14ac:dyDescent="0.25">
      <c r="A1482" s="63">
        <f>'Daily Prices'!A1734</f>
        <v>44876</v>
      </c>
      <c r="B1482" s="35">
        <f>STDEV('Daily Returns'!B$1483:B$1734)*SQRT(Assumptions!$C$9)</f>
        <v>0.19013667823087427</v>
      </c>
      <c r="C1482" s="35">
        <f>STDEV('Daily Returns'!C$1483:C$1734)*SQRT(Assumptions!$C$9)</f>
        <v>0.17431393483038093</v>
      </c>
      <c r="D1482" s="35">
        <f>STDEV('Daily Returns'!D$1483:D$1734)*SQRT(Assumptions!$C$9)</f>
        <v>0.22192605725367351</v>
      </c>
      <c r="E1482" s="35">
        <f>STDEV('Daily Returns'!E$1483:E$1734)*SQRT(Assumptions!$C$9)</f>
        <v>0.12469508538079635</v>
      </c>
      <c r="F1482" s="32">
        <f>'Growth Index'!E1734/'Growth Index'!E1482-1</f>
        <v>0.13854216647527506</v>
      </c>
      <c r="G1482" s="37">
        <f>(F1482-Assumptions!$C$8)/E1482</f>
        <v>0.58977598235480189</v>
      </c>
      <c r="H1482" s="37">
        <f>CORREL('Daily Returns'!B$1483:B$1734,'Daily Returns'!C$1483:C$1734)</f>
        <v>-0.10755280926739536</v>
      </c>
      <c r="I1482" s="37">
        <f>CORREL('Daily Returns'!B$1483:B$1734,'Daily Returns'!D$1483:D$1734)</f>
        <v>0.49422675448341996</v>
      </c>
      <c r="J1482" s="37">
        <f>CORREL('Daily Returns'!C$1483:C$1734,'Daily Returns'!D$1483:D$1734)</f>
        <v>1.1054373993444744E-2</v>
      </c>
    </row>
    <row r="1483" spans="1:10" x14ac:dyDescent="0.25">
      <c r="A1483" s="60">
        <f>'Daily Prices'!A1735</f>
        <v>44879</v>
      </c>
      <c r="B1483" s="61">
        <f>STDEV('Daily Returns'!B$1484:B$1735)*SQRT(Assumptions!$C$9)</f>
        <v>0.190144109957258</v>
      </c>
      <c r="C1483" s="61">
        <f>STDEV('Daily Returns'!C$1484:C$1735)*SQRT(Assumptions!$C$9)</f>
        <v>0.17463040214964615</v>
      </c>
      <c r="D1483" s="61">
        <f>STDEV('Daily Returns'!D$1484:D$1735)*SQRT(Assumptions!$C$9)</f>
        <v>0.22154588210766185</v>
      </c>
      <c r="E1483" s="61">
        <f>STDEV('Daily Returns'!E$1484:E$1735)*SQRT(Assumptions!$C$9)</f>
        <v>0.1246697149564976</v>
      </c>
      <c r="F1483" s="48">
        <f>'Growth Index'!E1735/'Growth Index'!E1483-1</f>
        <v>0.14482067521239506</v>
      </c>
      <c r="G1483" s="62">
        <f>(F1483-Assumptions!$C$8)/E1483</f>
        <v>0.64025714055933935</v>
      </c>
      <c r="H1483" s="62">
        <f>CORREL('Daily Returns'!B$1484:B$1735,'Daily Returns'!C$1484:C$1735)</f>
        <v>-0.10831640672649712</v>
      </c>
      <c r="I1483" s="62">
        <f>CORREL('Daily Returns'!B$1484:B$1735,'Daily Returns'!D$1484:D$1735)</f>
        <v>0.49614772609526336</v>
      </c>
      <c r="J1483" s="62">
        <f>CORREL('Daily Returns'!C$1484:C$1735,'Daily Returns'!D$1484:D$1735)</f>
        <v>1.0010142269879929E-2</v>
      </c>
    </row>
    <row r="1484" spans="1:10" x14ac:dyDescent="0.25">
      <c r="A1484" s="63">
        <f>'Daily Prices'!A1736</f>
        <v>44880</v>
      </c>
      <c r="B1484" s="35">
        <f>STDEV('Daily Returns'!B$1485:B$1736)*SQRT(Assumptions!$C$9)</f>
        <v>0.19018003817159002</v>
      </c>
      <c r="C1484" s="35">
        <f>STDEV('Daily Returns'!C$1485:C$1736)*SQRT(Assumptions!$C$9)</f>
        <v>0.17450731075940204</v>
      </c>
      <c r="D1484" s="35">
        <f>STDEV('Daily Returns'!D$1485:D$1736)*SQRT(Assumptions!$C$9)</f>
        <v>0.22129032274449265</v>
      </c>
      <c r="E1484" s="35">
        <f>STDEV('Daily Returns'!E$1485:E$1736)*SQRT(Assumptions!$C$9)</f>
        <v>0.12454079441195573</v>
      </c>
      <c r="F1484" s="32">
        <f>'Growth Index'!E1736/'Growth Index'!E1484-1</f>
        <v>0.15477722834200081</v>
      </c>
      <c r="G1484" s="37">
        <f>(F1484-Assumptions!$C$8)/E1484</f>
        <v>0.72086603241854963</v>
      </c>
      <c r="H1484" s="37">
        <f>CORREL('Daily Returns'!B$1485:B$1736,'Daily Returns'!C$1485:C$1736)</f>
        <v>-0.10841452772962153</v>
      </c>
      <c r="I1484" s="37">
        <f>CORREL('Daily Returns'!B$1485:B$1736,'Daily Returns'!D$1485:D$1736)</f>
        <v>0.49678757639467458</v>
      </c>
      <c r="J1484" s="37">
        <f>CORREL('Daily Returns'!C$1485:C$1736,'Daily Returns'!D$1485:D$1736)</f>
        <v>8.1753082275434104E-3</v>
      </c>
    </row>
    <row r="1485" spans="1:10" x14ac:dyDescent="0.25">
      <c r="A1485" s="60">
        <f>'Daily Prices'!A1737</f>
        <v>44881</v>
      </c>
      <c r="B1485" s="61">
        <f>STDEV('Daily Returns'!B$1486:B$1737)*SQRT(Assumptions!$C$9)</f>
        <v>0.19018366522135696</v>
      </c>
      <c r="C1485" s="61">
        <f>STDEV('Daily Returns'!C$1486:C$1737)*SQRT(Assumptions!$C$9)</f>
        <v>0.17459718922089543</v>
      </c>
      <c r="D1485" s="61">
        <f>STDEV('Daily Returns'!D$1486:D$1737)*SQRT(Assumptions!$C$9)</f>
        <v>0.21917628039238971</v>
      </c>
      <c r="E1485" s="61">
        <f>STDEV('Daily Returns'!E$1486:E$1737)*SQRT(Assumptions!$C$9)</f>
        <v>0.12439094224005225</v>
      </c>
      <c r="F1485" s="48">
        <f>'Growth Index'!E1737/'Growth Index'!E1485-1</f>
        <v>0.15093951374311998</v>
      </c>
      <c r="G1485" s="62">
        <f>(F1485-Assumptions!$C$8)/E1485</f>
        <v>0.69088240828075809</v>
      </c>
      <c r="H1485" s="62">
        <f>CORREL('Daily Returns'!B$1486:B$1737,'Daily Returns'!C$1486:C$1737)</f>
        <v>-0.10815826383554925</v>
      </c>
      <c r="I1485" s="62">
        <f>CORREL('Daily Returns'!B$1486:B$1737,'Daily Returns'!D$1486:D$1737)</f>
        <v>0.50224215971628594</v>
      </c>
      <c r="J1485" s="62">
        <f>CORREL('Daily Returns'!C$1486:C$1737,'Daily Returns'!D$1486:D$1737)</f>
        <v>1.2031516834212979E-2</v>
      </c>
    </row>
    <row r="1486" spans="1:10" x14ac:dyDescent="0.25">
      <c r="A1486" s="63">
        <f>'Daily Prices'!A1738</f>
        <v>44882</v>
      </c>
      <c r="B1486" s="35">
        <f>STDEV('Daily Returns'!B$1487:B$1738)*SQRT(Assumptions!$C$9)</f>
        <v>0.19022529284444845</v>
      </c>
      <c r="C1486" s="35">
        <f>STDEV('Daily Returns'!C$1487:C$1738)*SQRT(Assumptions!$C$9)</f>
        <v>0.17468928074474671</v>
      </c>
      <c r="D1486" s="35">
        <f>STDEV('Daily Returns'!D$1487:D$1738)*SQRT(Assumptions!$C$9)</f>
        <v>0.21722549943771902</v>
      </c>
      <c r="E1486" s="35">
        <f>STDEV('Daily Returns'!E$1487:E$1738)*SQRT(Assumptions!$C$9)</f>
        <v>0.12423038459879526</v>
      </c>
      <c r="F1486" s="32">
        <f>'Growth Index'!E1738/'Growth Index'!E1486-1</f>
        <v>0.13639159497039577</v>
      </c>
      <c r="G1486" s="37">
        <f>(F1486-Assumptions!$C$8)/E1486</f>
        <v>0.57467096476402679</v>
      </c>
      <c r="H1486" s="37">
        <f>CORREL('Daily Returns'!B$1487:B$1738,'Daily Returns'!C$1487:C$1738)</f>
        <v>-0.10726722748328768</v>
      </c>
      <c r="I1486" s="37">
        <f>CORREL('Daily Returns'!B$1487:B$1738,'Daily Returns'!D$1487:D$1738)</f>
        <v>0.50655125715454563</v>
      </c>
      <c r="J1486" s="37">
        <f>CORREL('Daily Returns'!C$1487:C$1738,'Daily Returns'!D$1487:D$1738)</f>
        <v>1.4805599949909416E-2</v>
      </c>
    </row>
    <row r="1487" spans="1:10" x14ac:dyDescent="0.25">
      <c r="A1487" s="60">
        <f>'Daily Prices'!A1739</f>
        <v>44883</v>
      </c>
      <c r="B1487" s="61">
        <f>STDEV('Daily Returns'!B$1488:B$1739)*SQRT(Assumptions!$C$9)</f>
        <v>0.19021673600041006</v>
      </c>
      <c r="C1487" s="61">
        <f>STDEV('Daily Returns'!C$1488:C$1739)*SQRT(Assumptions!$C$9)</f>
        <v>0.17471845534048511</v>
      </c>
      <c r="D1487" s="61">
        <f>STDEV('Daily Returns'!D$1488:D$1739)*SQRT(Assumptions!$C$9)</f>
        <v>0.21727782532151588</v>
      </c>
      <c r="E1487" s="61">
        <f>STDEV('Daily Returns'!E$1488:E$1739)*SQRT(Assumptions!$C$9)</f>
        <v>0.12428884027268196</v>
      </c>
      <c r="F1487" s="48">
        <f>'Growth Index'!E1739/'Growth Index'!E1487-1</f>
        <v>0.13107288298638142</v>
      </c>
      <c r="G1487" s="62">
        <f>(F1487-Assumptions!$C$8)/E1487</f>
        <v>0.53160752680145407</v>
      </c>
      <c r="H1487" s="62">
        <f>CORREL('Daily Returns'!B$1488:B$1739,'Daily Returns'!C$1488:C$1739)</f>
        <v>-0.10672747632548837</v>
      </c>
      <c r="I1487" s="62">
        <f>CORREL('Daily Returns'!B$1488:B$1739,'Daily Returns'!D$1488:D$1739)</f>
        <v>0.50666579448460713</v>
      </c>
      <c r="J1487" s="62">
        <f>CORREL('Daily Returns'!C$1488:C$1739,'Daily Returns'!D$1488:D$1739)</f>
        <v>1.538700401374128E-2</v>
      </c>
    </row>
    <row r="1488" spans="1:10" x14ac:dyDescent="0.25">
      <c r="A1488" s="63">
        <f>'Daily Prices'!A1740</f>
        <v>44886</v>
      </c>
      <c r="B1488" s="35">
        <f>STDEV('Daily Returns'!B$1489:B$1740)*SQRT(Assumptions!$C$9)</f>
        <v>0.1904139460233624</v>
      </c>
      <c r="C1488" s="35">
        <f>STDEV('Daily Returns'!C$1489:C$1740)*SQRT(Assumptions!$C$9)</f>
        <v>0.17480012770560263</v>
      </c>
      <c r="D1488" s="35">
        <f>STDEV('Daily Returns'!D$1489:D$1740)*SQRT(Assumptions!$C$9)</f>
        <v>0.21727403970670059</v>
      </c>
      <c r="E1488" s="35">
        <f>STDEV('Daily Returns'!E$1489:E$1740)*SQRT(Assumptions!$C$9)</f>
        <v>0.12443143765563978</v>
      </c>
      <c r="F1488" s="32">
        <f>'Growth Index'!E1740/'Growth Index'!E1488-1</f>
        <v>0.12249265101196527</v>
      </c>
      <c r="G1488" s="37">
        <f>(F1488-Assumptions!$C$8)/E1488</f>
        <v>0.46204280923824437</v>
      </c>
      <c r="H1488" s="37">
        <f>CORREL('Daily Returns'!B$1489:B$1740,'Daily Returns'!C$1489:C$1740)</f>
        <v>-0.10514620509840759</v>
      </c>
      <c r="I1488" s="37">
        <f>CORREL('Daily Returns'!B$1489:B$1740,'Daily Returns'!D$1489:D$1740)</f>
        <v>0.50700994690040213</v>
      </c>
      <c r="J1488" s="37">
        <f>CORREL('Daily Returns'!C$1489:C$1740,'Daily Returns'!D$1489:D$1740)</f>
        <v>1.6097147465295322E-2</v>
      </c>
    </row>
    <row r="1489" spans="1:10" x14ac:dyDescent="0.25">
      <c r="A1489" s="60">
        <f>'Daily Prices'!A1741</f>
        <v>44887</v>
      </c>
      <c r="B1489" s="61">
        <f>STDEV('Daily Returns'!B$1490:B$1741)*SQRT(Assumptions!$C$9)</f>
        <v>0.19029575648260216</v>
      </c>
      <c r="C1489" s="61">
        <f>STDEV('Daily Returns'!C$1490:C$1741)*SQRT(Assumptions!$C$9)</f>
        <v>0.17480239563322142</v>
      </c>
      <c r="D1489" s="61">
        <f>STDEV('Daily Returns'!D$1490:D$1741)*SQRT(Assumptions!$C$9)</f>
        <v>0.21678554329540858</v>
      </c>
      <c r="E1489" s="61">
        <f>STDEV('Daily Returns'!E$1490:E$1741)*SQRT(Assumptions!$C$9)</f>
        <v>0.12426802147398924</v>
      </c>
      <c r="F1489" s="48">
        <f>'Growth Index'!E1741/'Growth Index'!E1489-1</f>
        <v>0.11799327950540039</v>
      </c>
      <c r="G1489" s="62">
        <f>(F1489-Assumptions!$C$8)/E1489</f>
        <v>0.4264434154243979</v>
      </c>
      <c r="H1489" s="62">
        <f>CORREL('Daily Returns'!B$1490:B$1741,'Daily Returns'!C$1490:C$1741)</f>
        <v>-0.10514676060260963</v>
      </c>
      <c r="I1489" s="62">
        <f>CORREL('Daily Returns'!B$1490:B$1741,'Daily Returns'!D$1490:D$1741)</f>
        <v>0.50600090624292993</v>
      </c>
      <c r="J1489" s="62">
        <f>CORREL('Daily Returns'!C$1490:C$1741,'Daily Returns'!D$1490:D$1741)</f>
        <v>1.6152827632728566E-2</v>
      </c>
    </row>
    <row r="1490" spans="1:10" x14ac:dyDescent="0.25">
      <c r="A1490" s="63">
        <f>'Daily Prices'!A1742</f>
        <v>44888</v>
      </c>
      <c r="B1490" s="35">
        <f>STDEV('Daily Returns'!B$1491:B$1742)*SQRT(Assumptions!$C$9)</f>
        <v>0.19017503712269285</v>
      </c>
      <c r="C1490" s="35">
        <f>STDEV('Daily Returns'!C$1491:C$1742)*SQRT(Assumptions!$C$9)</f>
        <v>0.17272239533649258</v>
      </c>
      <c r="D1490" s="35">
        <f>STDEV('Daily Returns'!D$1491:D$1742)*SQRT(Assumptions!$C$9)</f>
        <v>0.21664374444225087</v>
      </c>
      <c r="E1490" s="35">
        <f>STDEV('Daily Returns'!E$1491:E$1742)*SQRT(Assumptions!$C$9)</f>
        <v>0.12411187316089534</v>
      </c>
      <c r="F1490" s="32">
        <f>'Growth Index'!E1742/'Growth Index'!E1490-1</f>
        <v>0.12561584263176906</v>
      </c>
      <c r="G1490" s="37">
        <f>(F1490-Assumptions!$C$8)/E1490</f>
        <v>0.4883968075575516</v>
      </c>
      <c r="H1490" s="37">
        <f>CORREL('Daily Returns'!B$1491:B$1742,'Daily Returns'!C$1491:C$1742)</f>
        <v>-0.10088162079488741</v>
      </c>
      <c r="I1490" s="37">
        <f>CORREL('Daily Returns'!B$1491:B$1742,'Daily Returns'!D$1491:D$1742)</f>
        <v>0.50535744798878557</v>
      </c>
      <c r="J1490" s="37">
        <f>CORREL('Daily Returns'!C$1491:C$1742,'Daily Returns'!D$1491:D$1742)</f>
        <v>2.214945822116288E-2</v>
      </c>
    </row>
    <row r="1491" spans="1:10" x14ac:dyDescent="0.25">
      <c r="A1491" s="60">
        <f>'Daily Prices'!A1743</f>
        <v>44889</v>
      </c>
      <c r="B1491" s="61">
        <f>STDEV('Daily Returns'!B$1492:B$1743)*SQRT(Assumptions!$C$9)</f>
        <v>0.19054839844044316</v>
      </c>
      <c r="C1491" s="61">
        <f>STDEV('Daily Returns'!C$1492:C$1743)*SQRT(Assumptions!$C$9)</f>
        <v>0.17281410881442946</v>
      </c>
      <c r="D1491" s="61">
        <f>STDEV('Daily Returns'!D$1492:D$1743)*SQRT(Assumptions!$C$9)</f>
        <v>0.21676666053416849</v>
      </c>
      <c r="E1491" s="61">
        <f>STDEV('Daily Returns'!E$1492:E$1743)*SQRT(Assumptions!$C$9)</f>
        <v>0.1244860738707472</v>
      </c>
      <c r="F1491" s="48">
        <f>'Growth Index'!E1743/'Growth Index'!E1491-1</f>
        <v>0.13722990834849402</v>
      </c>
      <c r="G1491" s="62">
        <f>(F1491-Assumptions!$C$8)/E1491</f>
        <v>0.58022480830658774</v>
      </c>
      <c r="H1491" s="62">
        <f>CORREL('Daily Returns'!B$1492:B$1743,'Daily Returns'!C$1492:C$1743)</f>
        <v>-9.7445569775206381E-2</v>
      </c>
      <c r="I1491" s="62">
        <f>CORREL('Daily Returns'!B$1492:B$1743,'Daily Returns'!D$1492:D$1743)</f>
        <v>0.50661160892596357</v>
      </c>
      <c r="J1491" s="62">
        <f>CORREL('Daily Returns'!C$1492:C$1743,'Daily Returns'!D$1492:D$1743)</f>
        <v>2.5059765058358701E-2</v>
      </c>
    </row>
    <row r="1492" spans="1:10" x14ac:dyDescent="0.25">
      <c r="A1492" s="63">
        <f>'Daily Prices'!A1744</f>
        <v>44890</v>
      </c>
      <c r="B1492" s="35">
        <f>STDEV('Daily Returns'!B$1493:B$1744)*SQRT(Assumptions!$C$9)</f>
        <v>0.19032535807837353</v>
      </c>
      <c r="C1492" s="35">
        <f>STDEV('Daily Returns'!C$1493:C$1744)*SQRT(Assumptions!$C$9)</f>
        <v>0.1728304925463913</v>
      </c>
      <c r="D1492" s="35">
        <f>STDEV('Daily Returns'!D$1493:D$1744)*SQRT(Assumptions!$C$9)</f>
        <v>0.21612219665524496</v>
      </c>
      <c r="E1492" s="35">
        <f>STDEV('Daily Returns'!E$1493:E$1744)*SQRT(Assumptions!$C$9)</f>
        <v>0.12427140222438407</v>
      </c>
      <c r="F1492" s="32">
        <f>'Growth Index'!E1744/'Growth Index'!E1492-1</f>
        <v>0.14467002441111387</v>
      </c>
      <c r="G1492" s="37">
        <f>(F1492-Assumptions!$C$8)/E1492</f>
        <v>0.64109701013320763</v>
      </c>
      <c r="H1492" s="37">
        <f>CORREL('Daily Returns'!B$1493:B$1744,'Daily Returns'!C$1493:C$1744)</f>
        <v>-9.7256852943439373E-2</v>
      </c>
      <c r="I1492" s="37">
        <f>CORREL('Daily Returns'!B$1493:B$1744,'Daily Returns'!D$1493:D$1744)</f>
        <v>0.50497305297854445</v>
      </c>
      <c r="J1492" s="37">
        <f>CORREL('Daily Returns'!C$1493:C$1744,'Daily Returns'!D$1493:D$1744)</f>
        <v>2.5562041249195654E-2</v>
      </c>
    </row>
    <row r="1493" spans="1:10" x14ac:dyDescent="0.25">
      <c r="A1493" s="60">
        <f>'Daily Prices'!A1745</f>
        <v>44893</v>
      </c>
      <c r="B1493" s="61">
        <f>STDEV('Daily Returns'!B$1494:B$1745)*SQRT(Assumptions!$C$9)</f>
        <v>0.19016050728012623</v>
      </c>
      <c r="C1493" s="61">
        <f>STDEV('Daily Returns'!C$1494:C$1745)*SQRT(Assumptions!$C$9)</f>
        <v>0.17260587113423242</v>
      </c>
      <c r="D1493" s="61">
        <f>STDEV('Daily Returns'!D$1494:D$1745)*SQRT(Assumptions!$C$9)</f>
        <v>0.21609483217671305</v>
      </c>
      <c r="E1493" s="61">
        <f>STDEV('Daily Returns'!E$1494:E$1745)*SQRT(Assumptions!$C$9)</f>
        <v>0.12404480608006335</v>
      </c>
      <c r="F1493" s="48">
        <f>'Growth Index'!E1745/'Growth Index'!E1493-1</f>
        <v>0.13568929458643297</v>
      </c>
      <c r="G1493" s="62">
        <f>(F1493-Assumptions!$C$8)/E1493</f>
        <v>0.56986904023057072</v>
      </c>
      <c r="H1493" s="62">
        <f>CORREL('Daily Returns'!B$1494:B$1745,'Daily Returns'!C$1494:C$1745)</f>
        <v>-0.10036993076215897</v>
      </c>
      <c r="I1493" s="62">
        <f>CORREL('Daily Returns'!B$1494:B$1745,'Daily Returns'!D$1494:D$1745)</f>
        <v>0.50480932507133092</v>
      </c>
      <c r="J1493" s="62">
        <f>CORREL('Daily Returns'!C$1494:C$1745,'Daily Returns'!D$1494:D$1745)</f>
        <v>2.4552999412538398E-2</v>
      </c>
    </row>
    <row r="1494" spans="1:10" x14ac:dyDescent="0.25">
      <c r="A1494" s="63">
        <f>'Daily Prices'!A1746</f>
        <v>44894</v>
      </c>
      <c r="B1494" s="35">
        <f>STDEV('Daily Returns'!B$1495:B$1746)*SQRT(Assumptions!$C$9)</f>
        <v>0.19017031505160034</v>
      </c>
      <c r="C1494" s="35">
        <f>STDEV('Daily Returns'!C$1495:C$1746)*SQRT(Assumptions!$C$9)</f>
        <v>0.17262952623658986</v>
      </c>
      <c r="D1494" s="35">
        <f>STDEV('Daily Returns'!D$1495:D$1746)*SQRT(Assumptions!$C$9)</f>
        <v>0.21606097668268043</v>
      </c>
      <c r="E1494" s="35">
        <f>STDEV('Daily Returns'!E$1495:E$1746)*SQRT(Assumptions!$C$9)</f>
        <v>0.12406240907556167</v>
      </c>
      <c r="F1494" s="32">
        <f>'Growth Index'!E1746/'Growth Index'!E1494-1</f>
        <v>0.13730792555273497</v>
      </c>
      <c r="G1494" s="37">
        <f>(F1494-Assumptions!$C$8)/E1494</f>
        <v>0.58283509156020796</v>
      </c>
      <c r="H1494" s="37">
        <f>CORREL('Daily Returns'!B$1495:B$1746,'Daily Returns'!C$1495:C$1746)</f>
        <v>-0.10011668607183685</v>
      </c>
      <c r="I1494" s="37">
        <f>CORREL('Daily Returns'!B$1495:B$1746,'Daily Returns'!D$1495:D$1746)</f>
        <v>0.50508953302358428</v>
      </c>
      <c r="J1494" s="37">
        <f>CORREL('Daily Returns'!C$1495:C$1746,'Daily Returns'!D$1495:D$1746)</f>
        <v>2.4611093614550602E-2</v>
      </c>
    </row>
    <row r="1495" spans="1:10" x14ac:dyDescent="0.25">
      <c r="A1495" s="60">
        <f>'Daily Prices'!A1747</f>
        <v>44895</v>
      </c>
      <c r="B1495" s="61">
        <f>STDEV('Daily Returns'!B$1496:B$1747)*SQRT(Assumptions!$C$9)</f>
        <v>0.18960411257668464</v>
      </c>
      <c r="C1495" s="61">
        <f>STDEV('Daily Returns'!C$1496:C$1747)*SQRT(Assumptions!$C$9)</f>
        <v>0.17208316427440609</v>
      </c>
      <c r="D1495" s="61">
        <f>STDEV('Daily Returns'!D$1496:D$1747)*SQRT(Assumptions!$C$9)</f>
        <v>0.21562864689462022</v>
      </c>
      <c r="E1495" s="61">
        <f>STDEV('Daily Returns'!E$1496:E$1747)*SQRT(Assumptions!$C$9)</f>
        <v>0.12404030516445488</v>
      </c>
      <c r="F1495" s="48">
        <f>'Growth Index'!E1747/'Growth Index'!E1495-1</f>
        <v>0.13633453806360785</v>
      </c>
      <c r="G1495" s="62">
        <f>(F1495-Assumptions!$C$8)/E1495</f>
        <v>0.57509160404782322</v>
      </c>
      <c r="H1495" s="62">
        <f>CORREL('Daily Returns'!B$1496:B$1747,'Daily Returns'!C$1496:C$1747)</f>
        <v>-9.4254120569141342E-2</v>
      </c>
      <c r="I1495" s="62">
        <f>CORREL('Daily Returns'!B$1496:B$1747,'Daily Returns'!D$1496:D$1747)</f>
        <v>0.50269688516869926</v>
      </c>
      <c r="J1495" s="62">
        <f>CORREL('Daily Returns'!C$1496:C$1747,'Daily Returns'!D$1496:D$1747)</f>
        <v>2.9930689289496312E-2</v>
      </c>
    </row>
    <row r="1496" spans="1:10" x14ac:dyDescent="0.25">
      <c r="A1496" s="63">
        <f>'Daily Prices'!A1748</f>
        <v>44896</v>
      </c>
      <c r="B1496" s="35">
        <f>STDEV('Daily Returns'!B$1497:B$1748)*SQRT(Assumptions!$C$9)</f>
        <v>0.18960681969424723</v>
      </c>
      <c r="C1496" s="35">
        <f>STDEV('Daily Returns'!C$1497:C$1748)*SQRT(Assumptions!$C$9)</f>
        <v>0.17359883485863009</v>
      </c>
      <c r="D1496" s="35">
        <f>STDEV('Daily Returns'!D$1497:D$1748)*SQRT(Assumptions!$C$9)</f>
        <v>0.21587050335999139</v>
      </c>
      <c r="E1496" s="35">
        <f>STDEV('Daily Returns'!E$1497:E$1748)*SQRT(Assumptions!$C$9)</f>
        <v>0.12418036362878132</v>
      </c>
      <c r="F1496" s="32">
        <f>'Growth Index'!E1748/'Growth Index'!E1496-1</f>
        <v>0.14615468392620889</v>
      </c>
      <c r="G1496" s="37">
        <f>(F1496-Assumptions!$C$8)/E1496</f>
        <v>0.65352267906710859</v>
      </c>
      <c r="H1496" s="37">
        <f>CORREL('Daily Returns'!B$1497:B$1748,'Daily Returns'!C$1497:C$1748)</f>
        <v>-9.1385640800702578E-2</v>
      </c>
      <c r="I1496" s="37">
        <f>CORREL('Daily Returns'!B$1497:B$1748,'Daily Returns'!D$1497:D$1748)</f>
        <v>0.50173768028923948</v>
      </c>
      <c r="J1496" s="37">
        <f>CORREL('Daily Returns'!C$1497:C$1748,'Daily Returns'!D$1497:D$1748)</f>
        <v>2.164921748052049E-2</v>
      </c>
    </row>
    <row r="1497" spans="1:10" x14ac:dyDescent="0.25">
      <c r="A1497" s="60">
        <f>'Daily Prices'!A1749</f>
        <v>44900</v>
      </c>
      <c r="B1497" s="61">
        <f>STDEV('Daily Returns'!B$1498:B$1749)*SQRT(Assumptions!$C$9)</f>
        <v>0.18975038599308283</v>
      </c>
      <c r="C1497" s="61">
        <f>STDEV('Daily Returns'!C$1498:C$1749)*SQRT(Assumptions!$C$9)</f>
        <v>0.173644116112705</v>
      </c>
      <c r="D1497" s="61">
        <f>STDEV('Daily Returns'!D$1498:D$1749)*SQRT(Assumptions!$C$9)</f>
        <v>0.21620492586917872</v>
      </c>
      <c r="E1497" s="61">
        <f>STDEV('Daily Returns'!E$1498:E$1749)*SQRT(Assumptions!$C$9)</f>
        <v>0.12443758418582485</v>
      </c>
      <c r="F1497" s="48">
        <f>'Growth Index'!E1749/'Growth Index'!E1497-1</f>
        <v>0.13339682997964375</v>
      </c>
      <c r="G1497" s="62">
        <f>(F1497-Assumptions!$C$8)/E1497</f>
        <v>0.54964768423586197</v>
      </c>
      <c r="H1497" s="62">
        <f>CORREL('Daily Returns'!B$1498:B$1749,'Daily Returns'!C$1498:C$1749)</f>
        <v>-8.988514908362423E-2</v>
      </c>
      <c r="I1497" s="62">
        <f>CORREL('Daily Returns'!B$1498:B$1749,'Daily Returns'!D$1498:D$1749)</f>
        <v>0.50276815868766145</v>
      </c>
      <c r="J1497" s="62">
        <f>CORREL('Daily Returns'!C$1498:C$1749,'Daily Returns'!D$1498:D$1749)</f>
        <v>2.341444443476776E-2</v>
      </c>
    </row>
    <row r="1498" spans="1:10" x14ac:dyDescent="0.25">
      <c r="A1498" s="63">
        <f>'Daily Prices'!A1750</f>
        <v>44902</v>
      </c>
      <c r="B1498" s="35">
        <f>STDEV('Daily Returns'!B$1499:B$1750)*SQRT(Assumptions!$C$9)</f>
        <v>0.18974731278557433</v>
      </c>
      <c r="C1498" s="35">
        <f>STDEV('Daily Returns'!C$1499:C$1750)*SQRT(Assumptions!$C$9)</f>
        <v>0.17368260065628879</v>
      </c>
      <c r="D1498" s="35">
        <f>STDEV('Daily Returns'!D$1499:D$1750)*SQRT(Assumptions!$C$9)</f>
        <v>0.21650665312858897</v>
      </c>
      <c r="E1498" s="35">
        <f>STDEV('Daily Returns'!E$1499:E$1750)*SQRT(Assumptions!$C$9)</f>
        <v>0.12439095387138997</v>
      </c>
      <c r="F1498" s="32">
        <f>'Growth Index'!E1750/'Growth Index'!E1498-1</f>
        <v>0.13548156974852765</v>
      </c>
      <c r="G1498" s="37">
        <f>(F1498-Assumptions!$C$8)/E1498</f>
        <v>0.56661330711717028</v>
      </c>
      <c r="H1498" s="37">
        <f>CORREL('Daily Returns'!B$1499:B$1750,'Daily Returns'!C$1499:C$1750)</f>
        <v>-9.3446554736131004E-2</v>
      </c>
      <c r="I1498" s="37">
        <f>CORREL('Daily Returns'!B$1499:B$1750,'Daily Returns'!D$1499:D$1750)</f>
        <v>0.50486111525577004</v>
      </c>
      <c r="J1498" s="37">
        <f>CORREL('Daily Returns'!C$1499:C$1750,'Daily Returns'!D$1499:D$1750)</f>
        <v>2.1418658111160439E-2</v>
      </c>
    </row>
    <row r="1499" spans="1:10" x14ac:dyDescent="0.25">
      <c r="A1499" s="60">
        <f>'Daily Prices'!A1751</f>
        <v>44903</v>
      </c>
      <c r="B1499" s="61">
        <f>STDEV('Daily Returns'!B$1500:B$1751)*SQRT(Assumptions!$C$9)</f>
        <v>0.18970712417864813</v>
      </c>
      <c r="C1499" s="61">
        <f>STDEV('Daily Returns'!C$1500:C$1751)*SQRT(Assumptions!$C$9)</f>
        <v>0.17368312099187427</v>
      </c>
      <c r="D1499" s="61">
        <f>STDEV('Daily Returns'!D$1500:D$1751)*SQRT(Assumptions!$C$9)</f>
        <v>0.2165124756111107</v>
      </c>
      <c r="E1499" s="61">
        <f>STDEV('Daily Returns'!E$1500:E$1751)*SQRT(Assumptions!$C$9)</f>
        <v>0.12434930428718335</v>
      </c>
      <c r="F1499" s="48">
        <f>'Growth Index'!E1751/'Growth Index'!E1499-1</f>
        <v>0.12967243697126118</v>
      </c>
      <c r="G1499" s="62">
        <f>(F1499-Assumptions!$C$8)/E1499</f>
        <v>0.52008684199712851</v>
      </c>
      <c r="H1499" s="62">
        <f>CORREL('Daily Returns'!B$1500:B$1751,'Daily Returns'!C$1500:C$1751)</f>
        <v>-9.2762978801786966E-2</v>
      </c>
      <c r="I1499" s="62">
        <f>CORREL('Daily Returns'!B$1500:B$1751,'Daily Returns'!D$1500:D$1751)</f>
        <v>0.50559802560143252</v>
      </c>
      <c r="J1499" s="62">
        <f>CORREL('Daily Returns'!C$1500:C$1751,'Daily Returns'!D$1500:D$1751)</f>
        <v>1.9250613858701748E-2</v>
      </c>
    </row>
    <row r="1500" spans="1:10" x14ac:dyDescent="0.25">
      <c r="A1500" s="63">
        <f>'Daily Prices'!A1752</f>
        <v>44904</v>
      </c>
      <c r="B1500" s="35">
        <f>STDEV('Daily Returns'!B$1501:B$1752)*SQRT(Assumptions!$C$9)</f>
        <v>0.18974970515870493</v>
      </c>
      <c r="C1500" s="35">
        <f>STDEV('Daily Returns'!C$1501:C$1752)*SQRT(Assumptions!$C$9)</f>
        <v>0.17373447646516677</v>
      </c>
      <c r="D1500" s="35">
        <f>STDEV('Daily Returns'!D$1501:D$1752)*SQRT(Assumptions!$C$9)</f>
        <v>0.21679377007064693</v>
      </c>
      <c r="E1500" s="35">
        <f>STDEV('Daily Returns'!E$1501:E$1752)*SQRT(Assumptions!$C$9)</f>
        <v>0.12438223404627738</v>
      </c>
      <c r="F1500" s="32">
        <f>'Growth Index'!E1752/'Growth Index'!E1500-1</f>
        <v>0.12820821160841578</v>
      </c>
      <c r="G1500" s="37">
        <f>(F1500-Assumptions!$C$8)/E1500</f>
        <v>0.50817716929653045</v>
      </c>
      <c r="H1500" s="37">
        <f>CORREL('Daily Returns'!B$1501:B$1752,'Daily Returns'!C$1501:C$1752)</f>
        <v>-9.340577589054519E-2</v>
      </c>
      <c r="I1500" s="37">
        <f>CORREL('Daily Returns'!B$1501:B$1752,'Daily Returns'!D$1501:D$1752)</f>
        <v>0.50614043495014083</v>
      </c>
      <c r="J1500" s="37">
        <f>CORREL('Daily Returns'!C$1501:C$1752,'Daily Returns'!D$1501:D$1752)</f>
        <v>1.7966164072335908E-2</v>
      </c>
    </row>
    <row r="1501" spans="1:10" x14ac:dyDescent="0.25">
      <c r="A1501" s="60">
        <f>'Daily Prices'!A1753</f>
        <v>44907</v>
      </c>
      <c r="B1501" s="61">
        <f>STDEV('Daily Returns'!B$1502:B$1753)*SQRT(Assumptions!$C$9)</f>
        <v>0.18947664240332535</v>
      </c>
      <c r="C1501" s="61">
        <f>STDEV('Daily Returns'!C$1502:C$1753)*SQRT(Assumptions!$C$9)</f>
        <v>0.17351459103654127</v>
      </c>
      <c r="D1501" s="61">
        <f>STDEV('Daily Returns'!D$1502:D$1753)*SQRT(Assumptions!$C$9)</f>
        <v>0.22274406812344477</v>
      </c>
      <c r="E1501" s="61">
        <f>STDEV('Daily Returns'!E$1502:E$1753)*SQRT(Assumptions!$C$9)</f>
        <v>0.12479644312669351</v>
      </c>
      <c r="F1501" s="48">
        <f>'Growth Index'!E1753/'Growth Index'!E1501-1</f>
        <v>0.13297682555714618</v>
      </c>
      <c r="G1501" s="62">
        <f>(F1501-Assumptions!$C$8)/E1501</f>
        <v>0.54470162653703214</v>
      </c>
      <c r="H1501" s="62">
        <f>CORREL('Daily Returns'!B$1502:B$1753,'Daily Returns'!C$1502:C$1753)</f>
        <v>-9.6427452621766843E-2</v>
      </c>
      <c r="I1501" s="62">
        <f>CORREL('Daily Returns'!B$1502:B$1753,'Daily Returns'!D$1502:D$1753)</f>
        <v>0.48943865456004987</v>
      </c>
      <c r="J1501" s="62">
        <f>CORREL('Daily Returns'!C$1502:C$1753,'Daily Returns'!D$1502:D$1753)</f>
        <v>1.1122736302156998E-2</v>
      </c>
    </row>
    <row r="1502" spans="1:10" x14ac:dyDescent="0.25">
      <c r="A1502" s="63">
        <f>'Daily Prices'!A1754</f>
        <v>44908</v>
      </c>
      <c r="B1502" s="35">
        <f>STDEV('Daily Returns'!B$1503:B$1754)*SQRT(Assumptions!$C$9)</f>
        <v>0.18933761454712331</v>
      </c>
      <c r="C1502" s="35">
        <f>STDEV('Daily Returns'!C$1503:C$1754)*SQRT(Assumptions!$C$9)</f>
        <v>0.17431633975991948</v>
      </c>
      <c r="D1502" s="35">
        <f>STDEV('Daily Returns'!D$1503:D$1754)*SQRT(Assumptions!$C$9)</f>
        <v>0.22256427367021259</v>
      </c>
      <c r="E1502" s="35">
        <f>STDEV('Daily Returns'!E$1503:E$1754)*SQRT(Assumptions!$C$9)</f>
        <v>0.12522294624197106</v>
      </c>
      <c r="F1502" s="32">
        <f>'Growth Index'!E1754/'Growth Index'!E1502-1</f>
        <v>0.14154373843789125</v>
      </c>
      <c r="G1502" s="37">
        <f>(F1502-Assumptions!$C$8)/E1502</f>
        <v>0.61125968310938872</v>
      </c>
      <c r="H1502" s="37">
        <f>CORREL('Daily Returns'!B$1503:B$1754,'Daily Returns'!C$1503:C$1754)</f>
        <v>-9.0485908298889653E-2</v>
      </c>
      <c r="I1502" s="37">
        <f>CORREL('Daily Returns'!B$1503:B$1754,'Daily Returns'!D$1503:D$1754)</f>
        <v>0.4933914477435577</v>
      </c>
      <c r="J1502" s="37">
        <f>CORREL('Daily Returns'!C$1503:C$1754,'Daily Returns'!D$1503:D$1754)</f>
        <v>1.1681507463921088E-2</v>
      </c>
    </row>
    <row r="1503" spans="1:10" x14ac:dyDescent="0.25">
      <c r="A1503" s="60">
        <f>'Daily Prices'!A1755</f>
        <v>44909</v>
      </c>
      <c r="B1503" s="61">
        <f>STDEV('Daily Returns'!B$1504:B$1755)*SQRT(Assumptions!$C$9)</f>
        <v>0.18879645385998103</v>
      </c>
      <c r="C1503" s="61">
        <f>STDEV('Daily Returns'!C$1504:C$1755)*SQRT(Assumptions!$C$9)</f>
        <v>0.17416210466369253</v>
      </c>
      <c r="D1503" s="61">
        <f>STDEV('Daily Returns'!D$1504:D$1755)*SQRT(Assumptions!$C$9)</f>
        <v>0.22232573018377899</v>
      </c>
      <c r="E1503" s="61">
        <f>STDEV('Daily Returns'!E$1504:E$1755)*SQRT(Assumptions!$C$9)</f>
        <v>0.12464790693190633</v>
      </c>
      <c r="F1503" s="48">
        <f>'Growth Index'!E1755/'Growth Index'!E1503-1</f>
        <v>0.12500672506864086</v>
      </c>
      <c r="G1503" s="62">
        <f>(F1503-Assumptions!$C$8)/E1503</f>
        <v>0.48140980900242325</v>
      </c>
      <c r="H1503" s="62">
        <f>CORREL('Daily Returns'!B$1504:B$1755,'Daily Returns'!C$1504:C$1755)</f>
        <v>-9.6619631914745152E-2</v>
      </c>
      <c r="I1503" s="62">
        <f>CORREL('Daily Returns'!B$1504:B$1755,'Daily Returns'!D$1504:D$1755)</f>
        <v>0.49181811842910916</v>
      </c>
      <c r="J1503" s="62">
        <f>CORREL('Daily Returns'!C$1504:C$1755,'Daily Returns'!D$1504:D$1755)</f>
        <v>7.9584241717910488E-3</v>
      </c>
    </row>
    <row r="1504" spans="1:10" x14ac:dyDescent="0.25">
      <c r="A1504" s="63">
        <f>'Daily Prices'!A1756</f>
        <v>44910</v>
      </c>
      <c r="B1504" s="35">
        <f>STDEV('Daily Returns'!B$1505:B$1756)*SQRT(Assumptions!$C$9)</f>
        <v>0.18933120693441613</v>
      </c>
      <c r="C1504" s="35">
        <f>STDEV('Daily Returns'!C$1505:C$1756)*SQRT(Assumptions!$C$9)</f>
        <v>0.17430299008841216</v>
      </c>
      <c r="D1504" s="35">
        <f>STDEV('Daily Returns'!D$1505:D$1756)*SQRT(Assumptions!$C$9)</f>
        <v>0.22235398995035499</v>
      </c>
      <c r="E1504" s="35">
        <f>STDEV('Daily Returns'!E$1505:E$1756)*SQRT(Assumptions!$C$9)</f>
        <v>0.1251733531095949</v>
      </c>
      <c r="F1504" s="32">
        <f>'Growth Index'!E1756/'Growth Index'!E1504-1</f>
        <v>0.11118109682602317</v>
      </c>
      <c r="G1504" s="37">
        <f>(F1504-Assumptions!$C$8)/E1504</f>
        <v>0.36893712342745616</v>
      </c>
      <c r="H1504" s="37">
        <f>CORREL('Daily Returns'!B$1505:B$1756,'Daily Returns'!C$1505:C$1756)</f>
        <v>-9.1883052883759947E-2</v>
      </c>
      <c r="I1504" s="37">
        <f>CORREL('Daily Returns'!B$1505:B$1756,'Daily Returns'!D$1505:D$1756)</f>
        <v>0.49387942792553924</v>
      </c>
      <c r="J1504" s="37">
        <f>CORREL('Daily Returns'!C$1505:C$1756,'Daily Returns'!D$1505:D$1756)</f>
        <v>1.2544551112112763E-2</v>
      </c>
    </row>
    <row r="1505" spans="1:10" x14ac:dyDescent="0.25">
      <c r="A1505" s="60">
        <f>'Daily Prices'!A1757</f>
        <v>44911</v>
      </c>
      <c r="B1505" s="61">
        <f>STDEV('Daily Returns'!B$1506:B$1757)*SQRT(Assumptions!$C$9)</f>
        <v>0.18947106512070006</v>
      </c>
      <c r="C1505" s="61">
        <f>STDEV('Daily Returns'!C$1506:C$1757)*SQRT(Assumptions!$C$9)</f>
        <v>0.17422452408326869</v>
      </c>
      <c r="D1505" s="61">
        <f>STDEV('Daily Returns'!D$1506:D$1757)*SQRT(Assumptions!$C$9)</f>
        <v>0.22019016664168792</v>
      </c>
      <c r="E1505" s="61">
        <f>STDEV('Daily Returns'!E$1506:E$1757)*SQRT(Assumptions!$C$9)</f>
        <v>0.12506420938113363</v>
      </c>
      <c r="F1505" s="48">
        <f>'Growth Index'!E1757/'Growth Index'!E1505-1</f>
        <v>0.11405453326977066</v>
      </c>
      <c r="G1505" s="62">
        <f>(F1505-Assumptions!$C$8)/E1505</f>
        <v>0.3922347849357668</v>
      </c>
      <c r="H1505" s="62">
        <f>CORREL('Daily Returns'!B$1506:B$1757,'Daily Returns'!C$1506:C$1757)</f>
        <v>-9.3087435660893461E-2</v>
      </c>
      <c r="I1505" s="62">
        <f>CORREL('Daily Returns'!B$1506:B$1757,'Daily Returns'!D$1506:D$1757)</f>
        <v>0.50206266454074877</v>
      </c>
      <c r="J1505" s="62">
        <f>CORREL('Daily Returns'!C$1506:C$1757,'Daily Returns'!D$1506:D$1757)</f>
        <v>1.7067990766524266E-2</v>
      </c>
    </row>
    <row r="1506" spans="1:10" x14ac:dyDescent="0.25">
      <c r="A1506" s="63">
        <f>'Daily Prices'!A1758</f>
        <v>44914</v>
      </c>
      <c r="B1506" s="35">
        <f>STDEV('Daily Returns'!B$1507:B$1758)*SQRT(Assumptions!$C$9)</f>
        <v>0.18947602749259421</v>
      </c>
      <c r="C1506" s="35">
        <f>STDEV('Daily Returns'!C$1507:C$1758)*SQRT(Assumptions!$C$9)</f>
        <v>0.17407999931850116</v>
      </c>
      <c r="D1506" s="35">
        <f>STDEV('Daily Returns'!D$1507:D$1758)*SQRT(Assumptions!$C$9)</f>
        <v>0.21867763819520961</v>
      </c>
      <c r="E1506" s="35">
        <f>STDEV('Daily Returns'!E$1507:E$1758)*SQRT(Assumptions!$C$9)</f>
        <v>0.12438337855204674</v>
      </c>
      <c r="F1506" s="32">
        <f>'Growth Index'!E1758/'Growth Index'!E1506-1</f>
        <v>0.10240287059182607</v>
      </c>
      <c r="G1506" s="37">
        <f>(F1506-Assumptions!$C$8)/E1506</f>
        <v>0.30070634056764489</v>
      </c>
      <c r="H1506" s="37">
        <f>CORREL('Daily Returns'!B$1507:B$1758,'Daily Returns'!C$1507:C$1758)</f>
        <v>-9.5709112364810348E-2</v>
      </c>
      <c r="I1506" s="37">
        <f>CORREL('Daily Returns'!B$1507:B$1758,'Daily Returns'!D$1507:D$1758)</f>
        <v>0.50189590445342391</v>
      </c>
      <c r="J1506" s="37">
        <f>CORREL('Daily Returns'!C$1507:C$1758,'Daily Returns'!D$1507:D$1758)</f>
        <v>1.1180372448064123E-2</v>
      </c>
    </row>
    <row r="1507" spans="1:10" x14ac:dyDescent="0.25">
      <c r="A1507" s="60">
        <f>'Daily Prices'!A1759</f>
        <v>44915</v>
      </c>
      <c r="B1507" s="61">
        <f>STDEV('Daily Returns'!B$1508:B$1759)*SQRT(Assumptions!$C$9)</f>
        <v>0.18925788161475202</v>
      </c>
      <c r="C1507" s="61">
        <f>STDEV('Daily Returns'!C$1508:C$1759)*SQRT(Assumptions!$C$9)</f>
        <v>0.1745126821628378</v>
      </c>
      <c r="D1507" s="61">
        <f>STDEV('Daily Returns'!D$1508:D$1759)*SQRT(Assumptions!$C$9)</f>
        <v>0.21842513536648217</v>
      </c>
      <c r="E1507" s="61">
        <f>STDEV('Daily Returns'!E$1508:E$1759)*SQRT(Assumptions!$C$9)</f>
        <v>0.12422912850106087</v>
      </c>
      <c r="F1507" s="48">
        <f>'Growth Index'!E1759/'Growth Index'!E1507-1</f>
        <v>9.8513132436214734E-2</v>
      </c>
      <c r="G1507" s="62">
        <f>(F1507-Assumptions!$C$8)/E1507</f>
        <v>0.26976871560302818</v>
      </c>
      <c r="H1507" s="62">
        <f>CORREL('Daily Returns'!B$1508:B$1759,'Daily Returns'!C$1508:C$1759)</f>
        <v>-9.7046309678484266E-2</v>
      </c>
      <c r="I1507" s="62">
        <f>CORREL('Daily Returns'!B$1508:B$1759,'Daily Returns'!D$1508:D$1759)</f>
        <v>0.50073739034099318</v>
      </c>
      <c r="J1507" s="62">
        <f>CORREL('Daily Returns'!C$1508:C$1759,'Daily Returns'!D$1508:D$1759)</f>
        <v>9.3885248497240781E-3</v>
      </c>
    </row>
    <row r="1508" spans="1:10" x14ac:dyDescent="0.25">
      <c r="A1508" s="63">
        <f>'Daily Prices'!A1760</f>
        <v>44916</v>
      </c>
      <c r="B1508" s="35">
        <f>STDEV('Daily Returns'!B$1509:B$1760)*SQRT(Assumptions!$C$9)</f>
        <v>0.18939547397644479</v>
      </c>
      <c r="C1508" s="35">
        <f>STDEV('Daily Returns'!C$1509:C$1760)*SQRT(Assumptions!$C$9)</f>
        <v>0.17402610275032193</v>
      </c>
      <c r="D1508" s="35">
        <f>STDEV('Daily Returns'!D$1509:D$1760)*SQRT(Assumptions!$C$9)</f>
        <v>0.21852127852283773</v>
      </c>
      <c r="E1508" s="35">
        <f>STDEV('Daily Returns'!E$1509:E$1760)*SQRT(Assumptions!$C$9)</f>
        <v>0.12432171296814705</v>
      </c>
      <c r="F1508" s="32">
        <f>'Growth Index'!E1760/'Growth Index'!E1508-1</f>
        <v>9.3546938322834228E-2</v>
      </c>
      <c r="G1508" s="37">
        <f>(F1508-Assumptions!$C$8)/E1508</f>
        <v>0.22962150087288732</v>
      </c>
      <c r="H1508" s="37">
        <f>CORREL('Daily Returns'!B$1509:B$1760,'Daily Returns'!C$1509:C$1760)</f>
        <v>-9.5617966256597797E-2</v>
      </c>
      <c r="I1508" s="37">
        <f>CORREL('Daily Returns'!B$1509:B$1760,'Daily Returns'!D$1509:D$1760)</f>
        <v>0.50134429110021228</v>
      </c>
      <c r="J1508" s="37">
        <f>CORREL('Daily Returns'!C$1509:C$1760,'Daily Returns'!D$1509:D$1760)</f>
        <v>1.1593180921246461E-2</v>
      </c>
    </row>
    <row r="1509" spans="1:10" x14ac:dyDescent="0.25">
      <c r="A1509" s="60">
        <f>'Daily Prices'!A1761</f>
        <v>44917</v>
      </c>
      <c r="B1509" s="61">
        <f>STDEV('Daily Returns'!B$1510:B$1761)*SQRT(Assumptions!$C$9)</f>
        <v>0.18943537942714439</v>
      </c>
      <c r="C1509" s="61">
        <f>STDEV('Daily Returns'!C$1510:C$1761)*SQRT(Assumptions!$C$9)</f>
        <v>0.17417996174077893</v>
      </c>
      <c r="D1509" s="61">
        <f>STDEV('Daily Returns'!D$1510:D$1761)*SQRT(Assumptions!$C$9)</f>
        <v>0.21835883480784177</v>
      </c>
      <c r="E1509" s="61">
        <f>STDEV('Daily Returns'!E$1510:E$1761)*SQRT(Assumptions!$C$9)</f>
        <v>0.12450132274119254</v>
      </c>
      <c r="F1509" s="48">
        <f>'Growth Index'!E1761/'Growth Index'!E1509-1</f>
        <v>8.7531396965967234E-2</v>
      </c>
      <c r="G1509" s="62">
        <f>(F1509-Assumptions!$C$8)/E1509</f>
        <v>0.18097315329576405</v>
      </c>
      <c r="H1509" s="62">
        <f>CORREL('Daily Returns'!B$1510:B$1761,'Daily Returns'!C$1510:C$1761)</f>
        <v>-9.4284196442533164E-2</v>
      </c>
      <c r="I1509" s="62">
        <f>CORREL('Daily Returns'!B$1510:B$1761,'Daily Returns'!D$1510:D$1761)</f>
        <v>0.50203363353196373</v>
      </c>
      <c r="J1509" s="62">
        <f>CORREL('Daily Returns'!C$1510:C$1761,'Daily Returns'!D$1510:D$1761)</f>
        <v>1.4688503735899488E-2</v>
      </c>
    </row>
    <row r="1510" spans="1:10" x14ac:dyDescent="0.25">
      <c r="A1510" s="63">
        <f>'Daily Prices'!A1762</f>
        <v>44918</v>
      </c>
      <c r="B1510" s="35">
        <f>STDEV('Daily Returns'!B$1511:B$1762)*SQRT(Assumptions!$C$9)</f>
        <v>0.18997886957726609</v>
      </c>
      <c r="C1510" s="35">
        <f>STDEV('Daily Returns'!C$1511:C$1762)*SQRT(Assumptions!$C$9)</f>
        <v>0.17402202643499989</v>
      </c>
      <c r="D1510" s="35">
        <f>STDEV('Daily Returns'!D$1511:D$1762)*SQRT(Assumptions!$C$9)</f>
        <v>0.21899063495218926</v>
      </c>
      <c r="E1510" s="35">
        <f>STDEV('Daily Returns'!E$1511:E$1762)*SQRT(Assumptions!$C$9)</f>
        <v>0.12472225030409105</v>
      </c>
      <c r="F1510" s="32">
        <f>'Growth Index'!E1762/'Growth Index'!E1510-1</f>
        <v>8.4190025688867465E-2</v>
      </c>
      <c r="G1510" s="37">
        <f>(F1510-Assumptions!$C$8)/E1510</f>
        <v>0.15386208669326748</v>
      </c>
      <c r="H1510" s="37">
        <f>CORREL('Daily Returns'!B$1511:B$1762,'Daily Returns'!C$1511:C$1762)</f>
        <v>-9.5515607111554907E-2</v>
      </c>
      <c r="I1510" s="37">
        <f>CORREL('Daily Returns'!B$1511:B$1762,'Daily Returns'!D$1511:D$1762)</f>
        <v>0.50489830998440943</v>
      </c>
      <c r="J1510" s="37">
        <f>CORREL('Daily Returns'!C$1511:C$1762,'Daily Returns'!D$1511:D$1762)</f>
        <v>1.3417645877968577E-2</v>
      </c>
    </row>
    <row r="1511" spans="1:10" x14ac:dyDescent="0.25">
      <c r="A1511" s="60">
        <f>'Daily Prices'!A1763</f>
        <v>44921</v>
      </c>
      <c r="B1511" s="61">
        <f>STDEV('Daily Returns'!B$1512:B$1763)*SQRT(Assumptions!$C$9)</f>
        <v>0.19028133596982807</v>
      </c>
      <c r="C1511" s="61">
        <f>STDEV('Daily Returns'!C$1512:C$1763)*SQRT(Assumptions!$C$9)</f>
        <v>0.17402196759064273</v>
      </c>
      <c r="D1511" s="61">
        <f>STDEV('Daily Returns'!D$1512:D$1763)*SQRT(Assumptions!$C$9)</f>
        <v>0.21957622076155592</v>
      </c>
      <c r="E1511" s="61">
        <f>STDEV('Daily Returns'!E$1512:E$1763)*SQRT(Assumptions!$C$9)</f>
        <v>0.12499700865135088</v>
      </c>
      <c r="F1511" s="48">
        <f>'Growth Index'!E1763/'Growth Index'!E1511-1</f>
        <v>9.3760322685190856E-2</v>
      </c>
      <c r="G1511" s="62">
        <f>(F1511-Assumptions!$C$8)/E1511</f>
        <v>0.23008808767104869</v>
      </c>
      <c r="H1511" s="62">
        <f>CORREL('Daily Returns'!B$1512:B$1763,'Daily Returns'!C$1512:C$1763)</f>
        <v>-9.5463242507353885E-2</v>
      </c>
      <c r="I1511" s="62">
        <f>CORREL('Daily Returns'!B$1512:B$1763,'Daily Returns'!D$1512:D$1763)</f>
        <v>0.50785202958508158</v>
      </c>
      <c r="J1511" s="62">
        <f>CORREL('Daily Returns'!C$1512:C$1763,'Daily Returns'!D$1512:D$1763)</f>
        <v>1.3118054173752863E-2</v>
      </c>
    </row>
    <row r="1512" spans="1:10" x14ac:dyDescent="0.25">
      <c r="A1512" s="63">
        <f>'Daily Prices'!A1764</f>
        <v>44922</v>
      </c>
      <c r="B1512" s="35">
        <f>STDEV('Daily Returns'!B$1513:B$1764)*SQRT(Assumptions!$C$9)</f>
        <v>0.19036511244397547</v>
      </c>
      <c r="C1512" s="35">
        <f>STDEV('Daily Returns'!C$1513:C$1764)*SQRT(Assumptions!$C$9)</f>
        <v>0.17307617729631475</v>
      </c>
      <c r="D1512" s="35">
        <f>STDEV('Daily Returns'!D$1513:D$1764)*SQRT(Assumptions!$C$9)</f>
        <v>0.21940618168062184</v>
      </c>
      <c r="E1512" s="35">
        <f>STDEV('Daily Returns'!E$1513:E$1764)*SQRT(Assumptions!$C$9)</f>
        <v>0.12497387706574165</v>
      </c>
      <c r="F1512" s="32">
        <f>'Growth Index'!E1764/'Growth Index'!E1512-1</f>
        <v>9.2828133212719433E-2</v>
      </c>
      <c r="G1512" s="37">
        <f>(F1512-Assumptions!$C$8)/E1512</f>
        <v>0.2226716003863802</v>
      </c>
      <c r="H1512" s="37">
        <f>CORREL('Daily Returns'!B$1513:B$1764,'Daily Returns'!C$1513:C$1764)</f>
        <v>-9.5072078773288576E-2</v>
      </c>
      <c r="I1512" s="37">
        <f>CORREL('Daily Returns'!B$1513:B$1764,'Daily Returns'!D$1513:D$1764)</f>
        <v>0.50825787711785941</v>
      </c>
      <c r="J1512" s="37">
        <f>CORREL('Daily Returns'!C$1513:C$1764,'Daily Returns'!D$1513:D$1764)</f>
        <v>1.780102065796272E-2</v>
      </c>
    </row>
    <row r="1513" spans="1:10" x14ac:dyDescent="0.25">
      <c r="A1513" s="60">
        <f>'Daily Prices'!A1765</f>
        <v>44923</v>
      </c>
      <c r="B1513" s="61">
        <f>STDEV('Daily Returns'!B$1514:B$1765)*SQRT(Assumptions!$C$9)</f>
        <v>0.19035127793824952</v>
      </c>
      <c r="C1513" s="61">
        <f>STDEV('Daily Returns'!C$1514:C$1765)*SQRT(Assumptions!$C$9)</f>
        <v>0.17307321431086303</v>
      </c>
      <c r="D1513" s="61">
        <f>STDEV('Daily Returns'!D$1514:D$1765)*SQRT(Assumptions!$C$9)</f>
        <v>0.2194039248874235</v>
      </c>
      <c r="E1513" s="61">
        <f>STDEV('Daily Returns'!E$1514:E$1765)*SQRT(Assumptions!$C$9)</f>
        <v>0.12497612735885495</v>
      </c>
      <c r="F1513" s="48">
        <f>'Growth Index'!E1765/'Growth Index'!E1513-1</f>
        <v>9.1450769792012165E-2</v>
      </c>
      <c r="G1513" s="62">
        <f>(F1513-Assumptions!$C$8)/E1513</f>
        <v>0.21164657883870686</v>
      </c>
      <c r="H1513" s="62">
        <f>CORREL('Daily Returns'!B$1514:B$1765,'Daily Returns'!C$1514:C$1765)</f>
        <v>-9.4949985931582187E-2</v>
      </c>
      <c r="I1513" s="62">
        <f>CORREL('Daily Returns'!B$1514:B$1765,'Daily Returns'!D$1514:D$1765)</f>
        <v>0.50823712151702927</v>
      </c>
      <c r="J1513" s="62">
        <f>CORREL('Daily Returns'!C$1514:C$1765,'Daily Returns'!D$1514:D$1765)</f>
        <v>1.7881597343823392E-2</v>
      </c>
    </row>
    <row r="1514" spans="1:10" x14ac:dyDescent="0.25">
      <c r="A1514" s="63">
        <f>'Daily Prices'!A1766</f>
        <v>44924</v>
      </c>
      <c r="B1514" s="35">
        <f>STDEV('Daily Returns'!B$1515:B$1766)*SQRT(Assumptions!$C$9)</f>
        <v>0.19028348169675879</v>
      </c>
      <c r="C1514" s="35">
        <f>STDEV('Daily Returns'!C$1515:C$1766)*SQRT(Assumptions!$C$9)</f>
        <v>0.17274012473570538</v>
      </c>
      <c r="D1514" s="35">
        <f>STDEV('Daily Returns'!D$1515:D$1766)*SQRT(Assumptions!$C$9)</f>
        <v>0.219324223306053</v>
      </c>
      <c r="E1514" s="35">
        <f>STDEV('Daily Returns'!E$1515:E$1766)*SQRT(Assumptions!$C$9)</f>
        <v>0.1250820406939705</v>
      </c>
      <c r="F1514" s="32">
        <f>'Growth Index'!E1766/'Growth Index'!E1514-1</f>
        <v>9.7783018443307501E-2</v>
      </c>
      <c r="G1514" s="37">
        <f>(F1514-Assumptions!$C$8)/E1514</f>
        <v>0.26209212978476598</v>
      </c>
      <c r="H1514" s="37">
        <f>CORREL('Daily Returns'!B$1515:B$1766,'Daily Returns'!C$1515:C$1766)</f>
        <v>-9.2158890680332214E-2</v>
      </c>
      <c r="I1514" s="37">
        <f>CORREL('Daily Returns'!B$1515:B$1766,'Daily Returns'!D$1515:D$1766)</f>
        <v>0.5078719233898551</v>
      </c>
      <c r="J1514" s="37">
        <f>CORREL('Daily Returns'!C$1515:C$1766,'Daily Returns'!D$1515:D$1766)</f>
        <v>2.1457934043889262E-2</v>
      </c>
    </row>
    <row r="1515" spans="1:10" x14ac:dyDescent="0.25">
      <c r="A1515" s="60">
        <f>'Daily Prices'!A1767</f>
        <v>44925</v>
      </c>
      <c r="B1515" s="61">
        <f>STDEV('Daily Returns'!B$1516:B$1767)*SQRT(Assumptions!$C$9)</f>
        <v>0.19031453469911394</v>
      </c>
      <c r="C1515" s="61">
        <f>STDEV('Daily Returns'!C$1516:C$1767)*SQRT(Assumptions!$C$9)</f>
        <v>0.17266916908992574</v>
      </c>
      <c r="D1515" s="61">
        <f>STDEV('Daily Returns'!D$1516:D$1767)*SQRT(Assumptions!$C$9)</f>
        <v>0.21938358100916774</v>
      </c>
      <c r="E1515" s="61">
        <f>STDEV('Daily Returns'!E$1516:E$1767)*SQRT(Assumptions!$C$9)</f>
        <v>0.12512033489438437</v>
      </c>
      <c r="F1515" s="48">
        <f>'Growth Index'!E1767/'Growth Index'!E1515-1</f>
        <v>9.3397827501049413E-2</v>
      </c>
      <c r="G1515" s="62">
        <f>(F1515-Assumptions!$C$8)/E1515</f>
        <v>0.22696412637498428</v>
      </c>
      <c r="H1515" s="62">
        <f>CORREL('Daily Returns'!B$1516:B$1767,'Daily Returns'!C$1516:C$1767)</f>
        <v>-9.1586594265444771E-2</v>
      </c>
      <c r="I1515" s="62">
        <f>CORREL('Daily Returns'!B$1516:B$1767,'Daily Returns'!D$1516:D$1767)</f>
        <v>0.50820683986460269</v>
      </c>
      <c r="J1515" s="62">
        <f>CORREL('Daily Returns'!C$1516:C$1767,'Daily Returns'!D$1516:D$1767)</f>
        <v>2.159617403118692E-2</v>
      </c>
    </row>
    <row r="1516" spans="1:10" x14ac:dyDescent="0.25">
      <c r="A1516" s="63">
        <f>'Daily Prices'!A1768</f>
        <v>44928</v>
      </c>
      <c r="B1516" s="35">
        <f>STDEV('Daily Returns'!B$1517:B$1768)*SQRT(Assumptions!$C$9)</f>
        <v>0.18942868039512453</v>
      </c>
      <c r="C1516" s="35">
        <f>STDEV('Daily Returns'!C$1517:C$1768)*SQRT(Assumptions!$C$9)</f>
        <v>0.17266028222561688</v>
      </c>
      <c r="D1516" s="35">
        <f>STDEV('Daily Returns'!D$1517:D$1768)*SQRT(Assumptions!$C$9)</f>
        <v>0.21895209198649751</v>
      </c>
      <c r="E1516" s="35">
        <f>STDEV('Daily Returns'!E$1517:E$1768)*SQRT(Assumptions!$C$9)</f>
        <v>0.1245611718260682</v>
      </c>
      <c r="F1516" s="32">
        <f>'Growth Index'!E1768/'Growth Index'!E1516-1</f>
        <v>0.10171640145977179</v>
      </c>
      <c r="G1516" s="37">
        <f>(F1516-Assumptions!$C$8)/E1516</f>
        <v>0.29476602476926733</v>
      </c>
      <c r="H1516" s="37">
        <f>CORREL('Daily Returns'!B$1517:B$1768,'Daily Returns'!C$1517:C$1768)</f>
        <v>-9.1037225857818926E-2</v>
      </c>
      <c r="I1516" s="37">
        <f>CORREL('Daily Returns'!B$1517:B$1768,'Daily Returns'!D$1517:D$1768)</f>
        <v>0.49632630775501035</v>
      </c>
      <c r="J1516" s="37">
        <f>CORREL('Daily Returns'!C$1517:C$1768,'Daily Returns'!D$1517:D$1768)</f>
        <v>2.3228688479008049E-2</v>
      </c>
    </row>
    <row r="1517" spans="1:10" x14ac:dyDescent="0.25">
      <c r="A1517" s="60">
        <f>'Daily Prices'!A1769</f>
        <v>44929</v>
      </c>
      <c r="B1517" s="61">
        <f>STDEV('Daily Returns'!B$1518:B$1769)*SQRT(Assumptions!$C$9)</f>
        <v>0.18908896748624363</v>
      </c>
      <c r="C1517" s="61">
        <f>STDEV('Daily Returns'!C$1518:C$1769)*SQRT(Assumptions!$C$9)</f>
        <v>0.17251145275113541</v>
      </c>
      <c r="D1517" s="61">
        <f>STDEV('Daily Returns'!D$1518:D$1769)*SQRT(Assumptions!$C$9)</f>
        <v>0.21881079133239706</v>
      </c>
      <c r="E1517" s="61">
        <f>STDEV('Daily Returns'!E$1518:E$1769)*SQRT(Assumptions!$C$9)</f>
        <v>0.12407498366145846</v>
      </c>
      <c r="F1517" s="48">
        <f>'Growth Index'!E1769/'Growth Index'!E1517-1</f>
        <v>0.12303771700888544</v>
      </c>
      <c r="G1517" s="62">
        <f>(F1517-Assumptions!$C$8)/E1517</f>
        <v>0.46776324522631191</v>
      </c>
      <c r="H1517" s="62">
        <f>CORREL('Daily Returns'!B$1518:B$1769,'Daily Returns'!C$1518:C$1769)</f>
        <v>-9.6439227769750183E-2</v>
      </c>
      <c r="I1517" s="62">
        <f>CORREL('Daily Returns'!B$1518:B$1769,'Daily Returns'!D$1518:D$1769)</f>
        <v>0.49525802568576749</v>
      </c>
      <c r="J1517" s="62">
        <f>CORREL('Daily Returns'!C$1518:C$1769,'Daily Returns'!D$1518:D$1769)</f>
        <v>1.9053544927369069E-2</v>
      </c>
    </row>
    <row r="1518" spans="1:10" x14ac:dyDescent="0.25">
      <c r="A1518" s="63">
        <f>'Daily Prices'!A1770</f>
        <v>44932</v>
      </c>
      <c r="B1518" s="35">
        <f>STDEV('Daily Returns'!B$1519:B$1770)*SQRT(Assumptions!$C$9)</f>
        <v>0.18996298276498624</v>
      </c>
      <c r="C1518" s="35">
        <f>STDEV('Daily Returns'!C$1519:C$1770)*SQRT(Assumptions!$C$9)</f>
        <v>0.17212319544151833</v>
      </c>
      <c r="D1518" s="35">
        <f>STDEV('Daily Returns'!D$1519:D$1770)*SQRT(Assumptions!$C$9)</f>
        <v>0.22772063628474246</v>
      </c>
      <c r="E1518" s="35">
        <f>STDEV('Daily Returns'!E$1519:E$1770)*SQRT(Assumptions!$C$9)</f>
        <v>0.12421255394261667</v>
      </c>
      <c r="F1518" s="32">
        <f>'Growth Index'!E1770/'Growth Index'!E1518-1</f>
        <v>0.1248727793884632</v>
      </c>
      <c r="G1518" s="37">
        <f>(F1518-Assumptions!$C$8)/E1518</f>
        <v>0.48201874519159338</v>
      </c>
      <c r="H1518" s="37">
        <f>CORREL('Daily Returns'!B$1519:B$1770,'Daily Returns'!C$1519:C$1770)</f>
        <v>-9.9646743786132919E-2</v>
      </c>
      <c r="I1518" s="37">
        <f>CORREL('Daily Returns'!B$1519:B$1770,'Daily Returns'!D$1519:D$1770)</f>
        <v>0.43960693895624736</v>
      </c>
      <c r="J1518" s="37">
        <f>CORREL('Daily Returns'!C$1519:C$1770,'Daily Returns'!D$1519:D$1770)</f>
        <v>1.4100523559657173E-2</v>
      </c>
    </row>
    <row r="1519" spans="1:10" x14ac:dyDescent="0.25">
      <c r="A1519" s="60">
        <f>'Daily Prices'!A1771</f>
        <v>44935</v>
      </c>
      <c r="B1519" s="61">
        <f>STDEV('Daily Returns'!B$1520:B$1771)*SQRT(Assumptions!$C$9)</f>
        <v>0.19047447304559562</v>
      </c>
      <c r="C1519" s="61">
        <f>STDEV('Daily Returns'!C$1520:C$1771)*SQRT(Assumptions!$C$9)</f>
        <v>0.17244477072102687</v>
      </c>
      <c r="D1519" s="61">
        <f>STDEV('Daily Returns'!D$1520:D$1771)*SQRT(Assumptions!$C$9)</f>
        <v>0.22794861545348144</v>
      </c>
      <c r="E1519" s="61">
        <f>STDEV('Daily Returns'!E$1520:E$1771)*SQRT(Assumptions!$C$9)</f>
        <v>0.12433202469853379</v>
      </c>
      <c r="F1519" s="48">
        <f>'Growth Index'!E1771/'Growth Index'!E1519-1</f>
        <v>0.1341342343768237</v>
      </c>
      <c r="G1519" s="62">
        <f>(F1519-Assumptions!$C$8)/E1519</f>
        <v>0.55604527107519208</v>
      </c>
      <c r="H1519" s="62">
        <f>CORREL('Daily Returns'!B$1520:B$1771,'Daily Returns'!C$1520:C$1771)</f>
        <v>-9.4378110442681698E-2</v>
      </c>
      <c r="I1519" s="62">
        <f>CORREL('Daily Returns'!B$1520:B$1771,'Daily Returns'!D$1520:D$1771)</f>
        <v>0.43470880828123493</v>
      </c>
      <c r="J1519" s="62">
        <f>CORREL('Daily Returns'!C$1520:C$1771,'Daily Returns'!D$1520:D$1771)</f>
        <v>1.1173495558755207E-2</v>
      </c>
    </row>
    <row r="1520" spans="1:10" x14ac:dyDescent="0.25">
      <c r="A1520" s="63">
        <f>'Daily Prices'!A1772</f>
        <v>44937</v>
      </c>
      <c r="B1520" s="35">
        <f>STDEV('Daily Returns'!B$1521:B$1772)*SQRT(Assumptions!$C$9)</f>
        <v>0.19058166341978244</v>
      </c>
      <c r="C1520" s="35">
        <f>STDEV('Daily Returns'!C$1521:C$1772)*SQRT(Assumptions!$C$9)</f>
        <v>0.17258906639803534</v>
      </c>
      <c r="D1520" s="35">
        <f>STDEV('Daily Returns'!D$1521:D$1772)*SQRT(Assumptions!$C$9)</f>
        <v>0.22817372931254665</v>
      </c>
      <c r="E1520" s="35">
        <f>STDEV('Daily Returns'!E$1521:E$1772)*SQRT(Assumptions!$C$9)</f>
        <v>0.12461427278843108</v>
      </c>
      <c r="F1520" s="32">
        <f>'Growth Index'!E1772/'Growth Index'!E1520-1</f>
        <v>0.1157172573109444</v>
      </c>
      <c r="G1520" s="37">
        <f>(F1520-Assumptions!$C$8)/E1520</f>
        <v>0.40699396767376456</v>
      </c>
      <c r="H1520" s="37">
        <f>CORREL('Daily Returns'!B$1521:B$1772,'Daily Returns'!C$1521:C$1772)</f>
        <v>-9.2846668006524774E-2</v>
      </c>
      <c r="I1520" s="37">
        <f>CORREL('Daily Returns'!B$1521:B$1772,'Daily Returns'!D$1521:D$1772)</f>
        <v>0.43617824414684581</v>
      </c>
      <c r="J1520" s="37">
        <f>CORREL('Daily Returns'!C$1521:C$1772,'Daily Returns'!D$1521:D$1772)</f>
        <v>1.3434608374977765E-2</v>
      </c>
    </row>
    <row r="1521" spans="1:10" x14ac:dyDescent="0.25">
      <c r="A1521" s="60">
        <f>'Daily Prices'!A1773</f>
        <v>44938</v>
      </c>
      <c r="B1521" s="61">
        <f>STDEV('Daily Returns'!B$1522:B$1773)*SQRT(Assumptions!$C$9)</f>
        <v>0.19057064157188475</v>
      </c>
      <c r="C1521" s="61">
        <f>STDEV('Daily Returns'!C$1522:C$1773)*SQRT(Assumptions!$C$9)</f>
        <v>0.17069108867466179</v>
      </c>
      <c r="D1521" s="61">
        <f>STDEV('Daily Returns'!D$1522:D$1773)*SQRT(Assumptions!$C$9)</f>
        <v>0.22839598633434102</v>
      </c>
      <c r="E1521" s="61">
        <f>STDEV('Daily Returns'!E$1522:E$1773)*SQRT(Assumptions!$C$9)</f>
        <v>0.12429494134819594</v>
      </c>
      <c r="F1521" s="48">
        <f>'Growth Index'!E1773/'Growth Index'!E1521-1</f>
        <v>0.10021712560061946</v>
      </c>
      <c r="G1521" s="62">
        <f>(F1521-Assumptions!$C$8)/E1521</f>
        <v>0.28333514798452908</v>
      </c>
      <c r="H1521" s="62">
        <f>CORREL('Daily Returns'!B$1522:B$1773,'Daily Returns'!C$1522:C$1773)</f>
        <v>-9.1272818930143468E-2</v>
      </c>
      <c r="I1521" s="62">
        <f>CORREL('Daily Returns'!B$1522:B$1773,'Daily Returns'!D$1522:D$1773)</f>
        <v>0.43652142283347467</v>
      </c>
      <c r="J1521" s="62">
        <f>CORREL('Daily Returns'!C$1522:C$1773,'Daily Returns'!D$1522:D$1773)</f>
        <v>1.2480733985751802E-2</v>
      </c>
    </row>
    <row r="1522" spans="1:10" x14ac:dyDescent="0.25">
      <c r="A1522" s="63">
        <f>'Daily Prices'!A1774</f>
        <v>44939</v>
      </c>
      <c r="B1522" s="35">
        <f>STDEV('Daily Returns'!B$1523:B$1774)*SQRT(Assumptions!$C$9)</f>
        <v>0.19049777718579505</v>
      </c>
      <c r="C1522" s="35">
        <f>STDEV('Daily Returns'!C$1523:C$1774)*SQRT(Assumptions!$C$9)</f>
        <v>0.17125364678859484</v>
      </c>
      <c r="D1522" s="35">
        <f>STDEV('Daily Returns'!D$1523:D$1774)*SQRT(Assumptions!$C$9)</f>
        <v>0.22838656955525458</v>
      </c>
      <c r="E1522" s="35">
        <f>STDEV('Daily Returns'!E$1523:E$1774)*SQRT(Assumptions!$C$9)</f>
        <v>0.12435870486439102</v>
      </c>
      <c r="F1522" s="32">
        <f>'Growth Index'!E1774/'Growth Index'!E1522-1</f>
        <v>0.10412923354948367</v>
      </c>
      <c r="G1522" s="37">
        <f>(F1522-Assumptions!$C$8)/E1522</f>
        <v>0.31464812690155286</v>
      </c>
      <c r="H1522" s="37">
        <f>CORREL('Daily Returns'!B$1523:B$1774,'Daily Returns'!C$1523:C$1774)</f>
        <v>-8.9157445837219143E-2</v>
      </c>
      <c r="I1522" s="37">
        <f>CORREL('Daily Returns'!B$1523:B$1774,'Daily Returns'!D$1523:D$1774)</f>
        <v>0.43727291709171712</v>
      </c>
      <c r="J1522" s="37">
        <f>CORREL('Daily Returns'!C$1523:C$1774,'Daily Returns'!D$1523:D$1774)</f>
        <v>9.1419059542511595E-3</v>
      </c>
    </row>
    <row r="1523" spans="1:10" x14ac:dyDescent="0.25">
      <c r="A1523" s="60">
        <f>'Daily Prices'!A1775</f>
        <v>44942</v>
      </c>
      <c r="B1523" s="61">
        <f>STDEV('Daily Returns'!B$1524:B$1775)*SQRT(Assumptions!$C$9)</f>
        <v>0.19005451759490524</v>
      </c>
      <c r="C1523" s="61">
        <f>STDEV('Daily Returns'!C$1524:C$1775)*SQRT(Assumptions!$C$9)</f>
        <v>0.17150203194697367</v>
      </c>
      <c r="D1523" s="61">
        <f>STDEV('Daily Returns'!D$1524:D$1775)*SQRT(Assumptions!$C$9)</f>
        <v>0.22840796939148031</v>
      </c>
      <c r="E1523" s="61">
        <f>STDEV('Daily Returns'!E$1524:E$1775)*SQRT(Assumptions!$C$9)</f>
        <v>0.12428545432107986</v>
      </c>
      <c r="F1523" s="48">
        <f>'Growth Index'!E1775/'Growth Index'!E1523-1</f>
        <v>0.10114011132942413</v>
      </c>
      <c r="G1523" s="62">
        <f>(F1523-Assumptions!$C$8)/E1523</f>
        <v>0.29078311317155048</v>
      </c>
      <c r="H1523" s="62">
        <f>CORREL('Daily Returns'!B$1524:B$1775,'Daily Returns'!C$1524:C$1775)</f>
        <v>-9.0881475094260505E-2</v>
      </c>
      <c r="I1523" s="62">
        <f>CORREL('Daily Returns'!B$1524:B$1775,'Daily Returns'!D$1524:D$1775)</f>
        <v>0.43854791083465156</v>
      </c>
      <c r="J1523" s="62">
        <f>CORREL('Daily Returns'!C$1524:C$1775,'Daily Returns'!D$1524:D$1775)</f>
        <v>8.385857014386015E-3</v>
      </c>
    </row>
    <row r="1524" spans="1:10" x14ac:dyDescent="0.25">
      <c r="A1524" s="63">
        <f>'Daily Prices'!A1776</f>
        <v>44943</v>
      </c>
      <c r="B1524" s="35">
        <f>STDEV('Daily Returns'!B$1525:B$1776)*SQRT(Assumptions!$C$9)</f>
        <v>0.19016837740577416</v>
      </c>
      <c r="C1524" s="35">
        <f>STDEV('Daily Returns'!C$1525:C$1776)*SQRT(Assumptions!$C$9)</f>
        <v>0.17153494311623313</v>
      </c>
      <c r="D1524" s="35">
        <f>STDEV('Daily Returns'!D$1525:D$1776)*SQRT(Assumptions!$C$9)</f>
        <v>0.22827881843482412</v>
      </c>
      <c r="E1524" s="35">
        <f>STDEV('Daily Returns'!E$1525:E$1776)*SQRT(Assumptions!$C$9)</f>
        <v>0.12422067351192231</v>
      </c>
      <c r="F1524" s="32">
        <f>'Growth Index'!E1776/'Growth Index'!E1524-1</f>
        <v>0.10921412927597518</v>
      </c>
      <c r="G1524" s="37">
        <f>(F1524-Assumptions!$C$8)/E1524</f>
        <v>0.35593213292094766</v>
      </c>
      <c r="H1524" s="37">
        <f>CORREL('Daily Returns'!B$1525:B$1776,'Daily Returns'!C$1525:C$1776)</f>
        <v>-9.1890483514271551E-2</v>
      </c>
      <c r="I1524" s="37">
        <f>CORREL('Daily Returns'!B$1525:B$1776,'Daily Returns'!D$1525:D$1776)</f>
        <v>0.4380371294461432</v>
      </c>
      <c r="J1524" s="37">
        <f>CORREL('Daily Returns'!C$1525:C$1776,'Daily Returns'!D$1525:D$1776)</f>
        <v>7.947004758373722E-3</v>
      </c>
    </row>
    <row r="1525" spans="1:10" x14ac:dyDescent="0.25">
      <c r="A1525" s="60">
        <f>'Daily Prices'!A1777</f>
        <v>44944</v>
      </c>
      <c r="B1525" s="61">
        <f>STDEV('Daily Returns'!B$1526:B$1777)*SQRT(Assumptions!$C$9)</f>
        <v>0.19019881233205899</v>
      </c>
      <c r="C1525" s="61">
        <f>STDEV('Daily Returns'!C$1526:C$1777)*SQRT(Assumptions!$C$9)</f>
        <v>0.17153931262239361</v>
      </c>
      <c r="D1525" s="61">
        <f>STDEV('Daily Returns'!D$1526:D$1777)*SQRT(Assumptions!$C$9)</f>
        <v>0.2282939694341343</v>
      </c>
      <c r="E1525" s="61">
        <f>STDEV('Daily Returns'!E$1526:E$1777)*SQRT(Assumptions!$C$9)</f>
        <v>0.12426218982837521</v>
      </c>
      <c r="F1525" s="48">
        <f>'Growth Index'!E1777/'Growth Index'!E1525-1</f>
        <v>0.11538632324673026</v>
      </c>
      <c r="G1525" s="62">
        <f>(F1525-Assumptions!$C$8)/E1525</f>
        <v>0.40548394742054161</v>
      </c>
      <c r="H1525" s="62">
        <f>CORREL('Daily Returns'!B$1526:B$1777,'Daily Returns'!C$1526:C$1777)</f>
        <v>-9.1319801199790357E-2</v>
      </c>
      <c r="I1525" s="62">
        <f>CORREL('Daily Returns'!B$1526:B$1777,'Daily Returns'!D$1526:D$1777)</f>
        <v>0.43815807462975048</v>
      </c>
      <c r="J1525" s="62">
        <f>CORREL('Daily Returns'!C$1526:C$1777,'Daily Returns'!D$1526:D$1777)</f>
        <v>8.1969780178865106E-3</v>
      </c>
    </row>
    <row r="1526" spans="1:10" x14ac:dyDescent="0.25">
      <c r="A1526" s="63">
        <f>'Daily Prices'!A1778</f>
        <v>44945</v>
      </c>
      <c r="B1526" s="35">
        <f>STDEV('Daily Returns'!B$1527:B$1778)*SQRT(Assumptions!$C$9)</f>
        <v>0.19011962852852851</v>
      </c>
      <c r="C1526" s="35">
        <f>STDEV('Daily Returns'!C$1527:C$1778)*SQRT(Assumptions!$C$9)</f>
        <v>0.17152022029964301</v>
      </c>
      <c r="D1526" s="35">
        <f>STDEV('Daily Returns'!D$1527:D$1778)*SQRT(Assumptions!$C$9)</f>
        <v>0.22806120889196721</v>
      </c>
      <c r="E1526" s="35">
        <f>STDEV('Daily Returns'!E$1527:E$1778)*SQRT(Assumptions!$C$9)</f>
        <v>0.12409703365108357</v>
      </c>
      <c r="F1526" s="32">
        <f>'Growth Index'!E1778/'Growth Index'!E1526-1</f>
        <v>0.12014248130295546</v>
      </c>
      <c r="G1526" s="37">
        <f>(F1526-Assumptions!$C$8)/E1526</f>
        <v>0.44434971312848925</v>
      </c>
      <c r="H1526" s="37">
        <f>CORREL('Daily Returns'!B$1527:B$1778,'Daily Returns'!C$1527:C$1778)</f>
        <v>-9.1909853876760553E-2</v>
      </c>
      <c r="I1526" s="37">
        <f>CORREL('Daily Returns'!B$1527:B$1778,'Daily Returns'!D$1527:D$1778)</f>
        <v>0.43729492075607557</v>
      </c>
      <c r="J1526" s="37">
        <f>CORREL('Daily Returns'!C$1527:C$1778,'Daily Returns'!D$1527:D$1778)</f>
        <v>6.9486288272730254E-3</v>
      </c>
    </row>
    <row r="1527" spans="1:10" x14ac:dyDescent="0.25">
      <c r="A1527" s="60">
        <f>'Daily Prices'!A1779</f>
        <v>44946</v>
      </c>
      <c r="B1527" s="61">
        <f>STDEV('Daily Returns'!B$1528:B$1779)*SQRT(Assumptions!$C$9)</f>
        <v>0.18912521312514979</v>
      </c>
      <c r="C1527" s="61">
        <f>STDEV('Daily Returns'!C$1528:C$1779)*SQRT(Assumptions!$C$9)</f>
        <v>0.17022290698119238</v>
      </c>
      <c r="D1527" s="61">
        <f>STDEV('Daily Returns'!D$1528:D$1779)*SQRT(Assumptions!$C$9)</f>
        <v>0.22672680503015039</v>
      </c>
      <c r="E1527" s="61">
        <f>STDEV('Daily Returns'!E$1528:E$1779)*SQRT(Assumptions!$C$9)</f>
        <v>0.12218257851852934</v>
      </c>
      <c r="F1527" s="48">
        <f>'Growth Index'!E1779/'Growth Index'!E1527-1</f>
        <v>0.14303640337324031</v>
      </c>
      <c r="G1527" s="62">
        <f>(F1527-Assumptions!$C$8)/E1527</f>
        <v>0.63868682687365164</v>
      </c>
      <c r="H1527" s="62">
        <f>CORREL('Daily Returns'!B$1528:B$1779,'Daily Returns'!C$1528:C$1779)</f>
        <v>-0.10607392122059638</v>
      </c>
      <c r="I1527" s="62">
        <f>CORREL('Daily Returns'!B$1528:B$1779,'Daily Returns'!D$1528:D$1779)</f>
        <v>0.43091541241359282</v>
      </c>
      <c r="J1527" s="62">
        <f>CORREL('Daily Returns'!C$1528:C$1779,'Daily Returns'!D$1528:D$1779)</f>
        <v>-6.4283276446586426E-3</v>
      </c>
    </row>
    <row r="1528" spans="1:10" x14ac:dyDescent="0.25">
      <c r="A1528" s="63">
        <f>'Daily Prices'!A1780</f>
        <v>44949</v>
      </c>
      <c r="B1528" s="35">
        <f>STDEV('Daily Returns'!B$1529:B$1780)*SQRT(Assumptions!$C$9)</f>
        <v>0.18916636237597698</v>
      </c>
      <c r="C1528" s="35">
        <f>STDEV('Daily Returns'!C$1529:C$1780)*SQRT(Assumptions!$C$9)</f>
        <v>0.16956614371193723</v>
      </c>
      <c r="D1528" s="35">
        <f>STDEV('Daily Returns'!D$1529:D$1780)*SQRT(Assumptions!$C$9)</f>
        <v>0.22650539956300883</v>
      </c>
      <c r="E1528" s="35">
        <f>STDEV('Daily Returns'!E$1529:E$1780)*SQRT(Assumptions!$C$9)</f>
        <v>0.12219947254225987</v>
      </c>
      <c r="F1528" s="32">
        <f>'Growth Index'!E1780/'Growth Index'!E1528-1</f>
        <v>0.14799921159036855</v>
      </c>
      <c r="G1528" s="37">
        <f>(F1528-Assumptions!$C$8)/E1528</f>
        <v>0.67921088253196171</v>
      </c>
      <c r="H1528" s="37">
        <f>CORREL('Daily Returns'!B$1529:B$1780,'Daily Returns'!C$1529:C$1780)</f>
        <v>-0.1050999769617247</v>
      </c>
      <c r="I1528" s="37">
        <f>CORREL('Daily Returns'!B$1529:B$1780,'Daily Returns'!D$1529:D$1780)</f>
        <v>0.43098477763980064</v>
      </c>
      <c r="J1528" s="37">
        <f>CORREL('Daily Returns'!C$1529:C$1780,'Daily Returns'!D$1529:D$1780)</f>
        <v>-2.2315907047610671E-3</v>
      </c>
    </row>
    <row r="1529" spans="1:10" x14ac:dyDescent="0.25">
      <c r="A1529" s="60">
        <f>'Daily Prices'!A1781</f>
        <v>44950</v>
      </c>
      <c r="B1529" s="61">
        <f>STDEV('Daily Returns'!B$1530:B$1781)*SQRT(Assumptions!$C$9)</f>
        <v>0.18907910320621807</v>
      </c>
      <c r="C1529" s="61">
        <f>STDEV('Daily Returns'!C$1530:C$1781)*SQRT(Assumptions!$C$9)</f>
        <v>0.16955873105663546</v>
      </c>
      <c r="D1529" s="61">
        <f>STDEV('Daily Returns'!D$1530:D$1781)*SQRT(Assumptions!$C$9)</f>
        <v>0.22653777338620024</v>
      </c>
      <c r="E1529" s="61">
        <f>STDEV('Daily Returns'!E$1530:E$1781)*SQRT(Assumptions!$C$9)</f>
        <v>0.12214348506805667</v>
      </c>
      <c r="F1529" s="48">
        <f>'Growth Index'!E1781/'Growth Index'!E1529-1</f>
        <v>0.15298128626140062</v>
      </c>
      <c r="G1529" s="62">
        <f>(F1529-Assumptions!$C$8)/E1529</f>
        <v>0.72031092131011865</v>
      </c>
      <c r="H1529" s="62">
        <f>CORREL('Daily Returns'!B$1530:B$1781,'Daily Returns'!C$1530:C$1781)</f>
        <v>-0.10589931140655576</v>
      </c>
      <c r="I1529" s="62">
        <f>CORREL('Daily Returns'!B$1530:B$1781,'Daily Returns'!D$1530:D$1781)</f>
        <v>0.43097649462663945</v>
      </c>
      <c r="J1529" s="62">
        <f>CORREL('Daily Returns'!C$1530:C$1781,'Daily Returns'!D$1530:D$1781)</f>
        <v>-2.7480709762559698E-3</v>
      </c>
    </row>
    <row r="1530" spans="1:10" x14ac:dyDescent="0.25">
      <c r="A1530" s="63">
        <f>'Daily Prices'!A1782</f>
        <v>44951</v>
      </c>
      <c r="B1530" s="35">
        <f>STDEV('Daily Returns'!B$1531:B$1782)*SQRT(Assumptions!$C$9)</f>
        <v>0.18936778799941142</v>
      </c>
      <c r="C1530" s="35">
        <f>STDEV('Daily Returns'!C$1531:C$1782)*SQRT(Assumptions!$C$9)</f>
        <v>0.16956701269276472</v>
      </c>
      <c r="D1530" s="35">
        <f>STDEV('Daily Returns'!D$1531:D$1782)*SQRT(Assumptions!$C$9)</f>
        <v>0.22704992493640433</v>
      </c>
      <c r="E1530" s="35">
        <f>STDEV('Daily Returns'!E$1531:E$1782)*SQRT(Assumptions!$C$9)</f>
        <v>0.12228469103330512</v>
      </c>
      <c r="F1530" s="32">
        <f>'Growth Index'!E1782/'Growth Index'!E1530-1</f>
        <v>0.13966801689158093</v>
      </c>
      <c r="G1530" s="37">
        <f>(F1530-Assumptions!$C$8)/E1530</f>
        <v>0.61060805126656903</v>
      </c>
      <c r="H1530" s="37">
        <f>CORREL('Daily Returns'!B$1531:B$1782,'Daily Returns'!C$1531:C$1782)</f>
        <v>-0.10762448600284534</v>
      </c>
      <c r="I1530" s="37">
        <f>CORREL('Daily Returns'!B$1531:B$1782,'Daily Returns'!D$1531:D$1782)</f>
        <v>0.43345245309036134</v>
      </c>
      <c r="J1530" s="37">
        <f>CORREL('Daily Returns'!C$1531:C$1782,'Daily Returns'!D$1531:D$1782)</f>
        <v>-4.2411766759034835E-3</v>
      </c>
    </row>
    <row r="1531" spans="1:10" x14ac:dyDescent="0.25">
      <c r="A1531" s="60">
        <f>'Daily Prices'!A1783</f>
        <v>44953</v>
      </c>
      <c r="B1531" s="61">
        <f>STDEV('Daily Returns'!B$1532:B$1783)*SQRT(Assumptions!$C$9)</f>
        <v>0.1877200960849281</v>
      </c>
      <c r="C1531" s="61">
        <f>STDEV('Daily Returns'!C$1532:C$1783)*SQRT(Assumptions!$C$9)</f>
        <v>0.16914459740798793</v>
      </c>
      <c r="D1531" s="61">
        <f>STDEV('Daily Returns'!D$1532:D$1783)*SQRT(Assumptions!$C$9)</f>
        <v>0.22570294838657165</v>
      </c>
      <c r="E1531" s="61">
        <f>STDEV('Daily Returns'!E$1532:E$1783)*SQRT(Assumptions!$C$9)</f>
        <v>0.1221303278633958</v>
      </c>
      <c r="F1531" s="48">
        <f>'Growth Index'!E1783/'Growth Index'!E1531-1</f>
        <v>0.14149845176853426</v>
      </c>
      <c r="G1531" s="62">
        <f>(F1531-Assumptions!$C$8)/E1531</f>
        <v>0.62636736596743336</v>
      </c>
      <c r="H1531" s="62">
        <f>CORREL('Daily Returns'!B$1532:B$1783,'Daily Returns'!C$1532:C$1783)</f>
        <v>-9.5592225102795969E-2</v>
      </c>
      <c r="I1531" s="62">
        <f>CORREL('Daily Returns'!B$1532:B$1783,'Daily Returns'!D$1532:D$1783)</f>
        <v>0.42528847264519642</v>
      </c>
      <c r="J1531" s="62">
        <f>CORREL('Daily Returns'!C$1532:C$1783,'Daily Returns'!D$1532:D$1783)</f>
        <v>7.3128532428437913E-3</v>
      </c>
    </row>
    <row r="1532" spans="1:10" x14ac:dyDescent="0.25">
      <c r="A1532" s="63">
        <f>'Daily Prices'!A1784</f>
        <v>44956</v>
      </c>
      <c r="B1532" s="35">
        <f>STDEV('Daily Returns'!B$1533:B$1784)*SQRT(Assumptions!$C$9)</f>
        <v>0.18772241913868778</v>
      </c>
      <c r="C1532" s="35">
        <f>STDEV('Daily Returns'!C$1533:C$1784)*SQRT(Assumptions!$C$9)</f>
        <v>0.16900836060199012</v>
      </c>
      <c r="D1532" s="35">
        <f>STDEV('Daily Returns'!D$1533:D$1784)*SQRT(Assumptions!$C$9)</f>
        <v>0.22559520378899633</v>
      </c>
      <c r="E1532" s="35">
        <f>STDEV('Daily Returns'!E$1533:E$1784)*SQRT(Assumptions!$C$9)</f>
        <v>0.12206422617399242</v>
      </c>
      <c r="F1532" s="32">
        <f>'Growth Index'!E1784/'Growth Index'!E1532-1</f>
        <v>0.14688349960330682</v>
      </c>
      <c r="G1532" s="37">
        <f>(F1532-Assumptions!$C$8)/E1532</f>
        <v>0.67082307544053643</v>
      </c>
      <c r="H1532" s="37">
        <f>CORREL('Daily Returns'!B$1533:B$1784,'Daily Returns'!C$1533:C$1784)</f>
        <v>-9.5151507462678558E-2</v>
      </c>
      <c r="I1532" s="37">
        <f>CORREL('Daily Returns'!B$1533:B$1784,'Daily Returns'!D$1533:D$1784)</f>
        <v>0.42587407858212201</v>
      </c>
      <c r="J1532" s="37">
        <f>CORREL('Daily Returns'!C$1533:C$1784,'Daily Returns'!D$1533:D$1784)</f>
        <v>6.0805518518103462E-3</v>
      </c>
    </row>
    <row r="1533" spans="1:10" x14ac:dyDescent="0.25">
      <c r="A1533" s="60">
        <f>'Daily Prices'!A1785</f>
        <v>44957</v>
      </c>
      <c r="B1533" s="61">
        <f>STDEV('Daily Returns'!B$1534:B$1785)*SQRT(Assumptions!$C$9)</f>
        <v>0.18768778937544156</v>
      </c>
      <c r="C1533" s="61">
        <f>STDEV('Daily Returns'!C$1534:C$1785)*SQRT(Assumptions!$C$9)</f>
        <v>0.16872401422755684</v>
      </c>
      <c r="D1533" s="61">
        <f>STDEV('Daily Returns'!D$1534:D$1785)*SQRT(Assumptions!$C$9)</f>
        <v>0.22571498363556991</v>
      </c>
      <c r="E1533" s="61">
        <f>STDEV('Daily Returns'!E$1534:E$1785)*SQRT(Assumptions!$C$9)</f>
        <v>0.12207532208113775</v>
      </c>
      <c r="F1533" s="48">
        <f>'Growth Index'!E1785/'Growth Index'!E1533-1</f>
        <v>0.14741827347540037</v>
      </c>
      <c r="G1533" s="62">
        <f>(F1533-Assumptions!$C$8)/E1533</f>
        <v>0.67514278947075645</v>
      </c>
      <c r="H1533" s="62">
        <f>CORREL('Daily Returns'!B$1534:B$1785,'Daily Returns'!C$1534:C$1785)</f>
        <v>-9.4144515578376595E-2</v>
      </c>
      <c r="I1533" s="62">
        <f>CORREL('Daily Returns'!B$1534:B$1785,'Daily Returns'!D$1534:D$1785)</f>
        <v>0.42576437221821212</v>
      </c>
      <c r="J1533" s="62">
        <f>CORREL('Daily Returns'!C$1534:C$1785,'Daily Returns'!D$1534:D$1785)</f>
        <v>6.6439558326588741E-3</v>
      </c>
    </row>
    <row r="1534" spans="1:10" x14ac:dyDescent="0.25">
      <c r="A1534" s="63">
        <f>'Daily Prices'!A1786</f>
        <v>44958</v>
      </c>
      <c r="B1534" s="35">
        <f>STDEV('Daily Returns'!B$1535:B$1786)*SQRT(Assumptions!$C$9)</f>
        <v>0.18740057171204355</v>
      </c>
      <c r="C1534" s="35">
        <f>STDEV('Daily Returns'!C$1535:C$1786)*SQRT(Assumptions!$C$9)</f>
        <v>0.16839598334014794</v>
      </c>
      <c r="D1534" s="35">
        <f>STDEV('Daily Returns'!D$1535:D$1786)*SQRT(Assumptions!$C$9)</f>
        <v>0.22654863678790702</v>
      </c>
      <c r="E1534" s="35">
        <f>STDEV('Daily Returns'!E$1535:E$1786)*SQRT(Assumptions!$C$9)</f>
        <v>0.12234159990337221</v>
      </c>
      <c r="F1534" s="32">
        <f>'Growth Index'!E1786/'Growth Index'!E1534-1</f>
        <v>0.15666978988596769</v>
      </c>
      <c r="G1534" s="37">
        <f>(F1534-Assumptions!$C$8)/E1534</f>
        <v>0.74929369861412864</v>
      </c>
      <c r="H1534" s="37">
        <f>CORREL('Daily Returns'!B$1535:B$1786,'Daily Returns'!C$1535:C$1786)</f>
        <v>-9.0464122473233086E-2</v>
      </c>
      <c r="I1534" s="37">
        <f>CORREL('Daily Returns'!B$1535:B$1786,'Daily Returns'!D$1535:D$1786)</f>
        <v>0.42497082470437403</v>
      </c>
      <c r="J1534" s="37">
        <f>CORREL('Daily Returns'!C$1535:C$1786,'Daily Returns'!D$1535:D$1786)</f>
        <v>9.6076074910935588E-3</v>
      </c>
    </row>
    <row r="1535" spans="1:10" x14ac:dyDescent="0.25">
      <c r="A1535" s="60">
        <f>'Daily Prices'!A1787</f>
        <v>44959</v>
      </c>
      <c r="B1535" s="61">
        <f>STDEV('Daily Returns'!B$1536:B$1787)*SQRT(Assumptions!$C$9)</f>
        <v>0.18696215673361063</v>
      </c>
      <c r="C1535" s="61">
        <f>STDEV('Daily Returns'!C$1536:C$1787)*SQRT(Assumptions!$C$9)</f>
        <v>0.16777475195719602</v>
      </c>
      <c r="D1535" s="61">
        <f>STDEV('Daily Returns'!D$1536:D$1787)*SQRT(Assumptions!$C$9)</f>
        <v>0.22824393946136468</v>
      </c>
      <c r="E1535" s="61">
        <f>STDEV('Daily Returns'!E$1536:E$1787)*SQRT(Assumptions!$C$9)</f>
        <v>0.1226153199386054</v>
      </c>
      <c r="F1535" s="48">
        <f>'Growth Index'!E1787/'Growth Index'!E1535-1</f>
        <v>0.14791756410182533</v>
      </c>
      <c r="G1535" s="62">
        <f>(F1535-Assumptions!$C$8)/E1535</f>
        <v>0.67624146920093586</v>
      </c>
      <c r="H1535" s="62">
        <f>CORREL('Daily Returns'!B$1536:B$1787,'Daily Returns'!C$1536:C$1787)</f>
        <v>-8.5062623926076969E-2</v>
      </c>
      <c r="I1535" s="62">
        <f>CORREL('Daily Returns'!B$1536:B$1787,'Daily Returns'!D$1536:D$1787)</f>
        <v>0.41918139080187827</v>
      </c>
      <c r="J1535" s="62">
        <f>CORREL('Daily Returns'!C$1536:C$1787,'Daily Returns'!D$1536:D$1787)</f>
        <v>1.2713689441796105E-2</v>
      </c>
    </row>
    <row r="1536" spans="1:10" x14ac:dyDescent="0.25">
      <c r="A1536" s="63">
        <f>'Daily Prices'!A1788</f>
        <v>44960</v>
      </c>
      <c r="B1536" s="35">
        <f>STDEV('Daily Returns'!B$1537:B$1788)*SQRT(Assumptions!$C$9)</f>
        <v>0.18708711809669443</v>
      </c>
      <c r="C1536" s="35">
        <f>STDEV('Daily Returns'!C$1537:C$1788)*SQRT(Assumptions!$C$9)</f>
        <v>0.16914922438283278</v>
      </c>
      <c r="D1536" s="35">
        <f>STDEV('Daily Returns'!D$1537:D$1788)*SQRT(Assumptions!$C$9)</f>
        <v>0.22834258584260239</v>
      </c>
      <c r="E1536" s="35">
        <f>STDEV('Daily Returns'!E$1537:E$1788)*SQRT(Assumptions!$C$9)</f>
        <v>0.12279237041117794</v>
      </c>
      <c r="F1536" s="32">
        <f>'Growth Index'!E1788/'Growth Index'!E1536-1</f>
        <v>0.14139896287514153</v>
      </c>
      <c r="G1536" s="37">
        <f>(F1536-Assumptions!$C$8)/E1536</f>
        <v>0.62218004766350565</v>
      </c>
      <c r="H1536" s="37">
        <f>CORREL('Daily Returns'!B$1537:B$1788,'Daily Returns'!C$1537:C$1788)</f>
        <v>-9.284975273349276E-2</v>
      </c>
      <c r="I1536" s="37">
        <f>CORREL('Daily Returns'!B$1537:B$1788,'Daily Returns'!D$1537:D$1788)</f>
        <v>0.41725017254855395</v>
      </c>
      <c r="J1536" s="37">
        <f>CORREL('Daily Returns'!C$1537:C$1788,'Daily Returns'!D$1537:D$1788)</f>
        <v>1.6620203963717019E-2</v>
      </c>
    </row>
    <row r="1537" spans="1:10" x14ac:dyDescent="0.25">
      <c r="A1537" s="60">
        <f>'Daily Prices'!A1789</f>
        <v>44963</v>
      </c>
      <c r="B1537" s="61">
        <f>STDEV('Daily Returns'!B$1538:B$1789)*SQRT(Assumptions!$C$9)</f>
        <v>0.18717168356327687</v>
      </c>
      <c r="C1537" s="61">
        <f>STDEV('Daily Returns'!C$1538:C$1789)*SQRT(Assumptions!$C$9)</f>
        <v>0.16891767283169956</v>
      </c>
      <c r="D1537" s="61">
        <f>STDEV('Daily Returns'!D$1538:D$1789)*SQRT(Assumptions!$C$9)</f>
        <v>0.2283301276840968</v>
      </c>
      <c r="E1537" s="61">
        <f>STDEV('Daily Returns'!E$1538:E$1789)*SQRT(Assumptions!$C$9)</f>
        <v>0.12270290852544158</v>
      </c>
      <c r="F1537" s="48">
        <f>'Growth Index'!E1789/'Growth Index'!E1537-1</f>
        <v>0.13716517747493207</v>
      </c>
      <c r="G1537" s="62">
        <f>(F1537-Assumptions!$C$8)/E1537</f>
        <v>0.58812931447317018</v>
      </c>
      <c r="H1537" s="62">
        <f>CORREL('Daily Returns'!B$1538:B$1789,'Daily Returns'!C$1538:C$1789)</f>
        <v>-9.3320057862386716E-2</v>
      </c>
      <c r="I1537" s="62">
        <f>CORREL('Daily Returns'!B$1538:B$1789,'Daily Returns'!D$1538:D$1789)</f>
        <v>0.41675115312993677</v>
      </c>
      <c r="J1537" s="62">
        <f>CORREL('Daily Returns'!C$1538:C$1789,'Daily Returns'!D$1538:D$1789)</f>
        <v>1.5964505207102728E-2</v>
      </c>
    </row>
    <row r="1538" spans="1:10" x14ac:dyDescent="0.25">
      <c r="A1538" s="63">
        <f>'Daily Prices'!A1790</f>
        <v>44965</v>
      </c>
      <c r="B1538" s="35">
        <f>STDEV('Daily Returns'!B$1539:B$1790)*SQRT(Assumptions!$C$9)</f>
        <v>0.18637324784128662</v>
      </c>
      <c r="C1538" s="35">
        <f>STDEV('Daily Returns'!C$1539:C$1790)*SQRT(Assumptions!$C$9)</f>
        <v>0.1689464165232884</v>
      </c>
      <c r="D1538" s="35">
        <f>STDEV('Daily Returns'!D$1539:D$1790)*SQRT(Assumptions!$C$9)</f>
        <v>0.2283176592057812</v>
      </c>
      <c r="E1538" s="35">
        <f>STDEV('Daily Returns'!E$1539:E$1790)*SQRT(Assumptions!$C$9)</f>
        <v>0.12252540816214876</v>
      </c>
      <c r="F1538" s="32">
        <f>'Growth Index'!E1790/'Growth Index'!E1538-1</f>
        <v>0.1302637893263825</v>
      </c>
      <c r="G1538" s="37">
        <f>(F1538-Assumptions!$C$8)/E1538</f>
        <v>0.53265514724923935</v>
      </c>
      <c r="H1538" s="37">
        <f>CORREL('Daily Returns'!B$1539:B$1790,'Daily Returns'!C$1539:C$1790)</f>
        <v>-9.4116406793495727E-2</v>
      </c>
      <c r="I1538" s="37">
        <f>CORREL('Daily Returns'!B$1539:B$1790,'Daily Returns'!D$1539:D$1790)</f>
        <v>0.41703274105473187</v>
      </c>
      <c r="J1538" s="37">
        <f>CORREL('Daily Returns'!C$1539:C$1790,'Daily Returns'!D$1539:D$1790)</f>
        <v>1.564764472671375E-2</v>
      </c>
    </row>
    <row r="1539" spans="1:10" x14ac:dyDescent="0.25">
      <c r="A1539" s="60">
        <f>'Daily Prices'!A1791</f>
        <v>44970</v>
      </c>
      <c r="B1539" s="61">
        <f>STDEV('Daily Returns'!B$1540:B$1791)*SQRT(Assumptions!$C$9)</f>
        <v>0.18640424916208484</v>
      </c>
      <c r="C1539" s="61">
        <f>STDEV('Daily Returns'!C$1540:C$1791)*SQRT(Assumptions!$C$9)</f>
        <v>0.16921760294422558</v>
      </c>
      <c r="D1539" s="61">
        <f>STDEV('Daily Returns'!D$1540:D$1791)*SQRT(Assumptions!$C$9)</f>
        <v>0.22830518040596451</v>
      </c>
      <c r="E1539" s="61">
        <f>STDEV('Daily Returns'!E$1540:E$1791)*SQRT(Assumptions!$C$9)</f>
        <v>0.12257239681316145</v>
      </c>
      <c r="F1539" s="48">
        <f>'Growth Index'!E1791/'Growth Index'!E1539-1</f>
        <v>0.12335552580309672</v>
      </c>
      <c r="G1539" s="62">
        <f>(F1539-Assumptions!$C$8)/E1539</f>
        <v>0.47609027252725372</v>
      </c>
      <c r="H1539" s="62">
        <f>CORREL('Daily Returns'!B$1540:B$1791,'Daily Returns'!C$1540:C$1791)</f>
        <v>-9.2765578634817089E-2</v>
      </c>
      <c r="I1539" s="62">
        <f>CORREL('Daily Returns'!B$1540:B$1791,'Daily Returns'!D$1540:D$1791)</f>
        <v>0.41644779009502042</v>
      </c>
      <c r="J1539" s="62">
        <f>CORREL('Daily Returns'!C$1540:C$1791,'Daily Returns'!D$1540:D$1791)</f>
        <v>1.4703964508020627E-2</v>
      </c>
    </row>
    <row r="1540" spans="1:10" x14ac:dyDescent="0.25">
      <c r="A1540" s="63">
        <f>'Daily Prices'!A1792</f>
        <v>44971</v>
      </c>
      <c r="B1540" s="35">
        <f>STDEV('Daily Returns'!B$1541:B$1792)*SQRT(Assumptions!$C$9)</f>
        <v>0.18645130783179259</v>
      </c>
      <c r="C1540" s="35">
        <f>STDEV('Daily Returns'!C$1541:C$1792)*SQRT(Assumptions!$C$9)</f>
        <v>0.16926293466465783</v>
      </c>
      <c r="D1540" s="35">
        <f>STDEV('Daily Returns'!D$1541:D$1792)*SQRT(Assumptions!$C$9)</f>
        <v>0.22829163274669059</v>
      </c>
      <c r="E1540" s="35">
        <f>STDEV('Daily Returns'!E$1541:E$1792)*SQRT(Assumptions!$C$9)</f>
        <v>0.12276167360945371</v>
      </c>
      <c r="F1540" s="32">
        <f>'Growth Index'!E1792/'Growth Index'!E1540-1</f>
        <v>0.1298044489172876</v>
      </c>
      <c r="G1540" s="37">
        <f>(F1540-Assumptions!$C$8)/E1540</f>
        <v>0.52788828151245648</v>
      </c>
      <c r="H1540" s="37">
        <f>CORREL('Daily Returns'!B$1541:B$1792,'Daily Returns'!C$1541:C$1792)</f>
        <v>-8.8663711097448403E-2</v>
      </c>
      <c r="I1540" s="37">
        <f>CORREL('Daily Returns'!B$1541:B$1792,'Daily Returns'!D$1541:D$1792)</f>
        <v>0.41800993161867711</v>
      </c>
      <c r="J1540" s="37">
        <f>CORREL('Daily Returns'!C$1541:C$1792,'Daily Returns'!D$1541:D$1792)</f>
        <v>1.4665404408367326E-2</v>
      </c>
    </row>
    <row r="1541" spans="1:10" x14ac:dyDescent="0.25">
      <c r="A1541" s="60">
        <f>'Daily Prices'!A1793</f>
        <v>44972</v>
      </c>
      <c r="B1541" s="61">
        <f>STDEV('Daily Returns'!B$1542:B$1793)*SQRT(Assumptions!$C$9)</f>
        <v>0.18646224159567723</v>
      </c>
      <c r="C1541" s="61">
        <f>STDEV('Daily Returns'!C$1542:C$1793)*SQRT(Assumptions!$C$9)</f>
        <v>0.170423396319483</v>
      </c>
      <c r="D1541" s="61">
        <f>STDEV('Daily Returns'!D$1542:D$1793)*SQRT(Assumptions!$C$9)</f>
        <v>0.22835267362446132</v>
      </c>
      <c r="E1541" s="61">
        <f>STDEV('Daily Returns'!E$1542:E$1793)*SQRT(Assumptions!$C$9)</f>
        <v>0.12285605950968974</v>
      </c>
      <c r="F1541" s="48">
        <f>'Growth Index'!E1793/'Growth Index'!E1541-1</f>
        <v>0.12646191222421854</v>
      </c>
      <c r="G1541" s="62">
        <f>(F1541-Assumptions!$C$8)/E1541</f>
        <v>0.50027578997331423</v>
      </c>
      <c r="H1541" s="62">
        <f>CORREL('Daily Returns'!B$1542:B$1793,'Daily Returns'!C$1542:C$1793)</f>
        <v>-9.0817542869986903E-2</v>
      </c>
      <c r="I1541" s="62">
        <f>CORREL('Daily Returns'!B$1542:B$1793,'Daily Returns'!D$1542:D$1793)</f>
        <v>0.41835838649380008</v>
      </c>
      <c r="J1541" s="62">
        <f>CORREL('Daily Returns'!C$1542:C$1793,'Daily Returns'!D$1542:D$1793)</f>
        <v>1.1841282488481781E-2</v>
      </c>
    </row>
    <row r="1542" spans="1:10" x14ac:dyDescent="0.25">
      <c r="A1542" s="63">
        <f>'Daily Prices'!A1794</f>
        <v>44973</v>
      </c>
      <c r="B1542" s="35">
        <f>STDEV('Daily Returns'!B$1543:B$1794)*SQRT(Assumptions!$C$9)</f>
        <v>0.18636730060324527</v>
      </c>
      <c r="C1542" s="35">
        <f>STDEV('Daily Returns'!C$1543:C$1794)*SQRT(Assumptions!$C$9)</f>
        <v>0.17044291475088635</v>
      </c>
      <c r="D1542" s="35">
        <f>STDEV('Daily Returns'!D$1543:D$1794)*SQRT(Assumptions!$C$9)</f>
        <v>0.22830602095612124</v>
      </c>
      <c r="E1542" s="35">
        <f>STDEV('Daily Returns'!E$1543:E$1794)*SQRT(Assumptions!$C$9)</f>
        <v>0.12279161740035283</v>
      </c>
      <c r="F1542" s="32">
        <f>'Growth Index'!E1794/'Growth Index'!E1542-1</f>
        <v>0.13209000611807209</v>
      </c>
      <c r="G1542" s="37">
        <f>(F1542-Assumptions!$C$8)/E1542</f>
        <v>0.54637285132689617</v>
      </c>
      <c r="H1542" s="37">
        <f>CORREL('Daily Returns'!B$1543:B$1794,'Daily Returns'!C$1543:C$1794)</f>
        <v>-9.0894830808458921E-2</v>
      </c>
      <c r="I1542" s="37">
        <f>CORREL('Daily Returns'!B$1543:B$1794,'Daily Returns'!D$1543:D$1794)</f>
        <v>0.41765393161454467</v>
      </c>
      <c r="J1542" s="37">
        <f>CORREL('Daily Returns'!C$1543:C$1794,'Daily Returns'!D$1543:D$1794)</f>
        <v>1.1436204086739394E-2</v>
      </c>
    </row>
    <row r="1543" spans="1:10" x14ac:dyDescent="0.25">
      <c r="A1543" s="60">
        <f>'Daily Prices'!A1795</f>
        <v>44974</v>
      </c>
      <c r="B1543" s="61">
        <f>STDEV('Daily Returns'!B$1544:B$1795)*SQRT(Assumptions!$C$9)</f>
        <v>0.18644005928982357</v>
      </c>
      <c r="C1543" s="61">
        <f>STDEV('Daily Returns'!C$1544:C$1795)*SQRT(Assumptions!$C$9)</f>
        <v>0.17003382942031095</v>
      </c>
      <c r="D1543" s="61">
        <f>STDEV('Daily Returns'!D$1544:D$1795)*SQRT(Assumptions!$C$9)</f>
        <v>0.22838720421915196</v>
      </c>
      <c r="E1543" s="61">
        <f>STDEV('Daily Returns'!E$1544:E$1795)*SQRT(Assumptions!$C$9)</f>
        <v>0.12274440938368761</v>
      </c>
      <c r="F1543" s="48">
        <f>'Growth Index'!E1795/'Growth Index'!E1543-1</f>
        <v>0.1244091901814639</v>
      </c>
      <c r="G1543" s="62">
        <f>(F1543-Assumptions!$C$8)/E1543</f>
        <v>0.48400730004538373</v>
      </c>
      <c r="H1543" s="62">
        <f>CORREL('Daily Returns'!B$1544:B$1795,'Daily Returns'!C$1544:C$1795)</f>
        <v>-9.2242999827194791E-2</v>
      </c>
      <c r="I1543" s="62">
        <f>CORREL('Daily Returns'!B$1544:B$1795,'Daily Returns'!D$1544:D$1795)</f>
        <v>0.41840340756471095</v>
      </c>
      <c r="J1543" s="62">
        <f>CORREL('Daily Returns'!C$1544:C$1795,'Daily Returns'!D$1544:D$1795)</f>
        <v>1.2065759285942956E-2</v>
      </c>
    </row>
    <row r="1544" spans="1:10" x14ac:dyDescent="0.25">
      <c r="A1544" s="63">
        <f>'Daily Prices'!A1796</f>
        <v>44977</v>
      </c>
      <c r="B1544" s="35">
        <f>STDEV('Daily Returns'!B$1545:B$1796)*SQRT(Assumptions!$C$9)</f>
        <v>0.18585747497076111</v>
      </c>
      <c r="C1544" s="35">
        <f>STDEV('Daily Returns'!C$1545:C$1796)*SQRT(Assumptions!$C$9)</f>
        <v>0.17009825023439026</v>
      </c>
      <c r="D1544" s="35">
        <f>STDEV('Daily Returns'!D$1545:D$1796)*SQRT(Assumptions!$C$9)</f>
        <v>0.22762370089763323</v>
      </c>
      <c r="E1544" s="35">
        <f>STDEV('Daily Returns'!E$1545:E$1796)*SQRT(Assumptions!$C$9)</f>
        <v>0.12239326689863897</v>
      </c>
      <c r="F1544" s="32">
        <f>'Growth Index'!E1796/'Growth Index'!E1544-1</f>
        <v>0.1339002347100966</v>
      </c>
      <c r="G1544" s="37">
        <f>(F1544-Assumptions!$C$8)/E1544</f>
        <v>0.56294138113951087</v>
      </c>
      <c r="H1544" s="37">
        <f>CORREL('Daily Returns'!B$1545:B$1796,'Daily Returns'!C$1545:C$1796)</f>
        <v>-9.1973453705530769E-2</v>
      </c>
      <c r="I1544" s="37">
        <f>CORREL('Daily Returns'!B$1545:B$1796,'Daily Returns'!D$1545:D$1796)</f>
        <v>0.41460193233552856</v>
      </c>
      <c r="J1544" s="37">
        <f>CORREL('Daily Returns'!C$1545:C$1796,'Daily Returns'!D$1545:D$1796)</f>
        <v>1.2850027901349172E-2</v>
      </c>
    </row>
    <row r="1545" spans="1:10" x14ac:dyDescent="0.25">
      <c r="A1545" s="60">
        <f>'Daily Prices'!A1797</f>
        <v>44978</v>
      </c>
      <c r="B1545" s="61">
        <f>STDEV('Daily Returns'!B$1546:B$1797)*SQRT(Assumptions!$C$9)</f>
        <v>0.1846378329676025</v>
      </c>
      <c r="C1545" s="61">
        <f>STDEV('Daily Returns'!C$1546:C$1797)*SQRT(Assumptions!$C$9)</f>
        <v>0.16983735245995116</v>
      </c>
      <c r="D1545" s="61">
        <f>STDEV('Daily Returns'!D$1546:D$1797)*SQRT(Assumptions!$C$9)</f>
        <v>0.22582098406099074</v>
      </c>
      <c r="E1545" s="61">
        <f>STDEV('Daily Returns'!E$1546:E$1797)*SQRT(Assumptions!$C$9)</f>
        <v>0.12092762197663919</v>
      </c>
      <c r="F1545" s="48">
        <f>'Growth Index'!E1797/'Growth Index'!E1545-1</f>
        <v>0.15337114458088186</v>
      </c>
      <c r="G1545" s="62">
        <f>(F1545-Assumptions!$C$8)/E1545</f>
        <v>0.73077716353302147</v>
      </c>
      <c r="H1545" s="62">
        <f>CORREL('Daily Returns'!B$1546:B$1797,'Daily Returns'!C$1546:C$1797)</f>
        <v>-9.9482241252357773E-2</v>
      </c>
      <c r="I1545" s="62">
        <f>CORREL('Daily Returns'!B$1546:B$1797,'Daily Returns'!D$1546:D$1797)</f>
        <v>0.40609168327507239</v>
      </c>
      <c r="J1545" s="62">
        <f>CORREL('Daily Returns'!C$1546:C$1797,'Daily Returns'!D$1546:D$1797)</f>
        <v>5.5961260616436024E-3</v>
      </c>
    </row>
    <row r="1546" spans="1:10" x14ac:dyDescent="0.25">
      <c r="A1546" s="63">
        <f>'Daily Prices'!A1798</f>
        <v>44979</v>
      </c>
      <c r="B1546" s="35">
        <f>STDEV('Daily Returns'!B$1547:B$1798)*SQRT(Assumptions!$C$9)</f>
        <v>0.18510348409720123</v>
      </c>
      <c r="C1546" s="35">
        <f>STDEV('Daily Returns'!C$1547:C$1798)*SQRT(Assumptions!$C$9)</f>
        <v>0.16982699651817082</v>
      </c>
      <c r="D1546" s="35">
        <f>STDEV('Daily Returns'!D$1547:D$1798)*SQRT(Assumptions!$C$9)</f>
        <v>0.22603107789720769</v>
      </c>
      <c r="E1546" s="35">
        <f>STDEV('Daily Returns'!E$1547:E$1798)*SQRT(Assumptions!$C$9)</f>
        <v>0.12121565347372334</v>
      </c>
      <c r="F1546" s="32">
        <f>'Growth Index'!E1798/'Growth Index'!E1546-1</f>
        <v>0.13766493446512662</v>
      </c>
      <c r="G1546" s="37">
        <f>(F1546-Assumptions!$C$8)/E1546</f>
        <v>0.59946824013846234</v>
      </c>
      <c r="H1546" s="37">
        <f>CORREL('Daily Returns'!B$1547:B$1798,'Daily Returns'!C$1547:C$1798)</f>
        <v>-9.7698684985442236E-2</v>
      </c>
      <c r="I1546" s="37">
        <f>CORREL('Daily Returns'!B$1547:B$1798,'Daily Returns'!D$1547:D$1798)</f>
        <v>0.40782770278645275</v>
      </c>
      <c r="J1546" s="37">
        <f>CORREL('Daily Returns'!C$1547:C$1798,'Daily Returns'!D$1547:D$1798)</f>
        <v>6.7908943240023436E-3</v>
      </c>
    </row>
    <row r="1547" spans="1:10" x14ac:dyDescent="0.25">
      <c r="A1547" s="60">
        <f>'Daily Prices'!A1799</f>
        <v>44980</v>
      </c>
      <c r="B1547" s="61">
        <f>STDEV('Daily Returns'!B$1548:B$1799)*SQRT(Assumptions!$C$9)</f>
        <v>0.1848179558136975</v>
      </c>
      <c r="C1547" s="61">
        <f>STDEV('Daily Returns'!C$1548:C$1799)*SQRT(Assumptions!$C$9)</f>
        <v>0.1699460499360903</v>
      </c>
      <c r="D1547" s="61">
        <f>STDEV('Daily Returns'!D$1548:D$1799)*SQRT(Assumptions!$C$9)</f>
        <v>0.22566444079225326</v>
      </c>
      <c r="E1547" s="61">
        <f>STDEV('Daily Returns'!E$1548:E$1799)*SQRT(Assumptions!$C$9)</f>
        <v>0.12116749258966759</v>
      </c>
      <c r="F1547" s="48">
        <f>'Growth Index'!E1799/'Growth Index'!E1547-1</f>
        <v>0.12673342257787934</v>
      </c>
      <c r="G1547" s="62">
        <f>(F1547-Assumptions!$C$8)/E1547</f>
        <v>0.50948832280402889</v>
      </c>
      <c r="H1547" s="62">
        <f>CORREL('Daily Returns'!B$1548:B$1799,'Daily Returns'!C$1548:C$1799)</f>
        <v>-9.5785588981248504E-2</v>
      </c>
      <c r="I1547" s="62">
        <f>CORREL('Daily Returns'!B$1548:B$1799,'Daily Returns'!D$1548:D$1799)</f>
        <v>0.40592015390885455</v>
      </c>
      <c r="J1547" s="62">
        <f>CORREL('Daily Returns'!C$1548:C$1799,'Daily Returns'!D$1548:D$1799)</f>
        <v>8.4545933232172167E-3</v>
      </c>
    </row>
    <row r="1548" spans="1:10" x14ac:dyDescent="0.25">
      <c r="A1548" s="63">
        <f>'Daily Prices'!A1800</f>
        <v>44981</v>
      </c>
      <c r="B1548" s="35">
        <f>STDEV('Daily Returns'!B$1549:B$1800)*SQRT(Assumptions!$C$9)</f>
        <v>0.18472078228302991</v>
      </c>
      <c r="C1548" s="35">
        <f>STDEV('Daily Returns'!C$1549:C$1800)*SQRT(Assumptions!$C$9)</f>
        <v>0.17001753380083645</v>
      </c>
      <c r="D1548" s="35">
        <f>STDEV('Daily Returns'!D$1549:D$1800)*SQRT(Assumptions!$C$9)</f>
        <v>0.22553510651321546</v>
      </c>
      <c r="E1548" s="35">
        <f>STDEV('Daily Returns'!E$1549:E$1800)*SQRT(Assumptions!$C$9)</f>
        <v>0.12113179754505109</v>
      </c>
      <c r="F1548" s="32">
        <f>'Growth Index'!E1800/'Growth Index'!E1548-1</f>
        <v>0.11785463308056987</v>
      </c>
      <c r="G1548" s="37">
        <f>(F1548-Assumptions!$C$8)/E1548</f>
        <v>0.43633987236846117</v>
      </c>
      <c r="H1548" s="37">
        <f>CORREL('Daily Returns'!B$1549:B$1800,'Daily Returns'!C$1549:C$1800)</f>
        <v>-9.5470038557455145E-2</v>
      </c>
      <c r="I1548" s="37">
        <f>CORREL('Daily Returns'!B$1549:B$1800,'Daily Returns'!D$1549:D$1800)</f>
        <v>0.40525696164229147</v>
      </c>
      <c r="J1548" s="37">
        <f>CORREL('Daily Returns'!C$1549:C$1800,'Daily Returns'!D$1549:D$1800)</f>
        <v>8.6529158075471825E-3</v>
      </c>
    </row>
    <row r="1549" spans="1:10" x14ac:dyDescent="0.25">
      <c r="A1549" s="60">
        <f>'Daily Prices'!A1801</f>
        <v>44984</v>
      </c>
      <c r="B1549" s="61">
        <f>STDEV('Daily Returns'!B$1550:B$1801)*SQRT(Assumptions!$C$9)</f>
        <v>0.1847138639513515</v>
      </c>
      <c r="C1549" s="61">
        <f>STDEV('Daily Returns'!C$1550:C$1801)*SQRT(Assumptions!$C$9)</f>
        <v>0.17001712903723082</v>
      </c>
      <c r="D1549" s="61">
        <f>STDEV('Daily Returns'!D$1550:D$1801)*SQRT(Assumptions!$C$9)</f>
        <v>0.22534814281192117</v>
      </c>
      <c r="E1549" s="61">
        <f>STDEV('Daily Returns'!E$1550:E$1801)*SQRT(Assumptions!$C$9)</f>
        <v>0.12107221359639457</v>
      </c>
      <c r="F1549" s="48">
        <f>'Growth Index'!E1801/'Growth Index'!E1549-1</f>
        <v>0.12072560287173539</v>
      </c>
      <c r="G1549" s="62">
        <f>(F1549-Assumptions!$C$8)/E1549</f>
        <v>0.46026748183114785</v>
      </c>
      <c r="H1549" s="62">
        <f>CORREL('Daily Returns'!B$1550:B$1801,'Daily Returns'!C$1550:C$1801)</f>
        <v>-9.5556828817365241E-2</v>
      </c>
      <c r="I1549" s="62">
        <f>CORREL('Daily Returns'!B$1550:B$1801,'Daily Returns'!D$1550:D$1801)</f>
        <v>0.40497703217184816</v>
      </c>
      <c r="J1549" s="62">
        <f>CORREL('Daily Returns'!C$1550:C$1801,'Daily Returns'!D$1550:D$1801)</f>
        <v>8.5256228913550558E-3</v>
      </c>
    </row>
    <row r="1550" spans="1:10" x14ac:dyDescent="0.25">
      <c r="A1550" s="63">
        <f>'Daily Prices'!A1802</f>
        <v>44985</v>
      </c>
      <c r="B1550" s="35">
        <f>STDEV('Daily Returns'!B$1551:B$1802)*SQRT(Assumptions!$C$9)</f>
        <v>0.18473446865453785</v>
      </c>
      <c r="C1550" s="35">
        <f>STDEV('Daily Returns'!C$1551:C$1802)*SQRT(Assumptions!$C$9)</f>
        <v>0.17002790137638404</v>
      </c>
      <c r="D1550" s="35">
        <f>STDEV('Daily Returns'!D$1551:D$1802)*SQRT(Assumptions!$C$9)</f>
        <v>0.22541868973054713</v>
      </c>
      <c r="E1550" s="35">
        <f>STDEV('Daily Returns'!E$1551:E$1802)*SQRT(Assumptions!$C$9)</f>
        <v>0.12108592130991561</v>
      </c>
      <c r="F1550" s="32">
        <f>'Growth Index'!E1802/'Growth Index'!E1550-1</f>
        <v>0.11521426006669899</v>
      </c>
      <c r="G1550" s="37">
        <f>(F1550-Assumptions!$C$8)/E1550</f>
        <v>0.41469940950589268</v>
      </c>
      <c r="H1550" s="37">
        <f>CORREL('Daily Returns'!B$1551:B$1802,'Daily Returns'!C$1551:C$1802)</f>
        <v>-9.5822465469690338E-2</v>
      </c>
      <c r="I1550" s="37">
        <f>CORREL('Daily Returns'!B$1551:B$1802,'Daily Returns'!D$1551:D$1802)</f>
        <v>0.40533476175715594</v>
      </c>
      <c r="J1550" s="37">
        <f>CORREL('Daily Returns'!C$1551:C$1802,'Daily Returns'!D$1551:D$1802)</f>
        <v>8.2337572261358873E-3</v>
      </c>
    </row>
    <row r="1551" spans="1:10" x14ac:dyDescent="0.25">
      <c r="A1551" s="60">
        <f>'Daily Prices'!A1803</f>
        <v>44986</v>
      </c>
      <c r="B1551" s="61">
        <f>STDEV('Daily Returns'!B$1552:B$1803)*SQRT(Assumptions!$C$9)</f>
        <v>0.18470495282251842</v>
      </c>
      <c r="C1551" s="61">
        <f>STDEV('Daily Returns'!C$1552:C$1803)*SQRT(Assumptions!$C$9)</f>
        <v>0.170116215999951</v>
      </c>
      <c r="D1551" s="61">
        <f>STDEV('Daily Returns'!D$1552:D$1803)*SQRT(Assumptions!$C$9)</f>
        <v>0.22898286370258447</v>
      </c>
      <c r="E1551" s="61">
        <f>STDEV('Daily Returns'!E$1552:E$1803)*SQRT(Assumptions!$C$9)</f>
        <v>0.12214365191986444</v>
      </c>
      <c r="F1551" s="48">
        <f>'Growth Index'!E1803/'Growth Index'!E1551-1</f>
        <v>0.12805652126358336</v>
      </c>
      <c r="G1551" s="62">
        <f>(F1551-Assumptions!$C$8)/E1551</f>
        <v>0.51624886166784378</v>
      </c>
      <c r="H1551" s="62">
        <f>CORREL('Daily Returns'!B$1552:B$1803,'Daily Returns'!C$1552:C$1803)</f>
        <v>-9.4353214369172628E-2</v>
      </c>
      <c r="I1551" s="62">
        <f>CORREL('Daily Returns'!B$1552:B$1803,'Daily Returns'!D$1552:D$1803)</f>
        <v>0.40445627743583862</v>
      </c>
      <c r="J1551" s="62">
        <f>CORREL('Daily Returns'!C$1552:C$1803,'Daily Returns'!D$1552:D$1803)</f>
        <v>1.4092202938181727E-2</v>
      </c>
    </row>
    <row r="1552" spans="1:10" x14ac:dyDescent="0.25">
      <c r="A1552" s="63">
        <f>'Daily Prices'!A1804</f>
        <v>44987</v>
      </c>
      <c r="B1552" s="35">
        <f>STDEV('Daily Returns'!B$1553:B$1804)*SQRT(Assumptions!$C$9)</f>
        <v>0.18489780989508273</v>
      </c>
      <c r="C1552" s="35">
        <f>STDEV('Daily Returns'!C$1553:C$1804)*SQRT(Assumptions!$C$9)</f>
        <v>0.16967102253766861</v>
      </c>
      <c r="D1552" s="35">
        <f>STDEV('Daily Returns'!D$1553:D$1804)*SQRT(Assumptions!$C$9)</f>
        <v>0.22985234828399023</v>
      </c>
      <c r="E1552" s="35">
        <f>STDEV('Daily Returns'!E$1553:E$1804)*SQRT(Assumptions!$C$9)</f>
        <v>0.12237119701726587</v>
      </c>
      <c r="F1552" s="32">
        <f>'Growth Index'!E1804/'Growth Index'!E1552-1</f>
        <v>0.1242257138646865</v>
      </c>
      <c r="G1552" s="37">
        <f>(F1552-Assumptions!$C$8)/E1552</f>
        <v>0.48398410171905154</v>
      </c>
      <c r="H1552" s="37">
        <f>CORREL('Daily Returns'!B$1553:B$1804,'Daily Returns'!C$1553:C$1804)</f>
        <v>-9.4333412123099133E-2</v>
      </c>
      <c r="I1552" s="37">
        <f>CORREL('Daily Returns'!B$1553:B$1804,'Daily Returns'!D$1553:D$1804)</f>
        <v>0.40647859031634065</v>
      </c>
      <c r="J1552" s="37">
        <f>CORREL('Daily Returns'!C$1553:C$1804,'Daily Returns'!D$1553:D$1804)</f>
        <v>1.4701927051502795E-2</v>
      </c>
    </row>
    <row r="1553" spans="1:10" x14ac:dyDescent="0.25">
      <c r="A1553" s="60">
        <f>'Daily Prices'!A1805</f>
        <v>44988</v>
      </c>
      <c r="B1553" s="61">
        <f>STDEV('Daily Returns'!B$1554:B$1805)*SQRT(Assumptions!$C$9)</f>
        <v>0.18551524639350006</v>
      </c>
      <c r="C1553" s="61">
        <f>STDEV('Daily Returns'!C$1554:C$1805)*SQRT(Assumptions!$C$9)</f>
        <v>0.16972385705299489</v>
      </c>
      <c r="D1553" s="61">
        <f>STDEV('Daily Returns'!D$1554:D$1805)*SQRT(Assumptions!$C$9)</f>
        <v>0.22992208208229167</v>
      </c>
      <c r="E1553" s="61">
        <f>STDEV('Daily Returns'!E$1554:E$1805)*SQRT(Assumptions!$C$9)</f>
        <v>0.12236515378337354</v>
      </c>
      <c r="F1553" s="48">
        <f>'Growth Index'!E1805/'Growth Index'!E1553-1</f>
        <v>0.12308672440552515</v>
      </c>
      <c r="G1553" s="62">
        <f>(F1553-Assumptions!$C$8)/E1553</f>
        <v>0.47469988480836384</v>
      </c>
      <c r="H1553" s="62">
        <f>CORREL('Daily Returns'!B$1554:B$1805,'Daily Returns'!C$1554:C$1805)</f>
        <v>-9.698052917774215E-2</v>
      </c>
      <c r="I1553" s="62">
        <f>CORREL('Daily Returns'!B$1554:B$1805,'Daily Returns'!D$1554:D$1805)</f>
        <v>0.40287995715431429</v>
      </c>
      <c r="J1553" s="62">
        <f>CORREL('Daily Returns'!C$1554:C$1805,'Daily Returns'!D$1554:D$1805)</f>
        <v>1.5875854944847719E-2</v>
      </c>
    </row>
    <row r="1554" spans="1:10" x14ac:dyDescent="0.25">
      <c r="A1554" s="63">
        <f>'Daily Prices'!A1806</f>
        <v>44993</v>
      </c>
      <c r="B1554" s="35">
        <f>STDEV('Daily Returns'!B$1555:B$1806)*SQRT(Assumptions!$C$9)</f>
        <v>0.1855628703040218</v>
      </c>
      <c r="C1554" s="35">
        <f>STDEV('Daily Returns'!C$1555:C$1806)*SQRT(Assumptions!$C$9)</f>
        <v>0.1700772979191541</v>
      </c>
      <c r="D1554" s="35">
        <f>STDEV('Daily Returns'!D$1555:D$1806)*SQRT(Assumptions!$C$9)</f>
        <v>0.22992900567743602</v>
      </c>
      <c r="E1554" s="35">
        <f>STDEV('Daily Returns'!E$1555:E$1806)*SQRT(Assumptions!$C$9)</f>
        <v>0.12235443421426112</v>
      </c>
      <c r="F1554" s="32">
        <f>'Growth Index'!E1806/'Growth Index'!E1554-1</f>
        <v>0.11412554275287556</v>
      </c>
      <c r="G1554" s="37">
        <f>(F1554-Assumptions!$C$8)/E1554</f>
        <v>0.40150194039432446</v>
      </c>
      <c r="H1554" s="37">
        <f>CORREL('Daily Returns'!B$1555:B$1806,'Daily Returns'!C$1555:C$1806)</f>
        <v>-9.9703500538420003E-2</v>
      </c>
      <c r="I1554" s="37">
        <f>CORREL('Daily Returns'!B$1555:B$1806,'Daily Returns'!D$1555:D$1806)</f>
        <v>0.40006894769509332</v>
      </c>
      <c r="J1554" s="37">
        <f>CORREL('Daily Returns'!C$1555:C$1806,'Daily Returns'!D$1555:D$1806)</f>
        <v>1.7901379448151799E-2</v>
      </c>
    </row>
    <row r="1555" spans="1:10" x14ac:dyDescent="0.25">
      <c r="A1555" s="60">
        <f>'Daily Prices'!A1807</f>
        <v>44995</v>
      </c>
      <c r="B1555" s="61">
        <f>STDEV('Daily Returns'!B$1556:B$1807)*SQRT(Assumptions!$C$9)</f>
        <v>0.18463659073326061</v>
      </c>
      <c r="C1555" s="61">
        <f>STDEV('Daily Returns'!C$1556:C$1807)*SQRT(Assumptions!$C$9)</f>
        <v>0.17179904662113177</v>
      </c>
      <c r="D1555" s="61">
        <f>STDEV('Daily Returns'!D$1556:D$1807)*SQRT(Assumptions!$C$9)</f>
        <v>0.2296681409610338</v>
      </c>
      <c r="E1555" s="61">
        <f>STDEV('Daily Returns'!E$1556:E$1807)*SQRT(Assumptions!$C$9)</f>
        <v>0.12161493587040682</v>
      </c>
      <c r="F1555" s="48">
        <f>'Growth Index'!E1807/'Growth Index'!E1555-1</f>
        <v>0.10108216383672253</v>
      </c>
      <c r="G1555" s="62">
        <f>(F1555-Assumptions!$C$8)/E1555</f>
        <v>0.29669187899068389</v>
      </c>
      <c r="H1555" s="62">
        <f>CORREL('Daily Returns'!B$1556:B$1807,'Daily Returns'!C$1556:C$1807)</f>
        <v>-0.11788779455062511</v>
      </c>
      <c r="I1555" s="62">
        <f>CORREL('Daily Returns'!B$1556:B$1807,'Daily Returns'!D$1556:D$1807)</f>
        <v>0.39746235085779996</v>
      </c>
      <c r="J1555" s="62">
        <f>CORREL('Daily Returns'!C$1556:C$1807,'Daily Returns'!D$1556:D$1807)</f>
        <v>1.2254129583641521E-2</v>
      </c>
    </row>
    <row r="1556" spans="1:10" x14ac:dyDescent="0.25">
      <c r="A1556" s="63">
        <f>'Daily Prices'!A1808</f>
        <v>44998</v>
      </c>
      <c r="B1556" s="35">
        <f>STDEV('Daily Returns'!B$1557:B$1808)*SQRT(Assumptions!$C$9)</f>
        <v>0.18521251992027571</v>
      </c>
      <c r="C1556" s="35">
        <f>STDEV('Daily Returns'!C$1557:C$1808)*SQRT(Assumptions!$C$9)</f>
        <v>0.17399644105843456</v>
      </c>
      <c r="D1556" s="35">
        <f>STDEV('Daily Returns'!D$1557:D$1808)*SQRT(Assumptions!$C$9)</f>
        <v>0.22940009008327247</v>
      </c>
      <c r="E1556" s="35">
        <f>STDEV('Daily Returns'!E$1557:E$1808)*SQRT(Assumptions!$C$9)</f>
        <v>0.1217131714183327</v>
      </c>
      <c r="F1556" s="32">
        <f>'Growth Index'!E1808/'Growth Index'!E1556-1</f>
        <v>0.11118203056105358</v>
      </c>
      <c r="G1556" s="37">
        <f>(F1556-Assumptions!$C$8)/E1556</f>
        <v>0.37943330227033706</v>
      </c>
      <c r="H1556" s="37">
        <f>CORREL('Daily Returns'!B$1557:B$1808,'Daily Returns'!C$1557:C$1808)</f>
        <v>-0.13274896683400192</v>
      </c>
      <c r="I1556" s="37">
        <f>CORREL('Daily Returns'!B$1557:B$1808,'Daily Returns'!D$1557:D$1808)</f>
        <v>0.40046337827907813</v>
      </c>
      <c r="J1556" s="37">
        <f>CORREL('Daily Returns'!C$1557:C$1808,'Daily Returns'!D$1557:D$1808)</f>
        <v>1.1552369987326916E-2</v>
      </c>
    </row>
    <row r="1557" spans="1:10" x14ac:dyDescent="0.25">
      <c r="A1557" s="60">
        <f>'Daily Prices'!A1809</f>
        <v>44999</v>
      </c>
      <c r="B1557" s="61">
        <f>STDEV('Daily Returns'!B$1558:B$1809)*SQRT(Assumptions!$C$9)</f>
        <v>0.1852862703786233</v>
      </c>
      <c r="C1557" s="61">
        <f>STDEV('Daily Returns'!C$1558:C$1809)*SQRT(Assumptions!$C$9)</f>
        <v>0.17402458218863176</v>
      </c>
      <c r="D1557" s="61">
        <f>STDEV('Daily Returns'!D$1558:D$1809)*SQRT(Assumptions!$C$9)</f>
        <v>0.22585762154789132</v>
      </c>
      <c r="E1557" s="61">
        <f>STDEV('Daily Returns'!E$1558:E$1809)*SQRT(Assumptions!$C$9)</f>
        <v>0.12123065069758988</v>
      </c>
      <c r="F1557" s="48">
        <f>'Growth Index'!E1809/'Growth Index'!E1557-1</f>
        <v>0.11924590875739605</v>
      </c>
      <c r="G1557" s="62">
        <f>(F1557-Assumptions!$C$8)/E1557</f>
        <v>0.44746034476637908</v>
      </c>
      <c r="H1557" s="62">
        <f>CORREL('Daily Returns'!B$1558:B$1809,'Daily Returns'!C$1558:C$1809)</f>
        <v>-0.13203162378812344</v>
      </c>
      <c r="I1557" s="62">
        <f>CORREL('Daily Returns'!B$1558:B$1809,'Daily Returns'!D$1558:D$1809)</f>
        <v>0.40964754667091258</v>
      </c>
      <c r="J1557" s="62">
        <f>CORREL('Daily Returns'!C$1558:C$1809,'Daily Returns'!D$1558:D$1809)</f>
        <v>1.1289679067014035E-2</v>
      </c>
    </row>
    <row r="1558" spans="1:10" x14ac:dyDescent="0.25">
      <c r="A1558" s="63">
        <f>'Daily Prices'!A1810</f>
        <v>45000</v>
      </c>
      <c r="B1558" s="35">
        <f>STDEV('Daily Returns'!B$1559:B$1810)*SQRT(Assumptions!$C$9)</f>
        <v>0.18479311621847108</v>
      </c>
      <c r="C1558" s="35">
        <f>STDEV('Daily Returns'!C$1559:C$1810)*SQRT(Assumptions!$C$9)</f>
        <v>0.17462125832114769</v>
      </c>
      <c r="D1558" s="35">
        <f>STDEV('Daily Returns'!D$1559:D$1810)*SQRT(Assumptions!$C$9)</f>
        <v>0.22456667151201265</v>
      </c>
      <c r="E1558" s="35">
        <f>STDEV('Daily Returns'!E$1559:E$1810)*SQRT(Assumptions!$C$9)</f>
        <v>0.12061978184481471</v>
      </c>
      <c r="F1558" s="32">
        <f>'Growth Index'!E1810/'Growth Index'!E1558-1</f>
        <v>0.10855960770805173</v>
      </c>
      <c r="G1558" s="37">
        <f>(F1558-Assumptions!$C$8)/E1558</f>
        <v>0.36113154112725915</v>
      </c>
      <c r="H1558" s="37">
        <f>CORREL('Daily Returns'!B$1559:B$1810,'Daily Returns'!C$1559:C$1810)</f>
        <v>-0.1353745314592037</v>
      </c>
      <c r="I1558" s="37">
        <f>CORREL('Daily Returns'!B$1559:B$1810,'Daily Returns'!D$1559:D$1810)</f>
        <v>0.40501360367048378</v>
      </c>
      <c r="J1558" s="37">
        <f>CORREL('Daily Returns'!C$1559:C$1810,'Daily Returns'!D$1559:D$1810)</f>
        <v>8.6398924455408158E-3</v>
      </c>
    </row>
    <row r="1559" spans="1:10" x14ac:dyDescent="0.25">
      <c r="A1559" s="60">
        <f>'Daily Prices'!A1811</f>
        <v>45001</v>
      </c>
      <c r="B1559" s="61">
        <f>STDEV('Daily Returns'!B$1560:B$1811)*SQRT(Assumptions!$C$9)</f>
        <v>0.1845817984284682</v>
      </c>
      <c r="C1559" s="61">
        <f>STDEV('Daily Returns'!C$1560:C$1811)*SQRT(Assumptions!$C$9)</f>
        <v>0.17454118234538601</v>
      </c>
      <c r="D1559" s="61">
        <f>STDEV('Daily Returns'!D$1560:D$1811)*SQRT(Assumptions!$C$9)</f>
        <v>0.22321635051302624</v>
      </c>
      <c r="E1559" s="61">
        <f>STDEV('Daily Returns'!E$1560:E$1811)*SQRT(Assumptions!$C$9)</f>
        <v>0.11996754342718267</v>
      </c>
      <c r="F1559" s="48">
        <f>'Growth Index'!E1811/'Growth Index'!E1559-1</f>
        <v>9.4025341304987409E-2</v>
      </c>
      <c r="G1559" s="62">
        <f>(F1559-Assumptions!$C$8)/E1559</f>
        <v>0.24194328295640286</v>
      </c>
      <c r="H1559" s="62">
        <f>CORREL('Daily Returns'!B$1560:B$1811,'Daily Returns'!C$1560:C$1811)</f>
        <v>-0.13747291181221383</v>
      </c>
      <c r="I1559" s="62">
        <f>CORREL('Daily Returns'!B$1560:B$1811,'Daily Returns'!D$1560:D$1811)</f>
        <v>0.40258924309353666</v>
      </c>
      <c r="J1559" s="62">
        <f>CORREL('Daily Returns'!C$1560:C$1811,'Daily Returns'!D$1560:D$1811)</f>
        <v>4.7554514355212293E-3</v>
      </c>
    </row>
    <row r="1560" spans="1:10" x14ac:dyDescent="0.25">
      <c r="A1560" s="63">
        <f>'Daily Prices'!A1812</f>
        <v>45002</v>
      </c>
      <c r="B1560" s="35">
        <f>STDEV('Daily Returns'!B$1561:B$1812)*SQRT(Assumptions!$C$9)</f>
        <v>0.18468379418378211</v>
      </c>
      <c r="C1560" s="35">
        <f>STDEV('Daily Returns'!C$1561:C$1812)*SQRT(Assumptions!$C$9)</f>
        <v>0.17545773351848992</v>
      </c>
      <c r="D1560" s="35">
        <f>STDEV('Daily Returns'!D$1561:D$1812)*SQRT(Assumptions!$C$9)</f>
        <v>0.22197853149213687</v>
      </c>
      <c r="E1560" s="35">
        <f>STDEV('Daily Returns'!E$1561:E$1812)*SQRT(Assumptions!$C$9)</f>
        <v>0.12023595044683343</v>
      </c>
      <c r="F1560" s="32">
        <f>'Growth Index'!E1812/'Growth Index'!E1560-1</f>
        <v>9.7631668443983521E-2</v>
      </c>
      <c r="G1560" s="37">
        <f>(F1560-Assumptions!$C$8)/E1560</f>
        <v>0.27139693513224872</v>
      </c>
      <c r="H1560" s="37">
        <f>CORREL('Daily Returns'!B$1561:B$1812,'Daily Returns'!C$1561:C$1812)</f>
        <v>-0.1331965446824076</v>
      </c>
      <c r="I1560" s="37">
        <f>CORREL('Daily Returns'!B$1561:B$1812,'Daily Returns'!D$1561:D$1812)</f>
        <v>0.40484764460741207</v>
      </c>
      <c r="J1560" s="37">
        <f>CORREL('Daily Returns'!C$1561:C$1812,'Daily Returns'!D$1561:D$1812)</f>
        <v>8.0218363456419327E-3</v>
      </c>
    </row>
    <row r="1561" spans="1:10" x14ac:dyDescent="0.25">
      <c r="A1561" s="60">
        <f>'Daily Prices'!A1813</f>
        <v>45005</v>
      </c>
      <c r="B1561" s="61">
        <f>STDEV('Daily Returns'!B$1562:B$1813)*SQRT(Assumptions!$C$9)</f>
        <v>0.18478370899619609</v>
      </c>
      <c r="C1561" s="61">
        <f>STDEV('Daily Returns'!C$1562:C$1813)*SQRT(Assumptions!$C$9)</f>
        <v>0.17544573524034746</v>
      </c>
      <c r="D1561" s="61">
        <f>STDEV('Daily Returns'!D$1562:D$1813)*SQRT(Assumptions!$C$9)</f>
        <v>0.22212021883930047</v>
      </c>
      <c r="E1561" s="61">
        <f>STDEV('Daily Returns'!E$1562:E$1813)*SQRT(Assumptions!$C$9)</f>
        <v>0.12026052553007807</v>
      </c>
      <c r="F1561" s="48">
        <f>'Growth Index'!E1813/'Growth Index'!E1561-1</f>
        <v>9.205245000377027E-2</v>
      </c>
      <c r="G1561" s="62">
        <f>(F1561-Assumptions!$C$8)/E1561</f>
        <v>0.22494870935022018</v>
      </c>
      <c r="H1561" s="62">
        <f>CORREL('Daily Returns'!B$1562:B$1813,'Daily Returns'!C$1562:C$1813)</f>
        <v>-0.1336638213038486</v>
      </c>
      <c r="I1561" s="62">
        <f>CORREL('Daily Returns'!B$1562:B$1813,'Daily Returns'!D$1562:D$1813)</f>
        <v>0.40558118549347832</v>
      </c>
      <c r="J1561" s="62">
        <f>CORREL('Daily Returns'!C$1562:C$1813,'Daily Returns'!D$1562:D$1813)</f>
        <v>7.2453229693734845E-3</v>
      </c>
    </row>
    <row r="1562" spans="1:10" x14ac:dyDescent="0.25">
      <c r="A1562" s="63">
        <f>'Daily Prices'!A1814</f>
        <v>45006</v>
      </c>
      <c r="B1562" s="35">
        <f>STDEV('Daily Returns'!B$1563:B$1814)*SQRT(Assumptions!$C$9)</f>
        <v>0.18494630831637834</v>
      </c>
      <c r="C1562" s="35">
        <f>STDEV('Daily Returns'!C$1563:C$1814)*SQRT(Assumptions!$C$9)</f>
        <v>0.17563663604174742</v>
      </c>
      <c r="D1562" s="35">
        <f>STDEV('Daily Returns'!D$1563:D$1814)*SQRT(Assumptions!$C$9)</f>
        <v>0.22215120655707501</v>
      </c>
      <c r="E1562" s="35">
        <f>STDEV('Daily Returns'!E$1563:E$1814)*SQRT(Assumptions!$C$9)</f>
        <v>0.12025831732106179</v>
      </c>
      <c r="F1562" s="32">
        <f>'Growth Index'!E1814/'Growth Index'!E1562-1</f>
        <v>9.1631246563447011E-2</v>
      </c>
      <c r="G1562" s="37">
        <f>(F1562-Assumptions!$C$8)/E1562</f>
        <v>0.22145035085055914</v>
      </c>
      <c r="H1562" s="37">
        <f>CORREL('Daily Returns'!B$1563:B$1814,'Daily Returns'!C$1563:C$1814)</f>
        <v>-0.13535789479833579</v>
      </c>
      <c r="I1562" s="37">
        <f>CORREL('Daily Returns'!B$1563:B$1814,'Daily Returns'!D$1563:D$1814)</f>
        <v>0.40597208054750683</v>
      </c>
      <c r="J1562" s="37">
        <f>CORREL('Daily Returns'!C$1563:C$1814,'Daily Returns'!D$1563:D$1814)</f>
        <v>6.3185433069428577E-3</v>
      </c>
    </row>
    <row r="1563" spans="1:10" x14ac:dyDescent="0.25">
      <c r="A1563" s="60">
        <f>'Daily Prices'!A1815</f>
        <v>45007</v>
      </c>
      <c r="B1563" s="61">
        <f>STDEV('Daily Returns'!B$1564:B$1815)*SQRT(Assumptions!$C$9)</f>
        <v>0.18474803120643216</v>
      </c>
      <c r="C1563" s="61">
        <f>STDEV('Daily Returns'!C$1564:C$1815)*SQRT(Assumptions!$C$9)</f>
        <v>0.17562863522332617</v>
      </c>
      <c r="D1563" s="61">
        <f>STDEV('Daily Returns'!D$1564:D$1815)*SQRT(Assumptions!$C$9)</f>
        <v>0.22184344773234663</v>
      </c>
      <c r="E1563" s="61">
        <f>STDEV('Daily Returns'!E$1564:E$1815)*SQRT(Assumptions!$C$9)</f>
        <v>0.12015304041091758</v>
      </c>
      <c r="F1563" s="48">
        <f>'Growth Index'!E1815/'Growth Index'!E1563-1</f>
        <v>9.719026862611968E-2</v>
      </c>
      <c r="G1563" s="62">
        <f>(F1563-Assumptions!$C$8)/E1563</f>
        <v>0.26791056236305399</v>
      </c>
      <c r="H1563" s="62">
        <f>CORREL('Daily Returns'!B$1564:B$1815,'Daily Returns'!C$1564:C$1815)</f>
        <v>-0.13489513592624836</v>
      </c>
      <c r="I1563" s="62">
        <f>CORREL('Daily Returns'!B$1564:B$1815,'Daily Returns'!D$1564:D$1815)</f>
        <v>0.40446756612135426</v>
      </c>
      <c r="J1563" s="62">
        <f>CORREL('Daily Returns'!C$1564:C$1815,'Daily Returns'!D$1564:D$1815)</f>
        <v>7.1537155904168133E-3</v>
      </c>
    </row>
    <row r="1564" spans="1:10" x14ac:dyDescent="0.25">
      <c r="A1564" s="63">
        <f>'Daily Prices'!A1816</f>
        <v>45008</v>
      </c>
      <c r="B1564" s="35">
        <f>STDEV('Daily Returns'!B$1565:B$1816)*SQRT(Assumptions!$C$9)</f>
        <v>0.18450101426420779</v>
      </c>
      <c r="C1564" s="35">
        <f>STDEV('Daily Returns'!C$1565:C$1816)*SQRT(Assumptions!$C$9)</f>
        <v>0.17580021673993088</v>
      </c>
      <c r="D1564" s="35">
        <f>STDEV('Daily Returns'!D$1565:D$1816)*SQRT(Assumptions!$C$9)</f>
        <v>0.22191396200015048</v>
      </c>
      <c r="E1564" s="35">
        <f>STDEV('Daily Returns'!E$1565:E$1816)*SQRT(Assumptions!$C$9)</f>
        <v>0.12013208408609977</v>
      </c>
      <c r="F1564" s="32">
        <f>'Growth Index'!E1816/'Growth Index'!E1564-1</f>
        <v>9.9721790102578423E-2</v>
      </c>
      <c r="G1564" s="37">
        <f>(F1564-Assumptions!$C$8)/E1564</f>
        <v>0.28903011519964139</v>
      </c>
      <c r="H1564" s="37">
        <f>CORREL('Daily Returns'!B$1565:B$1816,'Daily Returns'!C$1565:C$1816)</f>
        <v>-0.13547179997470407</v>
      </c>
      <c r="I1564" s="37">
        <f>CORREL('Daily Returns'!B$1565:B$1816,'Daily Returns'!D$1565:D$1816)</f>
        <v>0.40567986670020634</v>
      </c>
      <c r="J1564" s="37">
        <f>CORREL('Daily Returns'!C$1565:C$1816,'Daily Returns'!D$1565:D$1816)</f>
        <v>5.9618158624367059E-3</v>
      </c>
    </row>
    <row r="1565" spans="1:10" x14ac:dyDescent="0.25">
      <c r="A1565" s="60">
        <f>'Daily Prices'!A1817</f>
        <v>45009</v>
      </c>
      <c r="B1565" s="61">
        <f>STDEV('Daily Returns'!B$1566:B$1817)*SQRT(Assumptions!$C$9)</f>
        <v>0.18432794503447567</v>
      </c>
      <c r="C1565" s="61">
        <f>STDEV('Daily Returns'!C$1566:C$1817)*SQRT(Assumptions!$C$9)</f>
        <v>0.17588819052089735</v>
      </c>
      <c r="D1565" s="61">
        <f>STDEV('Daily Returns'!D$1566:D$1817)*SQRT(Assumptions!$C$9)</f>
        <v>0.22192850500945061</v>
      </c>
      <c r="E1565" s="61">
        <f>STDEV('Daily Returns'!E$1566:E$1817)*SQRT(Assumptions!$C$9)</f>
        <v>0.12012683625104949</v>
      </c>
      <c r="F1565" s="48">
        <f>'Growth Index'!E1817/'Growth Index'!E1565-1</f>
        <v>0.10145831519666615</v>
      </c>
      <c r="G1565" s="62">
        <f>(F1565-Assumptions!$C$8)/E1565</f>
        <v>0.30349850486758018</v>
      </c>
      <c r="H1565" s="62">
        <f>CORREL('Daily Returns'!B$1566:B$1817,'Daily Returns'!C$1566:C$1817)</f>
        <v>-0.13492425201285468</v>
      </c>
      <c r="I1565" s="62">
        <f>CORREL('Daily Returns'!B$1566:B$1817,'Daily Returns'!D$1566:D$1817)</f>
        <v>0.40571796450891606</v>
      </c>
      <c r="J1565" s="62">
        <f>CORREL('Daily Returns'!C$1566:C$1817,'Daily Returns'!D$1566:D$1817)</f>
        <v>5.5911031181186234E-3</v>
      </c>
    </row>
    <row r="1566" spans="1:10" x14ac:dyDescent="0.25">
      <c r="A1566" s="63">
        <f>'Daily Prices'!A1818</f>
        <v>45012</v>
      </c>
      <c r="B1566" s="35">
        <f>STDEV('Daily Returns'!B$1567:B$1818)*SQRT(Assumptions!$C$9)</f>
        <v>0.18420274077434518</v>
      </c>
      <c r="C1566" s="35">
        <f>STDEV('Daily Returns'!C$1567:C$1818)*SQRT(Assumptions!$C$9)</f>
        <v>0.17796709068587449</v>
      </c>
      <c r="D1566" s="35">
        <f>STDEV('Daily Returns'!D$1567:D$1818)*SQRT(Assumptions!$C$9)</f>
        <v>0.22127368916477666</v>
      </c>
      <c r="E1566" s="35">
        <f>STDEV('Daily Returns'!E$1567:E$1818)*SQRT(Assumptions!$C$9)</f>
        <v>0.12021197231027533</v>
      </c>
      <c r="F1566" s="32">
        <f>'Growth Index'!E1818/'Growth Index'!E1566-1</f>
        <v>0.10030610109796378</v>
      </c>
      <c r="G1566" s="37">
        <f>(F1566-Assumptions!$C$8)/E1566</f>
        <v>0.29369870920041408</v>
      </c>
      <c r="H1566" s="37">
        <f>CORREL('Daily Returns'!B$1567:B$1818,'Daily Returns'!C$1567:C$1818)</f>
        <v>-0.13646731527634737</v>
      </c>
      <c r="I1566" s="37">
        <f>CORREL('Daily Returns'!B$1567:B$1818,'Daily Returns'!D$1567:D$1818)</f>
        <v>0.40420414560763629</v>
      </c>
      <c r="J1566" s="37">
        <f>CORREL('Daily Returns'!C$1567:C$1818,'Daily Returns'!D$1567:D$1818)</f>
        <v>3.2995063197328025E-3</v>
      </c>
    </row>
    <row r="1567" spans="1:10" x14ac:dyDescent="0.25">
      <c r="A1567" s="60">
        <f>'Daily Prices'!A1819</f>
        <v>45013</v>
      </c>
      <c r="B1567" s="61">
        <f>STDEV('Daily Returns'!B$1568:B$1819)*SQRT(Assumptions!$C$9)</f>
        <v>0.18232315995245682</v>
      </c>
      <c r="C1567" s="61">
        <f>STDEV('Daily Returns'!C$1568:C$1819)*SQRT(Assumptions!$C$9)</f>
        <v>0.1781495401857397</v>
      </c>
      <c r="D1567" s="61">
        <f>STDEV('Daily Returns'!D$1568:D$1819)*SQRT(Assumptions!$C$9)</f>
        <v>0.22023566499161101</v>
      </c>
      <c r="E1567" s="61">
        <f>STDEV('Daily Returns'!E$1568:E$1819)*SQRT(Assumptions!$C$9)</f>
        <v>0.11940535189774028</v>
      </c>
      <c r="F1567" s="48">
        <f>'Growth Index'!E1819/'Growth Index'!E1567-1</f>
        <v>0.11786089502133001</v>
      </c>
      <c r="G1567" s="62">
        <f>(F1567-Assumptions!$C$8)/E1567</f>
        <v>0.44270122051648503</v>
      </c>
      <c r="H1567" s="62">
        <f>CORREL('Daily Returns'!B$1568:B$1819,'Daily Returns'!C$1568:C$1819)</f>
        <v>-0.13708026622918998</v>
      </c>
      <c r="I1567" s="62">
        <f>CORREL('Daily Returns'!B$1568:B$1819,'Daily Returns'!D$1568:D$1819)</f>
        <v>0.39609929742882782</v>
      </c>
      <c r="J1567" s="62">
        <f>CORREL('Daily Returns'!C$1568:C$1819,'Daily Returns'!D$1568:D$1819)</f>
        <v>3.0030621025316029E-3</v>
      </c>
    </row>
    <row r="1568" spans="1:10" x14ac:dyDescent="0.25">
      <c r="A1568" s="63">
        <f>'Daily Prices'!A1820</f>
        <v>45014</v>
      </c>
      <c r="B1568" s="35">
        <f>STDEV('Daily Returns'!B$1569:B$1820)*SQRT(Assumptions!$C$9)</f>
        <v>0.18231084469253722</v>
      </c>
      <c r="C1568" s="35">
        <f>STDEV('Daily Returns'!C$1569:C$1820)*SQRT(Assumptions!$C$9)</f>
        <v>0.17792796796264038</v>
      </c>
      <c r="D1568" s="35">
        <f>STDEV('Daily Returns'!D$1569:D$1820)*SQRT(Assumptions!$C$9)</f>
        <v>0.21974243142625086</v>
      </c>
      <c r="E1568" s="35">
        <f>STDEV('Daily Returns'!E$1569:E$1820)*SQRT(Assumptions!$C$9)</f>
        <v>0.11903733075029899</v>
      </c>
      <c r="F1568" s="32">
        <f>'Growth Index'!E1820/'Growth Index'!E1568-1</f>
        <v>0.11172664638746754</v>
      </c>
      <c r="G1568" s="37">
        <f>(F1568-Assumptions!$C$8)/E1568</f>
        <v>0.39253775343370739</v>
      </c>
      <c r="H1568" s="37">
        <f>CORREL('Daily Returns'!B$1569:B$1820,'Daily Returns'!C$1569:C$1820)</f>
        <v>-0.13871814735014981</v>
      </c>
      <c r="I1568" s="37">
        <f>CORREL('Daily Returns'!B$1569:B$1820,'Daily Returns'!D$1569:D$1820)</f>
        <v>0.39562372674090523</v>
      </c>
      <c r="J1568" s="37">
        <f>CORREL('Daily Returns'!C$1569:C$1820,'Daily Returns'!D$1569:D$1820)</f>
        <v>-5.8946020566710063E-4</v>
      </c>
    </row>
    <row r="1569" spans="1:10" x14ac:dyDescent="0.25">
      <c r="A1569" s="60">
        <f>'Daily Prices'!A1821</f>
        <v>45016</v>
      </c>
      <c r="B1569" s="61">
        <f>STDEV('Daily Returns'!B$1570:B$1821)*SQRT(Assumptions!$C$9)</f>
        <v>0.18288443736665055</v>
      </c>
      <c r="C1569" s="61">
        <f>STDEV('Daily Returns'!C$1570:C$1821)*SQRT(Assumptions!$C$9)</f>
        <v>0.17724024605476876</v>
      </c>
      <c r="D1569" s="61">
        <f>STDEV('Daily Returns'!D$1570:D$1821)*SQRT(Assumptions!$C$9)</f>
        <v>0.22014536427690404</v>
      </c>
      <c r="E1569" s="61">
        <f>STDEV('Daily Returns'!E$1570:E$1821)*SQRT(Assumptions!$C$9)</f>
        <v>0.11914366534599606</v>
      </c>
      <c r="F1569" s="48">
        <f>'Growth Index'!E1821/'Growth Index'!E1569-1</f>
        <v>0.13599767213637515</v>
      </c>
      <c r="G1569" s="62">
        <f>(F1569-Assumptions!$C$8)/E1569</f>
        <v>0.59589968069385979</v>
      </c>
      <c r="H1569" s="62">
        <f>CORREL('Daily Returns'!B$1570:B$1821,'Daily Returns'!C$1570:C$1821)</f>
        <v>-0.14117584097390931</v>
      </c>
      <c r="I1569" s="62">
        <f>CORREL('Daily Returns'!B$1570:B$1821,'Daily Returns'!D$1570:D$1821)</f>
        <v>0.39907131009842445</v>
      </c>
      <c r="J1569" s="62">
        <f>CORREL('Daily Returns'!C$1570:C$1821,'Daily Returns'!D$1570:D$1821)</f>
        <v>3.4107596741692471E-4</v>
      </c>
    </row>
    <row r="1570" spans="1:10" x14ac:dyDescent="0.25">
      <c r="A1570" s="63">
        <f>'Daily Prices'!A1822</f>
        <v>45021</v>
      </c>
      <c r="B1570" s="35">
        <f>STDEV('Daily Returns'!B$1571:B$1822)*SQRT(Assumptions!$C$9)</f>
        <v>0.18324806933770418</v>
      </c>
      <c r="C1570" s="35">
        <f>STDEV('Daily Returns'!C$1571:C$1822)*SQRT(Assumptions!$C$9)</f>
        <v>0.17814206580997299</v>
      </c>
      <c r="D1570" s="35">
        <f>STDEV('Daily Returns'!D$1571:D$1822)*SQRT(Assumptions!$C$9)</f>
        <v>0.22468500912314626</v>
      </c>
      <c r="E1570" s="35">
        <f>STDEV('Daily Returns'!E$1571:E$1822)*SQRT(Assumptions!$C$9)</f>
        <v>0.1218264510494223</v>
      </c>
      <c r="F1570" s="32">
        <f>'Growth Index'!E1822/'Growth Index'!E1570-1</f>
        <v>0.17238117890504667</v>
      </c>
      <c r="G1570" s="37">
        <f>(F1570-Assumptions!$C$8)/E1570</f>
        <v>0.88142745668167333</v>
      </c>
      <c r="H1570" s="37">
        <f>CORREL('Daily Returns'!B$1571:B$1822,'Daily Returns'!C$1571:C$1822)</f>
        <v>-0.13272861844439141</v>
      </c>
      <c r="I1570" s="37">
        <f>CORREL('Daily Returns'!B$1571:B$1822,'Daily Returns'!D$1571:D$1822)</f>
        <v>0.4029744235969499</v>
      </c>
      <c r="J1570" s="37">
        <f>CORREL('Daily Returns'!C$1571:C$1822,'Daily Returns'!D$1571:D$1822)</f>
        <v>2.6215328473872847E-2</v>
      </c>
    </row>
    <row r="1571" spans="1:10" x14ac:dyDescent="0.25">
      <c r="A1571" s="60">
        <f>'Daily Prices'!A1823</f>
        <v>45026</v>
      </c>
      <c r="B1571" s="61">
        <f>STDEV('Daily Returns'!B$1572:B$1823)*SQRT(Assumptions!$C$9)</f>
        <v>0.18272513896615342</v>
      </c>
      <c r="C1571" s="61">
        <f>STDEV('Daily Returns'!C$1572:C$1823)*SQRT(Assumptions!$C$9)</f>
        <v>0.17887358598761322</v>
      </c>
      <c r="D1571" s="61">
        <f>STDEV('Daily Returns'!D$1572:D$1823)*SQRT(Assumptions!$C$9)</f>
        <v>0.22442393127820276</v>
      </c>
      <c r="E1571" s="61">
        <f>STDEV('Daily Returns'!E$1572:E$1823)*SQRT(Assumptions!$C$9)</f>
        <v>0.12190080108073918</v>
      </c>
      <c r="F1571" s="48">
        <f>'Growth Index'!E1823/'Growth Index'!E1571-1</f>
        <v>0.15375175335315916</v>
      </c>
      <c r="G1571" s="62">
        <f>(F1571-Assumptions!$C$8)/E1571</f>
        <v>0.72806538239544261</v>
      </c>
      <c r="H1571" s="62">
        <f>CORREL('Daily Returns'!B$1572:B$1823,'Daily Returns'!C$1572:C$1823)</f>
        <v>-0.13267877647003021</v>
      </c>
      <c r="I1571" s="62">
        <f>CORREL('Daily Returns'!B$1572:B$1823,'Daily Returns'!D$1572:D$1823)</f>
        <v>0.39917512840636105</v>
      </c>
      <c r="J1571" s="62">
        <f>CORREL('Daily Returns'!C$1572:C$1823,'Daily Returns'!D$1572:D$1823)</f>
        <v>3.0813197776601128E-2</v>
      </c>
    </row>
    <row r="1572" spans="1:10" x14ac:dyDescent="0.25">
      <c r="A1572" s="63">
        <f>'Daily Prices'!A1824</f>
        <v>45028</v>
      </c>
      <c r="B1572" s="35">
        <f>STDEV('Daily Returns'!B$1573:B$1824)*SQRT(Assumptions!$C$9)</f>
        <v>0.18101456948652164</v>
      </c>
      <c r="C1572" s="35">
        <f>STDEV('Daily Returns'!C$1573:C$1824)*SQRT(Assumptions!$C$9)</f>
        <v>0.17880760164376044</v>
      </c>
      <c r="D1572" s="35">
        <f>STDEV('Daily Returns'!D$1573:D$1824)*SQRT(Assumptions!$C$9)</f>
        <v>0.2242012862968612</v>
      </c>
      <c r="E1572" s="35">
        <f>STDEV('Daily Returns'!E$1573:E$1824)*SQRT(Assumptions!$C$9)</f>
        <v>0.12104075967180386</v>
      </c>
      <c r="F1572" s="32">
        <f>'Growth Index'!E1824/'Growth Index'!E1572-1</f>
        <v>0.13902312913597337</v>
      </c>
      <c r="G1572" s="37">
        <f>(F1572-Assumptions!$C$8)/E1572</f>
        <v>0.61155539123088354</v>
      </c>
      <c r="H1572" s="37">
        <f>CORREL('Daily Returns'!B$1573:B$1824,'Daily Returns'!C$1573:C$1824)</f>
        <v>-0.13802722168762543</v>
      </c>
      <c r="I1572" s="37">
        <f>CORREL('Daily Returns'!B$1573:B$1824,'Daily Returns'!D$1573:D$1824)</f>
        <v>0.39246706144471349</v>
      </c>
      <c r="J1572" s="37">
        <f>CORREL('Daily Returns'!C$1573:C$1824,'Daily Returns'!D$1573:D$1824)</f>
        <v>2.7812925397923679E-2</v>
      </c>
    </row>
    <row r="1573" spans="1:10" x14ac:dyDescent="0.25">
      <c r="A1573" s="60">
        <f>'Daily Prices'!A1825</f>
        <v>45029</v>
      </c>
      <c r="B1573" s="61">
        <f>STDEV('Daily Returns'!B$1574:B$1825)*SQRT(Assumptions!$C$9)</f>
        <v>0.18054009205665489</v>
      </c>
      <c r="C1573" s="61">
        <f>STDEV('Daily Returns'!C$1574:C$1825)*SQRT(Assumptions!$C$9)</f>
        <v>0.17930093639708583</v>
      </c>
      <c r="D1573" s="61">
        <f>STDEV('Daily Returns'!D$1574:D$1825)*SQRT(Assumptions!$C$9)</f>
        <v>0.21391987353752842</v>
      </c>
      <c r="E1573" s="61">
        <f>STDEV('Daily Returns'!E$1574:E$1825)*SQRT(Assumptions!$C$9)</f>
        <v>0.11795488745720706</v>
      </c>
      <c r="F1573" s="48">
        <f>'Growth Index'!E1825/'Growth Index'!E1573-1</f>
        <v>0.17515862868615351</v>
      </c>
      <c r="G1573" s="62">
        <f>(F1573-Assumptions!$C$8)/E1573</f>
        <v>0.9339047415573859</v>
      </c>
      <c r="H1573" s="62">
        <f>CORREL('Daily Returns'!B$1574:B$1825,'Daily Returns'!C$1574:C$1825)</f>
        <v>-0.14094776309014428</v>
      </c>
      <c r="I1573" s="62">
        <f>CORREL('Daily Returns'!B$1574:B$1825,'Daily Returns'!D$1574:D$1825)</f>
        <v>0.38930369859089659</v>
      </c>
      <c r="J1573" s="62">
        <f>CORREL('Daily Returns'!C$1574:C$1825,'Daily Returns'!D$1574:D$1825)</f>
        <v>1.1529198784940757E-2</v>
      </c>
    </row>
    <row r="1574" spans="1:10" x14ac:dyDescent="0.25">
      <c r="A1574" s="63">
        <f>'Daily Prices'!A1826</f>
        <v>45033</v>
      </c>
      <c r="B1574" s="35">
        <f>STDEV('Daily Returns'!B$1575:B$1826)*SQRT(Assumptions!$C$9)</f>
        <v>0.17996495597774986</v>
      </c>
      <c r="C1574" s="35">
        <f>STDEV('Daily Returns'!C$1575:C$1826)*SQRT(Assumptions!$C$9)</f>
        <v>0.1800231816235473</v>
      </c>
      <c r="D1574" s="35">
        <f>STDEV('Daily Returns'!D$1575:D$1826)*SQRT(Assumptions!$C$9)</f>
        <v>0.21404967189789648</v>
      </c>
      <c r="E1574" s="35">
        <f>STDEV('Daily Returns'!E$1575:E$1826)*SQRT(Assumptions!$C$9)</f>
        <v>0.11877580275693665</v>
      </c>
      <c r="F1574" s="32">
        <f>'Growth Index'!E1826/'Growth Index'!E1574-1</f>
        <v>0.15607637090422632</v>
      </c>
      <c r="G1574" s="37">
        <f>(F1574-Assumptions!$C$8)/E1574</f>
        <v>0.76679229935920046</v>
      </c>
      <c r="H1574" s="37">
        <f>CORREL('Daily Returns'!B$1575:B$1826,'Daily Returns'!C$1575:C$1826)</f>
        <v>-0.12637824324230212</v>
      </c>
      <c r="I1574" s="37">
        <f>CORREL('Daily Returns'!B$1575:B$1826,'Daily Returns'!D$1575:D$1826)</f>
        <v>0.39347227888093311</v>
      </c>
      <c r="J1574" s="37">
        <f>CORREL('Daily Returns'!C$1575:C$1826,'Daily Returns'!D$1575:D$1826)</f>
        <v>1.4955312177213137E-2</v>
      </c>
    </row>
    <row r="1575" spans="1:10" x14ac:dyDescent="0.25">
      <c r="A1575" s="60">
        <f>'Daily Prices'!A1827</f>
        <v>45034</v>
      </c>
      <c r="B1575" s="61">
        <f>STDEV('Daily Returns'!B$1576:B$1827)*SQRT(Assumptions!$C$9)</f>
        <v>0.17964446241472987</v>
      </c>
      <c r="C1575" s="61">
        <f>STDEV('Daily Returns'!C$1576:C$1827)*SQRT(Assumptions!$C$9)</f>
        <v>0.18000810884101875</v>
      </c>
      <c r="D1575" s="61">
        <f>STDEV('Daily Returns'!D$1576:D$1827)*SQRT(Assumptions!$C$9)</f>
        <v>0.21402804957196778</v>
      </c>
      <c r="E1575" s="61">
        <f>STDEV('Daily Returns'!E$1576:E$1827)*SQRT(Assumptions!$C$9)</f>
        <v>0.11864741520852368</v>
      </c>
      <c r="F1575" s="48">
        <f>'Growth Index'!E1827/'Growth Index'!E1575-1</f>
        <v>0.14957307032675371</v>
      </c>
      <c r="G1575" s="62">
        <f>(F1575-Assumptions!$C$8)/E1575</f>
        <v>0.71281005303078815</v>
      </c>
      <c r="H1575" s="62">
        <f>CORREL('Daily Returns'!B$1576:B$1827,'Daily Returns'!C$1576:C$1827)</f>
        <v>-0.12790176858671795</v>
      </c>
      <c r="I1575" s="62">
        <f>CORREL('Daily Returns'!B$1576:B$1827,'Daily Returns'!D$1576:D$1827)</f>
        <v>0.39332616451284891</v>
      </c>
      <c r="J1575" s="62">
        <f>CORREL('Daily Returns'!C$1576:C$1827,'Daily Returns'!D$1576:D$1827)</f>
        <v>1.471245183895448E-2</v>
      </c>
    </row>
    <row r="1576" spans="1:10" x14ac:dyDescent="0.25">
      <c r="A1576" s="63">
        <f>'Daily Prices'!A1828</f>
        <v>45035</v>
      </c>
      <c r="B1576" s="35">
        <f>STDEV('Daily Returns'!B$1577:B$1828)*SQRT(Assumptions!$C$9)</f>
        <v>0.17958188109220907</v>
      </c>
      <c r="C1576" s="35">
        <f>STDEV('Daily Returns'!C$1577:C$1828)*SQRT(Assumptions!$C$9)</f>
        <v>0.17985736467628177</v>
      </c>
      <c r="D1576" s="35">
        <f>STDEV('Daily Returns'!D$1577:D$1828)*SQRT(Assumptions!$C$9)</f>
        <v>0.21406596049528304</v>
      </c>
      <c r="E1576" s="35">
        <f>STDEV('Daily Returns'!E$1577:E$1828)*SQRT(Assumptions!$C$9)</f>
        <v>0.11868663371499941</v>
      </c>
      <c r="F1576" s="32">
        <f>'Growth Index'!E1828/'Growth Index'!E1576-1</f>
        <v>0.14191382392799778</v>
      </c>
      <c r="G1576" s="37">
        <f>(F1576-Assumptions!$C$8)/E1576</f>
        <v>0.64804116116975652</v>
      </c>
      <c r="H1576" s="37">
        <f>CORREL('Daily Returns'!B$1577:B$1828,'Daily Returns'!C$1577:C$1828)</f>
        <v>-0.12623843523615683</v>
      </c>
      <c r="I1576" s="37">
        <f>CORREL('Daily Returns'!B$1577:B$1828,'Daily Returns'!D$1577:D$1828)</f>
        <v>0.39420551896007516</v>
      </c>
      <c r="J1576" s="37">
        <f>CORREL('Daily Returns'!C$1577:C$1828,'Daily Returns'!D$1577:D$1828)</f>
        <v>1.4598913417314769E-2</v>
      </c>
    </row>
    <row r="1577" spans="1:10" x14ac:dyDescent="0.25">
      <c r="A1577" s="60">
        <f>'Daily Prices'!A1829</f>
        <v>45036</v>
      </c>
      <c r="B1577" s="61">
        <f>STDEV('Daily Returns'!B$1578:B$1829)*SQRT(Assumptions!$C$9)</f>
        <v>0.17700522216006595</v>
      </c>
      <c r="C1577" s="61">
        <f>STDEV('Daily Returns'!C$1578:C$1829)*SQRT(Assumptions!$C$9)</f>
        <v>0.17863925081770507</v>
      </c>
      <c r="D1577" s="61">
        <f>STDEV('Daily Returns'!D$1578:D$1829)*SQRT(Assumptions!$C$9)</f>
        <v>0.21404717772119217</v>
      </c>
      <c r="E1577" s="61">
        <f>STDEV('Daily Returns'!E$1578:E$1829)*SQRT(Assumptions!$C$9)</f>
        <v>0.1187274291184114</v>
      </c>
      <c r="F1577" s="48">
        <f>'Growth Index'!E1829/'Growth Index'!E1577-1</f>
        <v>0.1448720629392426</v>
      </c>
      <c r="G1577" s="62">
        <f>(F1577-Assumptions!$C$8)/E1577</f>
        <v>0.67273471288242193</v>
      </c>
      <c r="H1577" s="62">
        <f>CORREL('Daily Returns'!B$1578:B$1829,'Daily Returns'!C$1578:C$1829)</f>
        <v>-0.10783072470280777</v>
      </c>
      <c r="I1577" s="62">
        <f>CORREL('Daily Returns'!B$1578:B$1829,'Daily Returns'!D$1578:D$1829)</f>
        <v>0.4024753709867297</v>
      </c>
      <c r="J1577" s="62">
        <f>CORREL('Daily Returns'!C$1578:C$1829,'Daily Returns'!D$1578:D$1829)</f>
        <v>1.3139487741675828E-2</v>
      </c>
    </row>
    <row r="1578" spans="1:10" x14ac:dyDescent="0.25">
      <c r="A1578" s="63">
        <f>'Daily Prices'!A1830</f>
        <v>45037</v>
      </c>
      <c r="B1578" s="35">
        <f>STDEV('Daily Returns'!B$1579:B$1830)*SQRT(Assumptions!$C$9)</f>
        <v>0.17433688069177425</v>
      </c>
      <c r="C1578" s="35">
        <f>STDEV('Daily Returns'!C$1579:C$1830)*SQRT(Assumptions!$C$9)</f>
        <v>0.17884445130941354</v>
      </c>
      <c r="D1578" s="35">
        <f>STDEV('Daily Returns'!D$1579:D$1830)*SQRT(Assumptions!$C$9)</f>
        <v>0.21262537209930085</v>
      </c>
      <c r="E1578" s="35">
        <f>STDEV('Daily Returns'!E$1579:E$1830)*SQRT(Assumptions!$C$9)</f>
        <v>0.11849950887697412</v>
      </c>
      <c r="F1578" s="32">
        <f>'Growth Index'!E1830/'Growth Index'!E1578-1</f>
        <v>0.12465070657900656</v>
      </c>
      <c r="G1578" s="37">
        <f>(F1578-Assumptions!$C$8)/E1578</f>
        <v>0.50338357639047915</v>
      </c>
      <c r="H1578" s="37">
        <f>CORREL('Daily Returns'!B$1579:B$1830,'Daily Returns'!C$1579:C$1830)</f>
        <v>-9.4390108447041876E-2</v>
      </c>
      <c r="I1578" s="37">
        <f>CORREL('Daily Returns'!B$1579:B$1830,'Daily Returns'!D$1579:D$1830)</f>
        <v>0.39097753368064775</v>
      </c>
      <c r="J1578" s="37">
        <f>CORREL('Daily Returns'!C$1579:C$1830,'Daily Returns'!D$1579:D$1830)</f>
        <v>2.3866153972980916E-2</v>
      </c>
    </row>
    <row r="1579" spans="1:10" x14ac:dyDescent="0.25">
      <c r="A1579" s="60">
        <f>'Daily Prices'!A1831</f>
        <v>45040</v>
      </c>
      <c r="B1579" s="61">
        <f>STDEV('Daily Returns'!B$1580:B$1831)*SQRT(Assumptions!$C$9)</f>
        <v>0.17443940047954651</v>
      </c>
      <c r="C1579" s="61">
        <f>STDEV('Daily Returns'!C$1580:C$1831)*SQRT(Assumptions!$C$9)</f>
        <v>0.17878761793852274</v>
      </c>
      <c r="D1579" s="61">
        <f>STDEV('Daily Returns'!D$1580:D$1831)*SQRT(Assumptions!$C$9)</f>
        <v>0.21268183785818931</v>
      </c>
      <c r="E1579" s="61">
        <f>STDEV('Daily Returns'!E$1580:E$1831)*SQRT(Assumptions!$C$9)</f>
        <v>0.11856632630897687</v>
      </c>
      <c r="F1579" s="48">
        <f>'Growth Index'!E1831/'Growth Index'!E1579-1</f>
        <v>0.12947885619587063</v>
      </c>
      <c r="G1579" s="62">
        <f>(F1579-Assumptions!$C$8)/E1579</f>
        <v>0.54382098360577114</v>
      </c>
      <c r="H1579" s="62">
        <f>CORREL('Daily Returns'!B$1580:B$1831,'Daily Returns'!C$1580:C$1831)</f>
        <v>-9.3946116621251088E-2</v>
      </c>
      <c r="I1579" s="62">
        <f>CORREL('Daily Returns'!B$1580:B$1831,'Daily Returns'!D$1580:D$1831)</f>
        <v>0.39148744329435692</v>
      </c>
      <c r="J1579" s="62">
        <f>CORREL('Daily Returns'!C$1580:C$1831,'Daily Returns'!D$1580:D$1831)</f>
        <v>2.4409565456164656E-2</v>
      </c>
    </row>
    <row r="1580" spans="1:10" x14ac:dyDescent="0.25">
      <c r="A1580" s="63">
        <f>'Daily Prices'!A1832</f>
        <v>45041</v>
      </c>
      <c r="B1580" s="35">
        <f>STDEV('Daily Returns'!B$1581:B$1832)*SQRT(Assumptions!$C$9)</f>
        <v>0.17443087732013535</v>
      </c>
      <c r="C1580" s="35">
        <f>STDEV('Daily Returns'!C$1581:C$1832)*SQRT(Assumptions!$C$9)</f>
        <v>0.17813249228714756</v>
      </c>
      <c r="D1580" s="35">
        <f>STDEV('Daily Returns'!D$1581:D$1832)*SQRT(Assumptions!$C$9)</f>
        <v>0.21262856249924833</v>
      </c>
      <c r="E1580" s="35">
        <f>STDEV('Daily Returns'!E$1581:E$1832)*SQRT(Assumptions!$C$9)</f>
        <v>0.11852455104333878</v>
      </c>
      <c r="F1580" s="32">
        <f>'Growth Index'!E1832/'Growth Index'!E1580-1</f>
        <v>0.12794340644372637</v>
      </c>
      <c r="G1580" s="37">
        <f>(F1580-Assumptions!$C$8)/E1580</f>
        <v>0.53105796132238425</v>
      </c>
      <c r="H1580" s="37">
        <f>CORREL('Daily Returns'!B$1581:B$1832,'Daily Returns'!C$1581:C$1832)</f>
        <v>-9.3080818737977772E-2</v>
      </c>
      <c r="I1580" s="37">
        <f>CORREL('Daily Returns'!B$1581:B$1832,'Daily Returns'!D$1581:D$1832)</f>
        <v>0.39137995181971391</v>
      </c>
      <c r="J1580" s="37">
        <f>CORREL('Daily Returns'!C$1581:C$1832,'Daily Returns'!D$1581:D$1832)</f>
        <v>2.6953297774410731E-2</v>
      </c>
    </row>
    <row r="1581" spans="1:10" x14ac:dyDescent="0.25">
      <c r="A1581" s="60">
        <f>'Daily Prices'!A1833</f>
        <v>45042</v>
      </c>
      <c r="B1581" s="61">
        <f>STDEV('Daily Returns'!B$1582:B$1833)*SQRT(Assumptions!$C$9)</f>
        <v>0.17444601677483237</v>
      </c>
      <c r="C1581" s="61">
        <f>STDEV('Daily Returns'!C$1582:C$1833)*SQRT(Assumptions!$C$9)</f>
        <v>0.17809635160417922</v>
      </c>
      <c r="D1581" s="61">
        <f>STDEV('Daily Returns'!D$1582:D$1833)*SQRT(Assumptions!$C$9)</f>
        <v>0.21263818680914631</v>
      </c>
      <c r="E1581" s="61">
        <f>STDEV('Daily Returns'!E$1582:E$1833)*SQRT(Assumptions!$C$9)</f>
        <v>0.11852759957655599</v>
      </c>
      <c r="F1581" s="48">
        <f>'Growth Index'!E1833/'Growth Index'!E1581-1</f>
        <v>0.13515331723748947</v>
      </c>
      <c r="G1581" s="62">
        <f>(F1581-Assumptions!$C$8)/E1581</f>
        <v>0.59187326401711204</v>
      </c>
      <c r="H1581" s="62">
        <f>CORREL('Daily Returns'!B$1582:B$1833,'Daily Returns'!C$1582:C$1833)</f>
        <v>-9.2969266558390162E-2</v>
      </c>
      <c r="I1581" s="62">
        <f>CORREL('Daily Returns'!B$1582:B$1833,'Daily Returns'!D$1582:D$1833)</f>
        <v>0.3914623294025899</v>
      </c>
      <c r="J1581" s="62">
        <f>CORREL('Daily Returns'!C$1582:C$1833,'Daily Returns'!D$1582:D$1833)</f>
        <v>2.6972002469727918E-2</v>
      </c>
    </row>
    <row r="1582" spans="1:10" x14ac:dyDescent="0.25">
      <c r="A1582" s="63">
        <f>'Daily Prices'!A1834</f>
        <v>45043</v>
      </c>
      <c r="B1582" s="35">
        <f>STDEV('Daily Returns'!B$1583:B$1834)*SQRT(Assumptions!$C$9)</f>
        <v>0.17451140160187398</v>
      </c>
      <c r="C1582" s="35">
        <f>STDEV('Daily Returns'!C$1583:C$1834)*SQRT(Assumptions!$C$9)</f>
        <v>0.17833197629800129</v>
      </c>
      <c r="D1582" s="35">
        <f>STDEV('Daily Returns'!D$1583:D$1834)*SQRT(Assumptions!$C$9)</f>
        <v>0.21255604551508628</v>
      </c>
      <c r="E1582" s="35">
        <f>STDEV('Daily Returns'!E$1583:E$1834)*SQRT(Assumptions!$C$9)</f>
        <v>0.11846084163563568</v>
      </c>
      <c r="F1582" s="32">
        <f>'Growth Index'!E1834/'Growth Index'!E1582-1</f>
        <v>0.13893082429556602</v>
      </c>
      <c r="G1582" s="37">
        <f>(F1582-Assumptions!$C$8)/E1582</f>
        <v>0.62409504503575952</v>
      </c>
      <c r="H1582" s="37">
        <f>CORREL('Daily Returns'!B$1583:B$1834,'Daily Returns'!C$1583:C$1834)</f>
        <v>-9.4711746754415557E-2</v>
      </c>
      <c r="I1582" s="37">
        <f>CORREL('Daily Returns'!B$1583:B$1834,'Daily Returns'!D$1583:D$1834)</f>
        <v>0.39158997219230712</v>
      </c>
      <c r="J1582" s="37">
        <f>CORREL('Daily Returns'!C$1583:C$1834,'Daily Returns'!D$1583:D$1834)</f>
        <v>2.5320115496168593E-2</v>
      </c>
    </row>
    <row r="1583" spans="1:10" x14ac:dyDescent="0.25">
      <c r="A1583" s="60">
        <f>'Daily Prices'!A1835</f>
        <v>45044</v>
      </c>
      <c r="B1583" s="61">
        <f>STDEV('Daily Returns'!B$1584:B$1835)*SQRT(Assumptions!$C$9)</f>
        <v>0.17452871564496858</v>
      </c>
      <c r="C1583" s="61">
        <f>STDEV('Daily Returns'!C$1584:C$1835)*SQRT(Assumptions!$C$9)</f>
        <v>0.17828194144001128</v>
      </c>
      <c r="D1583" s="61">
        <f>STDEV('Daily Returns'!D$1584:D$1835)*SQRT(Assumptions!$C$9)</f>
        <v>0.21231808215980871</v>
      </c>
      <c r="E1583" s="61">
        <f>STDEV('Daily Returns'!E$1584:E$1835)*SQRT(Assumptions!$C$9)</f>
        <v>0.11844144629639317</v>
      </c>
      <c r="F1583" s="48">
        <f>'Growth Index'!E1835/'Growth Index'!E1583-1</f>
        <v>0.14616691214958877</v>
      </c>
      <c r="G1583" s="62">
        <f>(F1583-Assumptions!$C$8)/E1583</f>
        <v>0.68529146415920195</v>
      </c>
      <c r="H1583" s="62">
        <f>CORREL('Daily Returns'!B$1584:B$1835,'Daily Returns'!C$1584:C$1835)</f>
        <v>-9.4216908051731996E-2</v>
      </c>
      <c r="I1583" s="62">
        <f>CORREL('Daily Returns'!B$1584:B$1835,'Daily Returns'!D$1584:D$1835)</f>
        <v>0.39090860301678526</v>
      </c>
      <c r="J1583" s="62">
        <f>CORREL('Daily Returns'!C$1584:C$1835,'Daily Returns'!D$1584:D$1835)</f>
        <v>2.6478908010382003E-2</v>
      </c>
    </row>
    <row r="1584" spans="1:10" x14ac:dyDescent="0.25">
      <c r="A1584" s="63">
        <f>'Daily Prices'!A1836</f>
        <v>45050</v>
      </c>
      <c r="B1584" s="35">
        <f>STDEV('Daily Returns'!B$1585:B$1836)*SQRT(Assumptions!$C$9)</f>
        <v>0.17481401668061508</v>
      </c>
      <c r="C1584" s="35">
        <f>STDEV('Daily Returns'!C$1585:C$1836)*SQRT(Assumptions!$C$9)</f>
        <v>0.18083188670690503</v>
      </c>
      <c r="D1584" s="35">
        <f>STDEV('Daily Returns'!D$1585:D$1836)*SQRT(Assumptions!$C$9)</f>
        <v>0.21414168880011314</v>
      </c>
      <c r="E1584" s="35">
        <f>STDEV('Daily Returns'!E$1585:E$1836)*SQRT(Assumptions!$C$9)</f>
        <v>0.11863533471076897</v>
      </c>
      <c r="F1584" s="32">
        <f>'Growth Index'!E1836/'Growth Index'!E1584-1</f>
        <v>0.15403564058103236</v>
      </c>
      <c r="G1584" s="37">
        <f>(F1584-Assumptions!$C$8)/E1584</f>
        <v>0.75049849859740203</v>
      </c>
      <c r="H1584" s="37">
        <f>CORREL('Daily Returns'!B$1585:B$1836,'Daily Returns'!C$1585:C$1836)</f>
        <v>-8.2977554929045627E-2</v>
      </c>
      <c r="I1584" s="37">
        <f>CORREL('Daily Returns'!B$1585:B$1836,'Daily Returns'!D$1585:D$1836)</f>
        <v>0.37938148647877806</v>
      </c>
      <c r="J1584" s="37">
        <f>CORREL('Daily Returns'!C$1585:C$1836,'Daily Returns'!D$1585:D$1836)</f>
        <v>4.0862772701884759E-3</v>
      </c>
    </row>
    <row r="1585" spans="1:10" x14ac:dyDescent="0.25">
      <c r="A1585" s="60">
        <f>'Daily Prices'!A1837</f>
        <v>45051</v>
      </c>
      <c r="B1585" s="61">
        <f>STDEV('Daily Returns'!B$1586:B$1837)*SQRT(Assumptions!$C$9)</f>
        <v>0.16857574810626949</v>
      </c>
      <c r="C1585" s="61">
        <f>STDEV('Daily Returns'!C$1586:C$1837)*SQRT(Assumptions!$C$9)</f>
        <v>0.17975599979500398</v>
      </c>
      <c r="D1585" s="61">
        <f>STDEV('Daily Returns'!D$1586:D$1837)*SQRT(Assumptions!$C$9)</f>
        <v>0.2158288958998974</v>
      </c>
      <c r="E1585" s="61">
        <f>STDEV('Daily Returns'!E$1586:E$1837)*SQRT(Assumptions!$C$9)</f>
        <v>0.11856249663402936</v>
      </c>
      <c r="F1585" s="48">
        <f>'Growth Index'!E1837/'Growth Index'!E1585-1</f>
        <v>0.15617694412865468</v>
      </c>
      <c r="G1585" s="62">
        <f>(F1585-Assumptions!$C$8)/E1585</f>
        <v>0.76902010936977361</v>
      </c>
      <c r="H1585" s="62">
        <f>CORREL('Daily Returns'!B$1586:B$1837,'Daily Returns'!C$1586:C$1837)</f>
        <v>-3.1109666131486267E-2</v>
      </c>
      <c r="I1585" s="62">
        <f>CORREL('Daily Returns'!B$1586:B$1837,'Daily Returns'!D$1586:D$1837)</f>
        <v>0.36718919484812074</v>
      </c>
      <c r="J1585" s="62">
        <f>CORREL('Daily Returns'!C$1586:C$1837,'Daily Returns'!D$1586:D$1837)</f>
        <v>-4.4426333189347125E-3</v>
      </c>
    </row>
    <row r="1586" spans="1:10" x14ac:dyDescent="0.25">
      <c r="A1586" s="63">
        <f>'Daily Prices'!A1838</f>
        <v>45055</v>
      </c>
      <c r="B1586" s="35">
        <f>STDEV('Daily Returns'!B$1587:B$1838)*SQRT(Assumptions!$C$9)</f>
        <v>0.16723851928690678</v>
      </c>
      <c r="C1586" s="35">
        <f>STDEV('Daily Returns'!C$1587:C$1838)*SQRT(Assumptions!$C$9)</f>
        <v>0.17737804948604791</v>
      </c>
      <c r="D1586" s="35">
        <f>STDEV('Daily Returns'!D$1587:D$1838)*SQRT(Assumptions!$C$9)</f>
        <v>0.21560229647417103</v>
      </c>
      <c r="E1586" s="35">
        <f>STDEV('Daily Returns'!E$1587:E$1838)*SQRT(Assumptions!$C$9)</f>
        <v>0.11876306699939765</v>
      </c>
      <c r="F1586" s="32">
        <f>'Growth Index'!E1838/'Growth Index'!E1586-1</f>
        <v>0.18175340532480933</v>
      </c>
      <c r="G1586" s="37">
        <f>(F1586-Assumptions!$C$8)/E1586</f>
        <v>0.9830783952842973</v>
      </c>
      <c r="H1586" s="37">
        <f>CORREL('Daily Returns'!B$1587:B$1838,'Daily Returns'!C$1587:C$1838)</f>
        <v>3.2769159233994429E-3</v>
      </c>
      <c r="I1586" s="37">
        <f>CORREL('Daily Returns'!B$1587:B$1838,'Daily Returns'!D$1587:D$1838)</f>
        <v>0.37881657368710775</v>
      </c>
      <c r="J1586" s="37">
        <f>CORREL('Daily Returns'!C$1587:C$1838,'Daily Returns'!D$1587:D$1838)</f>
        <v>-1.2217295910074375E-2</v>
      </c>
    </row>
    <row r="1587" spans="1:10" x14ac:dyDescent="0.25">
      <c r="A1587" s="60">
        <f>'Daily Prices'!A1839</f>
        <v>45056</v>
      </c>
      <c r="B1587" s="61">
        <f>STDEV('Daily Returns'!B$1588:B$1839)*SQRT(Assumptions!$C$9)</f>
        <v>0.16712914525856326</v>
      </c>
      <c r="C1587" s="61">
        <f>STDEV('Daily Returns'!C$1588:C$1839)*SQRT(Assumptions!$C$9)</f>
        <v>0.17641442964222728</v>
      </c>
      <c r="D1587" s="61">
        <f>STDEV('Daily Returns'!D$1588:D$1839)*SQRT(Assumptions!$C$9)</f>
        <v>0.21536895280301277</v>
      </c>
      <c r="E1587" s="61">
        <f>STDEV('Daily Returns'!E$1588:E$1839)*SQRT(Assumptions!$C$9)</f>
        <v>0.11811831644149609</v>
      </c>
      <c r="F1587" s="48">
        <f>'Growth Index'!E1839/'Growth Index'!E1587-1</f>
        <v>0.16992774114641307</v>
      </c>
      <c r="G1587" s="62">
        <f>(F1587-Assumptions!$C$8)/E1587</f>
        <v>0.88832743563851668</v>
      </c>
      <c r="H1587" s="62">
        <f>CORREL('Daily Returns'!B$1588:B$1839,'Daily Returns'!C$1588:C$1839)</f>
        <v>-6.9376544616542258E-4</v>
      </c>
      <c r="I1587" s="62">
        <f>CORREL('Daily Returns'!B$1588:B$1839,'Daily Returns'!D$1588:D$1839)</f>
        <v>0.3777902708230399</v>
      </c>
      <c r="J1587" s="62">
        <f>CORREL('Daily Returns'!C$1588:C$1839,'Daily Returns'!D$1588:D$1839)</f>
        <v>-1.7416997090237439E-2</v>
      </c>
    </row>
    <row r="1588" spans="1:10" x14ac:dyDescent="0.25">
      <c r="A1588" s="63">
        <f>'Daily Prices'!A1840</f>
        <v>45058</v>
      </c>
      <c r="B1588" s="35">
        <f>STDEV('Daily Returns'!B$1589:B$1840)*SQRT(Assumptions!$C$9)</f>
        <v>0.16651593591098418</v>
      </c>
      <c r="C1588" s="35">
        <f>STDEV('Daily Returns'!C$1589:C$1840)*SQRT(Assumptions!$C$9)</f>
        <v>0.17625794733863387</v>
      </c>
      <c r="D1588" s="35">
        <f>STDEV('Daily Returns'!D$1589:D$1840)*SQRT(Assumptions!$C$9)</f>
        <v>0.2153649110740842</v>
      </c>
      <c r="E1588" s="35">
        <f>STDEV('Daily Returns'!E$1589:E$1840)*SQRT(Assumptions!$C$9)</f>
        <v>0.11810944925309336</v>
      </c>
      <c r="F1588" s="32">
        <f>'Growth Index'!E1840/'Growth Index'!E1588-1</f>
        <v>0.17084647711747536</v>
      </c>
      <c r="G1588" s="37">
        <f>(F1588-Assumptions!$C$8)/E1588</f>
        <v>0.89617281078552802</v>
      </c>
      <c r="H1588" s="37">
        <f>CORREL('Daily Returns'!B$1589:B$1840,'Daily Returns'!C$1589:C$1840)</f>
        <v>3.7818516451768045E-3</v>
      </c>
      <c r="I1588" s="37">
        <f>CORREL('Daily Returns'!B$1589:B$1840,'Daily Returns'!D$1589:D$1840)</f>
        <v>0.37762435027160907</v>
      </c>
      <c r="J1588" s="37">
        <f>CORREL('Daily Returns'!C$1589:C$1840,'Daily Returns'!D$1589:D$1840)</f>
        <v>-1.7009677460235691E-2</v>
      </c>
    </row>
    <row r="1589" spans="1:10" x14ac:dyDescent="0.25">
      <c r="A1589" s="60">
        <f>'Daily Prices'!A1841</f>
        <v>45061</v>
      </c>
      <c r="B1589" s="61">
        <f>STDEV('Daily Returns'!B$1590:B$1841)*SQRT(Assumptions!$C$9)</f>
        <v>0.16642676255193153</v>
      </c>
      <c r="C1589" s="61">
        <f>STDEV('Daily Returns'!C$1590:C$1841)*SQRT(Assumptions!$C$9)</f>
        <v>0.17619003536729605</v>
      </c>
      <c r="D1589" s="61">
        <f>STDEV('Daily Returns'!D$1590:D$1841)*SQRT(Assumptions!$C$9)</f>
        <v>0.21535964908529864</v>
      </c>
      <c r="E1589" s="61">
        <f>STDEV('Daily Returns'!E$1590:E$1841)*SQRT(Assumptions!$C$9)</f>
        <v>0.11812649121547082</v>
      </c>
      <c r="F1589" s="48">
        <f>'Growth Index'!E1841/'Growth Index'!E1589-1</f>
        <v>0.17542759719436374</v>
      </c>
      <c r="G1589" s="62">
        <f>(F1589-Assumptions!$C$8)/E1589</f>
        <v>0.93482500037130722</v>
      </c>
      <c r="H1589" s="62">
        <f>CORREL('Daily Returns'!B$1590:B$1841,'Daily Returns'!C$1590:C$1841)</f>
        <v>4.9422995889731782E-3</v>
      </c>
      <c r="I1589" s="62">
        <f>CORREL('Daily Returns'!B$1590:B$1841,'Daily Returns'!D$1590:D$1841)</f>
        <v>0.37750340506217284</v>
      </c>
      <c r="J1589" s="62">
        <f>CORREL('Daily Returns'!C$1590:C$1841,'Daily Returns'!D$1590:D$1841)</f>
        <v>-1.6496723780032922E-2</v>
      </c>
    </row>
    <row r="1590" spans="1:10" x14ac:dyDescent="0.25">
      <c r="A1590" s="63">
        <f>'Daily Prices'!A1842</f>
        <v>45062</v>
      </c>
      <c r="B1590" s="35">
        <f>STDEV('Daily Returns'!B$1591:B$1842)*SQRT(Assumptions!$C$9)</f>
        <v>0.16365189862371554</v>
      </c>
      <c r="C1590" s="35">
        <f>STDEV('Daily Returns'!C$1591:C$1842)*SQRT(Assumptions!$C$9)</f>
        <v>0.16131946575478126</v>
      </c>
      <c r="D1590" s="35">
        <f>STDEV('Daily Returns'!D$1591:D$1842)*SQRT(Assumptions!$C$9)</f>
        <v>0.21534021104602585</v>
      </c>
      <c r="E1590" s="35">
        <f>STDEV('Daily Returns'!E$1591:E$1842)*SQRT(Assumptions!$C$9)</f>
        <v>0.11650994206407546</v>
      </c>
      <c r="F1590" s="32">
        <f>'Growth Index'!E1842/'Growth Index'!E1590-1</f>
        <v>0.14657236095050408</v>
      </c>
      <c r="G1590" s="37">
        <f>(F1590-Assumptions!$C$8)/E1590</f>
        <v>0.70013219048416298</v>
      </c>
      <c r="H1590" s="37">
        <f>CORREL('Daily Returns'!B$1591:B$1842,'Daily Returns'!C$1591:C$1842)</f>
        <v>9.0852932395317984E-2</v>
      </c>
      <c r="I1590" s="37">
        <f>CORREL('Daily Returns'!B$1591:B$1842,'Daily Returns'!D$1591:D$1842)</f>
        <v>0.38726564571662375</v>
      </c>
      <c r="J1590" s="37">
        <f>CORREL('Daily Returns'!C$1591:C$1842,'Daily Returns'!D$1591:D$1842)</f>
        <v>-2.4622140367354241E-2</v>
      </c>
    </row>
    <row r="1591" spans="1:10" x14ac:dyDescent="0.25">
      <c r="A1591" s="60">
        <f>'Daily Prices'!A1843</f>
        <v>45063</v>
      </c>
      <c r="B1591" s="61">
        <f>STDEV('Daily Returns'!B$1592:B$1843)*SQRT(Assumptions!$C$9)</f>
        <v>0.15938245426873288</v>
      </c>
      <c r="C1591" s="61">
        <f>STDEV('Daily Returns'!C$1592:C$1843)*SQRT(Assumptions!$C$9)</f>
        <v>0.15952713797904083</v>
      </c>
      <c r="D1591" s="61">
        <f>STDEV('Daily Returns'!D$1592:D$1843)*SQRT(Assumptions!$C$9)</f>
        <v>0.21537031956536182</v>
      </c>
      <c r="E1591" s="61">
        <f>STDEV('Daily Returns'!E$1592:E$1843)*SQRT(Assumptions!$C$9)</f>
        <v>0.11692569848140047</v>
      </c>
      <c r="F1591" s="48">
        <f>'Growth Index'!E1843/'Growth Index'!E1591-1</f>
        <v>0.13438081566954407</v>
      </c>
      <c r="G1591" s="62">
        <f>(F1591-Assumptions!$C$8)/E1591</f>
        <v>0.59337525086994092</v>
      </c>
      <c r="H1591" s="62">
        <f>CORREL('Daily Returns'!B$1592:B$1843,'Daily Returns'!C$1592:C$1843)</f>
        <v>0.14130357908635119</v>
      </c>
      <c r="I1591" s="62">
        <f>CORREL('Daily Returns'!B$1592:B$1843,'Daily Returns'!D$1592:D$1843)</f>
        <v>0.39480209369632796</v>
      </c>
      <c r="J1591" s="62">
        <f>CORREL('Daily Returns'!C$1592:C$1843,'Daily Returns'!D$1592:D$1843)</f>
        <v>-1.9729494390630879E-2</v>
      </c>
    </row>
    <row r="1592" spans="1:10" x14ac:dyDescent="0.25">
      <c r="A1592" s="63">
        <f>'Daily Prices'!A1844</f>
        <v>45064</v>
      </c>
      <c r="B1592" s="35">
        <f>STDEV('Daily Returns'!B$1593:B$1844)*SQRT(Assumptions!$C$9)</f>
        <v>0.15939919028342492</v>
      </c>
      <c r="C1592" s="35">
        <f>STDEV('Daily Returns'!C$1593:C$1844)*SQRT(Assumptions!$C$9)</f>
        <v>0.15944332878674081</v>
      </c>
      <c r="D1592" s="35">
        <f>STDEV('Daily Returns'!D$1593:D$1844)*SQRT(Assumptions!$C$9)</f>
        <v>0.21539391582032563</v>
      </c>
      <c r="E1592" s="35">
        <f>STDEV('Daily Returns'!E$1593:E$1844)*SQRT(Assumptions!$C$9)</f>
        <v>0.11696525717870708</v>
      </c>
      <c r="F1592" s="32">
        <f>'Growth Index'!E1844/'Growth Index'!E1592-1</f>
        <v>0.13184568230986993</v>
      </c>
      <c r="G1592" s="37">
        <f>(F1592-Assumptions!$C$8)/E1592</f>
        <v>0.57150032344851576</v>
      </c>
      <c r="H1592" s="37">
        <f>CORREL('Daily Returns'!B$1593:B$1844,'Daily Returns'!C$1593:C$1844)</f>
        <v>0.14186619573675124</v>
      </c>
      <c r="I1592" s="37">
        <f>CORREL('Daily Returns'!B$1593:B$1844,'Daily Returns'!D$1593:D$1844)</f>
        <v>0.39495660484190809</v>
      </c>
      <c r="J1592" s="37">
        <f>CORREL('Daily Returns'!C$1593:C$1844,'Daily Returns'!D$1593:D$1844)</f>
        <v>-1.8817198886374013E-2</v>
      </c>
    </row>
    <row r="1593" spans="1:10" x14ac:dyDescent="0.25">
      <c r="A1593" s="60">
        <f>'Daily Prices'!A1845</f>
        <v>45065</v>
      </c>
      <c r="B1593" s="61">
        <f>STDEV('Daily Returns'!B$1594:B$1845)*SQRT(Assumptions!$C$9)</f>
        <v>0.15860991540894223</v>
      </c>
      <c r="C1593" s="61">
        <f>STDEV('Daily Returns'!C$1594:C$1845)*SQRT(Assumptions!$C$9)</f>
        <v>0.15879019195316338</v>
      </c>
      <c r="D1593" s="61">
        <f>STDEV('Daily Returns'!D$1594:D$1845)*SQRT(Assumptions!$C$9)</f>
        <v>0.21538160143386559</v>
      </c>
      <c r="E1593" s="61">
        <f>STDEV('Daily Returns'!E$1594:E$1845)*SQRT(Assumptions!$C$9)</f>
        <v>0.11699304785477563</v>
      </c>
      <c r="F1593" s="48">
        <f>'Growth Index'!E1845/'Growth Index'!E1593-1</f>
        <v>0.13452408020555584</v>
      </c>
      <c r="G1593" s="62">
        <f>(F1593-Assumptions!$C$8)/E1593</f>
        <v>0.59425821858967731</v>
      </c>
      <c r="H1593" s="62">
        <f>CORREL('Daily Returns'!B$1594:B$1845,'Daily Returns'!C$1594:C$1845)</f>
        <v>0.15280717464199103</v>
      </c>
      <c r="I1593" s="62">
        <f>CORREL('Daily Returns'!B$1594:B$1845,'Daily Returns'!D$1594:D$1845)</f>
        <v>0.39561831758592486</v>
      </c>
      <c r="J1593" s="62">
        <f>CORREL('Daily Returns'!C$1594:C$1845,'Daily Returns'!D$1594:D$1845)</f>
        <v>-1.7353382452886888E-2</v>
      </c>
    </row>
    <row r="1594" spans="1:10" x14ac:dyDescent="0.25">
      <c r="A1594" s="63">
        <f>'Daily Prices'!A1846</f>
        <v>45068</v>
      </c>
      <c r="B1594" s="35">
        <f>STDEV('Daily Returns'!B$1595:B$1846)*SQRT(Assumptions!$C$9)</f>
        <v>0.15811078445760729</v>
      </c>
      <c r="C1594" s="35">
        <f>STDEV('Daily Returns'!C$1595:C$1846)*SQRT(Assumptions!$C$9)</f>
        <v>0.15721846264089681</v>
      </c>
      <c r="D1594" s="35">
        <f>STDEV('Daily Returns'!D$1595:D$1846)*SQRT(Assumptions!$C$9)</f>
        <v>0.21514473371641626</v>
      </c>
      <c r="E1594" s="35">
        <f>STDEV('Daily Returns'!E$1595:E$1846)*SQRT(Assumptions!$C$9)</f>
        <v>0.11592998237734896</v>
      </c>
      <c r="F1594" s="32">
        <f>'Growth Index'!E1846/'Growth Index'!E1594-1</f>
        <v>0.15743343107739882</v>
      </c>
      <c r="G1594" s="37">
        <f>(F1594-Assumptions!$C$8)/E1594</f>
        <v>0.79732118630476889</v>
      </c>
      <c r="H1594" s="37">
        <f>CORREL('Daily Returns'!B$1595:B$1846,'Daily Returns'!C$1595:C$1846)</f>
        <v>0.14352235482950881</v>
      </c>
      <c r="I1594" s="37">
        <f>CORREL('Daily Returns'!B$1595:B$1846,'Daily Returns'!D$1595:D$1846)</f>
        <v>0.39356585990925463</v>
      </c>
      <c r="J1594" s="37">
        <f>CORREL('Daily Returns'!C$1595:C$1846,'Daily Returns'!D$1595:D$1846)</f>
        <v>-2.4251764163645328E-2</v>
      </c>
    </row>
    <row r="1595" spans="1:10" x14ac:dyDescent="0.25">
      <c r="A1595" s="60">
        <f>'Daily Prices'!A1847</f>
        <v>45069</v>
      </c>
      <c r="B1595" s="61">
        <f>STDEV('Daily Returns'!B$1596:B$1847)*SQRT(Assumptions!$C$9)</f>
        <v>0.15705430700290662</v>
      </c>
      <c r="C1595" s="61">
        <f>STDEV('Daily Returns'!C$1596:C$1847)*SQRT(Assumptions!$C$9)</f>
        <v>0.15718519625823799</v>
      </c>
      <c r="D1595" s="61">
        <f>STDEV('Daily Returns'!D$1596:D$1847)*SQRT(Assumptions!$C$9)</f>
        <v>0.21455224326947561</v>
      </c>
      <c r="E1595" s="61">
        <f>STDEV('Daily Returns'!E$1596:E$1847)*SQRT(Assumptions!$C$9)</f>
        <v>0.11558717960459615</v>
      </c>
      <c r="F1595" s="48">
        <f>'Growth Index'!E1847/'Growth Index'!E1595-1</f>
        <v>0.14680925773501663</v>
      </c>
      <c r="G1595" s="62">
        <f>(F1595-Assumptions!$C$8)/E1595</f>
        <v>0.70777103494411764</v>
      </c>
      <c r="H1595" s="62">
        <f>CORREL('Daily Returns'!B$1596:B$1847,'Daily Returns'!C$1596:C$1847)</f>
        <v>0.14700906634076391</v>
      </c>
      <c r="I1595" s="62">
        <f>CORREL('Daily Returns'!B$1596:B$1847,'Daily Returns'!D$1596:D$1847)</f>
        <v>0.38866583431755286</v>
      </c>
      <c r="J1595" s="62">
        <f>CORREL('Daily Returns'!C$1596:C$1847,'Daily Returns'!D$1596:D$1847)</f>
        <v>-2.273669786169966E-2</v>
      </c>
    </row>
    <row r="1596" spans="1:10" x14ac:dyDescent="0.25">
      <c r="A1596" s="63">
        <f>'Daily Prices'!A1848</f>
        <v>45070</v>
      </c>
      <c r="B1596" s="35">
        <f>STDEV('Daily Returns'!B$1597:B$1848)*SQRT(Assumptions!$C$9)</f>
        <v>0.15604999050930765</v>
      </c>
      <c r="C1596" s="35">
        <f>STDEV('Daily Returns'!C$1597:C$1848)*SQRT(Assumptions!$C$9)</f>
        <v>0.15646896049441975</v>
      </c>
      <c r="D1596" s="35">
        <f>STDEV('Daily Returns'!D$1597:D$1848)*SQRT(Assumptions!$C$9)</f>
        <v>0.21413739679783877</v>
      </c>
      <c r="E1596" s="35">
        <f>STDEV('Daily Returns'!E$1597:E$1848)*SQRT(Assumptions!$C$9)</f>
        <v>0.11456752728375753</v>
      </c>
      <c r="F1596" s="32">
        <f>'Growth Index'!E1848/'Growth Index'!E1596-1</f>
        <v>0.12585045430522035</v>
      </c>
      <c r="G1596" s="37">
        <f>(F1596-Assumptions!$C$8)/E1596</f>
        <v>0.53113177658541677</v>
      </c>
      <c r="H1596" s="37">
        <f>CORREL('Daily Returns'!B$1597:B$1848,'Daily Returns'!C$1597:C$1848)</f>
        <v>0.13773880334069932</v>
      </c>
      <c r="I1596" s="37">
        <f>CORREL('Daily Returns'!B$1597:B$1848,'Daily Returns'!D$1597:D$1848)</f>
        <v>0.38484804140751999</v>
      </c>
      <c r="J1596" s="37">
        <f>CORREL('Daily Returns'!C$1597:C$1848,'Daily Returns'!D$1597:D$1848)</f>
        <v>-2.8856859589575155E-2</v>
      </c>
    </row>
    <row r="1597" spans="1:10" x14ac:dyDescent="0.25">
      <c r="A1597" s="60">
        <f>'Daily Prices'!A1849</f>
        <v>45071</v>
      </c>
      <c r="B1597" s="61">
        <f>STDEV('Daily Returns'!B$1598:B$1849)*SQRT(Assumptions!$C$9)</f>
        <v>0.15571974857542203</v>
      </c>
      <c r="C1597" s="61">
        <f>STDEV('Daily Returns'!C$1598:C$1849)*SQRT(Assumptions!$C$9)</f>
        <v>0.15676399084173767</v>
      </c>
      <c r="D1597" s="61">
        <f>STDEV('Daily Returns'!D$1598:D$1849)*SQRT(Assumptions!$C$9)</f>
        <v>0.21400026073573511</v>
      </c>
      <c r="E1597" s="61">
        <f>STDEV('Daily Returns'!E$1598:E$1849)*SQRT(Assumptions!$C$9)</f>
        <v>0.11442018972919264</v>
      </c>
      <c r="F1597" s="48">
        <f>'Growth Index'!E1849/'Growth Index'!E1597-1</f>
        <v>0.12937992607056659</v>
      </c>
      <c r="G1597" s="62">
        <f>(F1597-Assumptions!$C$8)/E1597</f>
        <v>0.56266229083293495</v>
      </c>
      <c r="H1597" s="62">
        <f>CORREL('Daily Returns'!B$1598:B$1849,'Daily Returns'!C$1598:C$1849)</f>
        <v>0.13555483395159681</v>
      </c>
      <c r="I1597" s="62">
        <f>CORREL('Daily Returns'!B$1598:B$1849,'Daily Returns'!D$1598:D$1849)</f>
        <v>0.38355115532501899</v>
      </c>
      <c r="J1597" s="62">
        <f>CORREL('Daily Returns'!C$1598:C$1849,'Daily Returns'!D$1598:D$1849)</f>
        <v>-2.9669580002001417E-2</v>
      </c>
    </row>
    <row r="1598" spans="1:10" x14ac:dyDescent="0.25">
      <c r="A1598" s="63">
        <f>'Daily Prices'!A1850</f>
        <v>45072</v>
      </c>
      <c r="B1598" s="35">
        <f>STDEV('Daily Returns'!B$1599:B$1850)*SQRT(Assumptions!$C$9)</f>
        <v>0.15558056135203335</v>
      </c>
      <c r="C1598" s="35">
        <f>STDEV('Daily Returns'!C$1599:C$1850)*SQRT(Assumptions!$C$9)</f>
        <v>0.15627999544808061</v>
      </c>
      <c r="D1598" s="35">
        <f>STDEV('Daily Returns'!D$1599:D$1850)*SQRT(Assumptions!$C$9)</f>
        <v>0.21396389280703321</v>
      </c>
      <c r="E1598" s="35">
        <f>STDEV('Daily Returns'!E$1599:E$1850)*SQRT(Assumptions!$C$9)</f>
        <v>0.11447545521797375</v>
      </c>
      <c r="F1598" s="32">
        <f>'Growth Index'!E1850/'Growth Index'!E1598-1</f>
        <v>0.13281707728475678</v>
      </c>
      <c r="G1598" s="37">
        <f>(F1598-Assumptions!$C$8)/E1598</f>
        <v>0.59241587775847382</v>
      </c>
      <c r="H1598" s="37">
        <f>CORREL('Daily Returns'!B$1599:B$1850,'Daily Returns'!C$1599:C$1850)</f>
        <v>0.14121125844366014</v>
      </c>
      <c r="I1598" s="37">
        <f>CORREL('Daily Returns'!B$1599:B$1850,'Daily Returns'!D$1599:D$1850)</f>
        <v>0.38317772206207285</v>
      </c>
      <c r="J1598" s="37">
        <f>CORREL('Daily Returns'!C$1599:C$1850,'Daily Returns'!D$1599:D$1850)</f>
        <v>-2.7644565709420244E-2</v>
      </c>
    </row>
    <row r="1599" spans="1:10" x14ac:dyDescent="0.25">
      <c r="A1599" s="60">
        <f>'Daily Prices'!A1851</f>
        <v>45075</v>
      </c>
      <c r="B1599" s="61">
        <f>STDEV('Daily Returns'!B$1600:B$1851)*SQRT(Assumptions!$C$9)</f>
        <v>0.15556426863487577</v>
      </c>
      <c r="C1599" s="61">
        <f>STDEV('Daily Returns'!C$1600:C$1851)*SQRT(Assumptions!$C$9)</f>
        <v>0.15564112564866317</v>
      </c>
      <c r="D1599" s="61">
        <f>STDEV('Daily Returns'!D$1600:D$1851)*SQRT(Assumptions!$C$9)</f>
        <v>0.21396522094901244</v>
      </c>
      <c r="E1599" s="61">
        <f>STDEV('Daily Returns'!E$1600:E$1851)*SQRT(Assumptions!$C$9)</f>
        <v>0.11446285567910704</v>
      </c>
      <c r="F1599" s="48">
        <f>'Growth Index'!E1851/'Growth Index'!E1599-1</f>
        <v>0.13221169759137208</v>
      </c>
      <c r="G1599" s="62">
        <f>(F1599-Assumptions!$C$8)/E1599</f>
        <v>0.58719221351420692</v>
      </c>
      <c r="H1599" s="62">
        <f>CORREL('Daily Returns'!B$1600:B$1851,'Daily Returns'!C$1600:C$1851)</f>
        <v>0.1450009554056039</v>
      </c>
      <c r="I1599" s="62">
        <f>CORREL('Daily Returns'!B$1600:B$1851,'Daily Returns'!D$1600:D$1851)</f>
        <v>0.38318100105619868</v>
      </c>
      <c r="J1599" s="62">
        <f>CORREL('Daily Returns'!C$1600:C$1851,'Daily Returns'!D$1600:D$1851)</f>
        <v>-2.6376020616666392E-2</v>
      </c>
    </row>
    <row r="1600" spans="1:10" x14ac:dyDescent="0.25">
      <c r="A1600" s="63">
        <f>'Daily Prices'!A1852</f>
        <v>45076</v>
      </c>
      <c r="B1600" s="35">
        <f>STDEV('Daily Returns'!B$1601:B$1852)*SQRT(Assumptions!$C$9)</f>
        <v>0.15555995594569907</v>
      </c>
      <c r="C1600" s="35">
        <f>STDEV('Daily Returns'!C$1601:C$1852)*SQRT(Assumptions!$C$9)</f>
        <v>0.15509307824989649</v>
      </c>
      <c r="D1600" s="35">
        <f>STDEV('Daily Returns'!D$1601:D$1852)*SQRT(Assumptions!$C$9)</f>
        <v>0.21396343546633947</v>
      </c>
      <c r="E1600" s="35">
        <f>STDEV('Daily Returns'!E$1601:E$1852)*SQRT(Assumptions!$C$9)</f>
        <v>0.11436229092592809</v>
      </c>
      <c r="F1600" s="32">
        <f>'Growth Index'!E1852/'Growth Index'!E1600-1</f>
        <v>0.12867099312561892</v>
      </c>
      <c r="G1600" s="37">
        <f>(F1600-Assumptions!$C$8)/E1600</f>
        <v>0.55674814320446164</v>
      </c>
      <c r="H1600" s="37">
        <f>CORREL('Daily Returns'!B$1601:B$1852,'Daily Returns'!C$1601:C$1852)</f>
        <v>0.14680105092323703</v>
      </c>
      <c r="I1600" s="37">
        <f>CORREL('Daily Returns'!B$1601:B$1852,'Daily Returns'!D$1601:D$1852)</f>
        <v>0.38333662261289408</v>
      </c>
      <c r="J1600" s="37">
        <f>CORREL('Daily Returns'!C$1601:C$1852,'Daily Returns'!D$1601:D$1852)</f>
        <v>-2.695375079240566E-2</v>
      </c>
    </row>
    <row r="1601" spans="1:10" x14ac:dyDescent="0.25">
      <c r="A1601" s="60">
        <f>'Daily Prices'!A1853</f>
        <v>45077</v>
      </c>
      <c r="B1601" s="61">
        <f>STDEV('Daily Returns'!B$1602:B$1853)*SQRT(Assumptions!$C$9)</f>
        <v>0.15560859843308986</v>
      </c>
      <c r="C1601" s="61">
        <f>STDEV('Daily Returns'!C$1602:C$1853)*SQRT(Assumptions!$C$9)</f>
        <v>0.15508317381137551</v>
      </c>
      <c r="D1601" s="61">
        <f>STDEV('Daily Returns'!D$1602:D$1853)*SQRT(Assumptions!$C$9)</f>
        <v>0.21393791892843453</v>
      </c>
      <c r="E1601" s="61">
        <f>STDEV('Daily Returns'!E$1602:E$1853)*SQRT(Assumptions!$C$9)</f>
        <v>0.11426099200738961</v>
      </c>
      <c r="F1601" s="48">
        <f>'Growth Index'!E1853/'Growth Index'!E1601-1</f>
        <v>0.1344480969307682</v>
      </c>
      <c r="G1601" s="62">
        <f>(F1601-Assumptions!$C$8)/E1601</f>
        <v>0.60780232790449407</v>
      </c>
      <c r="H1601" s="62">
        <f>CORREL('Daily Returns'!B$1602:B$1853,'Daily Returns'!C$1602:C$1853)</f>
        <v>0.14419189826648909</v>
      </c>
      <c r="I1601" s="62">
        <f>CORREL('Daily Returns'!B$1602:B$1853,'Daily Returns'!D$1602:D$1853)</f>
        <v>0.38297131564474418</v>
      </c>
      <c r="J1601" s="62">
        <f>CORREL('Daily Returns'!C$1602:C$1853,'Daily Returns'!D$1602:D$1853)</f>
        <v>-2.7762730286315321E-2</v>
      </c>
    </row>
    <row r="1602" spans="1:10" x14ac:dyDescent="0.25">
      <c r="A1602" s="63">
        <f>'Daily Prices'!A1854</f>
        <v>45078</v>
      </c>
      <c r="B1602" s="35">
        <f>STDEV('Daily Returns'!B$1603:B$1854)*SQRT(Assumptions!$C$9)</f>
        <v>0.15560457596019753</v>
      </c>
      <c r="C1602" s="35">
        <f>STDEV('Daily Returns'!C$1603:C$1854)*SQRT(Assumptions!$C$9)</f>
        <v>0.15466468513264528</v>
      </c>
      <c r="D1602" s="35">
        <f>STDEV('Daily Returns'!D$1603:D$1854)*SQRT(Assumptions!$C$9)</f>
        <v>0.21393630828545912</v>
      </c>
      <c r="E1602" s="35">
        <f>STDEV('Daily Returns'!E$1603:E$1854)*SQRT(Assumptions!$C$9)</f>
        <v>0.11423644676578655</v>
      </c>
      <c r="F1602" s="32">
        <f>'Growth Index'!E1854/'Growth Index'!E1602-1</f>
        <v>0.13719087614730374</v>
      </c>
      <c r="G1602" s="37">
        <f>(F1602-Assumptions!$C$8)/E1602</f>
        <v>0.63194259092558436</v>
      </c>
      <c r="H1602" s="37">
        <f>CORREL('Daily Returns'!B$1603:B$1854,'Daily Returns'!C$1603:C$1854)</f>
        <v>0.14630357378178743</v>
      </c>
      <c r="I1602" s="37">
        <f>CORREL('Daily Returns'!B$1603:B$1854,'Daily Returns'!D$1603:D$1854)</f>
        <v>0.38221615665718889</v>
      </c>
      <c r="J1602" s="37">
        <f>CORREL('Daily Returns'!C$1603:C$1854,'Daily Returns'!D$1603:D$1854)</f>
        <v>-2.6580565280542472E-2</v>
      </c>
    </row>
    <row r="1603" spans="1:10" x14ac:dyDescent="0.25">
      <c r="A1603" s="60">
        <f>'Daily Prices'!A1855</f>
        <v>45079</v>
      </c>
      <c r="B1603" s="61">
        <f>STDEV('Daily Returns'!B$1604:B$1855)*SQRT(Assumptions!$C$9)</f>
        <v>0.15550663014852317</v>
      </c>
      <c r="C1603" s="61">
        <f>STDEV('Daily Returns'!C$1604:C$1855)*SQRT(Assumptions!$C$9)</f>
        <v>0.1532537564897519</v>
      </c>
      <c r="D1603" s="61">
        <f>STDEV('Daily Returns'!D$1604:D$1855)*SQRT(Assumptions!$C$9)</f>
        <v>0.21396218064511668</v>
      </c>
      <c r="E1603" s="61">
        <f>STDEV('Daily Returns'!E$1604:E$1855)*SQRT(Assumptions!$C$9)</f>
        <v>0.1140512601971537</v>
      </c>
      <c r="F1603" s="48">
        <f>'Growth Index'!E1855/'Growth Index'!E1603-1</f>
        <v>0.14398015612174864</v>
      </c>
      <c r="G1603" s="62">
        <f>(F1603-Assumptions!$C$8)/E1603</f>
        <v>0.69249700516434709</v>
      </c>
      <c r="H1603" s="62">
        <f>CORREL('Daily Returns'!B$1604:B$1855,'Daily Returns'!C$1604:C$1855)</f>
        <v>0.1525731270336578</v>
      </c>
      <c r="I1603" s="62">
        <f>CORREL('Daily Returns'!B$1604:B$1855,'Daily Returns'!D$1604:D$1855)</f>
        <v>0.38237266617017579</v>
      </c>
      <c r="J1603" s="62">
        <f>CORREL('Daily Returns'!C$1604:C$1855,'Daily Returns'!D$1604:D$1855)</f>
        <v>-2.6620488782528321E-2</v>
      </c>
    </row>
    <row r="1604" spans="1:10" x14ac:dyDescent="0.25">
      <c r="A1604" s="63">
        <f>'Daily Prices'!A1856</f>
        <v>45083</v>
      </c>
      <c r="B1604" s="35">
        <f>STDEV('Daily Returns'!B$1605:B$1856)*SQRT(Assumptions!$C$9)</f>
        <v>0.15504787067656767</v>
      </c>
      <c r="C1604" s="35">
        <f>STDEV('Daily Returns'!C$1605:C$1856)*SQRT(Assumptions!$C$9)</f>
        <v>0.15248584234259607</v>
      </c>
      <c r="D1604" s="35">
        <f>STDEV('Daily Returns'!D$1605:D$1856)*SQRT(Assumptions!$C$9)</f>
        <v>0.21393003788902162</v>
      </c>
      <c r="E1604" s="35">
        <f>STDEV('Daily Returns'!E$1605:E$1856)*SQRT(Assumptions!$C$9)</f>
        <v>0.11348292875988798</v>
      </c>
      <c r="F1604" s="32">
        <f>'Growth Index'!E1856/'Growth Index'!E1604-1</f>
        <v>0.13259766751823721</v>
      </c>
      <c r="G1604" s="37">
        <f>(F1604-Assumptions!$C$8)/E1604</f>
        <v>0.59566375539411065</v>
      </c>
      <c r="H1604" s="37">
        <f>CORREL('Daily Returns'!B$1605:B$1856,'Daily Returns'!C$1605:C$1856)</f>
        <v>0.14535558523876166</v>
      </c>
      <c r="I1604" s="37">
        <f>CORREL('Daily Returns'!B$1605:B$1856,'Daily Returns'!D$1605:D$1856)</f>
        <v>0.38202122553267609</v>
      </c>
      <c r="J1604" s="37">
        <f>CORREL('Daily Returns'!C$1605:C$1856,'Daily Returns'!D$1605:D$1856)</f>
        <v>-2.9390317428770317E-2</v>
      </c>
    </row>
    <row r="1605" spans="1:10" x14ac:dyDescent="0.25">
      <c r="A1605" s="60">
        <f>'Daily Prices'!A1857</f>
        <v>45084</v>
      </c>
      <c r="B1605" s="61">
        <f>STDEV('Daily Returns'!B$1606:B$1857)*SQRT(Assumptions!$C$9)</f>
        <v>0.15511977837965604</v>
      </c>
      <c r="C1605" s="61">
        <f>STDEV('Daily Returns'!C$1606:C$1857)*SQRT(Assumptions!$C$9)</f>
        <v>0.15250561271542598</v>
      </c>
      <c r="D1605" s="61">
        <f>STDEV('Daily Returns'!D$1606:D$1857)*SQRT(Assumptions!$C$9)</f>
        <v>0.21969369999742183</v>
      </c>
      <c r="E1605" s="61">
        <f>STDEV('Daily Returns'!E$1606:E$1857)*SQRT(Assumptions!$C$9)</f>
        <v>0.11502935439362499</v>
      </c>
      <c r="F1605" s="48">
        <f>'Growth Index'!E1857/'Growth Index'!E1605-1</f>
        <v>0.15230580570149121</v>
      </c>
      <c r="G1605" s="62">
        <f>(F1605-Assumptions!$C$8)/E1605</f>
        <v>0.75898718341698146</v>
      </c>
      <c r="H1605" s="62">
        <f>CORREL('Daily Returns'!B$1606:B$1857,'Daily Returns'!C$1606:C$1857)</f>
        <v>0.14703197891796269</v>
      </c>
      <c r="I1605" s="62">
        <f>CORREL('Daily Returns'!B$1606:B$1857,'Daily Returns'!D$1606:D$1857)</f>
        <v>0.37953892216569479</v>
      </c>
      <c r="J1605" s="62">
        <f>CORREL('Daily Returns'!C$1606:C$1857,'Daily Returns'!D$1606:D$1857)</f>
        <v>-2.0139756330222532E-2</v>
      </c>
    </row>
    <row r="1606" spans="1:10" x14ac:dyDescent="0.25">
      <c r="A1606" s="63">
        <f>'Daily Prices'!A1858</f>
        <v>45086</v>
      </c>
      <c r="B1606" s="35">
        <f>STDEV('Daily Returns'!B$1607:B$1858)*SQRT(Assumptions!$C$9)</f>
        <v>0.15490386802615574</v>
      </c>
      <c r="C1606" s="35">
        <f>STDEV('Daily Returns'!C$1607:C$1858)*SQRT(Assumptions!$C$9)</f>
        <v>0.15251311810217821</v>
      </c>
      <c r="D1606" s="35">
        <f>STDEV('Daily Returns'!D$1607:D$1858)*SQRT(Assumptions!$C$9)</f>
        <v>0.21969843701353028</v>
      </c>
      <c r="E1606" s="35">
        <f>STDEV('Daily Returns'!E$1607:E$1858)*SQRT(Assumptions!$C$9)</f>
        <v>0.11536949839068827</v>
      </c>
      <c r="F1606" s="32">
        <f>'Growth Index'!E1858/'Growth Index'!E1606-1</f>
        <v>0.14516942791123544</v>
      </c>
      <c r="G1606" s="37">
        <f>(F1606-Assumptions!$C$8)/E1606</f>
        <v>0.69489274920611155</v>
      </c>
      <c r="H1606" s="37">
        <f>CORREL('Daily Returns'!B$1607:B$1858,'Daily Returns'!C$1607:C$1858)</f>
        <v>0.15291838972591074</v>
      </c>
      <c r="I1606" s="37">
        <f>CORREL('Daily Returns'!B$1607:B$1858,'Daily Returns'!D$1607:D$1858)</f>
        <v>0.38836705608606459</v>
      </c>
      <c r="J1606" s="37">
        <f>CORREL('Daily Returns'!C$1607:C$1858,'Daily Returns'!D$1607:D$1858)</f>
        <v>-2.0051799607361719E-2</v>
      </c>
    </row>
    <row r="1607" spans="1:10" x14ac:dyDescent="0.25">
      <c r="A1607" s="60">
        <f>'Daily Prices'!A1859</f>
        <v>45089</v>
      </c>
      <c r="B1607" s="61">
        <f>STDEV('Daily Returns'!B$1608:B$1859)*SQRT(Assumptions!$C$9)</f>
        <v>0.15329013119445767</v>
      </c>
      <c r="C1607" s="61">
        <f>STDEV('Daily Returns'!C$1608:C$1859)*SQRT(Assumptions!$C$9)</f>
        <v>0.15240911551112202</v>
      </c>
      <c r="D1607" s="61">
        <f>STDEV('Daily Returns'!D$1608:D$1859)*SQRT(Assumptions!$C$9)</f>
        <v>0.21455212907773105</v>
      </c>
      <c r="E1607" s="61">
        <f>STDEV('Daily Returns'!E$1608:E$1859)*SQRT(Assumptions!$C$9)</f>
        <v>0.11394315827312881</v>
      </c>
      <c r="F1607" s="48">
        <f>'Growth Index'!E1859/'Growth Index'!E1607-1</f>
        <v>0.11827937129082811</v>
      </c>
      <c r="G1607" s="62">
        <f>(F1607-Assumptions!$C$8)/E1607</f>
        <v>0.46759605489532025</v>
      </c>
      <c r="H1607" s="62">
        <f>CORREL('Daily Returns'!B$1608:B$1859,'Daily Returns'!C$1608:C$1859)</f>
        <v>0.16080620655377492</v>
      </c>
      <c r="I1607" s="62">
        <f>CORREL('Daily Returns'!B$1608:B$1859,'Daily Returns'!D$1608:D$1859)</f>
        <v>0.36783633249732794</v>
      </c>
      <c r="J1607" s="62">
        <f>CORREL('Daily Returns'!C$1608:C$1859,'Daily Returns'!D$1608:D$1859)</f>
        <v>-8.9831025349671346E-3</v>
      </c>
    </row>
    <row r="1608" spans="1:10" x14ac:dyDescent="0.25">
      <c r="A1608" s="63">
        <f>'Daily Prices'!A1860</f>
        <v>45090</v>
      </c>
      <c r="B1608" s="35">
        <f>STDEV('Daily Returns'!B$1609:B$1860)*SQRT(Assumptions!$C$9)</f>
        <v>0.15324796085379533</v>
      </c>
      <c r="C1608" s="35">
        <f>STDEV('Daily Returns'!C$1609:C$1860)*SQRT(Assumptions!$C$9)</f>
        <v>0.15229020241199687</v>
      </c>
      <c r="D1608" s="35">
        <f>STDEV('Daily Returns'!D$1609:D$1860)*SQRT(Assumptions!$C$9)</f>
        <v>0.20935653871620138</v>
      </c>
      <c r="E1608" s="35">
        <f>STDEV('Daily Returns'!E$1609:E$1860)*SQRT(Assumptions!$C$9)</f>
        <v>0.11306943855788165</v>
      </c>
      <c r="F1608" s="32">
        <f>'Growth Index'!E1860/'Growth Index'!E1608-1</f>
        <v>0.13126116977446811</v>
      </c>
      <c r="G1608" s="37">
        <f>(F1608-Assumptions!$C$8)/E1608</f>
        <v>0.58602192263073982</v>
      </c>
      <c r="H1608" s="37">
        <f>CORREL('Daily Returns'!B$1609:B$1860,'Daily Returns'!C$1609:C$1860)</f>
        <v>0.16246985313346621</v>
      </c>
      <c r="I1608" s="37">
        <f>CORREL('Daily Returns'!B$1609:B$1860,'Daily Returns'!D$1609:D$1860)</f>
        <v>0.36300025944239817</v>
      </c>
      <c r="J1608" s="37">
        <f>CORREL('Daily Returns'!C$1609:C$1860,'Daily Returns'!D$1609:D$1860)</f>
        <v>1.2043749637048894E-3</v>
      </c>
    </row>
    <row r="1609" spans="1:10" x14ac:dyDescent="0.25">
      <c r="A1609" s="60">
        <f>'Daily Prices'!A1861</f>
        <v>45091</v>
      </c>
      <c r="B1609" s="61">
        <f>STDEV('Daily Returns'!B$1610:B$1861)*SQRT(Assumptions!$C$9)</f>
        <v>0.15203335663084511</v>
      </c>
      <c r="C1609" s="61">
        <f>STDEV('Daily Returns'!C$1610:C$1861)*SQRT(Assumptions!$C$9)</f>
        <v>0.15234313660036564</v>
      </c>
      <c r="D1609" s="61">
        <f>STDEV('Daily Returns'!D$1610:D$1861)*SQRT(Assumptions!$C$9)</f>
        <v>0.2072021363253638</v>
      </c>
      <c r="E1609" s="61">
        <f>STDEV('Daily Returns'!E$1610:E$1861)*SQRT(Assumptions!$C$9)</f>
        <v>0.11302289472278722</v>
      </c>
      <c r="F1609" s="48">
        <f>'Growth Index'!E1861/'Growth Index'!E1609-1</f>
        <v>0.12644942625052358</v>
      </c>
      <c r="G1609" s="62">
        <f>(F1609-Assumptions!$C$8)/E1609</f>
        <v>0.54369007625615517</v>
      </c>
      <c r="H1609" s="62">
        <f>CORREL('Daily Returns'!B$1610:B$1861,'Daily Returns'!C$1610:C$1861)</f>
        <v>0.16385559783841264</v>
      </c>
      <c r="I1609" s="62">
        <f>CORREL('Daily Returns'!B$1610:B$1861,'Daily Returns'!D$1610:D$1861)</f>
        <v>0.38810539622814383</v>
      </c>
      <c r="J1609" s="62">
        <f>CORREL('Daily Returns'!C$1610:C$1861,'Daily Returns'!D$1610:D$1861)</f>
        <v>6.7480049373124559E-4</v>
      </c>
    </row>
    <row r="1610" spans="1:10" x14ac:dyDescent="0.25">
      <c r="A1610" s="63">
        <f>'Daily Prices'!A1862</f>
        <v>45092</v>
      </c>
      <c r="B1610" s="35">
        <f>STDEV('Daily Returns'!B$1611:B$1862)*SQRT(Assumptions!$C$9)</f>
        <v>0.15197531011040824</v>
      </c>
      <c r="C1610" s="35">
        <f>STDEV('Daily Returns'!C$1611:C$1862)*SQRT(Assumptions!$C$9)</f>
        <v>0.15229178083956788</v>
      </c>
      <c r="D1610" s="35">
        <f>STDEV('Daily Returns'!D$1611:D$1862)*SQRT(Assumptions!$C$9)</f>
        <v>0.20501721598446065</v>
      </c>
      <c r="E1610" s="35">
        <f>STDEV('Daily Returns'!E$1611:E$1862)*SQRT(Assumptions!$C$9)</f>
        <v>0.11233791788607486</v>
      </c>
      <c r="F1610" s="32">
        <f>'Growth Index'!E1862/'Growth Index'!E1610-1</f>
        <v>0.10892543214194239</v>
      </c>
      <c r="G1610" s="37">
        <f>(F1610-Assumptions!$C$8)/E1610</f>
        <v>0.39101162785025484</v>
      </c>
      <c r="H1610" s="37">
        <f>CORREL('Daily Returns'!B$1611:B$1862,'Daily Returns'!C$1611:C$1862)</f>
        <v>0.16312339876406648</v>
      </c>
      <c r="I1610" s="37">
        <f>CORREL('Daily Returns'!B$1611:B$1862,'Daily Returns'!D$1611:D$1862)</f>
        <v>0.3863155870011008</v>
      </c>
      <c r="J1610" s="37">
        <f>CORREL('Daily Returns'!C$1611:C$1862,'Daily Returns'!D$1611:D$1862)</f>
        <v>-3.3771862750098919E-3</v>
      </c>
    </row>
    <row r="1611" spans="1:10" x14ac:dyDescent="0.25">
      <c r="A1611" s="60">
        <f>'Daily Prices'!A1863</f>
        <v>45093</v>
      </c>
      <c r="B1611" s="61">
        <f>STDEV('Daily Returns'!B$1612:B$1863)*SQRT(Assumptions!$C$9)</f>
        <v>0.15190856109488834</v>
      </c>
      <c r="C1611" s="61">
        <f>STDEV('Daily Returns'!C$1612:C$1863)*SQRT(Assumptions!$C$9)</f>
        <v>0.15226690793802947</v>
      </c>
      <c r="D1611" s="61">
        <f>STDEV('Daily Returns'!D$1612:D$1863)*SQRT(Assumptions!$C$9)</f>
        <v>0.2050689693789679</v>
      </c>
      <c r="E1611" s="61">
        <f>STDEV('Daily Returns'!E$1612:E$1863)*SQRT(Assumptions!$C$9)</f>
        <v>0.11245996241105355</v>
      </c>
      <c r="F1611" s="48">
        <f>'Growth Index'!E1863/'Growth Index'!E1611-1</f>
        <v>0.11883579583349002</v>
      </c>
      <c r="G1611" s="62">
        <f>(F1611-Assumptions!$C$8)/E1611</f>
        <v>0.47871077563332498</v>
      </c>
      <c r="H1611" s="62">
        <f>CORREL('Daily Returns'!B$1612:B$1863,'Daily Returns'!C$1612:C$1863)</f>
        <v>0.1658179654588148</v>
      </c>
      <c r="I1611" s="62">
        <f>CORREL('Daily Returns'!B$1612:B$1863,'Daily Returns'!D$1612:D$1863)</f>
        <v>0.38640470814204653</v>
      </c>
      <c r="J1611" s="62">
        <f>CORREL('Daily Returns'!C$1612:C$1863,'Daily Returns'!D$1612:D$1863)</f>
        <v>-1.5013425155410141E-3</v>
      </c>
    </row>
    <row r="1612" spans="1:10" x14ac:dyDescent="0.25">
      <c r="A1612" s="63">
        <f>'Daily Prices'!A1864</f>
        <v>45096</v>
      </c>
      <c r="B1612" s="35">
        <f>STDEV('Daily Returns'!B$1613:B$1864)*SQRT(Assumptions!$C$9)</f>
        <v>0.15155809936018005</v>
      </c>
      <c r="C1612" s="35">
        <f>STDEV('Daily Returns'!C$1613:C$1864)*SQRT(Assumptions!$C$9)</f>
        <v>0.15159453583611912</v>
      </c>
      <c r="D1612" s="35">
        <f>STDEV('Daily Returns'!D$1613:D$1864)*SQRT(Assumptions!$C$9)</f>
        <v>0.20496092252354325</v>
      </c>
      <c r="E1612" s="35">
        <f>STDEV('Daily Returns'!E$1613:E$1864)*SQRT(Assumptions!$C$9)</f>
        <v>0.11252117232594337</v>
      </c>
      <c r="F1612" s="32">
        <f>'Growth Index'!E1864/'Growth Index'!E1612-1</f>
        <v>0.11399285466337949</v>
      </c>
      <c r="G1612" s="37">
        <f>(F1612-Assumptions!$C$8)/E1612</f>
        <v>0.43541009794548224</v>
      </c>
      <c r="H1612" s="37">
        <f>CORREL('Daily Returns'!B$1613:B$1864,'Daily Returns'!C$1613:C$1864)</f>
        <v>0.17488974008095509</v>
      </c>
      <c r="I1612" s="37">
        <f>CORREL('Daily Returns'!B$1613:B$1864,'Daily Returns'!D$1613:D$1864)</f>
        <v>0.38529244975560245</v>
      </c>
      <c r="J1612" s="37">
        <f>CORREL('Daily Returns'!C$1613:C$1864,'Daily Returns'!D$1613:D$1864)</f>
        <v>2.3174719884328206E-3</v>
      </c>
    </row>
    <row r="1613" spans="1:10" x14ac:dyDescent="0.25">
      <c r="A1613" s="60">
        <f>'Daily Prices'!A1865</f>
        <v>45097</v>
      </c>
      <c r="B1613" s="61">
        <f>STDEV('Daily Returns'!B$1614:B$1865)*SQRT(Assumptions!$C$9)</f>
        <v>0.15017485376443887</v>
      </c>
      <c r="C1613" s="61">
        <f>STDEV('Daily Returns'!C$1614:C$1865)*SQRT(Assumptions!$C$9)</f>
        <v>0.15176619684567652</v>
      </c>
      <c r="D1613" s="61">
        <f>STDEV('Daily Returns'!D$1614:D$1865)*SQRT(Assumptions!$C$9)</f>
        <v>0.20494274518663466</v>
      </c>
      <c r="E1613" s="61">
        <f>STDEV('Daily Returns'!E$1614:E$1865)*SQRT(Assumptions!$C$9)</f>
        <v>0.11211141754369669</v>
      </c>
      <c r="F1613" s="48">
        <f>'Growth Index'!E1865/'Growth Index'!E1613-1</f>
        <v>0.12213332264288845</v>
      </c>
      <c r="G1613" s="62">
        <f>(F1613-Assumptions!$C$8)/E1613</f>
        <v>0.50961199041676641</v>
      </c>
      <c r="H1613" s="62">
        <f>CORREL('Daily Returns'!B$1614:B$1865,'Daily Returns'!C$1614:C$1865)</f>
        <v>0.16913291025425203</v>
      </c>
      <c r="I1613" s="62">
        <f>CORREL('Daily Returns'!B$1614:B$1865,'Daily Returns'!D$1614:D$1865)</f>
        <v>0.38670665861452019</v>
      </c>
      <c r="J1613" s="62">
        <f>CORREL('Daily Returns'!C$1614:C$1865,'Daily Returns'!D$1614:D$1865)</f>
        <v>8.5268979027110757E-4</v>
      </c>
    </row>
    <row r="1614" spans="1:10" x14ac:dyDescent="0.25">
      <c r="A1614" s="63">
        <f>'Daily Prices'!A1866</f>
        <v>45098</v>
      </c>
      <c r="B1614" s="35">
        <f>STDEV('Daily Returns'!B$1615:B$1866)*SQRT(Assumptions!$C$9)</f>
        <v>0.14964988260159667</v>
      </c>
      <c r="C1614" s="35">
        <f>STDEV('Daily Returns'!C$1615:C$1866)*SQRT(Assumptions!$C$9)</f>
        <v>0.15174150445115506</v>
      </c>
      <c r="D1614" s="35">
        <f>STDEV('Daily Returns'!D$1615:D$1866)*SQRT(Assumptions!$C$9)</f>
        <v>0.20479512080037982</v>
      </c>
      <c r="E1614" s="35">
        <f>STDEV('Daily Returns'!E$1615:E$1866)*SQRT(Assumptions!$C$9)</f>
        <v>0.11202027635115581</v>
      </c>
      <c r="F1614" s="32">
        <f>'Growth Index'!E1866/'Growth Index'!E1614-1</f>
        <v>0.12684427389204544</v>
      </c>
      <c r="G1614" s="37">
        <f>(F1614-Assumptions!$C$8)/E1614</f>
        <v>0.5520810687716835</v>
      </c>
      <c r="H1614" s="37">
        <f>CORREL('Daily Returns'!B$1615:B$1866,'Daily Returns'!C$1615:C$1866)</f>
        <v>0.17172410223065254</v>
      </c>
      <c r="I1614" s="37">
        <f>CORREL('Daily Returns'!B$1615:B$1866,'Daily Returns'!D$1615:D$1866)</f>
        <v>0.38511742499874257</v>
      </c>
      <c r="J1614" s="37">
        <f>CORREL('Daily Returns'!C$1615:C$1866,'Daily Returns'!D$1615:D$1866)</f>
        <v>1.8506404921149809E-3</v>
      </c>
    </row>
    <row r="1615" spans="1:10" x14ac:dyDescent="0.25">
      <c r="A1615" s="60">
        <f>'Daily Prices'!A1867</f>
        <v>45099</v>
      </c>
      <c r="B1615" s="61">
        <f>STDEV('Daily Returns'!B$1616:B$1867)*SQRT(Assumptions!$C$9)</f>
        <v>0.14941723244996993</v>
      </c>
      <c r="C1615" s="61">
        <f>STDEV('Daily Returns'!C$1616:C$1867)*SQRT(Assumptions!$C$9)</f>
        <v>0.15152798046187085</v>
      </c>
      <c r="D1615" s="61">
        <f>STDEV('Daily Returns'!D$1616:D$1867)*SQRT(Assumptions!$C$9)</f>
        <v>0.20486242555249867</v>
      </c>
      <c r="E1615" s="61">
        <f>STDEV('Daily Returns'!E$1616:E$1867)*SQRT(Assumptions!$C$9)</f>
        <v>0.1121156136925547</v>
      </c>
      <c r="F1615" s="48">
        <f>'Growth Index'!E1867/'Growth Index'!E1615-1</f>
        <v>0.12164924550567324</v>
      </c>
      <c r="G1615" s="62">
        <f>(F1615-Assumptions!$C$8)/E1615</f>
        <v>0.50527525685242869</v>
      </c>
      <c r="H1615" s="62">
        <f>CORREL('Daily Returns'!B$1616:B$1867,'Daily Returns'!C$1616:C$1867)</f>
        <v>0.17680568300450436</v>
      </c>
      <c r="I1615" s="62">
        <f>CORREL('Daily Returns'!B$1616:B$1867,'Daily Returns'!D$1616:D$1867)</f>
        <v>0.38585624925714879</v>
      </c>
      <c r="J1615" s="62">
        <f>CORREL('Daily Returns'!C$1616:C$1867,'Daily Returns'!D$1616:D$1867)</f>
        <v>3.0878259199624693E-3</v>
      </c>
    </row>
    <row r="1616" spans="1:10" x14ac:dyDescent="0.25">
      <c r="A1616" s="63">
        <f>'Daily Prices'!A1868</f>
        <v>45100</v>
      </c>
      <c r="B1616" s="35">
        <f>STDEV('Daily Returns'!B$1617:B$1868)*SQRT(Assumptions!$C$9)</f>
        <v>0.14873730050339601</v>
      </c>
      <c r="C1616" s="35">
        <f>STDEV('Daily Returns'!C$1617:C$1868)*SQRT(Assumptions!$C$9)</f>
        <v>0.15161114317401739</v>
      </c>
      <c r="D1616" s="35">
        <f>STDEV('Daily Returns'!D$1617:D$1868)*SQRT(Assumptions!$C$9)</f>
        <v>0.20474659810390439</v>
      </c>
      <c r="E1616" s="35">
        <f>STDEV('Daily Returns'!E$1617:E$1868)*SQRT(Assumptions!$C$9)</f>
        <v>0.11194804948723634</v>
      </c>
      <c r="F1616" s="32">
        <f>'Growth Index'!E1868/'Growth Index'!E1616-1</f>
        <v>0.11342031530987762</v>
      </c>
      <c r="G1616" s="37">
        <f>(F1616-Assumptions!$C$8)/E1616</f>
        <v>0.43252486784415317</v>
      </c>
      <c r="H1616" s="37">
        <f>CORREL('Daily Returns'!B$1617:B$1868,'Daily Returns'!C$1617:C$1868)</f>
        <v>0.17838205509262042</v>
      </c>
      <c r="I1616" s="37">
        <f>CORREL('Daily Returns'!B$1617:B$1868,'Daily Returns'!D$1617:D$1868)</f>
        <v>0.38401872334523807</v>
      </c>
      <c r="J1616" s="37">
        <f>CORREL('Daily Returns'!C$1617:C$1868,'Daily Returns'!D$1617:D$1868)</f>
        <v>2.7114688334196318E-3</v>
      </c>
    </row>
    <row r="1617" spans="1:10" x14ac:dyDescent="0.25">
      <c r="A1617" s="60">
        <f>'Daily Prices'!A1869</f>
        <v>45103</v>
      </c>
      <c r="B1617" s="61">
        <f>STDEV('Daily Returns'!B$1618:B$1869)*SQRT(Assumptions!$C$9)</f>
        <v>0.14818959136941956</v>
      </c>
      <c r="C1617" s="61">
        <f>STDEV('Daily Returns'!C$1618:C$1869)*SQRT(Assumptions!$C$9)</f>
        <v>0.15166315693566765</v>
      </c>
      <c r="D1617" s="61">
        <f>STDEV('Daily Returns'!D$1618:D$1869)*SQRT(Assumptions!$C$9)</f>
        <v>0.20439477296338374</v>
      </c>
      <c r="E1617" s="61">
        <f>STDEV('Daily Returns'!E$1618:E$1869)*SQRT(Assumptions!$C$9)</f>
        <v>0.11173943221773508</v>
      </c>
      <c r="F1617" s="48">
        <f>'Growth Index'!E1869/'Growth Index'!E1617-1</f>
        <v>0.11980543733065341</v>
      </c>
      <c r="G1617" s="62">
        <f>(F1617-Assumptions!$C$8)/E1617</f>
        <v>0.49047535183335922</v>
      </c>
      <c r="H1617" s="62">
        <f>CORREL('Daily Returns'!B$1618:B$1869,'Daily Returns'!C$1618:C$1869)</f>
        <v>0.1798473960109811</v>
      </c>
      <c r="I1617" s="62">
        <f>CORREL('Daily Returns'!B$1618:B$1869,'Daily Returns'!D$1618:D$1869)</f>
        <v>0.38093627167875793</v>
      </c>
      <c r="J1617" s="62">
        <f>CORREL('Daily Returns'!C$1618:C$1869,'Daily Returns'!D$1618:D$1869)</f>
        <v>2.9685761347502853E-3</v>
      </c>
    </row>
    <row r="1618" spans="1:10" x14ac:dyDescent="0.25">
      <c r="A1618" s="63">
        <f>'Daily Prices'!A1870</f>
        <v>45104</v>
      </c>
      <c r="B1618" s="35">
        <f>STDEV('Daily Returns'!B$1619:B$1870)*SQRT(Assumptions!$C$9)</f>
        <v>0.14790899151889042</v>
      </c>
      <c r="C1618" s="35">
        <f>STDEV('Daily Returns'!C$1619:C$1870)*SQRT(Assumptions!$C$9)</f>
        <v>0.15004856469887665</v>
      </c>
      <c r="D1618" s="35">
        <f>STDEV('Daily Returns'!D$1619:D$1870)*SQRT(Assumptions!$C$9)</f>
        <v>0.20335382031547916</v>
      </c>
      <c r="E1618" s="35">
        <f>STDEV('Daily Returns'!E$1619:E$1870)*SQRT(Assumptions!$C$9)</f>
        <v>0.11018821338822977</v>
      </c>
      <c r="F1618" s="32">
        <f>'Growth Index'!E1870/'Growth Index'!E1618-1</f>
        <v>0.14374435107514749</v>
      </c>
      <c r="G1618" s="37">
        <f>(F1618-Assumptions!$C$8)/E1618</f>
        <v>0.71463497459301673</v>
      </c>
      <c r="H1618" s="37">
        <f>CORREL('Daily Returns'!B$1619:B$1870,'Daily Returns'!C$1619:C$1870)</f>
        <v>0.1698238837395902</v>
      </c>
      <c r="I1618" s="37">
        <f>CORREL('Daily Returns'!B$1619:B$1870,'Daily Returns'!D$1619:D$1870)</f>
        <v>0.37682826587601531</v>
      </c>
      <c r="J1618" s="37">
        <f>CORREL('Daily Returns'!C$1619:C$1870,'Daily Returns'!D$1619:D$1870)</f>
        <v>-1.3148377728288266E-2</v>
      </c>
    </row>
    <row r="1619" spans="1:10" x14ac:dyDescent="0.25">
      <c r="A1619" s="60">
        <f>'Daily Prices'!A1871</f>
        <v>45105</v>
      </c>
      <c r="B1619" s="61">
        <f>STDEV('Daily Returns'!B$1620:B$1871)*SQRT(Assumptions!$C$9)</f>
        <v>0.14749853596820794</v>
      </c>
      <c r="C1619" s="61">
        <f>STDEV('Daily Returns'!C$1620:C$1871)*SQRT(Assumptions!$C$9)</f>
        <v>0.15003927169445705</v>
      </c>
      <c r="D1619" s="61">
        <f>STDEV('Daily Returns'!D$1620:D$1871)*SQRT(Assumptions!$C$9)</f>
        <v>0.20300829853330751</v>
      </c>
      <c r="E1619" s="61">
        <f>STDEV('Daily Returns'!E$1620:E$1871)*SQRT(Assumptions!$C$9)</f>
        <v>0.10977650689210988</v>
      </c>
      <c r="F1619" s="48">
        <f>'Growth Index'!E1871/'Growth Index'!E1619-1</f>
        <v>0.13465069996091827</v>
      </c>
      <c r="G1619" s="62">
        <f>(F1619-Assumptions!$C$8)/E1619</f>
        <v>0.6344772841913443</v>
      </c>
      <c r="H1619" s="62">
        <f>CORREL('Daily Returns'!B$1620:B$1871,'Daily Returns'!C$1620:C$1871)</f>
        <v>0.16591680619930577</v>
      </c>
      <c r="I1619" s="62">
        <f>CORREL('Daily Returns'!B$1620:B$1871,'Daily Returns'!D$1620:D$1871)</f>
        <v>0.37396129142605045</v>
      </c>
      <c r="J1619" s="62">
        <f>CORREL('Daily Returns'!C$1620:C$1871,'Daily Returns'!D$1620:D$1871)</f>
        <v>-1.5726452429890053E-2</v>
      </c>
    </row>
    <row r="1620" spans="1:10" x14ac:dyDescent="0.25">
      <c r="A1620" s="63">
        <f>'Daily Prices'!A1872</f>
        <v>45107</v>
      </c>
      <c r="B1620" s="35">
        <f>STDEV('Daily Returns'!B$1621:B$1872)*SQRT(Assumptions!$C$9)</f>
        <v>0.1476601792874723</v>
      </c>
      <c r="C1620" s="35">
        <f>STDEV('Daily Returns'!C$1621:C$1872)*SQRT(Assumptions!$C$9)</f>
        <v>0.14959917183195487</v>
      </c>
      <c r="D1620" s="35">
        <f>STDEV('Daily Returns'!D$1621:D$1872)*SQRT(Assumptions!$C$9)</f>
        <v>0.20293803228491211</v>
      </c>
      <c r="E1620" s="35">
        <f>STDEV('Daily Returns'!E$1621:E$1872)*SQRT(Assumptions!$C$9)</f>
        <v>0.10947348607454041</v>
      </c>
      <c r="F1620" s="32">
        <f>'Growth Index'!E1872/'Growth Index'!E1620-1</f>
        <v>0.15511087506260202</v>
      </c>
      <c r="G1620" s="37">
        <f>(F1620-Assumptions!$C$8)/E1620</f>
        <v>0.8231296754471269</v>
      </c>
      <c r="H1620" s="37">
        <f>CORREL('Daily Returns'!B$1621:B$1872,'Daily Returns'!C$1621:C$1872)</f>
        <v>0.16199077575946635</v>
      </c>
      <c r="I1620" s="37">
        <f>CORREL('Daily Returns'!B$1621:B$1872,'Daily Returns'!D$1621:D$1872)</f>
        <v>0.37386739184698081</v>
      </c>
      <c r="J1620" s="37">
        <f>CORREL('Daily Returns'!C$1621:C$1872,'Daily Returns'!D$1621:D$1872)</f>
        <v>-1.9296129011789127E-2</v>
      </c>
    </row>
    <row r="1621" spans="1:10" x14ac:dyDescent="0.25">
      <c r="A1621" s="60">
        <f>'Daily Prices'!A1873</f>
        <v>45113</v>
      </c>
      <c r="B1621" s="61">
        <f>STDEV('Daily Returns'!B$1622:B$1873)*SQRT(Assumptions!$C$9)</f>
        <v>0.14804943987854086</v>
      </c>
      <c r="C1621" s="61">
        <f>STDEV('Daily Returns'!C$1622:C$1873)*SQRT(Assumptions!$C$9)</f>
        <v>0.14972622363173538</v>
      </c>
      <c r="D1621" s="61">
        <f>STDEV('Daily Returns'!D$1622:D$1873)*SQRT(Assumptions!$C$9)</f>
        <v>0.20483245664187957</v>
      </c>
      <c r="E1621" s="61">
        <f>STDEV('Daily Returns'!E$1622:E$1873)*SQRT(Assumptions!$C$9)</f>
        <v>0.10924589526289648</v>
      </c>
      <c r="F1621" s="48">
        <f>'Growth Index'!E1873/'Growth Index'!E1621-1</f>
        <v>0.14525224887053767</v>
      </c>
      <c r="G1621" s="62">
        <f>(F1621-Assumptions!$C$8)/E1621</f>
        <v>0.73460196080972562</v>
      </c>
      <c r="H1621" s="62">
        <f>CORREL('Daily Returns'!B$1622:B$1873,'Daily Returns'!C$1622:C$1873)</f>
        <v>0.16501128606223761</v>
      </c>
      <c r="I1621" s="62">
        <f>CORREL('Daily Returns'!B$1622:B$1873,'Daily Returns'!D$1622:D$1873)</f>
        <v>0.3503171246377052</v>
      </c>
      <c r="J1621" s="62">
        <f>CORREL('Daily Returns'!C$1622:C$1873,'Daily Returns'!D$1622:D$1873)</f>
        <v>-2.5955820093254617E-2</v>
      </c>
    </row>
    <row r="1622" spans="1:10" x14ac:dyDescent="0.25">
      <c r="A1622" s="63">
        <f>'Daily Prices'!A1874</f>
        <v>45114</v>
      </c>
      <c r="B1622" s="35">
        <f>STDEV('Daily Returns'!B$1623:B$1874)*SQRT(Assumptions!$C$9)</f>
        <v>0.14803111471477159</v>
      </c>
      <c r="C1622" s="35">
        <f>STDEV('Daily Returns'!C$1623:C$1874)*SQRT(Assumptions!$C$9)</f>
        <v>0.14945425693806144</v>
      </c>
      <c r="D1622" s="35">
        <f>STDEV('Daily Returns'!D$1623:D$1874)*SQRT(Assumptions!$C$9)</f>
        <v>0.20795750494114001</v>
      </c>
      <c r="E1622" s="35">
        <f>STDEV('Daily Returns'!E$1623:E$1874)*SQRT(Assumptions!$C$9)</f>
        <v>0.10976523183384179</v>
      </c>
      <c r="F1622" s="32">
        <f>'Growth Index'!E1874/'Growth Index'!E1622-1</f>
        <v>0.16032076793507843</v>
      </c>
      <c r="G1622" s="37">
        <f>(F1622-Assumptions!$C$8)/E1622</f>
        <v>0.86840583618837697</v>
      </c>
      <c r="H1622" s="37">
        <f>CORREL('Daily Returns'!B$1623:B$1874,'Daily Returns'!C$1623:C$1874)</f>
        <v>0.16748660231392759</v>
      </c>
      <c r="I1622" s="37">
        <f>CORREL('Daily Returns'!B$1623:B$1874,'Daily Returns'!D$1623:D$1874)</f>
        <v>0.33133872556672905</v>
      </c>
      <c r="J1622" s="37">
        <f>CORREL('Daily Returns'!C$1623:C$1874,'Daily Returns'!D$1623:D$1874)</f>
        <v>-1.5432056832602481E-2</v>
      </c>
    </row>
    <row r="1623" spans="1:10" x14ac:dyDescent="0.25">
      <c r="A1623" s="60">
        <f>'Daily Prices'!A1875</f>
        <v>45118</v>
      </c>
      <c r="B1623" s="61">
        <f>STDEV('Daily Returns'!B$1624:B$1875)*SQRT(Assumptions!$C$9)</f>
        <v>0.1459620441109637</v>
      </c>
      <c r="C1623" s="61">
        <f>STDEV('Daily Returns'!C$1624:C$1875)*SQRT(Assumptions!$C$9)</f>
        <v>0.14662126627668642</v>
      </c>
      <c r="D1623" s="61">
        <f>STDEV('Daily Returns'!D$1624:D$1875)*SQRT(Assumptions!$C$9)</f>
        <v>0.20616230085249695</v>
      </c>
      <c r="E1623" s="61">
        <f>STDEV('Daily Returns'!E$1624:E$1875)*SQRT(Assumptions!$C$9)</f>
        <v>0.10924034627384646</v>
      </c>
      <c r="F1623" s="48">
        <f>'Growth Index'!E1875/'Growth Index'!E1623-1</f>
        <v>0.17599535569828273</v>
      </c>
      <c r="G1623" s="62">
        <f>(F1623-Assumptions!$C$8)/E1623</f>
        <v>1.0160655791042328</v>
      </c>
      <c r="H1623" s="62">
        <f>CORREL('Daily Returns'!B$1624:B$1875,'Daily Returns'!C$1624:C$1875)</f>
        <v>0.13965921455743777</v>
      </c>
      <c r="I1623" s="62">
        <f>CORREL('Daily Returns'!B$1624:B$1875,'Daily Returns'!D$1624:D$1875)</f>
        <v>0.36161255284878091</v>
      </c>
      <c r="J1623" s="62">
        <f>CORREL('Daily Returns'!C$1624:C$1875,'Daily Returns'!D$1624:D$1875)</f>
        <v>1.035019194179833E-2</v>
      </c>
    </row>
    <row r="1624" spans="1:10" x14ac:dyDescent="0.25">
      <c r="A1624" s="63">
        <f>'Daily Prices'!A1876</f>
        <v>45119</v>
      </c>
      <c r="B1624" s="35">
        <f>STDEV('Daily Returns'!B$1625:B$1876)*SQRT(Assumptions!$C$9)</f>
        <v>0.14601980773466422</v>
      </c>
      <c r="C1624" s="35">
        <f>STDEV('Daily Returns'!C$1625:C$1876)*SQRT(Assumptions!$C$9)</f>
        <v>0.14552434131747585</v>
      </c>
      <c r="D1624" s="35">
        <f>STDEV('Daily Returns'!D$1625:D$1876)*SQRT(Assumptions!$C$9)</f>
        <v>0.2007038102431308</v>
      </c>
      <c r="E1624" s="35">
        <f>STDEV('Daily Returns'!E$1625:E$1876)*SQRT(Assumptions!$C$9)</f>
        <v>0.1090330712208258</v>
      </c>
      <c r="F1624" s="32">
        <f>'Growth Index'!E1876/'Growth Index'!E1624-1</f>
        <v>0.18460364290849007</v>
      </c>
      <c r="G1624" s="37">
        <f>(F1624-Assumptions!$C$8)/E1624</f>
        <v>1.0969483072365778</v>
      </c>
      <c r="H1624" s="37">
        <f>CORREL('Daily Returns'!B$1625:B$1876,'Daily Returns'!C$1625:C$1876)</f>
        <v>0.13979933277291925</v>
      </c>
      <c r="I1624" s="37">
        <f>CORREL('Daily Returns'!B$1625:B$1876,'Daily Returns'!D$1625:D$1876)</f>
        <v>0.37123038416963122</v>
      </c>
      <c r="J1624" s="37">
        <f>CORREL('Daily Returns'!C$1625:C$1876,'Daily Returns'!D$1625:D$1876)</f>
        <v>4.0546142132213817E-2</v>
      </c>
    </row>
    <row r="1625" spans="1:10" x14ac:dyDescent="0.25">
      <c r="A1625" s="60">
        <f>'Daily Prices'!A1877</f>
        <v>45120</v>
      </c>
      <c r="B1625" s="61">
        <f>STDEV('Daily Returns'!B$1626:B$1877)*SQRT(Assumptions!$C$9)</f>
        <v>0.14422687329959202</v>
      </c>
      <c r="C1625" s="61">
        <f>STDEV('Daily Returns'!C$1626:C$1877)*SQRT(Assumptions!$C$9)</f>
        <v>0.14542395566859634</v>
      </c>
      <c r="D1625" s="61">
        <f>STDEV('Daily Returns'!D$1626:D$1877)*SQRT(Assumptions!$C$9)</f>
        <v>0.19960097935950721</v>
      </c>
      <c r="E1625" s="61">
        <f>STDEV('Daily Returns'!E$1626:E$1877)*SQRT(Assumptions!$C$9)</f>
        <v>0.1079335756231775</v>
      </c>
      <c r="F1625" s="48">
        <f>'Growth Index'!E1877/'Growth Index'!E1625-1</f>
        <v>0.20460018991039464</v>
      </c>
      <c r="G1625" s="62">
        <f>(F1625-Assumptions!$C$8)/E1625</f>
        <v>1.2933898381887488</v>
      </c>
      <c r="H1625" s="62">
        <f>CORREL('Daily Returns'!B$1626:B$1877,'Daily Returns'!C$1626:C$1877)</f>
        <v>0.13549115881655552</v>
      </c>
      <c r="I1625" s="62">
        <f>CORREL('Daily Returns'!B$1626:B$1877,'Daily Returns'!D$1626:D$1877)</f>
        <v>0.36116976773326614</v>
      </c>
      <c r="J1625" s="62">
        <f>CORREL('Daily Returns'!C$1626:C$1877,'Daily Returns'!D$1626:D$1877)</f>
        <v>3.6552147308269126E-2</v>
      </c>
    </row>
    <row r="1626" spans="1:10" x14ac:dyDescent="0.25">
      <c r="A1626" s="63">
        <f>'Daily Prices'!A1878</f>
        <v>45121</v>
      </c>
      <c r="B1626" s="35">
        <f>STDEV('Daily Returns'!B$1627:B$1878)*SQRT(Assumptions!$C$9)</f>
        <v>0.14140792549816561</v>
      </c>
      <c r="C1626" s="35">
        <f>STDEV('Daily Returns'!C$1627:C$1878)*SQRT(Assumptions!$C$9)</f>
        <v>0.14478218972816254</v>
      </c>
      <c r="D1626" s="35">
        <f>STDEV('Daily Returns'!D$1627:D$1878)*SQRT(Assumptions!$C$9)</f>
        <v>0.19854905788665564</v>
      </c>
      <c r="E1626" s="35">
        <f>STDEV('Daily Returns'!E$1627:E$1878)*SQRT(Assumptions!$C$9)</f>
        <v>0.10598932802942278</v>
      </c>
      <c r="F1626" s="32">
        <f>'Growth Index'!E1878/'Growth Index'!E1626-1</f>
        <v>0.23339334724157679</v>
      </c>
      <c r="G1626" s="37">
        <f>(F1626-Assumptions!$C$8)/E1626</f>
        <v>1.5887764397829804</v>
      </c>
      <c r="H1626" s="37">
        <f>CORREL('Daily Returns'!B$1627:B$1878,'Daily Returns'!C$1627:C$1878)</f>
        <v>0.1185758871961872</v>
      </c>
      <c r="I1626" s="37">
        <f>CORREL('Daily Returns'!B$1627:B$1878,'Daily Returns'!D$1627:D$1878)</f>
        <v>0.34963608217849207</v>
      </c>
      <c r="J1626" s="37">
        <f>CORREL('Daily Returns'!C$1627:C$1878,'Daily Returns'!D$1627:D$1878)</f>
        <v>2.6469018430742699E-2</v>
      </c>
    </row>
    <row r="1627" spans="1:10" x14ac:dyDescent="0.25">
      <c r="A1627" s="60">
        <f>'Daily Prices'!A1879</f>
        <v>45124</v>
      </c>
      <c r="B1627" s="61">
        <f>STDEV('Daily Returns'!B$1628:B$1879)*SQRT(Assumptions!$C$9)</f>
        <v>0.14154114996954051</v>
      </c>
      <c r="C1627" s="61">
        <f>STDEV('Daily Returns'!C$1628:C$1879)*SQRT(Assumptions!$C$9)</f>
        <v>0.14417014234642436</v>
      </c>
      <c r="D1627" s="61">
        <f>STDEV('Daily Returns'!D$1628:D$1879)*SQRT(Assumptions!$C$9)</f>
        <v>0.19743886542547773</v>
      </c>
      <c r="E1627" s="61">
        <f>STDEV('Daily Returns'!E$1628:E$1879)*SQRT(Assumptions!$C$9)</f>
        <v>0.10521467353661383</v>
      </c>
      <c r="F1627" s="48">
        <f>'Growth Index'!E1879/'Growth Index'!E1627-1</f>
        <v>0.25165906222598999</v>
      </c>
      <c r="G1627" s="62">
        <f>(F1627-Assumptions!$C$8)/E1627</f>
        <v>1.7740782340690739</v>
      </c>
      <c r="H1627" s="62">
        <f>CORREL('Daily Returns'!B$1628:B$1879,'Daily Returns'!C$1628:C$1879)</f>
        <v>0.11542790262345004</v>
      </c>
      <c r="I1627" s="62">
        <f>CORREL('Daily Returns'!B$1628:B$1879,'Daily Returns'!D$1628:D$1879)</f>
        <v>0.34941127822602097</v>
      </c>
      <c r="J1627" s="62">
        <f>CORREL('Daily Returns'!C$1628:C$1879,'Daily Returns'!D$1628:D$1879)</f>
        <v>1.6125454614991919E-2</v>
      </c>
    </row>
    <row r="1628" spans="1:10" x14ac:dyDescent="0.25">
      <c r="A1628" s="63">
        <f>'Daily Prices'!A1880</f>
        <v>45125</v>
      </c>
      <c r="B1628" s="35">
        <f>STDEV('Daily Returns'!B$1629:B$1880)*SQRT(Assumptions!$C$9)</f>
        <v>0.14153576440717994</v>
      </c>
      <c r="C1628" s="35">
        <f>STDEV('Daily Returns'!C$1629:C$1880)*SQRT(Assumptions!$C$9)</f>
        <v>0.14472538376574726</v>
      </c>
      <c r="D1628" s="35">
        <f>STDEV('Daily Returns'!D$1629:D$1880)*SQRT(Assumptions!$C$9)</f>
        <v>0.19731343403153778</v>
      </c>
      <c r="E1628" s="35">
        <f>STDEV('Daily Returns'!E$1629:E$1880)*SQRT(Assumptions!$C$9)</f>
        <v>0.10533895045216274</v>
      </c>
      <c r="F1628" s="32">
        <f>'Growth Index'!E1880/'Growth Index'!E1628-1</f>
        <v>0.2557595260710035</v>
      </c>
      <c r="G1628" s="37">
        <f>(F1628-Assumptions!$C$8)/E1628</f>
        <v>1.8109115882793283</v>
      </c>
      <c r="H1628" s="37">
        <f>CORREL('Daily Returns'!B$1629:B$1880,'Daily Returns'!C$1629:C$1880)</f>
        <v>0.11646803133814486</v>
      </c>
      <c r="I1628" s="37">
        <f>CORREL('Daily Returns'!B$1629:B$1880,'Daily Returns'!D$1629:D$1880)</f>
        <v>0.34899829481982891</v>
      </c>
      <c r="J1628" s="37">
        <f>CORREL('Daily Returns'!C$1629:C$1880,'Daily Returns'!D$1629:D$1880)</f>
        <v>1.6232240218413428E-2</v>
      </c>
    </row>
    <row r="1629" spans="1:10" x14ac:dyDescent="0.25">
      <c r="A1629" s="60">
        <f>'Daily Prices'!A1881</f>
        <v>45126</v>
      </c>
      <c r="B1629" s="61">
        <f>STDEV('Daily Returns'!B$1630:B$1881)*SQRT(Assumptions!$C$9)</f>
        <v>0.13944371266316163</v>
      </c>
      <c r="C1629" s="61">
        <f>STDEV('Daily Returns'!C$1630:C$1881)*SQRT(Assumptions!$C$9)</f>
        <v>0.14448049765928095</v>
      </c>
      <c r="D1629" s="61">
        <f>STDEV('Daily Returns'!D$1630:D$1881)*SQRT(Assumptions!$C$9)</f>
        <v>0.1957375051528564</v>
      </c>
      <c r="E1629" s="61">
        <f>STDEV('Daily Returns'!E$1630:E$1881)*SQRT(Assumptions!$C$9)</f>
        <v>0.10376556025609214</v>
      </c>
      <c r="F1629" s="48">
        <f>'Growth Index'!E1881/'Growth Index'!E1629-1</f>
        <v>0.23565415045211835</v>
      </c>
      <c r="G1629" s="62">
        <f>(F1629-Assumptions!$C$8)/E1629</f>
        <v>1.6446126251421569</v>
      </c>
      <c r="H1629" s="62">
        <f>CORREL('Daily Returns'!B$1630:B$1881,'Daily Returns'!C$1630:C$1881)</f>
        <v>0.10814963887518156</v>
      </c>
      <c r="I1629" s="62">
        <f>CORREL('Daily Returns'!B$1630:B$1881,'Daily Returns'!D$1630:D$1881)</f>
        <v>0.33496609661423954</v>
      </c>
      <c r="J1629" s="62">
        <f>CORREL('Daily Returns'!C$1630:C$1881,'Daily Returns'!D$1630:D$1881)</f>
        <v>8.920198185038794E-3</v>
      </c>
    </row>
    <row r="1630" spans="1:10" x14ac:dyDescent="0.25">
      <c r="A1630" s="63">
        <f>'Daily Prices'!A1882</f>
        <v>45127</v>
      </c>
      <c r="B1630" s="35">
        <f>STDEV('Daily Returns'!B$1631:B$1882)*SQRT(Assumptions!$C$9)</f>
        <v>0.13955030446906524</v>
      </c>
      <c r="C1630" s="35">
        <f>STDEV('Daily Returns'!C$1631:C$1882)*SQRT(Assumptions!$C$9)</f>
        <v>0.1443786908176824</v>
      </c>
      <c r="D1630" s="35">
        <f>STDEV('Daily Returns'!D$1631:D$1882)*SQRT(Assumptions!$C$9)</f>
        <v>0.19570064261028858</v>
      </c>
      <c r="E1630" s="35">
        <f>STDEV('Daily Returns'!E$1631:E$1882)*SQRT(Assumptions!$C$9)</f>
        <v>0.10369864408104276</v>
      </c>
      <c r="F1630" s="32">
        <f>'Growth Index'!E1882/'Growth Index'!E1630-1</f>
        <v>0.24479464069423096</v>
      </c>
      <c r="G1630" s="37">
        <f>(F1630-Assumptions!$C$8)/E1630</f>
        <v>1.7338186269216549</v>
      </c>
      <c r="H1630" s="37">
        <f>CORREL('Daily Returns'!B$1631:B$1882,'Daily Returns'!C$1631:C$1882)</f>
        <v>0.10720371410452684</v>
      </c>
      <c r="I1630" s="37">
        <f>CORREL('Daily Returns'!B$1631:B$1882,'Daily Returns'!D$1631:D$1882)</f>
        <v>0.33503346795676736</v>
      </c>
      <c r="J1630" s="37">
        <f>CORREL('Daily Returns'!C$1631:C$1882,'Daily Returns'!D$1631:D$1882)</f>
        <v>7.8529644661077362E-3</v>
      </c>
    </row>
    <row r="1631" spans="1:10" x14ac:dyDescent="0.25">
      <c r="A1631" s="60">
        <f>'Daily Prices'!A1883</f>
        <v>45128</v>
      </c>
      <c r="B1631" s="61">
        <f>STDEV('Daily Returns'!B$1632:B$1883)*SQRT(Assumptions!$C$9)</f>
        <v>0.13761433889393893</v>
      </c>
      <c r="C1631" s="61">
        <f>STDEV('Daily Returns'!C$1632:C$1883)*SQRT(Assumptions!$C$9)</f>
        <v>0.14394907009132002</v>
      </c>
      <c r="D1631" s="61">
        <f>STDEV('Daily Returns'!D$1632:D$1883)*SQRT(Assumptions!$C$9)</f>
        <v>0.19471980993752536</v>
      </c>
      <c r="E1631" s="61">
        <f>STDEV('Daily Returns'!E$1632:E$1883)*SQRT(Assumptions!$C$9)</f>
        <v>0.10382506190166796</v>
      </c>
      <c r="F1631" s="48">
        <f>'Growth Index'!E1883/'Growth Index'!E1631-1</f>
        <v>0.24304510763311282</v>
      </c>
      <c r="G1631" s="62">
        <f>(F1631-Assumptions!$C$8)/E1631</f>
        <v>1.7148567443353724</v>
      </c>
      <c r="H1631" s="62">
        <f>CORREL('Daily Returns'!B$1632:B$1883,'Daily Returns'!C$1632:C$1883)</f>
        <v>0.13508165377045295</v>
      </c>
      <c r="I1631" s="62">
        <f>CORREL('Daily Returns'!B$1632:B$1883,'Daily Returns'!D$1632:D$1883)</f>
        <v>0.32419255830519406</v>
      </c>
      <c r="J1631" s="62">
        <f>CORREL('Daily Returns'!C$1632:C$1883,'Daily Returns'!D$1632:D$1883)</f>
        <v>2.103629181591388E-2</v>
      </c>
    </row>
    <row r="1632" spans="1:10" x14ac:dyDescent="0.25">
      <c r="A1632" s="63">
        <f>'Daily Prices'!A1884</f>
        <v>45131</v>
      </c>
      <c r="B1632" s="35">
        <f>STDEV('Daily Returns'!B$1633:B$1884)*SQRT(Assumptions!$C$9)</f>
        <v>0.13479838703429753</v>
      </c>
      <c r="C1632" s="35">
        <f>STDEV('Daily Returns'!C$1633:C$1884)*SQRT(Assumptions!$C$9)</f>
        <v>0.14398798416776448</v>
      </c>
      <c r="D1632" s="35">
        <f>STDEV('Daily Returns'!D$1633:D$1884)*SQRT(Assumptions!$C$9)</f>
        <v>0.19323791483376668</v>
      </c>
      <c r="E1632" s="35">
        <f>STDEV('Daily Returns'!E$1633:E$1884)*SQRT(Assumptions!$C$9)</f>
        <v>0.10269391019932678</v>
      </c>
      <c r="F1632" s="32">
        <f>'Growth Index'!E1884/'Growth Index'!E1632-1</f>
        <v>0.22125546122972706</v>
      </c>
      <c r="G1632" s="37">
        <f>(F1632-Assumptions!$C$8)/E1632</f>
        <v>1.5215650171119048</v>
      </c>
      <c r="H1632" s="37">
        <f>CORREL('Daily Returns'!B$1633:B$1884,'Daily Returns'!C$1633:C$1884)</f>
        <v>0.13958935341540285</v>
      </c>
      <c r="I1632" s="37">
        <f>CORREL('Daily Returns'!B$1633:B$1884,'Daily Returns'!D$1633:D$1884)</f>
        <v>0.30702902342795463</v>
      </c>
      <c r="J1632" s="37">
        <f>CORREL('Daily Returns'!C$1633:C$1884,'Daily Returns'!D$1633:D$1884)</f>
        <v>2.1414351080643088E-2</v>
      </c>
    </row>
    <row r="1633" spans="1:10" x14ac:dyDescent="0.25">
      <c r="A1633" s="60">
        <f>'Daily Prices'!A1885</f>
        <v>45132</v>
      </c>
      <c r="B1633" s="61">
        <f>STDEV('Daily Returns'!B$1634:B$1885)*SQRT(Assumptions!$C$9)</f>
        <v>0.13479570387292472</v>
      </c>
      <c r="C1633" s="61">
        <f>STDEV('Daily Returns'!C$1634:C$1885)*SQRT(Assumptions!$C$9)</f>
        <v>0.14380939260256514</v>
      </c>
      <c r="D1633" s="61">
        <f>STDEV('Daily Returns'!D$1634:D$1885)*SQRT(Assumptions!$C$9)</f>
        <v>0.19322471719084575</v>
      </c>
      <c r="E1633" s="61">
        <f>STDEV('Daily Returns'!E$1634:E$1885)*SQRT(Assumptions!$C$9)</f>
        <v>0.10268111226785327</v>
      </c>
      <c r="F1633" s="48">
        <f>'Growth Index'!E1885/'Growth Index'!E1633-1</f>
        <v>0.21926905484950665</v>
      </c>
      <c r="G1633" s="62">
        <f>(F1633-Assumptions!$C$8)/E1633</f>
        <v>1.5024092692634787</v>
      </c>
      <c r="H1633" s="62">
        <f>CORREL('Daily Returns'!B$1634:B$1885,'Daily Returns'!C$1634:C$1885)</f>
        <v>0.14033685370781243</v>
      </c>
      <c r="I1633" s="62">
        <f>CORREL('Daily Returns'!B$1634:B$1885,'Daily Returns'!D$1634:D$1885)</f>
        <v>0.30683651357706887</v>
      </c>
      <c r="J1633" s="62">
        <f>CORREL('Daily Returns'!C$1634:C$1885,'Daily Returns'!D$1634:D$1885)</f>
        <v>2.2115787396854204E-2</v>
      </c>
    </row>
    <row r="1634" spans="1:10" x14ac:dyDescent="0.25">
      <c r="A1634" s="63">
        <f>'Daily Prices'!A1886</f>
        <v>45133</v>
      </c>
      <c r="B1634" s="35">
        <f>STDEV('Daily Returns'!B$1635:B$1886)*SQRT(Assumptions!$C$9)</f>
        <v>0.13476862738701939</v>
      </c>
      <c r="C1634" s="35">
        <f>STDEV('Daily Returns'!C$1635:C$1886)*SQRT(Assumptions!$C$9)</f>
        <v>0.14379562349245892</v>
      </c>
      <c r="D1634" s="35">
        <f>STDEV('Daily Returns'!D$1635:D$1886)*SQRT(Assumptions!$C$9)</f>
        <v>0.19304473107040054</v>
      </c>
      <c r="E1634" s="35">
        <f>STDEV('Daily Returns'!E$1635:E$1886)*SQRT(Assumptions!$C$9)</f>
        <v>0.1027314376340954</v>
      </c>
      <c r="F1634" s="32">
        <f>'Growth Index'!E1886/'Growth Index'!E1634-1</f>
        <v>0.22617556079680079</v>
      </c>
      <c r="G1634" s="37">
        <f>(F1634-Assumptions!$C$8)/E1634</f>
        <v>1.5689020275455432</v>
      </c>
      <c r="H1634" s="37">
        <f>CORREL('Daily Returns'!B$1635:B$1886,'Daily Returns'!C$1635:C$1886)</f>
        <v>0.14299851010513362</v>
      </c>
      <c r="I1634" s="37">
        <f>CORREL('Daily Returns'!B$1635:B$1886,'Daily Returns'!D$1635:D$1886)</f>
        <v>0.305717133533281</v>
      </c>
      <c r="J1634" s="37">
        <f>CORREL('Daily Returns'!C$1635:C$1886,'Daily Returns'!D$1635:D$1886)</f>
        <v>2.4025304398064957E-2</v>
      </c>
    </row>
    <row r="1635" spans="1:10" x14ac:dyDescent="0.25">
      <c r="A1635" s="60">
        <f>'Daily Prices'!A1887</f>
        <v>45134</v>
      </c>
      <c r="B1635" s="61">
        <f>STDEV('Daily Returns'!B$1636:B$1887)*SQRT(Assumptions!$C$9)</f>
        <v>0.13482004368144423</v>
      </c>
      <c r="C1635" s="61">
        <f>STDEV('Daily Returns'!C$1636:C$1887)*SQRT(Assumptions!$C$9)</f>
        <v>0.1436730981993096</v>
      </c>
      <c r="D1635" s="61">
        <f>STDEV('Daily Returns'!D$1636:D$1887)*SQRT(Assumptions!$C$9)</f>
        <v>0.19294530914618765</v>
      </c>
      <c r="E1635" s="61">
        <f>STDEV('Daily Returns'!E$1636:E$1887)*SQRT(Assumptions!$C$9)</f>
        <v>0.10259391158579725</v>
      </c>
      <c r="F1635" s="48">
        <f>'Growth Index'!E1887/'Growth Index'!E1635-1</f>
        <v>0.22857922684316878</v>
      </c>
      <c r="G1635" s="62">
        <f>(F1635-Assumptions!$C$8)/E1635</f>
        <v>1.5944340586563046</v>
      </c>
      <c r="H1635" s="62">
        <f>CORREL('Daily Returns'!B$1636:B$1887,'Daily Returns'!C$1636:C$1887)</f>
        <v>0.14295046321297242</v>
      </c>
      <c r="I1635" s="62">
        <f>CORREL('Daily Returns'!B$1636:B$1887,'Daily Returns'!D$1636:D$1887)</f>
        <v>0.30451346243087701</v>
      </c>
      <c r="J1635" s="62">
        <f>CORREL('Daily Returns'!C$1636:C$1887,'Daily Returns'!D$1636:D$1887)</f>
        <v>2.1949108656018464E-2</v>
      </c>
    </row>
    <row r="1636" spans="1:10" x14ac:dyDescent="0.25">
      <c r="A1636" s="63">
        <f>'Daily Prices'!A1888</f>
        <v>45135</v>
      </c>
      <c r="B1636" s="35">
        <f>STDEV('Daily Returns'!B$1637:B$1888)*SQRT(Assumptions!$C$9)</f>
        <v>0.1345720860632551</v>
      </c>
      <c r="C1636" s="35">
        <f>STDEV('Daily Returns'!C$1637:C$1888)*SQRT(Assumptions!$C$9)</f>
        <v>0.14373734855370029</v>
      </c>
      <c r="D1636" s="35">
        <f>STDEV('Daily Returns'!D$1637:D$1888)*SQRT(Assumptions!$C$9)</f>
        <v>0.19265893198924075</v>
      </c>
      <c r="E1636" s="35">
        <f>STDEV('Daily Returns'!E$1637:E$1888)*SQRT(Assumptions!$C$9)</f>
        <v>0.10241357442262963</v>
      </c>
      <c r="F1636" s="32">
        <f>'Growth Index'!E1888/'Growth Index'!E1636-1</f>
        <v>0.22291324560917891</v>
      </c>
      <c r="G1636" s="37">
        <f>(F1636-Assumptions!$C$8)/E1636</f>
        <v>1.5419171384207238</v>
      </c>
      <c r="H1636" s="37">
        <f>CORREL('Daily Returns'!B$1637:B$1888,'Daily Returns'!C$1637:C$1888)</f>
        <v>0.14199062322367578</v>
      </c>
      <c r="I1636" s="37">
        <f>CORREL('Daily Returns'!B$1637:B$1888,'Daily Returns'!D$1637:D$1888)</f>
        <v>0.30182549286198596</v>
      </c>
      <c r="J1636" s="37">
        <f>CORREL('Daily Returns'!C$1637:C$1888,'Daily Returns'!D$1637:D$1888)</f>
        <v>2.1774145182035236E-2</v>
      </c>
    </row>
    <row r="1637" spans="1:10" x14ac:dyDescent="0.25">
      <c r="A1637" s="60">
        <f>'Daily Prices'!A1889</f>
        <v>45138</v>
      </c>
      <c r="B1637" s="61">
        <f>STDEV('Daily Returns'!B$1638:B$1889)*SQRT(Assumptions!$C$9)</f>
        <v>0.13421718366536842</v>
      </c>
      <c r="C1637" s="61">
        <f>STDEV('Daily Returns'!C$1638:C$1889)*SQRT(Assumptions!$C$9)</f>
        <v>0.143978094507381</v>
      </c>
      <c r="D1637" s="61">
        <f>STDEV('Daily Returns'!D$1638:D$1889)*SQRT(Assumptions!$C$9)</f>
        <v>0.19266741220890501</v>
      </c>
      <c r="E1637" s="61">
        <f>STDEV('Daily Returns'!E$1638:E$1889)*SQRT(Assumptions!$C$9)</f>
        <v>0.10247943700512793</v>
      </c>
      <c r="F1637" s="48">
        <f>'Growth Index'!E1889/'Growth Index'!E1637-1</f>
        <v>0.22429124565936731</v>
      </c>
      <c r="G1637" s="62">
        <f>(F1637-Assumptions!$C$8)/E1637</f>
        <v>1.5543727631075548</v>
      </c>
      <c r="H1637" s="62">
        <f>CORREL('Daily Returns'!B$1638:B$1889,'Daily Returns'!C$1638:C$1889)</f>
        <v>0.14351767126574166</v>
      </c>
      <c r="I1637" s="62">
        <f>CORREL('Daily Returns'!B$1638:B$1889,'Daily Returns'!D$1638:D$1889)</f>
        <v>0.30138039830216135</v>
      </c>
      <c r="J1637" s="62">
        <f>CORREL('Daily Returns'!C$1638:C$1889,'Daily Returns'!D$1638:D$1889)</f>
        <v>2.3236314119951171E-2</v>
      </c>
    </row>
    <row r="1638" spans="1:10" x14ac:dyDescent="0.25">
      <c r="A1638" s="63">
        <f>'Daily Prices'!A1890</f>
        <v>45140</v>
      </c>
      <c r="B1638" s="35">
        <f>STDEV('Daily Returns'!B$1639:B$1890)*SQRT(Assumptions!$C$9)</f>
        <v>0.13350532326768677</v>
      </c>
      <c r="C1638" s="35">
        <f>STDEV('Daily Returns'!C$1639:C$1890)*SQRT(Assumptions!$C$9)</f>
        <v>0.14424173169809895</v>
      </c>
      <c r="D1638" s="35">
        <f>STDEV('Daily Returns'!D$1639:D$1890)*SQRT(Assumptions!$C$9)</f>
        <v>0.19203136723294503</v>
      </c>
      <c r="E1638" s="35">
        <f>STDEV('Daily Returns'!E$1639:E$1890)*SQRT(Assumptions!$C$9)</f>
        <v>0.10225473738549565</v>
      </c>
      <c r="F1638" s="32">
        <f>'Growth Index'!E1890/'Growth Index'!E1638-1</f>
        <v>0.20269782752275156</v>
      </c>
      <c r="G1638" s="37">
        <f>(F1638-Assumptions!$C$8)/E1638</f>
        <v>1.3466156291970814</v>
      </c>
      <c r="H1638" s="37">
        <f>CORREL('Daily Returns'!B$1639:B$1890,'Daily Returns'!C$1639:C$1890)</f>
        <v>0.14940023684970796</v>
      </c>
      <c r="I1638" s="37">
        <f>CORREL('Daily Returns'!B$1639:B$1890,'Daily Returns'!D$1639:D$1890)</f>
        <v>0.29365240981426038</v>
      </c>
      <c r="J1638" s="37">
        <f>CORREL('Daily Returns'!C$1639:C$1890,'Daily Returns'!D$1639:D$1890)</f>
        <v>2.3850164446361281E-2</v>
      </c>
    </row>
    <row r="1639" spans="1:10" x14ac:dyDescent="0.25">
      <c r="A1639" s="60">
        <f>'Daily Prices'!A1891</f>
        <v>45141</v>
      </c>
      <c r="B1639" s="61">
        <f>STDEV('Daily Returns'!B$1640:B$1891)*SQRT(Assumptions!$C$9)</f>
        <v>0.13361463204056545</v>
      </c>
      <c r="C1639" s="61">
        <f>STDEV('Daily Returns'!C$1640:C$1891)*SQRT(Assumptions!$C$9)</f>
        <v>0.14406895413061491</v>
      </c>
      <c r="D1639" s="61">
        <f>STDEV('Daily Returns'!D$1640:D$1891)*SQRT(Assumptions!$C$9)</f>
        <v>0.19203972770790428</v>
      </c>
      <c r="E1639" s="61">
        <f>STDEV('Daily Returns'!E$1640:E$1891)*SQRT(Assumptions!$C$9)</f>
        <v>0.102237282532811</v>
      </c>
      <c r="F1639" s="48">
        <f>'Growth Index'!E1891/'Growth Index'!E1639-1</f>
        <v>0.20312101963817253</v>
      </c>
      <c r="G1639" s="62">
        <f>(F1639-Assumptions!$C$8)/E1639</f>
        <v>1.3509848483486966</v>
      </c>
      <c r="H1639" s="62">
        <f>CORREL('Daily Returns'!B$1640:B$1891,'Daily Returns'!C$1640:C$1891)</f>
        <v>0.14836353757818446</v>
      </c>
      <c r="I1639" s="62">
        <f>CORREL('Daily Returns'!B$1640:B$1891,'Daily Returns'!D$1640:D$1891)</f>
        <v>0.29419107944974404</v>
      </c>
      <c r="J1639" s="62">
        <f>CORREL('Daily Returns'!C$1640:C$1891,'Daily Returns'!D$1640:D$1891)</f>
        <v>2.4311358377383192E-2</v>
      </c>
    </row>
    <row r="1640" spans="1:10" x14ac:dyDescent="0.25">
      <c r="A1640" s="63">
        <f>'Daily Prices'!A1892</f>
        <v>45146</v>
      </c>
      <c r="B1640" s="35">
        <f>STDEV('Daily Returns'!B$1641:B$1892)*SQRT(Assumptions!$C$9)</f>
        <v>0.13383052915970586</v>
      </c>
      <c r="C1640" s="35">
        <f>STDEV('Daily Returns'!C$1641:C$1892)*SQRT(Assumptions!$C$9)</f>
        <v>0.14409536724441502</v>
      </c>
      <c r="D1640" s="35">
        <f>STDEV('Daily Returns'!D$1641:D$1892)*SQRT(Assumptions!$C$9)</f>
        <v>0.19204818464540324</v>
      </c>
      <c r="E1640" s="35">
        <f>STDEV('Daily Returns'!E$1641:E$1892)*SQRT(Assumptions!$C$9)</f>
        <v>0.10223883824632636</v>
      </c>
      <c r="F1640" s="32">
        <f>'Growth Index'!E1892/'Growth Index'!E1640-1</f>
        <v>0.20400786295392837</v>
      </c>
      <c r="G1640" s="37">
        <f>(F1640-Assumptions!$C$8)/E1640</f>
        <v>1.3596385222904583</v>
      </c>
      <c r="H1640" s="37">
        <f>CORREL('Daily Returns'!B$1641:B$1892,'Daily Returns'!C$1641:C$1892)</f>
        <v>0.14697483396280314</v>
      </c>
      <c r="I1640" s="37">
        <f>CORREL('Daily Returns'!B$1641:B$1892,'Daily Returns'!D$1641:D$1892)</f>
        <v>0.29315145042287588</v>
      </c>
      <c r="J1640" s="37">
        <f>CORREL('Daily Returns'!C$1641:C$1892,'Daily Returns'!D$1641:D$1892)</f>
        <v>2.4510508633050845E-2</v>
      </c>
    </row>
    <row r="1641" spans="1:10" x14ac:dyDescent="0.25">
      <c r="A1641" s="60">
        <f>'Daily Prices'!A1893</f>
        <v>45147</v>
      </c>
      <c r="B1641" s="61">
        <f>STDEV('Daily Returns'!B$1642:B$1893)*SQRT(Assumptions!$C$9)</f>
        <v>0.1337603405472429</v>
      </c>
      <c r="C1641" s="61">
        <f>STDEV('Daily Returns'!C$1642:C$1893)*SQRT(Assumptions!$C$9)</f>
        <v>0.14408158409421831</v>
      </c>
      <c r="D1641" s="61">
        <f>STDEV('Daily Returns'!D$1642:D$1893)*SQRT(Assumptions!$C$9)</f>
        <v>0.19492822714055499</v>
      </c>
      <c r="E1641" s="61">
        <f>STDEV('Daily Returns'!E$1642:E$1893)*SQRT(Assumptions!$C$9)</f>
        <v>0.10266861814016881</v>
      </c>
      <c r="F1641" s="48">
        <f>'Growth Index'!E1893/'Growth Index'!E1641-1</f>
        <v>0.21376984602436444</v>
      </c>
      <c r="G1641" s="62">
        <f>(F1641-Assumptions!$C$8)/E1641</f>
        <v>1.4490293988495657</v>
      </c>
      <c r="H1641" s="62">
        <f>CORREL('Daily Returns'!B$1642:B$1893,'Daily Returns'!C$1642:C$1893)</f>
        <v>0.14603297594248127</v>
      </c>
      <c r="I1641" s="62">
        <f>CORREL('Daily Returns'!B$1642:B$1893,'Daily Returns'!D$1642:D$1893)</f>
        <v>0.29180602261222649</v>
      </c>
      <c r="J1641" s="62">
        <f>CORREL('Daily Returns'!C$1642:C$1893,'Daily Returns'!D$1642:D$1893)</f>
        <v>2.1415193245193285E-2</v>
      </c>
    </row>
    <row r="1642" spans="1:10" x14ac:dyDescent="0.25">
      <c r="A1642" s="63">
        <f>'Daily Prices'!A1894</f>
        <v>45149</v>
      </c>
      <c r="B1642" s="35">
        <f>STDEV('Daily Returns'!B$1643:B$1894)*SQRT(Assumptions!$C$9)</f>
        <v>0.1337602090013997</v>
      </c>
      <c r="C1642" s="35">
        <f>STDEV('Daily Returns'!C$1643:C$1894)*SQRT(Assumptions!$C$9)</f>
        <v>0.14412010285985613</v>
      </c>
      <c r="D1642" s="35">
        <f>STDEV('Daily Returns'!D$1643:D$1894)*SQRT(Assumptions!$C$9)</f>
        <v>0.19374726332616446</v>
      </c>
      <c r="E1642" s="35">
        <f>STDEV('Daily Returns'!E$1643:E$1894)*SQRT(Assumptions!$C$9)</f>
        <v>0.10242710549536702</v>
      </c>
      <c r="F1642" s="32">
        <f>'Growth Index'!E1894/'Growth Index'!E1642-1</f>
        <v>0.21678453605071279</v>
      </c>
      <c r="G1642" s="37">
        <f>(F1642-Assumptions!$C$8)/E1642</f>
        <v>1.4818786034872216</v>
      </c>
      <c r="H1642" s="37">
        <f>CORREL('Daily Returns'!B$1643:B$1894,'Daily Returns'!C$1643:C$1894)</f>
        <v>0.14745427817722517</v>
      </c>
      <c r="I1642" s="37">
        <f>CORREL('Daily Returns'!B$1643:B$1894,'Daily Returns'!D$1643:D$1894)</f>
        <v>0.28867302269999534</v>
      </c>
      <c r="J1642" s="37">
        <f>CORREL('Daily Returns'!C$1643:C$1894,'Daily Returns'!D$1643:D$1894)</f>
        <v>2.2459541244442771E-2</v>
      </c>
    </row>
    <row r="1643" spans="1:10" x14ac:dyDescent="0.25">
      <c r="A1643" s="60">
        <f>'Daily Prices'!A1895</f>
        <v>45152</v>
      </c>
      <c r="B1643" s="61">
        <f>STDEV('Daily Returns'!B$1644:B$1895)*SQRT(Assumptions!$C$9)</f>
        <v>0.13372372423187157</v>
      </c>
      <c r="C1643" s="61">
        <f>STDEV('Daily Returns'!C$1644:C$1895)*SQRT(Assumptions!$C$9)</f>
        <v>0.14417018146751492</v>
      </c>
      <c r="D1643" s="61">
        <f>STDEV('Daily Returns'!D$1644:D$1895)*SQRT(Assumptions!$C$9)</f>
        <v>0.19564686469081571</v>
      </c>
      <c r="E1643" s="61">
        <f>STDEV('Daily Returns'!E$1644:E$1895)*SQRT(Assumptions!$C$9)</f>
        <v>0.10288385207398028</v>
      </c>
      <c r="F1643" s="48">
        <f>'Growth Index'!E1895/'Growth Index'!E1643-1</f>
        <v>0.20629836179560601</v>
      </c>
      <c r="G1643" s="62">
        <f>(F1643-Assumptions!$C$8)/E1643</f>
        <v>1.3733774440521838</v>
      </c>
      <c r="H1643" s="62">
        <f>CORREL('Daily Returns'!B$1644:B$1895,'Daily Returns'!C$1644:C$1895)</f>
        <v>0.14743377791393555</v>
      </c>
      <c r="I1643" s="62">
        <f>CORREL('Daily Returns'!B$1644:B$1895,'Daily Returns'!D$1644:D$1895)</f>
        <v>0.28614783333565097</v>
      </c>
      <c r="J1643" s="62">
        <f>CORREL('Daily Returns'!C$1644:C$1895,'Daily Returns'!D$1644:D$1895)</f>
        <v>2.5908265624282417E-2</v>
      </c>
    </row>
    <row r="1644" spans="1:10" x14ac:dyDescent="0.25">
      <c r="A1644" s="63">
        <f>'Daily Prices'!A1896</f>
        <v>45154</v>
      </c>
      <c r="B1644" s="35">
        <f>STDEV('Daily Returns'!B$1645:B$1896)*SQRT(Assumptions!$C$9)</f>
        <v>0.13235107526116524</v>
      </c>
      <c r="C1644" s="35">
        <f>STDEV('Daily Returns'!C$1645:C$1896)*SQRT(Assumptions!$C$9)</f>
        <v>0.14407565828214997</v>
      </c>
      <c r="D1644" s="35">
        <f>STDEV('Daily Returns'!D$1645:D$1896)*SQRT(Assumptions!$C$9)</f>
        <v>0.19556563274202901</v>
      </c>
      <c r="E1644" s="35">
        <f>STDEV('Daily Returns'!E$1645:E$1896)*SQRT(Assumptions!$C$9)</f>
        <v>0.10243515711053292</v>
      </c>
      <c r="F1644" s="32">
        <f>'Growth Index'!E1896/'Growth Index'!E1644-1</f>
        <v>0.21946944391595102</v>
      </c>
      <c r="G1644" s="37">
        <f>(F1644-Assumptions!$C$8)/E1644</f>
        <v>1.5079729291503929</v>
      </c>
      <c r="H1644" s="37">
        <f>CORREL('Daily Returns'!B$1645:B$1896,'Daily Returns'!C$1645:C$1896)</f>
        <v>0.14382414898407767</v>
      </c>
      <c r="I1644" s="37">
        <f>CORREL('Daily Returns'!B$1645:B$1896,'Daily Returns'!D$1645:D$1896)</f>
        <v>0.28483678494158388</v>
      </c>
      <c r="J1644" s="37">
        <f>CORREL('Daily Returns'!C$1645:C$1896,'Daily Returns'!D$1645:D$1896)</f>
        <v>2.48155361034804E-2</v>
      </c>
    </row>
    <row r="1645" spans="1:10" x14ac:dyDescent="0.25">
      <c r="A1645" s="60">
        <f>'Daily Prices'!A1897</f>
        <v>45155</v>
      </c>
      <c r="B1645" s="61">
        <f>STDEV('Daily Returns'!B$1646:B$1897)*SQRT(Assumptions!$C$9)</f>
        <v>0.12959570057640943</v>
      </c>
      <c r="C1645" s="61">
        <f>STDEV('Daily Returns'!C$1646:C$1897)*SQRT(Assumptions!$C$9)</f>
        <v>0.14416771100098993</v>
      </c>
      <c r="D1645" s="61">
        <f>STDEV('Daily Returns'!D$1646:D$1897)*SQRT(Assumptions!$C$9)</f>
        <v>0.19549143478808823</v>
      </c>
      <c r="E1645" s="61">
        <f>STDEV('Daily Returns'!E$1646:E$1897)*SQRT(Assumptions!$C$9)</f>
        <v>0.1020475531684932</v>
      </c>
      <c r="F1645" s="48">
        <f>'Growth Index'!E1897/'Growth Index'!E1645-1</f>
        <v>0.22589005977604093</v>
      </c>
      <c r="G1645" s="62">
        <f>(F1645-Assumptions!$C$8)/E1645</f>
        <v>1.5766184957947147</v>
      </c>
      <c r="H1645" s="62">
        <f>CORREL('Daily Returns'!B$1646:B$1897,'Daily Returns'!C$1646:C$1897)</f>
        <v>0.14848734393031227</v>
      </c>
      <c r="I1645" s="62">
        <f>CORREL('Daily Returns'!B$1646:B$1897,'Daily Returns'!D$1646:D$1897)</f>
        <v>0.28507909764942829</v>
      </c>
      <c r="J1645" s="62">
        <f>CORREL('Daily Returns'!C$1646:C$1897,'Daily Returns'!D$1646:D$1897)</f>
        <v>2.5321070980017624E-2</v>
      </c>
    </row>
    <row r="1646" spans="1:10" x14ac:dyDescent="0.25">
      <c r="A1646" s="63">
        <f>'Daily Prices'!A1898</f>
        <v>45156</v>
      </c>
      <c r="B1646" s="35">
        <f>STDEV('Daily Returns'!B$1647:B$1898)*SQRT(Assumptions!$C$9)</f>
        <v>0.129601940918568</v>
      </c>
      <c r="C1646" s="35">
        <f>STDEV('Daily Returns'!C$1647:C$1898)*SQRT(Assumptions!$C$9)</f>
        <v>0.14395090405450195</v>
      </c>
      <c r="D1646" s="35">
        <f>STDEV('Daily Returns'!D$1647:D$1898)*SQRT(Assumptions!$C$9)</f>
        <v>0.19555507932069749</v>
      </c>
      <c r="E1646" s="35">
        <f>STDEV('Daily Returns'!E$1647:E$1898)*SQRT(Assumptions!$C$9)</f>
        <v>0.10199026868930221</v>
      </c>
      <c r="F1646" s="32">
        <f>'Growth Index'!E1898/'Growth Index'!E1646-1</f>
        <v>0.2275744920148477</v>
      </c>
      <c r="G1646" s="37">
        <f>(F1646-Assumptions!$C$8)/E1646</f>
        <v>1.5940196462282699</v>
      </c>
      <c r="H1646" s="37">
        <f>CORREL('Daily Returns'!B$1647:B$1898,'Daily Returns'!C$1647:C$1898)</f>
        <v>0.14747735918917582</v>
      </c>
      <c r="I1646" s="37">
        <f>CORREL('Daily Returns'!B$1647:B$1898,'Daily Returns'!D$1647:D$1898)</f>
        <v>0.28553110745652027</v>
      </c>
      <c r="J1646" s="37">
        <f>CORREL('Daily Returns'!C$1647:C$1898,'Daily Returns'!D$1647:D$1898)</f>
        <v>2.5182879853563211E-2</v>
      </c>
    </row>
    <row r="1647" spans="1:10" x14ac:dyDescent="0.25">
      <c r="A1647" s="60">
        <f>'Daily Prices'!A1899</f>
        <v>45159</v>
      </c>
      <c r="B1647" s="61">
        <f>STDEV('Daily Returns'!B$1648:B$1899)*SQRT(Assumptions!$C$9)</f>
        <v>0.12958769767764225</v>
      </c>
      <c r="C1647" s="61">
        <f>STDEV('Daily Returns'!C$1648:C$1899)*SQRT(Assumptions!$C$9)</f>
        <v>0.14393416203260889</v>
      </c>
      <c r="D1647" s="61">
        <f>STDEV('Daily Returns'!D$1648:D$1899)*SQRT(Assumptions!$C$9)</f>
        <v>0.19554179306745667</v>
      </c>
      <c r="E1647" s="61">
        <f>STDEV('Daily Returns'!E$1648:E$1899)*SQRT(Assumptions!$C$9)</f>
        <v>0.10198955820655309</v>
      </c>
      <c r="F1647" s="48">
        <f>'Growth Index'!E1899/'Growth Index'!E1647-1</f>
        <v>0.22868014650516422</v>
      </c>
      <c r="G1647" s="62">
        <f>(F1647-Assumptions!$C$8)/E1647</f>
        <v>1.604871610225755</v>
      </c>
      <c r="H1647" s="62">
        <f>CORREL('Daily Returns'!B$1648:B$1899,'Daily Returns'!C$1648:C$1899)</f>
        <v>0.14773734803232721</v>
      </c>
      <c r="I1647" s="62">
        <f>CORREL('Daily Returns'!B$1648:B$1899,'Daily Returns'!D$1648:D$1899)</f>
        <v>0.28539981903047124</v>
      </c>
      <c r="J1647" s="62">
        <f>CORREL('Daily Returns'!C$1648:C$1899,'Daily Returns'!D$1648:D$1899)</f>
        <v>2.537141005477175E-2</v>
      </c>
    </row>
    <row r="1648" spans="1:10" x14ac:dyDescent="0.25">
      <c r="A1648" s="63">
        <f>'Daily Prices'!A1900</f>
        <v>45160</v>
      </c>
      <c r="B1648" s="35">
        <f>STDEV('Daily Returns'!B$1649:B$1900)*SQRT(Assumptions!$C$9)</f>
        <v>0.12789864538780885</v>
      </c>
      <c r="C1648" s="35">
        <f>STDEV('Daily Returns'!C$1649:C$1900)*SQRT(Assumptions!$C$9)</f>
        <v>0.14393266616183925</v>
      </c>
      <c r="D1648" s="35">
        <f>STDEV('Daily Returns'!D$1649:D$1900)*SQRT(Assumptions!$C$9)</f>
        <v>0.19404200659474236</v>
      </c>
      <c r="E1648" s="35">
        <f>STDEV('Daily Returns'!E$1649:E$1900)*SQRT(Assumptions!$C$9)</f>
        <v>0.10101356160897157</v>
      </c>
      <c r="F1648" s="32">
        <f>'Growth Index'!E1900/'Growth Index'!E1648-1</f>
        <v>0.24658191576552646</v>
      </c>
      <c r="G1648" s="37">
        <f>(F1648-Assumptions!$C$8)/E1648</f>
        <v>1.7975993804518935</v>
      </c>
      <c r="H1648" s="37">
        <f>CORREL('Daily Returns'!B$1649:B$1900,'Daily Returns'!C$1649:C$1900)</f>
        <v>0.1480270620479536</v>
      </c>
      <c r="I1648" s="37">
        <f>CORREL('Daily Returns'!B$1649:B$1900,'Daily Returns'!D$1649:D$1900)</f>
        <v>0.27106248691250923</v>
      </c>
      <c r="J1648" s="37">
        <f>CORREL('Daily Returns'!C$1649:C$1900,'Daily Returns'!D$1649:D$1900)</f>
        <v>2.4356714759164934E-2</v>
      </c>
    </row>
    <row r="1649" spans="1:10" x14ac:dyDescent="0.25">
      <c r="A1649" s="60">
        <f>'Daily Prices'!A1901</f>
        <v>45161</v>
      </c>
      <c r="B1649" s="61">
        <f>STDEV('Daily Returns'!B$1650:B$1901)*SQRT(Assumptions!$C$9)</f>
        <v>0.12786801612434634</v>
      </c>
      <c r="C1649" s="61">
        <f>STDEV('Daily Returns'!C$1650:C$1901)*SQRT(Assumptions!$C$9)</f>
        <v>0.14378953376408007</v>
      </c>
      <c r="D1649" s="61">
        <f>STDEV('Daily Returns'!D$1650:D$1901)*SQRT(Assumptions!$C$9)</f>
        <v>0.19409666833662781</v>
      </c>
      <c r="E1649" s="61">
        <f>STDEV('Daily Returns'!E$1650:E$1901)*SQRT(Assumptions!$C$9)</f>
        <v>0.10112699772006953</v>
      </c>
      <c r="F1649" s="48">
        <f>'Growth Index'!E1901/'Growth Index'!E1649-1</f>
        <v>0.25112711942797095</v>
      </c>
      <c r="G1649" s="62">
        <f>(F1649-Assumptions!$C$8)/E1649</f>
        <v>1.8405284802698381</v>
      </c>
      <c r="H1649" s="62">
        <f>CORREL('Daily Returns'!B$1650:B$1901,'Daily Returns'!C$1650:C$1901)</f>
        <v>0.15072759528584034</v>
      </c>
      <c r="I1649" s="62">
        <f>CORREL('Daily Returns'!B$1650:B$1901,'Daily Returns'!D$1650:D$1901)</f>
        <v>0.27103965571403205</v>
      </c>
      <c r="J1649" s="62">
        <f>CORREL('Daily Returns'!C$1650:C$1901,'Daily Returns'!D$1650:D$1901)</f>
        <v>2.6950324957615575E-2</v>
      </c>
    </row>
    <row r="1650" spans="1:10" x14ac:dyDescent="0.25">
      <c r="A1650" s="63">
        <f>'Daily Prices'!A1902</f>
        <v>45162</v>
      </c>
      <c r="B1650" s="35">
        <f>STDEV('Daily Returns'!B$1651:B$1902)*SQRT(Assumptions!$C$9)</f>
        <v>0.1278709476868882</v>
      </c>
      <c r="C1650" s="35">
        <f>STDEV('Daily Returns'!C$1651:C$1902)*SQRT(Assumptions!$C$9)</f>
        <v>0.14372188059680069</v>
      </c>
      <c r="D1650" s="35">
        <f>STDEV('Daily Returns'!D$1651:D$1902)*SQRT(Assumptions!$C$9)</f>
        <v>0.19380418081157572</v>
      </c>
      <c r="E1650" s="35">
        <f>STDEV('Daily Returns'!E$1651:E$1902)*SQRT(Assumptions!$C$9)</f>
        <v>0.10106694379127695</v>
      </c>
      <c r="F1650" s="32">
        <f>'Growth Index'!E1902/'Growth Index'!E1650-1</f>
        <v>0.25367351675141814</v>
      </c>
      <c r="G1650" s="37">
        <f>(F1650-Assumptions!$C$8)/E1650</f>
        <v>1.8668172764882049</v>
      </c>
      <c r="H1650" s="37">
        <f>CORREL('Daily Returns'!B$1651:B$1902,'Daily Returns'!C$1651:C$1902)</f>
        <v>0.1516229258297549</v>
      </c>
      <c r="I1650" s="37">
        <f>CORREL('Daily Returns'!B$1651:B$1902,'Daily Returns'!D$1651:D$1902)</f>
        <v>0.27355339823528235</v>
      </c>
      <c r="J1650" s="37">
        <f>CORREL('Daily Returns'!C$1651:C$1902,'Daily Returns'!D$1651:D$1902)</f>
        <v>2.5215447710806346E-2</v>
      </c>
    </row>
    <row r="1651" spans="1:10" x14ac:dyDescent="0.25">
      <c r="A1651" s="60">
        <f>'Daily Prices'!A1903</f>
        <v>45163</v>
      </c>
      <c r="B1651" s="61">
        <f>STDEV('Daily Returns'!B$1652:B$1903)*SQRT(Assumptions!$C$9)</f>
        <v>0.12687427628095543</v>
      </c>
      <c r="C1651" s="61">
        <f>STDEV('Daily Returns'!C$1652:C$1903)*SQRT(Assumptions!$C$9)</f>
        <v>0.14367115009223214</v>
      </c>
      <c r="D1651" s="61">
        <f>STDEV('Daily Returns'!D$1652:D$1903)*SQRT(Assumptions!$C$9)</f>
        <v>0.19252621769287168</v>
      </c>
      <c r="E1651" s="61">
        <f>STDEV('Daily Returns'!E$1652:E$1903)*SQRT(Assumptions!$C$9)</f>
        <v>0.10023074220987278</v>
      </c>
      <c r="F1651" s="48">
        <f>'Growth Index'!E1903/'Growth Index'!E1651-1</f>
        <v>0.22997528096665865</v>
      </c>
      <c r="G1651" s="62">
        <f>(F1651-Assumptions!$C$8)/E1651</f>
        <v>1.6459548969638229</v>
      </c>
      <c r="H1651" s="62">
        <f>CORREL('Daily Returns'!B$1652:B$1903,'Daily Returns'!C$1652:C$1903)</f>
        <v>0.14952864912289199</v>
      </c>
      <c r="I1651" s="62">
        <f>CORREL('Daily Returns'!B$1652:B$1903,'Daily Returns'!D$1652:D$1903)</f>
        <v>0.26303763950784009</v>
      </c>
      <c r="J1651" s="62">
        <f>CORREL('Daily Returns'!C$1652:C$1903,'Daily Returns'!D$1652:D$1903)</f>
        <v>2.2323577168445526E-2</v>
      </c>
    </row>
    <row r="1652" spans="1:10" x14ac:dyDescent="0.25">
      <c r="A1652" s="63">
        <f>'Daily Prices'!A1904</f>
        <v>45166</v>
      </c>
      <c r="B1652" s="35">
        <f>STDEV('Daily Returns'!B$1653:B$1904)*SQRT(Assumptions!$C$9)</f>
        <v>0.12605285363970498</v>
      </c>
      <c r="C1652" s="35">
        <f>STDEV('Daily Returns'!C$1653:C$1904)*SQRT(Assumptions!$C$9)</f>
        <v>0.1436594032612698</v>
      </c>
      <c r="D1652" s="35">
        <f>STDEV('Daily Returns'!D$1653:D$1904)*SQRT(Assumptions!$C$9)</f>
        <v>0.19205692936976668</v>
      </c>
      <c r="E1652" s="35">
        <f>STDEV('Daily Returns'!E$1653:E$1904)*SQRT(Assumptions!$C$9)</f>
        <v>9.993951762347518E-2</v>
      </c>
      <c r="F1652" s="32">
        <f>'Growth Index'!E1904/'Growth Index'!E1652-1</f>
        <v>0.2405281489590898</v>
      </c>
      <c r="G1652" s="37">
        <f>(F1652-Assumptions!$C$8)/E1652</f>
        <v>1.7563437680417553</v>
      </c>
      <c r="H1652" s="37">
        <f>CORREL('Daily Returns'!B$1653:B$1904,'Daily Returns'!C$1653:C$1904)</f>
        <v>0.151998708151109</v>
      </c>
      <c r="I1652" s="37">
        <f>CORREL('Daily Returns'!B$1653:B$1904,'Daily Returns'!D$1653:D$1904)</f>
        <v>0.25732414516644853</v>
      </c>
      <c r="J1652" s="37">
        <f>CORREL('Daily Returns'!C$1653:C$1904,'Daily Returns'!D$1653:D$1904)</f>
        <v>2.3274948653159003E-2</v>
      </c>
    </row>
    <row r="1653" spans="1:10" x14ac:dyDescent="0.25">
      <c r="A1653" s="60">
        <f>'Daily Prices'!A1905</f>
        <v>45167</v>
      </c>
      <c r="B1653" s="61">
        <f>STDEV('Daily Returns'!B$1654:B$1905)*SQRT(Assumptions!$C$9)</f>
        <v>0.12582079890012365</v>
      </c>
      <c r="C1653" s="61">
        <f>STDEV('Daily Returns'!C$1654:C$1905)*SQRT(Assumptions!$C$9)</f>
        <v>0.14384725606923718</v>
      </c>
      <c r="D1653" s="61">
        <f>STDEV('Daily Returns'!D$1654:D$1905)*SQRT(Assumptions!$C$9)</f>
        <v>0.19197780728136674</v>
      </c>
      <c r="E1653" s="61">
        <f>STDEV('Daily Returns'!E$1654:E$1905)*SQRT(Assumptions!$C$9)</f>
        <v>9.9947527776239498E-2</v>
      </c>
      <c r="F1653" s="48">
        <f>'Growth Index'!E1905/'Growth Index'!E1653-1</f>
        <v>0.2408028733623464</v>
      </c>
      <c r="G1653" s="62">
        <f>(F1653-Assumptions!$C$8)/E1653</f>
        <v>1.7589516946925423</v>
      </c>
      <c r="H1653" s="62">
        <f>CORREL('Daily Returns'!B$1654:B$1905,'Daily Returns'!C$1654:C$1905)</f>
        <v>0.15281812103201897</v>
      </c>
      <c r="I1653" s="62">
        <f>CORREL('Daily Returns'!B$1654:B$1905,'Daily Returns'!D$1654:D$1905)</f>
        <v>0.25606737819199732</v>
      </c>
      <c r="J1653" s="62">
        <f>CORREL('Daily Returns'!C$1654:C$1905,'Daily Returns'!D$1654:D$1905)</f>
        <v>2.4120041692137679E-2</v>
      </c>
    </row>
    <row r="1654" spans="1:10" x14ac:dyDescent="0.25">
      <c r="A1654" s="63">
        <f>'Daily Prices'!A1906</f>
        <v>45168</v>
      </c>
      <c r="B1654" s="35">
        <f>STDEV('Daily Returns'!B$1655:B$1906)*SQRT(Assumptions!$C$9)</f>
        <v>0.12556975114626562</v>
      </c>
      <c r="C1654" s="35">
        <f>STDEV('Daily Returns'!C$1655:C$1906)*SQRT(Assumptions!$C$9)</f>
        <v>0.14388401184917532</v>
      </c>
      <c r="D1654" s="35">
        <f>STDEV('Daily Returns'!D$1655:D$1906)*SQRT(Assumptions!$C$9)</f>
        <v>0.19187270313318683</v>
      </c>
      <c r="E1654" s="35">
        <f>STDEV('Daily Returns'!E$1655:E$1906)*SQRT(Assumptions!$C$9)</f>
        <v>9.9984843761153672E-2</v>
      </c>
      <c r="F1654" s="32">
        <f>'Growth Index'!E1906/'Growth Index'!E1654-1</f>
        <v>0.24309100272079731</v>
      </c>
      <c r="G1654" s="37">
        <f>(F1654-Assumptions!$C$8)/E1654</f>
        <v>1.7811799871011011</v>
      </c>
      <c r="H1654" s="37">
        <f>CORREL('Daily Returns'!B$1655:B$1906,'Daily Returns'!C$1655:C$1906)</f>
        <v>0.156315759871684</v>
      </c>
      <c r="I1654" s="37">
        <f>CORREL('Daily Returns'!B$1655:B$1906,'Daily Returns'!D$1655:D$1906)</f>
        <v>0.25461772675033406</v>
      </c>
      <c r="J1654" s="37">
        <f>CORREL('Daily Returns'!C$1655:C$1906,'Daily Returns'!D$1655:D$1906)</f>
        <v>2.5664252588331125E-2</v>
      </c>
    </row>
    <row r="1655" spans="1:10" x14ac:dyDescent="0.25">
      <c r="A1655" s="60">
        <f>'Daily Prices'!A1907</f>
        <v>45169</v>
      </c>
      <c r="B1655" s="61">
        <f>STDEV('Daily Returns'!B$1656:B$1907)*SQRT(Assumptions!$C$9)</f>
        <v>0.12544337546017847</v>
      </c>
      <c r="C1655" s="61">
        <f>STDEV('Daily Returns'!C$1656:C$1907)*SQRT(Assumptions!$C$9)</f>
        <v>0.14388008534892482</v>
      </c>
      <c r="D1655" s="61">
        <f>STDEV('Daily Returns'!D$1656:D$1907)*SQRT(Assumptions!$C$9)</f>
        <v>0.19165477831513023</v>
      </c>
      <c r="E1655" s="61">
        <f>STDEV('Daily Returns'!E$1656:E$1907)*SQRT(Assumptions!$C$9)</f>
        <v>9.9850821999804246E-2</v>
      </c>
      <c r="F1655" s="48">
        <f>'Growth Index'!E1907/'Growth Index'!E1655-1</f>
        <v>0.23171530004531338</v>
      </c>
      <c r="G1655" s="62">
        <f>(F1655-Assumptions!$C$8)/E1655</f>
        <v>1.669643741597242</v>
      </c>
      <c r="H1655" s="62">
        <f>CORREL('Daily Returns'!B$1656:B$1907,'Daily Returns'!C$1656:C$1907)</f>
        <v>0.15605980007003717</v>
      </c>
      <c r="I1655" s="62">
        <f>CORREL('Daily Returns'!B$1656:B$1907,'Daily Returns'!D$1656:D$1907)</f>
        <v>0.25278580779606263</v>
      </c>
      <c r="J1655" s="62">
        <f>CORREL('Daily Returns'!C$1656:C$1907,'Daily Returns'!D$1656:D$1907)</f>
        <v>2.5071134401933218E-2</v>
      </c>
    </row>
    <row r="1656" spans="1:10" x14ac:dyDescent="0.25">
      <c r="A1656" s="63">
        <f>'Daily Prices'!A1908</f>
        <v>45170</v>
      </c>
      <c r="B1656" s="35">
        <f>STDEV('Daily Returns'!B$1657:B$1908)*SQRT(Assumptions!$C$9)</f>
        <v>0.12568156270704745</v>
      </c>
      <c r="C1656" s="35">
        <f>STDEV('Daily Returns'!C$1657:C$1908)*SQRT(Assumptions!$C$9)</f>
        <v>0.14386704402363445</v>
      </c>
      <c r="D1656" s="35">
        <f>STDEV('Daily Returns'!D$1657:D$1908)*SQRT(Assumptions!$C$9)</f>
        <v>0.19165151905585104</v>
      </c>
      <c r="E1656" s="35">
        <f>STDEV('Daily Returns'!E$1657:E$1908)*SQRT(Assumptions!$C$9)</f>
        <v>9.9852037767649074E-2</v>
      </c>
      <c r="F1656" s="32">
        <f>'Growth Index'!E1908/'Growth Index'!E1656-1</f>
        <v>0.231826311345525</v>
      </c>
      <c r="G1656" s="37">
        <f>(F1656-Assumptions!$C$8)/E1656</f>
        <v>1.6707351705102089</v>
      </c>
      <c r="H1656" s="37">
        <f>CORREL('Daily Returns'!B$1657:B$1908,'Daily Returns'!C$1657:C$1908)</f>
        <v>0.15519502774466767</v>
      </c>
      <c r="I1656" s="37">
        <f>CORREL('Daily Returns'!B$1657:B$1908,'Daily Returns'!D$1657:D$1908)</f>
        <v>0.25199448553385262</v>
      </c>
      <c r="J1656" s="37">
        <f>CORREL('Daily Returns'!C$1657:C$1908,'Daily Returns'!D$1657:D$1908)</f>
        <v>2.4994537901212397E-2</v>
      </c>
    </row>
    <row r="1657" spans="1:10" x14ac:dyDescent="0.25">
      <c r="A1657" s="60">
        <f>'Daily Prices'!A1909</f>
        <v>45174</v>
      </c>
      <c r="B1657" s="61">
        <f>STDEV('Daily Returns'!B$1658:B$1909)*SQRT(Assumptions!$C$9)</f>
        <v>0.12573253090251765</v>
      </c>
      <c r="C1657" s="61">
        <f>STDEV('Daily Returns'!C$1658:C$1909)*SQRT(Assumptions!$C$9)</f>
        <v>0.14389965393469398</v>
      </c>
      <c r="D1657" s="61">
        <f>STDEV('Daily Returns'!D$1658:D$1909)*SQRT(Assumptions!$C$9)</f>
        <v>0.19163491423013593</v>
      </c>
      <c r="E1657" s="61">
        <f>STDEV('Daily Returns'!E$1658:E$1909)*SQRT(Assumptions!$C$9)</f>
        <v>9.9817920568899834E-2</v>
      </c>
      <c r="F1657" s="48">
        <f>'Growth Index'!E1909/'Growth Index'!E1657-1</f>
        <v>0.23482407573064146</v>
      </c>
      <c r="G1657" s="62">
        <f>(F1657-Assumptions!$C$8)/E1657</f>
        <v>1.7013385448499652</v>
      </c>
      <c r="H1657" s="62">
        <f>CORREL('Daily Returns'!B$1658:B$1909,'Daily Returns'!C$1658:C$1909)</f>
        <v>0.15375081767993734</v>
      </c>
      <c r="I1657" s="62">
        <f>CORREL('Daily Returns'!B$1658:B$1909,'Daily Returns'!D$1658:D$1909)</f>
        <v>0.25125864913905149</v>
      </c>
      <c r="J1657" s="62">
        <f>CORREL('Daily Returns'!C$1658:C$1909,'Daily Returns'!D$1658:D$1909)</f>
        <v>2.4959947667500183E-2</v>
      </c>
    </row>
    <row r="1658" spans="1:10" x14ac:dyDescent="0.25">
      <c r="A1658" s="63">
        <f>'Daily Prices'!A1910</f>
        <v>45175</v>
      </c>
      <c r="B1658" s="35">
        <f>STDEV('Daily Returns'!B$1659:B$1910)*SQRT(Assumptions!$C$9)</f>
        <v>0.12572980423540919</v>
      </c>
      <c r="C1658" s="35">
        <f>STDEV('Daily Returns'!C$1659:C$1910)*SQRT(Assumptions!$C$9)</f>
        <v>0.14389613347201305</v>
      </c>
      <c r="D1658" s="35">
        <f>STDEV('Daily Returns'!D$1659:D$1910)*SQRT(Assumptions!$C$9)</f>
        <v>0.19162596687462888</v>
      </c>
      <c r="E1658" s="35">
        <f>STDEV('Daily Returns'!E$1659:E$1910)*SQRT(Assumptions!$C$9)</f>
        <v>9.9808737688744639E-2</v>
      </c>
      <c r="F1658" s="32">
        <f>'Growth Index'!E1910/'Growth Index'!E1658-1</f>
        <v>0.23620842377783147</v>
      </c>
      <c r="G1658" s="37">
        <f>(F1658-Assumptions!$C$8)/E1658</f>
        <v>1.715365084685752</v>
      </c>
      <c r="H1658" s="37">
        <f>CORREL('Daily Returns'!B$1659:B$1910,'Daily Returns'!C$1659:C$1910)</f>
        <v>0.1536871333542211</v>
      </c>
      <c r="I1658" s="37">
        <f>CORREL('Daily Returns'!B$1659:B$1910,'Daily Returns'!D$1659:D$1910)</f>
        <v>0.25115380771466911</v>
      </c>
      <c r="J1658" s="37">
        <f>CORREL('Daily Returns'!C$1659:C$1910,'Daily Returns'!D$1659:D$1910)</f>
        <v>2.4891581338126492E-2</v>
      </c>
    </row>
    <row r="1659" spans="1:10" x14ac:dyDescent="0.25">
      <c r="A1659" s="60">
        <f>'Daily Prices'!A1911</f>
        <v>45177</v>
      </c>
      <c r="B1659" s="61">
        <f>STDEV('Daily Returns'!B$1660:B$1911)*SQRT(Assumptions!$C$9)</f>
        <v>0.12609111723637093</v>
      </c>
      <c r="C1659" s="61">
        <f>STDEV('Daily Returns'!C$1660:C$1911)*SQRT(Assumptions!$C$9)</f>
        <v>0.14344014608985883</v>
      </c>
      <c r="D1659" s="61">
        <f>STDEV('Daily Returns'!D$1660:D$1911)*SQRT(Assumptions!$C$9)</f>
        <v>0.18694515678543161</v>
      </c>
      <c r="E1659" s="61">
        <f>STDEV('Daily Returns'!E$1660:E$1911)*SQRT(Assumptions!$C$9)</f>
        <v>9.9584867281840586E-2</v>
      </c>
      <c r="F1659" s="48">
        <f>'Growth Index'!E1911/'Growth Index'!E1659-1</f>
        <v>0.2305624468951617</v>
      </c>
      <c r="G1659" s="62">
        <f>(F1659-Assumptions!$C$8)/E1659</f>
        <v>1.6625261589855249</v>
      </c>
      <c r="H1659" s="62">
        <f>CORREL('Daily Returns'!B$1660:B$1911,'Daily Returns'!C$1660:C$1911)</f>
        <v>0.15159218474658795</v>
      </c>
      <c r="I1659" s="62">
        <f>CORREL('Daily Returns'!B$1660:B$1911,'Daily Returns'!D$1660:D$1911)</f>
        <v>0.26166861266820618</v>
      </c>
      <c r="J1659" s="62">
        <f>CORREL('Daily Returns'!C$1660:C$1911,'Daily Returns'!D$1660:D$1911)</f>
        <v>4.3597483160816117E-2</v>
      </c>
    </row>
    <row r="1660" spans="1:10" x14ac:dyDescent="0.25">
      <c r="A1660" s="63">
        <f>'Daily Prices'!A1912</f>
        <v>45180</v>
      </c>
      <c r="B1660" s="35">
        <f>STDEV('Daily Returns'!B$1661:B$1912)*SQRT(Assumptions!$C$9)</f>
        <v>0.12617631384025282</v>
      </c>
      <c r="C1660" s="35">
        <f>STDEV('Daily Returns'!C$1661:C$1912)*SQRT(Assumptions!$C$9)</f>
        <v>0.14336766261180578</v>
      </c>
      <c r="D1660" s="35">
        <f>STDEV('Daily Returns'!D$1661:D$1912)*SQRT(Assumptions!$C$9)</f>
        <v>0.18784713006372611</v>
      </c>
      <c r="E1660" s="35">
        <f>STDEV('Daily Returns'!E$1661:E$1912)*SQRT(Assumptions!$C$9)</f>
        <v>9.9759489108012384E-2</v>
      </c>
      <c r="F1660" s="32">
        <f>'Growth Index'!E1912/'Growth Index'!E1660-1</f>
        <v>0.2354966968573422</v>
      </c>
      <c r="G1660" s="37">
        <f>(F1660-Assumptions!$C$8)/E1660</f>
        <v>1.7090774860799525</v>
      </c>
      <c r="H1660" s="37">
        <f>CORREL('Daily Returns'!B$1661:B$1912,'Daily Returns'!C$1661:C$1912)</f>
        <v>0.14837691119363003</v>
      </c>
      <c r="I1660" s="37">
        <f>CORREL('Daily Returns'!B$1661:B$1912,'Daily Returns'!D$1661:D$1912)</f>
        <v>0.26710968563559473</v>
      </c>
      <c r="J1660" s="37">
        <f>CORREL('Daily Returns'!C$1661:C$1912,'Daily Returns'!D$1661:D$1912)</f>
        <v>4.1909389862467533E-2</v>
      </c>
    </row>
    <row r="1661" spans="1:10" x14ac:dyDescent="0.25">
      <c r="A1661" s="60">
        <f>'Daily Prices'!A1913</f>
        <v>45182</v>
      </c>
      <c r="B1661" s="61">
        <f>STDEV('Daily Returns'!B$1662:B$1913)*SQRT(Assumptions!$C$9)</f>
        <v>0.12593877938987588</v>
      </c>
      <c r="C1661" s="61">
        <f>STDEV('Daily Returns'!C$1662:C$1913)*SQRT(Assumptions!$C$9)</f>
        <v>0.14044781178128588</v>
      </c>
      <c r="D1661" s="61">
        <f>STDEV('Daily Returns'!D$1662:D$1913)*SQRT(Assumptions!$C$9)</f>
        <v>0.18809380165205375</v>
      </c>
      <c r="E1661" s="61">
        <f>STDEV('Daily Returns'!E$1662:E$1913)*SQRT(Assumptions!$C$9)</f>
        <v>9.9201913842938499E-2</v>
      </c>
      <c r="F1661" s="48">
        <f>'Growth Index'!E1913/'Growth Index'!E1661-1</f>
        <v>0.2517601398039242</v>
      </c>
      <c r="G1661" s="62">
        <f>(F1661-Assumptions!$C$8)/E1661</f>
        <v>1.8826263785556832</v>
      </c>
      <c r="H1661" s="62">
        <f>CORREL('Daily Returns'!B$1662:B$1913,'Daily Returns'!C$1662:C$1913)</f>
        <v>0.16496502206485836</v>
      </c>
      <c r="I1661" s="62">
        <f>CORREL('Daily Returns'!B$1662:B$1913,'Daily Returns'!D$1662:D$1913)</f>
        <v>0.2712590679742376</v>
      </c>
      <c r="J1661" s="62">
        <f>CORREL('Daily Returns'!C$1662:C$1913,'Daily Returns'!D$1662:D$1913)</f>
        <v>3.4136204570750624E-2</v>
      </c>
    </row>
    <row r="1662" spans="1:10" x14ac:dyDescent="0.25">
      <c r="A1662" s="63">
        <f>'Daily Prices'!A1914</f>
        <v>45183</v>
      </c>
      <c r="B1662" s="35">
        <f>STDEV('Daily Returns'!B$1663:B$1914)*SQRT(Assumptions!$C$9)</f>
        <v>0.12574150924085661</v>
      </c>
      <c r="C1662" s="35">
        <f>STDEV('Daily Returns'!C$1663:C$1914)*SQRT(Assumptions!$C$9)</f>
        <v>0.14050718919482927</v>
      </c>
      <c r="D1662" s="35">
        <f>STDEV('Daily Returns'!D$1663:D$1914)*SQRT(Assumptions!$C$9)</f>
        <v>0.18777974255110225</v>
      </c>
      <c r="E1662" s="35">
        <f>STDEV('Daily Returns'!E$1663:E$1914)*SQRT(Assumptions!$C$9)</f>
        <v>9.9180441500877875E-2</v>
      </c>
      <c r="F1662" s="32">
        <f>'Growth Index'!E1914/'Growth Index'!E1662-1</f>
        <v>0.25314832509209673</v>
      </c>
      <c r="G1662" s="37">
        <f>(F1662-Assumptions!$C$8)/E1662</f>
        <v>1.897030525826318</v>
      </c>
      <c r="H1662" s="37">
        <f>CORREL('Daily Returns'!B$1663:B$1914,'Daily Returns'!C$1663:C$1914)</f>
        <v>0.16644131238493742</v>
      </c>
      <c r="I1662" s="37">
        <f>CORREL('Daily Returns'!B$1663:B$1914,'Daily Returns'!D$1663:D$1914)</f>
        <v>0.27544808340740379</v>
      </c>
      <c r="J1662" s="37">
        <f>CORREL('Daily Returns'!C$1663:C$1914,'Daily Returns'!D$1663:D$1914)</f>
        <v>3.2385071838957127E-2</v>
      </c>
    </row>
    <row r="1663" spans="1:10" x14ac:dyDescent="0.25">
      <c r="A1663" s="60">
        <f>'Daily Prices'!A1915</f>
        <v>45184</v>
      </c>
      <c r="B1663" s="61">
        <f>STDEV('Daily Returns'!B$1664:B$1915)*SQRT(Assumptions!$C$9)</f>
        <v>0.12576175997673905</v>
      </c>
      <c r="C1663" s="61">
        <f>STDEV('Daily Returns'!C$1664:C$1915)*SQRT(Assumptions!$C$9)</f>
        <v>0.14121251823532069</v>
      </c>
      <c r="D1663" s="61">
        <f>STDEV('Daily Returns'!D$1664:D$1915)*SQRT(Assumptions!$C$9)</f>
        <v>0.18782180456466249</v>
      </c>
      <c r="E1663" s="61">
        <f>STDEV('Daily Returns'!E$1664:E$1915)*SQRT(Assumptions!$C$9)</f>
        <v>9.9515167316781811E-2</v>
      </c>
      <c r="F1663" s="48">
        <f>'Growth Index'!E1915/'Growth Index'!E1663-1</f>
        <v>0.26335433845987222</v>
      </c>
      <c r="G1663" s="62">
        <f>(F1663-Assumptions!$C$8)/E1663</f>
        <v>1.993207104083546</v>
      </c>
      <c r="H1663" s="62">
        <f>CORREL('Daily Returns'!B$1664:B$1915,'Daily Returns'!C$1664:C$1915)</f>
        <v>0.16875858102750374</v>
      </c>
      <c r="I1663" s="62">
        <f>CORREL('Daily Returns'!B$1664:B$1915,'Daily Returns'!D$1664:D$1915)</f>
        <v>0.27636242666402538</v>
      </c>
      <c r="J1663" s="62">
        <f>CORREL('Daily Returns'!C$1664:C$1915,'Daily Returns'!D$1664:D$1915)</f>
        <v>3.4566824332650438E-2</v>
      </c>
    </row>
    <row r="1664" spans="1:10" x14ac:dyDescent="0.25">
      <c r="A1664" s="63">
        <f>'Daily Prices'!A1916</f>
        <v>45187</v>
      </c>
      <c r="B1664" s="35">
        <f>STDEV('Daily Returns'!B$1665:B$1916)*SQRT(Assumptions!$C$9)</f>
        <v>0.1254205386932418</v>
      </c>
      <c r="C1664" s="35">
        <f>STDEV('Daily Returns'!C$1665:C$1916)*SQRT(Assumptions!$C$9)</f>
        <v>0.14106806411583905</v>
      </c>
      <c r="D1664" s="35">
        <f>STDEV('Daily Returns'!D$1665:D$1916)*SQRT(Assumptions!$C$9)</f>
        <v>0.18782363901007504</v>
      </c>
      <c r="E1664" s="35">
        <f>STDEV('Daily Returns'!E$1665:E$1916)*SQRT(Assumptions!$C$9)</f>
        <v>9.9344528726237641E-2</v>
      </c>
      <c r="F1664" s="32">
        <f>'Growth Index'!E1916/'Growth Index'!E1664-1</f>
        <v>0.26823045269472212</v>
      </c>
      <c r="G1664" s="37">
        <f>(F1664-Assumptions!$C$8)/E1664</f>
        <v>2.0457135918854825</v>
      </c>
      <c r="H1664" s="37">
        <f>CORREL('Daily Returns'!B$1665:B$1916,'Daily Returns'!C$1665:C$1916)</f>
        <v>0.16590110132540303</v>
      </c>
      <c r="I1664" s="37">
        <f>CORREL('Daily Returns'!B$1665:B$1916,'Daily Returns'!D$1665:D$1916)</f>
        <v>0.27660304144473485</v>
      </c>
      <c r="J1664" s="37">
        <f>CORREL('Daily Returns'!C$1665:C$1916,'Daily Returns'!D$1665:D$1916)</f>
        <v>3.4164444508408588E-2</v>
      </c>
    </row>
    <row r="1665" spans="1:10" x14ac:dyDescent="0.25">
      <c r="A1665" s="60">
        <f>'Daily Prices'!A1917</f>
        <v>45189</v>
      </c>
      <c r="B1665" s="61">
        <f>STDEV('Daily Returns'!B$1666:B$1917)*SQRT(Assumptions!$C$9)</f>
        <v>0.12581957021371429</v>
      </c>
      <c r="C1665" s="61">
        <f>STDEV('Daily Returns'!C$1666:C$1917)*SQRT(Assumptions!$C$9)</f>
        <v>0.14114264795892448</v>
      </c>
      <c r="D1665" s="61">
        <f>STDEV('Daily Returns'!D$1666:D$1917)*SQRT(Assumptions!$C$9)</f>
        <v>0.18809596829185632</v>
      </c>
      <c r="E1665" s="61">
        <f>STDEV('Daily Returns'!E$1666:E$1917)*SQRT(Assumptions!$C$9)</f>
        <v>9.9399544549518784E-2</v>
      </c>
      <c r="F1665" s="48">
        <f>'Growth Index'!E1917/'Growth Index'!E1665-1</f>
        <v>0.26662735782599434</v>
      </c>
      <c r="G1665" s="62">
        <f>(F1665-Assumptions!$C$8)/E1665</f>
        <v>2.0284535380898832</v>
      </c>
      <c r="H1665" s="62">
        <f>CORREL('Daily Returns'!B$1666:B$1917,'Daily Returns'!C$1666:C$1917)</f>
        <v>0.16101079350420899</v>
      </c>
      <c r="I1665" s="62">
        <f>CORREL('Daily Returns'!B$1666:B$1917,'Daily Returns'!D$1666:D$1917)</f>
        <v>0.28017025294125431</v>
      </c>
      <c r="J1665" s="62">
        <f>CORREL('Daily Returns'!C$1666:C$1917,'Daily Returns'!D$1666:D$1917)</f>
        <v>3.2044757331800795E-2</v>
      </c>
    </row>
    <row r="1666" spans="1:10" x14ac:dyDescent="0.25">
      <c r="A1666" s="63">
        <f>'Daily Prices'!A1918</f>
        <v>45190</v>
      </c>
      <c r="B1666" s="35">
        <f>STDEV('Daily Returns'!B$1667:B$1918)*SQRT(Assumptions!$C$9)</f>
        <v>0.12614497901202132</v>
      </c>
      <c r="C1666" s="35">
        <f>STDEV('Daily Returns'!C$1667:C$1918)*SQRT(Assumptions!$C$9)</f>
        <v>0.14124194094375764</v>
      </c>
      <c r="D1666" s="35">
        <f>STDEV('Daily Returns'!D$1667:D$1918)*SQRT(Assumptions!$C$9)</f>
        <v>0.18839051563286113</v>
      </c>
      <c r="E1666" s="35">
        <f>STDEV('Daily Returns'!E$1667:E$1918)*SQRT(Assumptions!$C$9)</f>
        <v>9.9804623569976408E-2</v>
      </c>
      <c r="F1666" s="32">
        <f>'Growth Index'!E1918/'Growth Index'!E1666-1</f>
        <v>0.26094523190511332</v>
      </c>
      <c r="G1666" s="37">
        <f>(F1666-Assumptions!$C$8)/E1666</f>
        <v>1.9632881212935938</v>
      </c>
      <c r="H1666" s="37">
        <f>CORREL('Daily Returns'!B$1667:B$1918,'Daily Returns'!C$1667:C$1918)</f>
        <v>0.16529753951616413</v>
      </c>
      <c r="I1666" s="37">
        <f>CORREL('Daily Returns'!B$1667:B$1918,'Daily Returns'!D$1667:D$1918)</f>
        <v>0.28308400289171476</v>
      </c>
      <c r="J1666" s="37">
        <f>CORREL('Daily Returns'!C$1667:C$1918,'Daily Returns'!D$1667:D$1918)</f>
        <v>3.5234560161068525E-2</v>
      </c>
    </row>
    <row r="1667" spans="1:10" x14ac:dyDescent="0.25">
      <c r="A1667" s="60">
        <f>'Daily Prices'!A1919</f>
        <v>45191</v>
      </c>
      <c r="B1667" s="61">
        <f>STDEV('Daily Returns'!B$1668:B$1919)*SQRT(Assumptions!$C$9)</f>
        <v>0.12609111427911612</v>
      </c>
      <c r="C1667" s="61">
        <f>STDEV('Daily Returns'!C$1668:C$1919)*SQRT(Assumptions!$C$9)</f>
        <v>0.14129273595406505</v>
      </c>
      <c r="D1667" s="61">
        <f>STDEV('Daily Returns'!D$1668:D$1919)*SQRT(Assumptions!$C$9)</f>
        <v>0.18842469225586447</v>
      </c>
      <c r="E1667" s="61">
        <f>STDEV('Daily Returns'!E$1668:E$1919)*SQRT(Assumptions!$C$9)</f>
        <v>9.9763902227336373E-2</v>
      </c>
      <c r="F1667" s="48">
        <f>'Growth Index'!E1919/'Growth Index'!E1667-1</f>
        <v>0.25528265082411106</v>
      </c>
      <c r="G1667" s="62">
        <f>(F1667-Assumptions!$C$8)/E1667</f>
        <v>1.9073296711119583</v>
      </c>
      <c r="H1667" s="62">
        <f>CORREL('Daily Returns'!B$1668:B$1919,'Daily Returns'!C$1668:C$1919)</f>
        <v>0.16420244097455455</v>
      </c>
      <c r="I1667" s="62">
        <f>CORREL('Daily Returns'!B$1668:B$1919,'Daily Returns'!D$1668:D$1919)</f>
        <v>0.28315474947681846</v>
      </c>
      <c r="J1667" s="62">
        <f>CORREL('Daily Returns'!C$1668:C$1919,'Daily Returns'!D$1668:D$1919)</f>
        <v>3.4333735134797261E-2</v>
      </c>
    </row>
    <row r="1668" spans="1:10" x14ac:dyDescent="0.25">
      <c r="A1668" s="63">
        <f>'Daily Prices'!A1920</f>
        <v>45194</v>
      </c>
      <c r="B1668" s="35">
        <f>STDEV('Daily Returns'!B$1669:B$1920)*SQRT(Assumptions!$C$9)</f>
        <v>0.12538367457711358</v>
      </c>
      <c r="C1668" s="35">
        <f>STDEV('Daily Returns'!C$1669:C$1920)*SQRT(Assumptions!$C$9)</f>
        <v>0.14092878181354077</v>
      </c>
      <c r="D1668" s="35">
        <f>STDEV('Daily Returns'!D$1669:D$1920)*SQRT(Assumptions!$C$9)</f>
        <v>0.18788994976074799</v>
      </c>
      <c r="E1668" s="35">
        <f>STDEV('Daily Returns'!E$1669:E$1920)*SQRT(Assumptions!$C$9)</f>
        <v>9.8996436377347036E-2</v>
      </c>
      <c r="F1668" s="32">
        <f>'Growth Index'!E1920/'Growth Index'!E1668-1</f>
        <v>0.23858443134646068</v>
      </c>
      <c r="G1668" s="37">
        <f>(F1668-Assumptions!$C$8)/E1668</f>
        <v>1.7534412116089193</v>
      </c>
      <c r="H1668" s="37">
        <f>CORREL('Daily Returns'!B$1669:B$1920,'Daily Returns'!C$1669:C$1920)</f>
        <v>0.15790248444988655</v>
      </c>
      <c r="I1668" s="37">
        <f>CORREL('Daily Returns'!B$1669:B$1920,'Daily Returns'!D$1669:D$1920)</f>
        <v>0.27743599856042017</v>
      </c>
      <c r="J1668" s="37">
        <f>CORREL('Daily Returns'!C$1669:C$1920,'Daily Returns'!D$1669:D$1920)</f>
        <v>2.9002039424062612E-2</v>
      </c>
    </row>
    <row r="1669" spans="1:10" x14ac:dyDescent="0.25">
      <c r="A1669" s="60">
        <f>'Daily Prices'!A1921</f>
        <v>45195</v>
      </c>
      <c r="B1669" s="61">
        <f>STDEV('Daily Returns'!B$1670:B$1921)*SQRT(Assumptions!$C$9)</f>
        <v>0.12534308634965871</v>
      </c>
      <c r="C1669" s="61">
        <f>STDEV('Daily Returns'!C$1670:C$1921)*SQRT(Assumptions!$C$9)</f>
        <v>0.14101635290066153</v>
      </c>
      <c r="D1669" s="61">
        <f>STDEV('Daily Returns'!D$1670:D$1921)*SQRT(Assumptions!$C$9)</f>
        <v>0.18782010002564931</v>
      </c>
      <c r="E1669" s="61">
        <f>STDEV('Daily Returns'!E$1670:E$1921)*SQRT(Assumptions!$C$9)</f>
        <v>9.9091781774866924E-2</v>
      </c>
      <c r="F1669" s="48">
        <f>'Growth Index'!E1921/'Growth Index'!E1669-1</f>
        <v>0.23264314255925966</v>
      </c>
      <c r="G1669" s="62">
        <f>(F1669-Assumptions!$C$8)/E1669</f>
        <v>1.6917966309268617</v>
      </c>
      <c r="H1669" s="62">
        <f>CORREL('Daily Returns'!B$1670:B$1921,'Daily Returns'!C$1670:C$1921)</f>
        <v>0.15996916352031543</v>
      </c>
      <c r="I1669" s="62">
        <f>CORREL('Daily Returns'!B$1670:B$1921,'Daily Returns'!D$1670:D$1921)</f>
        <v>0.27692717598559646</v>
      </c>
      <c r="J1669" s="62">
        <f>CORREL('Daily Returns'!C$1670:C$1921,'Daily Returns'!D$1670:D$1921)</f>
        <v>3.0917559254030037E-2</v>
      </c>
    </row>
    <row r="1670" spans="1:10" x14ac:dyDescent="0.25">
      <c r="A1670" s="63">
        <f>'Daily Prices'!A1922</f>
        <v>45196</v>
      </c>
      <c r="B1670" s="35">
        <f>STDEV('Daily Returns'!B$1671:B$1922)*SQRT(Assumptions!$C$9)</f>
        <v>0.12489348603571852</v>
      </c>
      <c r="C1670" s="35">
        <f>STDEV('Daily Returns'!C$1671:C$1922)*SQRT(Assumptions!$C$9)</f>
        <v>0.14149481215043208</v>
      </c>
      <c r="D1670" s="35">
        <f>STDEV('Daily Returns'!D$1671:D$1922)*SQRT(Assumptions!$C$9)</f>
        <v>0.18769187348991406</v>
      </c>
      <c r="E1670" s="35">
        <f>STDEV('Daily Returns'!E$1671:E$1922)*SQRT(Assumptions!$C$9)</f>
        <v>9.9073918543757092E-2</v>
      </c>
      <c r="F1670" s="32">
        <f>'Growth Index'!E1922/'Growth Index'!E1670-1</f>
        <v>0.22159547560321391</v>
      </c>
      <c r="G1670" s="37">
        <f>(F1670-Assumptions!$C$8)/E1670</f>
        <v>1.5805923284850369</v>
      </c>
      <c r="H1670" s="37">
        <f>CORREL('Daily Returns'!B$1671:B$1922,'Daily Returns'!C$1671:C$1922)</f>
        <v>0.15968625498486119</v>
      </c>
      <c r="I1670" s="37">
        <f>CORREL('Daily Returns'!B$1671:B$1922,'Daily Returns'!D$1671:D$1922)</f>
        <v>0.27486016121144008</v>
      </c>
      <c r="J1670" s="37">
        <f>CORREL('Daily Returns'!C$1671:C$1922,'Daily Returns'!D$1671:D$1922)</f>
        <v>3.15182880944107E-2</v>
      </c>
    </row>
    <row r="1671" spans="1:10" x14ac:dyDescent="0.25">
      <c r="A1671" s="60">
        <f>'Daily Prices'!A1923</f>
        <v>45198</v>
      </c>
      <c r="B1671" s="61">
        <f>STDEV('Daily Returns'!B$1672:B$1923)*SQRT(Assumptions!$C$9)</f>
        <v>0.12491968940561642</v>
      </c>
      <c r="C1671" s="61">
        <f>STDEV('Daily Returns'!C$1672:C$1923)*SQRT(Assumptions!$C$9)</f>
        <v>0.14185976953722357</v>
      </c>
      <c r="D1671" s="61">
        <f>STDEV('Daily Returns'!D$1672:D$1923)*SQRT(Assumptions!$C$9)</f>
        <v>0.18760795576178504</v>
      </c>
      <c r="E1671" s="61">
        <f>STDEV('Daily Returns'!E$1672:E$1923)*SQRT(Assumptions!$C$9)</f>
        <v>9.9223796965590236E-2</v>
      </c>
      <c r="F1671" s="48">
        <f>'Growth Index'!E1923/'Growth Index'!E1671-1</f>
        <v>0.21327149149044899</v>
      </c>
      <c r="G1671" s="62">
        <f>(F1671-Assumptions!$C$8)/E1671</f>
        <v>1.4943138241511558</v>
      </c>
      <c r="H1671" s="62">
        <f>CORREL('Daily Returns'!B$1672:B$1923,'Daily Returns'!C$1672:C$1923)</f>
        <v>0.16358428873977196</v>
      </c>
      <c r="I1671" s="62">
        <f>CORREL('Daily Returns'!B$1672:B$1923,'Daily Returns'!D$1672:D$1923)</f>
        <v>0.27355027035261575</v>
      </c>
      <c r="J1671" s="62">
        <f>CORREL('Daily Returns'!C$1672:C$1923,'Daily Returns'!D$1672:D$1923)</f>
        <v>3.1882283368741604E-2</v>
      </c>
    </row>
    <row r="1672" spans="1:10" x14ac:dyDescent="0.25">
      <c r="A1672" s="63">
        <f>'Daily Prices'!A1924</f>
        <v>45202</v>
      </c>
      <c r="B1672" s="35">
        <f>STDEV('Daily Returns'!B$1673:B$1924)*SQRT(Assumptions!$C$9)</f>
        <v>0.12487884084314918</v>
      </c>
      <c r="C1672" s="35">
        <f>STDEV('Daily Returns'!C$1673:C$1924)*SQRT(Assumptions!$C$9)</f>
        <v>0.14288089798120232</v>
      </c>
      <c r="D1672" s="35">
        <f>STDEV('Daily Returns'!D$1673:D$1924)*SQRT(Assumptions!$C$9)</f>
        <v>0.18760789627024768</v>
      </c>
      <c r="E1672" s="35">
        <f>STDEV('Daily Returns'!E$1673:E$1924)*SQRT(Assumptions!$C$9)</f>
        <v>9.9488576637922696E-2</v>
      </c>
      <c r="F1672" s="32">
        <f>'Growth Index'!E1924/'Growth Index'!E1672-1</f>
        <v>0.18770261458332471</v>
      </c>
      <c r="G1672" s="37">
        <f>(F1672-Assumptions!$C$8)/E1672</f>
        <v>1.233333702520309</v>
      </c>
      <c r="H1672" s="37">
        <f>CORREL('Daily Returns'!B$1673:B$1924,'Daily Returns'!C$1673:C$1924)</f>
        <v>0.16370085040356758</v>
      </c>
      <c r="I1672" s="37">
        <f>CORREL('Daily Returns'!B$1673:B$1924,'Daily Returns'!D$1673:D$1924)</f>
        <v>0.27359297605841476</v>
      </c>
      <c r="J1672" s="37">
        <f>CORREL('Daily Returns'!C$1673:C$1924,'Daily Returns'!D$1673:D$1924)</f>
        <v>3.1955043139228242E-2</v>
      </c>
    </row>
    <row r="1673" spans="1:10" x14ac:dyDescent="0.25">
      <c r="A1673" s="60">
        <f>'Daily Prices'!A1925</f>
        <v>45203</v>
      </c>
      <c r="B1673" s="61">
        <f>STDEV('Daily Returns'!B$1674:B$1925)*SQRT(Assumptions!$C$9)</f>
        <v>0.12483004476909337</v>
      </c>
      <c r="C1673" s="61">
        <f>STDEV('Daily Returns'!C$1674:C$1925)*SQRT(Assumptions!$C$9)</f>
        <v>0.14244297375098125</v>
      </c>
      <c r="D1673" s="61">
        <f>STDEV('Daily Returns'!D$1674:D$1925)*SQRT(Assumptions!$C$9)</f>
        <v>0.18760182004671447</v>
      </c>
      <c r="E1673" s="61">
        <f>STDEV('Daily Returns'!E$1674:E$1925)*SQRT(Assumptions!$C$9)</f>
        <v>9.9283445703768222E-2</v>
      </c>
      <c r="F1673" s="48">
        <f>'Growth Index'!E1925/'Growth Index'!E1673-1</f>
        <v>0.1926436179294253</v>
      </c>
      <c r="G1673" s="62">
        <f>(F1673-Assumptions!$C$8)/E1673</f>
        <v>1.2856485492080447</v>
      </c>
      <c r="H1673" s="62">
        <f>CORREL('Daily Returns'!B$1674:B$1925,'Daily Returns'!C$1674:C$1925)</f>
        <v>0.16102311205025208</v>
      </c>
      <c r="I1673" s="62">
        <f>CORREL('Daily Returns'!B$1674:B$1925,'Daily Returns'!D$1674:D$1925)</f>
        <v>0.27346246224797421</v>
      </c>
      <c r="J1673" s="62">
        <f>CORREL('Daily Returns'!C$1674:C$1925,'Daily Returns'!D$1674:D$1925)</f>
        <v>3.1338129303502188E-2</v>
      </c>
    </row>
    <row r="1674" spans="1:10" x14ac:dyDescent="0.25">
      <c r="A1674" s="63">
        <f>'Daily Prices'!A1926</f>
        <v>45204</v>
      </c>
      <c r="B1674" s="35">
        <f>STDEV('Daily Returns'!B$1675:B$1926)*SQRT(Assumptions!$C$9)</f>
        <v>0.12458173731299577</v>
      </c>
      <c r="C1674" s="35">
        <f>STDEV('Daily Returns'!C$1675:C$1926)*SQRT(Assumptions!$C$9)</f>
        <v>0.14244095587705191</v>
      </c>
      <c r="D1674" s="35">
        <f>STDEV('Daily Returns'!D$1675:D$1926)*SQRT(Assumptions!$C$9)</f>
        <v>0.18740428147848245</v>
      </c>
      <c r="E1674" s="35">
        <f>STDEV('Daily Returns'!E$1675:E$1926)*SQRT(Assumptions!$C$9)</f>
        <v>9.9155776503504961E-2</v>
      </c>
      <c r="F1674" s="32">
        <f>'Growth Index'!E1926/'Growth Index'!E1674-1</f>
        <v>0.20037144455590239</v>
      </c>
      <c r="G1674" s="37">
        <f>(F1674-Assumptions!$C$8)/E1674</f>
        <v>1.3652401234648923</v>
      </c>
      <c r="H1674" s="37">
        <f>CORREL('Daily Returns'!B$1675:B$1926,'Daily Returns'!C$1675:C$1926)</f>
        <v>0.1617388232088261</v>
      </c>
      <c r="I1674" s="37">
        <f>CORREL('Daily Returns'!B$1675:B$1926,'Daily Returns'!D$1675:D$1926)</f>
        <v>0.27042242859271426</v>
      </c>
      <c r="J1674" s="37">
        <f>CORREL('Daily Returns'!C$1675:C$1926,'Daily Returns'!D$1675:D$1926)</f>
        <v>3.1622391836354798E-2</v>
      </c>
    </row>
    <row r="1675" spans="1:10" x14ac:dyDescent="0.25">
      <c r="A1675" s="60">
        <f>'Daily Prices'!A1927</f>
        <v>45209</v>
      </c>
      <c r="B1675" s="61">
        <f>STDEV('Daily Returns'!B$1676:B$1927)*SQRT(Assumptions!$C$9)</f>
        <v>0.12439086325375559</v>
      </c>
      <c r="C1675" s="61">
        <f>STDEV('Daily Returns'!C$1676:C$1927)*SQRT(Assumptions!$C$9)</f>
        <v>0.14379215130394829</v>
      </c>
      <c r="D1675" s="61">
        <f>STDEV('Daily Returns'!D$1676:D$1927)*SQRT(Assumptions!$C$9)</f>
        <v>0.18712208093176294</v>
      </c>
      <c r="E1675" s="61">
        <f>STDEV('Daily Returns'!E$1676:E$1927)*SQRT(Assumptions!$C$9)</f>
        <v>9.947998295457991E-2</v>
      </c>
      <c r="F1675" s="48">
        <f>'Growth Index'!E1927/'Growth Index'!E1675-1</f>
        <v>0.20573607804949057</v>
      </c>
      <c r="G1675" s="62">
        <f>(F1675-Assumptions!$C$8)/E1675</f>
        <v>1.4147175529146117</v>
      </c>
      <c r="H1675" s="62">
        <f>CORREL('Daily Returns'!B$1676:B$1927,'Daily Returns'!C$1676:C$1927)</f>
        <v>0.16851008764418882</v>
      </c>
      <c r="I1675" s="62">
        <f>CORREL('Daily Returns'!B$1676:B$1927,'Daily Returns'!D$1676:D$1927)</f>
        <v>0.26682504562302106</v>
      </c>
      <c r="J1675" s="62">
        <f>CORREL('Daily Returns'!C$1676:C$1927,'Daily Returns'!D$1676:D$1927)</f>
        <v>3.1417835662165133E-2</v>
      </c>
    </row>
    <row r="1676" spans="1:10" x14ac:dyDescent="0.25">
      <c r="A1676" s="63">
        <f>'Daily Prices'!A1928</f>
        <v>45210</v>
      </c>
      <c r="B1676" s="35">
        <f>STDEV('Daily Returns'!B$1677:B$1928)*SQRT(Assumptions!$C$9)</f>
        <v>0.123192564667405</v>
      </c>
      <c r="C1676" s="35">
        <f>STDEV('Daily Returns'!C$1677:C$1928)*SQRT(Assumptions!$C$9)</f>
        <v>0.14271452271595497</v>
      </c>
      <c r="D1676" s="35">
        <f>STDEV('Daily Returns'!D$1677:D$1928)*SQRT(Assumptions!$C$9)</f>
        <v>0.18695344745855152</v>
      </c>
      <c r="E1676" s="35">
        <f>STDEV('Daily Returns'!E$1677:E$1928)*SQRT(Assumptions!$C$9)</f>
        <v>9.8403863397491104E-2</v>
      </c>
      <c r="F1676" s="32">
        <f>'Growth Index'!E1928/'Growth Index'!E1676-1</f>
        <v>0.1936042114943779</v>
      </c>
      <c r="G1676" s="37">
        <f>(F1676-Assumptions!$C$8)/E1676</f>
        <v>1.3069020570350571</v>
      </c>
      <c r="H1676" s="37">
        <f>CORREL('Daily Returns'!B$1677:B$1928,'Daily Returns'!C$1677:C$1928)</f>
        <v>0.1541857818556675</v>
      </c>
      <c r="I1676" s="37">
        <f>CORREL('Daily Returns'!B$1677:B$1928,'Daily Returns'!D$1677:D$1928)</f>
        <v>0.26367525492076221</v>
      </c>
      <c r="J1676" s="37">
        <f>CORREL('Daily Returns'!C$1677:C$1928,'Daily Returns'!D$1677:D$1928)</f>
        <v>2.6442002973926289E-2</v>
      </c>
    </row>
    <row r="1677" spans="1:10" x14ac:dyDescent="0.25">
      <c r="A1677" s="60">
        <f>'Daily Prices'!A1929</f>
        <v>45212</v>
      </c>
      <c r="B1677" s="61">
        <f>STDEV('Daily Returns'!B$1678:B$1929)*SQRT(Assumptions!$C$9)</f>
        <v>0.1226627486643478</v>
      </c>
      <c r="C1677" s="61">
        <f>STDEV('Daily Returns'!C$1678:C$1929)*SQRT(Assumptions!$C$9)</f>
        <v>0.14418095330730432</v>
      </c>
      <c r="D1677" s="61">
        <f>STDEV('Daily Returns'!D$1678:D$1929)*SQRT(Assumptions!$C$9)</f>
        <v>0.18667290746680423</v>
      </c>
      <c r="E1677" s="61">
        <f>STDEV('Daily Returns'!E$1678:E$1929)*SQRT(Assumptions!$C$9)</f>
        <v>9.8392985220478943E-2</v>
      </c>
      <c r="F1677" s="48">
        <f>'Growth Index'!E1929/'Growth Index'!E1677-1</f>
        <v>0.19337655124335962</v>
      </c>
      <c r="G1677" s="62">
        <f>(F1677-Assumptions!$C$8)/E1677</f>
        <v>1.3047327607318095</v>
      </c>
      <c r="H1677" s="62">
        <f>CORREL('Daily Returns'!B$1678:B$1929,'Daily Returns'!C$1678:C$1929)</f>
        <v>0.15167777557343276</v>
      </c>
      <c r="I1677" s="62">
        <f>CORREL('Daily Returns'!B$1678:B$1929,'Daily Returns'!D$1678:D$1929)</f>
        <v>0.2599329672061394</v>
      </c>
      <c r="J1677" s="62">
        <f>CORREL('Daily Returns'!C$1678:C$1929,'Daily Returns'!D$1678:D$1929)</f>
        <v>2.3154545715630418E-2</v>
      </c>
    </row>
    <row r="1678" spans="1:10" x14ac:dyDescent="0.25">
      <c r="A1678" s="63">
        <f>'Daily Prices'!A1930</f>
        <v>45215</v>
      </c>
      <c r="B1678" s="35">
        <f>STDEV('Daily Returns'!B$1679:B$1930)*SQRT(Assumptions!$C$9)</f>
        <v>0.12233273786533669</v>
      </c>
      <c r="C1678" s="35">
        <f>STDEV('Daily Returns'!C$1679:C$1930)*SQRT(Assumptions!$C$9)</f>
        <v>0.14420065754314665</v>
      </c>
      <c r="D1678" s="35">
        <f>STDEV('Daily Returns'!D$1679:D$1930)*SQRT(Assumptions!$C$9)</f>
        <v>0.18177384942266478</v>
      </c>
      <c r="E1678" s="35">
        <f>STDEV('Daily Returns'!E$1679:E$1930)*SQRT(Assumptions!$C$9)</f>
        <v>9.8003877659178257E-2</v>
      </c>
      <c r="F1678" s="32">
        <f>'Growth Index'!E1930/'Growth Index'!E1678-1</f>
        <v>0.20551360743083413</v>
      </c>
      <c r="G1678" s="37">
        <f>(F1678-Assumptions!$C$8)/E1678</f>
        <v>1.4337555899521568</v>
      </c>
      <c r="H1678" s="37">
        <f>CORREL('Daily Returns'!B$1679:B$1930,'Daily Returns'!C$1679:C$1930)</f>
        <v>0.15008536795444166</v>
      </c>
      <c r="I1678" s="37">
        <f>CORREL('Daily Returns'!B$1679:B$1930,'Daily Returns'!D$1679:D$1930)</f>
        <v>0.28524358489244961</v>
      </c>
      <c r="J1678" s="37">
        <f>CORREL('Daily Returns'!C$1679:C$1930,'Daily Returns'!D$1679:D$1930)</f>
        <v>2.8608003867010495E-2</v>
      </c>
    </row>
    <row r="1679" spans="1:10" x14ac:dyDescent="0.25">
      <c r="A1679" s="60">
        <f>'Daily Prices'!A1931</f>
        <v>45216</v>
      </c>
      <c r="B1679" s="61">
        <f>STDEV('Daily Returns'!B$1680:B$1931)*SQRT(Assumptions!$C$9)</f>
        <v>0.12233980125801573</v>
      </c>
      <c r="C1679" s="61">
        <f>STDEV('Daily Returns'!C$1680:C$1931)*SQRT(Assumptions!$C$9)</f>
        <v>0.1442401206387659</v>
      </c>
      <c r="D1679" s="61">
        <f>STDEV('Daily Returns'!D$1680:D$1931)*SQRT(Assumptions!$C$9)</f>
        <v>0.18007559850233951</v>
      </c>
      <c r="E1679" s="61">
        <f>STDEV('Daily Returns'!E$1680:E$1931)*SQRT(Assumptions!$C$9)</f>
        <v>9.7832397936266954E-2</v>
      </c>
      <c r="F1679" s="48">
        <f>'Growth Index'!E1931/'Growth Index'!E1679-1</f>
        <v>0.20186407035895515</v>
      </c>
      <c r="G1679" s="62">
        <f>(F1679-Assumptions!$C$8)/E1679</f>
        <v>1.3989646911048366</v>
      </c>
      <c r="H1679" s="62">
        <f>CORREL('Daily Returns'!B$1680:B$1931,'Daily Returns'!C$1680:C$1931)</f>
        <v>0.15161806316678028</v>
      </c>
      <c r="I1679" s="62">
        <f>CORREL('Daily Returns'!B$1680:B$1931,'Daily Returns'!D$1680:D$1931)</f>
        <v>0.28485130094874012</v>
      </c>
      <c r="J1679" s="62">
        <f>CORREL('Daily Returns'!C$1680:C$1931,'Daily Returns'!D$1680:D$1931)</f>
        <v>3.2912799475933931E-2</v>
      </c>
    </row>
    <row r="1680" spans="1:10" x14ac:dyDescent="0.25">
      <c r="A1680" s="63">
        <f>'Daily Prices'!A1932</f>
        <v>45217</v>
      </c>
      <c r="B1680" s="35">
        <f>STDEV('Daily Returns'!B$1681:B$1932)*SQRT(Assumptions!$C$9)</f>
        <v>0.12265075977801602</v>
      </c>
      <c r="C1680" s="35">
        <f>STDEV('Daily Returns'!C$1681:C$1932)*SQRT(Assumptions!$C$9)</f>
        <v>0.1443576059091389</v>
      </c>
      <c r="D1680" s="35">
        <f>STDEV('Daily Returns'!D$1681:D$1932)*SQRT(Assumptions!$C$9)</f>
        <v>0.1783739324922908</v>
      </c>
      <c r="E1680" s="35">
        <f>STDEV('Daily Returns'!E$1681:E$1932)*SQRT(Assumptions!$C$9)</f>
        <v>9.7057709137345516E-2</v>
      </c>
      <c r="F1680" s="32">
        <f>'Growth Index'!E1932/'Growth Index'!E1680-1</f>
        <v>0.18928733446041446</v>
      </c>
      <c r="G1680" s="37">
        <f>(F1680-Assumptions!$C$8)/E1680</f>
        <v>1.280550876020951</v>
      </c>
      <c r="H1680" s="37">
        <f>CORREL('Daily Returns'!B$1681:B$1932,'Daily Returns'!C$1681:C$1932)</f>
        <v>0.1449328701154449</v>
      </c>
      <c r="I1680" s="37">
        <f>CORREL('Daily Returns'!B$1681:B$1932,'Daily Returns'!D$1681:D$1932)</f>
        <v>0.29028966241649928</v>
      </c>
      <c r="J1680" s="37">
        <f>CORREL('Daily Returns'!C$1681:C$1932,'Daily Returns'!D$1681:D$1932)</f>
        <v>1.7714274773909071E-2</v>
      </c>
    </row>
    <row r="1681" spans="1:10" x14ac:dyDescent="0.25">
      <c r="A1681" s="60">
        <f>'Daily Prices'!A1933</f>
        <v>45218</v>
      </c>
      <c r="B1681" s="61">
        <f>STDEV('Daily Returns'!B$1682:B$1933)*SQRT(Assumptions!$C$9)</f>
        <v>0.12239148562053143</v>
      </c>
      <c r="C1681" s="61">
        <f>STDEV('Daily Returns'!C$1682:C$1933)*SQRT(Assumptions!$C$9)</f>
        <v>0.14434664069252742</v>
      </c>
      <c r="D1681" s="61">
        <f>STDEV('Daily Returns'!D$1682:D$1933)*SQRT(Assumptions!$C$9)</f>
        <v>0.17816199349099879</v>
      </c>
      <c r="E1681" s="61">
        <f>STDEV('Daily Returns'!E$1682:E$1933)*SQRT(Assumptions!$C$9)</f>
        <v>9.6859900796152767E-2</v>
      </c>
      <c r="F1681" s="48">
        <f>'Growth Index'!E1933/'Growth Index'!E1681-1</f>
        <v>0.17555690532551727</v>
      </c>
      <c r="G1681" s="62">
        <f>(F1681-Assumptions!$C$8)/E1681</f>
        <v>1.1414104744768492</v>
      </c>
      <c r="H1681" s="62">
        <f>CORREL('Daily Returns'!B$1682:B$1933,'Daily Returns'!C$1682:C$1933)</f>
        <v>0.14386562185508683</v>
      </c>
      <c r="I1681" s="62">
        <f>CORREL('Daily Returns'!B$1682:B$1933,'Daily Returns'!D$1682:D$1933)</f>
        <v>0.28805878060931428</v>
      </c>
      <c r="J1681" s="62">
        <f>CORREL('Daily Returns'!C$1682:C$1933,'Daily Returns'!D$1682:D$1933)</f>
        <v>1.6613673551874576E-2</v>
      </c>
    </row>
    <row r="1682" spans="1:10" x14ac:dyDescent="0.25">
      <c r="A1682" s="63">
        <f>'Daily Prices'!A1934</f>
        <v>45219</v>
      </c>
      <c r="B1682" s="35">
        <f>STDEV('Daily Returns'!B$1683:B$1934)*SQRT(Assumptions!$C$9)</f>
        <v>0.1220514087032431</v>
      </c>
      <c r="C1682" s="35">
        <f>STDEV('Daily Returns'!C$1683:C$1934)*SQRT(Assumptions!$C$9)</f>
        <v>0.14549432745312132</v>
      </c>
      <c r="D1682" s="35">
        <f>STDEV('Daily Returns'!D$1683:D$1934)*SQRT(Assumptions!$C$9)</f>
        <v>0.17799396855876409</v>
      </c>
      <c r="E1682" s="35">
        <f>STDEV('Daily Returns'!E$1683:E$1934)*SQRT(Assumptions!$C$9)</f>
        <v>9.668348075119805E-2</v>
      </c>
      <c r="F1682" s="32">
        <f>'Growth Index'!E1934/'Growth Index'!E1682-1</f>
        <v>0.17229955812436426</v>
      </c>
      <c r="G1682" s="37">
        <f>(F1682-Assumptions!$C$8)/E1682</f>
        <v>1.1098023911704757</v>
      </c>
      <c r="H1682" s="37">
        <f>CORREL('Daily Returns'!B$1683:B$1934,'Daily Returns'!C$1683:C$1934)</f>
        <v>0.13656392985069662</v>
      </c>
      <c r="I1682" s="37">
        <f>CORREL('Daily Returns'!B$1683:B$1934,'Daily Returns'!D$1683:D$1934)</f>
        <v>0.28580806721487523</v>
      </c>
      <c r="J1682" s="37">
        <f>CORREL('Daily Returns'!C$1683:C$1934,'Daily Returns'!D$1683:D$1934)</f>
        <v>1.1105439395217158E-2</v>
      </c>
    </row>
    <row r="1683" spans="1:10" x14ac:dyDescent="0.25">
      <c r="A1683" s="60">
        <f>'Daily Prices'!A1935</f>
        <v>45222</v>
      </c>
      <c r="B1683" s="61">
        <f>STDEV('Daily Returns'!B$1684:B$1935)*SQRT(Assumptions!$C$9)</f>
        <v>0.12259618766167556</v>
      </c>
      <c r="C1683" s="61">
        <f>STDEV('Daily Returns'!C$1684:C$1935)*SQRT(Assumptions!$C$9)</f>
        <v>0.14546653735654658</v>
      </c>
      <c r="D1683" s="61">
        <f>STDEV('Daily Returns'!D$1684:D$1935)*SQRT(Assumptions!$C$9)</f>
        <v>0.17832867970275496</v>
      </c>
      <c r="E1683" s="61">
        <f>STDEV('Daily Returns'!E$1684:E$1935)*SQRT(Assumptions!$C$9)</f>
        <v>9.7433781775151551E-2</v>
      </c>
      <c r="F1683" s="48">
        <f>'Growth Index'!E1935/'Growth Index'!E1683-1</f>
        <v>0.15742868177821845</v>
      </c>
      <c r="G1683" s="62">
        <f>(F1683-Assumptions!$C$8)/E1683</f>
        <v>0.94863075305356204</v>
      </c>
      <c r="H1683" s="62">
        <f>CORREL('Daily Returns'!B$1684:B$1935,'Daily Returns'!C$1684:C$1935)</f>
        <v>0.14638066725467061</v>
      </c>
      <c r="I1683" s="62">
        <f>CORREL('Daily Returns'!B$1684:B$1935,'Daily Returns'!D$1684:D$1935)</f>
        <v>0.29000444714358331</v>
      </c>
      <c r="J1683" s="62">
        <f>CORREL('Daily Returns'!C$1684:C$1935,'Daily Returns'!D$1684:D$1935)</f>
        <v>2.0096840900627098E-2</v>
      </c>
    </row>
    <row r="1684" spans="1:10" x14ac:dyDescent="0.25">
      <c r="A1684" s="63">
        <f>'Daily Prices'!A1936</f>
        <v>45224</v>
      </c>
      <c r="B1684" s="35">
        <f>STDEV('Daily Returns'!B$1685:B$1936)*SQRT(Assumptions!$C$9)</f>
        <v>0.12270212687663107</v>
      </c>
      <c r="C1684" s="35">
        <f>STDEV('Daily Returns'!C$1685:C$1936)*SQRT(Assumptions!$C$9)</f>
        <v>0.1453442490619084</v>
      </c>
      <c r="D1684" s="35">
        <f>STDEV('Daily Returns'!D$1685:D$1936)*SQRT(Assumptions!$C$9)</f>
        <v>0.17860336042566505</v>
      </c>
      <c r="E1684" s="35">
        <f>STDEV('Daily Returns'!E$1685:E$1936)*SQRT(Assumptions!$C$9)</f>
        <v>9.7501546170684877E-2</v>
      </c>
      <c r="F1684" s="32">
        <f>'Growth Index'!E1936/'Growth Index'!E1684-1</f>
        <v>0.15291529325804509</v>
      </c>
      <c r="G1684" s="37">
        <f>(F1684-Assumptions!$C$8)/E1684</f>
        <v>0.90168101646451615</v>
      </c>
      <c r="H1684" s="37">
        <f>CORREL('Daily Returns'!B$1685:B$1936,'Daily Returns'!C$1685:C$1936)</f>
        <v>0.14682051259199277</v>
      </c>
      <c r="I1684" s="37">
        <f>CORREL('Daily Returns'!B$1685:B$1936,'Daily Returns'!D$1685:D$1936)</f>
        <v>0.29203504443616835</v>
      </c>
      <c r="J1684" s="37">
        <f>CORREL('Daily Returns'!C$1685:C$1936,'Daily Returns'!D$1685:D$1936)</f>
        <v>1.9293844762295793E-2</v>
      </c>
    </row>
    <row r="1685" spans="1:10" x14ac:dyDescent="0.25">
      <c r="A1685" s="60">
        <f>'Daily Prices'!A1937</f>
        <v>45225</v>
      </c>
      <c r="B1685" s="61">
        <f>STDEV('Daily Returns'!B$1686:B$1937)*SQRT(Assumptions!$C$9)</f>
        <v>0.12353627973214876</v>
      </c>
      <c r="C1685" s="61">
        <f>STDEV('Daily Returns'!C$1686:C$1937)*SQRT(Assumptions!$C$9)</f>
        <v>0.14534527569394137</v>
      </c>
      <c r="D1685" s="61">
        <f>STDEV('Daily Returns'!D$1686:D$1937)*SQRT(Assumptions!$C$9)</f>
        <v>0.17891266071673248</v>
      </c>
      <c r="E1685" s="61">
        <f>STDEV('Daily Returns'!E$1686:E$1937)*SQRT(Assumptions!$C$9)</f>
        <v>9.7894875166359557E-2</v>
      </c>
      <c r="F1685" s="48">
        <f>'Growth Index'!E1937/'Growth Index'!E1685-1</f>
        <v>0.14129691756971297</v>
      </c>
      <c r="G1685" s="62">
        <f>(F1685-Assumptions!$C$8)/E1685</f>
        <v>0.7793760137091581</v>
      </c>
      <c r="H1685" s="62">
        <f>CORREL('Daily Returns'!B$1686:B$1937,'Daily Returns'!C$1686:C$1937)</f>
        <v>0.14853347647748563</v>
      </c>
      <c r="I1685" s="62">
        <f>CORREL('Daily Returns'!B$1686:B$1937,'Daily Returns'!D$1686:D$1937)</f>
        <v>0.2964148166966496</v>
      </c>
      <c r="J1685" s="62">
        <f>CORREL('Daily Returns'!C$1686:C$1937,'Daily Returns'!D$1686:D$1937)</f>
        <v>2.0773957526380466E-2</v>
      </c>
    </row>
    <row r="1686" spans="1:10" x14ac:dyDescent="0.25">
      <c r="A1686" s="63">
        <f>'Daily Prices'!A1938</f>
        <v>45226</v>
      </c>
      <c r="B1686" s="35">
        <f>STDEV('Daily Returns'!B$1687:B$1938)*SQRT(Assumptions!$C$9)</f>
        <v>0.12342858026087791</v>
      </c>
      <c r="C1686" s="35">
        <f>STDEV('Daily Returns'!C$1687:C$1938)*SQRT(Assumptions!$C$9)</f>
        <v>0.14521797831632002</v>
      </c>
      <c r="D1686" s="35">
        <f>STDEV('Daily Returns'!D$1687:D$1938)*SQRT(Assumptions!$C$9)</f>
        <v>0.17895689014533966</v>
      </c>
      <c r="E1686" s="35">
        <f>STDEV('Daily Returns'!E$1687:E$1938)*SQRT(Assumptions!$C$9)</f>
        <v>9.7765720460662037E-2</v>
      </c>
      <c r="F1686" s="32">
        <f>'Growth Index'!E1938/'Growth Index'!E1686-1</f>
        <v>0.16088449015679807</v>
      </c>
      <c r="G1686" s="37">
        <f>(F1686-Assumptions!$C$8)/E1686</f>
        <v>0.98075777179363266</v>
      </c>
      <c r="H1686" s="37">
        <f>CORREL('Daily Returns'!B$1687:B$1938,'Daily Returns'!C$1687:C$1938)</f>
        <v>0.14646420907476668</v>
      </c>
      <c r="I1686" s="37">
        <f>CORREL('Daily Returns'!B$1687:B$1938,'Daily Returns'!D$1687:D$1938)</f>
        <v>0.29634964613687048</v>
      </c>
      <c r="J1686" s="37">
        <f>CORREL('Daily Returns'!C$1687:C$1938,'Daily Returns'!D$1687:D$1938)</f>
        <v>1.9605769798382872E-2</v>
      </c>
    </row>
    <row r="1687" spans="1:10" x14ac:dyDescent="0.25">
      <c r="A1687" s="60">
        <f>'Daily Prices'!A1939</f>
        <v>45229</v>
      </c>
      <c r="B1687" s="61">
        <f>STDEV('Daily Returns'!B$1688:B$1939)*SQRT(Assumptions!$C$9)</f>
        <v>0.12261080010680747</v>
      </c>
      <c r="C1687" s="61">
        <f>STDEV('Daily Returns'!C$1688:C$1939)*SQRT(Assumptions!$C$9)</f>
        <v>0.14482472454948897</v>
      </c>
      <c r="D1687" s="61">
        <f>STDEV('Daily Returns'!D$1688:D$1939)*SQRT(Assumptions!$C$9)</f>
        <v>0.17851420784139219</v>
      </c>
      <c r="E1687" s="61">
        <f>STDEV('Daily Returns'!E$1688:E$1939)*SQRT(Assumptions!$C$9)</f>
        <v>9.6980728547608128E-2</v>
      </c>
      <c r="F1687" s="48">
        <f>'Growth Index'!E1939/'Growth Index'!E1687-1</f>
        <v>0.18124912723257758</v>
      </c>
      <c r="G1687" s="62">
        <f>(F1687-Assumptions!$C$8)/E1687</f>
        <v>1.1986827586628259</v>
      </c>
      <c r="H1687" s="62">
        <f>CORREL('Daily Returns'!B$1688:B$1939,'Daily Returns'!C$1688:C$1939)</f>
        <v>0.13924481570989453</v>
      </c>
      <c r="I1687" s="62">
        <f>CORREL('Daily Returns'!B$1688:B$1939,'Daily Returns'!D$1688:D$1939)</f>
        <v>0.29084796812453423</v>
      </c>
      <c r="J1687" s="62">
        <f>CORREL('Daily Returns'!C$1688:C$1939,'Daily Returns'!D$1688:D$1939)</f>
        <v>1.4347320149072473E-2</v>
      </c>
    </row>
    <row r="1688" spans="1:10" x14ac:dyDescent="0.25">
      <c r="A1688" s="63">
        <f>'Daily Prices'!A1940</f>
        <v>45230</v>
      </c>
      <c r="B1688" s="35">
        <f>STDEV('Daily Returns'!B$1689:B$1940)*SQRT(Assumptions!$C$9)</f>
        <v>0.12261230039867319</v>
      </c>
      <c r="C1688" s="35">
        <f>STDEV('Daily Returns'!C$1689:C$1940)*SQRT(Assumptions!$C$9)</f>
        <v>0.14466784364379959</v>
      </c>
      <c r="D1688" s="35">
        <f>STDEV('Daily Returns'!D$1689:D$1940)*SQRT(Assumptions!$C$9)</f>
        <v>0.17842964194736197</v>
      </c>
      <c r="E1688" s="35">
        <f>STDEV('Daily Returns'!E$1689:E$1940)*SQRT(Assumptions!$C$9)</f>
        <v>9.6831613468432637E-2</v>
      </c>
      <c r="F1688" s="32">
        <f>'Growth Index'!E1940/'Growth Index'!E1688-1</f>
        <v>0.17270279968864566</v>
      </c>
      <c r="G1688" s="37">
        <f>(F1688-Assumptions!$C$8)/E1688</f>
        <v>1.1122689773599306</v>
      </c>
      <c r="H1688" s="37">
        <f>CORREL('Daily Returns'!B$1689:B$1940,'Daily Returns'!C$1689:C$1940)</f>
        <v>0.1378292300970792</v>
      </c>
      <c r="I1688" s="37">
        <f>CORREL('Daily Returns'!B$1689:B$1940,'Daily Returns'!D$1689:D$1940)</f>
        <v>0.29023654271006782</v>
      </c>
      <c r="J1688" s="37">
        <f>CORREL('Daily Returns'!C$1689:C$1940,'Daily Returns'!D$1689:D$1940)</f>
        <v>1.2860153799466794E-2</v>
      </c>
    </row>
    <row r="1689" spans="1:10" x14ac:dyDescent="0.25">
      <c r="A1689" s="60">
        <f>'Daily Prices'!A1941</f>
        <v>45231</v>
      </c>
      <c r="B1689" s="61">
        <f>STDEV('Daily Returns'!B$1690:B$1941)*SQRT(Assumptions!$C$9)</f>
        <v>0.12270409642242402</v>
      </c>
      <c r="C1689" s="61">
        <f>STDEV('Daily Returns'!C$1690:C$1941)*SQRT(Assumptions!$C$9)</f>
        <v>0.14479407767268901</v>
      </c>
      <c r="D1689" s="61">
        <f>STDEV('Daily Returns'!D$1690:D$1941)*SQRT(Assumptions!$C$9)</f>
        <v>0.17843626967238224</v>
      </c>
      <c r="E1689" s="61">
        <f>STDEV('Daily Returns'!E$1690:E$1941)*SQRT(Assumptions!$C$9)</f>
        <v>9.6929349330240153E-2</v>
      </c>
      <c r="F1689" s="48">
        <f>'Growth Index'!E1941/'Growth Index'!E1689-1</f>
        <v>0.16746584288195798</v>
      </c>
      <c r="G1689" s="62">
        <f>(F1689-Assumptions!$C$8)/E1689</f>
        <v>1.057118856053133</v>
      </c>
      <c r="H1689" s="62">
        <f>CORREL('Daily Returns'!B$1690:B$1941,'Daily Returns'!C$1690:C$1941)</f>
        <v>0.13925767642535825</v>
      </c>
      <c r="I1689" s="62">
        <f>CORREL('Daily Returns'!B$1690:B$1941,'Daily Returns'!D$1690:D$1941)</f>
        <v>0.29035114953020136</v>
      </c>
      <c r="J1689" s="62">
        <f>CORREL('Daily Returns'!C$1690:C$1941,'Daily Returns'!D$1690:D$1941)</f>
        <v>1.3245022108151672E-2</v>
      </c>
    </row>
    <row r="1690" spans="1:10" x14ac:dyDescent="0.25">
      <c r="A1690" s="63">
        <f>'Daily Prices'!A1942</f>
        <v>45237</v>
      </c>
      <c r="B1690" s="35">
        <f>STDEV('Daily Returns'!B$1691:B$1942)*SQRT(Assumptions!$C$9)</f>
        <v>0.12434557808225888</v>
      </c>
      <c r="C1690" s="35">
        <f>STDEV('Daily Returns'!C$1691:C$1942)*SQRT(Assumptions!$C$9)</f>
        <v>0.1454240932462999</v>
      </c>
      <c r="D1690" s="35">
        <f>STDEV('Daily Returns'!D$1691:D$1942)*SQRT(Assumptions!$C$9)</f>
        <v>0.17842657133283801</v>
      </c>
      <c r="E1690" s="35">
        <f>STDEV('Daily Returns'!E$1691:E$1942)*SQRT(Assumptions!$C$9)</f>
        <v>9.6926203366646327E-2</v>
      </c>
      <c r="F1690" s="32">
        <f>'Growth Index'!E1942/'Growth Index'!E1690-1</f>
        <v>0.16854067351660817</v>
      </c>
      <c r="G1690" s="37">
        <f>(F1690-Assumptions!$C$8)/E1690</f>
        <v>1.0682423320032566</v>
      </c>
      <c r="H1690" s="37">
        <f>CORREL('Daily Returns'!B$1691:B$1942,'Daily Returns'!C$1691:C$1942)</f>
        <v>0.12176160385773238</v>
      </c>
      <c r="I1690" s="37">
        <f>CORREL('Daily Returns'!B$1691:B$1942,'Daily Returns'!D$1691:D$1942)</f>
        <v>0.28436313219749648</v>
      </c>
      <c r="J1690" s="37">
        <f>CORREL('Daily Returns'!C$1691:C$1942,'Daily Returns'!D$1691:D$1942)</f>
        <v>1.4470953786766281E-2</v>
      </c>
    </row>
    <row r="1691" spans="1:10" x14ac:dyDescent="0.25">
      <c r="A1691" s="60">
        <f>'Daily Prices'!A1943</f>
        <v>45238</v>
      </c>
      <c r="B1691" s="61">
        <f>STDEV('Daily Returns'!B$1692:B$1943)*SQRT(Assumptions!$C$9)</f>
        <v>0.12434424612555114</v>
      </c>
      <c r="C1691" s="61">
        <f>STDEV('Daily Returns'!C$1692:C$1943)*SQRT(Assumptions!$C$9)</f>
        <v>0.14542508753086764</v>
      </c>
      <c r="D1691" s="61">
        <f>STDEV('Daily Returns'!D$1692:D$1943)*SQRT(Assumptions!$C$9)</f>
        <v>0.17836454508904151</v>
      </c>
      <c r="E1691" s="61">
        <f>STDEV('Daily Returns'!E$1692:E$1943)*SQRT(Assumptions!$C$9)</f>
        <v>9.6925478314273075E-2</v>
      </c>
      <c r="F1691" s="48">
        <f>'Growth Index'!E1943/'Growth Index'!E1691-1</f>
        <v>0.16601534653924199</v>
      </c>
      <c r="G1691" s="62">
        <f>(F1691-Assumptions!$C$8)/E1691</f>
        <v>1.0421960076555707</v>
      </c>
      <c r="H1691" s="62">
        <f>CORREL('Daily Returns'!B$1692:B$1943,'Daily Returns'!C$1692:C$1943)</f>
        <v>0.12179934443694802</v>
      </c>
      <c r="I1691" s="62">
        <f>CORREL('Daily Returns'!B$1692:B$1943,'Daily Returns'!D$1692:D$1943)</f>
        <v>0.28432820850097928</v>
      </c>
      <c r="J1691" s="62">
        <f>CORREL('Daily Returns'!C$1692:C$1943,'Daily Returns'!D$1692:D$1943)</f>
        <v>1.4832391796726635E-2</v>
      </c>
    </row>
    <row r="1692" spans="1:10" x14ac:dyDescent="0.25">
      <c r="A1692" s="63">
        <f>'Daily Prices'!A1944</f>
        <v>45239</v>
      </c>
      <c r="B1692" s="35">
        <f>STDEV('Daily Returns'!B$1693:B$1944)*SQRT(Assumptions!$C$9)</f>
        <v>0.12345048445355583</v>
      </c>
      <c r="C1692" s="35">
        <f>STDEV('Daily Returns'!C$1693:C$1944)*SQRT(Assumptions!$C$9)</f>
        <v>0.14542603587777253</v>
      </c>
      <c r="D1692" s="35">
        <f>STDEV('Daily Returns'!D$1693:D$1944)*SQRT(Assumptions!$C$9)</f>
        <v>0.18326517778966761</v>
      </c>
      <c r="E1692" s="35">
        <f>STDEV('Daily Returns'!E$1693:E$1944)*SQRT(Assumptions!$C$9)</f>
        <v>9.7289799754711678E-2</v>
      </c>
      <c r="F1692" s="32">
        <f>'Growth Index'!E1944/'Growth Index'!E1692-1</f>
        <v>0.19034945811162562</v>
      </c>
      <c r="G1692" s="37">
        <f>(F1692-Assumptions!$C$8)/E1692</f>
        <v>1.2884131576759159</v>
      </c>
      <c r="H1692" s="37">
        <f>CORREL('Daily Returns'!B$1693:B$1944,'Daily Returns'!C$1693:C$1944)</f>
        <v>0.12225861425316596</v>
      </c>
      <c r="I1692" s="37">
        <f>CORREL('Daily Returns'!B$1693:B$1944,'Daily Returns'!D$1693:D$1944)</f>
        <v>0.26492332846402539</v>
      </c>
      <c r="J1692" s="37">
        <f>CORREL('Daily Returns'!C$1693:C$1944,'Daily Returns'!D$1693:D$1944)</f>
        <v>1.2744455518440207E-2</v>
      </c>
    </row>
    <row r="1693" spans="1:10" x14ac:dyDescent="0.25">
      <c r="A1693" s="60">
        <f>'Daily Prices'!A1945</f>
        <v>45240</v>
      </c>
      <c r="B1693" s="61">
        <f>STDEV('Daily Returns'!B$1694:B$1945)*SQRT(Assumptions!$C$9)</f>
        <v>0.12054909304146751</v>
      </c>
      <c r="C1693" s="61">
        <f>STDEV('Daily Returns'!C$1694:C$1945)*SQRT(Assumptions!$C$9)</f>
        <v>0.14478127380337441</v>
      </c>
      <c r="D1693" s="61">
        <f>STDEV('Daily Returns'!D$1694:D$1945)*SQRT(Assumptions!$C$9)</f>
        <v>0.18286182676126853</v>
      </c>
      <c r="E1693" s="61">
        <f>STDEV('Daily Returns'!E$1694:E$1945)*SQRT(Assumptions!$C$9)</f>
        <v>9.7331857878732553E-2</v>
      </c>
      <c r="F1693" s="48">
        <f>'Growth Index'!E1945/'Growth Index'!E1693-1</f>
        <v>0.17202955163012179</v>
      </c>
      <c r="G1693" s="62">
        <f>(F1693-Assumptions!$C$8)/E1693</f>
        <v>1.0996353502619025</v>
      </c>
      <c r="H1693" s="62">
        <f>CORREL('Daily Returns'!B$1694:B$1945,'Daily Returns'!C$1694:C$1945)</f>
        <v>0.15011957060906134</v>
      </c>
      <c r="I1693" s="62">
        <f>CORREL('Daily Returns'!B$1694:B$1945,'Daily Returns'!D$1694:D$1945)</f>
        <v>0.24722234653789474</v>
      </c>
      <c r="J1693" s="62">
        <f>CORREL('Daily Returns'!C$1694:C$1945,'Daily Returns'!D$1694:D$1945)</f>
        <v>3.0298313259370501E-2</v>
      </c>
    </row>
    <row r="1694" spans="1:10" x14ac:dyDescent="0.25">
      <c r="A1694" s="63">
        <f>'Daily Prices'!A1946</f>
        <v>45243</v>
      </c>
      <c r="B1694" s="35">
        <f>STDEV('Daily Returns'!B$1695:B$1946)*SQRT(Assumptions!$C$9)</f>
        <v>0.11987336812204935</v>
      </c>
      <c r="C1694" s="35">
        <f>STDEV('Daily Returns'!C$1695:C$1946)*SQRT(Assumptions!$C$9)</f>
        <v>0.14455672609475723</v>
      </c>
      <c r="D1694" s="35">
        <f>STDEV('Daily Returns'!D$1695:D$1946)*SQRT(Assumptions!$C$9)</f>
        <v>0.18283940488554165</v>
      </c>
      <c r="E1694" s="35">
        <f>STDEV('Daily Returns'!E$1695:E$1946)*SQRT(Assumptions!$C$9)</f>
        <v>9.7100708637690741E-2</v>
      </c>
      <c r="F1694" s="32">
        <f>'Growth Index'!E1946/'Growth Index'!E1694-1</f>
        <v>0.17748194960748864</v>
      </c>
      <c r="G1694" s="37">
        <f>(F1694-Assumptions!$C$8)/E1694</f>
        <v>1.158405033141308</v>
      </c>
      <c r="H1694" s="37">
        <f>CORREL('Daily Returns'!B$1695:B$1946,'Daily Returns'!C$1695:C$1946)</f>
        <v>0.14341997071011447</v>
      </c>
      <c r="I1694" s="37">
        <f>CORREL('Daily Returns'!B$1695:B$1946,'Daily Returns'!D$1695:D$1946)</f>
        <v>0.25034513459886615</v>
      </c>
      <c r="J1694" s="37">
        <f>CORREL('Daily Returns'!C$1695:C$1946,'Daily Returns'!D$1695:D$1946)</f>
        <v>3.1368598742108088E-2</v>
      </c>
    </row>
    <row r="1695" spans="1:10" x14ac:dyDescent="0.25">
      <c r="A1695" s="60">
        <f>'Daily Prices'!A1947</f>
        <v>45245</v>
      </c>
      <c r="B1695" s="61">
        <f>STDEV('Daily Returns'!B$1696:B$1947)*SQRT(Assumptions!$C$9)</f>
        <v>0.12016857184383925</v>
      </c>
      <c r="C1695" s="61">
        <f>STDEV('Daily Returns'!C$1696:C$1947)*SQRT(Assumptions!$C$9)</f>
        <v>0.14509642366603454</v>
      </c>
      <c r="D1695" s="61">
        <f>STDEV('Daily Returns'!D$1696:D$1947)*SQRT(Assumptions!$C$9)</f>
        <v>0.18304895141234381</v>
      </c>
      <c r="E1695" s="61">
        <f>STDEV('Daily Returns'!E$1696:E$1947)*SQRT(Assumptions!$C$9)</f>
        <v>9.7691154976962069E-2</v>
      </c>
      <c r="F1695" s="48">
        <f>'Growth Index'!E1947/'Growth Index'!E1695-1</f>
        <v>0.18719586089909845</v>
      </c>
      <c r="G1695" s="62">
        <f>(F1695-Assumptions!$C$8)/E1695</f>
        <v>1.2508385321876396</v>
      </c>
      <c r="H1695" s="62">
        <f>CORREL('Daily Returns'!B$1696:B$1947,'Daily Returns'!C$1696:C$1947)</f>
        <v>0.15067116512802861</v>
      </c>
      <c r="I1695" s="62">
        <f>CORREL('Daily Returns'!B$1696:B$1947,'Daily Returns'!D$1696:D$1947)</f>
        <v>0.25312590037157218</v>
      </c>
      <c r="J1695" s="62">
        <f>CORREL('Daily Returns'!C$1696:C$1947,'Daily Returns'!D$1696:D$1947)</f>
        <v>3.5624794397342854E-2</v>
      </c>
    </row>
    <row r="1696" spans="1:10" x14ac:dyDescent="0.25">
      <c r="A1696" s="63">
        <f>'Daily Prices'!A1948</f>
        <v>45246</v>
      </c>
      <c r="B1696" s="35">
        <f>STDEV('Daily Returns'!B$1697:B$1948)*SQRT(Assumptions!$C$9)</f>
        <v>0.12023612438594909</v>
      </c>
      <c r="C1696" s="35">
        <f>STDEV('Daily Returns'!C$1697:C$1948)*SQRT(Assumptions!$C$9)</f>
        <v>0.14544068521826009</v>
      </c>
      <c r="D1696" s="35">
        <f>STDEV('Daily Returns'!D$1697:D$1948)*SQRT(Assumptions!$C$9)</f>
        <v>0.18313885736222787</v>
      </c>
      <c r="E1696" s="35">
        <f>STDEV('Daily Returns'!E$1697:E$1948)*SQRT(Assumptions!$C$9)</f>
        <v>9.797630806534656E-2</v>
      </c>
      <c r="F1696" s="32">
        <f>'Growth Index'!E1948/'Growth Index'!E1696-1</f>
        <v>0.19776045594110792</v>
      </c>
      <c r="G1696" s="37">
        <f>(F1696-Assumptions!$C$8)/E1696</f>
        <v>1.3550261135841291</v>
      </c>
      <c r="H1696" s="37">
        <f>CORREL('Daily Returns'!B$1697:B$1948,'Daily Returns'!C$1697:C$1948)</f>
        <v>0.15255311343973052</v>
      </c>
      <c r="I1696" s="37">
        <f>CORREL('Daily Returns'!B$1697:B$1948,'Daily Returns'!D$1697:D$1948)</f>
        <v>0.25426083273605371</v>
      </c>
      <c r="J1696" s="37">
        <f>CORREL('Daily Returns'!C$1697:C$1948,'Daily Returns'!D$1697:D$1948)</f>
        <v>3.8661534530361683E-2</v>
      </c>
    </row>
    <row r="1697" spans="1:10" x14ac:dyDescent="0.25">
      <c r="A1697" s="60">
        <f>'Daily Prices'!A1949</f>
        <v>45247</v>
      </c>
      <c r="B1697" s="61">
        <f>STDEV('Daily Returns'!B$1698:B$1949)*SQRT(Assumptions!$C$9)</f>
        <v>0.11989278674725647</v>
      </c>
      <c r="C1697" s="61">
        <f>STDEV('Daily Returns'!C$1698:C$1949)*SQRT(Assumptions!$C$9)</f>
        <v>0.14542042876367448</v>
      </c>
      <c r="D1697" s="61">
        <f>STDEV('Daily Returns'!D$1698:D$1949)*SQRT(Assumptions!$C$9)</f>
        <v>0.18312400134802534</v>
      </c>
      <c r="E1697" s="61">
        <f>STDEV('Daily Returns'!E$1698:E$1949)*SQRT(Assumptions!$C$9)</f>
        <v>9.7871709793023384E-2</v>
      </c>
      <c r="F1697" s="48">
        <f>'Growth Index'!E1949/'Growth Index'!E1697-1</f>
        <v>0.19045095898572173</v>
      </c>
      <c r="G1697" s="62">
        <f>(F1697-Assumptions!$C$8)/E1697</f>
        <v>1.2817897965716778</v>
      </c>
      <c r="H1697" s="62">
        <f>CORREL('Daily Returns'!B$1698:B$1949,'Daily Returns'!C$1698:C$1949)</f>
        <v>0.15161808352173092</v>
      </c>
      <c r="I1697" s="62">
        <f>CORREL('Daily Returns'!B$1698:B$1949,'Daily Returns'!D$1698:D$1949)</f>
        <v>0.25399329134540316</v>
      </c>
      <c r="J1697" s="62">
        <f>CORREL('Daily Returns'!C$1698:C$1949,'Daily Returns'!D$1698:D$1949)</f>
        <v>3.8390513495017382E-2</v>
      </c>
    </row>
    <row r="1698" spans="1:10" x14ac:dyDescent="0.25">
      <c r="A1698" s="63">
        <f>'Daily Prices'!A1950</f>
        <v>45250</v>
      </c>
      <c r="B1698" s="35">
        <f>STDEV('Daily Returns'!B$1699:B$1950)*SQRT(Assumptions!$C$9)</f>
        <v>0.11981489943742253</v>
      </c>
      <c r="C1698" s="35">
        <f>STDEV('Daily Returns'!C$1699:C$1950)*SQRT(Assumptions!$C$9)</f>
        <v>0.14550954579069153</v>
      </c>
      <c r="D1698" s="35">
        <f>STDEV('Daily Returns'!D$1699:D$1950)*SQRT(Assumptions!$C$9)</f>
        <v>0.18307634297238426</v>
      </c>
      <c r="E1698" s="35">
        <f>STDEV('Daily Returns'!E$1699:E$1950)*SQRT(Assumptions!$C$9)</f>
        <v>9.7845520652572973E-2</v>
      </c>
      <c r="F1698" s="32">
        <f>'Growth Index'!E1950/'Growth Index'!E1698-1</f>
        <v>0.18194360976482438</v>
      </c>
      <c r="G1698" s="37">
        <f>(F1698-Assumptions!$C$8)/E1698</f>
        <v>1.1951861361141338</v>
      </c>
      <c r="H1698" s="37">
        <f>CORREL('Daily Returns'!B$1699:B$1950,'Daily Returns'!C$1699:C$1950)</f>
        <v>0.15162078217207209</v>
      </c>
      <c r="I1698" s="37">
        <f>CORREL('Daily Returns'!B$1699:B$1950,'Daily Returns'!D$1699:D$1950)</f>
        <v>0.25331485938911896</v>
      </c>
      <c r="J1698" s="37">
        <f>CORREL('Daily Returns'!C$1699:C$1950,'Daily Returns'!D$1699:D$1950)</f>
        <v>3.7998670843493142E-2</v>
      </c>
    </row>
    <row r="1699" spans="1:10" x14ac:dyDescent="0.25">
      <c r="A1699" s="60">
        <f>'Daily Prices'!A1951</f>
        <v>45251</v>
      </c>
      <c r="B1699" s="61">
        <f>STDEV('Daily Returns'!B$1700:B$1951)*SQRT(Assumptions!$C$9)</f>
        <v>0.11965815667059963</v>
      </c>
      <c r="C1699" s="61">
        <f>STDEV('Daily Returns'!C$1700:C$1951)*SQRT(Assumptions!$C$9)</f>
        <v>0.14611860518468067</v>
      </c>
      <c r="D1699" s="61">
        <f>STDEV('Daily Returns'!D$1700:D$1951)*SQRT(Assumptions!$C$9)</f>
        <v>0.18304435524286322</v>
      </c>
      <c r="E1699" s="61">
        <f>STDEV('Daily Returns'!E$1700:E$1951)*SQRT(Assumptions!$C$9)</f>
        <v>9.8243794855783828E-2</v>
      </c>
      <c r="F1699" s="48">
        <f>'Growth Index'!E1951/'Growth Index'!E1699-1</f>
        <v>0.19380851347442984</v>
      </c>
      <c r="G1699" s="62">
        <f>(F1699-Assumptions!$C$8)/E1699</f>
        <v>1.3111109323852284</v>
      </c>
      <c r="H1699" s="62">
        <f>CORREL('Daily Returns'!B$1700:B$1951,'Daily Returns'!C$1700:C$1951)</f>
        <v>0.15976508724384458</v>
      </c>
      <c r="I1699" s="62">
        <f>CORREL('Daily Returns'!B$1700:B$1951,'Daily Returns'!D$1700:D$1951)</f>
        <v>0.25273101448111612</v>
      </c>
      <c r="J1699" s="62">
        <f>CORREL('Daily Returns'!C$1700:C$1951,'Daily Returns'!D$1700:D$1951)</f>
        <v>4.1258268701116318E-2</v>
      </c>
    </row>
    <row r="1700" spans="1:10" x14ac:dyDescent="0.25">
      <c r="A1700" s="63">
        <f>'Daily Prices'!A1952</f>
        <v>45252</v>
      </c>
      <c r="B1700" s="35">
        <f>STDEV('Daily Returns'!B$1701:B$1952)*SQRT(Assumptions!$C$9)</f>
        <v>0.11959290847887424</v>
      </c>
      <c r="C1700" s="35">
        <f>STDEV('Daily Returns'!C$1701:C$1952)*SQRT(Assumptions!$C$9)</f>
        <v>0.14619664776190699</v>
      </c>
      <c r="D1700" s="35">
        <f>STDEV('Daily Returns'!D$1701:D$1952)*SQRT(Assumptions!$C$9)</f>
        <v>0.1830321053853303</v>
      </c>
      <c r="E1700" s="35">
        <f>STDEV('Daily Returns'!E$1701:E$1952)*SQRT(Assumptions!$C$9)</f>
        <v>9.8231180475155125E-2</v>
      </c>
      <c r="F1700" s="32">
        <f>'Growth Index'!E1952/'Growth Index'!E1700-1</f>
        <v>0.19447259760604285</v>
      </c>
      <c r="G1700" s="37">
        <f>(F1700-Assumptions!$C$8)/E1700</f>
        <v>1.3180397199725131</v>
      </c>
      <c r="H1700" s="37">
        <f>CORREL('Daily Returns'!B$1701:B$1952,'Daily Returns'!C$1701:C$1952)</f>
        <v>0.15912476833925937</v>
      </c>
      <c r="I1700" s="37">
        <f>CORREL('Daily Returns'!B$1701:B$1952,'Daily Returns'!D$1701:D$1952)</f>
        <v>0.25241950562881643</v>
      </c>
      <c r="J1700" s="37">
        <f>CORREL('Daily Returns'!C$1701:C$1952,'Daily Returns'!D$1701:D$1952)</f>
        <v>4.1272012609001346E-2</v>
      </c>
    </row>
    <row r="1701" spans="1:10" x14ac:dyDescent="0.25">
      <c r="A1701" s="60">
        <f>'Daily Prices'!A1953</f>
        <v>45253</v>
      </c>
      <c r="B1701" s="61">
        <f>STDEV('Daily Returns'!B$1702:B$1953)*SQRT(Assumptions!$C$9)</f>
        <v>0.11937355872139202</v>
      </c>
      <c r="C1701" s="61">
        <f>STDEV('Daily Returns'!C$1702:C$1953)*SQRT(Assumptions!$C$9)</f>
        <v>0.14614544767211812</v>
      </c>
      <c r="D1701" s="61">
        <f>STDEV('Daily Returns'!D$1702:D$1953)*SQRT(Assumptions!$C$9)</f>
        <v>0.18305033878934279</v>
      </c>
      <c r="E1701" s="61">
        <f>STDEV('Daily Returns'!E$1702:E$1953)*SQRT(Assumptions!$C$9)</f>
        <v>9.8137710471243991E-2</v>
      </c>
      <c r="F1701" s="48">
        <f>'Growth Index'!E1953/'Growth Index'!E1701-1</f>
        <v>0.19732183135577297</v>
      </c>
      <c r="G1701" s="62">
        <f>(F1701-Assumptions!$C$8)/E1701</f>
        <v>1.3483280863225915</v>
      </c>
      <c r="H1701" s="62">
        <f>CORREL('Daily Returns'!B$1702:B$1953,'Daily Returns'!C$1702:C$1953)</f>
        <v>0.15737502534009312</v>
      </c>
      <c r="I1701" s="62">
        <f>CORREL('Daily Returns'!B$1702:B$1953,'Daily Returns'!D$1702:D$1953)</f>
        <v>0.25210069933817331</v>
      </c>
      <c r="J1701" s="62">
        <f>CORREL('Daily Returns'!C$1702:C$1953,'Daily Returns'!D$1702:D$1953)</f>
        <v>4.1269988470974059E-2</v>
      </c>
    </row>
    <row r="1702" spans="1:10" x14ac:dyDescent="0.25">
      <c r="A1702" s="63">
        <f>'Daily Prices'!A1954</f>
        <v>45254</v>
      </c>
      <c r="B1702" s="35">
        <f>STDEV('Daily Returns'!B$1703:B$1954)*SQRT(Assumptions!$C$9)</f>
        <v>0.11790175881126175</v>
      </c>
      <c r="C1702" s="35">
        <f>STDEV('Daily Returns'!C$1703:C$1954)*SQRT(Assumptions!$C$9)</f>
        <v>0.14520390065725539</v>
      </c>
      <c r="D1702" s="35">
        <f>STDEV('Daily Returns'!D$1703:D$1954)*SQRT(Assumptions!$C$9)</f>
        <v>0.18217336862107125</v>
      </c>
      <c r="E1702" s="35">
        <f>STDEV('Daily Returns'!E$1703:E$1954)*SQRT(Assumptions!$C$9)</f>
        <v>9.6524689121807575E-2</v>
      </c>
      <c r="F1702" s="32">
        <f>'Growth Index'!E1954/'Growth Index'!E1702-1</f>
        <v>0.22130011704297581</v>
      </c>
      <c r="G1702" s="37">
        <f>(F1702-Assumptions!$C$8)/E1702</f>
        <v>1.6192760470405216</v>
      </c>
      <c r="H1702" s="37">
        <f>CORREL('Daily Returns'!B$1703:B$1954,'Daily Returns'!C$1703:C$1954)</f>
        <v>0.14169435724743532</v>
      </c>
      <c r="I1702" s="37">
        <f>CORREL('Daily Returns'!B$1703:B$1954,'Daily Returns'!D$1703:D$1954)</f>
        <v>0.24045175951143583</v>
      </c>
      <c r="J1702" s="37">
        <f>CORREL('Daily Returns'!C$1703:C$1954,'Daily Returns'!D$1703:D$1954)</f>
        <v>3.0530490160655097E-2</v>
      </c>
    </row>
    <row r="1703" spans="1:10" x14ac:dyDescent="0.25">
      <c r="A1703" s="60">
        <f>'Daily Prices'!A1955</f>
        <v>45258</v>
      </c>
      <c r="B1703" s="61">
        <f>STDEV('Daily Returns'!B$1704:B$1955)*SQRT(Assumptions!$C$9)</f>
        <v>0.11783969364906015</v>
      </c>
      <c r="C1703" s="61">
        <f>STDEV('Daily Returns'!C$1704:C$1955)*SQRT(Assumptions!$C$9)</f>
        <v>0.14571282022770427</v>
      </c>
      <c r="D1703" s="61">
        <f>STDEV('Daily Returns'!D$1704:D$1955)*SQRT(Assumptions!$C$9)</f>
        <v>0.18218484331149373</v>
      </c>
      <c r="E1703" s="61">
        <f>STDEV('Daily Returns'!E$1704:E$1955)*SQRT(Assumptions!$C$9)</f>
        <v>9.6739351167282148E-2</v>
      </c>
      <c r="F1703" s="48">
        <f>'Growth Index'!E1955/'Growth Index'!E1703-1</f>
        <v>0.22722304349591527</v>
      </c>
      <c r="G1703" s="62">
        <f>(F1703-Assumptions!$C$8)/E1703</f>
        <v>1.6769085334818754</v>
      </c>
      <c r="H1703" s="62">
        <f>CORREL('Daily Returns'!B$1704:B$1955,'Daily Returns'!C$1704:C$1955)</f>
        <v>0.14340156739739232</v>
      </c>
      <c r="I1703" s="62">
        <f>CORREL('Daily Returns'!B$1704:B$1955,'Daily Returns'!D$1704:D$1955)</f>
        <v>0.24038972272015777</v>
      </c>
      <c r="J1703" s="62">
        <f>CORREL('Daily Returns'!C$1704:C$1955,'Daily Returns'!D$1704:D$1955)</f>
        <v>3.2092072671478671E-2</v>
      </c>
    </row>
    <row r="1704" spans="1:10" x14ac:dyDescent="0.25">
      <c r="A1704" s="63">
        <f>'Daily Prices'!A1956</f>
        <v>45259</v>
      </c>
      <c r="B1704" s="35">
        <f>STDEV('Daily Returns'!B$1705:B$1956)*SQRT(Assumptions!$C$9)</f>
        <v>0.11794227464603808</v>
      </c>
      <c r="C1704" s="35">
        <f>STDEV('Daily Returns'!C$1705:C$1956)*SQRT(Assumptions!$C$9)</f>
        <v>0.14600936854553001</v>
      </c>
      <c r="D1704" s="35">
        <f>STDEV('Daily Returns'!D$1705:D$1956)*SQRT(Assumptions!$C$9)</f>
        <v>0.18226552037824012</v>
      </c>
      <c r="E1704" s="35">
        <f>STDEV('Daily Returns'!E$1705:E$1956)*SQRT(Assumptions!$C$9)</f>
        <v>9.7106887046228885E-2</v>
      </c>
      <c r="F1704" s="32">
        <f>'Growth Index'!E1956/'Growth Index'!E1704-1</f>
        <v>0.23321343128442829</v>
      </c>
      <c r="G1704" s="37">
        <f>(F1704-Assumptions!$C$8)/E1704</f>
        <v>1.7322502697913515</v>
      </c>
      <c r="H1704" s="37">
        <f>CORREL('Daily Returns'!B$1705:B$1956,'Daily Returns'!C$1705:C$1956)</f>
        <v>0.14910591330808928</v>
      </c>
      <c r="I1704" s="37">
        <f>CORREL('Daily Returns'!B$1705:B$1956,'Daily Returns'!D$1705:D$1956)</f>
        <v>0.24135530421176402</v>
      </c>
      <c r="J1704" s="37">
        <f>CORREL('Daily Returns'!C$1705:C$1956,'Daily Returns'!D$1705:D$1956)</f>
        <v>3.5508913113005872E-2</v>
      </c>
    </row>
    <row r="1705" spans="1:10" x14ac:dyDescent="0.25">
      <c r="A1705" s="60">
        <f>'Daily Prices'!A1957</f>
        <v>45260</v>
      </c>
      <c r="B1705" s="61">
        <f>STDEV('Daily Returns'!B$1706:B$1957)*SQRT(Assumptions!$C$9)</f>
        <v>0.11784309158927858</v>
      </c>
      <c r="C1705" s="61">
        <f>STDEV('Daily Returns'!C$1706:C$1957)*SQRT(Assumptions!$C$9)</f>
        <v>0.14597426333550545</v>
      </c>
      <c r="D1705" s="61">
        <f>STDEV('Daily Returns'!D$1706:D$1957)*SQRT(Assumptions!$C$9)</f>
        <v>0.18225561584612418</v>
      </c>
      <c r="E1705" s="61">
        <f>STDEV('Daily Returns'!E$1706:E$1957)*SQRT(Assumptions!$C$9)</f>
        <v>9.7103732760435005E-2</v>
      </c>
      <c r="F1705" s="48">
        <f>'Growth Index'!E1957/'Growth Index'!E1705-1</f>
        <v>0.23397625444836567</v>
      </c>
      <c r="G1705" s="62">
        <f>(F1705-Assumptions!$C$8)/E1705</f>
        <v>1.7401622949474831</v>
      </c>
      <c r="H1705" s="62">
        <f>CORREL('Daily Returns'!B$1706:B$1957,'Daily Returns'!C$1706:C$1957)</f>
        <v>0.15091714152312749</v>
      </c>
      <c r="I1705" s="62">
        <f>CORREL('Daily Returns'!B$1706:B$1957,'Daily Returns'!D$1706:D$1957)</f>
        <v>0.24026370311153447</v>
      </c>
      <c r="J1705" s="62">
        <f>CORREL('Daily Returns'!C$1706:C$1957,'Daily Returns'!D$1706:D$1957)</f>
        <v>3.5785922356962346E-2</v>
      </c>
    </row>
    <row r="1706" spans="1:10" x14ac:dyDescent="0.25">
      <c r="A1706" s="63">
        <f>'Daily Prices'!A1958</f>
        <v>45261</v>
      </c>
      <c r="B1706" s="35">
        <f>STDEV('Daily Returns'!B$1707:B$1958)*SQRT(Assumptions!$C$9)</f>
        <v>0.11787822812441934</v>
      </c>
      <c r="C1706" s="35">
        <f>STDEV('Daily Returns'!C$1707:C$1958)*SQRT(Assumptions!$C$9)</f>
        <v>0.14554830412875647</v>
      </c>
      <c r="D1706" s="35">
        <f>STDEV('Daily Returns'!D$1707:D$1958)*SQRT(Assumptions!$C$9)</f>
        <v>0.1822332745858353</v>
      </c>
      <c r="E1706" s="35">
        <f>STDEV('Daily Returns'!E$1707:E$1958)*SQRT(Assumptions!$C$9)</f>
        <v>9.7217475098458073E-2</v>
      </c>
      <c r="F1706" s="32">
        <f>'Growth Index'!E1958/'Growth Index'!E1706-1</f>
        <v>0.23892540253448757</v>
      </c>
      <c r="G1706" s="37">
        <f>(F1706-Assumptions!$C$8)/E1706</f>
        <v>1.7890343516774396</v>
      </c>
      <c r="H1706" s="37">
        <f>CORREL('Daily Returns'!B$1707:B$1958,'Daily Returns'!C$1707:C$1958)</f>
        <v>0.1563738370367703</v>
      </c>
      <c r="I1706" s="37">
        <f>CORREL('Daily Returns'!B$1707:B$1958,'Daily Returns'!D$1707:D$1958)</f>
        <v>0.24020562200670639</v>
      </c>
      <c r="J1706" s="37">
        <f>CORREL('Daily Returns'!C$1707:C$1958,'Daily Returns'!D$1707:D$1958)</f>
        <v>3.922285771613658E-2</v>
      </c>
    </row>
    <row r="1707" spans="1:10" x14ac:dyDescent="0.25">
      <c r="A1707" s="60">
        <f>'Daily Prices'!A1959</f>
        <v>45264</v>
      </c>
      <c r="B1707" s="61">
        <f>STDEV('Daily Returns'!B$1708:B$1959)*SQRT(Assumptions!$C$9)</f>
        <v>0.11819740079725941</v>
      </c>
      <c r="C1707" s="61">
        <f>STDEV('Daily Returns'!C$1708:C$1959)*SQRT(Assumptions!$C$9)</f>
        <v>0.14468112630053342</v>
      </c>
      <c r="D1707" s="61">
        <f>STDEV('Daily Returns'!D$1708:D$1959)*SQRT(Assumptions!$C$9)</f>
        <v>0.18135939892069655</v>
      </c>
      <c r="E1707" s="61">
        <f>STDEV('Daily Returns'!E$1708:E$1959)*SQRT(Assumptions!$C$9)</f>
        <v>9.6021848924274789E-2</v>
      </c>
      <c r="F1707" s="48">
        <f>'Growth Index'!E1959/'Growth Index'!E1707-1</f>
        <v>0.27141005125805284</v>
      </c>
      <c r="G1707" s="62">
        <f>(F1707-Assumptions!$C$8)/E1707</f>
        <v>2.1496154632560027</v>
      </c>
      <c r="H1707" s="62">
        <f>CORREL('Daily Returns'!B$1708:B$1959,'Daily Returns'!C$1708:C$1959)</f>
        <v>0.14227424270078282</v>
      </c>
      <c r="I1707" s="62">
        <f>CORREL('Daily Returns'!B$1708:B$1959,'Daily Returns'!D$1708:D$1959)</f>
        <v>0.2304258963355455</v>
      </c>
      <c r="J1707" s="62">
        <f>CORREL('Daily Returns'!C$1708:C$1959,'Daily Returns'!D$1708:D$1959)</f>
        <v>2.8643447954429246E-2</v>
      </c>
    </row>
    <row r="1708" spans="1:10" x14ac:dyDescent="0.25">
      <c r="A1708" s="63">
        <f>'Daily Prices'!A1960</f>
        <v>45265</v>
      </c>
      <c r="B1708" s="35">
        <f>STDEV('Daily Returns'!B$1709:B$1960)*SQRT(Assumptions!$C$9)</f>
        <v>0.11707005212273552</v>
      </c>
      <c r="C1708" s="35">
        <f>STDEV('Daily Returns'!C$1709:C$1960)*SQRT(Assumptions!$C$9)</f>
        <v>0.1452498663433088</v>
      </c>
      <c r="D1708" s="35">
        <f>STDEV('Daily Returns'!D$1709:D$1960)*SQRT(Assumptions!$C$9)</f>
        <v>0.18029392053929483</v>
      </c>
      <c r="E1708" s="35">
        <f>STDEV('Daily Returns'!E$1709:E$1960)*SQRT(Assumptions!$C$9)</f>
        <v>9.5576810446542149E-2</v>
      </c>
      <c r="F1708" s="32">
        <f>'Growth Index'!E1960/'Growth Index'!E1708-1</f>
        <v>0.28085825734935121</v>
      </c>
      <c r="G1708" s="37">
        <f>(F1708-Assumptions!$C$8)/E1708</f>
        <v>2.2584793983063984</v>
      </c>
      <c r="H1708" s="37">
        <f>CORREL('Daily Returns'!B$1709:B$1960,'Daily Returns'!C$1709:C$1960)</f>
        <v>0.14327119477384123</v>
      </c>
      <c r="I1708" s="37">
        <f>CORREL('Daily Returns'!B$1709:B$1960,'Daily Returns'!D$1709:D$1960)</f>
        <v>0.21885735147279245</v>
      </c>
      <c r="J1708" s="37">
        <f>CORREL('Daily Returns'!C$1709:C$1960,'Daily Returns'!D$1709:D$1960)</f>
        <v>2.9293616157338453E-2</v>
      </c>
    </row>
    <row r="1709" spans="1:10" x14ac:dyDescent="0.25">
      <c r="A1709" s="60">
        <f>'Daily Prices'!A1961</f>
        <v>45266</v>
      </c>
      <c r="B1709" s="61">
        <f>STDEV('Daily Returns'!B$1710:B$1961)*SQRT(Assumptions!$C$9)</f>
        <v>0.11714221992059284</v>
      </c>
      <c r="C1709" s="61">
        <f>STDEV('Daily Returns'!C$1710:C$1961)*SQRT(Assumptions!$C$9)</f>
        <v>0.14514948857211921</v>
      </c>
      <c r="D1709" s="61">
        <f>STDEV('Daily Returns'!D$1710:D$1961)*SQRT(Assumptions!$C$9)</f>
        <v>0.18036533493230683</v>
      </c>
      <c r="E1709" s="61">
        <f>STDEV('Daily Returns'!E$1710:E$1961)*SQRT(Assumptions!$C$9)</f>
        <v>9.5570936747858853E-2</v>
      </c>
      <c r="F1709" s="48">
        <f>'Growth Index'!E1961/'Growth Index'!E1709-1</f>
        <v>0.28920151717084663</v>
      </c>
      <c r="G1709" s="62">
        <f>(F1709-Assumptions!$C$8)/E1709</f>
        <v>2.3459173342869803</v>
      </c>
      <c r="H1709" s="62">
        <f>CORREL('Daily Returns'!B$1710:B$1961,'Daily Returns'!C$1710:C$1961)</f>
        <v>0.14292335088076102</v>
      </c>
      <c r="I1709" s="62">
        <f>CORREL('Daily Returns'!B$1710:B$1961,'Daily Returns'!D$1710:D$1961)</f>
        <v>0.21963017767572121</v>
      </c>
      <c r="J1709" s="62">
        <f>CORREL('Daily Returns'!C$1710:C$1961,'Daily Returns'!D$1710:D$1961)</f>
        <v>2.8885912874425677E-2</v>
      </c>
    </row>
    <row r="1710" spans="1:10" x14ac:dyDescent="0.25">
      <c r="A1710" s="63">
        <f>'Daily Prices'!A1962</f>
        <v>45267</v>
      </c>
      <c r="B1710" s="35">
        <f>STDEV('Daily Returns'!B$1711:B$1962)*SQRT(Assumptions!$C$9)</f>
        <v>0.11676634689718217</v>
      </c>
      <c r="C1710" s="35">
        <f>STDEV('Daily Returns'!C$1711:C$1962)*SQRT(Assumptions!$C$9)</f>
        <v>0.14490286270256647</v>
      </c>
      <c r="D1710" s="35">
        <f>STDEV('Daily Returns'!D$1711:D$1962)*SQRT(Assumptions!$C$9)</f>
        <v>0.18019836669725756</v>
      </c>
      <c r="E1710" s="35">
        <f>STDEV('Daily Returns'!E$1711:E$1962)*SQRT(Assumptions!$C$9)</f>
        <v>9.5542623354943054E-2</v>
      </c>
      <c r="F1710" s="32">
        <f>'Growth Index'!E1962/'Growth Index'!E1710-1</f>
        <v>0.29310155093660439</v>
      </c>
      <c r="G1710" s="37">
        <f>(F1710-Assumptions!$C$8)/E1710</f>
        <v>2.387432361881062</v>
      </c>
      <c r="H1710" s="37">
        <f>CORREL('Daily Returns'!B$1711:B$1962,'Daily Returns'!C$1711:C$1962)</f>
        <v>0.14861751714717783</v>
      </c>
      <c r="I1710" s="37">
        <f>CORREL('Daily Returns'!B$1711:B$1962,'Daily Returns'!D$1711:D$1962)</f>
        <v>0.21537711047367292</v>
      </c>
      <c r="J1710" s="37">
        <f>CORREL('Daily Returns'!C$1711:C$1962,'Daily Returns'!D$1711:D$1962)</f>
        <v>3.1939703902546177E-2</v>
      </c>
    </row>
    <row r="1711" spans="1:10" x14ac:dyDescent="0.25">
      <c r="A1711" s="60">
        <f>'Daily Prices'!A1963</f>
        <v>45272</v>
      </c>
      <c r="B1711" s="61">
        <f>STDEV('Daily Returns'!B$1712:B$1963)*SQRT(Assumptions!$C$9)</f>
        <v>0.11669206548188109</v>
      </c>
      <c r="C1711" s="61">
        <f>STDEV('Daily Returns'!C$1712:C$1963)*SQRT(Assumptions!$C$9)</f>
        <v>0.14680791536277013</v>
      </c>
      <c r="D1711" s="61">
        <f>STDEV('Daily Returns'!D$1712:D$1963)*SQRT(Assumptions!$C$9)</f>
        <v>0.18028379794497382</v>
      </c>
      <c r="E1711" s="61">
        <f>STDEV('Daily Returns'!E$1712:E$1963)*SQRT(Assumptions!$C$9)</f>
        <v>9.5862742009169846E-2</v>
      </c>
      <c r="F1711" s="48">
        <f>'Growth Index'!E1963/'Growth Index'!E1711-1</f>
        <v>0.28424834637506136</v>
      </c>
      <c r="G1711" s="62">
        <f>(F1711-Assumptions!$C$8)/E1711</f>
        <v>2.2871069800412025</v>
      </c>
      <c r="H1711" s="62">
        <f>CORREL('Daily Returns'!B$1712:B$1963,'Daily Returns'!C$1712:C$1963)</f>
        <v>0.14750261637718917</v>
      </c>
      <c r="I1711" s="62">
        <f>CORREL('Daily Returns'!B$1712:B$1963,'Daily Returns'!D$1712:D$1963)</f>
        <v>0.21530476813170565</v>
      </c>
      <c r="J1711" s="62">
        <f>CORREL('Daily Returns'!C$1712:C$1963,'Daily Returns'!D$1712:D$1963)</f>
        <v>2.6565577299747602E-2</v>
      </c>
    </row>
    <row r="1712" spans="1:10" x14ac:dyDescent="0.25">
      <c r="A1712" s="63">
        <f>'Daily Prices'!A1964</f>
        <v>45273</v>
      </c>
      <c r="B1712" s="35">
        <f>STDEV('Daily Returns'!B$1713:B$1964)*SQRT(Assumptions!$C$9)</f>
        <v>0.11541220734964436</v>
      </c>
      <c r="C1712" s="35">
        <f>STDEV('Daily Returns'!C$1713:C$1964)*SQRT(Assumptions!$C$9)</f>
        <v>0.14661655817571453</v>
      </c>
      <c r="D1712" s="35">
        <f>STDEV('Daily Returns'!D$1713:D$1964)*SQRT(Assumptions!$C$9)</f>
        <v>0.17997932280472181</v>
      </c>
      <c r="E1712" s="35">
        <f>STDEV('Daily Returns'!E$1713:E$1964)*SQRT(Assumptions!$C$9)</f>
        <v>9.5173565992229411E-2</v>
      </c>
      <c r="F1712" s="32">
        <f>'Growth Index'!E1964/'Growth Index'!E1712-1</f>
        <v>0.27103158537019989</v>
      </c>
      <c r="G1712" s="37">
        <f>(F1712-Assumptions!$C$8)/E1712</f>
        <v>2.1647984208873883</v>
      </c>
      <c r="H1712" s="37">
        <f>CORREL('Daily Returns'!B$1713:B$1964,'Daily Returns'!C$1713:C$1964)</f>
        <v>0.14169878435176544</v>
      </c>
      <c r="I1712" s="37">
        <f>CORREL('Daily Returns'!B$1713:B$1964,'Daily Returns'!D$1713:D$1964)</f>
        <v>0.20871087568356067</v>
      </c>
      <c r="J1712" s="37">
        <f>CORREL('Daily Returns'!C$1713:C$1964,'Daily Returns'!D$1713:D$1964)</f>
        <v>2.3470725613982394E-2</v>
      </c>
    </row>
    <row r="1713" spans="1:10" x14ac:dyDescent="0.25">
      <c r="A1713" s="60">
        <f>'Daily Prices'!A1965</f>
        <v>45274</v>
      </c>
      <c r="B1713" s="61">
        <f>STDEV('Daily Returns'!B$1714:B$1965)*SQRT(Assumptions!$C$9)</f>
        <v>0.11547320564129906</v>
      </c>
      <c r="C1713" s="61">
        <f>STDEV('Daily Returns'!C$1714:C$1965)*SQRT(Assumptions!$C$9)</f>
        <v>0.14974614770992242</v>
      </c>
      <c r="D1713" s="61">
        <f>STDEV('Daily Returns'!D$1714:D$1965)*SQRT(Assumptions!$C$9)</f>
        <v>0.18009817205490411</v>
      </c>
      <c r="E1713" s="61">
        <f>STDEV('Daily Returns'!E$1714:E$1965)*SQRT(Assumptions!$C$9)</f>
        <v>9.685738530614578E-2</v>
      </c>
      <c r="F1713" s="48">
        <f>'Growth Index'!E1965/'Growth Index'!E1713-1</f>
        <v>0.29767651052480137</v>
      </c>
      <c r="G1713" s="62">
        <f>(F1713-Assumptions!$C$8)/E1713</f>
        <v>2.4022588446855133</v>
      </c>
      <c r="H1713" s="62">
        <f>CORREL('Daily Returns'!B$1714:B$1965,'Daily Returns'!C$1714:C$1965)</f>
        <v>0.16029579576499464</v>
      </c>
      <c r="I1713" s="62">
        <f>CORREL('Daily Returns'!B$1714:B$1965,'Daily Returns'!D$1714:D$1965)</f>
        <v>0.2150721882190679</v>
      </c>
      <c r="J1713" s="62">
        <f>CORREL('Daily Returns'!C$1714:C$1965,'Daily Returns'!D$1714:D$1965)</f>
        <v>3.1511117140189455E-2</v>
      </c>
    </row>
    <row r="1714" spans="1:10" x14ac:dyDescent="0.25">
      <c r="A1714" s="63">
        <f>'Daily Prices'!A1966</f>
        <v>45275</v>
      </c>
      <c r="B1714" s="35">
        <f>STDEV('Daily Returns'!B$1715:B$1966)*SQRT(Assumptions!$C$9)</f>
        <v>0.11359680622438921</v>
      </c>
      <c r="C1714" s="35">
        <f>STDEV('Daily Returns'!C$1715:C$1966)*SQRT(Assumptions!$C$9)</f>
        <v>0.14602544547341301</v>
      </c>
      <c r="D1714" s="35">
        <f>STDEV('Daily Returns'!D$1715:D$1966)*SQRT(Assumptions!$C$9)</f>
        <v>0.18021682713851409</v>
      </c>
      <c r="E1714" s="35">
        <f>STDEV('Daily Returns'!E$1715:E$1966)*SQRT(Assumptions!$C$9)</f>
        <v>9.4256683337335487E-2</v>
      </c>
      <c r="F1714" s="32">
        <f>'Growth Index'!E1966/'Growth Index'!E1714-1</f>
        <v>0.27164993139501803</v>
      </c>
      <c r="G1714" s="37">
        <f>(F1714-Assumptions!$C$8)/E1714</f>
        <v>2.1924167504964931</v>
      </c>
      <c r="H1714" s="37">
        <f>CORREL('Daily Returns'!B$1715:B$1966,'Daily Returns'!C$1715:C$1966)</f>
        <v>0.10733731659748333</v>
      </c>
      <c r="I1714" s="37">
        <f>CORREL('Daily Returns'!B$1715:B$1966,'Daily Returns'!D$1715:D$1966)</f>
        <v>0.21887476869262432</v>
      </c>
      <c r="J1714" s="37">
        <f>CORREL('Daily Returns'!C$1715:C$1966,'Daily Returns'!D$1715:D$1966)</f>
        <v>2.4429237482423025E-2</v>
      </c>
    </row>
    <row r="1715" spans="1:10" x14ac:dyDescent="0.25">
      <c r="A1715" s="60">
        <f>'Daily Prices'!A1967</f>
        <v>45278</v>
      </c>
      <c r="B1715" s="61">
        <f>STDEV('Daily Returns'!B$1716:B$1967)*SQRT(Assumptions!$C$9)</f>
        <v>0.11353985020536547</v>
      </c>
      <c r="C1715" s="61">
        <f>STDEV('Daily Returns'!C$1716:C$1967)*SQRT(Assumptions!$C$9)</f>
        <v>0.14464877722593622</v>
      </c>
      <c r="D1715" s="61">
        <f>STDEV('Daily Returns'!D$1716:D$1967)*SQRT(Assumptions!$C$9)</f>
        <v>0.18020770366752775</v>
      </c>
      <c r="E1715" s="61">
        <f>STDEV('Daily Returns'!E$1716:E$1967)*SQRT(Assumptions!$C$9)</f>
        <v>9.39378719266169E-2</v>
      </c>
      <c r="F1715" s="48">
        <f>'Growth Index'!E1967/'Growth Index'!E1715-1</f>
        <v>0.2779844009599437</v>
      </c>
      <c r="G1715" s="62">
        <f>(F1715-Assumptions!$C$8)/E1715</f>
        <v>2.2672900353365941</v>
      </c>
      <c r="H1715" s="62">
        <f>CORREL('Daily Returns'!B$1716:B$1967,'Daily Returns'!C$1716:C$1967)</f>
        <v>0.10323270214811821</v>
      </c>
      <c r="I1715" s="62">
        <f>CORREL('Daily Returns'!B$1716:B$1967,'Daily Returns'!D$1716:D$1967)</f>
        <v>0.22034281581129148</v>
      </c>
      <c r="J1715" s="62">
        <f>CORREL('Daily Returns'!C$1716:C$1967,'Daily Returns'!D$1716:D$1967)</f>
        <v>2.8011074716493209E-2</v>
      </c>
    </row>
    <row r="1716" spans="1:10" x14ac:dyDescent="0.25">
      <c r="A1716" s="63">
        <f>'Daily Prices'!A1968</f>
        <v>45279</v>
      </c>
      <c r="B1716" s="35">
        <f>STDEV('Daily Returns'!B$1717:B$1968)*SQRT(Assumptions!$C$9)</f>
        <v>0.1124855043448139</v>
      </c>
      <c r="C1716" s="35">
        <f>STDEV('Daily Returns'!C$1717:C$1968)*SQRT(Assumptions!$C$9)</f>
        <v>0.14446506471308221</v>
      </c>
      <c r="D1716" s="35">
        <f>STDEV('Daily Returns'!D$1717:D$1968)*SQRT(Assumptions!$C$9)</f>
        <v>0.18004325557894182</v>
      </c>
      <c r="E1716" s="35">
        <f>STDEV('Daily Returns'!E$1717:E$1968)*SQRT(Assumptions!$C$9)</f>
        <v>9.3333487765063436E-2</v>
      </c>
      <c r="F1716" s="32">
        <f>'Growth Index'!E1968/'Growth Index'!E1716-1</f>
        <v>0.2970598593587912</v>
      </c>
      <c r="G1716" s="37">
        <f>(F1716-Assumptions!$C$8)/E1716</f>
        <v>2.4863515220059718</v>
      </c>
      <c r="H1716" s="37">
        <f>CORREL('Daily Returns'!B$1717:B$1968,'Daily Returns'!C$1717:C$1968)</f>
        <v>9.458226440114452E-2</v>
      </c>
      <c r="I1716" s="37">
        <f>CORREL('Daily Returns'!B$1717:B$1968,'Daily Returns'!D$1717:D$1968)</f>
        <v>0.21674022864087233</v>
      </c>
      <c r="J1716" s="37">
        <f>CORREL('Daily Returns'!C$1717:C$1968,'Daily Returns'!D$1717:D$1968)</f>
        <v>2.511255935687573E-2</v>
      </c>
    </row>
    <row r="1717" spans="1:10" x14ac:dyDescent="0.25">
      <c r="A1717" s="60">
        <f>'Daily Prices'!A1969</f>
        <v>45280</v>
      </c>
      <c r="B1717" s="61">
        <f>STDEV('Daily Returns'!B$1718:B$1969)*SQRT(Assumptions!$C$9)</f>
        <v>0.11334413862925691</v>
      </c>
      <c r="C1717" s="61">
        <f>STDEV('Daily Returns'!C$1718:C$1969)*SQRT(Assumptions!$C$9)</f>
        <v>0.14412487644824395</v>
      </c>
      <c r="D1717" s="61">
        <f>STDEV('Daily Returns'!D$1718:D$1969)*SQRT(Assumptions!$C$9)</f>
        <v>0.18083168753388443</v>
      </c>
      <c r="E1717" s="61">
        <f>STDEV('Daily Returns'!E$1718:E$1969)*SQRT(Assumptions!$C$9)</f>
        <v>9.3772093404821275E-2</v>
      </c>
      <c r="F1717" s="48">
        <f>'Growth Index'!E1969/'Growth Index'!E1717-1</f>
        <v>0.29088994840626659</v>
      </c>
      <c r="G1717" s="62">
        <f>(F1717-Assumptions!$C$8)/E1717</f>
        <v>2.4089250885237514</v>
      </c>
      <c r="H1717" s="62">
        <f>CORREL('Daily Returns'!B$1718:B$1969,'Daily Returns'!C$1718:C$1969)</f>
        <v>9.7231817458515793E-2</v>
      </c>
      <c r="I1717" s="62">
        <f>CORREL('Daily Returns'!B$1718:B$1969,'Daily Returns'!D$1718:D$1969)</f>
        <v>0.22702737901673495</v>
      </c>
      <c r="J1717" s="62">
        <f>CORREL('Daily Returns'!C$1718:C$1969,'Daily Returns'!D$1718:D$1969)</f>
        <v>2.4249372430091471E-2</v>
      </c>
    </row>
    <row r="1718" spans="1:10" x14ac:dyDescent="0.25">
      <c r="A1718" s="63">
        <f>'Daily Prices'!A1970</f>
        <v>45281</v>
      </c>
      <c r="B1718" s="35">
        <f>STDEV('Daily Returns'!B$1719:B$1970)*SQRT(Assumptions!$C$9)</f>
        <v>0.1128752580361007</v>
      </c>
      <c r="C1718" s="35">
        <f>STDEV('Daily Returns'!C$1719:C$1970)*SQRT(Assumptions!$C$9)</f>
        <v>0.1441519285683634</v>
      </c>
      <c r="D1718" s="35">
        <f>STDEV('Daily Returns'!D$1719:D$1970)*SQRT(Assumptions!$C$9)</f>
        <v>0.18074427170926441</v>
      </c>
      <c r="E1718" s="35">
        <f>STDEV('Daily Returns'!E$1719:E$1970)*SQRT(Assumptions!$C$9)</f>
        <v>9.3650481266684446E-2</v>
      </c>
      <c r="F1718" s="32">
        <f>'Growth Index'!E1970/'Growth Index'!E1718-1</f>
        <v>0.28781018898472177</v>
      </c>
      <c r="G1718" s="37">
        <f>(F1718-Assumptions!$C$8)/E1718</f>
        <v>2.3791675811065485</v>
      </c>
      <c r="H1718" s="37">
        <f>CORREL('Daily Returns'!B$1719:B$1970,'Daily Returns'!C$1719:C$1970)</f>
        <v>9.7343560105374663E-2</v>
      </c>
      <c r="I1718" s="37">
        <f>CORREL('Daily Returns'!B$1719:B$1970,'Daily Returns'!D$1719:D$1970)</f>
        <v>0.22521505503478301</v>
      </c>
      <c r="J1718" s="37">
        <f>CORREL('Daily Returns'!C$1719:C$1970,'Daily Returns'!D$1719:D$1970)</f>
        <v>2.424745374404438E-2</v>
      </c>
    </row>
    <row r="1719" spans="1:10" x14ac:dyDescent="0.25">
      <c r="A1719" s="60">
        <f>'Daily Prices'!A1971</f>
        <v>45282</v>
      </c>
      <c r="B1719" s="61">
        <f>STDEV('Daily Returns'!B$1720:B$1971)*SQRT(Assumptions!$C$9)</f>
        <v>0.11264396710023911</v>
      </c>
      <c r="C1719" s="61">
        <f>STDEV('Daily Returns'!C$1720:C$1971)*SQRT(Assumptions!$C$9)</f>
        <v>0.14406186426501327</v>
      </c>
      <c r="D1719" s="61">
        <f>STDEV('Daily Returns'!D$1720:D$1971)*SQRT(Assumptions!$C$9)</f>
        <v>0.18064167426078587</v>
      </c>
      <c r="E1719" s="61">
        <f>STDEV('Daily Returns'!E$1720:E$1971)*SQRT(Assumptions!$C$9)</f>
        <v>9.3443210808540275E-2</v>
      </c>
      <c r="F1719" s="48">
        <f>'Growth Index'!E1971/'Growth Index'!E1719-1</f>
        <v>0.28113559771352925</v>
      </c>
      <c r="G1719" s="62">
        <f>(F1719-Assumptions!$C$8)/E1719</f>
        <v>2.3130155293612349</v>
      </c>
      <c r="H1719" s="62">
        <f>CORREL('Daily Returns'!B$1720:B$1971,'Daily Returns'!C$1720:C$1971)</f>
        <v>9.5008166118810022E-2</v>
      </c>
      <c r="I1719" s="62">
        <f>CORREL('Daily Returns'!B$1720:B$1971,'Daily Returns'!D$1720:D$1971)</f>
        <v>0.22364433651874019</v>
      </c>
      <c r="J1719" s="62">
        <f>CORREL('Daily Returns'!C$1720:C$1971,'Daily Returns'!D$1720:D$1971)</f>
        <v>2.2904779896910598E-2</v>
      </c>
    </row>
    <row r="1720" spans="1:10" x14ac:dyDescent="0.25">
      <c r="A1720" s="63">
        <f>'Daily Prices'!A1972</f>
        <v>45286</v>
      </c>
      <c r="B1720" s="35">
        <f>STDEV('Daily Returns'!B$1721:B$1972)*SQRT(Assumptions!$C$9)</f>
        <v>0.11233923773748969</v>
      </c>
      <c r="C1720" s="35">
        <f>STDEV('Daily Returns'!C$1721:C$1972)*SQRT(Assumptions!$C$9)</f>
        <v>0.14393677207358307</v>
      </c>
      <c r="D1720" s="35">
        <f>STDEV('Daily Returns'!D$1721:D$1972)*SQRT(Assumptions!$C$9)</f>
        <v>0.18038910218198129</v>
      </c>
      <c r="E1720" s="35">
        <f>STDEV('Daily Returns'!E$1721:E$1972)*SQRT(Assumptions!$C$9)</f>
        <v>9.3402007724134026E-2</v>
      </c>
      <c r="F1720" s="32">
        <f>'Growth Index'!E1972/'Growth Index'!E1720-1</f>
        <v>0.27955445975666859</v>
      </c>
      <c r="G1720" s="37">
        <f>(F1720-Assumptions!$C$8)/E1720</f>
        <v>2.2971075781407442</v>
      </c>
      <c r="H1720" s="37">
        <f>CORREL('Daily Returns'!B$1721:B$1972,'Daily Returns'!C$1721:C$1972)</f>
        <v>9.8451926178924939E-2</v>
      </c>
      <c r="I1720" s="37">
        <f>CORREL('Daily Returns'!B$1721:B$1972,'Daily Returns'!D$1721:D$1972)</f>
        <v>0.22036048062976663</v>
      </c>
      <c r="J1720" s="37">
        <f>CORREL('Daily Returns'!C$1721:C$1972,'Daily Returns'!D$1721:D$1972)</f>
        <v>2.5482072435216295E-2</v>
      </c>
    </row>
    <row r="1721" spans="1:10" x14ac:dyDescent="0.25">
      <c r="A1721" s="60">
        <f>'Daily Prices'!A1973</f>
        <v>45287</v>
      </c>
      <c r="B1721" s="61">
        <f>STDEV('Daily Returns'!B$1722:B$1973)*SQRT(Assumptions!$C$9)</f>
        <v>0.11269105746830298</v>
      </c>
      <c r="C1721" s="61">
        <f>STDEV('Daily Returns'!C$1722:C$1973)*SQRT(Assumptions!$C$9)</f>
        <v>0.14445584401515321</v>
      </c>
      <c r="D1721" s="61">
        <f>STDEV('Daily Returns'!D$1722:D$1973)*SQRT(Assumptions!$C$9)</f>
        <v>0.18044820103801026</v>
      </c>
      <c r="E1721" s="61">
        <f>STDEV('Daily Returns'!E$1722:E$1973)*SQRT(Assumptions!$C$9)</f>
        <v>9.3869268462315122E-2</v>
      </c>
      <c r="F1721" s="48">
        <f>'Growth Index'!E1973/'Growth Index'!E1721-1</f>
        <v>0.29494123014420781</v>
      </c>
      <c r="G1721" s="62">
        <f>(F1721-Assumptions!$C$8)/E1721</f>
        <v>2.4495900938710342</v>
      </c>
      <c r="H1721" s="62">
        <f>CORREL('Daily Returns'!B$1722:B$1973,'Daily Returns'!C$1722:C$1973)</f>
        <v>0.10565399486994861</v>
      </c>
      <c r="I1721" s="62">
        <f>CORREL('Daily Returns'!B$1722:B$1973,'Daily Returns'!D$1722:D$1973)</f>
        <v>0.22230744608927636</v>
      </c>
      <c r="J1721" s="62">
        <f>CORREL('Daily Returns'!C$1722:C$1973,'Daily Returns'!D$1722:D$1973)</f>
        <v>2.7601477533489457E-2</v>
      </c>
    </row>
    <row r="1722" spans="1:10" x14ac:dyDescent="0.25">
      <c r="A1722" s="63">
        <f>'Daily Prices'!A1974</f>
        <v>45288</v>
      </c>
      <c r="B1722" s="35">
        <f>STDEV('Daily Returns'!B$1723:B$1974)*SQRT(Assumptions!$C$9)</f>
        <v>0.11277228934836911</v>
      </c>
      <c r="C1722" s="35">
        <f>STDEV('Daily Returns'!C$1723:C$1974)*SQRT(Assumptions!$C$9)</f>
        <v>0.14445527422565599</v>
      </c>
      <c r="D1722" s="35">
        <f>STDEV('Daily Returns'!D$1723:D$1974)*SQRT(Assumptions!$C$9)</f>
        <v>0.18051394132194662</v>
      </c>
      <c r="E1722" s="35">
        <f>STDEV('Daily Returns'!E$1723:E$1974)*SQRT(Assumptions!$C$9)</f>
        <v>9.3947226007193838E-2</v>
      </c>
      <c r="F1722" s="32">
        <f>'Growth Index'!E1974/'Growth Index'!E1722-1</f>
        <v>0.2997718993291083</v>
      </c>
      <c r="G1722" s="37">
        <f>(F1722-Assumptions!$C$8)/E1722</f>
        <v>2.4989763860737204</v>
      </c>
      <c r="H1722" s="37">
        <f>CORREL('Daily Returns'!B$1723:B$1974,'Daily Returns'!C$1723:C$1974)</f>
        <v>0.10627852752001514</v>
      </c>
      <c r="I1722" s="37">
        <f>CORREL('Daily Returns'!B$1723:B$1974,'Daily Returns'!D$1723:D$1974)</f>
        <v>0.2231372922148942</v>
      </c>
      <c r="J1722" s="37">
        <f>CORREL('Daily Returns'!C$1723:C$1974,'Daily Returns'!D$1723:D$1974)</f>
        <v>2.8266221681225868E-2</v>
      </c>
    </row>
    <row r="1723" spans="1:10" x14ac:dyDescent="0.25">
      <c r="A1723" s="60">
        <f>'Daily Prices'!A1975</f>
        <v>45289</v>
      </c>
      <c r="B1723" s="61">
        <f>STDEV('Daily Returns'!B$1724:B$1975)*SQRT(Assumptions!$C$9)</f>
        <v>0.11281292438136628</v>
      </c>
      <c r="C1723" s="61">
        <f>STDEV('Daily Returns'!C$1724:C$1975)*SQRT(Assumptions!$C$9)</f>
        <v>0.14443548541888054</v>
      </c>
      <c r="D1723" s="61">
        <f>STDEV('Daily Returns'!D$1724:D$1975)*SQRT(Assumptions!$C$9)</f>
        <v>0.18057093954364772</v>
      </c>
      <c r="E1723" s="61">
        <f>STDEV('Daily Returns'!E$1724:E$1975)*SQRT(Assumptions!$C$9)</f>
        <v>9.397043407343722E-2</v>
      </c>
      <c r="F1723" s="48">
        <f>'Growth Index'!E1975/'Growth Index'!E1723-1</f>
        <v>0.29357956160193743</v>
      </c>
      <c r="G1723" s="62">
        <f>(F1723-Assumptions!$C$8)/E1723</f>
        <v>2.432462549053505</v>
      </c>
      <c r="H1723" s="62">
        <f>CORREL('Daily Returns'!B$1724:B$1975,'Daily Returns'!C$1724:C$1975)</f>
        <v>0.10630051997195382</v>
      </c>
      <c r="I1723" s="62">
        <f>CORREL('Daily Returns'!B$1724:B$1975,'Daily Returns'!D$1724:D$1975)</f>
        <v>0.22366658134796119</v>
      </c>
      <c r="J1723" s="62">
        <f>CORREL('Daily Returns'!C$1724:C$1975,'Daily Returns'!D$1724:D$1975)</f>
        <v>2.8249374038350414E-2</v>
      </c>
    </row>
    <row r="1724" spans="1:10" x14ac:dyDescent="0.25">
      <c r="A1724" s="63">
        <f>'Daily Prices'!A1976</f>
        <v>45292</v>
      </c>
      <c r="B1724" s="35">
        <f>STDEV('Daily Returns'!B$1725:B$1976)*SQRT(Assumptions!$C$9)</f>
        <v>0.11276817027541949</v>
      </c>
      <c r="C1724" s="35">
        <f>STDEV('Daily Returns'!C$1725:C$1976)*SQRT(Assumptions!$C$9)</f>
        <v>0.14428365602682014</v>
      </c>
      <c r="D1724" s="35">
        <f>STDEV('Daily Returns'!D$1725:D$1976)*SQRT(Assumptions!$C$9)</f>
        <v>0.18014106794907606</v>
      </c>
      <c r="E1724" s="35">
        <f>STDEV('Daily Returns'!E$1725:E$1976)*SQRT(Assumptions!$C$9)</f>
        <v>9.3682986174433366E-2</v>
      </c>
      <c r="F1724" s="32">
        <f>'Growth Index'!E1976/'Growth Index'!E1724-1</f>
        <v>0.28323253750761745</v>
      </c>
      <c r="G1724" s="37">
        <f>(F1724-Assumptions!$C$8)/E1724</f>
        <v>2.3294788778538571</v>
      </c>
      <c r="H1724" s="37">
        <f>CORREL('Daily Returns'!B$1725:B$1976,'Daily Returns'!C$1725:C$1976)</f>
        <v>0.10516090385517823</v>
      </c>
      <c r="I1724" s="37">
        <f>CORREL('Daily Returns'!B$1725:B$1976,'Daily Returns'!D$1725:D$1976)</f>
        <v>0.22233803871601682</v>
      </c>
      <c r="J1724" s="37">
        <f>CORREL('Daily Returns'!C$1725:C$1976,'Daily Returns'!D$1725:D$1976)</f>
        <v>2.5160260956193142E-2</v>
      </c>
    </row>
    <row r="1725" spans="1:10" x14ac:dyDescent="0.25">
      <c r="A1725" s="60">
        <f>'Daily Prices'!A1977</f>
        <v>45293</v>
      </c>
      <c r="B1725" s="61">
        <f>STDEV('Daily Returns'!B$1726:B$1977)*SQRT(Assumptions!$C$9)</f>
        <v>0.11289494168115147</v>
      </c>
      <c r="C1725" s="61">
        <f>STDEV('Daily Returns'!C$1726:C$1977)*SQRT(Assumptions!$C$9)</f>
        <v>0.14438379339003801</v>
      </c>
      <c r="D1725" s="61">
        <f>STDEV('Daily Returns'!D$1726:D$1977)*SQRT(Assumptions!$C$9)</f>
        <v>0.18190417497645048</v>
      </c>
      <c r="E1725" s="61">
        <f>STDEV('Daily Returns'!E$1726:E$1977)*SQRT(Assumptions!$C$9)</f>
        <v>9.3741547410771342E-2</v>
      </c>
      <c r="F1725" s="48">
        <f>'Growth Index'!E1977/'Growth Index'!E1725-1</f>
        <v>0.28600247129014678</v>
      </c>
      <c r="G1725" s="62">
        <f>(F1725-Assumptions!$C$8)/E1725</f>
        <v>2.3575722547199232</v>
      </c>
      <c r="H1725" s="62">
        <f>CORREL('Daily Returns'!B$1726:B$1977,'Daily Returns'!C$1726:C$1977)</f>
        <v>0.10737901862356275</v>
      </c>
      <c r="I1725" s="62">
        <f>CORREL('Daily Returns'!B$1726:B$1977,'Daily Returns'!D$1726:D$1977)</f>
        <v>0.21179079996153244</v>
      </c>
      <c r="J1725" s="62">
        <f>CORREL('Daily Returns'!C$1726:C$1977,'Daily Returns'!D$1726:D$1977)</f>
        <v>1.9665464861223385E-2</v>
      </c>
    </row>
    <row r="1726" spans="1:10" x14ac:dyDescent="0.25">
      <c r="A1726" s="63">
        <f>'Daily Prices'!A1978</f>
        <v>45294</v>
      </c>
      <c r="B1726" s="35">
        <f>STDEV('Daily Returns'!B$1727:B$1978)*SQRT(Assumptions!$C$9)</f>
        <v>0.11316153990246246</v>
      </c>
      <c r="C1726" s="35">
        <f>STDEV('Daily Returns'!C$1727:C$1978)*SQRT(Assumptions!$C$9)</f>
        <v>0.14468074658932137</v>
      </c>
      <c r="D1726" s="35">
        <f>STDEV('Daily Returns'!D$1727:D$1978)*SQRT(Assumptions!$C$9)</f>
        <v>0.18189572887623276</v>
      </c>
      <c r="E1726" s="35">
        <f>STDEV('Daily Returns'!E$1727:E$1978)*SQRT(Assumptions!$C$9)</f>
        <v>9.4023972452373206E-2</v>
      </c>
      <c r="F1726" s="32">
        <f>'Growth Index'!E1978/'Growth Index'!E1726-1</f>
        <v>0.27994795217280699</v>
      </c>
      <c r="G1726" s="37">
        <f>(F1726-Assumptions!$C$8)/E1726</f>
        <v>2.2860973278031458</v>
      </c>
      <c r="H1726" s="37">
        <f>CORREL('Daily Returns'!B$1727:B$1978,'Daily Returns'!C$1727:C$1978)</f>
        <v>0.11449186664406449</v>
      </c>
      <c r="I1726" s="37">
        <f>CORREL('Daily Returns'!B$1727:B$1978,'Daily Returns'!D$1727:D$1978)</f>
        <v>0.2123603176158089</v>
      </c>
      <c r="J1726" s="37">
        <f>CORREL('Daily Returns'!C$1727:C$1978,'Daily Returns'!D$1727:D$1978)</f>
        <v>1.969232197211758E-2</v>
      </c>
    </row>
    <row r="1727" spans="1:10" x14ac:dyDescent="0.25">
      <c r="A1727" s="60">
        <f>'Daily Prices'!A1979</f>
        <v>45295</v>
      </c>
      <c r="B1727" s="61">
        <f>STDEV('Daily Returns'!B$1728:B$1979)*SQRT(Assumptions!$C$9)</f>
        <v>0.11264560612022601</v>
      </c>
      <c r="C1727" s="61">
        <f>STDEV('Daily Returns'!C$1728:C$1979)*SQRT(Assumptions!$C$9)</f>
        <v>0.14471694177289898</v>
      </c>
      <c r="D1727" s="61">
        <f>STDEV('Daily Returns'!D$1728:D$1979)*SQRT(Assumptions!$C$9)</f>
        <v>0.18171833670450993</v>
      </c>
      <c r="E1727" s="61">
        <f>STDEV('Daily Returns'!E$1728:E$1979)*SQRT(Assumptions!$C$9)</f>
        <v>9.3832798648720017E-2</v>
      </c>
      <c r="F1727" s="48">
        <f>'Growth Index'!E1979/'Growth Index'!E1727-1</f>
        <v>0.27234732770064007</v>
      </c>
      <c r="G1727" s="62">
        <f>(F1727-Assumptions!$C$8)/E1727</f>
        <v>2.209753206625352</v>
      </c>
      <c r="H1727" s="62">
        <f>CORREL('Daily Returns'!B$1728:B$1979,'Daily Returns'!C$1728:C$1979)</f>
        <v>0.11414320924754984</v>
      </c>
      <c r="I1727" s="62">
        <f>CORREL('Daily Returns'!B$1728:B$1979,'Daily Returns'!D$1728:D$1979)</f>
        <v>0.20798844058596908</v>
      </c>
      <c r="J1727" s="62">
        <f>CORREL('Daily Returns'!C$1728:C$1979,'Daily Returns'!D$1728:D$1979)</f>
        <v>2.0096981742763094E-2</v>
      </c>
    </row>
    <row r="1728" spans="1:10" x14ac:dyDescent="0.25">
      <c r="A1728" s="63">
        <f>'Daily Prices'!A1980</f>
        <v>45299</v>
      </c>
      <c r="B1728" s="35">
        <f>STDEV('Daily Returns'!B$1729:B$1980)*SQRT(Assumptions!$C$9)</f>
        <v>0.11276244352691675</v>
      </c>
      <c r="C1728" s="35">
        <f>STDEV('Daily Returns'!C$1729:C$1980)*SQRT(Assumptions!$C$9)</f>
        <v>0.14506181320931999</v>
      </c>
      <c r="D1728" s="35">
        <f>STDEV('Daily Returns'!D$1729:D$1980)*SQRT(Assumptions!$C$9)</f>
        <v>0.18172534338696619</v>
      </c>
      <c r="E1728" s="35">
        <f>STDEV('Daily Returns'!E$1729:E$1980)*SQRT(Assumptions!$C$9)</f>
        <v>9.4057539678059993E-2</v>
      </c>
      <c r="F1728" s="32">
        <f>'Growth Index'!E1980/'Growth Index'!E1728-1</f>
        <v>0.26122261365991184</v>
      </c>
      <c r="G1728" s="37">
        <f>(F1728-Assumptions!$C$8)/E1728</f>
        <v>2.0861976012932328</v>
      </c>
      <c r="H1728" s="37">
        <f>CORREL('Daily Returns'!B$1729:B$1980,'Daily Returns'!C$1729:C$1980)</f>
        <v>0.11827975053162483</v>
      </c>
      <c r="I1728" s="37">
        <f>CORREL('Daily Returns'!B$1729:B$1980,'Daily Returns'!D$1729:D$1980)</f>
        <v>0.20820515879314266</v>
      </c>
      <c r="J1728" s="37">
        <f>CORREL('Daily Returns'!C$1729:C$1980,'Daily Returns'!D$1729:D$1980)</f>
        <v>2.0719520436523881E-2</v>
      </c>
    </row>
    <row r="1729" spans="1:10" x14ac:dyDescent="0.25">
      <c r="A1729" s="60">
        <f>'Daily Prices'!A1981</f>
        <v>45301</v>
      </c>
      <c r="B1729" s="61">
        <f>STDEV('Daily Returns'!B$1730:B$1981)*SQRT(Assumptions!$C$9)</f>
        <v>0.11274196348371993</v>
      </c>
      <c r="C1729" s="61">
        <f>STDEV('Daily Returns'!C$1730:C$1981)*SQRT(Assumptions!$C$9)</f>
        <v>0.14502959108107277</v>
      </c>
      <c r="D1729" s="61">
        <f>STDEV('Daily Returns'!D$1730:D$1981)*SQRT(Assumptions!$C$9)</f>
        <v>0.18173220277216462</v>
      </c>
      <c r="E1729" s="61">
        <f>STDEV('Daily Returns'!E$1730:E$1981)*SQRT(Assumptions!$C$9)</f>
        <v>9.4058904254248246E-2</v>
      </c>
      <c r="F1729" s="48">
        <f>'Growth Index'!E1981/'Growth Index'!E1729-1</f>
        <v>0.26164620146129325</v>
      </c>
      <c r="G1729" s="62">
        <f>(F1729-Assumptions!$C$8)/E1729</f>
        <v>2.0906707665841382</v>
      </c>
      <c r="H1729" s="62">
        <f>CORREL('Daily Returns'!B$1730:B$1981,'Daily Returns'!C$1730:C$1981)</f>
        <v>0.11911303668300333</v>
      </c>
      <c r="I1729" s="62">
        <f>CORREL('Daily Returns'!B$1730:B$1981,'Daily Returns'!D$1730:D$1981)</f>
        <v>0.20809039600362639</v>
      </c>
      <c r="J1729" s="62">
        <f>CORREL('Daily Returns'!C$1730:C$1981,'Daily Returns'!D$1730:D$1981)</f>
        <v>2.0627658624531486E-2</v>
      </c>
    </row>
    <row r="1730" spans="1:10" x14ac:dyDescent="0.25">
      <c r="A1730" s="63">
        <f>'Daily Prices'!A1982</f>
        <v>45306</v>
      </c>
      <c r="B1730" s="35">
        <f>STDEV('Daily Returns'!B$1731:B$1982)*SQRT(Assumptions!$C$9)</f>
        <v>0.11497645003556081</v>
      </c>
      <c r="C1730" s="35">
        <f>STDEV('Daily Returns'!C$1731:C$1982)*SQRT(Assumptions!$C$9)</f>
        <v>0.14464627677445072</v>
      </c>
      <c r="D1730" s="35">
        <f>STDEV('Daily Returns'!D$1731:D$1982)*SQRT(Assumptions!$C$9)</f>
        <v>0.18173891487678348</v>
      </c>
      <c r="E1730" s="35">
        <f>STDEV('Daily Returns'!E$1731:E$1982)*SQRT(Assumptions!$C$9)</f>
        <v>9.436440440076542E-2</v>
      </c>
      <c r="F1730" s="32">
        <f>'Growth Index'!E1982/'Growth Index'!E1730-1</f>
        <v>0.28061359895319327</v>
      </c>
      <c r="G1730" s="37">
        <f>(F1730-Assumptions!$C$8)/E1730</f>
        <v>2.2849039351478635</v>
      </c>
      <c r="H1730" s="37">
        <f>CORREL('Daily Returns'!B$1731:B$1982,'Daily Returns'!C$1731:C$1982)</f>
        <v>0.12637043219380512</v>
      </c>
      <c r="I1730" s="37">
        <f>CORREL('Daily Returns'!B$1731:B$1982,'Daily Returns'!D$1731:D$1982)</f>
        <v>0.20219807573687637</v>
      </c>
      <c r="J1730" s="37">
        <f>CORREL('Daily Returns'!C$1731:C$1982,'Daily Returns'!D$1731:D$1982)</f>
        <v>2.0565275121321728E-2</v>
      </c>
    </row>
    <row r="1731" spans="1:10" x14ac:dyDescent="0.25">
      <c r="A1731" s="60">
        <f>'Daily Prices'!A1983</f>
        <v>45307</v>
      </c>
      <c r="B1731" s="61">
        <f>STDEV('Daily Returns'!B$1732:B$1983)*SQRT(Assumptions!$C$9)</f>
        <v>0.11502372336614756</v>
      </c>
      <c r="C1731" s="61">
        <f>STDEV('Daily Returns'!C$1732:C$1983)*SQRT(Assumptions!$C$9)</f>
        <v>0.14351904780109564</v>
      </c>
      <c r="D1731" s="61">
        <f>STDEV('Daily Returns'!D$1732:D$1983)*SQRT(Assumptions!$C$9)</f>
        <v>0.1818374302630355</v>
      </c>
      <c r="E1731" s="61">
        <f>STDEV('Daily Returns'!E$1732:E$1983)*SQRT(Assumptions!$C$9)</f>
        <v>9.4130450150751957E-2</v>
      </c>
      <c r="F1731" s="48">
        <f>'Growth Index'!E1983/'Growth Index'!E1731-1</f>
        <v>0.26497646157686394</v>
      </c>
      <c r="G1731" s="62">
        <f>(F1731-Assumptions!$C$8)/E1731</f>
        <v>2.1244609077784853</v>
      </c>
      <c r="H1731" s="62">
        <f>CORREL('Daily Returns'!B$1732:B$1983,'Daily Returns'!C$1732:C$1983)</f>
        <v>0.1268697682241367</v>
      </c>
      <c r="I1731" s="62">
        <f>CORREL('Daily Returns'!B$1732:B$1983,'Daily Returns'!D$1732:D$1983)</f>
        <v>0.20296637332585771</v>
      </c>
      <c r="J1731" s="62">
        <f>CORREL('Daily Returns'!C$1732:C$1983,'Daily Returns'!D$1732:D$1983)</f>
        <v>2.1002996557277488E-2</v>
      </c>
    </row>
    <row r="1732" spans="1:10" x14ac:dyDescent="0.25">
      <c r="A1732" s="63">
        <f>'Daily Prices'!A1984</f>
        <v>45308</v>
      </c>
      <c r="B1732" s="35">
        <f>STDEV('Daily Returns'!B$1733:B$1984)*SQRT(Assumptions!$C$9)</f>
        <v>0.11725916674547782</v>
      </c>
      <c r="C1732" s="35">
        <f>STDEV('Daily Returns'!C$1733:C$1984)*SQRT(Assumptions!$C$9)</f>
        <v>0.14406432981186701</v>
      </c>
      <c r="D1732" s="35">
        <f>STDEV('Daily Returns'!D$1733:D$1984)*SQRT(Assumptions!$C$9)</f>
        <v>0.18265459426575115</v>
      </c>
      <c r="E1732" s="35">
        <f>STDEV('Daily Returns'!E$1733:E$1984)*SQRT(Assumptions!$C$9)</f>
        <v>9.566513104048277E-2</v>
      </c>
      <c r="F1732" s="32">
        <f>'Growth Index'!E1984/'Growth Index'!E1732-1</f>
        <v>0.24212510891694161</v>
      </c>
      <c r="G1732" s="37">
        <f>(F1732-Assumptions!$C$8)/E1732</f>
        <v>1.8515116949140777</v>
      </c>
      <c r="H1732" s="37">
        <f>CORREL('Daily Returns'!B$1733:B$1984,'Daily Returns'!C$1733:C$1984)</f>
        <v>0.14112865834559196</v>
      </c>
      <c r="I1732" s="37">
        <f>CORREL('Daily Returns'!B$1733:B$1984,'Daily Returns'!D$1733:D$1984)</f>
        <v>0.21663648081700523</v>
      </c>
      <c r="J1732" s="37">
        <f>CORREL('Daily Returns'!C$1733:C$1984,'Daily Returns'!D$1733:D$1984)</f>
        <v>2.9074547280349736E-2</v>
      </c>
    </row>
    <row r="1733" spans="1:10" x14ac:dyDescent="0.25">
      <c r="A1733" s="60">
        <f>'Daily Prices'!A1985</f>
        <v>45309</v>
      </c>
      <c r="B1733" s="61">
        <f>STDEV('Daily Returns'!B$1734:B$1985)*SQRT(Assumptions!$C$9)</f>
        <v>0.11694003206756622</v>
      </c>
      <c r="C1733" s="61">
        <f>STDEV('Daily Returns'!C$1734:C$1985)*SQRT(Assumptions!$C$9)</f>
        <v>0.14182420786837535</v>
      </c>
      <c r="D1733" s="61">
        <f>STDEV('Daily Returns'!D$1734:D$1985)*SQRT(Assumptions!$C$9)</f>
        <v>0.18267589380506608</v>
      </c>
      <c r="E1733" s="61">
        <f>STDEV('Daily Returns'!E$1734:E$1985)*SQRT(Assumptions!$C$9)</f>
        <v>9.5408897284400385E-2</v>
      </c>
      <c r="F1733" s="48">
        <f>'Growth Index'!E1985/'Growth Index'!E1733-1</f>
        <v>0.23006524252626481</v>
      </c>
      <c r="G1733" s="62">
        <f>(F1733-Assumptions!$C$8)/E1733</f>
        <v>1.7300822797923001</v>
      </c>
      <c r="H1733" s="62">
        <f>CORREL('Daily Returns'!B$1734:B$1985,'Daily Returns'!C$1734:C$1985)</f>
        <v>0.15903746135955191</v>
      </c>
      <c r="I1733" s="62">
        <f>CORREL('Daily Returns'!B$1734:B$1985,'Daily Returns'!D$1734:D$1985)</f>
        <v>0.21833952872871823</v>
      </c>
      <c r="J1733" s="62">
        <f>CORREL('Daily Returns'!C$1734:C$1985,'Daily Returns'!D$1734:D$1985)</f>
        <v>2.8614970851918609E-2</v>
      </c>
    </row>
    <row r="1734" spans="1:10" x14ac:dyDescent="0.25">
      <c r="A1734" s="63">
        <f>'Daily Prices'!A1986</f>
        <v>45310</v>
      </c>
      <c r="B1734" s="35">
        <f>STDEV('Daily Returns'!B$1735:B$1986)*SQRT(Assumptions!$C$9)</f>
        <v>0.11557906747869987</v>
      </c>
      <c r="C1734" s="35">
        <f>STDEV('Daily Returns'!C$1735:C$1986)*SQRT(Assumptions!$C$9)</f>
        <v>0.14189884040484962</v>
      </c>
      <c r="D1734" s="35">
        <f>STDEV('Daily Returns'!D$1735:D$1986)*SQRT(Assumptions!$C$9)</f>
        <v>0.18285395043880065</v>
      </c>
      <c r="E1734" s="35">
        <f>STDEV('Daily Returns'!E$1735:E$1986)*SQRT(Assumptions!$C$9)</f>
        <v>9.5352877809591119E-2</v>
      </c>
      <c r="F1734" s="32">
        <f>'Growth Index'!E1986/'Growth Index'!E1734-1</f>
        <v>0.22915186178402847</v>
      </c>
      <c r="G1734" s="37">
        <f>(F1734-Assumptions!$C$8)/E1734</f>
        <v>1.7215197438699346</v>
      </c>
      <c r="H1734" s="37">
        <f>CORREL('Daily Returns'!B$1735:B$1986,'Daily Returns'!C$1735:C$1986)</f>
        <v>0.1586874168557891</v>
      </c>
      <c r="I1734" s="37">
        <f>CORREL('Daily Returns'!B$1735:B$1986,'Daily Returns'!D$1735:D$1986)</f>
        <v>0.2222997208549804</v>
      </c>
      <c r="J1734" s="37">
        <f>CORREL('Daily Returns'!C$1735:C$1986,'Daily Returns'!D$1735:D$1986)</f>
        <v>3.0316238818907975E-2</v>
      </c>
    </row>
    <row r="1735" spans="1:10" x14ac:dyDescent="0.25">
      <c r="A1735" s="60">
        <f>'Daily Prices'!A1987</f>
        <v>45314</v>
      </c>
      <c r="B1735" s="61">
        <f>STDEV('Daily Returns'!B$1736:B$1987)*SQRT(Assumptions!$C$9)</f>
        <v>0.11707164959319101</v>
      </c>
      <c r="C1735" s="61">
        <f>STDEV('Daily Returns'!C$1736:C$1987)*SQRT(Assumptions!$C$9)</f>
        <v>0.14157277865338172</v>
      </c>
      <c r="D1735" s="61">
        <f>STDEV('Daily Returns'!D$1736:D$1987)*SQRT(Assumptions!$C$9)</f>
        <v>0.18324062105401401</v>
      </c>
      <c r="E1735" s="61">
        <f>STDEV('Daily Returns'!E$1736:E$1987)*SQRT(Assumptions!$C$9)</f>
        <v>9.5932227819244639E-2</v>
      </c>
      <c r="F1735" s="48">
        <f>'Growth Index'!E1987/'Growth Index'!E1735-1</f>
        <v>0.21370449378171741</v>
      </c>
      <c r="G1735" s="62">
        <f>(F1735-Assumptions!$C$8)/E1735</f>
        <v>1.5500994521038978</v>
      </c>
      <c r="H1735" s="62">
        <f>CORREL('Daily Returns'!B$1736:B$1987,'Daily Returns'!C$1736:C$1987)</f>
        <v>0.16273355148307125</v>
      </c>
      <c r="I1735" s="62">
        <f>CORREL('Daily Returns'!B$1736:B$1987,'Daily Returns'!D$1736:D$1987)</f>
        <v>0.2294248659746958</v>
      </c>
      <c r="J1735" s="62">
        <f>CORREL('Daily Returns'!C$1736:C$1987,'Daily Returns'!D$1736:D$1987)</f>
        <v>3.3319758001759882E-2</v>
      </c>
    </row>
    <row r="1736" spans="1:10" x14ac:dyDescent="0.25">
      <c r="A1736" s="63">
        <f>'Daily Prices'!A1988</f>
        <v>45315</v>
      </c>
      <c r="B1736" s="35">
        <f>STDEV('Daily Returns'!B$1737:B$1988)*SQRT(Assumptions!$C$9)</f>
        <v>0.11738533173999127</v>
      </c>
      <c r="C1736" s="35">
        <f>STDEV('Daily Returns'!C$1737:C$1988)*SQRT(Assumptions!$C$9)</f>
        <v>0.14157260663988736</v>
      </c>
      <c r="D1736" s="35">
        <f>STDEV('Daily Returns'!D$1737:D$1988)*SQRT(Assumptions!$C$9)</f>
        <v>0.18347100010807627</v>
      </c>
      <c r="E1736" s="35">
        <f>STDEV('Daily Returns'!E$1737:E$1988)*SQRT(Assumptions!$C$9)</f>
        <v>9.608395405471061E-2</v>
      </c>
      <c r="F1736" s="32">
        <f>'Growth Index'!E1988/'Growth Index'!E1736-1</f>
        <v>0.21803488310301722</v>
      </c>
      <c r="G1736" s="37">
        <f>(F1736-Assumptions!$C$8)/E1736</f>
        <v>1.5927204974920006</v>
      </c>
      <c r="H1736" s="37">
        <f>CORREL('Daily Returns'!B$1737:B$1988,'Daily Returns'!C$1737:C$1988)</f>
        <v>0.16238613768859556</v>
      </c>
      <c r="I1736" s="37">
        <f>CORREL('Daily Returns'!B$1737:B$1988,'Daily Returns'!D$1737:D$1988)</f>
        <v>0.2321848049848631</v>
      </c>
      <c r="J1736" s="37">
        <f>CORREL('Daily Returns'!C$1737:C$1988,'Daily Returns'!D$1737:D$1988)</f>
        <v>3.3339152549726428E-2</v>
      </c>
    </row>
    <row r="1737" spans="1:10" x14ac:dyDescent="0.25">
      <c r="A1737" s="60">
        <f>'Daily Prices'!A1989</f>
        <v>45316</v>
      </c>
      <c r="B1737" s="61">
        <f>STDEV('Daily Returns'!B$1738:B$1989)*SQRT(Assumptions!$C$9)</f>
        <v>0.11751460497040168</v>
      </c>
      <c r="C1737" s="61">
        <f>STDEV('Daily Returns'!C$1738:C$1989)*SQRT(Assumptions!$C$9)</f>
        <v>0.1414171725005309</v>
      </c>
      <c r="D1737" s="61">
        <f>STDEV('Daily Returns'!D$1738:D$1989)*SQRT(Assumptions!$C$9)</f>
        <v>0.18372374887623119</v>
      </c>
      <c r="E1737" s="61">
        <f>STDEV('Daily Returns'!E$1738:E$1989)*SQRT(Assumptions!$C$9)</f>
        <v>9.6152699816186141E-2</v>
      </c>
      <c r="F1737" s="48">
        <f>'Growth Index'!E1989/'Growth Index'!E1737-1</f>
        <v>0.20729848633135317</v>
      </c>
      <c r="G1737" s="62">
        <f>(F1737-Assumptions!$C$8)/E1737</f>
        <v>1.4799219013442506</v>
      </c>
      <c r="H1737" s="62">
        <f>CORREL('Daily Returns'!B$1738:B$1989,'Daily Returns'!C$1738:C$1989)</f>
        <v>0.16235617039589451</v>
      </c>
      <c r="I1737" s="62">
        <f>CORREL('Daily Returns'!B$1738:B$1989,'Daily Returns'!D$1738:D$1989)</f>
        <v>0.23406918955796427</v>
      </c>
      <c r="J1737" s="62">
        <f>CORREL('Daily Returns'!C$1738:C$1989,'Daily Returns'!D$1738:D$1989)</f>
        <v>3.3286573815507037E-2</v>
      </c>
    </row>
    <row r="1738" spans="1:10" x14ac:dyDescent="0.25">
      <c r="A1738" s="63">
        <f>'Daily Prices'!A1990</f>
        <v>45320</v>
      </c>
      <c r="B1738" s="35">
        <f>STDEV('Daily Returns'!B$1739:B$1990)*SQRT(Assumptions!$C$9)</f>
        <v>0.1186585342564766</v>
      </c>
      <c r="C1738" s="35">
        <f>STDEV('Daily Returns'!C$1739:C$1990)*SQRT(Assumptions!$C$9)</f>
        <v>0.14127006868480702</v>
      </c>
      <c r="D1738" s="35">
        <f>STDEV('Daily Returns'!D$1739:D$1990)*SQRT(Assumptions!$C$9)</f>
        <v>0.18399570659646661</v>
      </c>
      <c r="E1738" s="35">
        <f>STDEV('Daily Returns'!E$1739:E$1990)*SQRT(Assumptions!$C$9)</f>
        <v>9.6349885691175793E-2</v>
      </c>
      <c r="F1738" s="32">
        <f>'Growth Index'!E1990/'Growth Index'!E1738-1</f>
        <v>0.22305422865288138</v>
      </c>
      <c r="G1738" s="37">
        <f>(F1738-Assumptions!$C$8)/E1738</f>
        <v>1.6404194724162167</v>
      </c>
      <c r="H1738" s="37">
        <f>CORREL('Daily Returns'!B$1739:B$1990,'Daily Returns'!C$1739:C$1990)</f>
        <v>0.15840956802052814</v>
      </c>
      <c r="I1738" s="37">
        <f>CORREL('Daily Returns'!B$1739:B$1990,'Daily Returns'!D$1739:D$1990)</f>
        <v>0.23905023841850773</v>
      </c>
      <c r="J1738" s="37">
        <f>CORREL('Daily Returns'!C$1739:C$1990,'Daily Returns'!D$1739:D$1990)</f>
        <v>3.1951417766504203E-2</v>
      </c>
    </row>
    <row r="1739" spans="1:10" x14ac:dyDescent="0.25">
      <c r="A1739" s="60">
        <f>'Daily Prices'!A1991</f>
        <v>45321</v>
      </c>
      <c r="B1739" s="61">
        <f>STDEV('Daily Returns'!B$1740:B$1991)*SQRT(Assumptions!$C$9)</f>
        <v>0.11922472134150616</v>
      </c>
      <c r="C1739" s="61">
        <f>STDEV('Daily Returns'!C$1740:C$1991)*SQRT(Assumptions!$C$9)</f>
        <v>0.14144140045212827</v>
      </c>
      <c r="D1739" s="61">
        <f>STDEV('Daily Returns'!D$1740:D$1991)*SQRT(Assumptions!$C$9)</f>
        <v>0.18396340756927654</v>
      </c>
      <c r="E1739" s="61">
        <f>STDEV('Daily Returns'!E$1740:E$1991)*SQRT(Assumptions!$C$9)</f>
        <v>9.6265820648364822E-2</v>
      </c>
      <c r="F1739" s="48">
        <f>'Growth Index'!E1991/'Growth Index'!E1739-1</f>
        <v>0.22675480020926475</v>
      </c>
      <c r="G1739" s="62">
        <f>(F1739-Assumptions!$C$8)/E1739</f>
        <v>1.680293162410311</v>
      </c>
      <c r="H1739" s="62">
        <f>CORREL('Daily Returns'!B$1740:B$1991,'Daily Returns'!C$1740:C$1991)</f>
        <v>0.1507850515812191</v>
      </c>
      <c r="I1739" s="62">
        <f>CORREL('Daily Returns'!B$1740:B$1991,'Daily Returns'!D$1740:D$1991)</f>
        <v>0.23946529133525918</v>
      </c>
      <c r="J1739" s="62">
        <f>CORREL('Daily Returns'!C$1740:C$1991,'Daily Returns'!D$1740:D$1991)</f>
        <v>2.9690948784089784E-2</v>
      </c>
    </row>
    <row r="1740" spans="1:10" x14ac:dyDescent="0.25">
      <c r="A1740" s="63">
        <f>'Daily Prices'!A1992</f>
        <v>45322</v>
      </c>
      <c r="B1740" s="35">
        <f>STDEV('Daily Returns'!B$1741:B$1992)*SQRT(Assumptions!$C$9)</f>
        <v>0.11914848459186347</v>
      </c>
      <c r="C1740" s="35">
        <f>STDEV('Daily Returns'!C$1741:C$1992)*SQRT(Assumptions!$C$9)</f>
        <v>0.14136290522488554</v>
      </c>
      <c r="D1740" s="35">
        <f>STDEV('Daily Returns'!D$1741:D$1992)*SQRT(Assumptions!$C$9)</f>
        <v>0.18416594724031096</v>
      </c>
      <c r="E1740" s="35">
        <f>STDEV('Daily Returns'!E$1741:E$1992)*SQRT(Assumptions!$C$9)</f>
        <v>9.6279876300512032E-2</v>
      </c>
      <c r="F1740" s="32">
        <f>'Growth Index'!E1992/'Growth Index'!E1740-1</f>
        <v>0.24298540470986718</v>
      </c>
      <c r="G1740" s="37">
        <f>(F1740-Assumptions!$C$8)/E1740</f>
        <v>1.8486251909415947</v>
      </c>
      <c r="H1740" s="37">
        <f>CORREL('Daily Returns'!B$1741:B$1992,'Daily Returns'!C$1741:C$1992)</f>
        <v>0.14943626154781747</v>
      </c>
      <c r="I1740" s="37">
        <f>CORREL('Daily Returns'!B$1741:B$1992,'Daily Returns'!D$1741:D$1992)</f>
        <v>0.24094677758642163</v>
      </c>
      <c r="J1740" s="37">
        <f>CORREL('Daily Returns'!C$1741:C$1992,'Daily Returns'!D$1741:D$1992)</f>
        <v>2.9847138609287383E-2</v>
      </c>
    </row>
    <row r="1741" spans="1:10" x14ac:dyDescent="0.25">
      <c r="A1741" s="60">
        <f>'Daily Prices'!A1993</f>
        <v>45323</v>
      </c>
      <c r="B1741" s="61">
        <f>STDEV('Daily Returns'!B$1742:B$1993)*SQRT(Assumptions!$C$9)</f>
        <v>0.11910590446668866</v>
      </c>
      <c r="C1741" s="61">
        <f>STDEV('Daily Returns'!C$1742:C$1993)*SQRT(Assumptions!$C$9)</f>
        <v>0.14144511847598384</v>
      </c>
      <c r="D1741" s="61">
        <f>STDEV('Daily Returns'!D$1742:D$1993)*SQRT(Assumptions!$C$9)</f>
        <v>0.18601163895717149</v>
      </c>
      <c r="E1741" s="61">
        <f>STDEV('Daily Returns'!E$1742:E$1993)*SQRT(Assumptions!$C$9)</f>
        <v>9.6817999159137122E-2</v>
      </c>
      <c r="F1741" s="48">
        <f>'Growth Index'!E1993/'Growth Index'!E1741-1</f>
        <v>0.22673029462427441</v>
      </c>
      <c r="G1741" s="62">
        <f>(F1741-Assumptions!$C$8)/E1741</f>
        <v>1.6704568988091015</v>
      </c>
      <c r="H1741" s="62">
        <f>CORREL('Daily Returns'!B$1742:B$1993,'Daily Returns'!C$1742:C$1993)</f>
        <v>0.14990008953505726</v>
      </c>
      <c r="I1741" s="62">
        <f>CORREL('Daily Returns'!B$1742:B$1993,'Daily Returns'!D$1742:D$1993)</f>
        <v>0.24047507165819657</v>
      </c>
      <c r="J1741" s="62">
        <f>CORREL('Daily Returns'!C$1742:C$1993,'Daily Returns'!D$1742:D$1993)</f>
        <v>3.4330474621463096E-2</v>
      </c>
    </row>
    <row r="1742" spans="1:10" x14ac:dyDescent="0.25">
      <c r="A1742" s="63">
        <f>'Daily Prices'!A1994</f>
        <v>45324</v>
      </c>
      <c r="B1742" s="35">
        <f>STDEV('Daily Returns'!B$1743:B$1994)*SQRT(Assumptions!$C$9)</f>
        <v>0.11923021515990886</v>
      </c>
      <c r="C1742" s="35">
        <f>STDEV('Daily Returns'!C$1743:C$1994)*SQRT(Assumptions!$C$9)</f>
        <v>0.1415547673543332</v>
      </c>
      <c r="D1742" s="35">
        <f>STDEV('Daily Returns'!D$1743:D$1994)*SQRT(Assumptions!$C$9)</f>
        <v>0.18874789691226843</v>
      </c>
      <c r="E1742" s="35">
        <f>STDEV('Daily Returns'!E$1743:E$1994)*SQRT(Assumptions!$C$9)</f>
        <v>9.723129482361581E-2</v>
      </c>
      <c r="F1742" s="32">
        <f>'Growth Index'!E1994/'Growth Index'!E1742-1</f>
        <v>0.23746514223718651</v>
      </c>
      <c r="G1742" s="37">
        <f>(F1742-Assumptions!$C$8)/E1742</f>
        <v>1.773761653077335</v>
      </c>
      <c r="H1742" s="37">
        <f>CORREL('Daily Returns'!B$1743:B$1994,'Daily Returns'!C$1743:C$1994)</f>
        <v>0.14781617385304519</v>
      </c>
      <c r="I1742" s="37">
        <f>CORREL('Daily Returns'!B$1743:B$1994,'Daily Returns'!D$1743:D$1994)</f>
        <v>0.24452240803501188</v>
      </c>
      <c r="J1742" s="37">
        <f>CORREL('Daily Returns'!C$1743:C$1994,'Daily Returns'!D$1743:D$1994)</f>
        <v>2.6960363759997726E-2</v>
      </c>
    </row>
    <row r="1743" spans="1:10" x14ac:dyDescent="0.25">
      <c r="A1743" s="60">
        <f>'Daily Prices'!A1995</f>
        <v>45327</v>
      </c>
      <c r="B1743" s="61">
        <f>STDEV('Daily Returns'!B$1744:B$1995)*SQRT(Assumptions!$C$9)</f>
        <v>0.11877555238100566</v>
      </c>
      <c r="C1743" s="61">
        <f>STDEV('Daily Returns'!C$1744:C$1995)*SQRT(Assumptions!$C$9)</f>
        <v>0.14160294736672938</v>
      </c>
      <c r="D1743" s="61">
        <f>STDEV('Daily Returns'!D$1744:D$1995)*SQRT(Assumptions!$C$9)</f>
        <v>0.18850843317374533</v>
      </c>
      <c r="E1743" s="61">
        <f>STDEV('Daily Returns'!E$1744:E$1995)*SQRT(Assumptions!$C$9)</f>
        <v>9.6917420683885702E-2</v>
      </c>
      <c r="F1743" s="48">
        <f>'Growth Index'!E1995/'Growth Index'!E1743-1</f>
        <v>0.21973431042595859</v>
      </c>
      <c r="G1743" s="62">
        <f>(F1743-Assumptions!$C$8)/E1743</f>
        <v>1.5965582795548541</v>
      </c>
      <c r="H1743" s="62">
        <f>CORREL('Daily Returns'!B$1744:B$1995,'Daily Returns'!C$1744:C$1995)</f>
        <v>0.14587424443808342</v>
      </c>
      <c r="I1743" s="62">
        <f>CORREL('Daily Returns'!B$1744:B$1995,'Daily Returns'!D$1744:D$1995)</f>
        <v>0.24090366619988085</v>
      </c>
      <c r="J1743" s="62">
        <f>CORREL('Daily Returns'!C$1744:C$1995,'Daily Returns'!D$1744:D$1995)</f>
        <v>2.4531766110130096E-2</v>
      </c>
    </row>
    <row r="1744" spans="1:10" x14ac:dyDescent="0.25">
      <c r="A1744" s="63">
        <f>'Daily Prices'!A1996</f>
        <v>45329</v>
      </c>
      <c r="B1744" s="35">
        <f>STDEV('Daily Returns'!B$1745:B$1996)*SQRT(Assumptions!$C$9)</f>
        <v>0.1188922741341133</v>
      </c>
      <c r="C1744" s="35">
        <f>STDEV('Daily Returns'!C$1745:C$1996)*SQRT(Assumptions!$C$9)</f>
        <v>0.14191781707102472</v>
      </c>
      <c r="D1744" s="35">
        <f>STDEV('Daily Returns'!D$1745:D$1996)*SQRT(Assumptions!$C$9)</f>
        <v>0.18850903144060363</v>
      </c>
      <c r="E1744" s="35">
        <f>STDEV('Daily Returns'!E$1745:E$1996)*SQRT(Assumptions!$C$9)</f>
        <v>9.7058832367079267E-2</v>
      </c>
      <c r="F1744" s="32">
        <f>'Growth Index'!E1996/'Growth Index'!E1744-1</f>
        <v>0.22760785798822591</v>
      </c>
      <c r="G1744" s="37">
        <f>(F1744-Assumptions!$C$8)/E1744</f>
        <v>1.6753535358146321</v>
      </c>
      <c r="H1744" s="37">
        <f>CORREL('Daily Returns'!B$1745:B$1996,'Daily Returns'!C$1745:C$1996)</f>
        <v>0.14844578207274942</v>
      </c>
      <c r="I1744" s="37">
        <f>CORREL('Daily Returns'!B$1745:B$1996,'Daily Returns'!D$1745:D$1996)</f>
        <v>0.24053479182425622</v>
      </c>
      <c r="J1744" s="37">
        <f>CORREL('Daily Returns'!C$1745:C$1996,'Daily Returns'!D$1745:D$1996)</f>
        <v>2.429942726459881E-2</v>
      </c>
    </row>
    <row r="1745" spans="1:10" x14ac:dyDescent="0.25">
      <c r="A1745" s="60">
        <f>'Daily Prices'!A1997</f>
        <v>45330</v>
      </c>
      <c r="B1745" s="61">
        <f>STDEV('Daily Returns'!B$1746:B$1997)*SQRT(Assumptions!$C$9)</f>
        <v>0.11933379385925671</v>
      </c>
      <c r="C1745" s="61">
        <f>STDEV('Daily Returns'!C$1746:C$1997)*SQRT(Assumptions!$C$9)</f>
        <v>0.1420257841423791</v>
      </c>
      <c r="D1745" s="61">
        <f>STDEV('Daily Returns'!D$1746:D$1997)*SQRT(Assumptions!$C$9)</f>
        <v>0.18850839809366227</v>
      </c>
      <c r="E1745" s="61">
        <f>STDEV('Daily Returns'!E$1746:E$1997)*SQRT(Assumptions!$C$9)</f>
        <v>9.7253330998618256E-2</v>
      </c>
      <c r="F1745" s="48">
        <f>'Growth Index'!E1997/'Growth Index'!E1745-1</f>
        <v>0.22086761919314801</v>
      </c>
      <c r="G1745" s="62">
        <f>(F1745-Assumptions!$C$8)/E1745</f>
        <v>1.6026969728714231</v>
      </c>
      <c r="H1745" s="62">
        <f>CORREL('Daily Returns'!B$1746:B$1997,'Daily Returns'!C$1746:C$1997)</f>
        <v>0.15294009213534074</v>
      </c>
      <c r="I1745" s="62">
        <f>CORREL('Daily Returns'!B$1746:B$1997,'Daily Returns'!D$1746:D$1997)</f>
        <v>0.23982173293482198</v>
      </c>
      <c r="J1745" s="62">
        <f>CORREL('Daily Returns'!C$1746:C$1997,'Daily Returns'!D$1746:D$1997)</f>
        <v>2.4554626259771707E-2</v>
      </c>
    </row>
    <row r="1746" spans="1:10" x14ac:dyDescent="0.25">
      <c r="A1746" s="63">
        <f>'Daily Prices'!A1998</f>
        <v>45331</v>
      </c>
      <c r="B1746" s="35">
        <f>STDEV('Daily Returns'!B$1747:B$1998)*SQRT(Assumptions!$C$9)</f>
        <v>0.11932536899927444</v>
      </c>
      <c r="C1746" s="35">
        <f>STDEV('Daily Returns'!C$1747:C$1998)*SQRT(Assumptions!$C$9)</f>
        <v>0.14203561243439089</v>
      </c>
      <c r="D1746" s="35">
        <f>STDEV('Daily Returns'!D$1747:D$1998)*SQRT(Assumptions!$C$9)</f>
        <v>0.18850732611645496</v>
      </c>
      <c r="E1746" s="35">
        <f>STDEV('Daily Returns'!E$1747:E$1998)*SQRT(Assumptions!$C$9)</f>
        <v>9.7237142625187289E-2</v>
      </c>
      <c r="F1746" s="32">
        <f>'Growth Index'!E1998/'Growth Index'!E1746-1</f>
        <v>0.2174156848577582</v>
      </c>
      <c r="G1746" s="37">
        <f>(F1746-Assumptions!$C$8)/E1746</f>
        <v>1.5674636331639595</v>
      </c>
      <c r="H1746" s="37">
        <f>CORREL('Daily Returns'!B$1747:B$1998,'Daily Returns'!C$1747:C$1998)</f>
        <v>0.1522675740871979</v>
      </c>
      <c r="I1746" s="37">
        <f>CORREL('Daily Returns'!B$1747:B$1998,'Daily Returns'!D$1747:D$1998)</f>
        <v>0.23970885898436159</v>
      </c>
      <c r="J1746" s="37">
        <f>CORREL('Daily Returns'!C$1747:C$1998,'Daily Returns'!D$1747:D$1998)</f>
        <v>2.4535897766038293E-2</v>
      </c>
    </row>
    <row r="1747" spans="1:10" x14ac:dyDescent="0.25">
      <c r="A1747" s="60">
        <f>'Daily Prices'!A1999</f>
        <v>45334</v>
      </c>
      <c r="B1747" s="61">
        <f>STDEV('Daily Returns'!B$1748:B$1999)*SQRT(Assumptions!$C$9)</f>
        <v>0.11942499034859101</v>
      </c>
      <c r="C1747" s="61">
        <f>STDEV('Daily Returns'!C$1748:C$1999)*SQRT(Assumptions!$C$9)</f>
        <v>0.14210705977106156</v>
      </c>
      <c r="D1747" s="61">
        <f>STDEV('Daily Returns'!D$1748:D$1999)*SQRT(Assumptions!$C$9)</f>
        <v>0.1884555621616916</v>
      </c>
      <c r="E1747" s="61">
        <f>STDEV('Daily Returns'!E$1748:E$1999)*SQRT(Assumptions!$C$9)</f>
        <v>9.7306385062972706E-2</v>
      </c>
      <c r="F1747" s="48">
        <f>'Growth Index'!E1999/'Growth Index'!E1747-1</f>
        <v>0.20899752238611202</v>
      </c>
      <c r="G1747" s="62">
        <f>(F1747-Assumptions!$C$8)/E1747</f>
        <v>1.4798363159100272</v>
      </c>
      <c r="H1747" s="62">
        <f>CORREL('Daily Returns'!B$1748:B$1999,'Daily Returns'!C$1748:C$1999)</f>
        <v>0.1548989497356974</v>
      </c>
      <c r="I1747" s="62">
        <f>CORREL('Daily Returns'!B$1748:B$1999,'Daily Returns'!D$1748:D$1999)</f>
        <v>0.23855112195769287</v>
      </c>
      <c r="J1747" s="62">
        <f>CORREL('Daily Returns'!C$1748:C$1999,'Daily Returns'!D$1748:D$1999)</f>
        <v>2.4909601233386553E-2</v>
      </c>
    </row>
    <row r="1748" spans="1:10" x14ac:dyDescent="0.25">
      <c r="A1748" s="63">
        <f>'Daily Prices'!A2000</f>
        <v>45335</v>
      </c>
      <c r="B1748" s="35">
        <f>STDEV('Daily Returns'!B$1749:B$2000)*SQRT(Assumptions!$C$9)</f>
        <v>0.11956632371964045</v>
      </c>
      <c r="C1748" s="35">
        <f>STDEV('Daily Returns'!C$1749:C$2000)*SQRT(Assumptions!$C$9)</f>
        <v>0.14049875809407064</v>
      </c>
      <c r="D1748" s="35">
        <f>STDEV('Daily Returns'!D$1749:D$2000)*SQRT(Assumptions!$C$9)</f>
        <v>0.18803660575577219</v>
      </c>
      <c r="E1748" s="35">
        <f>STDEV('Daily Returns'!E$1749:E$2000)*SQRT(Assumptions!$C$9)</f>
        <v>9.7127399367334874E-2</v>
      </c>
      <c r="F1748" s="32">
        <f>'Growth Index'!E2000/'Growth Index'!E1748-1</f>
        <v>0.19965079611799719</v>
      </c>
      <c r="G1748" s="37">
        <f>(F1748-Assumptions!$C$8)/E1748</f>
        <v>1.3863317353813747</v>
      </c>
      <c r="H1748" s="37">
        <f>CORREL('Daily Returns'!B$1749:B$2000,'Daily Returns'!C$1749:C$2000)</f>
        <v>0.15000645308868071</v>
      </c>
      <c r="I1748" s="37">
        <f>CORREL('Daily Returns'!B$1749:B$2000,'Daily Returns'!D$1749:D$2000)</f>
        <v>0.23999518795081909</v>
      </c>
      <c r="J1748" s="37">
        <f>CORREL('Daily Returns'!C$1749:C$2000,'Daily Returns'!D$1749:D$2000)</f>
        <v>3.6349054004851555E-2</v>
      </c>
    </row>
    <row r="1749" spans="1:10" x14ac:dyDescent="0.25">
      <c r="A1749" s="60">
        <f>'Daily Prices'!A2001</f>
        <v>45336</v>
      </c>
      <c r="B1749" s="61">
        <f>STDEV('Daily Returns'!B$1750:B$2001)*SQRT(Assumptions!$C$9)</f>
        <v>0.11936405939291823</v>
      </c>
      <c r="C1749" s="61">
        <f>STDEV('Daily Returns'!C$1750:C$2001)*SQRT(Assumptions!$C$9)</f>
        <v>0.1405490262410882</v>
      </c>
      <c r="D1749" s="61">
        <f>STDEV('Daily Returns'!D$1750:D$2001)*SQRT(Assumptions!$C$9)</f>
        <v>0.18767692764238619</v>
      </c>
      <c r="E1749" s="61">
        <f>STDEV('Daily Returns'!E$1750:E$2001)*SQRT(Assumptions!$C$9)</f>
        <v>9.6742021426556066E-2</v>
      </c>
      <c r="F1749" s="48">
        <f>'Growth Index'!E2001/'Growth Index'!E1749-1</f>
        <v>0.20945469293284669</v>
      </c>
      <c r="G1749" s="62">
        <f>(F1749-Assumptions!$C$8)/E1749</f>
        <v>1.4931948992043007</v>
      </c>
      <c r="H1749" s="62">
        <f>CORREL('Daily Returns'!B$1750:B$2001,'Daily Returns'!C$1750:C$2001)</f>
        <v>0.14584425537647858</v>
      </c>
      <c r="I1749" s="62">
        <f>CORREL('Daily Returns'!B$1750:B$2001,'Daily Returns'!D$1750:D$2001)</f>
        <v>0.23725313443077325</v>
      </c>
      <c r="J1749" s="62">
        <f>CORREL('Daily Returns'!C$1750:C$2001,'Daily Returns'!D$1750:D$2001)</f>
        <v>3.192881389965397E-2</v>
      </c>
    </row>
    <row r="1750" spans="1:10" x14ac:dyDescent="0.25">
      <c r="A1750" s="63">
        <f>'Daily Prices'!A2002</f>
        <v>45337</v>
      </c>
      <c r="B1750" s="35">
        <f>STDEV('Daily Returns'!B$1751:B$2002)*SQRT(Assumptions!$C$9)</f>
        <v>0.11916644137400124</v>
      </c>
      <c r="C1750" s="35">
        <f>STDEV('Daily Returns'!C$1751:C$2002)*SQRT(Assumptions!$C$9)</f>
        <v>0.14055701891977337</v>
      </c>
      <c r="D1750" s="35">
        <f>STDEV('Daily Returns'!D$1751:D$2002)*SQRT(Assumptions!$C$9)</f>
        <v>0.18730895852798599</v>
      </c>
      <c r="E1750" s="35">
        <f>STDEV('Daily Returns'!E$1751:E$2002)*SQRT(Assumptions!$C$9)</f>
        <v>9.68828948184383E-2</v>
      </c>
      <c r="F1750" s="32">
        <f>'Growth Index'!E2002/'Growth Index'!E1750-1</f>
        <v>0.21947804901631462</v>
      </c>
      <c r="G1750" s="37">
        <f>(F1750-Assumptions!$C$8)/E1750</f>
        <v>1.5944821767125303</v>
      </c>
      <c r="H1750" s="37">
        <f>CORREL('Daily Returns'!B$1751:B$2002,'Daily Returns'!C$1751:C$2002)</f>
        <v>0.15130546863887367</v>
      </c>
      <c r="I1750" s="37">
        <f>CORREL('Daily Returns'!B$1751:B$2002,'Daily Returns'!D$1751:D$2002)</f>
        <v>0.23449857414943978</v>
      </c>
      <c r="J1750" s="37">
        <f>CORREL('Daily Returns'!C$1751:C$2002,'Daily Returns'!D$1751:D$2002)</f>
        <v>3.7859180681236448E-2</v>
      </c>
    </row>
    <row r="1751" spans="1:10" x14ac:dyDescent="0.25">
      <c r="A1751" s="60">
        <f>'Daily Prices'!A2003</f>
        <v>45341</v>
      </c>
      <c r="B1751" s="61">
        <f>STDEV('Daily Returns'!B$1752:B$2003)*SQRT(Assumptions!$C$9)</f>
        <v>0.11945569385263924</v>
      </c>
      <c r="C1751" s="61">
        <f>STDEV('Daily Returns'!C$1752:C$2003)*SQRT(Assumptions!$C$9)</f>
        <v>0.14064106749904351</v>
      </c>
      <c r="D1751" s="61">
        <f>STDEV('Daily Returns'!D$1752:D$2003)*SQRT(Assumptions!$C$9)</f>
        <v>0.18703133955470758</v>
      </c>
      <c r="E1751" s="61">
        <f>STDEV('Daily Returns'!E$1752:E$2003)*SQRT(Assumptions!$C$9)</f>
        <v>9.7136154996354127E-2</v>
      </c>
      <c r="F1751" s="48">
        <f>'Growth Index'!E2003/'Growth Index'!E1751-1</f>
        <v>0.2305911476515945</v>
      </c>
      <c r="G1751" s="62">
        <f>(F1751-Assumptions!$C$8)/E1751</f>
        <v>1.7047323692996674</v>
      </c>
      <c r="H1751" s="62">
        <f>CORREL('Daily Returns'!B$1752:B$2003,'Daily Returns'!C$1752:C$2003)</f>
        <v>0.15347500053411123</v>
      </c>
      <c r="I1751" s="62">
        <f>CORREL('Daily Returns'!B$1752:B$2003,'Daily Returns'!D$1752:D$2003)</f>
        <v>0.23833839082293512</v>
      </c>
      <c r="J1751" s="62">
        <f>CORREL('Daily Returns'!C$1752:C$2003,'Daily Returns'!D$1752:D$2003)</f>
        <v>4.1310911621355945E-2</v>
      </c>
    </row>
    <row r="1752" spans="1:10" x14ac:dyDescent="0.25">
      <c r="A1752" s="63">
        <f>'Daily Prices'!A2004</f>
        <v>45342</v>
      </c>
      <c r="B1752" s="35">
        <f>STDEV('Daily Returns'!B$1753:B$2004)*SQRT(Assumptions!$C$9)</f>
        <v>0.11933030723910495</v>
      </c>
      <c r="C1752" s="35">
        <f>STDEV('Daily Returns'!C$1753:C$2004)*SQRT(Assumptions!$C$9)</f>
        <v>0.14064071510371243</v>
      </c>
      <c r="D1752" s="35">
        <f>STDEV('Daily Returns'!D$1753:D$2004)*SQRT(Assumptions!$C$9)</f>
        <v>0.1866511766445059</v>
      </c>
      <c r="E1752" s="35">
        <f>STDEV('Daily Returns'!E$1753:E$2004)*SQRT(Assumptions!$C$9)</f>
        <v>9.7149168783430578E-2</v>
      </c>
      <c r="F1752" s="32">
        <f>'Growth Index'!E2004/'Growth Index'!E1752-1</f>
        <v>0.24119475440176164</v>
      </c>
      <c r="G1752" s="37">
        <f>(F1752-Assumptions!$C$8)/E1752</f>
        <v>1.81365169263098</v>
      </c>
      <c r="H1752" s="37">
        <f>CORREL('Daily Returns'!B$1753:B$2004,'Daily Returns'!C$1753:C$2004)</f>
        <v>0.15653328679227446</v>
      </c>
      <c r="I1752" s="37">
        <f>CORREL('Daily Returns'!B$1753:B$2004,'Daily Returns'!D$1753:D$2004)</f>
        <v>0.23600568215769346</v>
      </c>
      <c r="J1752" s="37">
        <f>CORREL('Daily Returns'!C$1753:C$2004,'Daily Returns'!D$1753:D$2004)</f>
        <v>4.4357228831641185E-2</v>
      </c>
    </row>
    <row r="1753" spans="1:10" x14ac:dyDescent="0.25">
      <c r="A1753" s="60">
        <f>'Daily Prices'!A2005</f>
        <v>45343</v>
      </c>
      <c r="B1753" s="61">
        <f>STDEV('Daily Returns'!B$1754:B$2005)*SQRT(Assumptions!$C$9)</f>
        <v>0.11950436049099758</v>
      </c>
      <c r="C1753" s="61">
        <f>STDEV('Daily Returns'!C$1754:C$2005)*SQRT(Assumptions!$C$9)</f>
        <v>0.14062153584425913</v>
      </c>
      <c r="D1753" s="61">
        <f>STDEV('Daily Returns'!D$1754:D$2005)*SQRT(Assumptions!$C$9)</f>
        <v>0.17956445251883005</v>
      </c>
      <c r="E1753" s="61">
        <f>STDEV('Daily Returns'!E$1754:E$2005)*SQRT(Assumptions!$C$9)</f>
        <v>9.6280793637428128E-2</v>
      </c>
      <c r="F1753" s="48">
        <f>'Growth Index'!E2005/'Growth Index'!E1753-1</f>
        <v>0.21819700324743008</v>
      </c>
      <c r="G1753" s="62">
        <f>(F1753-Assumptions!$C$8)/E1753</f>
        <v>1.5911481143823516</v>
      </c>
      <c r="H1753" s="62">
        <f>CORREL('Daily Returns'!B$1754:B$2005,'Daily Returns'!C$1754:C$2005)</f>
        <v>0.15672006384631604</v>
      </c>
      <c r="I1753" s="62">
        <f>CORREL('Daily Returns'!B$1754:B$2005,'Daily Returns'!D$1754:D$2005)</f>
        <v>0.2509086756204168</v>
      </c>
      <c r="J1753" s="62">
        <f>CORREL('Daily Returns'!C$1754:C$2005,'Daily Returns'!D$1754:D$2005)</f>
        <v>5.2413046331400051E-2</v>
      </c>
    </row>
    <row r="1754" spans="1:10" x14ac:dyDescent="0.25">
      <c r="A1754" s="63">
        <f>'Daily Prices'!A2006</f>
        <v>45344</v>
      </c>
      <c r="B1754" s="35">
        <f>STDEV('Daily Returns'!B$1755:B$2006)*SQRT(Assumptions!$C$9)</f>
        <v>0.11955111297689006</v>
      </c>
      <c r="C1754" s="35">
        <f>STDEV('Daily Returns'!C$1755:C$2006)*SQRT(Assumptions!$C$9)</f>
        <v>0.13945055928033892</v>
      </c>
      <c r="D1754" s="35">
        <f>STDEV('Daily Returns'!D$1755:D$2006)*SQRT(Assumptions!$C$9)</f>
        <v>0.17956024138611532</v>
      </c>
      <c r="E1754" s="35">
        <f>STDEV('Daily Returns'!E$1755:E$2006)*SQRT(Assumptions!$C$9)</f>
        <v>9.5729940241862335E-2</v>
      </c>
      <c r="F1754" s="32">
        <f>'Growth Index'!E2006/'Growth Index'!E1754-1</f>
        <v>0.20841816302742622</v>
      </c>
      <c r="G1754" s="37">
        <f>(F1754-Assumptions!$C$8)/E1754</f>
        <v>1.4981536880215245</v>
      </c>
      <c r="H1754" s="37">
        <f>CORREL('Daily Returns'!B$1755:B$2006,'Daily Returns'!C$1755:C$2006)</f>
        <v>0.15051402490581031</v>
      </c>
      <c r="I1754" s="37">
        <f>CORREL('Daily Returns'!B$1755:B$2006,'Daily Returns'!D$1755:D$2006)</f>
        <v>0.25097483414385996</v>
      </c>
      <c r="J1754" s="37">
        <f>CORREL('Daily Returns'!C$1755:C$2006,'Daily Returns'!D$1755:D$2006)</f>
        <v>4.8706197975905557E-2</v>
      </c>
    </row>
    <row r="1755" spans="1:10" x14ac:dyDescent="0.25">
      <c r="A1755" s="60">
        <f>'Daily Prices'!A2007</f>
        <v>45345</v>
      </c>
      <c r="B1755" s="61">
        <f>STDEV('Daily Returns'!B$1756:B$2007)*SQRT(Assumptions!$C$9)</f>
        <v>0.11954253848319832</v>
      </c>
      <c r="C1755" s="61">
        <f>STDEV('Daily Returns'!C$1756:C$2007)*SQRT(Assumptions!$C$9)</f>
        <v>0.13914910656541532</v>
      </c>
      <c r="D1755" s="61">
        <f>STDEV('Daily Returns'!D$1756:D$2007)*SQRT(Assumptions!$C$9)</f>
        <v>0.17955343034472587</v>
      </c>
      <c r="E1755" s="61">
        <f>STDEV('Daily Returns'!E$1756:E$2007)*SQRT(Assumptions!$C$9)</f>
        <v>9.5692468986005808E-2</v>
      </c>
      <c r="F1755" s="48">
        <f>'Growth Index'!E2007/'Growth Index'!E1755-1</f>
        <v>0.2122102237425616</v>
      </c>
      <c r="G1755" s="62">
        <f>(F1755-Assumptions!$C$8)/E1755</f>
        <v>1.5383679123598515</v>
      </c>
      <c r="H1755" s="62">
        <f>CORREL('Daily Returns'!B$1756:B$2007,'Daily Returns'!C$1756:C$2007)</f>
        <v>0.15171136933656013</v>
      </c>
      <c r="I1755" s="62">
        <f>CORREL('Daily Returns'!B$1756:B$2007,'Daily Returns'!D$1756:D$2007)</f>
        <v>0.2508551001990455</v>
      </c>
      <c r="J1755" s="62">
        <f>CORREL('Daily Returns'!C$1756:C$2007,'Daily Returns'!D$1756:D$2007)</f>
        <v>4.9447817226126768E-2</v>
      </c>
    </row>
    <row r="1756" spans="1:10" x14ac:dyDescent="0.25">
      <c r="A1756" s="63">
        <f>'Daily Prices'!A2008</f>
        <v>45348</v>
      </c>
      <c r="B1756" s="35">
        <f>STDEV('Daily Returns'!B$1757:B$2008)*SQRT(Assumptions!$C$9)</f>
        <v>0.11876099104115349</v>
      </c>
      <c r="C1756" s="35">
        <f>STDEV('Daily Returns'!C$1757:C$2008)*SQRT(Assumptions!$C$9)</f>
        <v>0.13881362194861194</v>
      </c>
      <c r="D1756" s="35">
        <f>STDEV('Daily Returns'!D$1757:D$2008)*SQRT(Assumptions!$C$9)</f>
        <v>0.17920445646417871</v>
      </c>
      <c r="E1756" s="35">
        <f>STDEV('Daily Returns'!E$1757:E$2008)*SQRT(Assumptions!$C$9)</f>
        <v>9.5007710358313763E-2</v>
      </c>
      <c r="F1756" s="32">
        <f>'Growth Index'!E2008/'Growth Index'!E1756-1</f>
        <v>0.22299316123417467</v>
      </c>
      <c r="G1756" s="37">
        <f>(F1756-Assumptions!$C$8)/E1756</f>
        <v>1.6629509398586333</v>
      </c>
      <c r="H1756" s="37">
        <f>CORREL('Daily Returns'!B$1757:B$2008,'Daily Returns'!C$1757:C$2008)</f>
        <v>0.144659101981824</v>
      </c>
      <c r="I1756" s="37">
        <f>CORREL('Daily Returns'!B$1757:B$2008,'Daily Returns'!D$1757:D$2008)</f>
        <v>0.24580379227721855</v>
      </c>
      <c r="J1756" s="37">
        <f>CORREL('Daily Returns'!C$1757:C$2008,'Daily Returns'!D$1757:D$2008)</f>
        <v>4.5181336221101334E-2</v>
      </c>
    </row>
    <row r="1757" spans="1:10" x14ac:dyDescent="0.25">
      <c r="A1757" s="60">
        <f>'Daily Prices'!A2009</f>
        <v>45349</v>
      </c>
      <c r="B1757" s="61">
        <f>STDEV('Daily Returns'!B$1758:B$2009)*SQRT(Assumptions!$C$9)</f>
        <v>0.11853054054508422</v>
      </c>
      <c r="C1757" s="61">
        <f>STDEV('Daily Returns'!C$1758:C$2009)*SQRT(Assumptions!$C$9)</f>
        <v>0.13882202783261688</v>
      </c>
      <c r="D1757" s="61">
        <f>STDEV('Daily Returns'!D$1758:D$2009)*SQRT(Assumptions!$C$9)</f>
        <v>0.17887644714991602</v>
      </c>
      <c r="E1757" s="61">
        <f>STDEV('Daily Returns'!E$1758:E$2009)*SQRT(Assumptions!$C$9)</f>
        <v>9.4953675828851045E-2</v>
      </c>
      <c r="F1757" s="48">
        <f>'Growth Index'!E2009/'Growth Index'!E1757-1</f>
        <v>0.23205605477889701</v>
      </c>
      <c r="G1757" s="62">
        <f>(F1757-Assumptions!$C$8)/E1757</f>
        <v>1.7593426828468091</v>
      </c>
      <c r="H1757" s="62">
        <f>CORREL('Daily Returns'!B$1758:B$2009,'Daily Returns'!C$1758:C$2009)</f>
        <v>0.14739193385523736</v>
      </c>
      <c r="I1757" s="62">
        <f>CORREL('Daily Returns'!B$1758:B$2009,'Daily Returns'!D$1758:D$2009)</f>
        <v>0.24276955056843608</v>
      </c>
      <c r="J1757" s="62">
        <f>CORREL('Daily Returns'!C$1758:C$2009,'Daily Returns'!D$1758:D$2009)</f>
        <v>4.698395835469877E-2</v>
      </c>
    </row>
    <row r="1758" spans="1:10" x14ac:dyDescent="0.25">
      <c r="A1758" s="63">
        <f>'Daily Prices'!A2010</f>
        <v>45350</v>
      </c>
      <c r="B1758" s="35">
        <f>STDEV('Daily Returns'!B$1759:B$2010)*SQRT(Assumptions!$C$9)</f>
        <v>0.11888558835353424</v>
      </c>
      <c r="C1758" s="35">
        <f>STDEV('Daily Returns'!C$1759:C$2010)*SQRT(Assumptions!$C$9)</f>
        <v>0.13878466513637577</v>
      </c>
      <c r="D1758" s="35">
        <f>STDEV('Daily Returns'!D$1759:D$2010)*SQRT(Assumptions!$C$9)</f>
        <v>0.17914646711196794</v>
      </c>
      <c r="E1758" s="35">
        <f>STDEV('Daily Returns'!E$1759:E$2010)*SQRT(Assumptions!$C$9)</f>
        <v>9.5213330437883117E-2</v>
      </c>
      <c r="F1758" s="32">
        <f>'Growth Index'!E2010/'Growth Index'!E1758-1</f>
        <v>0.22018576616020491</v>
      </c>
      <c r="G1758" s="37">
        <f>(F1758-Assumptions!$C$8)/E1758</f>
        <v>1.6298743615679701</v>
      </c>
      <c r="H1758" s="37">
        <f>CORREL('Daily Returns'!B$1759:B$2010,'Daily Returns'!C$1759:C$2010)</f>
        <v>0.14947813934048582</v>
      </c>
      <c r="I1758" s="37">
        <f>CORREL('Daily Returns'!B$1759:B$2010,'Daily Returns'!D$1759:D$2010)</f>
        <v>0.24598480027322964</v>
      </c>
      <c r="J1758" s="37">
        <f>CORREL('Daily Returns'!C$1759:C$2010,'Daily Returns'!D$1759:D$2010)</f>
        <v>4.8333254530302995E-2</v>
      </c>
    </row>
    <row r="1759" spans="1:10" x14ac:dyDescent="0.25">
      <c r="A1759" s="60">
        <f>'Daily Prices'!A2011</f>
        <v>45351</v>
      </c>
      <c r="B1759" s="61">
        <f>STDEV('Daily Returns'!B$1760:B$2011)*SQRT(Assumptions!$C$9)</f>
        <v>0.11888008800615021</v>
      </c>
      <c r="C1759" s="61">
        <f>STDEV('Daily Returns'!C$1760:C$2011)*SQRT(Assumptions!$C$9)</f>
        <v>0.13840009181088311</v>
      </c>
      <c r="D1759" s="61">
        <f>STDEV('Daily Returns'!D$1760:D$2011)*SQRT(Assumptions!$C$9)</f>
        <v>0.17911723245315181</v>
      </c>
      <c r="E1759" s="61">
        <f>STDEV('Daily Returns'!E$1760:E$2011)*SQRT(Assumptions!$C$9)</f>
        <v>9.5204547037942025E-2</v>
      </c>
      <c r="F1759" s="48">
        <f>'Growth Index'!E2011/'Growth Index'!E1759-1</f>
        <v>0.21985512885621539</v>
      </c>
      <c r="G1759" s="62">
        <f>(F1759-Assumptions!$C$8)/E1759</f>
        <v>1.626551815791957</v>
      </c>
      <c r="H1759" s="62">
        <f>CORREL('Daily Returns'!B$1760:B$2011,'Daily Returns'!C$1760:C$2011)</f>
        <v>0.15256022705376029</v>
      </c>
      <c r="I1759" s="62">
        <f>CORREL('Daily Returns'!B$1760:B$2011,'Daily Returns'!D$1760:D$2011)</f>
        <v>0.24547328253660702</v>
      </c>
      <c r="J1759" s="62">
        <f>CORREL('Daily Returns'!C$1760:C$2011,'Daily Returns'!D$1760:D$2011)</f>
        <v>4.9836703149796831E-2</v>
      </c>
    </row>
    <row r="1760" spans="1:10" x14ac:dyDescent="0.25">
      <c r="A1760" s="63">
        <f>'Daily Prices'!A2012</f>
        <v>45352</v>
      </c>
      <c r="B1760" s="35">
        <f>STDEV('Daily Returns'!B$1761:B$2012)*SQRT(Assumptions!$C$9)</f>
        <v>0.11950883732434935</v>
      </c>
      <c r="C1760" s="35">
        <f>STDEV('Daily Returns'!C$1761:C$2012)*SQRT(Assumptions!$C$9)</f>
        <v>0.13831757685183996</v>
      </c>
      <c r="D1760" s="35">
        <f>STDEV('Daily Returns'!D$1761:D$2012)*SQRT(Assumptions!$C$9)</f>
        <v>0.17896433485266208</v>
      </c>
      <c r="E1760" s="35">
        <f>STDEV('Daily Returns'!E$1761:E$2012)*SQRT(Assumptions!$C$9)</f>
        <v>9.5397177158718371E-2</v>
      </c>
      <c r="F1760" s="32">
        <f>'Growth Index'!E2012/'Growth Index'!E1760-1</f>
        <v>0.23606730523607755</v>
      </c>
      <c r="G1760" s="37">
        <f>(F1760-Assumptions!$C$8)/E1760</f>
        <v>1.7932113960925904</v>
      </c>
      <c r="H1760" s="37">
        <f>CORREL('Daily Returns'!B$1761:B$2012,'Daily Returns'!C$1761:C$2012)</f>
        <v>0.15486094702975611</v>
      </c>
      <c r="I1760" s="37">
        <f>CORREL('Daily Returns'!B$1761:B$2012,'Daily Returns'!D$1761:D$2012)</f>
        <v>0.24584350644102351</v>
      </c>
      <c r="J1760" s="37">
        <f>CORREL('Daily Returns'!C$1761:C$2012,'Daily Returns'!D$1761:D$2012)</f>
        <v>5.2309329863837857E-2</v>
      </c>
    </row>
    <row r="1761" spans="1:10" x14ac:dyDescent="0.25">
      <c r="A1761" s="60">
        <f>'Daily Prices'!A2013</f>
        <v>45355</v>
      </c>
      <c r="B1761" s="61">
        <f>STDEV('Daily Returns'!B$1762:B$2013)*SQRT(Assumptions!$C$9)</f>
        <v>0.11941827895594745</v>
      </c>
      <c r="C1761" s="61">
        <f>STDEV('Daily Returns'!C$1762:C$2013)*SQRT(Assumptions!$C$9)</f>
        <v>0.13995436131840788</v>
      </c>
      <c r="D1761" s="61">
        <f>STDEV('Daily Returns'!D$1762:D$2013)*SQRT(Assumptions!$C$9)</f>
        <v>0.17910780687008782</v>
      </c>
      <c r="E1761" s="61">
        <f>STDEV('Daily Returns'!E$1762:E$2013)*SQRT(Assumptions!$C$9)</f>
        <v>9.5956663571472658E-2</v>
      </c>
      <c r="F1761" s="48">
        <f>'Growth Index'!E2013/'Growth Index'!E1761-1</f>
        <v>0.26092475287963923</v>
      </c>
      <c r="G1761" s="62">
        <f>(F1761-Assumptions!$C$8)/E1761</f>
        <v>2.0418045562172558</v>
      </c>
      <c r="H1761" s="62">
        <f>CORREL('Daily Returns'!B$1762:B$2013,'Daily Returns'!C$1762:C$2013)</f>
        <v>0.15186880796431515</v>
      </c>
      <c r="I1761" s="62">
        <f>CORREL('Daily Returns'!B$1762:B$2013,'Daily Returns'!D$1762:D$2013)</f>
        <v>0.24461899382680735</v>
      </c>
      <c r="J1761" s="62">
        <f>CORREL('Daily Returns'!C$1762:C$2013,'Daily Returns'!D$1762:D$2013)</f>
        <v>5.8535129110143309E-2</v>
      </c>
    </row>
    <row r="1762" spans="1:10" x14ac:dyDescent="0.25">
      <c r="A1762" s="63">
        <f>'Daily Prices'!A2014</f>
        <v>45356</v>
      </c>
      <c r="B1762" s="35">
        <f>STDEV('Daily Returns'!B$1763:B$2014)*SQRT(Assumptions!$C$9)</f>
        <v>0.11825501691449262</v>
      </c>
      <c r="C1762" s="35">
        <f>STDEV('Daily Returns'!C$1763:C$2014)*SQRT(Assumptions!$C$9)</f>
        <v>0.14097067666674201</v>
      </c>
      <c r="D1762" s="35">
        <f>STDEV('Daily Returns'!D$1763:D$2014)*SQRT(Assumptions!$C$9)</f>
        <v>0.17895879863656797</v>
      </c>
      <c r="E1762" s="35">
        <f>STDEV('Daily Returns'!E$1763:E$2014)*SQRT(Assumptions!$C$9)</f>
        <v>9.594790612692998E-2</v>
      </c>
      <c r="F1762" s="32">
        <f>'Growth Index'!E2014/'Growth Index'!E1762-1</f>
        <v>0.28920785545417549</v>
      </c>
      <c r="G1762" s="37">
        <f>(F1762-Assumptions!$C$8)/E1762</f>
        <v>2.3367665278444925</v>
      </c>
      <c r="H1762" s="37">
        <f>CORREL('Daily Returns'!B$1763:B$2014,'Daily Returns'!C$1763:C$2014)</f>
        <v>0.14804199183732383</v>
      </c>
      <c r="I1762" s="37">
        <f>CORREL('Daily Returns'!B$1763:B$2014,'Daily Returns'!D$1763:D$2014)</f>
        <v>0.22879184440161091</v>
      </c>
      <c r="J1762" s="37">
        <f>CORREL('Daily Returns'!C$1763:C$2014,'Daily Returns'!D$1763:D$2014)</f>
        <v>6.9628162169083962E-2</v>
      </c>
    </row>
    <row r="1763" spans="1:10" x14ac:dyDescent="0.25">
      <c r="A1763" s="60">
        <f>'Daily Prices'!A2015</f>
        <v>45357</v>
      </c>
      <c r="B1763" s="61">
        <f>STDEV('Daily Returns'!B$1764:B$2015)*SQRT(Assumptions!$C$9)</f>
        <v>0.11781491959516005</v>
      </c>
      <c r="C1763" s="61">
        <f>STDEV('Daily Returns'!C$1764:C$2015)*SQRT(Assumptions!$C$9)</f>
        <v>0.14098657501125891</v>
      </c>
      <c r="D1763" s="61">
        <f>STDEV('Daily Returns'!D$1764:D$2015)*SQRT(Assumptions!$C$9)</f>
        <v>0.1788134678219489</v>
      </c>
      <c r="E1763" s="61">
        <f>STDEV('Daily Returns'!E$1764:E$2015)*SQRT(Assumptions!$C$9)</f>
        <v>9.5657151258026082E-2</v>
      </c>
      <c r="F1763" s="48">
        <f>'Growth Index'!E2015/'Growth Index'!E1763-1</f>
        <v>0.27723525212089206</v>
      </c>
      <c r="G1763" s="62">
        <f>(F1763-Assumptions!$C$8)/E1763</f>
        <v>2.2187076379517889</v>
      </c>
      <c r="H1763" s="62">
        <f>CORREL('Daily Returns'!B$1764:B$2015,'Daily Returns'!C$1764:C$2015)</f>
        <v>0.14969873402908285</v>
      </c>
      <c r="I1763" s="62">
        <f>CORREL('Daily Returns'!B$1764:B$2015,'Daily Returns'!D$1764:D$2015)</f>
        <v>0.21868429385305507</v>
      </c>
      <c r="J1763" s="62">
        <f>CORREL('Daily Returns'!C$1764:C$2015,'Daily Returns'!D$1764:D$2015)</f>
        <v>6.8918734632733666E-2</v>
      </c>
    </row>
    <row r="1764" spans="1:10" x14ac:dyDescent="0.25">
      <c r="A1764" s="63">
        <f>'Daily Prices'!A2016</f>
        <v>45358</v>
      </c>
      <c r="B1764" s="35">
        <f>STDEV('Daily Returns'!B$1765:B$2016)*SQRT(Assumptions!$C$9)</f>
        <v>0.11770268141205092</v>
      </c>
      <c r="C1764" s="35">
        <f>STDEV('Daily Returns'!C$1765:C$2016)*SQRT(Assumptions!$C$9)</f>
        <v>0.14101802158427373</v>
      </c>
      <c r="D1764" s="35">
        <f>STDEV('Daily Returns'!D$1765:D$2016)*SQRT(Assumptions!$C$9)</f>
        <v>0.17927475315647098</v>
      </c>
      <c r="E1764" s="35">
        <f>STDEV('Daily Returns'!E$1765:E$2016)*SQRT(Assumptions!$C$9)</f>
        <v>9.5672040659915358E-2</v>
      </c>
      <c r="F1764" s="32">
        <f>'Growth Index'!E2016/'Growth Index'!E1764-1</f>
        <v>0.27058023706759604</v>
      </c>
      <c r="G1764" s="37">
        <f>(F1764-Assumptions!$C$8)/E1764</f>
        <v>2.1488016315902625</v>
      </c>
      <c r="H1764" s="37">
        <f>CORREL('Daily Returns'!B$1765:B$2016,'Daily Returns'!C$1765:C$2016)</f>
        <v>0.14996748550027153</v>
      </c>
      <c r="I1764" s="37">
        <f>CORREL('Daily Returns'!B$1765:B$2016,'Daily Returns'!D$1765:D$2016)</f>
        <v>0.2176712343195514</v>
      </c>
      <c r="J1764" s="37">
        <f>CORREL('Daily Returns'!C$1765:C$2016,'Daily Returns'!D$1765:D$2016)</f>
        <v>6.7211138256601702E-2</v>
      </c>
    </row>
    <row r="1765" spans="1:10" x14ac:dyDescent="0.25">
      <c r="A1765" s="60">
        <f>'Daily Prices'!A2017</f>
        <v>45363</v>
      </c>
      <c r="B1765" s="61">
        <f>STDEV('Daily Returns'!B$1766:B$2017)*SQRT(Assumptions!$C$9)</f>
        <v>0.11789972480567587</v>
      </c>
      <c r="C1765" s="61">
        <f>STDEV('Daily Returns'!C$1766:C$2017)*SQRT(Assumptions!$C$9)</f>
        <v>0.14106495640938083</v>
      </c>
      <c r="D1765" s="61">
        <f>STDEV('Daily Returns'!D$1766:D$2017)*SQRT(Assumptions!$C$9)</f>
        <v>0.1797607571963481</v>
      </c>
      <c r="E1765" s="61">
        <f>STDEV('Daily Returns'!E$1766:E$2017)*SQRT(Assumptions!$C$9)</f>
        <v>9.5765529641405514E-2</v>
      </c>
      <c r="F1765" s="48">
        <f>'Growth Index'!E2017/'Growth Index'!E1765-1</f>
        <v>0.26673564838695696</v>
      </c>
      <c r="G1765" s="62">
        <f>(F1765-Assumptions!$C$8)/E1765</f>
        <v>2.106558060529264</v>
      </c>
      <c r="H1765" s="62">
        <f>CORREL('Daily Returns'!B$1766:B$2017,'Daily Returns'!C$1766:C$2017)</f>
        <v>0.14791191051660957</v>
      </c>
      <c r="I1765" s="62">
        <f>CORREL('Daily Returns'!B$1766:B$2017,'Daily Returns'!D$1766:D$2017)</f>
        <v>0.22096990680821377</v>
      </c>
      <c r="J1765" s="62">
        <f>CORREL('Daily Returns'!C$1766:C$2017,'Daily Returns'!D$1766:D$2017)</f>
        <v>6.4819946651885341E-2</v>
      </c>
    </row>
    <row r="1766" spans="1:10" x14ac:dyDescent="0.25">
      <c r="A1766" s="63">
        <f>'Daily Prices'!A2018</f>
        <v>45364</v>
      </c>
      <c r="B1766" s="35">
        <f>STDEV('Daily Returns'!B$1767:B$2018)*SQRT(Assumptions!$C$9)</f>
        <v>0.11858653348283482</v>
      </c>
      <c r="C1766" s="35">
        <f>STDEV('Daily Returns'!C$1767:C$2018)*SQRT(Assumptions!$C$9)</f>
        <v>0.1409799027265817</v>
      </c>
      <c r="D1766" s="35">
        <f>STDEV('Daily Returns'!D$1767:D$2018)*SQRT(Assumptions!$C$9)</f>
        <v>0.18018402306293491</v>
      </c>
      <c r="E1766" s="35">
        <f>STDEV('Daily Returns'!E$1767:E$2018)*SQRT(Assumptions!$C$9)</f>
        <v>9.5884042560010152E-2</v>
      </c>
      <c r="F1766" s="32">
        <f>'Growth Index'!E2018/'Growth Index'!E1766-1</f>
        <v>0.25254266177871321</v>
      </c>
      <c r="G1766" s="37">
        <f>(F1766-Assumptions!$C$8)/E1766</f>
        <v>1.9559319441640921</v>
      </c>
      <c r="H1766" s="37">
        <f>CORREL('Daily Returns'!B$1767:B$2018,'Daily Returns'!C$1767:C$2018)</f>
        <v>0.14369356568630223</v>
      </c>
      <c r="I1766" s="37">
        <f>CORREL('Daily Returns'!B$1767:B$2018,'Daily Returns'!D$1767:D$2018)</f>
        <v>0.22662115181677897</v>
      </c>
      <c r="J1766" s="37">
        <f>CORREL('Daily Returns'!C$1767:C$2018,'Daily Returns'!D$1767:D$2018)</f>
        <v>6.1987707735006545E-2</v>
      </c>
    </row>
    <row r="1767" spans="1:10" x14ac:dyDescent="0.25">
      <c r="A1767" s="60">
        <f>'Daily Prices'!A2019</f>
        <v>45365</v>
      </c>
      <c r="B1767" s="61">
        <f>STDEV('Daily Returns'!B$1768:B$2019)*SQRT(Assumptions!$C$9)</f>
        <v>0.1185203915927414</v>
      </c>
      <c r="C1767" s="61">
        <f>STDEV('Daily Returns'!C$1768:C$2019)*SQRT(Assumptions!$C$9)</f>
        <v>0.14102397605929962</v>
      </c>
      <c r="D1767" s="61">
        <f>STDEV('Daily Returns'!D$1768:D$2019)*SQRT(Assumptions!$C$9)</f>
        <v>0.18015806199094644</v>
      </c>
      <c r="E1767" s="61">
        <f>STDEV('Daily Returns'!E$1768:E$2019)*SQRT(Assumptions!$C$9)</f>
        <v>9.5819451935105132E-2</v>
      </c>
      <c r="F1767" s="48">
        <f>'Growth Index'!E2019/'Growth Index'!E1767-1</f>
        <v>0.25876339666388182</v>
      </c>
      <c r="G1767" s="62">
        <f>(F1767-Assumptions!$C$8)/E1767</f>
        <v>2.0221718320316673</v>
      </c>
      <c r="H1767" s="62">
        <f>CORREL('Daily Returns'!B$1768:B$2019,'Daily Returns'!C$1768:C$2019)</f>
        <v>0.14264551961264899</v>
      </c>
      <c r="I1767" s="62">
        <f>CORREL('Daily Returns'!B$1768:B$2019,'Daily Returns'!D$1768:D$2019)</f>
        <v>0.22616548354243707</v>
      </c>
      <c r="J1767" s="62">
        <f>CORREL('Daily Returns'!C$1768:C$2019,'Daily Returns'!D$1768:D$2019)</f>
        <v>6.1090205763485061E-2</v>
      </c>
    </row>
    <row r="1768" spans="1:10" x14ac:dyDescent="0.25">
      <c r="A1768" s="63">
        <f>'Daily Prices'!A2020</f>
        <v>45366</v>
      </c>
      <c r="B1768" s="35">
        <f>STDEV('Daily Returns'!B$1769:B$2020)*SQRT(Assumptions!$C$9)</f>
        <v>0.11863318943000049</v>
      </c>
      <c r="C1768" s="35">
        <f>STDEV('Daily Returns'!C$1769:C$2020)*SQRT(Assumptions!$C$9)</f>
        <v>0.14102208162980154</v>
      </c>
      <c r="D1768" s="35">
        <f>STDEV('Daily Returns'!D$1769:D$2020)*SQRT(Assumptions!$C$9)</f>
        <v>0.17868711212941904</v>
      </c>
      <c r="E1768" s="35">
        <f>STDEV('Daily Returns'!E$1769:E$2020)*SQRT(Assumptions!$C$9)</f>
        <v>9.5712985285615435E-2</v>
      </c>
      <c r="F1768" s="32">
        <f>'Growth Index'!E2020/'Growth Index'!E1768-1</f>
        <v>0.26132058558926952</v>
      </c>
      <c r="G1768" s="37">
        <f>(F1768-Assumptions!$C$8)/E1768</f>
        <v>2.0511384636414038</v>
      </c>
      <c r="H1768" s="37">
        <f>CORREL('Daily Returns'!B$1769:B$2020,'Daily Returns'!C$1769:C$2020)</f>
        <v>0.14276601173254361</v>
      </c>
      <c r="I1768" s="37">
        <f>CORREL('Daily Returns'!B$1769:B$2020,'Daily Returns'!D$1769:D$2020)</f>
        <v>0.23510332365113901</v>
      </c>
      <c r="J1768" s="37">
        <f>CORREL('Daily Returns'!C$1769:C$2020,'Daily Returns'!D$1769:D$2020)</f>
        <v>6.0923281592337994E-2</v>
      </c>
    </row>
    <row r="1769" spans="1:10" x14ac:dyDescent="0.25">
      <c r="A1769" s="60">
        <f>'Daily Prices'!A2021</f>
        <v>45369</v>
      </c>
      <c r="B1769" s="61">
        <f>STDEV('Daily Returns'!B$1770:B$2021)*SQRT(Assumptions!$C$9)</f>
        <v>0.11862768481251232</v>
      </c>
      <c r="C1769" s="61">
        <f>STDEV('Daily Returns'!C$1770:C$2021)*SQRT(Assumptions!$C$9)</f>
        <v>0.14018446930524187</v>
      </c>
      <c r="D1769" s="61">
        <f>STDEV('Daily Returns'!D$1770:D$2021)*SQRT(Assumptions!$C$9)</f>
        <v>0.17867382112615054</v>
      </c>
      <c r="E1769" s="61">
        <f>STDEV('Daily Returns'!E$1770:E$2021)*SQRT(Assumptions!$C$9)</f>
        <v>9.5529652220185876E-2</v>
      </c>
      <c r="F1769" s="48">
        <f>'Growth Index'!E2021/'Growth Index'!E1769-1</f>
        <v>0.25320197649499843</v>
      </c>
      <c r="G1769" s="62">
        <f>(F1769-Assumptions!$C$8)/E1769</f>
        <v>1.9700896226567697</v>
      </c>
      <c r="H1769" s="62">
        <f>CORREL('Daily Returns'!B$1770:B$2021,'Daily Returns'!C$1770:C$2021)</f>
        <v>0.14225982830562978</v>
      </c>
      <c r="I1769" s="62">
        <f>CORREL('Daily Returns'!B$1770:B$2021,'Daily Returns'!D$1770:D$2021)</f>
        <v>0.23528672307617665</v>
      </c>
      <c r="J1769" s="62">
        <f>CORREL('Daily Returns'!C$1770:C$2021,'Daily Returns'!D$1770:D$2021)</f>
        <v>6.262778873300022E-2</v>
      </c>
    </row>
    <row r="1770" spans="1:10" x14ac:dyDescent="0.25">
      <c r="A1770" s="63">
        <f>'Daily Prices'!A2022</f>
        <v>45370</v>
      </c>
      <c r="B1770" s="35">
        <f>STDEV('Daily Returns'!B$1771:B$2022)*SQRT(Assumptions!$C$9)</f>
        <v>0.11678037643354605</v>
      </c>
      <c r="C1770" s="35">
        <f>STDEV('Daily Returns'!C$1771:C$2022)*SQRT(Assumptions!$C$9)</f>
        <v>0.14016783632549273</v>
      </c>
      <c r="D1770" s="35">
        <f>STDEV('Daily Returns'!D$1771:D$2022)*SQRT(Assumptions!$C$9)</f>
        <v>0.16768610736603101</v>
      </c>
      <c r="E1770" s="35">
        <f>STDEV('Daily Returns'!E$1771:E$2022)*SQRT(Assumptions!$C$9)</f>
        <v>9.5157502125228347E-2</v>
      </c>
      <c r="F1770" s="32">
        <f>'Growth Index'!E2022/'Growth Index'!E1770-1</f>
        <v>0.23159377046277796</v>
      </c>
      <c r="G1770" s="37">
        <f>(F1770-Assumptions!$C$8)/E1770</f>
        <v>1.7507160942869084</v>
      </c>
      <c r="H1770" s="37">
        <f>CORREL('Daily Returns'!B$1771:B$2022,'Daily Returns'!C$1771:C$2022)</f>
        <v>0.1417648701309201</v>
      </c>
      <c r="I1770" s="37">
        <f>CORREL('Daily Returns'!B$1771:B$2022,'Daily Returns'!D$1771:D$2022)</f>
        <v>0.33549015166108759</v>
      </c>
      <c r="J1770" s="37">
        <f>CORREL('Daily Returns'!C$1771:C$2022,'Daily Returns'!D$1771:D$2022)</f>
        <v>7.3370717139045388E-2</v>
      </c>
    </row>
    <row r="1771" spans="1:10" x14ac:dyDescent="0.25">
      <c r="A1771" s="60">
        <f>'Daily Prices'!A2023</f>
        <v>45371</v>
      </c>
      <c r="B1771" s="61">
        <f>STDEV('Daily Returns'!B$1772:B$2023)*SQRT(Assumptions!$C$9)</f>
        <v>0.11600630329606876</v>
      </c>
      <c r="C1771" s="61">
        <f>STDEV('Daily Returns'!C$1772:C$2023)*SQRT(Assumptions!$C$9)</f>
        <v>0.13968200057823826</v>
      </c>
      <c r="D1771" s="61">
        <f>STDEV('Daily Returns'!D$1772:D$2023)*SQRT(Assumptions!$C$9)</f>
        <v>0.16735004433758913</v>
      </c>
      <c r="E1771" s="61">
        <f>STDEV('Daily Returns'!E$1772:E$2023)*SQRT(Assumptions!$C$9)</f>
        <v>9.4995731670890815E-2</v>
      </c>
      <c r="F1771" s="48">
        <f>'Growth Index'!E2023/'Growth Index'!E1771-1</f>
        <v>0.22568696980905489</v>
      </c>
      <c r="G1771" s="62">
        <f>(F1771-Assumptions!$C$8)/E1771</f>
        <v>1.6915177869859346</v>
      </c>
      <c r="H1771" s="62">
        <f>CORREL('Daily Returns'!B$1772:B$2023,'Daily Returns'!C$1772:C$2023)</f>
        <v>0.13337549582555377</v>
      </c>
      <c r="I1771" s="62">
        <f>CORREL('Daily Returns'!B$1772:B$2023,'Daily Returns'!D$1772:D$2023)</f>
        <v>0.34578479942131357</v>
      </c>
      <c r="J1771" s="62">
        <f>CORREL('Daily Returns'!C$1772:C$2023,'Daily Returns'!D$1772:D$2023)</f>
        <v>7.9084993492377728E-2</v>
      </c>
    </row>
    <row r="1772" spans="1:10" x14ac:dyDescent="0.25">
      <c r="A1772" s="63">
        <f>'Daily Prices'!A2024</f>
        <v>45372</v>
      </c>
      <c r="B1772" s="35">
        <f>STDEV('Daily Returns'!B$1773:B$2024)*SQRT(Assumptions!$C$9)</f>
        <v>0.11564900648125345</v>
      </c>
      <c r="C1772" s="35">
        <f>STDEV('Daily Returns'!C$1773:C$2024)*SQRT(Assumptions!$C$9)</f>
        <v>0.13941236476138061</v>
      </c>
      <c r="D1772" s="35">
        <f>STDEV('Daily Returns'!D$1773:D$2024)*SQRT(Assumptions!$C$9)</f>
        <v>0.16720417879963287</v>
      </c>
      <c r="E1772" s="35">
        <f>STDEV('Daily Returns'!E$1773:E$2024)*SQRT(Assumptions!$C$9)</f>
        <v>9.46223471878994E-2</v>
      </c>
      <c r="F1772" s="32">
        <f>'Growth Index'!E2024/'Growth Index'!E1772-1</f>
        <v>0.24706063186979832</v>
      </c>
      <c r="G1772" s="37">
        <f>(F1772-Assumptions!$C$8)/E1772</f>
        <v>1.9240764711560738</v>
      </c>
      <c r="H1772" s="37">
        <f>CORREL('Daily Returns'!B$1773:B$2024,'Daily Returns'!C$1773:C$2024)</f>
        <v>0.12912186113755197</v>
      </c>
      <c r="I1772" s="37">
        <f>CORREL('Daily Returns'!B$1773:B$2024,'Daily Returns'!D$1773:D$2024)</f>
        <v>0.34370704525573476</v>
      </c>
      <c r="J1772" s="37">
        <f>CORREL('Daily Returns'!C$1773:C$2024,'Daily Returns'!D$1773:D$2024)</f>
        <v>7.6472163363117573E-2</v>
      </c>
    </row>
    <row r="1773" spans="1:10" x14ac:dyDescent="0.25">
      <c r="A1773" s="60">
        <f>'Daily Prices'!A2025</f>
        <v>45377</v>
      </c>
      <c r="B1773" s="61">
        <f>STDEV('Daily Returns'!B$1774:B$2025)*SQRT(Assumptions!$C$9)</f>
        <v>0.11564621683355163</v>
      </c>
      <c r="C1773" s="61">
        <f>STDEV('Daily Returns'!C$1774:C$2025)*SQRT(Assumptions!$C$9)</f>
        <v>0.13949983956520146</v>
      </c>
      <c r="D1773" s="61">
        <f>STDEV('Daily Returns'!D$1774:D$2025)*SQRT(Assumptions!$C$9)</f>
        <v>0.16688572279214414</v>
      </c>
      <c r="E1773" s="61">
        <f>STDEV('Daily Returns'!E$1774:E$2025)*SQRT(Assumptions!$C$9)</f>
        <v>9.4529769892276724E-2</v>
      </c>
      <c r="F1773" s="48">
        <f>'Growth Index'!E2025/'Growth Index'!E1773-1</f>
        <v>0.2555117376894307</v>
      </c>
      <c r="G1773" s="62">
        <f>(F1773-Assumptions!$C$8)/E1773</f>
        <v>2.0153623340724529</v>
      </c>
      <c r="H1773" s="62">
        <f>CORREL('Daily Returns'!B$1774:B$2025,'Daily Returns'!C$1774:C$2025)</f>
        <v>0.12783152537028791</v>
      </c>
      <c r="I1773" s="62">
        <f>CORREL('Daily Returns'!B$1774:B$2025,'Daily Returns'!D$1774:D$2025)</f>
        <v>0.3420086544383853</v>
      </c>
      <c r="J1773" s="62">
        <f>CORREL('Daily Returns'!C$1774:C$2025,'Daily Returns'!D$1774:D$2025)</f>
        <v>7.6770599050786439E-2</v>
      </c>
    </row>
    <row r="1774" spans="1:10" x14ac:dyDescent="0.25">
      <c r="A1774" s="63">
        <f>'Daily Prices'!A2026</f>
        <v>45378</v>
      </c>
      <c r="B1774" s="35">
        <f>STDEV('Daily Returns'!B$1775:B$2026)*SQRT(Assumptions!$C$9)</f>
        <v>0.1157489154563382</v>
      </c>
      <c r="C1774" s="35">
        <f>STDEV('Daily Returns'!C$1775:C$2026)*SQRT(Assumptions!$C$9)</f>
        <v>0.13891971564836028</v>
      </c>
      <c r="D1774" s="35">
        <f>STDEV('Daily Returns'!D$1775:D$2026)*SQRT(Assumptions!$C$9)</f>
        <v>0.16653100383875774</v>
      </c>
      <c r="E1774" s="35">
        <f>STDEV('Daily Returns'!E$1775:E$2026)*SQRT(Assumptions!$C$9)</f>
        <v>9.4557849544706876E-2</v>
      </c>
      <c r="F1774" s="32">
        <f>'Growth Index'!E2026/'Growth Index'!E1774-1</f>
        <v>0.25637314597564043</v>
      </c>
      <c r="G1774" s="37">
        <f>(F1774-Assumptions!$C$8)/E1774</f>
        <v>2.023873712199423</v>
      </c>
      <c r="H1774" s="37">
        <f>CORREL('Daily Returns'!B$1775:B$2026,'Daily Returns'!C$1775:C$2026)</f>
        <v>0.12667409991517198</v>
      </c>
      <c r="I1774" s="37">
        <f>CORREL('Daily Returns'!B$1775:B$2026,'Daily Returns'!D$1775:D$2026)</f>
        <v>0.34506470392653582</v>
      </c>
      <c r="J1774" s="37">
        <f>CORREL('Daily Returns'!C$1775:C$2026,'Daily Returns'!D$1775:D$2026)</f>
        <v>8.384986172805596E-2</v>
      </c>
    </row>
    <row r="1775" spans="1:10" x14ac:dyDescent="0.25">
      <c r="A1775" s="60">
        <f>'Daily Prices'!A2027</f>
        <v>45379</v>
      </c>
      <c r="B1775" s="61">
        <f>STDEV('Daily Returns'!B$1776:B$2027)*SQRT(Assumptions!$C$9)</f>
        <v>0.11598137298919001</v>
      </c>
      <c r="C1775" s="61">
        <f>STDEV('Daily Returns'!C$1776:C$2027)*SQRT(Assumptions!$C$9)</f>
        <v>0.13895372207150061</v>
      </c>
      <c r="D1775" s="61">
        <f>STDEV('Daily Returns'!D$1776:D$2027)*SQRT(Assumptions!$C$9)</f>
        <v>0.16660107291963011</v>
      </c>
      <c r="E1775" s="61">
        <f>STDEV('Daily Returns'!E$1776:E$2027)*SQRT(Assumptions!$C$9)</f>
        <v>9.4904137553522089E-2</v>
      </c>
      <c r="F1775" s="48">
        <f>'Growth Index'!E2027/'Growth Index'!E1775-1</f>
        <v>0.26484524323593428</v>
      </c>
      <c r="G1775" s="62">
        <f>(F1775-Assumptions!$C$8)/E1775</f>
        <v>2.1057590152297592</v>
      </c>
      <c r="H1775" s="62">
        <f>CORREL('Daily Returns'!B$1776:B$2027,'Daily Returns'!C$1776:C$2027)</f>
        <v>0.13343097403789678</v>
      </c>
      <c r="I1775" s="62">
        <f>CORREL('Daily Returns'!B$1776:B$2027,'Daily Returns'!D$1776:D$2027)</f>
        <v>0.34612881553964187</v>
      </c>
      <c r="J1775" s="62">
        <f>CORREL('Daily Returns'!C$1776:C$2027,'Daily Returns'!D$1776:D$2027)</f>
        <v>8.7987980378482628E-2</v>
      </c>
    </row>
    <row r="1776" spans="1:10" x14ac:dyDescent="0.25">
      <c r="A1776" s="63">
        <f>'Daily Prices'!A2028</f>
        <v>45383</v>
      </c>
      <c r="B1776" s="35">
        <f>STDEV('Daily Returns'!B$1777:B$2028)*SQRT(Assumptions!$C$9)</f>
        <v>0.115738480027303</v>
      </c>
      <c r="C1776" s="35">
        <f>STDEV('Daily Returns'!C$1777:C$2028)*SQRT(Assumptions!$C$9)</f>
        <v>0.1389098958043174</v>
      </c>
      <c r="D1776" s="35">
        <f>STDEV('Daily Returns'!D$1777:D$2028)*SQRT(Assumptions!$C$9)</f>
        <v>0.16657511542917025</v>
      </c>
      <c r="E1776" s="35">
        <f>STDEV('Daily Returns'!E$1777:E$2028)*SQRT(Assumptions!$C$9)</f>
        <v>9.4885853743943163E-2</v>
      </c>
      <c r="F1776" s="32">
        <f>'Growth Index'!E2028/'Growth Index'!E1776-1</f>
        <v>0.26331614935717917</v>
      </c>
      <c r="G1776" s="37">
        <f>(F1776-Assumptions!$C$8)/E1776</f>
        <v>2.0900496916258002</v>
      </c>
      <c r="H1776" s="37">
        <f>CORREL('Daily Returns'!B$1777:B$2028,'Daily Returns'!C$1777:C$2028)</f>
        <v>0.13546830452339434</v>
      </c>
      <c r="I1776" s="37">
        <f>CORREL('Daily Returns'!B$1777:B$2028,'Daily Returns'!D$1777:D$2028)</f>
        <v>0.34549402416009284</v>
      </c>
      <c r="J1776" s="37">
        <f>CORREL('Daily Returns'!C$1777:C$2028,'Daily Returns'!D$1777:D$2028)</f>
        <v>8.8500446797053725E-2</v>
      </c>
    </row>
    <row r="1777" spans="1:10" x14ac:dyDescent="0.25">
      <c r="A1777" s="60">
        <f>'Daily Prices'!A2029</f>
        <v>45385</v>
      </c>
      <c r="B1777" s="61">
        <f>STDEV('Daily Returns'!B$1778:B$2029)*SQRT(Assumptions!$C$9)</f>
        <v>0.11563167146540472</v>
      </c>
      <c r="C1777" s="61">
        <f>STDEV('Daily Returns'!C$1778:C$2029)*SQRT(Assumptions!$C$9)</f>
        <v>0.14223365075190214</v>
      </c>
      <c r="D1777" s="61">
        <f>STDEV('Daily Returns'!D$1778:D$2029)*SQRT(Assumptions!$C$9)</f>
        <v>0.16654934659246171</v>
      </c>
      <c r="E1777" s="61">
        <f>STDEV('Daily Returns'!E$1778:E$2029)*SQRT(Assumptions!$C$9)</f>
        <v>9.5504343527874111E-2</v>
      </c>
      <c r="F1777" s="48">
        <f>'Growth Index'!E2029/'Growth Index'!E1777-1</f>
        <v>0.27350293897550593</v>
      </c>
      <c r="G1777" s="62">
        <f>(F1777-Assumptions!$C$8)/E1777</f>
        <v>2.1831775527010642</v>
      </c>
      <c r="H1777" s="62">
        <f>CORREL('Daily Returns'!B$1778:B$2029,'Daily Returns'!C$1778:C$2029)</f>
        <v>0.12693137343794417</v>
      </c>
      <c r="I1777" s="62">
        <f>CORREL('Daily Returns'!B$1778:B$2029,'Daily Returns'!D$1778:D$2029)</f>
        <v>0.34505902661419502</v>
      </c>
      <c r="J1777" s="62">
        <f>CORREL('Daily Returns'!C$1778:C$2029,'Daily Returns'!D$1778:D$2029)</f>
        <v>8.5693310224394012E-2</v>
      </c>
    </row>
    <row r="1778" spans="1:10" x14ac:dyDescent="0.25">
      <c r="A1778" s="63">
        <f>'Daily Prices'!A2030</f>
        <v>45386</v>
      </c>
      <c r="B1778" s="35">
        <f>STDEV('Daily Returns'!B$1779:B$2030)*SQRT(Assumptions!$C$9)</f>
        <v>0.11563444458502468</v>
      </c>
      <c r="C1778" s="35">
        <f>STDEV('Daily Returns'!C$1779:C$2030)*SQRT(Assumptions!$C$9)</f>
        <v>0.1422062480569295</v>
      </c>
      <c r="D1778" s="35">
        <f>STDEV('Daily Returns'!D$1779:D$2030)*SQRT(Assumptions!$C$9)</f>
        <v>0.16684373754099649</v>
      </c>
      <c r="E1778" s="35">
        <f>STDEV('Daily Returns'!E$1779:E$2030)*SQRT(Assumptions!$C$9)</f>
        <v>9.5611397924744157E-2</v>
      </c>
      <c r="F1778" s="32">
        <f>'Growth Index'!E2030/'Growth Index'!E1778-1</f>
        <v>0.28470300859214315</v>
      </c>
      <c r="G1778" s="37">
        <f>(F1778-Assumptions!$C$8)/E1778</f>
        <v>2.2978746609799767</v>
      </c>
      <c r="H1778" s="37">
        <f>CORREL('Daily Returns'!B$1779:B$2030,'Daily Returns'!C$1779:C$2030)</f>
        <v>0.12673801296186968</v>
      </c>
      <c r="I1778" s="37">
        <f>CORREL('Daily Returns'!B$1779:B$2030,'Daily Returns'!D$1779:D$2030)</f>
        <v>0.34628943542775681</v>
      </c>
      <c r="J1778" s="37">
        <f>CORREL('Daily Returns'!C$1779:C$2030,'Daily Returns'!D$1779:D$2030)</f>
        <v>8.68313687789012E-2</v>
      </c>
    </row>
    <row r="1779" spans="1:10" x14ac:dyDescent="0.25">
      <c r="A1779" s="60">
        <f>'Daily Prices'!A2031</f>
        <v>45391</v>
      </c>
      <c r="B1779" s="61">
        <f>STDEV('Daily Returns'!B$1780:B$2031)*SQRT(Assumptions!$C$9)</f>
        <v>0.11565997234409323</v>
      </c>
      <c r="C1779" s="61">
        <f>STDEV('Daily Returns'!C$1780:C$2031)*SQRT(Assumptions!$C$9)</f>
        <v>0.14441354911892618</v>
      </c>
      <c r="D1779" s="61">
        <f>STDEV('Daily Returns'!D$1780:D$2031)*SQRT(Assumptions!$C$9)</f>
        <v>0.16685992077329062</v>
      </c>
      <c r="E1779" s="61">
        <f>STDEV('Daily Returns'!E$1780:E$2031)*SQRT(Assumptions!$C$9)</f>
        <v>9.6178107958739031E-2</v>
      </c>
      <c r="F1779" s="48">
        <f>'Growth Index'!E2031/'Growth Index'!E1779-1</f>
        <v>0.30129463295604597</v>
      </c>
      <c r="G1779" s="62">
        <f>(F1779-Assumptions!$C$8)/E1779</f>
        <v>2.4568442649903006</v>
      </c>
      <c r="H1779" s="62">
        <f>CORREL('Daily Returns'!B$1780:B$2031,'Daily Returns'!C$1780:C$2031)</f>
        <v>0.13269084749235815</v>
      </c>
      <c r="I1779" s="62">
        <f>CORREL('Daily Returns'!B$1780:B$2031,'Daily Returns'!D$1780:D$2031)</f>
        <v>0.34469323388402656</v>
      </c>
      <c r="J1779" s="62">
        <f>CORREL('Daily Returns'!C$1780:C$2031,'Daily Returns'!D$1780:D$2031)</f>
        <v>8.2015237322445977E-2</v>
      </c>
    </row>
    <row r="1780" spans="1:10" x14ac:dyDescent="0.25">
      <c r="A1780" s="63">
        <f>'Daily Prices'!A2032</f>
        <v>45392</v>
      </c>
      <c r="B1780" s="35">
        <f>STDEV('Daily Returns'!B$1781:B$2032)*SQRT(Assumptions!$C$9)</f>
        <v>0.11564080645703725</v>
      </c>
      <c r="C1780" s="35">
        <f>STDEV('Daily Returns'!C$1781:C$2032)*SQRT(Assumptions!$C$9)</f>
        <v>0.14472578071836578</v>
      </c>
      <c r="D1780" s="35">
        <f>STDEV('Daily Returns'!D$1781:D$2032)*SQRT(Assumptions!$C$9)</f>
        <v>0.16683973506785829</v>
      </c>
      <c r="E1780" s="35">
        <f>STDEV('Daily Returns'!E$1781:E$2032)*SQRT(Assumptions!$C$9)</f>
        <v>9.6222645613263214E-2</v>
      </c>
      <c r="F1780" s="32">
        <f>'Growth Index'!E2032/'Growth Index'!E1780-1</f>
        <v>0.29378220971510305</v>
      </c>
      <c r="G1780" s="37">
        <f>(F1780-Assumptions!$C$8)/E1780</f>
        <v>2.3776337499035463</v>
      </c>
      <c r="H1780" s="37">
        <f>CORREL('Daily Returns'!B$1781:B$2032,'Daily Returns'!C$1781:C$2032)</f>
        <v>0.13047850122277915</v>
      </c>
      <c r="I1780" s="37">
        <f>CORREL('Daily Returns'!B$1781:B$2032,'Daily Returns'!D$1781:D$2032)</f>
        <v>0.34316571306707311</v>
      </c>
      <c r="J1780" s="37">
        <f>CORREL('Daily Returns'!C$1781:C$2032,'Daily Returns'!D$1781:D$2032)</f>
        <v>8.3332642429326531E-2</v>
      </c>
    </row>
    <row r="1781" spans="1:10" x14ac:dyDescent="0.25">
      <c r="A1781" s="60">
        <f>'Daily Prices'!A2033</f>
        <v>45394</v>
      </c>
      <c r="B1781" s="61">
        <f>STDEV('Daily Returns'!B$1782:B$2033)*SQRT(Assumptions!$C$9)</f>
        <v>0.11620353083437375</v>
      </c>
      <c r="C1781" s="61">
        <f>STDEV('Daily Returns'!C$1782:C$2033)*SQRT(Assumptions!$C$9)</f>
        <v>0.14790816129836259</v>
      </c>
      <c r="D1781" s="61">
        <f>STDEV('Daily Returns'!D$1782:D$2033)*SQRT(Assumptions!$C$9)</f>
        <v>0.16681045000873834</v>
      </c>
      <c r="E1781" s="61">
        <f>STDEV('Daily Returns'!E$1782:E$2033)*SQRT(Assumptions!$C$9)</f>
        <v>9.6545864881671647E-2</v>
      </c>
      <c r="F1781" s="48">
        <f>'Growth Index'!E2033/'Growth Index'!E1781-1</f>
        <v>0.30381116689938503</v>
      </c>
      <c r="G1781" s="62">
        <f>(F1781-Assumptions!$C$8)/E1781</f>
        <v>2.4735514793106499</v>
      </c>
      <c r="H1781" s="62">
        <f>CORREL('Daily Returns'!B$1782:B$2033,'Daily Returns'!C$1782:C$2033)</f>
        <v>0.10665731316838241</v>
      </c>
      <c r="I1781" s="62">
        <f>CORREL('Daily Returns'!B$1782:B$2033,'Daily Returns'!D$1782:D$2033)</f>
        <v>0.34344154652519138</v>
      </c>
      <c r="J1781" s="62">
        <f>CORREL('Daily Returns'!C$1782:C$2033,'Daily Returns'!D$1782:D$2033)</f>
        <v>7.8179875067693722E-2</v>
      </c>
    </row>
    <row r="1782" spans="1:10" x14ac:dyDescent="0.25">
      <c r="A1782" s="63">
        <f>'Daily Prices'!A2034</f>
        <v>45397</v>
      </c>
      <c r="B1782" s="35">
        <f>STDEV('Daily Returns'!B$1783:B$2034)*SQRT(Assumptions!$C$9)</f>
        <v>0.1160586013927752</v>
      </c>
      <c r="C1782" s="35">
        <f>STDEV('Daily Returns'!C$1783:C$2034)*SQRT(Assumptions!$C$9)</f>
        <v>0.1500481856403259</v>
      </c>
      <c r="D1782" s="35">
        <f>STDEV('Daily Returns'!D$1783:D$2034)*SQRT(Assumptions!$C$9)</f>
        <v>0.16604755448615965</v>
      </c>
      <c r="E1782" s="35">
        <f>STDEV('Daily Returns'!E$1783:E$2034)*SQRT(Assumptions!$C$9)</f>
        <v>9.7366350528683712E-2</v>
      </c>
      <c r="F1782" s="32">
        <f>'Growth Index'!E2034/'Growth Index'!E1782-1</f>
        <v>0.2945916842308256</v>
      </c>
      <c r="G1782" s="37">
        <f>(F1782-Assumptions!$C$8)/E1782</f>
        <v>2.3580187917507378</v>
      </c>
      <c r="H1782" s="37">
        <f>CORREL('Daily Returns'!B$1783:B$2034,'Daily Returns'!C$1783:C$2034)</f>
        <v>0.12534197758618071</v>
      </c>
      <c r="I1782" s="37">
        <f>CORREL('Daily Returns'!B$1783:B$2034,'Daily Returns'!D$1783:D$2034)</f>
        <v>0.33612213999826651</v>
      </c>
      <c r="J1782" s="37">
        <f>CORREL('Daily Returns'!C$1783:C$2034,'Daily Returns'!D$1783:D$2034)</f>
        <v>8.2673720326327693E-2</v>
      </c>
    </row>
    <row r="1783" spans="1:10" x14ac:dyDescent="0.25">
      <c r="A1783" s="60">
        <f>'Daily Prices'!A2035</f>
        <v>45398</v>
      </c>
      <c r="B1783" s="61">
        <f>STDEV('Daily Returns'!B$1784:B$2035)*SQRT(Assumptions!$C$9)</f>
        <v>0.11525131245392581</v>
      </c>
      <c r="C1783" s="61">
        <f>STDEV('Daily Returns'!C$1784:C$2035)*SQRT(Assumptions!$C$9)</f>
        <v>0.15044731652691198</v>
      </c>
      <c r="D1783" s="61">
        <f>STDEV('Daily Returns'!D$1784:D$2035)*SQRT(Assumptions!$C$9)</f>
        <v>0.16512906788496498</v>
      </c>
      <c r="E1783" s="61">
        <f>STDEV('Daily Returns'!E$1784:E$2035)*SQRT(Assumptions!$C$9)</f>
        <v>9.6686326039654991E-2</v>
      </c>
      <c r="F1783" s="48">
        <f>'Growth Index'!E2035/'Growth Index'!E1783-1</f>
        <v>0.31173018967288169</v>
      </c>
      <c r="G1783" s="62">
        <f>(F1783-Assumptions!$C$8)/E1783</f>
        <v>2.5518622930370487</v>
      </c>
      <c r="H1783" s="62">
        <f>CORREL('Daily Returns'!B$1784:B$2035,'Daily Returns'!C$1784:C$2035)</f>
        <v>0.11747866437594263</v>
      </c>
      <c r="I1783" s="62">
        <f>CORREL('Daily Returns'!B$1784:B$2035,'Daily Returns'!D$1784:D$2035)</f>
        <v>0.32726416509186818</v>
      </c>
      <c r="J1783" s="62">
        <f>CORREL('Daily Returns'!C$1784:C$2035,'Daily Returns'!D$1784:D$2035)</f>
        <v>7.8363411771319141E-2</v>
      </c>
    </row>
    <row r="1784" spans="1:10" x14ac:dyDescent="0.25">
      <c r="A1784" s="63">
        <f>'Daily Prices'!A2036</f>
        <v>45400</v>
      </c>
      <c r="B1784" s="35">
        <f>STDEV('Daily Returns'!B$1785:B$2036)*SQRT(Assumptions!$C$9)</f>
        <v>0.11545041372993764</v>
      </c>
      <c r="C1784" s="35">
        <f>STDEV('Daily Returns'!C$1785:C$2036)*SQRT(Assumptions!$C$9)</f>
        <v>0.15048098124594875</v>
      </c>
      <c r="D1784" s="35">
        <f>STDEV('Daily Returns'!D$1785:D$2036)*SQRT(Assumptions!$C$9)</f>
        <v>0.16529996159083415</v>
      </c>
      <c r="E1784" s="35">
        <f>STDEV('Daily Returns'!E$1785:E$2036)*SQRT(Assumptions!$C$9)</f>
        <v>9.6736320745431259E-2</v>
      </c>
      <c r="F1784" s="32">
        <f>'Growth Index'!E2036/'Growth Index'!E1784-1</f>
        <v>0.3075103635817773</v>
      </c>
      <c r="G1784" s="37">
        <f>(F1784-Assumptions!$C$8)/E1784</f>
        <v>2.5069215131714713</v>
      </c>
      <c r="H1784" s="37">
        <f>CORREL('Daily Returns'!B$1785:B$2036,'Daily Returns'!C$1785:C$2036)</f>
        <v>0.11599394335862348</v>
      </c>
      <c r="I1784" s="37">
        <f>CORREL('Daily Returns'!B$1785:B$2036,'Daily Returns'!D$1785:D$2036)</f>
        <v>0.32928440167163292</v>
      </c>
      <c r="J1784" s="37">
        <f>CORREL('Daily Returns'!C$1785:C$2036,'Daily Returns'!D$1785:D$2036)</f>
        <v>7.7265007915122891E-2</v>
      </c>
    </row>
    <row r="1785" spans="1:10" x14ac:dyDescent="0.25">
      <c r="A1785" s="60">
        <f>'Daily Prices'!A2037</f>
        <v>45401</v>
      </c>
      <c r="B1785" s="61">
        <f>STDEV('Daily Returns'!B$1786:B$2037)*SQRT(Assumptions!$C$9)</f>
        <v>0.11569104667327665</v>
      </c>
      <c r="C1785" s="61">
        <f>STDEV('Daily Returns'!C$1786:C$2037)*SQRT(Assumptions!$C$9)</f>
        <v>0.15052747559324087</v>
      </c>
      <c r="D1785" s="61">
        <f>STDEV('Daily Returns'!D$1786:D$2037)*SQRT(Assumptions!$C$9)</f>
        <v>0.16523663441712147</v>
      </c>
      <c r="E1785" s="61">
        <f>STDEV('Daily Returns'!E$1786:E$2037)*SQRT(Assumptions!$C$9)</f>
        <v>9.6723782138718253E-2</v>
      </c>
      <c r="F1785" s="48">
        <f>'Growth Index'!E2037/'Growth Index'!E1785-1</f>
        <v>0.30684173097651946</v>
      </c>
      <c r="G1785" s="62">
        <f>(F1785-Assumptions!$C$8)/E1785</f>
        <v>2.5003336886648779</v>
      </c>
      <c r="H1785" s="62">
        <f>CORREL('Daily Returns'!B$1786:B$2037,'Daily Returns'!C$1786:C$2037)</f>
        <v>0.11399092237065718</v>
      </c>
      <c r="I1785" s="62">
        <f>CORREL('Daily Returns'!B$1786:B$2037,'Daily Returns'!D$1786:D$2037)</f>
        <v>0.33064169442878444</v>
      </c>
      <c r="J1785" s="62">
        <f>CORREL('Daily Returns'!C$1786:C$2037,'Daily Returns'!D$1786:D$2037)</f>
        <v>7.6070169270369511E-2</v>
      </c>
    </row>
    <row r="1786" spans="1:10" x14ac:dyDescent="0.25">
      <c r="A1786" s="63">
        <f>'Daily Prices'!A2038</f>
        <v>45404</v>
      </c>
      <c r="B1786" s="35">
        <f>STDEV('Daily Returns'!B$1787:B$2038)*SQRT(Assumptions!$C$9)</f>
        <v>0.11587833501296793</v>
      </c>
      <c r="C1786" s="35">
        <f>STDEV('Daily Returns'!C$1787:C$2038)*SQRT(Assumptions!$C$9)</f>
        <v>0.15179681227818345</v>
      </c>
      <c r="D1786" s="35">
        <f>STDEV('Daily Returns'!D$1787:D$2038)*SQRT(Assumptions!$C$9)</f>
        <v>0.16424859584577622</v>
      </c>
      <c r="E1786" s="35">
        <f>STDEV('Daily Returns'!E$1787:E$2038)*SQRT(Assumptions!$C$9)</f>
        <v>9.6503322840477301E-2</v>
      </c>
      <c r="F1786" s="32">
        <f>'Growth Index'!E2038/'Growth Index'!E1786-1</f>
        <v>0.29198112641331031</v>
      </c>
      <c r="G1786" s="37">
        <f>(F1786-Assumptions!$C$8)/E1786</f>
        <v>2.3520550353329956</v>
      </c>
      <c r="H1786" s="37">
        <f>CORREL('Daily Returns'!B$1787:B$2038,'Daily Returns'!C$1787:C$2038)</f>
        <v>0.10481595614240505</v>
      </c>
      <c r="I1786" s="37">
        <f>CORREL('Daily Returns'!B$1787:B$2038,'Daily Returns'!D$1787:D$2038)</f>
        <v>0.33265463303758336</v>
      </c>
      <c r="J1786" s="37">
        <f>CORREL('Daily Returns'!C$1787:C$2038,'Daily Returns'!D$1787:D$2038)</f>
        <v>6.8101868689301417E-2</v>
      </c>
    </row>
    <row r="1787" spans="1:10" x14ac:dyDescent="0.25">
      <c r="A1787" s="60">
        <f>'Daily Prices'!A2039</f>
        <v>45405</v>
      </c>
      <c r="B1787" s="61">
        <f>STDEV('Daily Returns'!B$1788:B$2039)*SQRT(Assumptions!$C$9)</f>
        <v>0.115842481180119</v>
      </c>
      <c r="C1787" s="61">
        <f>STDEV('Daily Returns'!C$1788:C$2039)*SQRT(Assumptions!$C$9)</f>
        <v>0.15185869026543303</v>
      </c>
      <c r="D1787" s="61">
        <f>STDEV('Daily Returns'!D$1788:D$2039)*SQRT(Assumptions!$C$9)</f>
        <v>0.16172508013340403</v>
      </c>
      <c r="E1787" s="61">
        <f>STDEV('Daily Returns'!E$1788:E$2039)*SQRT(Assumptions!$C$9)</f>
        <v>9.6122191858457537E-2</v>
      </c>
      <c r="F1787" s="48">
        <f>'Growth Index'!E2039/'Growth Index'!E1787-1</f>
        <v>0.3015164622836255</v>
      </c>
      <c r="G1787" s="62">
        <f>(F1787-Assumptions!$C$8)/E1787</f>
        <v>2.4605812425907039</v>
      </c>
      <c r="H1787" s="62">
        <f>CORREL('Daily Returns'!B$1788:B$2039,'Daily Returns'!C$1788:C$2039)</f>
        <v>0.10508457178172903</v>
      </c>
      <c r="I1787" s="62">
        <f>CORREL('Daily Returns'!B$1788:B$2039,'Daily Returns'!D$1788:D$2039)</f>
        <v>0.3424400749825704</v>
      </c>
      <c r="J1787" s="62">
        <f>CORREL('Daily Returns'!C$1788:C$2039,'Daily Returns'!D$1788:D$2039)</f>
        <v>6.6089329364325544E-2</v>
      </c>
    </row>
    <row r="1788" spans="1:10" x14ac:dyDescent="0.25">
      <c r="A1788" s="63">
        <f>'Daily Prices'!A2040</f>
        <v>45406</v>
      </c>
      <c r="B1788" s="35">
        <f>STDEV('Daily Returns'!B$1789:B$2040)*SQRT(Assumptions!$C$9)</f>
        <v>0.11494833151870334</v>
      </c>
      <c r="C1788" s="35">
        <f>STDEV('Daily Returns'!C$1789:C$2040)*SQRT(Assumptions!$C$9)</f>
        <v>0.15027861192871239</v>
      </c>
      <c r="D1788" s="35">
        <f>STDEV('Daily Returns'!D$1789:D$2040)*SQRT(Assumptions!$C$9)</f>
        <v>0.16154513173221144</v>
      </c>
      <c r="E1788" s="35">
        <f>STDEV('Daily Returns'!E$1789:E$2040)*SQRT(Assumptions!$C$9)</f>
        <v>9.5853868314590224E-2</v>
      </c>
      <c r="F1788" s="32">
        <f>'Growth Index'!E2040/'Growth Index'!E1788-1</f>
        <v>0.31088128728534525</v>
      </c>
      <c r="G1788" s="37">
        <f>(F1788-Assumptions!$C$8)/E1788</f>
        <v>2.5651681211066877</v>
      </c>
      <c r="H1788" s="37">
        <f>CORREL('Daily Returns'!B$1789:B$2040,'Daily Returns'!C$1789:C$2040)</f>
        <v>0.12531937674808136</v>
      </c>
      <c r="I1788" s="37">
        <f>CORREL('Daily Returns'!B$1789:B$2040,'Daily Returns'!D$1789:D$2040)</f>
        <v>0.35242822561256659</v>
      </c>
      <c r="J1788" s="37">
        <f>CORREL('Daily Returns'!C$1789:C$2040,'Daily Returns'!D$1789:D$2040)</f>
        <v>5.8208168380624009E-2</v>
      </c>
    </row>
    <row r="1789" spans="1:10" x14ac:dyDescent="0.25">
      <c r="A1789" s="60">
        <f>'Daily Prices'!A2041</f>
        <v>45407</v>
      </c>
      <c r="B1789" s="61">
        <f>STDEV('Daily Returns'!B$1790:B$2041)*SQRT(Assumptions!$C$9)</f>
        <v>0.11491890153358041</v>
      </c>
      <c r="C1789" s="61">
        <f>STDEV('Daily Returns'!C$1790:C$2041)*SQRT(Assumptions!$C$9)</f>
        <v>0.15025552956193991</v>
      </c>
      <c r="D1789" s="61">
        <f>STDEV('Daily Returns'!D$1790:D$2041)*SQRT(Assumptions!$C$9)</f>
        <v>0.16173006424771336</v>
      </c>
      <c r="E1789" s="61">
        <f>STDEV('Daily Returns'!E$1790:E$2041)*SQRT(Assumptions!$C$9)</f>
        <v>9.5896183831042009E-2</v>
      </c>
      <c r="F1789" s="48">
        <f>'Growth Index'!E2041/'Growth Index'!E1789-1</f>
        <v>0.31398497709674866</v>
      </c>
      <c r="G1789" s="62">
        <f>(F1789-Assumptions!$C$8)/E1789</f>
        <v>2.596401307641516</v>
      </c>
      <c r="H1789" s="62">
        <f>CORREL('Daily Returns'!B$1790:B$2041,'Daily Returns'!C$1790:C$2041)</f>
        <v>0.12582084814045649</v>
      </c>
      <c r="I1789" s="62">
        <f>CORREL('Daily Returns'!B$1790:B$2041,'Daily Returns'!D$1790:D$2041)</f>
        <v>0.35551327068475103</v>
      </c>
      <c r="J1789" s="62">
        <f>CORREL('Daily Returns'!C$1790:C$2041,'Daily Returns'!D$1790:D$2041)</f>
        <v>5.6645002688207741E-2</v>
      </c>
    </row>
    <row r="1790" spans="1:10" x14ac:dyDescent="0.25">
      <c r="A1790" s="63">
        <f>'Daily Prices'!A2042</f>
        <v>45408</v>
      </c>
      <c r="B1790" s="35">
        <f>STDEV('Daily Returns'!B$1791:B$2042)*SQRT(Assumptions!$C$9)</f>
        <v>0.11525993420844122</v>
      </c>
      <c r="C1790" s="35">
        <f>STDEV('Daily Returns'!C$1791:C$2042)*SQRT(Assumptions!$C$9)</f>
        <v>0.15068953354222833</v>
      </c>
      <c r="D1790" s="35">
        <f>STDEV('Daily Returns'!D$1791:D$2042)*SQRT(Assumptions!$C$9)</f>
        <v>0.16182065722274347</v>
      </c>
      <c r="E1790" s="35">
        <f>STDEV('Daily Returns'!E$1791:E$2042)*SQRT(Assumptions!$C$9)</f>
        <v>9.5896525747228165E-2</v>
      </c>
      <c r="F1790" s="32">
        <f>'Growth Index'!E2042/'Growth Index'!E1790-1</f>
        <v>0.3144495137440233</v>
      </c>
      <c r="G1790" s="37">
        <f>(F1790-Assumptions!$C$8)/E1790</f>
        <v>2.60123619495395</v>
      </c>
      <c r="H1790" s="37">
        <f>CORREL('Daily Returns'!B$1791:B$2042,'Daily Returns'!C$1791:C$2042)</f>
        <v>0.1192288796714539</v>
      </c>
      <c r="I1790" s="37">
        <f>CORREL('Daily Returns'!B$1791:B$2042,'Daily Returns'!D$1791:D$2042)</f>
        <v>0.35691935810560499</v>
      </c>
      <c r="J1790" s="37">
        <f>CORREL('Daily Returns'!C$1791:C$2042,'Daily Returns'!D$1791:D$2042)</f>
        <v>5.3881483714560717E-2</v>
      </c>
    </row>
    <row r="1791" spans="1:10" x14ac:dyDescent="0.25">
      <c r="A1791" s="60">
        <f>'Daily Prices'!A2043</f>
        <v>45411</v>
      </c>
      <c r="B1791" s="61">
        <f>STDEV('Daily Returns'!B$1792:B$2043)*SQRT(Assumptions!$C$9)</f>
        <v>0.1157842409132587</v>
      </c>
      <c r="C1791" s="61">
        <f>STDEV('Daily Returns'!C$1792:C$2043)*SQRT(Assumptions!$C$9)</f>
        <v>0.1504307046387881</v>
      </c>
      <c r="D1791" s="61">
        <f>STDEV('Daily Returns'!D$1792:D$2043)*SQRT(Assumptions!$C$9)</f>
        <v>0.16187509864545954</v>
      </c>
      <c r="E1791" s="61">
        <f>STDEV('Daily Returns'!E$1792:E$2043)*SQRT(Assumptions!$C$9)</f>
        <v>9.5838295073283092E-2</v>
      </c>
      <c r="F1791" s="48">
        <f>'Growth Index'!E2043/'Growth Index'!E1791-1</f>
        <v>0.32474727174583795</v>
      </c>
      <c r="G1791" s="62">
        <f>(F1791-Assumptions!$C$8)/E1791</f>
        <v>2.7102659907213633</v>
      </c>
      <c r="H1791" s="62">
        <f>CORREL('Daily Returns'!B$1792:B$2043,'Daily Returns'!C$1792:C$2043)</f>
        <v>0.11302042965299704</v>
      </c>
      <c r="I1791" s="62">
        <f>CORREL('Daily Returns'!B$1792:B$2043,'Daily Returns'!D$1792:D$2043)</f>
        <v>0.35895732668951835</v>
      </c>
      <c r="J1791" s="62">
        <f>CORREL('Daily Returns'!C$1792:C$2043,'Daily Returns'!D$1792:D$2043)</f>
        <v>5.4064691470451488E-2</v>
      </c>
    </row>
    <row r="1792" spans="1:10" x14ac:dyDescent="0.25">
      <c r="A1792" s="63">
        <f>'Daily Prices'!A2044</f>
        <v>45412</v>
      </c>
      <c r="B1792" s="35">
        <f>STDEV('Daily Returns'!B$1793:B$2044)*SQRT(Assumptions!$C$9)</f>
        <v>0.11547441271752344</v>
      </c>
      <c r="C1792" s="35">
        <f>STDEV('Daily Returns'!C$1793:C$2044)*SQRT(Assumptions!$C$9)</f>
        <v>0.15073343897938035</v>
      </c>
      <c r="D1792" s="35">
        <f>STDEV('Daily Returns'!D$1793:D$2044)*SQRT(Assumptions!$C$9)</f>
        <v>0.16186589269033708</v>
      </c>
      <c r="E1792" s="35">
        <f>STDEV('Daily Returns'!E$1793:E$2044)*SQRT(Assumptions!$C$9)</f>
        <v>9.583811826387803E-2</v>
      </c>
      <c r="F1792" s="32">
        <f>'Growth Index'!E2044/'Growth Index'!E1792-1</f>
        <v>0.30820812849454238</v>
      </c>
      <c r="G1792" s="37">
        <f>(F1792-Assumptions!$C$8)/E1792</f>
        <v>2.537697243020776</v>
      </c>
      <c r="H1792" s="37">
        <f>CORREL('Daily Returns'!B$1793:B$2044,'Daily Returns'!C$1793:C$2044)</f>
        <v>0.11170454109293598</v>
      </c>
      <c r="I1792" s="37">
        <f>CORREL('Daily Returns'!B$1793:B$2044,'Daily Returns'!D$1793:D$2044)</f>
        <v>0.3590500065501751</v>
      </c>
      <c r="J1792" s="37">
        <f>CORREL('Daily Returns'!C$1793:C$2044,'Daily Returns'!D$1793:D$2044)</f>
        <v>5.4113836834334295E-2</v>
      </c>
    </row>
    <row r="1793" spans="1:10" x14ac:dyDescent="0.25">
      <c r="A1793" s="60">
        <f>'Daily Prices'!A2045</f>
        <v>45414</v>
      </c>
      <c r="B1793" s="61">
        <f>STDEV('Daily Returns'!B$1794:B$2045)*SQRT(Assumptions!$C$9)</f>
        <v>0.11543442907174928</v>
      </c>
      <c r="C1793" s="61">
        <f>STDEV('Daily Returns'!C$1794:C$2045)*SQRT(Assumptions!$C$9)</f>
        <v>0.14960488198614627</v>
      </c>
      <c r="D1793" s="61">
        <f>STDEV('Daily Returns'!D$1794:D$2045)*SQRT(Assumptions!$C$9)</f>
        <v>0.16257681177364666</v>
      </c>
      <c r="E1793" s="61">
        <f>STDEV('Daily Returns'!E$1794:E$2045)*SQRT(Assumptions!$C$9)</f>
        <v>9.6003764075585363E-2</v>
      </c>
      <c r="F1793" s="48">
        <f>'Growth Index'!E2045/'Growth Index'!E1793-1</f>
        <v>0.30526814306649719</v>
      </c>
      <c r="G1793" s="62">
        <f>(F1793-Assumptions!$C$8)/E1793</f>
        <v>2.5026950284712801</v>
      </c>
      <c r="H1793" s="62">
        <f>CORREL('Daily Returns'!B$1794:B$2045,'Daily Returns'!C$1794:C$2045)</f>
        <v>0.11588530347063213</v>
      </c>
      <c r="I1793" s="62">
        <f>CORREL('Daily Returns'!B$1794:B$2045,'Daily Returns'!D$1794:D$2045)</f>
        <v>0.35608160168642</v>
      </c>
      <c r="J1793" s="62">
        <f>CORREL('Daily Returns'!C$1794:C$2045,'Daily Returns'!D$1794:D$2045)</f>
        <v>6.4142550410576663E-2</v>
      </c>
    </row>
    <row r="1794" spans="1:10" x14ac:dyDescent="0.25">
      <c r="A1794" s="63">
        <f>'Daily Prices'!A2046</f>
        <v>45415</v>
      </c>
      <c r="B1794" s="35">
        <f>STDEV('Daily Returns'!B$1795:B$2046)*SQRT(Assumptions!$C$9)</f>
        <v>0.1159230010175895</v>
      </c>
      <c r="C1794" s="35">
        <f>STDEV('Daily Returns'!C$1795:C$2046)*SQRT(Assumptions!$C$9)</f>
        <v>0.14957922111870187</v>
      </c>
      <c r="D1794" s="35">
        <f>STDEV('Daily Returns'!D$1795:D$2046)*SQRT(Assumptions!$C$9)</f>
        <v>0.16325096443804452</v>
      </c>
      <c r="E1794" s="35">
        <f>STDEV('Daily Returns'!E$1795:E$2046)*SQRT(Assumptions!$C$9)</f>
        <v>9.6288616278780395E-2</v>
      </c>
      <c r="F1794" s="32">
        <f>'Growth Index'!E2046/'Growth Index'!E1794-1</f>
        <v>0.29516339092560728</v>
      </c>
      <c r="G1794" s="37">
        <f>(F1794-Assumptions!$C$8)/E1794</f>
        <v>2.3903489303369452</v>
      </c>
      <c r="H1794" s="37">
        <f>CORREL('Daily Returns'!B$1795:B$2046,'Daily Returns'!C$1795:C$2046)</f>
        <v>0.11463419846217901</v>
      </c>
      <c r="I1794" s="37">
        <f>CORREL('Daily Returns'!B$1795:B$2046,'Daily Returns'!D$1795:D$2046)</f>
        <v>0.36197959889516379</v>
      </c>
      <c r="J1794" s="37">
        <f>CORREL('Daily Returns'!C$1795:C$2046,'Daily Returns'!D$1795:D$2046)</f>
        <v>6.373953165765571E-2</v>
      </c>
    </row>
    <row r="1795" spans="1:10" x14ac:dyDescent="0.25">
      <c r="A1795" s="60">
        <f>'Daily Prices'!A2047</f>
        <v>45418</v>
      </c>
      <c r="B1795" s="61">
        <f>STDEV('Daily Returns'!B$1796:B$2047)*SQRT(Assumptions!$C$9)</f>
        <v>0.1157710930254294</v>
      </c>
      <c r="C1795" s="61">
        <f>STDEV('Daily Returns'!C$1796:C$2047)*SQRT(Assumptions!$C$9)</f>
        <v>0.14956077873734813</v>
      </c>
      <c r="D1795" s="61">
        <f>STDEV('Daily Returns'!D$1796:D$2047)*SQRT(Assumptions!$C$9)</f>
        <v>0.17137748622632135</v>
      </c>
      <c r="E1795" s="61">
        <f>STDEV('Daily Returns'!E$1796:E$2047)*SQRT(Assumptions!$C$9)</f>
        <v>9.7441418943179328E-2</v>
      </c>
      <c r="F1795" s="48">
        <f>'Growth Index'!E2047/'Growth Index'!E1795-1</f>
        <v>0.31901099446307879</v>
      </c>
      <c r="G1795" s="62">
        <f>(F1795-Assumptions!$C$8)/E1795</f>
        <v>2.6068072203587196</v>
      </c>
      <c r="H1795" s="62">
        <f>CORREL('Daily Returns'!B$1796:B$2047,'Daily Returns'!C$1796:C$2047)</f>
        <v>0.11570402265505052</v>
      </c>
      <c r="I1795" s="62">
        <f>CORREL('Daily Returns'!B$1796:B$2047,'Daily Returns'!D$1796:D$2047)</f>
        <v>0.3414523787135455</v>
      </c>
      <c r="J1795" s="62">
        <f>CORREL('Daily Returns'!C$1796:C$2047,'Daily Returns'!D$1796:D$2047)</f>
        <v>5.9505791811639779E-2</v>
      </c>
    </row>
    <row r="1796" spans="1:10" x14ac:dyDescent="0.25">
      <c r="A1796" s="63">
        <f>'Daily Prices'!A2048</f>
        <v>45419</v>
      </c>
      <c r="B1796" s="35">
        <f>STDEV('Daily Returns'!B$1797:B$2048)*SQRT(Assumptions!$C$9)</f>
        <v>0.11577591348588612</v>
      </c>
      <c r="C1796" s="35">
        <f>STDEV('Daily Returns'!C$1797:C$2048)*SQRT(Assumptions!$C$9)</f>
        <v>0.14985902543791821</v>
      </c>
      <c r="D1796" s="35">
        <f>STDEV('Daily Returns'!D$1797:D$2048)*SQRT(Assumptions!$C$9)</f>
        <v>0.17160080506713737</v>
      </c>
      <c r="E1796" s="35">
        <f>STDEV('Daily Returns'!E$1797:E$2048)*SQRT(Assumptions!$C$9)</f>
        <v>9.7431550695805211E-2</v>
      </c>
      <c r="F1796" s="32">
        <f>'Growth Index'!E2048/'Growth Index'!E1796-1</f>
        <v>0.32013811315961127</v>
      </c>
      <c r="G1796" s="37">
        <f>(F1796-Assumptions!$C$8)/E1796</f>
        <v>2.6186395611847315</v>
      </c>
      <c r="H1796" s="37">
        <f>CORREL('Daily Returns'!B$1797:B$2048,'Daily Returns'!C$1797:C$2048)</f>
        <v>0.11348273522595358</v>
      </c>
      <c r="I1796" s="37">
        <f>CORREL('Daily Returns'!B$1797:B$2048,'Daily Returns'!D$1797:D$2048)</f>
        <v>0.34241444065860249</v>
      </c>
      <c r="J1796" s="37">
        <f>CORREL('Daily Returns'!C$1797:C$2048,'Daily Returns'!D$1797:D$2048)</f>
        <v>5.6067151828448049E-2</v>
      </c>
    </row>
    <row r="1797" spans="1:10" x14ac:dyDescent="0.25">
      <c r="A1797" s="60">
        <f>'Daily Prices'!A2049</f>
        <v>45420</v>
      </c>
      <c r="B1797" s="61">
        <f>STDEV('Daily Returns'!B$1798:B$2049)*SQRT(Assumptions!$C$9)</f>
        <v>0.11577925782144526</v>
      </c>
      <c r="C1797" s="61">
        <f>STDEV('Daily Returns'!C$1798:C$2049)*SQRT(Assumptions!$C$9)</f>
        <v>0.14990352190365672</v>
      </c>
      <c r="D1797" s="61">
        <f>STDEV('Daily Returns'!D$1798:D$2049)*SQRT(Assumptions!$C$9)</f>
        <v>0.17191055309195383</v>
      </c>
      <c r="E1797" s="61">
        <f>STDEV('Daily Returns'!E$1798:E$2049)*SQRT(Assumptions!$C$9)</f>
        <v>9.7566868621466921E-2</v>
      </c>
      <c r="F1797" s="48">
        <f>'Growth Index'!E2049/'Growth Index'!E1797-1</f>
        <v>0.3160203923187328</v>
      </c>
      <c r="G1797" s="62">
        <f>(F1797-Assumptions!$C$8)/E1797</f>
        <v>2.5728036152582088</v>
      </c>
      <c r="H1797" s="62">
        <f>CORREL('Daily Returns'!B$1798:B$2049,'Daily Returns'!C$1798:C$2049)</f>
        <v>0.11363160071731659</v>
      </c>
      <c r="I1797" s="62">
        <f>CORREL('Daily Returns'!B$1798:B$2049,'Daily Returns'!D$1798:D$2049)</f>
        <v>0.34240640703718567</v>
      </c>
      <c r="J1797" s="62">
        <f>CORREL('Daily Returns'!C$1798:C$2049,'Daily Returns'!D$1798:D$2049)</f>
        <v>5.7827633711694436E-2</v>
      </c>
    </row>
    <row r="1798" spans="1:10" x14ac:dyDescent="0.25">
      <c r="A1798" s="63">
        <f>'Daily Prices'!A2050</f>
        <v>45421</v>
      </c>
      <c r="B1798" s="35">
        <f>STDEV('Daily Returns'!B$1799:B$2050)*SQRT(Assumptions!$C$9)</f>
        <v>0.11566616089250623</v>
      </c>
      <c r="C1798" s="35">
        <f>STDEV('Daily Returns'!C$1799:C$2050)*SQRT(Assumptions!$C$9)</f>
        <v>0.15001265019915103</v>
      </c>
      <c r="D1798" s="35">
        <f>STDEV('Daily Returns'!D$1799:D$2050)*SQRT(Assumptions!$C$9)</f>
        <v>0.17165484726054808</v>
      </c>
      <c r="E1798" s="35">
        <f>STDEV('Daily Returns'!E$1799:E$2050)*SQRT(Assumptions!$C$9)</f>
        <v>9.7202880809474965E-2</v>
      </c>
      <c r="F1798" s="32">
        <f>'Growth Index'!E2050/'Growth Index'!E1798-1</f>
        <v>0.32217943943896854</v>
      </c>
      <c r="G1798" s="37">
        <f>(F1798-Assumptions!$C$8)/E1798</f>
        <v>2.6458005904481348</v>
      </c>
      <c r="H1798" s="37">
        <f>CORREL('Daily Returns'!B$1799:B$2050,'Daily Returns'!C$1799:C$2050)</f>
        <v>0.10622341963626243</v>
      </c>
      <c r="I1798" s="37">
        <f>CORREL('Daily Returns'!B$1799:B$2050,'Daily Returns'!D$1799:D$2050)</f>
        <v>0.3399212388741662</v>
      </c>
      <c r="J1798" s="37">
        <f>CORREL('Daily Returns'!C$1799:C$2050,'Daily Returns'!D$1799:D$2050)</f>
        <v>5.415050689011465E-2</v>
      </c>
    </row>
    <row r="1799" spans="1:10" x14ac:dyDescent="0.25">
      <c r="A1799" s="60">
        <f>'Daily Prices'!A2051</f>
        <v>45425</v>
      </c>
      <c r="B1799" s="61">
        <f>STDEV('Daily Returns'!B$1800:B$2051)*SQRT(Assumptions!$C$9)</f>
        <v>0.11570502271980178</v>
      </c>
      <c r="C1799" s="61">
        <f>STDEV('Daily Returns'!C$1800:C$2051)*SQRT(Assumptions!$C$9)</f>
        <v>0.14997309687965021</v>
      </c>
      <c r="D1799" s="61">
        <f>STDEV('Daily Returns'!D$1800:D$2051)*SQRT(Assumptions!$C$9)</f>
        <v>0.17196435927356449</v>
      </c>
      <c r="E1799" s="61">
        <f>STDEV('Daily Returns'!E$1800:E$2051)*SQRT(Assumptions!$C$9)</f>
        <v>9.7087194251285452E-2</v>
      </c>
      <c r="F1799" s="48">
        <f>'Growth Index'!E2051/'Growth Index'!E1799-1</f>
        <v>0.33002198788674475</v>
      </c>
      <c r="G1799" s="62">
        <f>(F1799-Assumptions!$C$8)/E1799</f>
        <v>2.7297316595719399</v>
      </c>
      <c r="H1799" s="62">
        <f>CORREL('Daily Returns'!B$1800:B$2051,'Daily Returns'!C$1800:C$2051)</f>
        <v>0.10658338183898407</v>
      </c>
      <c r="I1799" s="62">
        <f>CORREL('Daily Returns'!B$1800:B$2051,'Daily Returns'!D$1800:D$2051)</f>
        <v>0.33653325572131576</v>
      </c>
      <c r="J1799" s="62">
        <f>CORREL('Daily Returns'!C$1800:C$2051,'Daily Returns'!D$1800:D$2051)</f>
        <v>5.0358533272281916E-2</v>
      </c>
    </row>
    <row r="1800" spans="1:10" x14ac:dyDescent="0.25">
      <c r="A1800" s="63">
        <f>'Daily Prices'!A2052</f>
        <v>45426</v>
      </c>
      <c r="B1800" s="35">
        <f>STDEV('Daily Returns'!B$1801:B$2052)*SQRT(Assumptions!$C$9)</f>
        <v>0.11571902368266433</v>
      </c>
      <c r="C1800" s="35">
        <f>STDEV('Daily Returns'!C$1801:C$2052)*SQRT(Assumptions!$C$9)</f>
        <v>0.14991562058601954</v>
      </c>
      <c r="D1800" s="35">
        <f>STDEV('Daily Returns'!D$1801:D$2052)*SQRT(Assumptions!$C$9)</f>
        <v>0.17194077765084928</v>
      </c>
      <c r="E1800" s="35">
        <f>STDEV('Daily Returns'!E$1801:E$2052)*SQRT(Assumptions!$C$9)</f>
        <v>9.7043979656634416E-2</v>
      </c>
      <c r="F1800" s="32">
        <f>'Growth Index'!E2052/'Growth Index'!E1800-1</f>
        <v>0.33934947459107789</v>
      </c>
      <c r="G1800" s="37">
        <f>(F1800-Assumptions!$C$8)/E1800</f>
        <v>2.8270633125495692</v>
      </c>
      <c r="H1800" s="37">
        <f>CORREL('Daily Returns'!B$1801:B$2052,'Daily Returns'!C$1801:C$2052)</f>
        <v>0.10636607342774913</v>
      </c>
      <c r="I1800" s="37">
        <f>CORREL('Daily Returns'!B$1801:B$2052,'Daily Returns'!D$1801:D$2052)</f>
        <v>0.33624347336185051</v>
      </c>
      <c r="J1800" s="37">
        <f>CORREL('Daily Returns'!C$1801:C$2052,'Daily Returns'!D$1801:D$2052)</f>
        <v>4.9881272404119631E-2</v>
      </c>
    </row>
    <row r="1801" spans="1:10" x14ac:dyDescent="0.25">
      <c r="A1801" s="60">
        <f>'Daily Prices'!A2053</f>
        <v>45427</v>
      </c>
      <c r="B1801" s="61">
        <f>STDEV('Daily Returns'!B$1802:B$2053)*SQRT(Assumptions!$C$9)</f>
        <v>0.11568251659442444</v>
      </c>
      <c r="C1801" s="61">
        <f>STDEV('Daily Returns'!C$1802:C$2053)*SQRT(Assumptions!$C$9)</f>
        <v>0.14992356226753559</v>
      </c>
      <c r="D1801" s="61">
        <f>STDEV('Daily Returns'!D$1802:D$2053)*SQRT(Assumptions!$C$9)</f>
        <v>0.17195061969333883</v>
      </c>
      <c r="E1801" s="61">
        <f>STDEV('Daily Returns'!E$1802:E$2053)*SQRT(Assumptions!$C$9)</f>
        <v>9.7018491415011329E-2</v>
      </c>
      <c r="F1801" s="48">
        <f>'Growth Index'!E2053/'Growth Index'!E1801-1</f>
        <v>0.34199130514310827</v>
      </c>
      <c r="G1801" s="62">
        <f>(F1801-Assumptions!$C$8)/E1801</f>
        <v>2.8550362008643888</v>
      </c>
      <c r="H1801" s="62">
        <f>CORREL('Daily Returns'!B$1802:B$2053,'Daily Returns'!C$1802:C$2053)</f>
        <v>0.10654234284713163</v>
      </c>
      <c r="I1801" s="62">
        <f>CORREL('Daily Returns'!B$1802:B$2053,'Daily Returns'!D$1802:D$2053)</f>
        <v>0.33526236879751559</v>
      </c>
      <c r="J1801" s="62">
        <f>CORREL('Daily Returns'!C$1802:C$2053,'Daily Returns'!D$1802:D$2053)</f>
        <v>4.9606629660501694E-2</v>
      </c>
    </row>
    <row r="1802" spans="1:10" x14ac:dyDescent="0.25">
      <c r="A1802" s="63">
        <f>'Daily Prices'!A2054</f>
        <v>45428</v>
      </c>
      <c r="B1802" s="35">
        <f>STDEV('Daily Returns'!B$1803:B$2054)*SQRT(Assumptions!$C$9)</f>
        <v>0.11581111344946655</v>
      </c>
      <c r="C1802" s="35">
        <f>STDEV('Daily Returns'!C$1803:C$2054)*SQRT(Assumptions!$C$9)</f>
        <v>0.15012786267030237</v>
      </c>
      <c r="D1802" s="35">
        <f>STDEV('Daily Returns'!D$1803:D$2054)*SQRT(Assumptions!$C$9)</f>
        <v>0.17218457673447932</v>
      </c>
      <c r="E1802" s="35">
        <f>STDEV('Daily Returns'!E$1803:E$2054)*SQRT(Assumptions!$C$9)</f>
        <v>9.7384453233564539E-2</v>
      </c>
      <c r="F1802" s="32">
        <f>'Growth Index'!E2054/'Growth Index'!E1802-1</f>
        <v>0.3590378378525958</v>
      </c>
      <c r="G1802" s="37">
        <f>(F1802-Assumptions!$C$8)/E1802</f>
        <v>3.0193509137170231</v>
      </c>
      <c r="H1802" s="37">
        <f>CORREL('Daily Returns'!B$1803:B$2054,'Daily Returns'!C$1803:C$2054)</f>
        <v>0.11060827426922221</v>
      </c>
      <c r="I1802" s="37">
        <f>CORREL('Daily Returns'!B$1803:B$2054,'Daily Returns'!D$1803:D$2054)</f>
        <v>0.3369758391917787</v>
      </c>
      <c r="J1802" s="37">
        <f>CORREL('Daily Returns'!C$1803:C$2054,'Daily Returns'!D$1803:D$2054)</f>
        <v>5.33768637909161E-2</v>
      </c>
    </row>
    <row r="1803" spans="1:10" x14ac:dyDescent="0.25">
      <c r="A1803" s="60">
        <f>'Daily Prices'!A2055</f>
        <v>45429</v>
      </c>
      <c r="B1803" s="61">
        <f>STDEV('Daily Returns'!B$1804:B$2055)*SQRT(Assumptions!$C$9)</f>
        <v>0.11564358627598287</v>
      </c>
      <c r="C1803" s="61">
        <f>STDEV('Daily Returns'!C$1804:C$2055)*SQRT(Assumptions!$C$9)</f>
        <v>0.15025216374527178</v>
      </c>
      <c r="D1803" s="61">
        <f>STDEV('Daily Returns'!D$1804:D$2055)*SQRT(Assumptions!$C$9)</f>
        <v>0.16731651078600335</v>
      </c>
      <c r="E1803" s="61">
        <f>STDEV('Daily Returns'!E$1804:E$2055)*SQRT(Assumptions!$C$9)</f>
        <v>9.6119203394149741E-2</v>
      </c>
      <c r="F1803" s="48">
        <f>'Growth Index'!E2055/'Growth Index'!E1803-1</f>
        <v>0.34286851229358106</v>
      </c>
      <c r="G1803" s="62">
        <f>(F1803-Assumptions!$C$8)/E1803</f>
        <v>2.8908740655511238</v>
      </c>
      <c r="H1803" s="62">
        <f>CORREL('Daily Returns'!B$1804:B$2055,'Daily Returns'!C$1804:C$2055)</f>
        <v>0.1099385658725584</v>
      </c>
      <c r="I1803" s="62">
        <f>CORREL('Daily Returns'!B$1804:B$2055,'Daily Returns'!D$1804:D$2055)</f>
        <v>0.33321367997306989</v>
      </c>
      <c r="J1803" s="62">
        <f>CORREL('Daily Returns'!C$1804:C$2055,'Daily Returns'!D$1804:D$2055)</f>
        <v>4.7178754298065742E-2</v>
      </c>
    </row>
    <row r="1804" spans="1:10" x14ac:dyDescent="0.25">
      <c r="A1804" s="63">
        <f>'Daily Prices'!A2056</f>
        <v>45433</v>
      </c>
      <c r="B1804" s="35">
        <f>STDEV('Daily Returns'!B$1805:B$2056)*SQRT(Assumptions!$C$9)</f>
        <v>0.11526371449288317</v>
      </c>
      <c r="C1804" s="35">
        <f>STDEV('Daily Returns'!C$1805:C$2056)*SQRT(Assumptions!$C$9)</f>
        <v>0.15045082928684436</v>
      </c>
      <c r="D1804" s="35">
        <f>STDEV('Daily Returns'!D$1805:D$2056)*SQRT(Assumptions!$C$9)</f>
        <v>0.16605444108830925</v>
      </c>
      <c r="E1804" s="35">
        <f>STDEV('Daily Returns'!E$1805:E$2056)*SQRT(Assumptions!$C$9)</f>
        <v>9.5642826707517614E-2</v>
      </c>
      <c r="F1804" s="32">
        <f>'Growth Index'!E2056/'Growth Index'!E1804-1</f>
        <v>0.36356962789813752</v>
      </c>
      <c r="G1804" s="37">
        <f>(F1804-Assumptions!$C$8)/E1804</f>
        <v>3.1217148026289947</v>
      </c>
      <c r="H1804" s="37">
        <f>CORREL('Daily Returns'!B$1805:B$2056,'Daily Returns'!C$1805:C$2056)</f>
        <v>0.10788562243598404</v>
      </c>
      <c r="I1804" s="37">
        <f>CORREL('Daily Returns'!B$1805:B$2056,'Daily Returns'!D$1805:D$2056)</f>
        <v>0.32646979148346211</v>
      </c>
      <c r="J1804" s="37">
        <f>CORREL('Daily Returns'!C$1805:C$2056,'Daily Returns'!D$1805:D$2056)</f>
        <v>4.5818253861056916E-2</v>
      </c>
    </row>
    <row r="1805" spans="1:10" x14ac:dyDescent="0.25">
      <c r="A1805" s="60">
        <f>'Daily Prices'!A2057</f>
        <v>45434</v>
      </c>
      <c r="B1805" s="61">
        <f>STDEV('Daily Returns'!B$1806:B$2057)*SQRT(Assumptions!$C$9)</f>
        <v>0.11439379462037415</v>
      </c>
      <c r="C1805" s="61">
        <f>STDEV('Daily Returns'!C$1806:C$2057)*SQRT(Assumptions!$C$9)</f>
        <v>0.15057385701040688</v>
      </c>
      <c r="D1805" s="61">
        <f>STDEV('Daily Returns'!D$1806:D$2057)*SQRT(Assumptions!$C$9)</f>
        <v>0.16591409294694817</v>
      </c>
      <c r="E1805" s="61">
        <f>STDEV('Daily Returns'!E$1806:E$2057)*SQRT(Assumptions!$C$9)</f>
        <v>9.5683887853914865E-2</v>
      </c>
      <c r="F1805" s="48">
        <f>'Growth Index'!E2057/'Growth Index'!E1805-1</f>
        <v>0.36041694372979571</v>
      </c>
      <c r="G1805" s="62">
        <f>(F1805-Assumptions!$C$8)/E1805</f>
        <v>3.0874262151724312</v>
      </c>
      <c r="H1805" s="62">
        <f>CORREL('Daily Returns'!B$1806:B$2057,'Daily Returns'!C$1806:C$2057)</f>
        <v>0.11301125506334744</v>
      </c>
      <c r="I1805" s="62">
        <f>CORREL('Daily Returns'!B$1806:B$2057,'Daily Returns'!D$1806:D$2057)</f>
        <v>0.3344298070911233</v>
      </c>
      <c r="J1805" s="62">
        <f>CORREL('Daily Returns'!C$1806:C$2057,'Daily Returns'!D$1806:D$2057)</f>
        <v>4.3847821667913241E-2</v>
      </c>
    </row>
    <row r="1806" spans="1:10" x14ac:dyDescent="0.25">
      <c r="A1806" s="63">
        <f>'Daily Prices'!A2058</f>
        <v>45435</v>
      </c>
      <c r="B1806" s="35">
        <f>STDEV('Daily Returns'!B$1807:B$2058)*SQRT(Assumptions!$C$9)</f>
        <v>0.11512026256050258</v>
      </c>
      <c r="C1806" s="35">
        <f>STDEV('Daily Returns'!C$1807:C$2058)*SQRT(Assumptions!$C$9)</f>
        <v>0.15179457863201321</v>
      </c>
      <c r="D1806" s="35">
        <f>STDEV('Daily Returns'!D$1807:D$2058)*SQRT(Assumptions!$C$9)</f>
        <v>0.16611302347927243</v>
      </c>
      <c r="E1806" s="35">
        <f>STDEV('Daily Returns'!E$1807:E$2058)*SQRT(Assumptions!$C$9)</f>
        <v>9.5577015809080984E-2</v>
      </c>
      <c r="F1806" s="32">
        <f>'Growth Index'!E2058/'Growth Index'!E1806-1</f>
        <v>0.36537821874555787</v>
      </c>
      <c r="G1806" s="37">
        <f>(F1806-Assumptions!$C$8)/E1806</f>
        <v>3.142787167006508</v>
      </c>
      <c r="H1806" s="37">
        <f>CORREL('Daily Returns'!B$1807:B$2058,'Daily Returns'!C$1807:C$2058)</f>
        <v>9.7195732015389946E-2</v>
      </c>
      <c r="I1806" s="37">
        <f>CORREL('Daily Returns'!B$1807:B$2058,'Daily Returns'!D$1807:D$2058)</f>
        <v>0.34444147308232326</v>
      </c>
      <c r="J1806" s="37">
        <f>CORREL('Daily Returns'!C$1807:C$2058,'Daily Returns'!D$1807:D$2058)</f>
        <v>2.9563576916932611E-2</v>
      </c>
    </row>
    <row r="1807" spans="1:10" x14ac:dyDescent="0.25">
      <c r="A1807" s="60">
        <f>'Daily Prices'!A2059</f>
        <v>45436</v>
      </c>
      <c r="B1807" s="61">
        <f>STDEV('Daily Returns'!B$1808:B$2059)*SQRT(Assumptions!$C$9)</f>
        <v>0.11317644994844027</v>
      </c>
      <c r="C1807" s="61">
        <f>STDEV('Daily Returns'!C$1808:C$2059)*SQRT(Assumptions!$C$9)</f>
        <v>0.15017520850166666</v>
      </c>
      <c r="D1807" s="61">
        <f>STDEV('Daily Returns'!D$1808:D$2059)*SQRT(Assumptions!$C$9)</f>
        <v>0.16591768739294149</v>
      </c>
      <c r="E1807" s="61">
        <f>STDEV('Daily Returns'!E$1808:E$2059)*SQRT(Assumptions!$C$9)</f>
        <v>9.5649485814824547E-2</v>
      </c>
      <c r="F1807" s="48">
        <f>'Growth Index'!E2059/'Growth Index'!E1807-1</f>
        <v>0.35907108589244197</v>
      </c>
      <c r="G1807" s="62">
        <f>(F1807-Assumptions!$C$8)/E1807</f>
        <v>3.0744659355697697</v>
      </c>
      <c r="H1807" s="62">
        <f>CORREL('Daily Returns'!B$1808:B$2059,'Daily Returns'!C$1808:C$2059)</f>
        <v>0.13020446865382942</v>
      </c>
      <c r="I1807" s="62">
        <f>CORREL('Daily Returns'!B$1808:B$2059,'Daily Returns'!D$1808:D$2059)</f>
        <v>0.34167035665226697</v>
      </c>
      <c r="J1807" s="62">
        <f>CORREL('Daily Returns'!C$1808:C$2059,'Daily Returns'!D$1808:D$2059)</f>
        <v>3.7466448759062236E-2</v>
      </c>
    </row>
    <row r="1808" spans="1:10" x14ac:dyDescent="0.25">
      <c r="A1808" s="63">
        <f>'Daily Prices'!A2060</f>
        <v>45439</v>
      </c>
      <c r="B1808" s="35">
        <f>STDEV('Daily Returns'!B$1809:B$2060)*SQRT(Assumptions!$C$9)</f>
        <v>0.11201468652351676</v>
      </c>
      <c r="C1808" s="35">
        <f>STDEV('Daily Returns'!C$1809:C$2060)*SQRT(Assumptions!$C$9)</f>
        <v>0.14694944470804863</v>
      </c>
      <c r="D1808" s="35">
        <f>STDEV('Daily Returns'!D$1809:D$2060)*SQRT(Assumptions!$C$9)</f>
        <v>0.1657258105083429</v>
      </c>
      <c r="E1808" s="35">
        <f>STDEV('Daily Returns'!E$1809:E$2060)*SQRT(Assumptions!$C$9)</f>
        <v>9.552137519908091E-2</v>
      </c>
      <c r="F1808" s="32">
        <f>'Growth Index'!E2060/'Growth Index'!E1808-1</f>
        <v>0.35060112040134572</v>
      </c>
      <c r="G1808" s="37">
        <f>(F1808-Assumptions!$C$8)/E1808</f>
        <v>2.9899184324567147</v>
      </c>
      <c r="H1808" s="37">
        <f>CORREL('Daily Returns'!B$1809:B$2060,'Daily Returns'!C$1809:C$2060)</f>
        <v>0.16504863497923578</v>
      </c>
      <c r="I1808" s="37">
        <f>CORREL('Daily Returns'!B$1809:B$2060,'Daily Returns'!D$1809:D$2060)</f>
        <v>0.33862963560795817</v>
      </c>
      <c r="J1808" s="37">
        <f>CORREL('Daily Returns'!C$1809:C$2060,'Daily Returns'!D$1809:D$2060)</f>
        <v>4.8694952422255196E-2</v>
      </c>
    </row>
    <row r="1809" spans="1:10" x14ac:dyDescent="0.25">
      <c r="A1809" s="60">
        <f>'Daily Prices'!A2061</f>
        <v>45440</v>
      </c>
      <c r="B1809" s="61">
        <f>STDEV('Daily Returns'!B$1810:B$2061)*SQRT(Assumptions!$C$9)</f>
        <v>0.11187489321801306</v>
      </c>
      <c r="C1809" s="61">
        <f>STDEV('Daily Returns'!C$1810:C$2061)*SQRT(Assumptions!$C$9)</f>
        <v>0.14696455041361015</v>
      </c>
      <c r="D1809" s="61">
        <f>STDEV('Daily Returns'!D$1810:D$2061)*SQRT(Assumptions!$C$9)</f>
        <v>0.16566731212528271</v>
      </c>
      <c r="E1809" s="61">
        <f>STDEV('Daily Returns'!E$1810:E$2061)*SQRT(Assumptions!$C$9)</f>
        <v>9.5377885530250048E-2</v>
      </c>
      <c r="F1809" s="48">
        <f>'Growth Index'!E2061/'Growth Index'!E1809-1</f>
        <v>0.35652726497452369</v>
      </c>
      <c r="G1809" s="62">
        <f>(F1809-Assumptions!$C$8)/E1809</f>
        <v>3.0565498842188412</v>
      </c>
      <c r="H1809" s="62">
        <f>CORREL('Daily Returns'!B$1810:B$2061,'Daily Returns'!C$1810:C$2061)</f>
        <v>0.16283676338670428</v>
      </c>
      <c r="I1809" s="62">
        <f>CORREL('Daily Returns'!B$1810:B$2061,'Daily Returns'!D$1810:D$2061)</f>
        <v>0.33780660040426808</v>
      </c>
      <c r="J1809" s="62">
        <f>CORREL('Daily Returns'!C$1810:C$2061,'Daily Returns'!D$1810:D$2061)</f>
        <v>4.7079771548429988E-2</v>
      </c>
    </row>
    <row r="1810" spans="1:10" x14ac:dyDescent="0.25">
      <c r="A1810" s="63">
        <f>'Daily Prices'!A2062</f>
        <v>45441</v>
      </c>
      <c r="B1810" s="35">
        <f>STDEV('Daily Returns'!B$1811:B$2062)*SQRT(Assumptions!$C$9)</f>
        <v>0.1120976695703015</v>
      </c>
      <c r="C1810" s="35">
        <f>STDEV('Daily Returns'!C$1811:C$2062)*SQRT(Assumptions!$C$9)</f>
        <v>0.14627050637546743</v>
      </c>
      <c r="D1810" s="35">
        <f>STDEV('Daily Returns'!D$1811:D$2062)*SQRT(Assumptions!$C$9)</f>
        <v>0.16582235490236516</v>
      </c>
      <c r="E1810" s="35">
        <f>STDEV('Daily Returns'!E$1811:E$2062)*SQRT(Assumptions!$C$9)</f>
        <v>9.5573258998366689E-2</v>
      </c>
      <c r="F1810" s="32">
        <f>'Growth Index'!E2062/'Growth Index'!E1810-1</f>
        <v>0.34511699490191794</v>
      </c>
      <c r="G1810" s="37">
        <f>(F1810-Assumptions!$C$8)/E1810</f>
        <v>2.9309139171104861</v>
      </c>
      <c r="H1810" s="37">
        <f>CORREL('Daily Returns'!B$1811:B$2062,'Daily Returns'!C$1811:C$2062)</f>
        <v>0.1705774903329961</v>
      </c>
      <c r="I1810" s="37">
        <f>CORREL('Daily Returns'!B$1811:B$2062,'Daily Returns'!D$1811:D$2062)</f>
        <v>0.33958731992428937</v>
      </c>
      <c r="J1810" s="37">
        <f>CORREL('Daily Returns'!C$1811:C$2062,'Daily Returns'!D$1811:D$2062)</f>
        <v>5.1174691483303815E-2</v>
      </c>
    </row>
    <row r="1811" spans="1:10" x14ac:dyDescent="0.25">
      <c r="A1811" s="60">
        <f>'Daily Prices'!A2063</f>
        <v>45442</v>
      </c>
      <c r="B1811" s="61">
        <f>STDEV('Daily Returns'!B$1812:B$2063)*SQRT(Assumptions!$C$9)</f>
        <v>0.11248511967457103</v>
      </c>
      <c r="C1811" s="61">
        <f>STDEV('Daily Returns'!C$1812:C$2063)*SQRT(Assumptions!$C$9)</f>
        <v>0.14623193211647947</v>
      </c>
      <c r="D1811" s="61">
        <f>STDEV('Daily Returns'!D$1812:D$2063)*SQRT(Assumptions!$C$9)</f>
        <v>0.16596927533777617</v>
      </c>
      <c r="E1811" s="61">
        <f>STDEV('Daily Returns'!E$1812:E$2063)*SQRT(Assumptions!$C$9)</f>
        <v>9.568771831528948E-2</v>
      </c>
      <c r="F1811" s="48">
        <f>'Growth Index'!E2063/'Growth Index'!E1811-1</f>
        <v>0.34056645270993924</v>
      </c>
      <c r="G1811" s="62">
        <f>(F1811-Assumptions!$C$8)/E1811</f>
        <v>2.8798518510176221</v>
      </c>
      <c r="H1811" s="62">
        <f>CORREL('Daily Returns'!B$1812:B$2063,'Daily Returns'!C$1812:C$2063)</f>
        <v>0.17011729818570237</v>
      </c>
      <c r="I1811" s="62">
        <f>CORREL('Daily Returns'!B$1812:B$2063,'Daily Returns'!D$1812:D$2063)</f>
        <v>0.34166137954451303</v>
      </c>
      <c r="J1811" s="62">
        <f>CORREL('Daily Returns'!C$1812:C$2063,'Daily Returns'!D$1812:D$2063)</f>
        <v>5.1013342492010463E-2</v>
      </c>
    </row>
    <row r="1812" spans="1:10" x14ac:dyDescent="0.25">
      <c r="A1812" s="63">
        <f>'Daily Prices'!A2064</f>
        <v>45443</v>
      </c>
      <c r="B1812" s="35">
        <f>STDEV('Daily Returns'!B$1813:B$2064)*SQRT(Assumptions!$C$9)</f>
        <v>0.112366256638097</v>
      </c>
      <c r="C1812" s="35">
        <f>STDEV('Daily Returns'!C$1813:C$2064)*SQRT(Assumptions!$C$9)</f>
        <v>0.14514551172236184</v>
      </c>
      <c r="D1812" s="35">
        <f>STDEV('Daily Returns'!D$1813:D$2064)*SQRT(Assumptions!$C$9)</f>
        <v>0.16585065683798403</v>
      </c>
      <c r="E1812" s="35">
        <f>STDEV('Daily Returns'!E$1813:E$2064)*SQRT(Assumptions!$C$9)</f>
        <v>9.5103798445503887E-2</v>
      </c>
      <c r="F1812" s="32">
        <f>'Growth Index'!E2064/'Growth Index'!E1812-1</f>
        <v>0.3273811910034059</v>
      </c>
      <c r="G1812" s="37">
        <f>(F1812-Assumptions!$C$8)/E1812</f>
        <v>2.7588928653964842</v>
      </c>
      <c r="H1812" s="37">
        <f>CORREL('Daily Returns'!B$1813:B$2064,'Daily Returns'!C$1813:C$2064)</f>
        <v>0.16591689394223125</v>
      </c>
      <c r="I1812" s="37">
        <f>CORREL('Daily Returns'!B$1813:B$2064,'Daily Returns'!D$1813:D$2064)</f>
        <v>0.34052683365080627</v>
      </c>
      <c r="J1812" s="37">
        <f>CORREL('Daily Returns'!C$1813:C$2064,'Daily Returns'!D$1813:D$2064)</f>
        <v>4.678698459548096E-2</v>
      </c>
    </row>
    <row r="1813" spans="1:10" x14ac:dyDescent="0.25">
      <c r="A1813" s="60">
        <f>'Daily Prices'!A2065</f>
        <v>45446</v>
      </c>
      <c r="B1813" s="61">
        <f>STDEV('Daily Returns'!B$1814:B$2065)*SQRT(Assumptions!$C$9)</f>
        <v>0.11685456845071225</v>
      </c>
      <c r="C1813" s="61">
        <f>STDEV('Daily Returns'!C$1814:C$2065)*SQRT(Assumptions!$C$9)</f>
        <v>0.14539726636141975</v>
      </c>
      <c r="D1813" s="61">
        <f>STDEV('Daily Returns'!D$1814:D$2065)*SQRT(Assumptions!$C$9)</f>
        <v>0.1661345173620864</v>
      </c>
      <c r="E1813" s="61">
        <f>STDEV('Daily Returns'!E$1814:E$2065)*SQRT(Assumptions!$C$9)</f>
        <v>9.504886907353581E-2</v>
      </c>
      <c r="F1813" s="48">
        <f>'Growth Index'!E2065/'Growth Index'!E1813-1</f>
        <v>0.33545820140587401</v>
      </c>
      <c r="G1813" s="62">
        <f>(F1813-Assumptions!$C$8)/E1813</f>
        <v>2.8454646966565216</v>
      </c>
      <c r="H1813" s="62">
        <f>CORREL('Daily Returns'!B$1814:B$2065,'Daily Returns'!C$1814:C$2065)</f>
        <v>0.14303451802562619</v>
      </c>
      <c r="I1813" s="62">
        <f>CORREL('Daily Returns'!B$1814:B$2065,'Daily Returns'!D$1814:D$2065)</f>
        <v>0.30026362156231345</v>
      </c>
      <c r="J1813" s="62">
        <f>CORREL('Daily Returns'!C$1814:C$2065,'Daily Returns'!D$1814:D$2065)</f>
        <v>5.2837429892179766E-2</v>
      </c>
    </row>
    <row r="1814" spans="1:10" x14ac:dyDescent="0.25">
      <c r="A1814" s="63">
        <f>'Daily Prices'!A2066</f>
        <v>45448</v>
      </c>
      <c r="B1814" s="35">
        <f>STDEV('Daily Returns'!B$1815:B$2066)*SQRT(Assumptions!$C$9)</f>
        <v>0.12007669557368622</v>
      </c>
      <c r="C1814" s="35">
        <f>STDEV('Daily Returns'!C$1815:C$2066)*SQRT(Assumptions!$C$9)</f>
        <v>0.14518737832875317</v>
      </c>
      <c r="D1814" s="35">
        <f>STDEV('Daily Returns'!D$1815:D$2066)*SQRT(Assumptions!$C$9)</f>
        <v>0.16665106700839483</v>
      </c>
      <c r="E1814" s="35">
        <f>STDEV('Daily Returns'!E$1815:E$2066)*SQRT(Assumptions!$C$9)</f>
        <v>9.5742409991532412E-2</v>
      </c>
      <c r="F1814" s="32">
        <f>'Growth Index'!E2066/'Growth Index'!E1814-1</f>
        <v>0.32050265185809002</v>
      </c>
      <c r="G1814" s="37">
        <f>(F1814-Assumptions!$C$8)/E1814</f>
        <v>2.6686465473418415</v>
      </c>
      <c r="H1814" s="37">
        <f>CORREL('Daily Returns'!B$1815:B$2066,'Daily Returns'!C$1815:C$2066)</f>
        <v>0.13812960596507501</v>
      </c>
      <c r="I1814" s="37">
        <f>CORREL('Daily Returns'!B$1815:B$2066,'Daily Returns'!D$1815:D$2066)</f>
        <v>0.30940756201527203</v>
      </c>
      <c r="J1814" s="37">
        <f>CORREL('Daily Returns'!C$1815:C$2066,'Daily Returns'!D$1815:D$2066)</f>
        <v>5.2402935928203366E-2</v>
      </c>
    </row>
    <row r="1815" spans="1:10" x14ac:dyDescent="0.25">
      <c r="A1815" s="60">
        <f>'Daily Prices'!A2067</f>
        <v>45449</v>
      </c>
      <c r="B1815" s="61">
        <f>STDEV('Daily Returns'!B$1816:B$2067)*SQRT(Assumptions!$C$9)</f>
        <v>0.12035512827146511</v>
      </c>
      <c r="C1815" s="61">
        <f>STDEV('Daily Returns'!C$1816:C$2067)*SQRT(Assumptions!$C$9)</f>
        <v>0.1454911607421204</v>
      </c>
      <c r="D1815" s="61">
        <f>STDEV('Daily Returns'!D$1816:D$2067)*SQRT(Assumptions!$C$9)</f>
        <v>0.17082206883872084</v>
      </c>
      <c r="E1815" s="61">
        <f>STDEV('Daily Returns'!E$1816:E$2067)*SQRT(Assumptions!$C$9)</f>
        <v>9.7349247743923492E-2</v>
      </c>
      <c r="F1815" s="48">
        <f>'Growth Index'!E2067/'Growth Index'!E1815-1</f>
        <v>0.34468149394146663</v>
      </c>
      <c r="G1815" s="62">
        <f>(F1815-Assumptions!$C$8)/E1815</f>
        <v>2.8729702634905494</v>
      </c>
      <c r="H1815" s="62">
        <f>CORREL('Daily Returns'!B$1816:B$2067,'Daily Returns'!C$1816:C$2067)</f>
        <v>0.14231603090851769</v>
      </c>
      <c r="I1815" s="62">
        <f>CORREL('Daily Returns'!B$1816:B$2067,'Daily Returns'!D$1816:D$2067)</f>
        <v>0.31633761231147906</v>
      </c>
      <c r="J1815" s="62">
        <f>CORREL('Daily Returns'!C$1816:C$2067,'Daily Returns'!D$1816:D$2067)</f>
        <v>6.5618343556890252E-2</v>
      </c>
    </row>
    <row r="1816" spans="1:10" x14ac:dyDescent="0.25">
      <c r="A1816" s="63">
        <f>'Daily Prices'!A2068</f>
        <v>45454</v>
      </c>
      <c r="B1816" s="35">
        <f>STDEV('Daily Returns'!B$1817:B$2068)*SQRT(Assumptions!$C$9)</f>
        <v>0.1214491394315412</v>
      </c>
      <c r="C1816" s="35">
        <f>STDEV('Daily Returns'!C$1817:C$2068)*SQRT(Assumptions!$C$9)</f>
        <v>0.14644897456945249</v>
      </c>
      <c r="D1816" s="35">
        <f>STDEV('Daily Returns'!D$1817:D$2068)*SQRT(Assumptions!$C$9)</f>
        <v>0.17079153973911873</v>
      </c>
      <c r="E1816" s="35">
        <f>STDEV('Daily Returns'!E$1817:E$2068)*SQRT(Assumptions!$C$9)</f>
        <v>9.7347041720955235E-2</v>
      </c>
      <c r="F1816" s="32">
        <f>'Growth Index'!E2068/'Growth Index'!E1816-1</f>
        <v>0.34522433828246468</v>
      </c>
      <c r="G1816" s="37">
        <f>(F1816-Assumptions!$C$8)/E1816</f>
        <v>2.8786117516105545</v>
      </c>
      <c r="H1816" s="37">
        <f>CORREL('Daily Returns'!B$1817:B$2068,'Daily Returns'!C$1817:C$2068)</f>
        <v>0.12474793987332042</v>
      </c>
      <c r="I1816" s="37">
        <f>CORREL('Daily Returns'!B$1817:B$2068,'Daily Returns'!D$1817:D$2068)</f>
        <v>0.31672550316513759</v>
      </c>
      <c r="J1816" s="37">
        <f>CORREL('Daily Returns'!C$1817:C$2068,'Daily Returns'!D$1817:D$2068)</f>
        <v>6.2812869368203322E-2</v>
      </c>
    </row>
    <row r="1817" spans="1:10" x14ac:dyDescent="0.25">
      <c r="A1817" s="60">
        <f>'Daily Prices'!A2069</f>
        <v>45455</v>
      </c>
      <c r="B1817" s="61">
        <f>STDEV('Daily Returns'!B$1818:B$2069)*SQRT(Assumptions!$C$9)</f>
        <v>0.12118554496291642</v>
      </c>
      <c r="C1817" s="61">
        <f>STDEV('Daily Returns'!C$1818:C$2069)*SQRT(Assumptions!$C$9)</f>
        <v>0.14611150324008387</v>
      </c>
      <c r="D1817" s="61">
        <f>STDEV('Daily Returns'!D$1818:D$2069)*SQRT(Assumptions!$C$9)</f>
        <v>0.17076757630216519</v>
      </c>
      <c r="E1817" s="61">
        <f>STDEV('Daily Returns'!E$1818:E$2069)*SQRT(Assumptions!$C$9)</f>
        <v>9.73904443297786E-2</v>
      </c>
      <c r="F1817" s="48">
        <f>'Growth Index'!E2069/'Growth Index'!E1817-1</f>
        <v>0.34970338816189961</v>
      </c>
      <c r="G1817" s="62">
        <f>(F1817-Assumptions!$C$8)/E1817</f>
        <v>2.9233195322310204</v>
      </c>
      <c r="H1817" s="62">
        <f>CORREL('Daily Returns'!B$1818:B$2069,'Daily Returns'!C$1818:C$2069)</f>
        <v>0.13001084571336713</v>
      </c>
      <c r="I1817" s="62">
        <f>CORREL('Daily Returns'!B$1818:B$2069,'Daily Returns'!D$1818:D$2069)</f>
        <v>0.31504676405907606</v>
      </c>
      <c r="J1817" s="62">
        <f>CORREL('Daily Returns'!C$1818:C$2069,'Daily Returns'!D$1818:D$2069)</f>
        <v>6.6263620728767333E-2</v>
      </c>
    </row>
    <row r="1818" spans="1:10" x14ac:dyDescent="0.25">
      <c r="A1818" s="63">
        <f>'Daily Prices'!A2070</f>
        <v>45456</v>
      </c>
      <c r="B1818" s="35">
        <f>STDEV('Daily Returns'!B$1819:B$2070)*SQRT(Assumptions!$C$9)</f>
        <v>0.12119041772245609</v>
      </c>
      <c r="C1818" s="35">
        <f>STDEV('Daily Returns'!C$1819:C$2070)*SQRT(Assumptions!$C$9)</f>
        <v>0.14361034862805028</v>
      </c>
      <c r="D1818" s="35">
        <f>STDEV('Daily Returns'!D$1819:D$2070)*SQRT(Assumptions!$C$9)</f>
        <v>0.17087243483103945</v>
      </c>
      <c r="E1818" s="35">
        <f>STDEV('Daily Returns'!E$1819:E$2070)*SQRT(Assumptions!$C$9)</f>
        <v>9.6745562711250413E-2</v>
      </c>
      <c r="F1818" s="32">
        <f>'Growth Index'!E2070/'Growth Index'!E1818-1</f>
        <v>0.36467688002752174</v>
      </c>
      <c r="G1818" s="37">
        <f>(F1818-Assumptions!$C$8)/E1818</f>
        <v>3.0975775180712524</v>
      </c>
      <c r="H1818" s="37">
        <f>CORREL('Daily Returns'!B$1819:B$2070,'Daily Returns'!C$1819:C$2070)</f>
        <v>0.13338116965698935</v>
      </c>
      <c r="I1818" s="37">
        <f>CORREL('Daily Returns'!B$1819:B$2070,'Daily Returns'!D$1819:D$2070)</f>
        <v>0.31536406762876418</v>
      </c>
      <c r="J1818" s="37">
        <f>CORREL('Daily Returns'!C$1819:C$2070,'Daily Returns'!D$1819:D$2070)</f>
        <v>6.4120352476323611E-2</v>
      </c>
    </row>
    <row r="1819" spans="1:10" x14ac:dyDescent="0.25">
      <c r="A1819" s="60">
        <f>'Daily Prices'!A2071</f>
        <v>45457</v>
      </c>
      <c r="B1819" s="61">
        <f>STDEV('Daily Returns'!B$1820:B$2071)*SQRT(Assumptions!$C$9)</f>
        <v>0.12118182814588199</v>
      </c>
      <c r="C1819" s="61">
        <f>STDEV('Daily Returns'!C$1820:C$2071)*SQRT(Assumptions!$C$9)</f>
        <v>0.1435627652681295</v>
      </c>
      <c r="D1819" s="61">
        <f>STDEV('Daily Returns'!D$1820:D$2071)*SQRT(Assumptions!$C$9)</f>
        <v>0.17078204800573074</v>
      </c>
      <c r="E1819" s="61">
        <f>STDEV('Daily Returns'!E$1820:E$2071)*SQRT(Assumptions!$C$9)</f>
        <v>9.6809055103488501E-2</v>
      </c>
      <c r="F1819" s="48">
        <f>'Growth Index'!E2071/'Growth Index'!E1819-1</f>
        <v>0.36833602871508297</v>
      </c>
      <c r="G1819" s="62">
        <f>(F1819-Assumptions!$C$8)/E1819</f>
        <v>3.1333435533568421</v>
      </c>
      <c r="H1819" s="62">
        <f>CORREL('Daily Returns'!B$1820:B$2071,'Daily Returns'!C$1820:C$2071)</f>
        <v>0.1347916619298444</v>
      </c>
      <c r="I1819" s="62">
        <f>CORREL('Daily Returns'!B$1820:B$2071,'Daily Returns'!D$1820:D$2071)</f>
        <v>0.31511457119186098</v>
      </c>
      <c r="J1819" s="62">
        <f>CORREL('Daily Returns'!C$1820:C$2071,'Daily Returns'!D$1820:D$2071)</f>
        <v>6.6454762870402515E-2</v>
      </c>
    </row>
    <row r="1820" spans="1:10" x14ac:dyDescent="0.25">
      <c r="A1820" s="63">
        <f>'Daily Prices'!A2072</f>
        <v>45461</v>
      </c>
      <c r="B1820" s="35">
        <f>STDEV('Daily Returns'!B$1821:B$2072)*SQRT(Assumptions!$C$9)</f>
        <v>0.12111809606546868</v>
      </c>
      <c r="C1820" s="35">
        <f>STDEV('Daily Returns'!C$1821:C$2072)*SQRT(Assumptions!$C$9)</f>
        <v>0.14364453609412967</v>
      </c>
      <c r="D1820" s="35">
        <f>STDEV('Daily Returns'!D$1821:D$2072)*SQRT(Assumptions!$C$9)</f>
        <v>0.17065223465350568</v>
      </c>
      <c r="E1820" s="35">
        <f>STDEV('Daily Returns'!E$1821:E$2072)*SQRT(Assumptions!$C$9)</f>
        <v>9.6713002859107458E-2</v>
      </c>
      <c r="F1820" s="32">
        <f>'Growth Index'!E2072/'Growth Index'!E1820-1</f>
        <v>0.36222428352827807</v>
      </c>
      <c r="G1820" s="37">
        <f>(F1820-Assumptions!$C$8)/E1820</f>
        <v>3.0732608309275391</v>
      </c>
      <c r="H1820" s="37">
        <f>CORREL('Daily Returns'!B$1821:B$2072,'Daily Returns'!C$1821:C$2072)</f>
        <v>0.13351924871916984</v>
      </c>
      <c r="I1820" s="37">
        <f>CORREL('Daily Returns'!B$1821:B$2072,'Daily Returns'!D$1821:D$2072)</f>
        <v>0.31423219978370565</v>
      </c>
      <c r="J1820" s="37">
        <f>CORREL('Daily Returns'!C$1821:C$2072,'Daily Returns'!D$1821:D$2072)</f>
        <v>6.5296921569233626E-2</v>
      </c>
    </row>
    <row r="1821" spans="1:10" x14ac:dyDescent="0.25">
      <c r="A1821" s="60">
        <f>'Daily Prices'!A2073</f>
        <v>45462</v>
      </c>
      <c r="B1821" s="61">
        <f>STDEV('Daily Returns'!B$1822:B$2073)*SQRT(Assumptions!$C$9)</f>
        <v>0.11996439928512696</v>
      </c>
      <c r="C1821" s="61">
        <f>STDEV('Daily Returns'!C$1822:C$2073)*SQRT(Assumptions!$C$9)</f>
        <v>0.14355385310227803</v>
      </c>
      <c r="D1821" s="61">
        <f>STDEV('Daily Returns'!D$1822:D$2073)*SQRT(Assumptions!$C$9)</f>
        <v>0.17022582263675254</v>
      </c>
      <c r="E1821" s="61">
        <f>STDEV('Daily Returns'!E$1822:E$2073)*SQRT(Assumptions!$C$9)</f>
        <v>9.6122450162066442E-2</v>
      </c>
      <c r="F1821" s="48">
        <f>'Growth Index'!E2073/'Growth Index'!E1821-1</f>
        <v>0.34724083164234121</v>
      </c>
      <c r="G1821" s="62">
        <f>(F1821-Assumptions!$C$8)/E1821</f>
        <v>2.9362633928543378</v>
      </c>
      <c r="H1821" s="62">
        <f>CORREL('Daily Returns'!B$1822:B$2073,'Daily Returns'!C$1822:C$2073)</f>
        <v>0.12992788397944291</v>
      </c>
      <c r="I1821" s="62">
        <f>CORREL('Daily Returns'!B$1822:B$2073,'Daily Returns'!D$1822:D$2073)</f>
        <v>0.3081960691895273</v>
      </c>
      <c r="J1821" s="62">
        <f>CORREL('Daily Returns'!C$1822:C$2073,'Daily Returns'!D$1822:D$2073)</f>
        <v>6.2964866473268738E-2</v>
      </c>
    </row>
    <row r="1822" spans="1:10" x14ac:dyDescent="0.25">
      <c r="A1822" s="63">
        <f>'Daily Prices'!A2074</f>
        <v>45463</v>
      </c>
      <c r="B1822" s="35">
        <f>STDEV('Daily Returns'!B$1823:B$2074)*SQRT(Assumptions!$C$9)</f>
        <v>0.11948262782768651</v>
      </c>
      <c r="C1822" s="35">
        <f>STDEV('Daily Returns'!C$1823:C$2074)*SQRT(Assumptions!$C$9)</f>
        <v>0.1424068622993083</v>
      </c>
      <c r="D1822" s="35">
        <f>STDEV('Daily Returns'!D$1823:D$2074)*SQRT(Assumptions!$C$9)</f>
        <v>0.16451081577255691</v>
      </c>
      <c r="E1822" s="35">
        <f>STDEV('Daily Returns'!E$1823:E$2074)*SQRT(Assumptions!$C$9)</f>
        <v>9.2885164846939872E-2</v>
      </c>
      <c r="F1822" s="32">
        <f>'Growth Index'!E2074/'Growth Index'!E1822-1</f>
        <v>0.3220375609294901</v>
      </c>
      <c r="G1822" s="37">
        <f>(F1822-Assumptions!$C$8)/E1822</f>
        <v>2.7672617188444195</v>
      </c>
      <c r="H1822" s="37">
        <f>CORREL('Daily Returns'!B$1823:B$2074,'Daily Returns'!C$1823:C$2074)</f>
        <v>0.11762512638747635</v>
      </c>
      <c r="I1822" s="37">
        <f>CORREL('Daily Returns'!B$1823:B$2074,'Daily Returns'!D$1823:D$2074)</f>
        <v>0.29627412304103462</v>
      </c>
      <c r="J1822" s="37">
        <f>CORREL('Daily Returns'!C$1823:C$2074,'Daily Returns'!D$1823:D$2074)</f>
        <v>2.3782345390202898E-2</v>
      </c>
    </row>
    <row r="1823" spans="1:10" x14ac:dyDescent="0.25">
      <c r="A1823" s="60">
        <f>'Daily Prices'!A2075</f>
        <v>45464</v>
      </c>
      <c r="B1823" s="61">
        <f>STDEV('Daily Returns'!B$1824:B$2075)*SQRT(Assumptions!$C$9)</f>
        <v>0.11955807893739413</v>
      </c>
      <c r="C1823" s="61">
        <f>STDEV('Daily Returns'!C$1824:C$2075)*SQRT(Assumptions!$C$9)</f>
        <v>0.14175608555631944</v>
      </c>
      <c r="D1823" s="61">
        <f>STDEV('Daily Returns'!D$1824:D$2075)*SQRT(Assumptions!$C$9)</f>
        <v>0.16419018676408106</v>
      </c>
      <c r="E1823" s="61">
        <f>STDEV('Daily Returns'!E$1824:E$2075)*SQRT(Assumptions!$C$9)</f>
        <v>9.2584094122137681E-2</v>
      </c>
      <c r="F1823" s="48">
        <f>'Growth Index'!E2075/'Growth Index'!E1823-1</f>
        <v>0.32723823197776603</v>
      </c>
      <c r="G1823" s="62">
        <f>(F1823-Assumptions!$C$8)/E1823</f>
        <v>2.8324328759086765</v>
      </c>
      <c r="H1823" s="62">
        <f>CORREL('Daily Returns'!B$1824:B$2075,'Daily Returns'!C$1824:C$2075)</f>
        <v>0.12195319151169938</v>
      </c>
      <c r="I1823" s="62">
        <f>CORREL('Daily Returns'!B$1824:B$2075,'Daily Returns'!D$1824:D$2075)</f>
        <v>0.2977389515734612</v>
      </c>
      <c r="J1823" s="62">
        <f>CORREL('Daily Returns'!C$1824:C$2075,'Daily Returns'!D$1824:D$2075)</f>
        <v>1.715440305393226E-2</v>
      </c>
    </row>
    <row r="1824" spans="1:10" x14ac:dyDescent="0.25">
      <c r="A1824" s="63">
        <f>'Daily Prices'!A2076</f>
        <v>45467</v>
      </c>
      <c r="B1824" s="35">
        <f>STDEV('Daily Returns'!B$1825:B$2076)*SQRT(Assumptions!$C$9)</f>
        <v>0.11928400277784779</v>
      </c>
      <c r="C1824" s="35">
        <f>STDEV('Daily Returns'!C$1825:C$2076)*SQRT(Assumptions!$C$9)</f>
        <v>0.14178239425923339</v>
      </c>
      <c r="D1824" s="35">
        <f>STDEV('Daily Returns'!D$1825:D$2076)*SQRT(Assumptions!$C$9)</f>
        <v>0.16386346782087946</v>
      </c>
      <c r="E1824" s="35">
        <f>STDEV('Daily Returns'!E$1825:E$2076)*SQRT(Assumptions!$C$9)</f>
        <v>9.2594131068558905E-2</v>
      </c>
      <c r="F1824" s="32">
        <f>'Growth Index'!E2076/'Growth Index'!E1824-1</f>
        <v>0.32370595864616702</v>
      </c>
      <c r="G1824" s="37">
        <f>(F1824-Assumptions!$C$8)/E1824</f>
        <v>2.7939779299253313</v>
      </c>
      <c r="H1824" s="37">
        <f>CORREL('Daily Returns'!B$1825:B$2076,'Daily Returns'!C$1825:C$2076)</f>
        <v>0.12001976946255247</v>
      </c>
      <c r="I1824" s="37">
        <f>CORREL('Daily Returns'!B$1825:B$2076,'Daily Returns'!D$1825:D$2076)</f>
        <v>0.30333221432619878</v>
      </c>
      <c r="J1824" s="37">
        <f>CORREL('Daily Returns'!C$1825:C$2076,'Daily Returns'!D$1825:D$2076)</f>
        <v>1.8964016137103849E-2</v>
      </c>
    </row>
    <row r="1825" spans="1:10" x14ac:dyDescent="0.25">
      <c r="A1825" s="60">
        <f>'Daily Prices'!A2077</f>
        <v>45468</v>
      </c>
      <c r="B1825" s="61">
        <f>STDEV('Daily Returns'!B$1826:B$2077)*SQRT(Assumptions!$C$9)</f>
        <v>0.11956492171099885</v>
      </c>
      <c r="C1825" s="61">
        <f>STDEV('Daily Returns'!C$1826:C$2077)*SQRT(Assumptions!$C$9)</f>
        <v>0.14093609269649437</v>
      </c>
      <c r="D1825" s="61">
        <f>STDEV('Daily Returns'!D$1826:D$2077)*SQRT(Assumptions!$C$9)</f>
        <v>0.1636763219647813</v>
      </c>
      <c r="E1825" s="61">
        <f>STDEV('Daily Returns'!E$1826:E$2077)*SQRT(Assumptions!$C$9)</f>
        <v>9.2611680533423266E-2</v>
      </c>
      <c r="F1825" s="48">
        <f>'Growth Index'!E2077/'Growth Index'!E1825-1</f>
        <v>0.32435918951095655</v>
      </c>
      <c r="G1825" s="62">
        <f>(F1825-Assumptions!$C$8)/E1825</f>
        <v>2.8005019239161157</v>
      </c>
      <c r="H1825" s="62">
        <f>CORREL('Daily Returns'!B$1826:B$2077,'Daily Returns'!C$1826:C$2077)</f>
        <v>0.11960865432719209</v>
      </c>
      <c r="I1825" s="62">
        <f>CORREL('Daily Returns'!B$1826:B$2077,'Daily Returns'!D$1826:D$2077)</f>
        <v>0.30563283610342035</v>
      </c>
      <c r="J1825" s="62">
        <f>CORREL('Daily Returns'!C$1826:C$2077,'Daily Returns'!D$1826:D$2077)</f>
        <v>2.5429753494844262E-2</v>
      </c>
    </row>
    <row r="1826" spans="1:10" x14ac:dyDescent="0.25">
      <c r="A1826" s="63">
        <f>'Daily Prices'!A2078</f>
        <v>45469</v>
      </c>
      <c r="B1826" s="35">
        <f>STDEV('Daily Returns'!B$1827:B$2078)*SQRT(Assumptions!$C$9)</f>
        <v>0.1193693416974077</v>
      </c>
      <c r="C1826" s="35">
        <f>STDEV('Daily Returns'!C$1827:C$2078)*SQRT(Assumptions!$C$9)</f>
        <v>0.13949977692679477</v>
      </c>
      <c r="D1826" s="35">
        <f>STDEV('Daily Returns'!D$1827:D$2078)*SQRT(Assumptions!$C$9)</f>
        <v>0.16342340570580957</v>
      </c>
      <c r="E1826" s="35">
        <f>STDEV('Daily Returns'!E$1827:E$2078)*SQRT(Assumptions!$C$9)</f>
        <v>9.1477338344923817E-2</v>
      </c>
      <c r="F1826" s="32">
        <f>'Growth Index'!E2078/'Growth Index'!E1826-1</f>
        <v>0.34086103250190081</v>
      </c>
      <c r="G1826" s="37">
        <f>(F1826-Assumptions!$C$8)/E1826</f>
        <v>3.0156215461991374</v>
      </c>
      <c r="H1826" s="37">
        <f>CORREL('Daily Returns'!B$1827:B$2078,'Daily Returns'!C$1827:C$2078)</f>
        <v>0.10383836584931203</v>
      </c>
      <c r="I1826" s="37">
        <f>CORREL('Daily Returns'!B$1827:B$2078,'Daily Returns'!D$1827:D$2078)</f>
        <v>0.30157891360014727</v>
      </c>
      <c r="J1826" s="37">
        <f>CORREL('Daily Returns'!C$1827:C$2078,'Daily Returns'!D$1827:D$2078)</f>
        <v>1.7264427132886603E-2</v>
      </c>
    </row>
    <row r="1827" spans="1:10" x14ac:dyDescent="0.25">
      <c r="A1827" s="60">
        <f>'Daily Prices'!A2079</f>
        <v>45470</v>
      </c>
      <c r="B1827" s="61">
        <f>STDEV('Daily Returns'!B$1828:B$2079)*SQRT(Assumptions!$C$9)</f>
        <v>0.1194517688980555</v>
      </c>
      <c r="C1827" s="61">
        <f>STDEV('Daily Returns'!C$1828:C$2079)*SQRT(Assumptions!$C$9)</f>
        <v>0.13977348516732668</v>
      </c>
      <c r="D1827" s="61">
        <f>STDEV('Daily Returns'!D$1828:D$2079)*SQRT(Assumptions!$C$9)</f>
        <v>0.16342449259008709</v>
      </c>
      <c r="E1827" s="61">
        <f>STDEV('Daily Returns'!E$1828:E$2079)*SQRT(Assumptions!$C$9)</f>
        <v>9.1660314483003477E-2</v>
      </c>
      <c r="F1827" s="48">
        <f>'Growth Index'!E2079/'Growth Index'!E1827-1</f>
        <v>0.34967345786249249</v>
      </c>
      <c r="G1827" s="62">
        <f>(F1827-Assumptions!$C$8)/E1827</f>
        <v>3.1057438485581383</v>
      </c>
      <c r="H1827" s="62">
        <f>CORREL('Daily Returns'!B$1828:B$2079,'Daily Returns'!C$1828:C$2079)</f>
        <v>0.10740881260542436</v>
      </c>
      <c r="I1827" s="62">
        <f>CORREL('Daily Returns'!B$1828:B$2079,'Daily Returns'!D$1828:D$2079)</f>
        <v>0.3015293768226549</v>
      </c>
      <c r="J1827" s="62">
        <f>CORREL('Daily Returns'!C$1828:C$2079,'Daily Returns'!D$1828:D$2079)</f>
        <v>1.7869521152692844E-2</v>
      </c>
    </row>
    <row r="1828" spans="1:10" x14ac:dyDescent="0.25">
      <c r="A1828" s="63">
        <f>'Daily Prices'!A2080</f>
        <v>45471</v>
      </c>
      <c r="B1828" s="35">
        <f>STDEV('Daily Returns'!B$1829:B$2080)*SQRT(Assumptions!$C$9)</f>
        <v>0.11945145241905637</v>
      </c>
      <c r="C1828" s="35">
        <f>STDEV('Daily Returns'!C$1829:C$2080)*SQRT(Assumptions!$C$9)</f>
        <v>0.13971943435271605</v>
      </c>
      <c r="D1828" s="35">
        <f>STDEV('Daily Returns'!D$1829:D$2080)*SQRT(Assumptions!$C$9)</f>
        <v>0.163431824605662</v>
      </c>
      <c r="E1828" s="35">
        <f>STDEV('Daily Returns'!E$1829:E$2080)*SQRT(Assumptions!$C$9)</f>
        <v>9.1574887734086632E-2</v>
      </c>
      <c r="F1828" s="32">
        <f>'Growth Index'!E2080/'Growth Index'!E1828-1</f>
        <v>0.35261025427033066</v>
      </c>
      <c r="G1828" s="37">
        <f>(F1828-Assumptions!$C$8)/E1828</f>
        <v>3.1407109676780349</v>
      </c>
      <c r="H1828" s="37">
        <f>CORREL('Daily Returns'!B$1829:B$2080,'Daily Returns'!C$1829:C$2080)</f>
        <v>0.1061763719961825</v>
      </c>
      <c r="I1828" s="37">
        <f>CORREL('Daily Returns'!B$1829:B$2080,'Daily Returns'!D$1829:D$2080)</f>
        <v>0.30155016254864048</v>
      </c>
      <c r="J1828" s="37">
        <f>CORREL('Daily Returns'!C$1829:C$2080,'Daily Returns'!D$1829:D$2080)</f>
        <v>1.6332177725222375E-2</v>
      </c>
    </row>
    <row r="1829" spans="1:10" x14ac:dyDescent="0.25">
      <c r="A1829" s="60">
        <f>'Daily Prices'!A2081</f>
        <v>45475</v>
      </c>
      <c r="B1829" s="61">
        <f>STDEV('Daily Returns'!B$1830:B$2081)*SQRT(Assumptions!$C$9)</f>
        <v>0.1195190740611641</v>
      </c>
      <c r="C1829" s="61">
        <f>STDEV('Daily Returns'!C$1830:C$2081)*SQRT(Assumptions!$C$9)</f>
        <v>0.13957584148111116</v>
      </c>
      <c r="D1829" s="61">
        <f>STDEV('Daily Returns'!D$1830:D$2081)*SQRT(Assumptions!$C$9)</f>
        <v>0.1634335170635931</v>
      </c>
      <c r="E1829" s="61">
        <f>STDEV('Daily Returns'!E$1830:E$2081)*SQRT(Assumptions!$C$9)</f>
        <v>9.1554598051181643E-2</v>
      </c>
      <c r="F1829" s="48">
        <f>'Growth Index'!E2081/'Growth Index'!E1829-1</f>
        <v>0.35139452438641006</v>
      </c>
      <c r="G1829" s="62">
        <f>(F1829-Assumptions!$C$8)/E1829</f>
        <v>3.1281282478713663</v>
      </c>
      <c r="H1829" s="62">
        <f>CORREL('Daily Returns'!B$1830:B$2081,'Daily Returns'!C$1830:C$2081)</f>
        <v>0.10635887356776956</v>
      </c>
      <c r="I1829" s="62">
        <f>CORREL('Daily Returns'!B$1830:B$2081,'Daily Returns'!D$1830:D$2081)</f>
        <v>0.30152953589827886</v>
      </c>
      <c r="J1829" s="62">
        <f>CORREL('Daily Returns'!C$1830:C$2081,'Daily Returns'!D$1830:D$2081)</f>
        <v>1.6371561039556677E-2</v>
      </c>
    </row>
    <row r="1830" spans="1:10" x14ac:dyDescent="0.25">
      <c r="A1830" s="63">
        <f>'Daily Prices'!A2082</f>
        <v>45476</v>
      </c>
      <c r="B1830" s="35">
        <f>STDEV('Daily Returns'!B$1831:B$2082)*SQRT(Assumptions!$C$9)</f>
        <v>0.11965205853935967</v>
      </c>
      <c r="C1830" s="35">
        <f>STDEV('Daily Returns'!C$1831:C$2082)*SQRT(Assumptions!$C$9)</f>
        <v>0.13903549814100311</v>
      </c>
      <c r="D1830" s="35">
        <f>STDEV('Daily Returns'!D$1831:D$2082)*SQRT(Assumptions!$C$9)</f>
        <v>0.16341056399643156</v>
      </c>
      <c r="E1830" s="35">
        <f>STDEV('Daily Returns'!E$1831:E$2082)*SQRT(Assumptions!$C$9)</f>
        <v>9.145963418167824E-2</v>
      </c>
      <c r="F1830" s="32">
        <f>'Growth Index'!E2082/'Growth Index'!E1830-1</f>
        <v>0.37197088590352845</v>
      </c>
      <c r="G1830" s="37">
        <f>(F1830-Assumptions!$C$8)/E1830</f>
        <v>3.3563537472034057</v>
      </c>
      <c r="H1830" s="37">
        <f>CORREL('Daily Returns'!B$1831:B$2082,'Daily Returns'!C$1831:C$2082)</f>
        <v>0.11014642851179904</v>
      </c>
      <c r="I1830" s="37">
        <f>CORREL('Daily Returns'!B$1831:B$2082,'Daily Returns'!D$1831:D$2082)</f>
        <v>0.30133493963249836</v>
      </c>
      <c r="J1830" s="37">
        <f>CORREL('Daily Returns'!C$1831:C$2082,'Daily Returns'!D$1831:D$2082)</f>
        <v>1.4645532047457355E-2</v>
      </c>
    </row>
    <row r="1831" spans="1:10" x14ac:dyDescent="0.25">
      <c r="A1831" s="60">
        <f>'Daily Prices'!A2083</f>
        <v>45478</v>
      </c>
      <c r="B1831" s="61">
        <f>STDEV('Daily Returns'!B$1832:B$2083)*SQRT(Assumptions!$C$9)</f>
        <v>0.11952777876037325</v>
      </c>
      <c r="C1831" s="61">
        <f>STDEV('Daily Returns'!C$1832:C$2083)*SQRT(Assumptions!$C$9)</f>
        <v>0.13916653562827028</v>
      </c>
      <c r="D1831" s="61">
        <f>STDEV('Daily Returns'!D$1832:D$2083)*SQRT(Assumptions!$C$9)</f>
        <v>0.1633287021135813</v>
      </c>
      <c r="E1831" s="61">
        <f>STDEV('Daily Returns'!E$1832:E$2083)*SQRT(Assumptions!$C$9)</f>
        <v>9.1432247846946341E-2</v>
      </c>
      <c r="F1831" s="48">
        <f>'Growth Index'!E2083/'Growth Index'!E1831-1</f>
        <v>0.37073874268126095</v>
      </c>
      <c r="G1831" s="62">
        <f>(F1831-Assumptions!$C$8)/E1831</f>
        <v>3.3438830377773767</v>
      </c>
      <c r="H1831" s="62">
        <f>CORREL('Daily Returns'!B$1832:B$2083,'Daily Returns'!C$1832:C$2083)</f>
        <v>0.10978174494159412</v>
      </c>
      <c r="I1831" s="62">
        <f>CORREL('Daily Returns'!B$1832:B$2083,'Daily Returns'!D$1832:D$2083)</f>
        <v>0.30027317687908867</v>
      </c>
      <c r="J1831" s="62">
        <f>CORREL('Daily Returns'!C$1832:C$2083,'Daily Returns'!D$1832:D$2083)</f>
        <v>1.4841266191089915E-2</v>
      </c>
    </row>
    <row r="1832" spans="1:10" x14ac:dyDescent="0.25">
      <c r="A1832" s="63">
        <f>'Daily Prices'!A2084</f>
        <v>45481</v>
      </c>
      <c r="B1832" s="35">
        <f>STDEV('Daily Returns'!B$1833:B$2084)*SQRT(Assumptions!$C$9)</f>
        <v>0.11953871904373921</v>
      </c>
      <c r="C1832" s="35">
        <f>STDEV('Daily Returns'!C$1833:C$2084)*SQRT(Assumptions!$C$9)</f>
        <v>0.13908792836020448</v>
      </c>
      <c r="D1832" s="35">
        <f>STDEV('Daily Returns'!D$1833:D$2084)*SQRT(Assumptions!$C$9)</f>
        <v>0.16332914193790524</v>
      </c>
      <c r="E1832" s="35">
        <f>STDEV('Daily Returns'!E$1833:E$2084)*SQRT(Assumptions!$C$9)</f>
        <v>9.1410266235146254E-2</v>
      </c>
      <c r="F1832" s="32">
        <f>'Growth Index'!E2084/'Growth Index'!E1832-1</f>
        <v>0.36660858275503383</v>
      </c>
      <c r="G1832" s="37">
        <f>(F1832-Assumptions!$C$8)/E1832</f>
        <v>3.2995044777483495</v>
      </c>
      <c r="H1832" s="37">
        <f>CORREL('Daily Returns'!B$1833:B$2084,'Daily Returns'!C$1833:C$2084)</f>
        <v>0.10995387609221187</v>
      </c>
      <c r="I1832" s="37">
        <f>CORREL('Daily Returns'!B$1833:B$2084,'Daily Returns'!D$1833:D$2084)</f>
        <v>0.30018038350340459</v>
      </c>
      <c r="J1832" s="37">
        <f>CORREL('Daily Returns'!C$1833:C$2084,'Daily Returns'!D$1833:D$2084)</f>
        <v>1.4662429028926879E-2</v>
      </c>
    </row>
    <row r="1833" spans="1:10" x14ac:dyDescent="0.25">
      <c r="A1833" s="60">
        <f>'Daily Prices'!A2085</f>
        <v>45483</v>
      </c>
      <c r="B1833" s="61">
        <f>STDEV('Daily Returns'!B$1834:B$2085)*SQRT(Assumptions!$C$9)</f>
        <v>0.11953771674649045</v>
      </c>
      <c r="C1833" s="61">
        <f>STDEV('Daily Returns'!C$1834:C$2085)*SQRT(Assumptions!$C$9)</f>
        <v>0.13905242372438306</v>
      </c>
      <c r="D1833" s="61">
        <f>STDEV('Daily Returns'!D$1834:D$2085)*SQRT(Assumptions!$C$9)</f>
        <v>0.16690331033726419</v>
      </c>
      <c r="E1833" s="61">
        <f>STDEV('Daily Returns'!E$1834:E$2085)*SQRT(Assumptions!$C$9)</f>
        <v>9.2001627157260429E-2</v>
      </c>
      <c r="F1833" s="48">
        <f>'Growth Index'!E2085/'Growth Index'!E1833-1</f>
        <v>0.37777055470935927</v>
      </c>
      <c r="G1833" s="62">
        <f>(F1833-Assumptions!$C$8)/E1833</f>
        <v>3.3996198151445038</v>
      </c>
      <c r="H1833" s="62">
        <f>CORREL('Daily Returns'!B$1834:B$2085,'Daily Returns'!C$1834:C$2085)</f>
        <v>0.1093871330627002</v>
      </c>
      <c r="I1833" s="62">
        <f>CORREL('Daily Returns'!B$1834:B$2085,'Daily Returns'!D$1834:D$2085)</f>
        <v>0.29086424805505995</v>
      </c>
      <c r="J1833" s="62">
        <f>CORREL('Daily Returns'!C$1834:C$2085,'Daily Returns'!D$1834:D$2085)</f>
        <v>1.7331125906104066E-2</v>
      </c>
    </row>
    <row r="1834" spans="1:10" x14ac:dyDescent="0.25">
      <c r="A1834" s="63">
        <f>'Daily Prices'!A2086</f>
        <v>45484</v>
      </c>
      <c r="B1834" s="35">
        <f>STDEV('Daily Returns'!B$1835:B$2086)*SQRT(Assumptions!$C$9)</f>
        <v>0.11945607197174286</v>
      </c>
      <c r="C1834" s="35">
        <f>STDEV('Daily Returns'!C$1835:C$2086)*SQRT(Assumptions!$C$9)</f>
        <v>0.1390871986445075</v>
      </c>
      <c r="D1834" s="35">
        <f>STDEV('Daily Returns'!D$1835:D$2086)*SQRT(Assumptions!$C$9)</f>
        <v>0.16688171688930328</v>
      </c>
      <c r="E1834" s="35">
        <f>STDEV('Daily Returns'!E$1835:E$2086)*SQRT(Assumptions!$C$9)</f>
        <v>9.2085283587638261E-2</v>
      </c>
      <c r="F1834" s="32">
        <f>'Growth Index'!E2086/'Growth Index'!E1834-1</f>
        <v>0.38558120680159425</v>
      </c>
      <c r="G1834" s="37">
        <f>(F1834-Assumptions!$C$8)/E1834</f>
        <v>3.4813511378991917</v>
      </c>
      <c r="H1834" s="37">
        <f>CORREL('Daily Returns'!B$1835:B$2086,'Daily Returns'!C$1835:C$2086)</f>
        <v>0.11124199876967916</v>
      </c>
      <c r="I1834" s="37">
        <f>CORREL('Daily Returns'!B$1835:B$2086,'Daily Returns'!D$1835:D$2086)</f>
        <v>0.29018804474682103</v>
      </c>
      <c r="J1834" s="37">
        <f>CORREL('Daily Returns'!C$1835:C$2086,'Daily Returns'!D$1835:D$2086)</f>
        <v>1.9541485826853867E-2</v>
      </c>
    </row>
    <row r="1835" spans="1:10" x14ac:dyDescent="0.25">
      <c r="A1835" s="60">
        <f>'Daily Prices'!A2087</f>
        <v>45488</v>
      </c>
      <c r="B1835" s="61">
        <f>STDEV('Daily Returns'!B$1836:B$2087)*SQRT(Assumptions!$C$9)</f>
        <v>0.11958017193004454</v>
      </c>
      <c r="C1835" s="61">
        <f>STDEV('Daily Returns'!C$1836:C$2087)*SQRT(Assumptions!$C$9)</f>
        <v>0.13913372333337398</v>
      </c>
      <c r="D1835" s="61">
        <f>STDEV('Daily Returns'!D$1836:D$2087)*SQRT(Assumptions!$C$9)</f>
        <v>0.16900298896898752</v>
      </c>
      <c r="E1835" s="61">
        <f>STDEV('Daily Returns'!E$1836:E$2087)*SQRT(Assumptions!$C$9)</f>
        <v>9.2138108626244469E-2</v>
      </c>
      <c r="F1835" s="48">
        <f>'Growth Index'!E2087/'Growth Index'!E1835-1</f>
        <v>0.37757594416942242</v>
      </c>
      <c r="G1835" s="62">
        <f>(F1835-Assumptions!$C$8)/E1835</f>
        <v>3.392471897131919</v>
      </c>
      <c r="H1835" s="62">
        <f>CORREL('Daily Returns'!B$1836:B$2087,'Daily Returns'!C$1836:C$2087)</f>
        <v>0.11446609405204054</v>
      </c>
      <c r="I1835" s="62">
        <f>CORREL('Daily Returns'!B$1836:B$2087,'Daily Returns'!D$1836:D$2087)</f>
        <v>0.27360683878590542</v>
      </c>
      <c r="J1835" s="62">
        <f>CORREL('Daily Returns'!C$1836:C$2087,'Daily Returns'!D$1836:D$2087)</f>
        <v>1.4570591591579401E-2</v>
      </c>
    </row>
    <row r="1836" spans="1:10" x14ac:dyDescent="0.25">
      <c r="A1836" s="63">
        <f>'Daily Prices'!A2088</f>
        <v>45489</v>
      </c>
      <c r="B1836" s="35">
        <f>STDEV('Daily Returns'!B$1837:B$2088)*SQRT(Assumptions!$C$9)</f>
        <v>0.11921673664335392</v>
      </c>
      <c r="C1836" s="35">
        <f>STDEV('Daily Returns'!C$1837:C$2088)*SQRT(Assumptions!$C$9)</f>
        <v>0.13607296669974642</v>
      </c>
      <c r="D1836" s="35">
        <f>STDEV('Daily Returns'!D$1837:D$2088)*SQRT(Assumptions!$C$9)</f>
        <v>0.16647232904231291</v>
      </c>
      <c r="E1836" s="35">
        <f>STDEV('Daily Returns'!E$1837:E$2088)*SQRT(Assumptions!$C$9)</f>
        <v>9.1976355275257257E-2</v>
      </c>
      <c r="F1836" s="32">
        <f>'Growth Index'!E2088/'Growth Index'!E1836-1</f>
        <v>0.37293647045218425</v>
      </c>
      <c r="G1836" s="37">
        <f>(F1836-Assumptions!$C$8)/E1836</f>
        <v>3.3479960097421131</v>
      </c>
      <c r="H1836" s="37">
        <f>CORREL('Daily Returns'!B$1837:B$2088,'Daily Returns'!C$1837:C$2088)</f>
        <v>9.9877003789897001E-2</v>
      </c>
      <c r="I1836" s="37">
        <f>CORREL('Daily Returns'!B$1837:B$2088,'Daily Returns'!D$1837:D$2088)</f>
        <v>0.29234312377573424</v>
      </c>
      <c r="J1836" s="37">
        <f>CORREL('Daily Returns'!C$1837:C$2088,'Daily Returns'!D$1837:D$2088)</f>
        <v>5.3453460997073696E-2</v>
      </c>
    </row>
    <row r="1837" spans="1:10" x14ac:dyDescent="0.25">
      <c r="A1837" s="60">
        <f>'Daily Prices'!A2089</f>
        <v>45491</v>
      </c>
      <c r="B1837" s="61">
        <f>STDEV('Daily Returns'!B$1838:B$2089)*SQRT(Assumptions!$C$9)</f>
        <v>0.11875559707972243</v>
      </c>
      <c r="C1837" s="61">
        <f>STDEV('Daily Returns'!C$1838:C$2089)*SQRT(Assumptions!$C$9)</f>
        <v>0.13445908924132302</v>
      </c>
      <c r="D1837" s="61">
        <f>STDEV('Daily Returns'!D$1838:D$2089)*SQRT(Assumptions!$C$9)</f>
        <v>0.1641566192232872</v>
      </c>
      <c r="E1837" s="61">
        <f>STDEV('Daily Returns'!E$1838:E$2089)*SQRT(Assumptions!$C$9)</f>
        <v>9.2048141276509496E-2</v>
      </c>
      <c r="F1837" s="48">
        <f>'Growth Index'!E2089/'Growth Index'!E1837-1</f>
        <v>0.38692962622388505</v>
      </c>
      <c r="G1837" s="62">
        <f>(F1837-Assumptions!$C$8)/E1837</f>
        <v>3.4974049639614053</v>
      </c>
      <c r="H1837" s="62">
        <f>CORREL('Daily Returns'!B$1838:B$2089,'Daily Returns'!C$1838:C$2089)</f>
        <v>8.7481881593064678E-2</v>
      </c>
      <c r="I1837" s="62">
        <f>CORREL('Daily Returns'!B$1838:B$2089,'Daily Returns'!D$1838:D$2089)</f>
        <v>0.3156254523514137</v>
      </c>
      <c r="J1837" s="62">
        <f>CORREL('Daily Returns'!C$1838:C$2089,'Daily Returns'!D$1838:D$2089)</f>
        <v>8.3601467521794232E-2</v>
      </c>
    </row>
    <row r="1838" spans="1:10" x14ac:dyDescent="0.25">
      <c r="A1838" s="63">
        <f>'Daily Prices'!A2090</f>
        <v>45492</v>
      </c>
      <c r="B1838" s="35">
        <f>STDEV('Daily Returns'!B$1839:B$2090)*SQRT(Assumptions!$C$9)</f>
        <v>0.11873412213792635</v>
      </c>
      <c r="C1838" s="35">
        <f>STDEV('Daily Returns'!C$1839:C$2090)*SQRT(Assumptions!$C$9)</f>
        <v>0.1353771363779348</v>
      </c>
      <c r="D1838" s="35">
        <f>STDEV('Daily Returns'!D$1839:D$2090)*SQRT(Assumptions!$C$9)</f>
        <v>0.1643941250600123</v>
      </c>
      <c r="E1838" s="35">
        <f>STDEV('Daily Returns'!E$1839:E$2090)*SQRT(Assumptions!$C$9)</f>
        <v>9.2655590541264612E-2</v>
      </c>
      <c r="F1838" s="32">
        <f>'Growth Index'!E2090/'Growth Index'!E1838-1</f>
        <v>0.34996340971342832</v>
      </c>
      <c r="G1838" s="37">
        <f>(F1838-Assumptions!$C$8)/E1838</f>
        <v>3.0755123144622178</v>
      </c>
      <c r="H1838" s="37">
        <f>CORREL('Daily Returns'!B$1839:B$2090,'Daily Returns'!C$1839:C$2090)</f>
        <v>9.02938731477166E-2</v>
      </c>
      <c r="I1838" s="37">
        <f>CORREL('Daily Returns'!B$1839:B$2090,'Daily Returns'!D$1839:D$2090)</f>
        <v>0.31853126312868901</v>
      </c>
      <c r="J1838" s="37">
        <f>CORREL('Daily Returns'!C$1839:C$2090,'Daily Returns'!D$1839:D$2090)</f>
        <v>9.064898988306333E-2</v>
      </c>
    </row>
    <row r="1839" spans="1:10" x14ac:dyDescent="0.25">
      <c r="A1839" s="60">
        <f>'Daily Prices'!A2091</f>
        <v>45495</v>
      </c>
      <c r="B1839" s="61">
        <f>STDEV('Daily Returns'!B$1840:B$2091)*SQRT(Assumptions!$C$9)</f>
        <v>0.1187434608828787</v>
      </c>
      <c r="C1839" s="61">
        <f>STDEV('Daily Returns'!C$1840:C$2091)*SQRT(Assumptions!$C$9)</f>
        <v>0.13547562232272403</v>
      </c>
      <c r="D1839" s="61">
        <f>STDEV('Daily Returns'!D$1840:D$2091)*SQRT(Assumptions!$C$9)</f>
        <v>0.1643733200904601</v>
      </c>
      <c r="E1839" s="61">
        <f>STDEV('Daily Returns'!E$1840:E$2091)*SQRT(Assumptions!$C$9)</f>
        <v>9.2692693908244195E-2</v>
      </c>
      <c r="F1839" s="48">
        <f>'Growth Index'!E2091/'Growth Index'!E1839-1</f>
        <v>0.34304474050469858</v>
      </c>
      <c r="G1839" s="62">
        <f>(F1839-Assumptions!$C$8)/E1839</f>
        <v>2.9996403036892314</v>
      </c>
      <c r="H1839" s="62">
        <f>CORREL('Daily Returns'!B$1840:B$2091,'Daily Returns'!C$1840:C$2091)</f>
        <v>9.086257819501764E-2</v>
      </c>
      <c r="I1839" s="62">
        <f>CORREL('Daily Returns'!B$1840:B$2091,'Daily Returns'!D$1840:D$2091)</f>
        <v>0.31843771605861748</v>
      </c>
      <c r="J1839" s="62">
        <f>CORREL('Daily Returns'!C$1840:C$2091,'Daily Returns'!D$1840:D$2091)</f>
        <v>9.0768716711803824E-2</v>
      </c>
    </row>
    <row r="1840" spans="1:10" x14ac:dyDescent="0.25">
      <c r="A1840" s="63">
        <f>'Daily Prices'!A2092</f>
        <v>45496</v>
      </c>
      <c r="B1840" s="35">
        <f>STDEV('Daily Returns'!B$1841:B$2092)*SQRT(Assumptions!$C$9)</f>
        <v>0.1187593625290736</v>
      </c>
      <c r="C1840" s="35">
        <f>STDEV('Daily Returns'!C$1841:C$2092)*SQRT(Assumptions!$C$9)</f>
        <v>0.13537540593689651</v>
      </c>
      <c r="D1840" s="35">
        <f>STDEV('Daily Returns'!D$1841:D$2092)*SQRT(Assumptions!$C$9)</f>
        <v>0.16439667931138269</v>
      </c>
      <c r="E1840" s="35">
        <f>STDEV('Daily Returns'!E$1841:E$2092)*SQRT(Assumptions!$C$9)</f>
        <v>9.2682094684848601E-2</v>
      </c>
      <c r="F1840" s="32">
        <f>'Growth Index'!E2092/'Growth Index'!E1840-1</f>
        <v>0.34439657065459373</v>
      </c>
      <c r="G1840" s="37">
        <f>(F1840-Assumptions!$C$8)/E1840</f>
        <v>3.0145690125437858</v>
      </c>
      <c r="H1840" s="37">
        <f>CORREL('Daily Returns'!B$1841:B$2092,'Daily Returns'!C$1841:C$2092)</f>
        <v>9.0640790768732854E-2</v>
      </c>
      <c r="I1840" s="37">
        <f>CORREL('Daily Returns'!B$1841:B$2092,'Daily Returns'!D$1841:D$2092)</f>
        <v>0.31870799774768083</v>
      </c>
      <c r="J1840" s="37">
        <f>CORREL('Daily Returns'!C$1841:C$2092,'Daily Returns'!D$1841:D$2092)</f>
        <v>9.1039571131716873E-2</v>
      </c>
    </row>
    <row r="1841" spans="1:10" x14ac:dyDescent="0.25">
      <c r="A1841" s="60">
        <f>'Daily Prices'!A2093</f>
        <v>45497</v>
      </c>
      <c r="B1841" s="61">
        <f>STDEV('Daily Returns'!B$1842:B$2093)*SQRT(Assumptions!$C$9)</f>
        <v>0.11877551684365954</v>
      </c>
      <c r="C1841" s="61">
        <f>STDEV('Daily Returns'!C$1842:C$2093)*SQRT(Assumptions!$C$9)</f>
        <v>0.13556599551364024</v>
      </c>
      <c r="D1841" s="61">
        <f>STDEV('Daily Returns'!D$1842:D$2093)*SQRT(Assumptions!$C$9)</f>
        <v>0.16436997871156347</v>
      </c>
      <c r="E1841" s="61">
        <f>STDEV('Daily Returns'!E$1842:E$2093)*SQRT(Assumptions!$C$9)</f>
        <v>9.2671828175213508E-2</v>
      </c>
      <c r="F1841" s="48">
        <f>'Growth Index'!E2093/'Growth Index'!E1841-1</f>
        <v>0.3436273451346763</v>
      </c>
      <c r="G1841" s="62">
        <f>(F1841-Assumptions!$C$8)/E1841</f>
        <v>3.0066024445733275</v>
      </c>
      <c r="H1841" s="62">
        <f>CORREL('Daily Returns'!B$1842:B$2093,'Daily Returns'!C$1842:C$2093)</f>
        <v>8.8591742403930973E-2</v>
      </c>
      <c r="I1841" s="62">
        <f>CORREL('Daily Returns'!B$1842:B$2093,'Daily Returns'!D$1842:D$2093)</f>
        <v>0.31820526353110146</v>
      </c>
      <c r="J1841" s="62">
        <f>CORREL('Daily Returns'!C$1842:C$2093,'Daily Returns'!D$1842:D$2093)</f>
        <v>9.0824308083042718E-2</v>
      </c>
    </row>
    <row r="1842" spans="1:10" x14ac:dyDescent="0.25">
      <c r="A1842" s="63">
        <f>'Daily Prices'!A2094</f>
        <v>45498</v>
      </c>
      <c r="B1842" s="35">
        <f>STDEV('Daily Returns'!B$1843:B$2094)*SQRT(Assumptions!$C$9)</f>
        <v>0.11855134849498868</v>
      </c>
      <c r="C1842" s="35">
        <f>STDEV('Daily Returns'!C$1843:C$2094)*SQRT(Assumptions!$C$9)</f>
        <v>0.1375383608456188</v>
      </c>
      <c r="D1842" s="35">
        <f>STDEV('Daily Returns'!D$1843:D$2094)*SQRT(Assumptions!$C$9)</f>
        <v>0.16443818536713872</v>
      </c>
      <c r="E1842" s="35">
        <f>STDEV('Daily Returns'!E$1843:E$2094)*SQRT(Assumptions!$C$9)</f>
        <v>9.3273757279655492E-2</v>
      </c>
      <c r="F1842" s="32">
        <f>'Growth Index'!E2094/'Growth Index'!E1842-1</f>
        <v>0.33501755299383906</v>
      </c>
      <c r="G1842" s="37">
        <f>(F1842-Assumptions!$C$8)/E1842</f>
        <v>2.8948930639114958</v>
      </c>
      <c r="H1842" s="37">
        <f>CORREL('Daily Returns'!B$1843:B$2094,'Daily Returns'!C$1843:C$2094)</f>
        <v>8.8119100117291876E-2</v>
      </c>
      <c r="I1842" s="37">
        <f>CORREL('Daily Returns'!B$1843:B$2094,'Daily Returns'!D$1843:D$2094)</f>
        <v>0.3183071371164054</v>
      </c>
      <c r="J1842" s="37">
        <f>CORREL('Daily Returns'!C$1843:C$2094,'Daily Returns'!D$1843:D$2094)</f>
        <v>9.4518605144136958E-2</v>
      </c>
    </row>
    <row r="1843" spans="1:10" x14ac:dyDescent="0.25">
      <c r="A1843" s="60">
        <f>'Daily Prices'!A2095</f>
        <v>45499</v>
      </c>
      <c r="B1843" s="61">
        <f>STDEV('Daily Returns'!B$1844:B$2095)*SQRT(Assumptions!$C$9)</f>
        <v>0.1192967405789772</v>
      </c>
      <c r="C1843" s="61">
        <f>STDEV('Daily Returns'!C$1844:C$2095)*SQRT(Assumptions!$C$9)</f>
        <v>0.13680483343965635</v>
      </c>
      <c r="D1843" s="61">
        <f>STDEV('Daily Returns'!D$1844:D$2095)*SQRT(Assumptions!$C$9)</f>
        <v>0.16480600627398875</v>
      </c>
      <c r="E1843" s="61">
        <f>STDEV('Daily Returns'!E$1844:E$2095)*SQRT(Assumptions!$C$9)</f>
        <v>9.341413478186654E-2</v>
      </c>
      <c r="F1843" s="48">
        <f>'Growth Index'!E2095/'Growth Index'!E1843-1</f>
        <v>0.36496176802376468</v>
      </c>
      <c r="G1843" s="62">
        <f>(F1843-Assumptions!$C$8)/E1843</f>
        <v>3.2110961443277528</v>
      </c>
      <c r="H1843" s="62">
        <f>CORREL('Daily Returns'!B$1844:B$2095,'Daily Returns'!C$1844:C$2095)</f>
        <v>8.8776387743359469E-2</v>
      </c>
      <c r="I1843" s="62">
        <f>CORREL('Daily Returns'!B$1844:B$2095,'Daily Returns'!D$1844:D$2095)</f>
        <v>0.32306511569095248</v>
      </c>
      <c r="J1843" s="62">
        <f>CORREL('Daily Returns'!C$1844:C$2095,'Daily Returns'!D$1844:D$2095)</f>
        <v>9.523512428158204E-2</v>
      </c>
    </row>
    <row r="1844" spans="1:10" x14ac:dyDescent="0.25">
      <c r="A1844" s="63">
        <f>'Daily Prices'!A2096</f>
        <v>45502</v>
      </c>
      <c r="B1844" s="35">
        <f>STDEV('Daily Returns'!B$1845:B$2096)*SQRT(Assumptions!$C$9)</f>
        <v>0.11925583545388375</v>
      </c>
      <c r="C1844" s="35">
        <f>STDEV('Daily Returns'!C$1845:C$2096)*SQRT(Assumptions!$C$9)</f>
        <v>0.13677429539963382</v>
      </c>
      <c r="D1844" s="35">
        <f>STDEV('Daily Returns'!D$1845:D$2096)*SQRT(Assumptions!$C$9)</f>
        <v>0.16474114841733883</v>
      </c>
      <c r="E1844" s="35">
        <f>STDEV('Daily Returns'!E$1845:E$2096)*SQRT(Assumptions!$C$9)</f>
        <v>9.3335376701678768E-2</v>
      </c>
      <c r="F1844" s="32">
        <f>'Growth Index'!E2096/'Growth Index'!E1844-1</f>
        <v>0.36919134440818868</v>
      </c>
      <c r="G1844" s="37">
        <f>(F1844-Assumptions!$C$8)/E1844</f>
        <v>3.2591216230953228</v>
      </c>
      <c r="H1844" s="37">
        <f>CORREL('Daily Returns'!B$1845:B$2096,'Daily Returns'!C$1845:C$2096)</f>
        <v>8.815518913776739E-2</v>
      </c>
      <c r="I1844" s="37">
        <f>CORREL('Daily Returns'!B$1845:B$2096,'Daily Returns'!D$1845:D$2096)</f>
        <v>0.32250725860399143</v>
      </c>
      <c r="J1844" s="37">
        <f>CORREL('Daily Returns'!C$1845:C$2096,'Daily Returns'!D$1845:D$2096)</f>
        <v>9.4345947629394328E-2</v>
      </c>
    </row>
    <row r="1845" spans="1:10" x14ac:dyDescent="0.25">
      <c r="A1845" s="60">
        <f>'Daily Prices'!A2097</f>
        <v>45503</v>
      </c>
      <c r="B1845" s="61">
        <f>STDEV('Daily Returns'!B$1846:B$2097)*SQRT(Assumptions!$C$9)</f>
        <v>0.11919779841852432</v>
      </c>
      <c r="C1845" s="61">
        <f>STDEV('Daily Returns'!C$1846:C$2097)*SQRT(Assumptions!$C$9)</f>
        <v>0.13678346869451316</v>
      </c>
      <c r="D1845" s="61">
        <f>STDEV('Daily Returns'!D$1846:D$2097)*SQRT(Assumptions!$C$9)</f>
        <v>0.16475809785309847</v>
      </c>
      <c r="E1845" s="61">
        <f>STDEV('Daily Returns'!E$1846:E$2097)*SQRT(Assumptions!$C$9)</f>
        <v>9.3329628878147705E-2</v>
      </c>
      <c r="F1845" s="48">
        <f>'Growth Index'!E2097/'Growth Index'!E1845-1</f>
        <v>0.36467334323723288</v>
      </c>
      <c r="G1845" s="62">
        <f>(F1845-Assumptions!$C$8)/E1845</f>
        <v>3.2109132634448811</v>
      </c>
      <c r="H1845" s="62">
        <f>CORREL('Daily Returns'!B$1846:B$2097,'Daily Returns'!C$1846:C$2097)</f>
        <v>8.804019341101546E-2</v>
      </c>
      <c r="I1845" s="62">
        <f>CORREL('Daily Returns'!B$1846:B$2097,'Daily Returns'!D$1846:D$2097)</f>
        <v>0.32233224406166033</v>
      </c>
      <c r="J1845" s="62">
        <f>CORREL('Daily Returns'!C$1846:C$2097,'Daily Returns'!D$1846:D$2097)</f>
        <v>9.449995291042998E-2</v>
      </c>
    </row>
    <row r="1846" spans="1:10" x14ac:dyDescent="0.25">
      <c r="A1846" s="63">
        <f>'Daily Prices'!A2098</f>
        <v>45504</v>
      </c>
      <c r="B1846" s="35">
        <f>STDEV('Daily Returns'!B$1847:B$2098)*SQRT(Assumptions!$C$9)</f>
        <v>0.11919184303856005</v>
      </c>
      <c r="C1846" s="35">
        <f>STDEV('Daily Returns'!C$1847:C$2098)*SQRT(Assumptions!$C$9)</f>
        <v>0.13747626280538419</v>
      </c>
      <c r="D1846" s="35">
        <f>STDEV('Daily Returns'!D$1847:D$2098)*SQRT(Assumptions!$C$9)</f>
        <v>0.16474946901793486</v>
      </c>
      <c r="E1846" s="35">
        <f>STDEV('Daily Returns'!E$1847:E$2098)*SQRT(Assumptions!$C$9)</f>
        <v>9.3535001387494918E-2</v>
      </c>
      <c r="F1846" s="32">
        <f>'Growth Index'!E2098/'Growth Index'!E1846-1</f>
        <v>0.36990135724547613</v>
      </c>
      <c r="G1846" s="37">
        <f>(F1846-Assumptions!$C$8)/E1846</f>
        <v>3.2597568046461767</v>
      </c>
      <c r="H1846" s="37">
        <f>CORREL('Daily Returns'!B$1847:B$2098,'Daily Returns'!C$1847:C$2098)</f>
        <v>8.9050036189765688E-2</v>
      </c>
      <c r="I1846" s="37">
        <f>CORREL('Daily Returns'!B$1847:B$2098,'Daily Returns'!D$1847:D$2098)</f>
        <v>0.32224164321783955</v>
      </c>
      <c r="J1846" s="37">
        <f>CORREL('Daily Returns'!C$1847:C$2098,'Daily Returns'!D$1847:D$2098)</f>
        <v>9.4598499230701003E-2</v>
      </c>
    </row>
    <row r="1847" spans="1:10" x14ac:dyDescent="0.25">
      <c r="A1847" s="60">
        <f>'Daily Prices'!A2099</f>
        <v>45505</v>
      </c>
      <c r="B1847" s="61">
        <f>STDEV('Daily Returns'!B$1848:B$2099)*SQRT(Assumptions!$C$9)</f>
        <v>0.11918960534620025</v>
      </c>
      <c r="C1847" s="61">
        <f>STDEV('Daily Returns'!C$1848:C$2099)*SQRT(Assumptions!$C$9)</f>
        <v>0.13791840429200983</v>
      </c>
      <c r="D1847" s="61">
        <f>STDEV('Daily Returns'!D$1848:D$2099)*SQRT(Assumptions!$C$9)</f>
        <v>0.16488551822597866</v>
      </c>
      <c r="E1847" s="61">
        <f>STDEV('Daily Returns'!E$1848:E$2099)*SQRT(Assumptions!$C$9)</f>
        <v>9.3563688141458809E-2</v>
      </c>
      <c r="F1847" s="48">
        <f>'Growth Index'!E2099/'Growth Index'!E1847-1</f>
        <v>0.37482361932910391</v>
      </c>
      <c r="G1847" s="62">
        <f>(F1847-Assumptions!$C$8)/E1847</f>
        <v>3.3113660382934245</v>
      </c>
      <c r="H1847" s="62">
        <f>CORREL('Daily Returns'!B$1848:B$2099,'Daily Returns'!C$1848:C$2099)</f>
        <v>8.897713294804975E-2</v>
      </c>
      <c r="I1847" s="62">
        <f>CORREL('Daily Returns'!B$1848:B$2099,'Daily Returns'!D$1848:D$2099)</f>
        <v>0.3218023771725218</v>
      </c>
      <c r="J1847" s="62">
        <f>CORREL('Daily Returns'!C$1848:C$2099,'Daily Returns'!D$1848:D$2099)</f>
        <v>9.0864335681416622E-2</v>
      </c>
    </row>
    <row r="1848" spans="1:10" x14ac:dyDescent="0.25">
      <c r="A1848" s="63">
        <f>'Daily Prices'!A2100</f>
        <v>45506</v>
      </c>
      <c r="B1848" s="35">
        <f>STDEV('Daily Returns'!B$1849:B$2100)*SQRT(Assumptions!$C$9)</f>
        <v>0.11970417496764978</v>
      </c>
      <c r="C1848" s="35">
        <f>STDEV('Daily Returns'!C$1849:C$2100)*SQRT(Assumptions!$C$9)</f>
        <v>0.13802223406210457</v>
      </c>
      <c r="D1848" s="35">
        <f>STDEV('Daily Returns'!D$1849:D$2100)*SQRT(Assumptions!$C$9)</f>
        <v>0.16497601047135355</v>
      </c>
      <c r="E1848" s="35">
        <f>STDEV('Daily Returns'!E$1849:E$2100)*SQRT(Assumptions!$C$9)</f>
        <v>9.3541409830395564E-2</v>
      </c>
      <c r="F1848" s="32">
        <f>'Growth Index'!E2100/'Growth Index'!E1848-1</f>
        <v>0.37565558813888367</v>
      </c>
      <c r="G1848" s="37">
        <f>(F1848-Assumptions!$C$8)/E1848</f>
        <v>3.3210488135912026</v>
      </c>
      <c r="H1848" s="37">
        <f>CORREL('Daily Returns'!B$1849:B$2100,'Daily Returns'!C$1849:C$2100)</f>
        <v>8.3238508373035855E-2</v>
      </c>
      <c r="I1848" s="37">
        <f>CORREL('Daily Returns'!B$1849:B$2100,'Daily Returns'!D$1849:D$2100)</f>
        <v>0.32342796731459261</v>
      </c>
      <c r="J1848" s="37">
        <f>CORREL('Daily Returns'!C$1849:C$2100,'Daily Returns'!D$1849:D$2100)</f>
        <v>8.8395002158169936E-2</v>
      </c>
    </row>
    <row r="1849" spans="1:10" x14ac:dyDescent="0.25">
      <c r="A1849" s="60">
        <f>'Daily Prices'!A2101</f>
        <v>45509</v>
      </c>
      <c r="B1849" s="61">
        <f>STDEV('Daily Returns'!B$1850:B$2101)*SQRT(Assumptions!$C$9)</f>
        <v>0.12305986422393281</v>
      </c>
      <c r="C1849" s="61">
        <f>STDEV('Daily Returns'!C$1850:C$2101)*SQRT(Assumptions!$C$9)</f>
        <v>0.14065324378131888</v>
      </c>
      <c r="D1849" s="61">
        <f>STDEV('Daily Returns'!D$1850:D$2101)*SQRT(Assumptions!$C$9)</f>
        <v>0.16510796226417113</v>
      </c>
      <c r="E1849" s="61">
        <f>STDEV('Daily Returns'!E$1850:E$2101)*SQRT(Assumptions!$C$9)</f>
        <v>9.6044583442376139E-2</v>
      </c>
      <c r="F1849" s="48">
        <f>'Growth Index'!E2101/'Growth Index'!E1849-1</f>
        <v>0.35131347897975629</v>
      </c>
      <c r="G1849" s="62">
        <f>(F1849-Assumptions!$C$8)/E1849</f>
        <v>2.9810476418124687</v>
      </c>
      <c r="H1849" s="62">
        <f>CORREL('Daily Returns'!B$1850:B$2101,'Daily Returns'!C$1850:C$2101)</f>
        <v>0.1279793858055269</v>
      </c>
      <c r="I1849" s="62">
        <f>CORREL('Daily Returns'!B$1850:B$2101,'Daily Returns'!D$1850:D$2101)</f>
        <v>0.32383173960128125</v>
      </c>
      <c r="J1849" s="62">
        <f>CORREL('Daily Returns'!C$1850:C$2101,'Daily Returns'!D$1850:D$2101)</f>
        <v>9.4528442792210662E-2</v>
      </c>
    </row>
    <row r="1850" spans="1:10" x14ac:dyDescent="0.25">
      <c r="A1850" s="63">
        <f>'Daily Prices'!A2102</f>
        <v>45511</v>
      </c>
      <c r="B1850" s="35">
        <f>STDEV('Daily Returns'!B$1851:B$2102)*SQRT(Assumptions!$C$9)</f>
        <v>0.12297777726187627</v>
      </c>
      <c r="C1850" s="35">
        <f>STDEV('Daily Returns'!C$1851:C$2102)*SQRT(Assumptions!$C$9)</f>
        <v>0.14062431159243044</v>
      </c>
      <c r="D1850" s="35">
        <f>STDEV('Daily Returns'!D$1851:D$2102)*SQRT(Assumptions!$C$9)</f>
        <v>0.16518386620546183</v>
      </c>
      <c r="E1850" s="35">
        <f>STDEV('Daily Returns'!E$1851:E$2102)*SQRT(Assumptions!$C$9)</f>
        <v>9.6003487510668575E-2</v>
      </c>
      <c r="F1850" s="32">
        <f>'Growth Index'!E2102/'Growth Index'!E1850-1</f>
        <v>0.34839422266774367</v>
      </c>
      <c r="G1850" s="37">
        <f>(F1850-Assumptions!$C$8)/E1850</f>
        <v>2.9519159148906016</v>
      </c>
      <c r="H1850" s="37">
        <f>CORREL('Daily Returns'!B$1851:B$2102,'Daily Returns'!C$1851:C$2102)</f>
        <v>0.13004842576218562</v>
      </c>
      <c r="I1850" s="37">
        <f>CORREL('Daily Returns'!B$1851:B$2102,'Daily Returns'!D$1851:D$2102)</f>
        <v>0.31925020425482825</v>
      </c>
      <c r="J1850" s="37">
        <f>CORREL('Daily Returns'!C$1851:C$2102,'Daily Returns'!D$1851:D$2102)</f>
        <v>9.4835529058453424E-2</v>
      </c>
    </row>
    <row r="1851" spans="1:10" x14ac:dyDescent="0.25">
      <c r="A1851" s="60">
        <f>'Daily Prices'!A2103</f>
        <v>45512</v>
      </c>
      <c r="B1851" s="61">
        <f>STDEV('Daily Returns'!B$1852:B$2103)*SQRT(Assumptions!$C$9)</f>
        <v>0.12317263642164211</v>
      </c>
      <c r="C1851" s="61">
        <f>STDEV('Daily Returns'!C$1852:C$2103)*SQRT(Assumptions!$C$9)</f>
        <v>0.14068693571257462</v>
      </c>
      <c r="D1851" s="61">
        <f>STDEV('Daily Returns'!D$1852:D$2103)*SQRT(Assumptions!$C$9)</f>
        <v>0.1653107018104179</v>
      </c>
      <c r="E1851" s="61">
        <f>STDEV('Daily Returns'!E$1852:E$2103)*SQRT(Assumptions!$C$9)</f>
        <v>9.6030007512676582E-2</v>
      </c>
      <c r="F1851" s="48">
        <f>'Growth Index'!E2103/'Growth Index'!E1851-1</f>
        <v>0.34224036048424744</v>
      </c>
      <c r="G1851" s="62">
        <f>(F1851-Assumptions!$C$8)/E1851</f>
        <v>2.8870180026555752</v>
      </c>
      <c r="H1851" s="62">
        <f>CORREL('Daily Returns'!B$1852:B$2103,'Daily Returns'!C$1852:C$2103)</f>
        <v>0.12797423417974749</v>
      </c>
      <c r="I1851" s="62">
        <f>CORREL('Daily Returns'!B$1852:B$2103,'Daily Returns'!D$1852:D$2103)</f>
        <v>0.32076855998725362</v>
      </c>
      <c r="J1851" s="62">
        <f>CORREL('Daily Returns'!C$1852:C$2103,'Daily Returns'!D$1852:D$2103)</f>
        <v>9.3538601782055406E-2</v>
      </c>
    </row>
    <row r="1852" spans="1:10" x14ac:dyDescent="0.25">
      <c r="A1852" s="63">
        <f>'Daily Prices'!A2104</f>
        <v>45517</v>
      </c>
      <c r="B1852" s="35">
        <f>STDEV('Daily Returns'!B$1853:B$2104)*SQRT(Assumptions!$C$9)</f>
        <v>0.12316838050512484</v>
      </c>
      <c r="C1852" s="35">
        <f>STDEV('Daily Returns'!C$1853:C$2104)*SQRT(Assumptions!$C$9)</f>
        <v>0.14256362770506734</v>
      </c>
      <c r="D1852" s="35">
        <f>STDEV('Daily Returns'!D$1853:D$2104)*SQRT(Assumptions!$C$9)</f>
        <v>0.16531121389781175</v>
      </c>
      <c r="E1852" s="35">
        <f>STDEV('Daily Returns'!E$1853:E$2104)*SQRT(Assumptions!$C$9)</f>
        <v>9.64799184930204E-2</v>
      </c>
      <c r="F1852" s="32">
        <f>'Growth Index'!E2104/'Growth Index'!E1852-1</f>
        <v>0.35296307597975196</v>
      </c>
      <c r="G1852" s="37">
        <f>(F1852-Assumptions!$C$8)/E1852</f>
        <v>2.9846944367037782</v>
      </c>
      <c r="H1852" s="37">
        <f>CORREL('Daily Returns'!B$1853:B$2104,'Daily Returns'!C$1853:C$2104)</f>
        <v>0.12608839665239652</v>
      </c>
      <c r="I1852" s="37">
        <f>CORREL('Daily Returns'!B$1853:B$2104,'Daily Returns'!D$1853:D$2104)</f>
        <v>0.32076437166118404</v>
      </c>
      <c r="J1852" s="37">
        <f>CORREL('Daily Returns'!C$1853:C$2104,'Daily Returns'!D$1853:D$2104)</f>
        <v>9.2759272112135929E-2</v>
      </c>
    </row>
    <row r="1853" spans="1:10" x14ac:dyDescent="0.25">
      <c r="A1853" s="60">
        <f>'Daily Prices'!A2105</f>
        <v>45518</v>
      </c>
      <c r="B1853" s="61">
        <f>STDEV('Daily Returns'!B$1854:B$2105)*SQRT(Assumptions!$C$9)</f>
        <v>0.12300233625075231</v>
      </c>
      <c r="C1853" s="61">
        <f>STDEV('Daily Returns'!C$1854:C$2105)*SQRT(Assumptions!$C$9)</f>
        <v>0.14266948168331456</v>
      </c>
      <c r="D1853" s="61">
        <f>STDEV('Daily Returns'!D$1854:D$2105)*SQRT(Assumptions!$C$9)</f>
        <v>0.16531973091219396</v>
      </c>
      <c r="E1853" s="61">
        <f>STDEV('Daily Returns'!E$1854:E$2105)*SQRT(Assumptions!$C$9)</f>
        <v>9.6542530249145941E-2</v>
      </c>
      <c r="F1853" s="48">
        <f>'Growth Index'!E2105/'Growth Index'!E1853-1</f>
        <v>0.34879555436090315</v>
      </c>
      <c r="G1853" s="62">
        <f>(F1853-Assumptions!$C$8)/E1853</f>
        <v>2.9395910137067669</v>
      </c>
      <c r="H1853" s="62">
        <f>CORREL('Daily Returns'!B$1854:B$2105,'Daily Returns'!C$1854:C$2105)</f>
        <v>0.12767623166302508</v>
      </c>
      <c r="I1853" s="62">
        <f>CORREL('Daily Returns'!B$1854:B$2105,'Daily Returns'!D$1854:D$2105)</f>
        <v>0.32046641691780126</v>
      </c>
      <c r="J1853" s="62">
        <f>CORREL('Daily Returns'!C$1854:C$2105,'Daily Returns'!D$1854:D$2105)</f>
        <v>9.3909864929882736E-2</v>
      </c>
    </row>
    <row r="1854" spans="1:10" x14ac:dyDescent="0.25">
      <c r="A1854" s="63">
        <f>'Daily Prices'!A2106</f>
        <v>45520</v>
      </c>
      <c r="B1854" s="35">
        <f>STDEV('Daily Returns'!B$1855:B$2106)*SQRT(Assumptions!$C$9)</f>
        <v>0.12395281648795561</v>
      </c>
      <c r="C1854" s="35">
        <f>STDEV('Daily Returns'!C$1855:C$2106)*SQRT(Assumptions!$C$9)</f>
        <v>0.14304559685623813</v>
      </c>
      <c r="D1854" s="35">
        <f>STDEV('Daily Returns'!D$1855:D$2106)*SQRT(Assumptions!$C$9)</f>
        <v>0.16570335057113403</v>
      </c>
      <c r="E1854" s="35">
        <f>STDEV('Daily Returns'!E$1855:E$2106)*SQRT(Assumptions!$C$9)</f>
        <v>9.73307198267091E-2</v>
      </c>
      <c r="F1854" s="32">
        <f>'Growth Index'!E2106/'Growth Index'!E1854-1</f>
        <v>0.36632780852416102</v>
      </c>
      <c r="G1854" s="37">
        <f>(F1854-Assumptions!$C$8)/E1854</f>
        <v>3.0959167779777568</v>
      </c>
      <c r="H1854" s="37">
        <f>CORREL('Daily Returns'!B$1855:B$2106,'Daily Returns'!C$1855:C$2106)</f>
        <v>0.13552990123215913</v>
      </c>
      <c r="I1854" s="37">
        <f>CORREL('Daily Returns'!B$1855:B$2106,'Daily Returns'!D$1855:D$2106)</f>
        <v>0.32672132848899238</v>
      </c>
      <c r="J1854" s="37">
        <f>CORREL('Daily Returns'!C$1855:C$2106,'Daily Returns'!D$1855:D$2106)</f>
        <v>9.8565757788049588E-2</v>
      </c>
    </row>
    <row r="1855" spans="1:10" x14ac:dyDescent="0.25">
      <c r="A1855" s="60">
        <f>'Daily Prices'!A2107</f>
        <v>45523</v>
      </c>
      <c r="B1855" s="61">
        <f>STDEV('Daily Returns'!B$1856:B$2107)*SQRT(Assumptions!$C$9)</f>
        <v>0.12395544840086924</v>
      </c>
      <c r="C1855" s="61">
        <f>STDEV('Daily Returns'!C$1856:C$2107)*SQRT(Assumptions!$C$9)</f>
        <v>0.14295150095809397</v>
      </c>
      <c r="D1855" s="61">
        <f>STDEV('Daily Returns'!D$1856:D$2107)*SQRT(Assumptions!$C$9)</f>
        <v>0.1657105617334638</v>
      </c>
      <c r="E1855" s="61">
        <f>STDEV('Daily Returns'!E$1856:E$2107)*SQRT(Assumptions!$C$9)</f>
        <v>9.732229126342018E-2</v>
      </c>
      <c r="F1855" s="48">
        <f>'Growth Index'!E2107/'Growth Index'!E1855-1</f>
        <v>0.3678306595658245</v>
      </c>
      <c r="G1855" s="62">
        <f>(F1855-Assumptions!$C$8)/E1855</f>
        <v>3.1116269010370829</v>
      </c>
      <c r="H1855" s="62">
        <f>CORREL('Daily Returns'!B$1856:B$2107,'Daily Returns'!C$1856:C$2107)</f>
        <v>0.13572345569820543</v>
      </c>
      <c r="I1855" s="62">
        <f>CORREL('Daily Returns'!B$1856:B$2107,'Daily Returns'!D$1856:D$2107)</f>
        <v>0.326764853784687</v>
      </c>
      <c r="J1855" s="62">
        <f>CORREL('Daily Returns'!C$1856:C$2107,'Daily Returns'!D$1856:D$2107)</f>
        <v>9.8924695003604235E-2</v>
      </c>
    </row>
    <row r="1856" spans="1:10" x14ac:dyDescent="0.25">
      <c r="A1856" s="63">
        <f>'Daily Prices'!A2108</f>
        <v>45524</v>
      </c>
      <c r="B1856" s="35">
        <f>STDEV('Daily Returns'!B$1857:B$2108)*SQRT(Assumptions!$C$9)</f>
        <v>0.12397601724417533</v>
      </c>
      <c r="C1856" s="35">
        <f>STDEV('Daily Returns'!C$1857:C$2108)*SQRT(Assumptions!$C$9)</f>
        <v>0.14342826907798392</v>
      </c>
      <c r="D1856" s="35">
        <f>STDEV('Daily Returns'!D$1857:D$2108)*SQRT(Assumptions!$C$9)</f>
        <v>0.16571624447473851</v>
      </c>
      <c r="E1856" s="35">
        <f>STDEV('Daily Returns'!E$1857:E$2108)*SQRT(Assumptions!$C$9)</f>
        <v>9.7555581905586553E-2</v>
      </c>
      <c r="F1856" s="32">
        <f>'Growth Index'!E2108/'Growth Index'!E1856-1</f>
        <v>0.37620211357341193</v>
      </c>
      <c r="G1856" s="37">
        <f>(F1856-Assumptions!$C$8)/E1856</f>
        <v>3.1899980246603485</v>
      </c>
      <c r="H1856" s="37">
        <f>CORREL('Daily Returns'!B$1857:B$2108,'Daily Returns'!C$1857:C$2108)</f>
        <v>0.13814388569905098</v>
      </c>
      <c r="I1856" s="37">
        <f>CORREL('Daily Returns'!B$1857:B$2108,'Daily Returns'!D$1857:D$2108)</f>
        <v>0.32685839536436906</v>
      </c>
      <c r="J1856" s="37">
        <f>CORREL('Daily Returns'!C$1857:C$2108,'Daily Returns'!D$1857:D$2108)</f>
        <v>0.10035434797419997</v>
      </c>
    </row>
    <row r="1857" spans="1:10" x14ac:dyDescent="0.25">
      <c r="A1857" s="60">
        <f>'Daily Prices'!A2109</f>
        <v>45525</v>
      </c>
      <c r="B1857" s="61">
        <f>STDEV('Daily Returns'!B$1858:B$2109)*SQRT(Assumptions!$C$9)</f>
        <v>0.12389232499536686</v>
      </c>
      <c r="C1857" s="61">
        <f>STDEV('Daily Returns'!C$1858:C$2109)*SQRT(Assumptions!$C$9)</f>
        <v>0.14390605149257538</v>
      </c>
      <c r="D1857" s="61">
        <f>STDEV('Daily Returns'!D$1858:D$2109)*SQRT(Assumptions!$C$9)</f>
        <v>0.15823394652755321</v>
      </c>
      <c r="E1857" s="61">
        <f>STDEV('Daily Returns'!E$1858:E$2109)*SQRT(Assumptions!$C$9)</f>
        <v>9.5957649891020125E-2</v>
      </c>
      <c r="F1857" s="48">
        <f>'Growth Index'!E2109/'Growth Index'!E1857-1</f>
        <v>0.3456240791606664</v>
      </c>
      <c r="G1857" s="62">
        <f>(F1857-Assumptions!$C$8)/E1857</f>
        <v>2.9244576068648347</v>
      </c>
      <c r="H1857" s="62">
        <f>CORREL('Daily Returns'!B$1858:B$2109,'Daily Returns'!C$1858:C$2109)</f>
        <v>0.13631503746374379</v>
      </c>
      <c r="I1857" s="62">
        <f>CORREL('Daily Returns'!B$1858:B$2109,'Daily Returns'!D$1858:D$2109)</f>
        <v>0.33110475316160121</v>
      </c>
      <c r="J1857" s="62">
        <f>CORREL('Daily Returns'!C$1858:C$2109,'Daily Returns'!D$1858:D$2109)</f>
        <v>9.294168735117754E-2</v>
      </c>
    </row>
    <row r="1858" spans="1:10" x14ac:dyDescent="0.25">
      <c r="A1858" s="63">
        <f>'Daily Prices'!A2110</f>
        <v>45526</v>
      </c>
      <c r="B1858" s="35">
        <f>STDEV('Daily Returns'!B$1859:B$2110)*SQRT(Assumptions!$C$9)</f>
        <v>0.12354941509745697</v>
      </c>
      <c r="C1858" s="35">
        <f>STDEV('Daily Returns'!C$1859:C$2110)*SQRT(Assumptions!$C$9)</f>
        <v>0.14386403026716363</v>
      </c>
      <c r="D1858" s="35">
        <f>STDEV('Daily Returns'!D$1859:D$2110)*SQRT(Assumptions!$C$9)</f>
        <v>0.15757423395548811</v>
      </c>
      <c r="E1858" s="35">
        <f>STDEV('Daily Returns'!E$1859:E$2110)*SQRT(Assumptions!$C$9)</f>
        <v>9.5446575515603593E-2</v>
      </c>
      <c r="F1858" s="32">
        <f>'Growth Index'!E2110/'Growth Index'!E1858-1</f>
        <v>0.35674100185807012</v>
      </c>
      <c r="G1858" s="37">
        <f>(F1858-Assumptions!$C$8)/E1858</f>
        <v>3.0565895138938362</v>
      </c>
      <c r="H1858" s="37">
        <f>CORREL('Daily Returns'!B$1859:B$2110,'Daily Returns'!C$1859:C$2110)</f>
        <v>0.13263079127748947</v>
      </c>
      <c r="I1858" s="37">
        <f>CORREL('Daily Returns'!B$1859:B$2110,'Daily Returns'!D$1859:D$2110)</f>
        <v>0.32658208509216563</v>
      </c>
      <c r="J1858" s="37">
        <f>CORREL('Daily Returns'!C$1859:C$2110,'Daily Returns'!D$1859:D$2110)</f>
        <v>8.8200797503599326E-2</v>
      </c>
    </row>
    <row r="1859" spans="1:10" x14ac:dyDescent="0.25">
      <c r="A1859" s="60">
        <f>'Daily Prices'!A2111</f>
        <v>45527</v>
      </c>
      <c r="B1859" s="61">
        <f>STDEV('Daily Returns'!B$1860:B$2111)*SQRT(Assumptions!$C$9)</f>
        <v>0.12354996043838724</v>
      </c>
      <c r="C1859" s="61">
        <f>STDEV('Daily Returns'!C$1860:C$2111)*SQRT(Assumptions!$C$9)</f>
        <v>0.14411361656718072</v>
      </c>
      <c r="D1859" s="61">
        <f>STDEV('Daily Returns'!D$1860:D$2111)*SQRT(Assumptions!$C$9)</f>
        <v>0.15692536483542083</v>
      </c>
      <c r="E1859" s="61">
        <f>STDEV('Daily Returns'!E$1860:E$2111)*SQRT(Assumptions!$C$9)</f>
        <v>9.5302714402545494E-2</v>
      </c>
      <c r="F1859" s="48">
        <f>'Growth Index'!E2111/'Growth Index'!E1859-1</f>
        <v>0.36847172376919057</v>
      </c>
      <c r="G1859" s="62">
        <f>(F1859-Assumptions!$C$8)/E1859</f>
        <v>3.1842925531729134</v>
      </c>
      <c r="H1859" s="62">
        <f>CORREL('Daily Returns'!B$1860:B$2111,'Daily Returns'!C$1860:C$2111)</f>
        <v>0.13218297054992126</v>
      </c>
      <c r="I1859" s="62">
        <f>CORREL('Daily Returns'!B$1860:B$2111,'Daily Returns'!D$1860:D$2111)</f>
        <v>0.32842756448075416</v>
      </c>
      <c r="J1859" s="62">
        <f>CORREL('Daily Returns'!C$1860:C$2111,'Daily Returns'!D$1860:D$2111)</f>
        <v>8.4471040828206376E-2</v>
      </c>
    </row>
    <row r="1860" spans="1:10" x14ac:dyDescent="0.25">
      <c r="A1860" s="63">
        <f>'Daily Prices'!A2112</f>
        <v>45530</v>
      </c>
      <c r="B1860" s="35">
        <f>STDEV('Daily Returns'!B$1861:B$2112)*SQRT(Assumptions!$C$9)</f>
        <v>0.12359302750439721</v>
      </c>
      <c r="C1860" s="35">
        <f>STDEV('Daily Returns'!C$1861:C$2112)*SQRT(Assumptions!$C$9)</f>
        <v>0.14409648100501979</v>
      </c>
      <c r="D1860" s="35">
        <f>STDEV('Daily Returns'!D$1861:D$2112)*SQRT(Assumptions!$C$9)</f>
        <v>0.15630538118301826</v>
      </c>
      <c r="E1860" s="35">
        <f>STDEV('Daily Returns'!E$1861:E$2112)*SQRT(Assumptions!$C$9)</f>
        <v>9.5273773859193417E-2</v>
      </c>
      <c r="F1860" s="32">
        <f>'Growth Index'!E2112/'Growth Index'!E1860-1</f>
        <v>0.37744062777164511</v>
      </c>
      <c r="G1860" s="37">
        <f>(F1860-Assumptions!$C$8)/E1860</f>
        <v>3.2793980453992084</v>
      </c>
      <c r="H1860" s="37">
        <f>CORREL('Daily Returns'!B$1861:B$2112,'Daily Returns'!C$1861:C$2112)</f>
        <v>0.13253232967949158</v>
      </c>
      <c r="I1860" s="37">
        <f>CORREL('Daily Returns'!B$1861:B$2112,'Daily Returns'!D$1861:D$2112)</f>
        <v>0.33539493000491477</v>
      </c>
      <c r="J1860" s="37">
        <f>CORREL('Daily Returns'!C$1861:C$2112,'Daily Returns'!D$1861:D$2112)</f>
        <v>8.2980013369105085E-2</v>
      </c>
    </row>
    <row r="1861" spans="1:10" x14ac:dyDescent="0.25">
      <c r="A1861" s="60">
        <f>'Daily Prices'!A2113</f>
        <v>45531</v>
      </c>
      <c r="B1861" s="61">
        <f>STDEV('Daily Returns'!B$1862:B$2113)*SQRT(Assumptions!$C$9)</f>
        <v>0.12359583043531833</v>
      </c>
      <c r="C1861" s="61">
        <f>STDEV('Daily Returns'!C$1862:C$2113)*SQRT(Assumptions!$C$9)</f>
        <v>0.14402452104073324</v>
      </c>
      <c r="D1861" s="61">
        <f>STDEV('Daily Returns'!D$1862:D$2113)*SQRT(Assumptions!$C$9)</f>
        <v>0.15631117196971783</v>
      </c>
      <c r="E1861" s="61">
        <f>STDEV('Daily Returns'!E$1862:E$2113)*SQRT(Assumptions!$C$9)</f>
        <v>9.5259461043723029E-2</v>
      </c>
      <c r="F1861" s="48">
        <f>'Growth Index'!E2113/'Growth Index'!E1861-1</f>
        <v>0.37923824996149147</v>
      </c>
      <c r="G1861" s="62">
        <f>(F1861-Assumptions!$C$8)/E1861</f>
        <v>3.2987615772596026</v>
      </c>
      <c r="H1861" s="62">
        <f>CORREL('Daily Returns'!B$1862:B$2113,'Daily Returns'!C$1862:C$2113)</f>
        <v>0.13274360579557151</v>
      </c>
      <c r="I1861" s="62">
        <f>CORREL('Daily Returns'!B$1862:B$2113,'Daily Returns'!D$1862:D$2113)</f>
        <v>0.33530494810864198</v>
      </c>
      <c r="J1861" s="62">
        <f>CORREL('Daily Returns'!C$1862:C$2113,'Daily Returns'!D$1862:D$2113)</f>
        <v>8.3013890387196573E-2</v>
      </c>
    </row>
    <row r="1862" spans="1:10" x14ac:dyDescent="0.25">
      <c r="A1862" s="63">
        <f>'Daily Prices'!A2114</f>
        <v>45532</v>
      </c>
      <c r="B1862" s="35">
        <f>STDEV('Daily Returns'!B$1863:B$2114)*SQRT(Assumptions!$C$9)</f>
        <v>0.12345076564923936</v>
      </c>
      <c r="C1862" s="35">
        <f>STDEV('Daily Returns'!C$1863:C$2114)*SQRT(Assumptions!$C$9)</f>
        <v>0.14402504878091194</v>
      </c>
      <c r="D1862" s="35">
        <f>STDEV('Daily Returns'!D$1863:D$2114)*SQRT(Assumptions!$C$9)</f>
        <v>0.15627581908995589</v>
      </c>
      <c r="E1862" s="35">
        <f>STDEV('Daily Returns'!E$1863:E$2114)*SQRT(Assumptions!$C$9)</f>
        <v>9.5190857663004488E-2</v>
      </c>
      <c r="F1862" s="32">
        <f>'Growth Index'!E2114/'Growth Index'!E1862-1</f>
        <v>0.38273567232265537</v>
      </c>
      <c r="G1862" s="37">
        <f>(F1862-Assumptions!$C$8)/E1862</f>
        <v>3.3378801297022243</v>
      </c>
      <c r="H1862" s="37">
        <f>CORREL('Daily Returns'!B$1863:B$2114,'Daily Returns'!C$1863:C$2114)</f>
        <v>0.13205828252027071</v>
      </c>
      <c r="I1862" s="37">
        <f>CORREL('Daily Returns'!B$1863:B$2114,'Daily Returns'!D$1863:D$2114)</f>
        <v>0.33472301195281201</v>
      </c>
      <c r="J1862" s="37">
        <f>CORREL('Daily Returns'!C$1863:C$2114,'Daily Returns'!D$1863:D$2114)</f>
        <v>8.2730780290342976E-2</v>
      </c>
    </row>
    <row r="1863" spans="1:10" x14ac:dyDescent="0.25">
      <c r="A1863" s="60">
        <f>'Daily Prices'!A2115</f>
        <v>45533</v>
      </c>
      <c r="B1863" s="61">
        <f>STDEV('Daily Returns'!B$1864:B$2115)*SQRT(Assumptions!$C$9)</f>
        <v>0.12332811632112221</v>
      </c>
      <c r="C1863" s="61">
        <f>STDEV('Daily Returns'!C$1864:C$2115)*SQRT(Assumptions!$C$9)</f>
        <v>0.1440463290387321</v>
      </c>
      <c r="D1863" s="61">
        <f>STDEV('Daily Returns'!D$1864:D$2115)*SQRT(Assumptions!$C$9)</f>
        <v>0.15610212332863205</v>
      </c>
      <c r="E1863" s="61">
        <f>STDEV('Daily Returns'!E$1864:E$2115)*SQRT(Assumptions!$C$9)</f>
        <v>9.507601716975092E-2</v>
      </c>
      <c r="F1863" s="48">
        <f>'Growth Index'!E2115/'Growth Index'!E1863-1</f>
        <v>0.37864643016347932</v>
      </c>
      <c r="G1863" s="62">
        <f>(F1863-Assumptions!$C$8)/E1863</f>
        <v>3.2989016525953936</v>
      </c>
      <c r="H1863" s="62">
        <f>CORREL('Daily Returns'!B$1864:B$2115,'Daily Returns'!C$1864:C$2115)</f>
        <v>0.1318959027503839</v>
      </c>
      <c r="I1863" s="62">
        <f>CORREL('Daily Returns'!B$1864:B$2115,'Daily Returns'!D$1864:D$2115)</f>
        <v>0.33286094004698563</v>
      </c>
      <c r="J1863" s="62">
        <f>CORREL('Daily Returns'!C$1864:C$2115,'Daily Returns'!D$1864:D$2115)</f>
        <v>8.185506049079494E-2</v>
      </c>
    </row>
    <row r="1864" spans="1:10" x14ac:dyDescent="0.25">
      <c r="A1864" s="63">
        <f>'Daily Prices'!A2116</f>
        <v>45534</v>
      </c>
      <c r="B1864" s="35">
        <f>STDEV('Daily Returns'!B$1865:B$2116)*SQRT(Assumptions!$C$9)</f>
        <v>0.12325864561638769</v>
      </c>
      <c r="C1864" s="35">
        <f>STDEV('Daily Returns'!C$1865:C$2116)*SQRT(Assumptions!$C$9)</f>
        <v>0.14396220897315218</v>
      </c>
      <c r="D1864" s="35">
        <f>STDEV('Daily Returns'!D$1865:D$2116)*SQRT(Assumptions!$C$9)</f>
        <v>0.15616264143587172</v>
      </c>
      <c r="E1864" s="35">
        <f>STDEV('Daily Returns'!E$1865:E$2116)*SQRT(Assumptions!$C$9)</f>
        <v>9.4972766358656008E-2</v>
      </c>
      <c r="F1864" s="32">
        <f>'Growth Index'!E2116/'Growth Index'!E1864-1</f>
        <v>0.38671351619290784</v>
      </c>
      <c r="G1864" s="37">
        <f>(F1864-Assumptions!$C$8)/E1864</f>
        <v>3.387429139191187</v>
      </c>
      <c r="H1864" s="37">
        <f>CORREL('Daily Returns'!B$1865:B$2116,'Daily Returns'!C$1865:C$2116)</f>
        <v>0.13042340255883145</v>
      </c>
      <c r="I1864" s="37">
        <f>CORREL('Daily Returns'!B$1865:B$2116,'Daily Returns'!D$1865:D$2116)</f>
        <v>0.33260224808725808</v>
      </c>
      <c r="J1864" s="37">
        <f>CORREL('Daily Returns'!C$1865:C$2116,'Daily Returns'!D$1865:D$2116)</f>
        <v>8.0408777611622351E-2</v>
      </c>
    </row>
    <row r="1865" spans="1:10" x14ac:dyDescent="0.25">
      <c r="A1865" s="60">
        <f>'Daily Prices'!A2117</f>
        <v>45537</v>
      </c>
      <c r="B1865" s="61">
        <f>STDEV('Daily Returns'!B$1866:B$2117)*SQRT(Assumptions!$C$9)</f>
        <v>0.12325679790665323</v>
      </c>
      <c r="C1865" s="61">
        <f>STDEV('Daily Returns'!C$1866:C$2117)*SQRT(Assumptions!$C$9)</f>
        <v>0.14371470440089612</v>
      </c>
      <c r="D1865" s="61">
        <f>STDEV('Daily Returns'!D$1866:D$2117)*SQRT(Assumptions!$C$9)</f>
        <v>0.1561833018533316</v>
      </c>
      <c r="E1865" s="61">
        <f>STDEV('Daily Returns'!E$1866:E$2117)*SQRT(Assumptions!$C$9)</f>
        <v>9.4959336214072418E-2</v>
      </c>
      <c r="F1865" s="48">
        <f>'Growth Index'!E2117/'Growth Index'!E1865-1</f>
        <v>0.38723669675218608</v>
      </c>
      <c r="G1865" s="62">
        <f>(F1865-Assumptions!$C$8)/E1865</f>
        <v>3.3934177470001363</v>
      </c>
      <c r="H1865" s="62">
        <f>CORREL('Daily Returns'!B$1866:B$2117,'Daily Returns'!C$1866:C$2117)</f>
        <v>0.13104216110540076</v>
      </c>
      <c r="I1865" s="62">
        <f>CORREL('Daily Returns'!B$1866:B$2117,'Daily Returns'!D$1866:D$2117)</f>
        <v>0.33229260439943137</v>
      </c>
      <c r="J1865" s="62">
        <f>CORREL('Daily Returns'!C$1866:C$2117,'Daily Returns'!D$1866:D$2117)</f>
        <v>8.1942221143001245E-2</v>
      </c>
    </row>
    <row r="1866" spans="1:10" x14ac:dyDescent="0.25">
      <c r="A1866" s="63">
        <f>'Daily Prices'!A2118</f>
        <v>45539</v>
      </c>
      <c r="B1866" s="35">
        <f>STDEV('Daily Returns'!B$1867:B$2118)*SQRT(Assumptions!$C$9)</f>
        <v>0.12329250723156809</v>
      </c>
      <c r="C1866" s="35">
        <f>STDEV('Daily Returns'!C$1867:C$2118)*SQRT(Assumptions!$C$9)</f>
        <v>0.1437482078372494</v>
      </c>
      <c r="D1866" s="35">
        <f>STDEV('Daily Returns'!D$1867:D$2118)*SQRT(Assumptions!$C$9)</f>
        <v>0.15620675702980882</v>
      </c>
      <c r="E1866" s="35">
        <f>STDEV('Daily Returns'!E$1867:E$2118)*SQRT(Assumptions!$C$9)</f>
        <v>9.5033264558175942E-2</v>
      </c>
      <c r="F1866" s="32">
        <f>'Growth Index'!E2118/'Growth Index'!E1866-1</f>
        <v>0.38341782745407316</v>
      </c>
      <c r="G1866" s="37">
        <f>(F1866-Assumptions!$C$8)/E1866</f>
        <v>3.3505933836372552</v>
      </c>
      <c r="H1866" s="37">
        <f>CORREL('Daily Returns'!B$1867:B$2118,'Daily Returns'!C$1867:C$2118)</f>
        <v>0.13244643485072036</v>
      </c>
      <c r="I1866" s="37">
        <f>CORREL('Daily Returns'!B$1867:B$2118,'Daily Returns'!D$1867:D$2118)</f>
        <v>0.3327276693121034</v>
      </c>
      <c r="J1866" s="37">
        <f>CORREL('Daily Returns'!C$1867:C$2118,'Daily Returns'!D$1867:D$2118)</f>
        <v>8.2425539682890819E-2</v>
      </c>
    </row>
    <row r="1867" spans="1:10" x14ac:dyDescent="0.25">
      <c r="A1867" s="60">
        <f>'Daily Prices'!A2119</f>
        <v>45540</v>
      </c>
      <c r="B1867" s="61">
        <f>STDEV('Daily Returns'!B$1868:B$2119)*SQRT(Assumptions!$C$9)</f>
        <v>0.12320184102902343</v>
      </c>
      <c r="C1867" s="61">
        <f>STDEV('Daily Returns'!C$1868:C$2119)*SQRT(Assumptions!$C$9)</f>
        <v>0.14390494257859643</v>
      </c>
      <c r="D1867" s="61">
        <f>STDEV('Daily Returns'!D$1868:D$2119)*SQRT(Assumptions!$C$9)</f>
        <v>0.15609212389200464</v>
      </c>
      <c r="E1867" s="61">
        <f>STDEV('Daily Returns'!E$1868:E$2119)*SQRT(Assumptions!$C$9)</f>
        <v>9.4888940781234235E-2</v>
      </c>
      <c r="F1867" s="48">
        <f>'Growth Index'!E2119/'Growth Index'!E1867-1</f>
        <v>0.39310486364795749</v>
      </c>
      <c r="G1867" s="62">
        <f>(F1867-Assumptions!$C$8)/E1867</f>
        <v>3.457777702508039</v>
      </c>
      <c r="H1867" s="62">
        <f>CORREL('Daily Returns'!B$1868:B$2119,'Daily Returns'!C$1868:C$2119)</f>
        <v>0.12965259470451093</v>
      </c>
      <c r="I1867" s="62">
        <f>CORREL('Daily Returns'!B$1868:B$2119,'Daily Returns'!D$1868:D$2119)</f>
        <v>0.33173314100903412</v>
      </c>
      <c r="J1867" s="62">
        <f>CORREL('Daily Returns'!C$1868:C$2119,'Daily Returns'!D$1868:D$2119)</f>
        <v>8.00653948801784E-2</v>
      </c>
    </row>
    <row r="1868" spans="1:10" x14ac:dyDescent="0.25">
      <c r="A1868" s="63">
        <f>'Daily Prices'!A2120</f>
        <v>45544</v>
      </c>
      <c r="B1868" s="35">
        <f>STDEV('Daily Returns'!B$1869:B$2120)*SQRT(Assumptions!$C$9)</f>
        <v>0.12341337481913105</v>
      </c>
      <c r="C1868" s="35">
        <f>STDEV('Daily Returns'!C$1869:C$2120)*SQRT(Assumptions!$C$9)</f>
        <v>0.1439229305457573</v>
      </c>
      <c r="D1868" s="35">
        <f>STDEV('Daily Returns'!D$1869:D$2120)*SQRT(Assumptions!$C$9)</f>
        <v>0.15589941961521847</v>
      </c>
      <c r="E1868" s="35">
        <f>STDEV('Daily Returns'!E$1869:E$2120)*SQRT(Assumptions!$C$9)</f>
        <v>9.5038535600865073E-2</v>
      </c>
      <c r="F1868" s="32">
        <f>'Growth Index'!E2120/'Growth Index'!E1868-1</f>
        <v>0.38799016582670021</v>
      </c>
      <c r="G1868" s="37">
        <f>(F1868-Assumptions!$C$8)/E1868</f>
        <v>3.3985179147032252</v>
      </c>
      <c r="H1868" s="37">
        <f>CORREL('Daily Returns'!B$1869:B$2120,'Daily Returns'!C$1869:C$2120)</f>
        <v>0.13362025458014976</v>
      </c>
      <c r="I1868" s="37">
        <f>CORREL('Daily Returns'!B$1869:B$2120,'Daily Returns'!D$1869:D$2120)</f>
        <v>0.3306473824968435</v>
      </c>
      <c r="J1868" s="37">
        <f>CORREL('Daily Returns'!C$1869:C$2120,'Daily Returns'!D$1869:D$2120)</f>
        <v>8.267586883352443E-2</v>
      </c>
    </row>
    <row r="1869" spans="1:10" x14ac:dyDescent="0.25">
      <c r="A1869" s="60">
        <f>'Daily Prices'!A2121</f>
        <v>45545</v>
      </c>
      <c r="B1869" s="61">
        <f>STDEV('Daily Returns'!B$1870:B$2121)*SQRT(Assumptions!$C$9)</f>
        <v>0.12345355964842816</v>
      </c>
      <c r="C1869" s="61">
        <f>STDEV('Daily Returns'!C$1870:C$2121)*SQRT(Assumptions!$C$9)</f>
        <v>0.14383708659056313</v>
      </c>
      <c r="D1869" s="61">
        <f>STDEV('Daily Returns'!D$1870:D$2121)*SQRT(Assumptions!$C$9)</f>
        <v>0.15638127200972149</v>
      </c>
      <c r="E1869" s="61">
        <f>STDEV('Daily Returns'!E$1870:E$2121)*SQRT(Assumptions!$C$9)</f>
        <v>9.5152858928473472E-2</v>
      </c>
      <c r="F1869" s="48">
        <f>'Growth Index'!E2121/'Growth Index'!E1869-1</f>
        <v>0.39800232599623553</v>
      </c>
      <c r="G1869" s="62">
        <f>(F1869-Assumptions!$C$8)/E1869</f>
        <v>3.4996565499577246</v>
      </c>
      <c r="H1869" s="62">
        <f>CORREL('Daily Returns'!B$1870:B$2121,'Daily Returns'!C$1870:C$2121)</f>
        <v>0.1335045526076295</v>
      </c>
      <c r="I1869" s="62">
        <f>CORREL('Daily Returns'!B$1870:B$2121,'Daily Returns'!D$1870:D$2121)</f>
        <v>0.33173414615353636</v>
      </c>
      <c r="J1869" s="62">
        <f>CORREL('Daily Returns'!C$1870:C$2121,'Daily Returns'!D$1870:D$2121)</f>
        <v>8.3251638790649202E-2</v>
      </c>
    </row>
    <row r="1870" spans="1:10" x14ac:dyDescent="0.25">
      <c r="A1870" s="63">
        <f>'Daily Prices'!A2122</f>
        <v>45547</v>
      </c>
      <c r="B1870" s="35">
        <f>STDEV('Daily Returns'!B$1871:B$2122)*SQRT(Assumptions!$C$9)</f>
        <v>0.1238563114579183</v>
      </c>
      <c r="C1870" s="35">
        <f>STDEV('Daily Returns'!C$1871:C$2122)*SQRT(Assumptions!$C$9)</f>
        <v>0.144483053772758</v>
      </c>
      <c r="D1870" s="35">
        <f>STDEV('Daily Returns'!D$1871:D$2122)*SQRT(Assumptions!$C$9)</f>
        <v>0.1563187210241595</v>
      </c>
      <c r="E1870" s="35">
        <f>STDEV('Daily Returns'!E$1871:E$2122)*SQRT(Assumptions!$C$9)</f>
        <v>9.5568000740018727E-2</v>
      </c>
      <c r="F1870" s="32">
        <f>'Growth Index'!E2122/'Growth Index'!E1870-1</f>
        <v>0.40849073234960231</v>
      </c>
      <c r="G1870" s="37">
        <f>(F1870-Assumptions!$C$8)/E1870</f>
        <v>3.5942023448207063</v>
      </c>
      <c r="H1870" s="37">
        <f>CORREL('Daily Returns'!B$1871:B$2122,'Daily Returns'!C$1871:C$2122)</f>
        <v>0.14315477299685156</v>
      </c>
      <c r="I1870" s="37">
        <f>CORREL('Daily Returns'!B$1871:B$2122,'Daily Returns'!D$1871:D$2122)</f>
        <v>0.32904170828437712</v>
      </c>
      <c r="J1870" s="37">
        <f>CORREL('Daily Returns'!C$1871:C$2122,'Daily Returns'!D$1871:D$2122)</f>
        <v>8.3353890264929301E-2</v>
      </c>
    </row>
    <row r="1871" spans="1:10" x14ac:dyDescent="0.25">
      <c r="A1871" s="60">
        <f>'Daily Prices'!A2123</f>
        <v>45548</v>
      </c>
      <c r="B1871" s="61">
        <f>STDEV('Daily Returns'!B$1872:B$2123)*SQRT(Assumptions!$C$9)</f>
        <v>0.12368437777524874</v>
      </c>
      <c r="C1871" s="61">
        <f>STDEV('Daily Returns'!C$1872:C$2123)*SQRT(Assumptions!$C$9)</f>
        <v>0.14473039521568645</v>
      </c>
      <c r="D1871" s="61">
        <f>STDEV('Daily Returns'!D$1872:D$2123)*SQRT(Assumptions!$C$9)</f>
        <v>0.15629184846736011</v>
      </c>
      <c r="E1871" s="61">
        <f>STDEV('Daily Returns'!E$1872:E$2123)*SQRT(Assumptions!$C$9)</f>
        <v>9.5635490817355603E-2</v>
      </c>
      <c r="F1871" s="48">
        <f>'Growth Index'!E2123/'Growth Index'!E1871-1</f>
        <v>0.41257699939192927</v>
      </c>
      <c r="G1871" s="62">
        <f>(F1871-Assumptions!$C$8)/E1871</f>
        <v>3.6343934288550979</v>
      </c>
      <c r="H1871" s="62">
        <f>CORREL('Daily Returns'!B$1872:B$2123,'Daily Returns'!C$1872:C$2123)</f>
        <v>0.14408932106710992</v>
      </c>
      <c r="I1871" s="62">
        <f>CORREL('Daily Returns'!B$1872:B$2123,'Daily Returns'!D$1872:D$2123)</f>
        <v>0.32842289716052059</v>
      </c>
      <c r="J1871" s="62">
        <f>CORREL('Daily Returns'!C$1872:C$2123,'Daily Returns'!D$1872:D$2123)</f>
        <v>8.4289436765232831E-2</v>
      </c>
    </row>
    <row r="1872" spans="1:10" x14ac:dyDescent="0.25">
      <c r="A1872" s="63">
        <f>'Daily Prices'!A2124</f>
        <v>45551</v>
      </c>
      <c r="B1872" s="35">
        <f>STDEV('Daily Returns'!B$1873:B$2124)*SQRT(Assumptions!$C$9)</f>
        <v>0.12314409955630201</v>
      </c>
      <c r="C1872" s="35">
        <f>STDEV('Daily Returns'!C$1873:C$2124)*SQRT(Assumptions!$C$9)</f>
        <v>0.14473395701582945</v>
      </c>
      <c r="D1872" s="35">
        <f>STDEV('Daily Returns'!D$1873:D$2124)*SQRT(Assumptions!$C$9)</f>
        <v>0.15607507921662392</v>
      </c>
      <c r="E1872" s="35">
        <f>STDEV('Daily Returns'!E$1873:E$2124)*SQRT(Assumptions!$C$9)</f>
        <v>9.5430831604289931E-2</v>
      </c>
      <c r="F1872" s="32">
        <f>'Growth Index'!E2124/'Growth Index'!E1872-1</f>
        <v>0.40435001068058374</v>
      </c>
      <c r="G1872" s="37">
        <f>(F1872-Assumptions!$C$8)/E1872</f>
        <v>3.5559787646797458</v>
      </c>
      <c r="H1872" s="37">
        <f>CORREL('Daily Returns'!B$1873:B$2124,'Daily Returns'!C$1873:C$2124)</f>
        <v>0.14420101227289278</v>
      </c>
      <c r="I1872" s="37">
        <f>CORREL('Daily Returns'!B$1873:B$2124,'Daily Returns'!D$1873:D$2124)</f>
        <v>0.32536028657899857</v>
      </c>
      <c r="J1872" s="37">
        <f>CORREL('Daily Returns'!C$1873:C$2124,'Daily Returns'!D$1873:D$2124)</f>
        <v>8.4073134250689699E-2</v>
      </c>
    </row>
    <row r="1873" spans="1:10" x14ac:dyDescent="0.25">
      <c r="A1873" s="60">
        <f>'Daily Prices'!A2125</f>
        <v>45552</v>
      </c>
      <c r="B1873" s="61">
        <f>STDEV('Daily Returns'!B$1874:B$2125)*SQRT(Assumptions!$C$9)</f>
        <v>0.12216067680373957</v>
      </c>
      <c r="C1873" s="61">
        <f>STDEV('Daily Returns'!C$1874:C$2125)*SQRT(Assumptions!$C$9)</f>
        <v>0.14474732778408611</v>
      </c>
      <c r="D1873" s="61">
        <f>STDEV('Daily Returns'!D$1874:D$2125)*SQRT(Assumptions!$C$9)</f>
        <v>0.15309913154115709</v>
      </c>
      <c r="E1873" s="61">
        <f>STDEV('Daily Returns'!E$1874:E$2125)*SQRT(Assumptions!$C$9)</f>
        <v>9.5428545667906164E-2</v>
      </c>
      <c r="F1873" s="48">
        <f>'Growth Index'!E2125/'Growth Index'!E1873-1</f>
        <v>0.40449169124774298</v>
      </c>
      <c r="G1873" s="62">
        <f>(F1873-Assumptions!$C$8)/E1873</f>
        <v>3.5575486231256521</v>
      </c>
      <c r="H1873" s="62">
        <f>CORREL('Daily Returns'!B$1874:B$2125,'Daily Returns'!C$1874:C$2125)</f>
        <v>0.14040906724677171</v>
      </c>
      <c r="I1873" s="62">
        <f>CORREL('Daily Returns'!B$1874:B$2125,'Daily Returns'!D$1874:D$2125)</f>
        <v>0.35955780070243587</v>
      </c>
      <c r="J1873" s="62">
        <f>CORREL('Daily Returns'!C$1874:C$2125,'Daily Returns'!D$1874:D$2125)</f>
        <v>9.3141235580907131E-2</v>
      </c>
    </row>
    <row r="1874" spans="1:10" x14ac:dyDescent="0.25">
      <c r="A1874" s="63">
        <f>'Daily Prices'!A2126</f>
        <v>45553</v>
      </c>
      <c r="B1874" s="35">
        <f>STDEV('Daily Returns'!B$1875:B$2126)*SQRT(Assumptions!$C$9)</f>
        <v>0.1218797878058475</v>
      </c>
      <c r="C1874" s="35">
        <f>STDEV('Daily Returns'!C$1875:C$2126)*SQRT(Assumptions!$C$9)</f>
        <v>0.14471080203931569</v>
      </c>
      <c r="D1874" s="35">
        <f>STDEV('Daily Returns'!D$1875:D$2126)*SQRT(Assumptions!$C$9)</f>
        <v>0.14855800091238527</v>
      </c>
      <c r="E1874" s="35">
        <f>STDEV('Daily Returns'!E$1875:E$2126)*SQRT(Assumptions!$C$9)</f>
        <v>9.4922843460651482E-2</v>
      </c>
      <c r="F1874" s="32">
        <f>'Growth Index'!E2126/'Growth Index'!E1874-1</f>
        <v>0.38684564842882274</v>
      </c>
      <c r="G1874" s="37">
        <f>(F1874-Assumptions!$C$8)/E1874</f>
        <v>3.3906026905129316</v>
      </c>
      <c r="H1874" s="37">
        <f>CORREL('Daily Returns'!B$1875:B$2126,'Daily Returns'!C$1875:C$2126)</f>
        <v>0.14308572306414646</v>
      </c>
      <c r="I1874" s="37">
        <f>CORREL('Daily Returns'!B$1875:B$2126,'Daily Returns'!D$1875:D$2126)</f>
        <v>0.38958096514020563</v>
      </c>
      <c r="J1874" s="37">
        <f>CORREL('Daily Returns'!C$1875:C$2126,'Daily Returns'!D$1875:D$2126)</f>
        <v>8.9390407012137518E-2</v>
      </c>
    </row>
    <row r="1875" spans="1:10" x14ac:dyDescent="0.25">
      <c r="A1875" s="60">
        <f>'Daily Prices'!A2127</f>
        <v>45554</v>
      </c>
      <c r="B1875" s="61">
        <f>STDEV('Daily Returns'!B$1876:B$2127)*SQRT(Assumptions!$C$9)</f>
        <v>0.12182187466241794</v>
      </c>
      <c r="C1875" s="61">
        <f>STDEV('Daily Returns'!C$1876:C$2127)*SQRT(Assumptions!$C$9)</f>
        <v>0.14470417178546527</v>
      </c>
      <c r="D1875" s="61">
        <f>STDEV('Daily Returns'!D$1876:D$2127)*SQRT(Assumptions!$C$9)</f>
        <v>0.14855929416829508</v>
      </c>
      <c r="E1875" s="61">
        <f>STDEV('Daily Returns'!E$1876:E$2127)*SQRT(Assumptions!$C$9)</f>
        <v>9.4908571570980857E-2</v>
      </c>
      <c r="F1875" s="48">
        <f>'Growth Index'!E2127/'Growth Index'!E1875-1</f>
        <v>0.38369609927667803</v>
      </c>
      <c r="G1875" s="62">
        <f>(F1875-Assumptions!$C$8)/E1875</f>
        <v>3.3579274664178191</v>
      </c>
      <c r="H1875" s="62">
        <f>CORREL('Daily Returns'!B$1876:B$2127,'Daily Returns'!C$1876:C$2127)</f>
        <v>0.1424614626355519</v>
      </c>
      <c r="I1875" s="62">
        <f>CORREL('Daily Returns'!B$1876:B$2127,'Daily Returns'!D$1876:D$2127)</f>
        <v>0.38991831098472485</v>
      </c>
      <c r="J1875" s="62">
        <f>CORREL('Daily Returns'!C$1876:C$2127,'Daily Returns'!D$1876:D$2127)</f>
        <v>8.9642470569125138E-2</v>
      </c>
    </row>
    <row r="1876" spans="1:10" x14ac:dyDescent="0.25">
      <c r="A1876" s="63">
        <f>'Daily Prices'!A2128</f>
        <v>45555</v>
      </c>
      <c r="B1876" s="35">
        <f>STDEV('Daily Returns'!B$1877:B$2128)*SQRT(Assumptions!$C$9)</f>
        <v>0.12270682120702016</v>
      </c>
      <c r="C1876" s="35">
        <f>STDEV('Daily Returns'!C$1877:C$2128)*SQRT(Assumptions!$C$9)</f>
        <v>0.14491030979220337</v>
      </c>
      <c r="D1876" s="35">
        <f>STDEV('Daily Returns'!D$1877:D$2128)*SQRT(Assumptions!$C$9)</f>
        <v>0.14895635732448148</v>
      </c>
      <c r="E1876" s="35">
        <f>STDEV('Daily Returns'!E$1877:E$2128)*SQRT(Assumptions!$C$9)</f>
        <v>9.5589185827159362E-2</v>
      </c>
      <c r="F1876" s="32">
        <f>'Growth Index'!E2128/'Growth Index'!E1876-1</f>
        <v>0.3995506493158143</v>
      </c>
      <c r="G1876" s="37">
        <f>(F1876-Assumptions!$C$8)/E1876</f>
        <v>3.49987968221359</v>
      </c>
      <c r="H1876" s="37">
        <f>CORREL('Daily Returns'!B$1877:B$2128,'Daily Returns'!C$1877:C$2128)</f>
        <v>0.14979003366977967</v>
      </c>
      <c r="I1876" s="37">
        <f>CORREL('Daily Returns'!B$1877:B$2128,'Daily Returns'!D$1877:D$2128)</f>
        <v>0.3949532356959628</v>
      </c>
      <c r="J1876" s="37">
        <f>CORREL('Daily Returns'!C$1877:C$2128,'Daily Returns'!D$1877:D$2128)</f>
        <v>9.3960462456222124E-2</v>
      </c>
    </row>
    <row r="1877" spans="1:10" x14ac:dyDescent="0.25">
      <c r="A1877" s="60">
        <f>'Daily Prices'!A2129</f>
        <v>45558</v>
      </c>
      <c r="B1877" s="61">
        <f>STDEV('Daily Returns'!B$1878:B$2129)*SQRT(Assumptions!$C$9)</f>
        <v>0.12274786699444434</v>
      </c>
      <c r="C1877" s="61">
        <f>STDEV('Daily Returns'!C$1878:C$2129)*SQRT(Assumptions!$C$9)</f>
        <v>0.14517985820163898</v>
      </c>
      <c r="D1877" s="61">
        <f>STDEV('Daily Returns'!D$1878:D$2129)*SQRT(Assumptions!$C$9)</f>
        <v>0.14904534712880915</v>
      </c>
      <c r="E1877" s="61">
        <f>STDEV('Daily Returns'!E$1878:E$2129)*SQRT(Assumptions!$C$9)</f>
        <v>9.5790063636537554E-2</v>
      </c>
      <c r="F1877" s="48">
        <f>'Growth Index'!E2129/'Growth Index'!E1877-1</f>
        <v>0.4074763839532749</v>
      </c>
      <c r="G1877" s="62">
        <f>(F1877-Assumptions!$C$8)/E1877</f>
        <v>3.5752808898087305</v>
      </c>
      <c r="H1877" s="62">
        <f>CORREL('Daily Returns'!B$1878:B$2129,'Daily Returns'!C$1878:C$2129)</f>
        <v>0.15111039926832934</v>
      </c>
      <c r="I1877" s="62">
        <f>CORREL('Daily Returns'!B$1878:B$2129,'Daily Returns'!D$1878:D$2129)</f>
        <v>0.39571697710069459</v>
      </c>
      <c r="J1877" s="62">
        <f>CORREL('Daily Returns'!C$1878:C$2129,'Daily Returns'!D$1878:D$2129)</f>
        <v>9.6014301032843002E-2</v>
      </c>
    </row>
    <row r="1878" spans="1:10" x14ac:dyDescent="0.25">
      <c r="A1878" s="63">
        <f>'Daily Prices'!A2130</f>
        <v>45559</v>
      </c>
      <c r="B1878" s="35">
        <f>STDEV('Daily Returns'!B$1879:B$2130)*SQRT(Assumptions!$C$9)</f>
        <v>0.12257479085661677</v>
      </c>
      <c r="C1878" s="35">
        <f>STDEV('Daily Returns'!C$1879:C$2130)*SQRT(Assumptions!$C$9)</f>
        <v>0.14516835461506342</v>
      </c>
      <c r="D1878" s="35">
        <f>STDEV('Daily Returns'!D$1879:D$2130)*SQRT(Assumptions!$C$9)</f>
        <v>0.14899720740299377</v>
      </c>
      <c r="E1878" s="35">
        <f>STDEV('Daily Returns'!E$1879:E$2130)*SQRT(Assumptions!$C$9)</f>
        <v>9.5762810070173635E-2</v>
      </c>
      <c r="F1878" s="32">
        <f>'Growth Index'!E2130/'Growth Index'!E1878-1</f>
        <v>0.40368535465978517</v>
      </c>
      <c r="G1878" s="37">
        <f>(F1878-Assumptions!$C$8)/E1878</f>
        <v>3.5367106960583272</v>
      </c>
      <c r="H1878" s="37">
        <f>CORREL('Daily Returns'!B$1879:B$2130,'Daily Returns'!C$1879:C$2130)</f>
        <v>0.15218057294387838</v>
      </c>
      <c r="I1878" s="37">
        <f>CORREL('Daily Returns'!B$1879:B$2130,'Daily Returns'!D$1879:D$2130)</f>
        <v>0.39491349301011658</v>
      </c>
      <c r="J1878" s="37">
        <f>CORREL('Daily Returns'!C$1879:C$2130,'Daily Returns'!D$1879:D$2130)</f>
        <v>9.6383852309236226E-2</v>
      </c>
    </row>
    <row r="1879" spans="1:10" x14ac:dyDescent="0.25">
      <c r="A1879" s="60">
        <f>'Daily Prices'!A2131</f>
        <v>45560</v>
      </c>
      <c r="B1879" s="61">
        <f>STDEV('Daily Returns'!B$1880:B$2131)*SQRT(Assumptions!$C$9)</f>
        <v>0.1223907756527426</v>
      </c>
      <c r="C1879" s="61">
        <f>STDEV('Daily Returns'!C$1880:C$2131)*SQRT(Assumptions!$C$9)</f>
        <v>0.14536762356572203</v>
      </c>
      <c r="D1879" s="61">
        <f>STDEV('Daily Returns'!D$1880:D$2131)*SQRT(Assumptions!$C$9)</f>
        <v>0.14899088648954437</v>
      </c>
      <c r="E1879" s="61">
        <f>STDEV('Daily Returns'!E$1880:E$2131)*SQRT(Assumptions!$C$9)</f>
        <v>9.5873489255044894E-2</v>
      </c>
      <c r="F1879" s="48">
        <f>'Growth Index'!E2131/'Growth Index'!E1879-1</f>
        <v>0.40859428626025185</v>
      </c>
      <c r="G1879" s="62">
        <f>(F1879-Assumptions!$C$8)/E1879</f>
        <v>3.5838299923163777</v>
      </c>
      <c r="H1879" s="62">
        <f>CORREL('Daily Returns'!B$1880:B$2131,'Daily Returns'!C$1880:C$2131)</f>
        <v>0.15480825497833045</v>
      </c>
      <c r="I1879" s="62">
        <f>CORREL('Daily Returns'!B$1880:B$2131,'Daily Returns'!D$1880:D$2131)</f>
        <v>0.39473362523159589</v>
      </c>
      <c r="J1879" s="62">
        <f>CORREL('Daily Returns'!C$1880:C$2131,'Daily Returns'!D$1880:D$2131)</f>
        <v>9.7724162658427371E-2</v>
      </c>
    </row>
    <row r="1880" spans="1:10" x14ac:dyDescent="0.25">
      <c r="A1880" s="63">
        <f>'Daily Prices'!A2132</f>
        <v>45561</v>
      </c>
      <c r="B1880" s="35">
        <f>STDEV('Daily Returns'!B$1881:B$2132)*SQRT(Assumptions!$C$9)</f>
        <v>0.12256317555878045</v>
      </c>
      <c r="C1880" s="35">
        <f>STDEV('Daily Returns'!C$1881:C$2132)*SQRT(Assumptions!$C$9)</f>
        <v>0.14487208762841278</v>
      </c>
      <c r="D1880" s="35">
        <f>STDEV('Daily Returns'!D$1881:D$2132)*SQRT(Assumptions!$C$9)</f>
        <v>0.14902189243310535</v>
      </c>
      <c r="E1880" s="35">
        <f>STDEV('Daily Returns'!E$1881:E$2132)*SQRT(Assumptions!$C$9)</f>
        <v>9.5781576593984077E-2</v>
      </c>
      <c r="F1880" s="32">
        <f>'Growth Index'!E2132/'Growth Index'!E1880-1</f>
        <v>0.40558358567081521</v>
      </c>
      <c r="G1880" s="37">
        <f>(F1880-Assumptions!$C$8)/E1880</f>
        <v>3.5558360781065579</v>
      </c>
      <c r="H1880" s="37">
        <f>CORREL('Daily Returns'!B$1881:B$2132,'Daily Returns'!C$1881:C$2132)</f>
        <v>0.15373610822284331</v>
      </c>
      <c r="I1880" s="37">
        <f>CORREL('Daily Returns'!B$1881:B$2132,'Daily Returns'!D$1881:D$2132)</f>
        <v>0.39537077230975082</v>
      </c>
      <c r="J1880" s="37">
        <f>CORREL('Daily Returns'!C$1881:C$2132,'Daily Returns'!D$1881:D$2132)</f>
        <v>9.8514453422330617E-2</v>
      </c>
    </row>
    <row r="1881" spans="1:10" x14ac:dyDescent="0.25">
      <c r="A1881" s="60">
        <f>'Daily Prices'!A2133</f>
        <v>45562</v>
      </c>
      <c r="B1881" s="61">
        <f>STDEV('Daily Returns'!B$1882:B$2133)*SQRT(Assumptions!$C$9)</f>
        <v>0.12258104268921641</v>
      </c>
      <c r="C1881" s="61">
        <f>STDEV('Daily Returns'!C$1882:C$2133)*SQRT(Assumptions!$C$9)</f>
        <v>0.14487309680469804</v>
      </c>
      <c r="D1881" s="61">
        <f>STDEV('Daily Returns'!D$1882:D$2133)*SQRT(Assumptions!$C$9)</f>
        <v>0.14907783096925339</v>
      </c>
      <c r="E1881" s="61">
        <f>STDEV('Daily Returns'!E$1882:E$2133)*SQRT(Assumptions!$C$9)</f>
        <v>9.5819372491993765E-2</v>
      </c>
      <c r="F1881" s="48">
        <f>'Growth Index'!E2133/'Growth Index'!E1881-1</f>
        <v>0.39934228263934046</v>
      </c>
      <c r="G1881" s="62">
        <f>(F1881-Assumptions!$C$8)/E1881</f>
        <v>3.4892973512978975</v>
      </c>
      <c r="H1881" s="62">
        <f>CORREL('Daily Returns'!B$1882:B$2133,'Daily Returns'!C$1882:C$2133)</f>
        <v>0.1541122074526162</v>
      </c>
      <c r="I1881" s="62">
        <f>CORREL('Daily Returns'!B$1882:B$2133,'Daily Returns'!D$1882:D$2133)</f>
        <v>0.39576927582220289</v>
      </c>
      <c r="J1881" s="62">
        <f>CORREL('Daily Returns'!C$1882:C$2133,'Daily Returns'!D$1882:D$2133)</f>
        <v>9.8787148270582881E-2</v>
      </c>
    </row>
    <row r="1882" spans="1:10" x14ac:dyDescent="0.25">
      <c r="A1882" s="63">
        <f>'Daily Prices'!A2134</f>
        <v>45565</v>
      </c>
      <c r="B1882" s="35">
        <f>STDEV('Daily Returns'!B$1883:B$2134)*SQRT(Assumptions!$C$9)</f>
        <v>0.1234491679550123</v>
      </c>
      <c r="C1882" s="35">
        <f>STDEV('Daily Returns'!C$1883:C$2134)*SQRT(Assumptions!$C$9)</f>
        <v>0.14542206044886671</v>
      </c>
      <c r="D1882" s="35">
        <f>STDEV('Daily Returns'!D$1883:D$2134)*SQRT(Assumptions!$C$9)</f>
        <v>0.14970708001016109</v>
      </c>
      <c r="E1882" s="35">
        <f>STDEV('Daily Returns'!E$1883:E$2134)*SQRT(Assumptions!$C$9)</f>
        <v>9.6815754597514944E-2</v>
      </c>
      <c r="F1882" s="32">
        <f>'Growth Index'!E2134/'Growth Index'!E1882-1</f>
        <v>0.37658800463632125</v>
      </c>
      <c r="G1882" s="37">
        <f>(F1882-Assumptions!$C$8)/E1882</f>
        <v>3.2183605440216136</v>
      </c>
      <c r="H1882" s="37">
        <f>CORREL('Daily Returns'!B$1883:B$2134,'Daily Returns'!C$1883:C$2134)</f>
        <v>0.16404485296939603</v>
      </c>
      <c r="I1882" s="37">
        <f>CORREL('Daily Returns'!B$1883:B$2134,'Daily Returns'!D$1883:D$2134)</f>
        <v>0.40235759955510064</v>
      </c>
      <c r="J1882" s="37">
        <f>CORREL('Daily Returns'!C$1883:C$2134,'Daily Returns'!D$1883:D$2134)</f>
        <v>0.10635910371715905</v>
      </c>
    </row>
    <row r="1883" spans="1:10" x14ac:dyDescent="0.25">
      <c r="A1883" s="60">
        <f>'Daily Prices'!A2135</f>
        <v>45566</v>
      </c>
      <c r="B1883" s="61">
        <f>STDEV('Daily Returns'!B$1884:B$2135)*SQRT(Assumptions!$C$9)</f>
        <v>0.12264880570525601</v>
      </c>
      <c r="C1883" s="61">
        <f>STDEV('Daily Returns'!C$1884:C$2135)*SQRT(Assumptions!$C$9)</f>
        <v>0.14585808663202063</v>
      </c>
      <c r="D1883" s="61">
        <f>STDEV('Daily Returns'!D$1884:D$2135)*SQRT(Assumptions!$C$9)</f>
        <v>0.15117137531063907</v>
      </c>
      <c r="E1883" s="61">
        <f>STDEV('Daily Returns'!E$1884:E$2135)*SQRT(Assumptions!$C$9)</f>
        <v>9.6251065582863601E-2</v>
      </c>
      <c r="F1883" s="48">
        <f>'Growth Index'!E2135/'Growth Index'!E1883-1</f>
        <v>0.38954904340977592</v>
      </c>
      <c r="G1883" s="62">
        <f>(F1883-Assumptions!$C$8)/E1883</f>
        <v>3.3719007830658048</v>
      </c>
      <c r="H1883" s="62">
        <f>CORREL('Daily Returns'!B$1884:B$2135,'Daily Returns'!C$1884:C$2135)</f>
        <v>0.15580328371043206</v>
      </c>
      <c r="I1883" s="62">
        <f>CORREL('Daily Returns'!B$1884:B$2135,'Daily Returns'!D$1884:D$2135)</f>
        <v>0.39667999980169016</v>
      </c>
      <c r="J1883" s="62">
        <f>CORREL('Daily Returns'!C$1884:C$2135,'Daily Returns'!D$1884:D$2135)</f>
        <v>8.6346302276038747E-2</v>
      </c>
    </row>
    <row r="1884" spans="1:10" x14ac:dyDescent="0.25">
      <c r="A1884" s="63">
        <f>'Daily Prices'!A2136</f>
        <v>45569</v>
      </c>
      <c r="B1884" s="35">
        <f>STDEV('Daily Returns'!B$1885:B$2136)*SQRT(Assumptions!$C$9)</f>
        <v>0.12652899898076198</v>
      </c>
      <c r="C1884" s="35">
        <f>STDEV('Daily Returns'!C$1885:C$2136)*SQRT(Assumptions!$C$9)</f>
        <v>0.14594258867014093</v>
      </c>
      <c r="D1884" s="35">
        <f>STDEV('Daily Returns'!D$1885:D$2136)*SQRT(Assumptions!$C$9)</f>
        <v>0.15280499978704817</v>
      </c>
      <c r="E1884" s="35">
        <f>STDEV('Daily Returns'!E$1885:E$2136)*SQRT(Assumptions!$C$9)</f>
        <v>9.8025962046347559E-2</v>
      </c>
      <c r="F1884" s="32">
        <f>'Growth Index'!E2136/'Growth Index'!E1884-1</f>
        <v>0.36738585407190172</v>
      </c>
      <c r="G1884" s="37">
        <f>(F1884-Assumptions!$C$8)/E1884</f>
        <v>3.0847527303933111</v>
      </c>
      <c r="H1884" s="37">
        <f>CORREL('Daily Returns'!B$1885:B$2136,'Daily Returns'!C$1885:C$2136)</f>
        <v>0.16085491119013998</v>
      </c>
      <c r="I1884" s="37">
        <f>CORREL('Daily Returns'!B$1885:B$2136,'Daily Returns'!D$1885:D$2136)</f>
        <v>0.41733839718110338</v>
      </c>
      <c r="J1884" s="37">
        <f>CORREL('Daily Returns'!C$1885:C$2136,'Daily Returns'!D$1885:D$2136)</f>
        <v>9.2226950279099607E-2</v>
      </c>
    </row>
    <row r="1885" spans="1:10" x14ac:dyDescent="0.25">
      <c r="A1885" s="60">
        <f>'Daily Prices'!A2137</f>
        <v>45572</v>
      </c>
      <c r="B1885" s="61">
        <f>STDEV('Daily Returns'!B$1886:B$2137)*SQRT(Assumptions!$C$9)</f>
        <v>0.12681945932409702</v>
      </c>
      <c r="C1885" s="61">
        <f>STDEV('Daily Returns'!C$1886:C$2137)*SQRT(Assumptions!$C$9)</f>
        <v>0.14606839709301542</v>
      </c>
      <c r="D1885" s="61">
        <f>STDEV('Daily Returns'!D$1886:D$2137)*SQRT(Assumptions!$C$9)</f>
        <v>0.15441290840054919</v>
      </c>
      <c r="E1885" s="61">
        <f>STDEV('Daily Returns'!E$1886:E$2137)*SQRT(Assumptions!$C$9)</f>
        <v>9.8724329481199774E-2</v>
      </c>
      <c r="F1885" s="48">
        <f>'Growth Index'!E2137/'Growth Index'!E1885-1</f>
        <v>0.35199249193880422</v>
      </c>
      <c r="G1885" s="62">
        <f>(F1885-Assumptions!$C$8)/E1885</f>
        <v>2.9070087732878109</v>
      </c>
      <c r="H1885" s="62">
        <f>CORREL('Daily Returns'!B$1886:B$2137,'Daily Returns'!C$1886:C$2137)</f>
        <v>0.16315512280269931</v>
      </c>
      <c r="I1885" s="62">
        <f>CORREL('Daily Returns'!B$1886:B$2137,'Daily Returns'!D$1886:D$2137)</f>
        <v>0.42197087682113854</v>
      </c>
      <c r="J1885" s="62">
        <f>CORREL('Daily Returns'!C$1886:C$2137,'Daily Returns'!D$1886:D$2137)</f>
        <v>9.7281468884739403E-2</v>
      </c>
    </row>
    <row r="1886" spans="1:10" x14ac:dyDescent="0.25">
      <c r="A1886" s="63">
        <f>'Daily Prices'!A2138</f>
        <v>45574</v>
      </c>
      <c r="B1886" s="35">
        <f>STDEV('Daily Returns'!B$1887:B$2138)*SQRT(Assumptions!$C$9)</f>
        <v>0.12681420932967191</v>
      </c>
      <c r="C1886" s="35">
        <f>STDEV('Daily Returns'!C$1887:C$2138)*SQRT(Assumptions!$C$9)</f>
        <v>0.14658058552729733</v>
      </c>
      <c r="D1886" s="35">
        <f>STDEV('Daily Returns'!D$1887:D$2138)*SQRT(Assumptions!$C$9)</f>
        <v>0.15852838115383297</v>
      </c>
      <c r="E1886" s="35">
        <f>STDEV('Daily Returns'!E$1887:E$2138)*SQRT(Assumptions!$C$9)</f>
        <v>9.8907956700122646E-2</v>
      </c>
      <c r="F1886" s="32">
        <f>'Growth Index'!E2138/'Growth Index'!E1886-1</f>
        <v>0.35675765078255472</v>
      </c>
      <c r="G1886" s="37">
        <f>(F1886-Assumptions!$C$8)/E1886</f>
        <v>2.9497894862708547</v>
      </c>
      <c r="H1886" s="37">
        <f>CORREL('Daily Returns'!B$1887:B$2138,'Daily Returns'!C$1887:C$2138)</f>
        <v>0.1585566971398972</v>
      </c>
      <c r="I1886" s="37">
        <f>CORREL('Daily Returns'!B$1887:B$2138,'Daily Returns'!D$1887:D$2138)</f>
        <v>0.41853697443433091</v>
      </c>
      <c r="J1886" s="37">
        <f>CORREL('Daily Returns'!C$1887:C$2138,'Daily Returns'!D$1887:D$2138)</f>
        <v>7.4228271270493917E-2</v>
      </c>
    </row>
    <row r="1887" spans="1:10" x14ac:dyDescent="0.25">
      <c r="A1887" s="60">
        <f>'Daily Prices'!A2139</f>
        <v>45575</v>
      </c>
      <c r="B1887" s="61">
        <f>STDEV('Daily Returns'!B$1888:B$2139)*SQRT(Assumptions!$C$9)</f>
        <v>0.12659811600087875</v>
      </c>
      <c r="C1887" s="61">
        <f>STDEV('Daily Returns'!C$1888:C$2139)*SQRT(Assumptions!$C$9)</f>
        <v>0.14634806797680666</v>
      </c>
      <c r="D1887" s="61">
        <f>STDEV('Daily Returns'!D$1888:D$2139)*SQRT(Assumptions!$C$9)</f>
        <v>0.15864628845953535</v>
      </c>
      <c r="E1887" s="61">
        <f>STDEV('Daily Returns'!E$1888:E$2139)*SQRT(Assumptions!$C$9)</f>
        <v>9.878140480420583E-2</v>
      </c>
      <c r="F1887" s="48">
        <f>'Growth Index'!E2139/'Growth Index'!E1887-1</f>
        <v>0.37190078851007136</v>
      </c>
      <c r="G1887" s="62">
        <f>(F1887-Assumptions!$C$8)/E1887</f>
        <v>3.1068680296496898</v>
      </c>
      <c r="H1887" s="62">
        <f>CORREL('Daily Returns'!B$1888:B$2139,'Daily Returns'!C$1888:C$2139)</f>
        <v>0.15533281764943374</v>
      </c>
      <c r="I1887" s="62">
        <f>CORREL('Daily Returns'!B$1888:B$2139,'Daily Returns'!D$1888:D$2139)</f>
        <v>0.41868433260017313</v>
      </c>
      <c r="J1887" s="62">
        <f>CORREL('Daily Returns'!C$1888:C$2139,'Daily Returns'!D$1888:D$2139)</f>
        <v>7.5193065487824937E-2</v>
      </c>
    </row>
    <row r="1888" spans="1:10" x14ac:dyDescent="0.25">
      <c r="A1888" s="63">
        <f>'Daily Prices'!A2140</f>
        <v>45579</v>
      </c>
      <c r="B1888" s="35">
        <f>STDEV('Daily Returns'!B$1889:B$2140)*SQRT(Assumptions!$C$9)</f>
        <v>0.12662401021749861</v>
      </c>
      <c r="C1888" s="35">
        <f>STDEV('Daily Returns'!C$1889:C$2140)*SQRT(Assumptions!$C$9)</f>
        <v>0.14667429319735756</v>
      </c>
      <c r="D1888" s="35">
        <f>STDEV('Daily Returns'!D$1889:D$2140)*SQRT(Assumptions!$C$9)</f>
        <v>0.1586391444640026</v>
      </c>
      <c r="E1888" s="35">
        <f>STDEV('Daily Returns'!E$1889:E$2140)*SQRT(Assumptions!$C$9)</f>
        <v>9.8921618845097717E-2</v>
      </c>
      <c r="F1888" s="32">
        <f>'Growth Index'!E2140/'Growth Index'!E1888-1</f>
        <v>0.37764810837616358</v>
      </c>
      <c r="G1888" s="37">
        <f>(F1888-Assumptions!$C$8)/E1888</f>
        <v>3.160564010438832</v>
      </c>
      <c r="H1888" s="37">
        <f>CORREL('Daily Returns'!B$1889:B$2140,'Daily Returns'!C$1889:C$2140)</f>
        <v>0.15744770401552571</v>
      </c>
      <c r="I1888" s="37">
        <f>CORREL('Daily Returns'!B$1889:B$2140,'Daily Returns'!D$1889:D$2140)</f>
        <v>0.41890524482806024</v>
      </c>
      <c r="J1888" s="37">
        <f>CORREL('Daily Returns'!C$1889:C$2140,'Daily Returns'!D$1889:D$2140)</f>
        <v>7.500981123240183E-2</v>
      </c>
    </row>
    <row r="1889" spans="1:10" x14ac:dyDescent="0.25">
      <c r="A1889" s="60">
        <f>'Daily Prices'!A2141</f>
        <v>45580</v>
      </c>
      <c r="B1889" s="61">
        <f>STDEV('Daily Returns'!B$1890:B$2141)*SQRT(Assumptions!$C$9)</f>
        <v>0.12656654674900011</v>
      </c>
      <c r="C1889" s="61">
        <f>STDEV('Daily Returns'!C$1890:C$2141)*SQRT(Assumptions!$C$9)</f>
        <v>0.14652390380985805</v>
      </c>
      <c r="D1889" s="61">
        <f>STDEV('Daily Returns'!D$1890:D$2141)*SQRT(Assumptions!$C$9)</f>
        <v>0.15854846041991366</v>
      </c>
      <c r="E1889" s="61">
        <f>STDEV('Daily Returns'!E$1890:E$2141)*SQRT(Assumptions!$C$9)</f>
        <v>9.8764419227300157E-2</v>
      </c>
      <c r="F1889" s="48">
        <f>'Growth Index'!E2141/'Growth Index'!E1889-1</f>
        <v>0.36616459957524272</v>
      </c>
      <c r="G1889" s="62">
        <f>(F1889-Assumptions!$C$8)/E1889</f>
        <v>3.0493228424918004</v>
      </c>
      <c r="H1889" s="62">
        <f>CORREL('Daily Returns'!B$1890:B$2141,'Daily Returns'!C$1890:C$2141)</f>
        <v>0.15630168341116624</v>
      </c>
      <c r="I1889" s="62">
        <f>CORREL('Daily Returns'!B$1890:B$2141,'Daily Returns'!D$1890:D$2141)</f>
        <v>0.41811135230988139</v>
      </c>
      <c r="J1889" s="62">
        <f>CORREL('Daily Returns'!C$1890:C$2141,'Daily Returns'!D$1890:D$2141)</f>
        <v>7.3414355156533287E-2</v>
      </c>
    </row>
    <row r="1890" spans="1:10" x14ac:dyDescent="0.25">
      <c r="A1890" s="63">
        <f>'Daily Prices'!A2142</f>
        <v>45581</v>
      </c>
      <c r="B1890" s="35">
        <f>STDEV('Daily Returns'!B$1891:B$2142)*SQRT(Assumptions!$C$9)</f>
        <v>0.1260783305789609</v>
      </c>
      <c r="C1890" s="35">
        <f>STDEV('Daily Returns'!C$1891:C$2142)*SQRT(Assumptions!$C$9)</f>
        <v>0.14645054691040402</v>
      </c>
      <c r="D1890" s="35">
        <f>STDEV('Daily Returns'!D$1891:D$2142)*SQRT(Assumptions!$C$9)</f>
        <v>0.15858493932159121</v>
      </c>
      <c r="E1890" s="35">
        <f>STDEV('Daily Returns'!E$1891:E$2142)*SQRT(Assumptions!$C$9)</f>
        <v>9.8431275857756392E-2</v>
      </c>
      <c r="F1890" s="32">
        <f>'Growth Index'!E2142/'Growth Index'!E1890-1</f>
        <v>0.37826831591148902</v>
      </c>
      <c r="G1890" s="37">
        <f>(F1890-Assumptions!$C$8)/E1890</f>
        <v>3.1826095230564202</v>
      </c>
      <c r="H1890" s="37">
        <f>CORREL('Daily Returns'!B$1891:B$2142,'Daily Returns'!C$1891:C$2142)</f>
        <v>0.14856791891980037</v>
      </c>
      <c r="I1890" s="37">
        <f>CORREL('Daily Returns'!B$1891:B$2142,'Daily Returns'!D$1891:D$2142)</f>
        <v>0.4192322072978289</v>
      </c>
      <c r="J1890" s="37">
        <f>CORREL('Daily Returns'!C$1891:C$2142,'Daily Returns'!D$1891:D$2142)</f>
        <v>7.1021518854571475E-2</v>
      </c>
    </row>
    <row r="1891" spans="1:10" x14ac:dyDescent="0.25">
      <c r="A1891" s="60">
        <f>'Daily Prices'!A2143</f>
        <v>45582</v>
      </c>
      <c r="B1891" s="61">
        <f>STDEV('Daily Returns'!B$1892:B$2143)*SQRT(Assumptions!$C$9)</f>
        <v>0.12593926864462307</v>
      </c>
      <c r="C1891" s="61">
        <f>STDEV('Daily Returns'!C$1892:C$2143)*SQRT(Assumptions!$C$9)</f>
        <v>0.14641667483022369</v>
      </c>
      <c r="D1891" s="61">
        <f>STDEV('Daily Returns'!D$1892:D$2143)*SQRT(Assumptions!$C$9)</f>
        <v>0.15904433664062706</v>
      </c>
      <c r="E1891" s="61">
        <f>STDEV('Daily Returns'!E$1892:E$2143)*SQRT(Assumptions!$C$9)</f>
        <v>9.8369222755011407E-2</v>
      </c>
      <c r="F1891" s="48">
        <f>'Growth Index'!E2143/'Growth Index'!E1891-1</f>
        <v>0.38001869930033805</v>
      </c>
      <c r="G1891" s="62">
        <f>(F1891-Assumptions!$C$8)/E1891</f>
        <v>3.2024111859142392</v>
      </c>
      <c r="H1891" s="62">
        <f>CORREL('Daily Returns'!B$1892:B$2143,'Daily Returns'!C$1892:C$2143)</f>
        <v>0.14474252624042708</v>
      </c>
      <c r="I1891" s="62">
        <f>CORREL('Daily Returns'!B$1892:B$2143,'Daily Returns'!D$1892:D$2143)</f>
        <v>0.42172857759165921</v>
      </c>
      <c r="J1891" s="62">
        <f>CORREL('Daily Returns'!C$1892:C$2143,'Daily Returns'!D$1892:D$2143)</f>
        <v>6.8238660936017367E-2</v>
      </c>
    </row>
    <row r="1892" spans="1:10" x14ac:dyDescent="0.25">
      <c r="A1892" s="63">
        <f>'Daily Prices'!A2144</f>
        <v>45583</v>
      </c>
      <c r="B1892" s="35">
        <f>STDEV('Daily Returns'!B$1893:B$2144)*SQRT(Assumptions!$C$9)</f>
        <v>0.12567030533205104</v>
      </c>
      <c r="C1892" s="35">
        <f>STDEV('Daily Returns'!C$1893:C$2144)*SQRT(Assumptions!$C$9)</f>
        <v>0.14653283385948387</v>
      </c>
      <c r="D1892" s="35">
        <f>STDEV('Daily Returns'!D$1893:D$2144)*SQRT(Assumptions!$C$9)</f>
        <v>0.15915076448954671</v>
      </c>
      <c r="E1892" s="35">
        <f>STDEV('Daily Returns'!E$1893:E$2144)*SQRT(Assumptions!$C$9)</f>
        <v>9.8516074059674621E-2</v>
      </c>
      <c r="F1892" s="32">
        <f>'Growth Index'!E2144/'Growth Index'!E1892-1</f>
        <v>0.38737185958558551</v>
      </c>
      <c r="G1892" s="37">
        <f>(F1892-Assumptions!$C$8)/E1892</f>
        <v>3.2722767595297557</v>
      </c>
      <c r="H1892" s="37">
        <f>CORREL('Daily Returns'!B$1893:B$2144,'Daily Returns'!C$1893:C$2144)</f>
        <v>0.14774972228367783</v>
      </c>
      <c r="I1892" s="37">
        <f>CORREL('Daily Returns'!B$1893:B$2144,'Daily Returns'!D$1893:D$2144)</f>
        <v>0.42386597483216909</v>
      </c>
      <c r="J1892" s="37">
        <f>CORREL('Daily Returns'!C$1893:C$2144,'Daily Returns'!D$1893:D$2144)</f>
        <v>6.9678838646506952E-2</v>
      </c>
    </row>
    <row r="1893" spans="1:10" x14ac:dyDescent="0.25">
      <c r="A1893" s="60">
        <f>'Daily Prices'!A2145</f>
        <v>45586</v>
      </c>
      <c r="B1893" s="61">
        <f>STDEV('Daily Returns'!B$1894:B$2145)*SQRT(Assumptions!$C$9)</f>
        <v>0.12567478434108087</v>
      </c>
      <c r="C1893" s="61">
        <f>STDEV('Daily Returns'!C$1894:C$2145)*SQRT(Assumptions!$C$9)</f>
        <v>0.14664897397063201</v>
      </c>
      <c r="D1893" s="61">
        <f>STDEV('Daily Returns'!D$1894:D$2145)*SQRT(Assumptions!$C$9)</f>
        <v>0.15566232827100546</v>
      </c>
      <c r="E1893" s="61">
        <f>STDEV('Daily Returns'!E$1894:E$2145)*SQRT(Assumptions!$C$9)</f>
        <v>9.8113008653932743E-2</v>
      </c>
      <c r="F1893" s="48">
        <f>'Growth Index'!E2145/'Growth Index'!E1893-1</f>
        <v>0.3763497392146693</v>
      </c>
      <c r="G1893" s="62">
        <f>(F1893-Assumptions!$C$8)/E1893</f>
        <v>3.173378775009049</v>
      </c>
      <c r="H1893" s="62">
        <f>CORREL('Daily Returns'!B$1894:B$2145,'Daily Returns'!C$1894:C$2145)</f>
        <v>0.14725043555623912</v>
      </c>
      <c r="I1893" s="62">
        <f>CORREL('Daily Returns'!B$1894:B$2145,'Daily Returns'!D$1894:D$2145)</f>
        <v>0.43133943870525682</v>
      </c>
      <c r="J1893" s="62">
        <f>CORREL('Daily Returns'!C$1894:C$2145,'Daily Returns'!D$1894:D$2145)</f>
        <v>7.5341964059699701E-2</v>
      </c>
    </row>
    <row r="1894" spans="1:10" x14ac:dyDescent="0.25">
      <c r="A1894" s="63">
        <f>'Daily Prices'!A2146</f>
        <v>45587</v>
      </c>
      <c r="B1894" s="35">
        <f>STDEV('Daily Returns'!B$1895:B$2146)*SQRT(Assumptions!$C$9)</f>
        <v>0.12579296214520172</v>
      </c>
      <c r="C1894" s="35">
        <f>STDEV('Daily Returns'!C$1895:C$2146)*SQRT(Assumptions!$C$9)</f>
        <v>0.14658224284757093</v>
      </c>
      <c r="D1894" s="35">
        <f>STDEV('Daily Returns'!D$1895:D$2146)*SQRT(Assumptions!$C$9)</f>
        <v>0.15560493101450176</v>
      </c>
      <c r="E1894" s="35">
        <f>STDEV('Daily Returns'!E$1895:E$2146)*SQRT(Assumptions!$C$9)</f>
        <v>9.8000212351265714E-2</v>
      </c>
      <c r="F1894" s="32">
        <f>'Growth Index'!E2146/'Growth Index'!E1894-1</f>
        <v>0.37811315416320235</v>
      </c>
      <c r="G1894" s="37">
        <f>(F1894-Assumptions!$C$8)/E1894</f>
        <v>3.1950252621994277</v>
      </c>
      <c r="H1894" s="37">
        <f>CORREL('Daily Returns'!B$1895:B$2146,'Daily Returns'!C$1895:C$2146)</f>
        <v>0.14504948191201469</v>
      </c>
      <c r="I1894" s="37">
        <f>CORREL('Daily Returns'!B$1895:B$2146,'Daily Returns'!D$1895:D$2146)</f>
        <v>0.4315884598258648</v>
      </c>
      <c r="J1894" s="37">
        <f>CORREL('Daily Returns'!C$1895:C$2146,'Daily Returns'!D$1895:D$2146)</f>
        <v>7.3142969119039739E-2</v>
      </c>
    </row>
    <row r="1895" spans="1:10" x14ac:dyDescent="0.25">
      <c r="A1895" s="60">
        <f>'Daily Prices'!A2147</f>
        <v>45588</v>
      </c>
      <c r="B1895" s="61">
        <f>STDEV('Daily Returns'!B$1896:B$2147)*SQRT(Assumptions!$C$9)</f>
        <v>0.12581877385098983</v>
      </c>
      <c r="C1895" s="61">
        <f>STDEV('Daily Returns'!C$1896:C$2147)*SQRT(Assumptions!$C$9)</f>
        <v>0.14651637234483064</v>
      </c>
      <c r="D1895" s="61">
        <f>STDEV('Daily Returns'!D$1896:D$2147)*SQRT(Assumptions!$C$9)</f>
        <v>0.15307705534692431</v>
      </c>
      <c r="E1895" s="61">
        <f>STDEV('Daily Returns'!E$1896:E$2147)*SQRT(Assumptions!$C$9)</f>
        <v>9.7490416919225331E-2</v>
      </c>
      <c r="F1895" s="48">
        <f>'Growth Index'!E2147/'Growth Index'!E1895-1</f>
        <v>0.38900037458326442</v>
      </c>
      <c r="G1895" s="62">
        <f>(F1895-Assumptions!$C$8)/E1895</f>
        <v>3.3234074160510727</v>
      </c>
      <c r="H1895" s="62">
        <f>CORREL('Daily Returns'!B$1896:B$2147,'Daily Returns'!C$1896:C$2147)</f>
        <v>0.14549657548132275</v>
      </c>
      <c r="I1895" s="62">
        <f>CORREL('Daily Returns'!B$1896:B$2147,'Daily Returns'!D$1896:D$2147)</f>
        <v>0.43950962763810264</v>
      </c>
      <c r="J1895" s="62">
        <f>CORREL('Daily Returns'!C$1896:C$2147,'Daily Returns'!D$1896:D$2147)</f>
        <v>6.8473974859590031E-2</v>
      </c>
    </row>
    <row r="1896" spans="1:10" x14ac:dyDescent="0.25">
      <c r="A1896" s="63">
        <f>'Daily Prices'!A2148</f>
        <v>45589</v>
      </c>
      <c r="B1896" s="35">
        <f>STDEV('Daily Returns'!B$1897:B$2148)*SQRT(Assumptions!$C$9)</f>
        <v>0.12581664123027961</v>
      </c>
      <c r="C1896" s="35">
        <f>STDEV('Daily Returns'!C$1897:C$2148)*SQRT(Assumptions!$C$9)</f>
        <v>0.14654855945382922</v>
      </c>
      <c r="D1896" s="35">
        <f>STDEV('Daily Returns'!D$1897:D$2148)*SQRT(Assumptions!$C$9)</f>
        <v>0.15306266737626206</v>
      </c>
      <c r="E1896" s="35">
        <f>STDEV('Daily Returns'!E$1897:E$2148)*SQRT(Assumptions!$C$9)</f>
        <v>9.7502798520014297E-2</v>
      </c>
      <c r="F1896" s="32">
        <f>'Growth Index'!E2148/'Growth Index'!E1896-1</f>
        <v>0.38578890437341151</v>
      </c>
      <c r="G1896" s="37">
        <f>(F1896-Assumptions!$C$8)/E1896</f>
        <v>3.290048175464046</v>
      </c>
      <c r="H1896" s="37">
        <f>CORREL('Daily Returns'!B$1897:B$2148,'Daily Returns'!C$1897:C$2148)</f>
        <v>0.14571386060587757</v>
      </c>
      <c r="I1896" s="37">
        <f>CORREL('Daily Returns'!B$1897:B$2148,'Daily Returns'!D$1897:D$2148)</f>
        <v>0.43943327059028664</v>
      </c>
      <c r="J1896" s="37">
        <f>CORREL('Daily Returns'!C$1897:C$2148,'Daily Returns'!D$1897:D$2148)</f>
        <v>6.8593816374278221E-2</v>
      </c>
    </row>
    <row r="1897" spans="1:10" x14ac:dyDescent="0.25">
      <c r="A1897" s="60">
        <f>'Daily Prices'!A2149</f>
        <v>45590</v>
      </c>
      <c r="B1897" s="61">
        <f>STDEV('Daily Returns'!B$1898:B$2149)*SQRT(Assumptions!$C$9)</f>
        <v>0.12596533261203513</v>
      </c>
      <c r="C1897" s="61">
        <f>STDEV('Daily Returns'!C$1898:C$2149)*SQRT(Assumptions!$C$9)</f>
        <v>0.14641815232081737</v>
      </c>
      <c r="D1897" s="61">
        <f>STDEV('Daily Returns'!D$1898:D$2149)*SQRT(Assumptions!$C$9)</f>
        <v>0.15312705631028536</v>
      </c>
      <c r="E1897" s="61">
        <f>STDEV('Daily Returns'!E$1898:E$2149)*SQRT(Assumptions!$C$9)</f>
        <v>9.7463537457274999E-2</v>
      </c>
      <c r="F1897" s="48">
        <f>'Growth Index'!E2149/'Growth Index'!E1897-1</f>
        <v>0.38683276345830331</v>
      </c>
      <c r="G1897" s="62">
        <f>(F1897-Assumptions!$C$8)/E1897</f>
        <v>3.3020837520840534</v>
      </c>
      <c r="H1897" s="62">
        <f>CORREL('Daily Returns'!B$1898:B$2149,'Daily Returns'!C$1898:C$2149)</f>
        <v>0.14381429226683476</v>
      </c>
      <c r="I1897" s="62">
        <f>CORREL('Daily Returns'!B$1898:B$2149,'Daily Returns'!D$1898:D$2149)</f>
        <v>0.44020012433009525</v>
      </c>
      <c r="J1897" s="62">
        <f>CORREL('Daily Returns'!C$1898:C$2149,'Daily Returns'!D$1898:D$2149)</f>
        <v>6.7962772757278078E-2</v>
      </c>
    </row>
    <row r="1898" spans="1:10" x14ac:dyDescent="0.25">
      <c r="A1898" s="63">
        <f>'Daily Prices'!A2150</f>
        <v>45593</v>
      </c>
      <c r="B1898" s="35">
        <f>STDEV('Daily Returns'!B$1899:B$2150)*SQRT(Assumptions!$C$9)</f>
        <v>0.12608503431160092</v>
      </c>
      <c r="C1898" s="35">
        <f>STDEV('Daily Returns'!C$1899:C$2150)*SQRT(Assumptions!$C$9)</f>
        <v>0.14639901410256578</v>
      </c>
      <c r="D1898" s="35">
        <f>STDEV('Daily Returns'!D$1899:D$2150)*SQRT(Assumptions!$C$9)</f>
        <v>0.15303006346907691</v>
      </c>
      <c r="E1898" s="35">
        <f>STDEV('Daily Returns'!E$1899:E$2150)*SQRT(Assumptions!$C$9)</f>
        <v>9.7428132938893033E-2</v>
      </c>
      <c r="F1898" s="32">
        <f>'Growth Index'!E2150/'Growth Index'!E1898-1</f>
        <v>0.39682005944795606</v>
      </c>
      <c r="G1898" s="37">
        <f>(F1898-Assumptions!$C$8)/E1898</f>
        <v>3.4057930644742389</v>
      </c>
      <c r="H1898" s="37">
        <f>CORREL('Daily Returns'!B$1899:B$2150,'Daily Returns'!C$1899:C$2150)</f>
        <v>0.14375664942946803</v>
      </c>
      <c r="I1898" s="37">
        <f>CORREL('Daily Returns'!B$1899:B$2150,'Daily Returns'!D$1899:D$2150)</f>
        <v>0.43928254365920927</v>
      </c>
      <c r="J1898" s="37">
        <f>CORREL('Daily Returns'!C$1899:C$2150,'Daily Returns'!D$1899:D$2150)</f>
        <v>6.7343515184855277E-2</v>
      </c>
    </row>
    <row r="1899" spans="1:10" x14ac:dyDescent="0.25">
      <c r="A1899" s="60">
        <f>'Daily Prices'!A2151</f>
        <v>45594</v>
      </c>
      <c r="B1899" s="61">
        <f>STDEV('Daily Returns'!B$1900:B$2151)*SQRT(Assumptions!$C$9)</f>
        <v>0.12609698337709155</v>
      </c>
      <c r="C1899" s="61">
        <f>STDEV('Daily Returns'!C$1900:C$2151)*SQRT(Assumptions!$C$9)</f>
        <v>0.14656543908858333</v>
      </c>
      <c r="D1899" s="61">
        <f>STDEV('Daily Returns'!D$1900:D$2151)*SQRT(Assumptions!$C$9)</f>
        <v>0.15307127409378349</v>
      </c>
      <c r="E1899" s="61">
        <f>STDEV('Daily Returns'!E$1900:E$2151)*SQRT(Assumptions!$C$9)</f>
        <v>9.7596225889050689E-2</v>
      </c>
      <c r="F1899" s="48">
        <f>'Growth Index'!E2151/'Growth Index'!E1899-1</f>
        <v>0.40500533218387202</v>
      </c>
      <c r="G1899" s="62">
        <f>(F1899-Assumptions!$C$8)/E1899</f>
        <v>3.4837959059031318</v>
      </c>
      <c r="H1899" s="62">
        <f>CORREL('Daily Returns'!B$1900:B$2151,'Daily Returns'!C$1900:C$2151)</f>
        <v>0.14606070241858068</v>
      </c>
      <c r="I1899" s="62">
        <f>CORREL('Daily Returns'!B$1900:B$2151,'Daily Returns'!D$1900:D$2151)</f>
        <v>0.43954119570177469</v>
      </c>
      <c r="J1899" s="62">
        <f>CORREL('Daily Returns'!C$1900:C$2151,'Daily Returns'!D$1900:D$2151)</f>
        <v>6.9313494674500403E-2</v>
      </c>
    </row>
    <row r="1900" spans="1:10" x14ac:dyDescent="0.25">
      <c r="A1900" s="63">
        <f>'Daily Prices'!A2152</f>
        <v>45595</v>
      </c>
      <c r="B1900" s="35">
        <f>STDEV('Daily Returns'!B$1901:B$2152)*SQRT(Assumptions!$C$9)</f>
        <v>0.12624553828676377</v>
      </c>
      <c r="C1900" s="35">
        <f>STDEV('Daily Returns'!C$1901:C$2152)*SQRT(Assumptions!$C$9)</f>
        <v>0.14657703189603094</v>
      </c>
      <c r="D1900" s="35">
        <f>STDEV('Daily Returns'!D$1901:D$2152)*SQRT(Assumptions!$C$9)</f>
        <v>0.15333512696825602</v>
      </c>
      <c r="E1900" s="35">
        <f>STDEV('Daily Returns'!E$1901:E$2152)*SQRT(Assumptions!$C$9)</f>
        <v>9.7670494297044649E-2</v>
      </c>
      <c r="F1900" s="32">
        <f>'Growth Index'!E2152/'Growth Index'!E1900-1</f>
        <v>0.3999039680353611</v>
      </c>
      <c r="G1900" s="37">
        <f>(F1900-Assumptions!$C$8)/E1900</f>
        <v>3.4289164854313094</v>
      </c>
      <c r="H1900" s="37">
        <f>CORREL('Daily Returns'!B$1901:B$2152,'Daily Returns'!C$1901:C$2152)</f>
        <v>0.14526474480412793</v>
      </c>
      <c r="I1900" s="37">
        <f>CORREL('Daily Returns'!B$1901:B$2152,'Daily Returns'!D$1901:D$2152)</f>
        <v>0.4411419660086866</v>
      </c>
      <c r="J1900" s="37">
        <f>CORREL('Daily Returns'!C$1901:C$2152,'Daily Returns'!D$1901:D$2152)</f>
        <v>6.8450274303038156E-2</v>
      </c>
    </row>
    <row r="1901" spans="1:10" x14ac:dyDescent="0.25">
      <c r="A1901" s="60">
        <f>'Daily Prices'!A2153</f>
        <v>45596</v>
      </c>
      <c r="B1901" s="61">
        <f>STDEV('Daily Returns'!B$1902:B$2153)*SQRT(Assumptions!$C$9)</f>
        <v>0.12645958265925816</v>
      </c>
      <c r="C1901" s="61">
        <f>STDEV('Daily Returns'!C$1902:C$2153)*SQRT(Assumptions!$C$9)</f>
        <v>0.1475241374526319</v>
      </c>
      <c r="D1901" s="61">
        <f>STDEV('Daily Returns'!D$1902:D$2153)*SQRT(Assumptions!$C$9)</f>
        <v>0.15322306306224934</v>
      </c>
      <c r="E1901" s="61">
        <f>STDEV('Daily Returns'!E$1902:E$2153)*SQRT(Assumptions!$C$9)</f>
        <v>9.8042031660899948E-2</v>
      </c>
      <c r="F1901" s="48">
        <f>'Growth Index'!E2153/'Growth Index'!E1901-1</f>
        <v>0.38018570559895215</v>
      </c>
      <c r="G1901" s="62">
        <f>(F1901-Assumptions!$C$8)/E1901</f>
        <v>3.2148018585446252</v>
      </c>
      <c r="H1901" s="62">
        <f>CORREL('Daily Returns'!B$1902:B$2153,'Daily Returns'!C$1902:C$2153)</f>
        <v>0.15067069683757403</v>
      </c>
      <c r="I1901" s="62">
        <f>CORREL('Daily Returns'!B$1902:B$2153,'Daily Returns'!D$1902:D$2153)</f>
        <v>0.44044259838361544</v>
      </c>
      <c r="J1901" s="62">
        <f>CORREL('Daily Returns'!C$1902:C$2153,'Daily Returns'!D$1902:D$2153)</f>
        <v>6.7665255111905576E-2</v>
      </c>
    </row>
    <row r="1902" spans="1:10" x14ac:dyDescent="0.25">
      <c r="A1902" s="63">
        <f>'Daily Prices'!A2154</f>
        <v>45597</v>
      </c>
      <c r="B1902" s="35">
        <f>STDEV('Daily Returns'!B$1903:B$2154)*SQRT(Assumptions!$C$9)</f>
        <v>0.1264548408173389</v>
      </c>
      <c r="C1902" s="35">
        <f>STDEV('Daily Returns'!C$1903:C$2154)*SQRT(Assumptions!$C$9)</f>
        <v>0.14753792382048586</v>
      </c>
      <c r="D1902" s="35">
        <f>STDEV('Daily Returns'!D$1903:D$2154)*SQRT(Assumptions!$C$9)</f>
        <v>0.15350656294071519</v>
      </c>
      <c r="E1902" s="35">
        <f>STDEV('Daily Returns'!E$1903:E$2154)*SQRT(Assumptions!$C$9)</f>
        <v>9.8019292567419813E-2</v>
      </c>
      <c r="F1902" s="32">
        <f>'Growth Index'!E2154/'Growth Index'!E1902-1</f>
        <v>0.38198981032474055</v>
      </c>
      <c r="G1902" s="37">
        <f>(F1902-Assumptions!$C$8)/E1902</f>
        <v>3.2339532557502189</v>
      </c>
      <c r="H1902" s="37">
        <f>CORREL('Daily Returns'!B$1903:B$2154,'Daily Returns'!C$1903:C$2154)</f>
        <v>0.15089832958771091</v>
      </c>
      <c r="I1902" s="37">
        <f>CORREL('Daily Returns'!B$1903:B$2154,'Daily Returns'!D$1903:D$2154)</f>
        <v>0.43733775325458241</v>
      </c>
      <c r="J1902" s="37">
        <f>CORREL('Daily Returns'!C$1903:C$2154,'Daily Returns'!D$1903:D$2154)</f>
        <v>6.6463185522587065E-2</v>
      </c>
    </row>
    <row r="1903" spans="1:10" x14ac:dyDescent="0.25">
      <c r="A1903" s="60">
        <f>'Daily Prices'!A2155</f>
        <v>45602</v>
      </c>
      <c r="B1903" s="61">
        <f>STDEV('Daily Returns'!B$1904:B$2155)*SQRT(Assumptions!$C$9)</f>
        <v>0.12650354554314103</v>
      </c>
      <c r="C1903" s="61">
        <f>STDEV('Daily Returns'!C$1904:C$2155)*SQRT(Assumptions!$C$9)</f>
        <v>0.15049402768889522</v>
      </c>
      <c r="D1903" s="61">
        <f>STDEV('Daily Returns'!D$1904:D$2155)*SQRT(Assumptions!$C$9)</f>
        <v>0.15355646309174351</v>
      </c>
      <c r="E1903" s="61">
        <f>STDEV('Daily Returns'!E$1904:E$2155)*SQRT(Assumptions!$C$9)</f>
        <v>9.8671192194537877E-2</v>
      </c>
      <c r="F1903" s="48">
        <f>'Growth Index'!E2155/'Growth Index'!E1903-1</f>
        <v>0.37228116530051181</v>
      </c>
      <c r="G1903" s="62">
        <f>(F1903-Assumptions!$C$8)/E1903</f>
        <v>3.1141932966076182</v>
      </c>
      <c r="H1903" s="62">
        <f>CORREL('Daily Returns'!B$1904:B$2155,'Daily Returns'!C$1904:C$2155)</f>
        <v>0.13550659376320684</v>
      </c>
      <c r="I1903" s="62">
        <f>CORREL('Daily Returns'!B$1904:B$2155,'Daily Returns'!D$1904:D$2155)</f>
        <v>0.4303027478477065</v>
      </c>
      <c r="J1903" s="62">
        <f>CORREL('Daily Returns'!C$1904:C$2155,'Daily Returns'!D$1904:D$2155)</f>
        <v>7.6821691192547448E-2</v>
      </c>
    </row>
    <row r="1904" spans="1:10" x14ac:dyDescent="0.25">
      <c r="A1904" s="63">
        <f>'Daily Prices'!A2156</f>
        <v>45603</v>
      </c>
      <c r="B1904" s="35">
        <f>STDEV('Daily Returns'!B$1905:B$2156)*SQRT(Assumptions!$C$9)</f>
        <v>0.12700312341635955</v>
      </c>
      <c r="C1904" s="35">
        <f>STDEV('Daily Returns'!C$1905:C$2156)*SQRT(Assumptions!$C$9)</f>
        <v>0.15084942715550828</v>
      </c>
      <c r="D1904" s="35">
        <f>STDEV('Daily Returns'!D$1905:D$2156)*SQRT(Assumptions!$C$9)</f>
        <v>0.15384696174377874</v>
      </c>
      <c r="E1904" s="35">
        <f>STDEV('Daily Returns'!E$1905:E$2156)*SQRT(Assumptions!$C$9)</f>
        <v>9.8693483422755302E-2</v>
      </c>
      <c r="F1904" s="32">
        <f>'Growth Index'!E2156/'Growth Index'!E1904-1</f>
        <v>0.36874564912041996</v>
      </c>
      <c r="G1904" s="37">
        <f>(F1904-Assumptions!$C$8)/E1904</f>
        <v>3.0776667170548642</v>
      </c>
      <c r="H1904" s="37">
        <f>CORREL('Daily Returns'!B$1905:B$2156,'Daily Returns'!C$1905:C$2156)</f>
        <v>0.12856350878640865</v>
      </c>
      <c r="I1904" s="37">
        <f>CORREL('Daily Returns'!B$1905:B$2156,'Daily Returns'!D$1905:D$2156)</f>
        <v>0.43334709324311393</v>
      </c>
      <c r="J1904" s="37">
        <f>CORREL('Daily Returns'!C$1905:C$2156,'Daily Returns'!D$1905:D$2156)</f>
        <v>7.2246966924313663E-2</v>
      </c>
    </row>
    <row r="1905" spans="1:10" x14ac:dyDescent="0.25">
      <c r="A1905" s="60">
        <f>'Daily Prices'!A2157</f>
        <v>45607</v>
      </c>
      <c r="B1905" s="61">
        <f>STDEV('Daily Returns'!B$1906:B$2157)*SQRT(Assumptions!$C$9)</f>
        <v>0.12701031514894234</v>
      </c>
      <c r="C1905" s="61">
        <f>STDEV('Daily Returns'!C$1906:C$2157)*SQRT(Assumptions!$C$9)</f>
        <v>0.15278245329061979</v>
      </c>
      <c r="D1905" s="61">
        <f>STDEV('Daily Returns'!D$1906:D$2157)*SQRT(Assumptions!$C$9)</f>
        <v>0.15640003741822228</v>
      </c>
      <c r="E1905" s="61">
        <f>STDEV('Daily Returns'!E$1906:E$2157)*SQRT(Assumptions!$C$9)</f>
        <v>9.8657591688568635E-2</v>
      </c>
      <c r="F1905" s="48">
        <f>'Growth Index'!E2157/'Growth Index'!E1905-1</f>
        <v>0.36151939546183853</v>
      </c>
      <c r="G1905" s="62">
        <f>(F1905-Assumptions!$C$8)/E1905</f>
        <v>3.0055405811836371</v>
      </c>
      <c r="H1905" s="62">
        <f>CORREL('Daily Returns'!B$1906:B$2157,'Daily Returns'!C$1906:C$2157)</f>
        <v>0.12861745329271215</v>
      </c>
      <c r="I1905" s="62">
        <f>CORREL('Daily Returns'!B$1906:B$2157,'Daily Returns'!D$1906:D$2157)</f>
        <v>0.42421136021218375</v>
      </c>
      <c r="J1905" s="62">
        <f>CORREL('Daily Returns'!C$1906:C$2157,'Daily Returns'!D$1906:D$2157)</f>
        <v>3.999881355049844E-2</v>
      </c>
    </row>
    <row r="1906" spans="1:10" x14ac:dyDescent="0.25">
      <c r="A1906" s="63">
        <f>'Daily Prices'!A2158</f>
        <v>45608</v>
      </c>
      <c r="B1906" s="35">
        <f>STDEV('Daily Returns'!B$1907:B$2158)*SQRT(Assumptions!$C$9)</f>
        <v>0.12749766590217987</v>
      </c>
      <c r="C1906" s="35">
        <f>STDEV('Daily Returns'!C$1907:C$2158)*SQRT(Assumptions!$C$9)</f>
        <v>0.1528065162091331</v>
      </c>
      <c r="D1906" s="35">
        <f>STDEV('Daily Returns'!D$1907:D$2158)*SQRT(Assumptions!$C$9)</f>
        <v>0.15702126650221865</v>
      </c>
      <c r="E1906" s="35">
        <f>STDEV('Daily Returns'!E$1907:E$2158)*SQRT(Assumptions!$C$9)</f>
        <v>9.8654830232294044E-2</v>
      </c>
      <c r="F1906" s="32">
        <f>'Growth Index'!E2158/'Growth Index'!E1906-1</f>
        <v>0.3546660815271927</v>
      </c>
      <c r="G1906" s="37">
        <f>(F1906-Assumptions!$C$8)/E1906</f>
        <v>2.9361571130895556</v>
      </c>
      <c r="H1906" s="37">
        <f>CORREL('Daily Returns'!B$1907:B$2158,'Daily Returns'!C$1907:C$2158)</f>
        <v>0.13313378668136802</v>
      </c>
      <c r="I1906" s="37">
        <f>CORREL('Daily Returns'!B$1907:B$2158,'Daily Returns'!D$1907:D$2158)</f>
        <v>0.41307153401293972</v>
      </c>
      <c r="J1906" s="37">
        <f>CORREL('Daily Returns'!C$1907:C$2158,'Daily Returns'!D$1907:D$2158)</f>
        <v>3.5381142749577897E-2</v>
      </c>
    </row>
    <row r="1907" spans="1:10" x14ac:dyDescent="0.25">
      <c r="A1907" s="60">
        <f>'Daily Prices'!A2159</f>
        <v>45609</v>
      </c>
      <c r="B1907" s="61">
        <f>STDEV('Daily Returns'!B$1908:B$2159)*SQRT(Assumptions!$C$9)</f>
        <v>0.12810344993609615</v>
      </c>
      <c r="C1907" s="61">
        <f>STDEV('Daily Returns'!C$1908:C$2159)*SQRT(Assumptions!$C$9)</f>
        <v>0.15283045231856049</v>
      </c>
      <c r="D1907" s="61">
        <f>STDEV('Daily Returns'!D$1908:D$2159)*SQRT(Assumptions!$C$9)</f>
        <v>0.16251973028978869</v>
      </c>
      <c r="E1907" s="61">
        <f>STDEV('Daily Returns'!E$1908:E$2159)*SQRT(Assumptions!$C$9)</f>
        <v>0.10026039908066439</v>
      </c>
      <c r="F1907" s="48">
        <f>'Growth Index'!E2159/'Growth Index'!E1907-1</f>
        <v>0.33472859144087996</v>
      </c>
      <c r="G1907" s="62">
        <f>(F1907-Assumptions!$C$8)/E1907</f>
        <v>2.6902804488526932</v>
      </c>
      <c r="H1907" s="62">
        <f>CORREL('Daily Returns'!B$1908:B$2159,'Daily Returns'!C$1908:C$2159)</f>
        <v>0.13450390969987833</v>
      </c>
      <c r="I1907" s="62">
        <f>CORREL('Daily Returns'!B$1908:B$2159,'Daily Returns'!D$1908:D$2159)</f>
        <v>0.42339168715276243</v>
      </c>
      <c r="J1907" s="62">
        <f>CORREL('Daily Returns'!C$1908:C$2159,'Daily Returns'!D$1908:D$2159)</f>
        <v>4.0641420828722796E-2</v>
      </c>
    </row>
    <row r="1908" spans="1:10" x14ac:dyDescent="0.25">
      <c r="A1908" s="63">
        <f>'Daily Prices'!A2160</f>
        <v>45610</v>
      </c>
      <c r="B1908" s="35">
        <f>STDEV('Daily Returns'!B$1909:B$2160)*SQRT(Assumptions!$C$9)</f>
        <v>0.12788051205129733</v>
      </c>
      <c r="C1908" s="35">
        <f>STDEV('Daily Returns'!C$1909:C$2160)*SQRT(Assumptions!$C$9)</f>
        <v>0.15336560257844409</v>
      </c>
      <c r="D1908" s="35">
        <f>STDEV('Daily Returns'!D$1909:D$2160)*SQRT(Assumptions!$C$9)</f>
        <v>0.16252466506651542</v>
      </c>
      <c r="E1908" s="35">
        <f>STDEV('Daily Returns'!E$1909:E$2160)*SQRT(Assumptions!$C$9)</f>
        <v>0.10039623012871454</v>
      </c>
      <c r="F1908" s="32">
        <f>'Growth Index'!E2160/'Growth Index'!E1908-1</f>
        <v>0.32620793514598589</v>
      </c>
      <c r="G1908" s="37">
        <f>(F1908-Assumptions!$C$8)/E1908</f>
        <v>2.6017703534395684</v>
      </c>
      <c r="H1908" s="37">
        <f>CORREL('Daily Returns'!B$1909:B$2160,'Daily Returns'!C$1909:C$2160)</f>
        <v>0.1366248254335285</v>
      </c>
      <c r="I1908" s="37">
        <f>CORREL('Daily Returns'!B$1909:B$2160,'Daily Returns'!D$1909:D$2160)</f>
        <v>0.42438348661236647</v>
      </c>
      <c r="J1908" s="37">
        <f>CORREL('Daily Returns'!C$1909:C$2160,'Daily Returns'!D$1909:D$2160)</f>
        <v>3.9485332435233937E-2</v>
      </c>
    </row>
    <row r="1909" spans="1:10" x14ac:dyDescent="0.25">
      <c r="A1909" s="60">
        <f>'Daily Prices'!A2161</f>
        <v>45614</v>
      </c>
      <c r="B1909" s="61">
        <f>STDEV('Daily Returns'!B$1910:B$2161)*SQRT(Assumptions!$C$9)</f>
        <v>0.12782622893058415</v>
      </c>
      <c r="C1909" s="61">
        <f>STDEV('Daily Returns'!C$1910:C$2161)*SQRT(Assumptions!$C$9)</f>
        <v>0.15391263224878607</v>
      </c>
      <c r="D1909" s="61">
        <f>STDEV('Daily Returns'!D$1910:D$2161)*SQRT(Assumptions!$C$9)</f>
        <v>0.16261792787146423</v>
      </c>
      <c r="E1909" s="61">
        <f>STDEV('Daily Returns'!E$1910:E$2161)*SQRT(Assumptions!$C$9)</f>
        <v>0.10042959133021169</v>
      </c>
      <c r="F1909" s="48">
        <f>'Growth Index'!E2161/'Growth Index'!E1909-1</f>
        <v>0.33032117013953255</v>
      </c>
      <c r="G1909" s="62">
        <f>(F1909-Assumptions!$C$8)/E1909</f>
        <v>2.641862489185669</v>
      </c>
      <c r="H1909" s="62">
        <f>CORREL('Daily Returns'!B$1910:B$2161,'Daily Returns'!C$1910:C$2161)</f>
        <v>0.13471765437075175</v>
      </c>
      <c r="I1909" s="62">
        <f>CORREL('Daily Returns'!B$1910:B$2161,'Daily Returns'!D$1910:D$2161)</f>
        <v>0.42565463865150788</v>
      </c>
      <c r="J1909" s="62">
        <f>CORREL('Daily Returns'!C$1910:C$2161,'Daily Returns'!D$1910:D$2161)</f>
        <v>3.6045880171251897E-2</v>
      </c>
    </row>
    <row r="1910" spans="1:10" x14ac:dyDescent="0.25">
      <c r="A1910" s="63">
        <f>'Daily Prices'!A2162</f>
        <v>45615</v>
      </c>
      <c r="B1910" s="35">
        <f>STDEV('Daily Returns'!B$1911:B$2162)*SQRT(Assumptions!$C$9)</f>
        <v>0.12784635882936549</v>
      </c>
      <c r="C1910" s="35">
        <f>STDEV('Daily Returns'!C$1911:C$2162)*SQRT(Assumptions!$C$9)</f>
        <v>0.15397812629797661</v>
      </c>
      <c r="D1910" s="35">
        <f>STDEV('Daily Returns'!D$1911:D$2162)*SQRT(Assumptions!$C$9)</f>
        <v>0.16262308503940287</v>
      </c>
      <c r="E1910" s="35">
        <f>STDEV('Daily Returns'!E$1911:E$2162)*SQRT(Assumptions!$C$9)</f>
        <v>0.10047603677612353</v>
      </c>
      <c r="F1910" s="32">
        <f>'Growth Index'!E2162/'Growth Index'!E1910-1</f>
        <v>0.3351799830993154</v>
      </c>
      <c r="G1910" s="37">
        <f>(F1910-Assumptions!$C$8)/E1910</f>
        <v>2.6889992058635737</v>
      </c>
      <c r="H1910" s="37">
        <f>CORREL('Daily Returns'!B$1911:B$2162,'Daily Returns'!C$1911:C$2162)</f>
        <v>0.13525872907432424</v>
      </c>
      <c r="I1910" s="37">
        <f>CORREL('Daily Returns'!B$1911:B$2162,'Daily Returns'!D$1911:D$2162)</f>
        <v>0.42582573902103821</v>
      </c>
      <c r="J1910" s="37">
        <f>CORREL('Daily Returns'!C$1911:C$2162,'Daily Returns'!D$1911:D$2162)</f>
        <v>3.6299258098494033E-2</v>
      </c>
    </row>
    <row r="1911" spans="1:10" x14ac:dyDescent="0.25">
      <c r="A1911" s="60">
        <f>'Daily Prices'!A2163</f>
        <v>45617</v>
      </c>
      <c r="B1911" s="61">
        <f>STDEV('Daily Returns'!B$1912:B$2163)*SQRT(Assumptions!$C$9)</f>
        <v>0.12757899657851582</v>
      </c>
      <c r="C1911" s="61">
        <f>STDEV('Daily Returns'!C$1912:C$2163)*SQRT(Assumptions!$C$9)</f>
        <v>0.15479634005533366</v>
      </c>
      <c r="D1911" s="61">
        <f>STDEV('Daily Returns'!D$1912:D$2163)*SQRT(Assumptions!$C$9)</f>
        <v>0.16267798547152762</v>
      </c>
      <c r="E1911" s="61">
        <f>STDEV('Daily Returns'!E$1912:E$2163)*SQRT(Assumptions!$C$9)</f>
        <v>0.1005035733200023</v>
      </c>
      <c r="F1911" s="48">
        <f>'Growth Index'!E2163/'Growth Index'!E1911-1</f>
        <v>0.3365298766651601</v>
      </c>
      <c r="G1911" s="62">
        <f>(F1911-Assumptions!$C$8)/E1911</f>
        <v>2.7016937576996578</v>
      </c>
      <c r="H1911" s="62">
        <f>CORREL('Daily Returns'!B$1912:B$2163,'Daily Returns'!C$1912:C$2163)</f>
        <v>0.13056525731598936</v>
      </c>
      <c r="I1911" s="62">
        <f>CORREL('Daily Returns'!B$1912:B$2163,'Daily Returns'!D$1912:D$2163)</f>
        <v>0.42844647614234171</v>
      </c>
      <c r="J1911" s="62">
        <f>CORREL('Daily Returns'!C$1912:C$2163,'Daily Returns'!D$1912:D$2163)</f>
        <v>3.3257346512514795E-2</v>
      </c>
    </row>
    <row r="1912" spans="1:10" x14ac:dyDescent="0.25">
      <c r="A1912" s="63">
        <f>'Daily Prices'!A2164</f>
        <v>45618</v>
      </c>
      <c r="B1912" s="35">
        <f>STDEV('Daily Returns'!B$1913:B$2164)*SQRT(Assumptions!$C$9)</f>
        <v>0.12976578581614601</v>
      </c>
      <c r="C1912" s="35">
        <f>STDEV('Daily Returns'!C$1913:C$2164)*SQRT(Assumptions!$C$9)</f>
        <v>0.15499564141460626</v>
      </c>
      <c r="D1912" s="35">
        <f>STDEV('Daily Returns'!D$1913:D$2164)*SQRT(Assumptions!$C$9)</f>
        <v>0.16210833525983664</v>
      </c>
      <c r="E1912" s="35">
        <f>STDEV('Daily Returns'!E$1913:E$2164)*SQRT(Assumptions!$C$9)</f>
        <v>0.10145406848433591</v>
      </c>
      <c r="F1912" s="32">
        <f>'Growth Index'!E2164/'Growth Index'!E1912-1</f>
        <v>0.34858399569640608</v>
      </c>
      <c r="G1912" s="37">
        <f>(F1912-Assumptions!$C$8)/E1912</f>
        <v>2.7951958943883088</v>
      </c>
      <c r="H1912" s="37">
        <f>CORREL('Daily Returns'!B$1913:B$2164,'Daily Returns'!C$1913:C$2164)</f>
        <v>0.14123860574285102</v>
      </c>
      <c r="I1912" s="37">
        <f>CORREL('Daily Returns'!B$1913:B$2164,'Daily Returns'!D$1913:D$2164)</f>
        <v>0.43177246087937254</v>
      </c>
      <c r="J1912" s="37">
        <f>CORREL('Daily Returns'!C$1913:C$2164,'Daily Returns'!D$1913:D$2164)</f>
        <v>4.1758203658304981E-2</v>
      </c>
    </row>
    <row r="1913" spans="1:10" x14ac:dyDescent="0.25">
      <c r="A1913" s="60">
        <f>'Daily Prices'!A2165</f>
        <v>45621</v>
      </c>
      <c r="B1913" s="61">
        <f>STDEV('Daily Returns'!B$1914:B$2165)*SQRT(Assumptions!$C$9)</f>
        <v>0.13023425896443142</v>
      </c>
      <c r="C1913" s="61">
        <f>STDEV('Daily Returns'!C$1914:C$2165)*SQRT(Assumptions!$C$9)</f>
        <v>0.15694353736638433</v>
      </c>
      <c r="D1913" s="61">
        <f>STDEV('Daily Returns'!D$1914:D$2165)*SQRT(Assumptions!$C$9)</f>
        <v>0.16207824347220531</v>
      </c>
      <c r="E1913" s="61">
        <f>STDEV('Daily Returns'!E$1914:E$2165)*SQRT(Assumptions!$C$9)</f>
        <v>0.10149445368623503</v>
      </c>
      <c r="F1913" s="48">
        <f>'Growth Index'!E2165/'Growth Index'!E1913-1</f>
        <v>0.34127876595583317</v>
      </c>
      <c r="G1913" s="62">
        <f>(F1913-Assumptions!$C$8)/E1913</f>
        <v>2.7221070306948496</v>
      </c>
      <c r="H1913" s="62">
        <f>CORREL('Daily Returns'!B$1914:B$2165,'Daily Returns'!C$1914:C$2165)</f>
        <v>0.12557678109170511</v>
      </c>
      <c r="I1913" s="62">
        <f>CORREL('Daily Returns'!B$1914:B$2165,'Daily Returns'!D$1914:D$2165)</f>
        <v>0.43396418615903753</v>
      </c>
      <c r="J1913" s="62">
        <f>CORREL('Daily Returns'!C$1914:C$2165,'Daily Returns'!D$1914:D$2165)</f>
        <v>3.3505416886655731E-2</v>
      </c>
    </row>
    <row r="1914" spans="1:10" x14ac:dyDescent="0.25">
      <c r="A1914" s="63">
        <f>'Daily Prices'!A2166</f>
        <v>45622</v>
      </c>
      <c r="B1914" s="35">
        <f>STDEV('Daily Returns'!B$1915:B$2166)*SQRT(Assumptions!$C$9)</f>
        <v>0.13025015574668097</v>
      </c>
      <c r="C1914" s="35">
        <f>STDEV('Daily Returns'!C$1915:C$2166)*SQRT(Assumptions!$C$9)</f>
        <v>0.15695342515365973</v>
      </c>
      <c r="D1914" s="35">
        <f>STDEV('Daily Returns'!D$1915:D$2166)*SQRT(Assumptions!$C$9)</f>
        <v>0.16206532000263532</v>
      </c>
      <c r="E1914" s="35">
        <f>STDEV('Daily Returns'!E$1915:E$2166)*SQRT(Assumptions!$C$9)</f>
        <v>0.10154121912647135</v>
      </c>
      <c r="F1914" s="32">
        <f>'Growth Index'!E2166/'Growth Index'!E1914-1</f>
        <v>0.33879678808247626</v>
      </c>
      <c r="G1914" s="37">
        <f>(F1914-Assumptions!$C$8)/E1914</f>
        <v>2.696410289711586</v>
      </c>
      <c r="H1914" s="37">
        <f>CORREL('Daily Returns'!B$1915:B$2166,'Daily Returns'!C$1915:C$2166)</f>
        <v>0.12618943375606911</v>
      </c>
      <c r="I1914" s="37">
        <f>CORREL('Daily Returns'!B$1915:B$2166,'Daily Returns'!D$1915:D$2166)</f>
        <v>0.43406538840041692</v>
      </c>
      <c r="J1914" s="37">
        <f>CORREL('Daily Returns'!C$1915:C$2166,'Daily Returns'!D$1915:D$2166)</f>
        <v>3.4395207476638795E-2</v>
      </c>
    </row>
    <row r="1915" spans="1:10" x14ac:dyDescent="0.25">
      <c r="A1915" s="60">
        <f>'Daily Prices'!A2167</f>
        <v>45623</v>
      </c>
      <c r="B1915" s="61">
        <f>STDEV('Daily Returns'!B$1916:B$2167)*SQRT(Assumptions!$C$9)</f>
        <v>0.13020571453775251</v>
      </c>
      <c r="C1915" s="61">
        <f>STDEV('Daily Returns'!C$1916:C$2167)*SQRT(Assumptions!$C$9)</f>
        <v>0.15655957309438115</v>
      </c>
      <c r="D1915" s="61">
        <f>STDEV('Daily Returns'!D$1916:D$2167)*SQRT(Assumptions!$C$9)</f>
        <v>0.16200188174929658</v>
      </c>
      <c r="E1915" s="61">
        <f>STDEV('Daily Returns'!E$1916:E$2167)*SQRT(Assumptions!$C$9)</f>
        <v>0.10130207848869968</v>
      </c>
      <c r="F1915" s="48">
        <f>'Growth Index'!E2167/'Growth Index'!E1915-1</f>
        <v>0.33329620244367475</v>
      </c>
      <c r="G1915" s="62">
        <f>(F1915-Assumptions!$C$8)/E1915</f>
        <v>2.6484767780317893</v>
      </c>
      <c r="H1915" s="62">
        <f>CORREL('Daily Returns'!B$1916:B$2167,'Daily Returns'!C$1916:C$2167)</f>
        <v>0.12469511157226629</v>
      </c>
      <c r="I1915" s="62">
        <f>CORREL('Daily Returns'!B$1916:B$2167,'Daily Returns'!D$1916:D$2167)</f>
        <v>0.43356421726160688</v>
      </c>
      <c r="J1915" s="62">
        <f>CORREL('Daily Returns'!C$1916:C$2167,'Daily Returns'!D$1916:D$2167)</f>
        <v>3.2248927091139086E-2</v>
      </c>
    </row>
    <row r="1916" spans="1:10" x14ac:dyDescent="0.25">
      <c r="A1916" s="63">
        <f>'Daily Prices'!A2168</f>
        <v>45624</v>
      </c>
      <c r="B1916" s="35">
        <f>STDEV('Daily Returns'!B$1917:B$2168)*SQRT(Assumptions!$C$9)</f>
        <v>0.13106136870981674</v>
      </c>
      <c r="C1916" s="35">
        <f>STDEV('Daily Returns'!C$1917:C$2168)*SQRT(Assumptions!$C$9)</f>
        <v>0.15655005140068437</v>
      </c>
      <c r="D1916" s="35">
        <f>STDEV('Daily Returns'!D$1917:D$2168)*SQRT(Assumptions!$C$9)</f>
        <v>0.16251846021648236</v>
      </c>
      <c r="E1916" s="35">
        <f>STDEV('Daily Returns'!E$1917:E$2168)*SQRT(Assumptions!$C$9)</f>
        <v>0.10165197593012318</v>
      </c>
      <c r="F1916" s="32">
        <f>'Growth Index'!E2168/'Growth Index'!E1916-1</f>
        <v>0.325085799348513</v>
      </c>
      <c r="G1916" s="37">
        <f>(F1916-Assumptions!$C$8)/E1916</f>
        <v>2.5585906911174967</v>
      </c>
      <c r="H1916" s="37">
        <f>CORREL('Daily Returns'!B$1917:B$2168,'Daily Returns'!C$1917:C$2168)</f>
        <v>0.12396029072455363</v>
      </c>
      <c r="I1916" s="37">
        <f>CORREL('Daily Returns'!B$1917:B$2168,'Daily Returns'!D$1917:D$2168)</f>
        <v>0.4385053028741086</v>
      </c>
      <c r="J1916" s="37">
        <f>CORREL('Daily Returns'!C$1917:C$2168,'Daily Returns'!D$1917:D$2168)</f>
        <v>3.2293103847731167E-2</v>
      </c>
    </row>
    <row r="1917" spans="1:10" x14ac:dyDescent="0.25">
      <c r="A1917" s="60">
        <f>'Daily Prices'!A2169</f>
        <v>45625</v>
      </c>
      <c r="B1917" s="61">
        <f>STDEV('Daily Returns'!B$1918:B$2169)*SQRT(Assumptions!$C$9)</f>
        <v>0.13076892079276034</v>
      </c>
      <c r="C1917" s="61">
        <f>STDEV('Daily Returns'!C$1918:C$2169)*SQRT(Assumptions!$C$9)</f>
        <v>0.15652495138245281</v>
      </c>
      <c r="D1917" s="61">
        <f>STDEV('Daily Returns'!D$1918:D$2169)*SQRT(Assumptions!$C$9)</f>
        <v>0.16242153406427556</v>
      </c>
      <c r="E1917" s="61">
        <f>STDEV('Daily Returns'!E$1918:E$2169)*SQRT(Assumptions!$C$9)</f>
        <v>0.10172991275441627</v>
      </c>
      <c r="F1917" s="48">
        <f>'Growth Index'!E2169/'Growth Index'!E1917-1</f>
        <v>0.34059290152395727</v>
      </c>
      <c r="G1917" s="62">
        <f>(F1917-Assumptions!$C$8)/E1917</f>
        <v>2.7090645618586091</v>
      </c>
      <c r="H1917" s="62">
        <f>CORREL('Daily Returns'!B$1918:B$2169,'Daily Returns'!C$1918:C$2169)</f>
        <v>0.12818202910442741</v>
      </c>
      <c r="I1917" s="62">
        <f>CORREL('Daily Returns'!B$1918:B$2169,'Daily Returns'!D$1918:D$2169)</f>
        <v>0.43731587389732346</v>
      </c>
      <c r="J1917" s="62">
        <f>CORREL('Daily Returns'!C$1918:C$2169,'Daily Returns'!D$1918:D$2169)</f>
        <v>3.5079831128655113E-2</v>
      </c>
    </row>
    <row r="1918" spans="1:10" x14ac:dyDescent="0.25">
      <c r="A1918" s="63">
        <f>'Daily Prices'!A2170</f>
        <v>45628</v>
      </c>
      <c r="B1918" s="35">
        <f>STDEV('Daily Returns'!B$1919:B$2170)*SQRT(Assumptions!$C$9)</f>
        <v>0.13052488386192579</v>
      </c>
      <c r="C1918" s="35">
        <f>STDEV('Daily Returns'!C$1919:C$2170)*SQRT(Assumptions!$C$9)</f>
        <v>0.15600454110396061</v>
      </c>
      <c r="D1918" s="35">
        <f>STDEV('Daily Returns'!D$1919:D$2170)*SQRT(Assumptions!$C$9)</f>
        <v>0.16201324185995042</v>
      </c>
      <c r="E1918" s="35">
        <f>STDEV('Daily Returns'!E$1919:E$2170)*SQRT(Assumptions!$C$9)</f>
        <v>0.10108239315212803</v>
      </c>
      <c r="F1918" s="32">
        <f>'Growth Index'!E2170/'Growth Index'!E1918-1</f>
        <v>0.35781543223167622</v>
      </c>
      <c r="G1918" s="37">
        <f>(F1918-Assumptions!$C$8)/E1918</f>
        <v>2.8967995622243712</v>
      </c>
      <c r="H1918" s="37">
        <f>CORREL('Daily Returns'!B$1919:B$2170,'Daily Returns'!C$1919:C$2170)</f>
        <v>0.12232517445767194</v>
      </c>
      <c r="I1918" s="37">
        <f>CORREL('Daily Returns'!B$1919:B$2170,'Daily Returns'!D$1919:D$2170)</f>
        <v>0.43460973470569292</v>
      </c>
      <c r="J1918" s="37">
        <f>CORREL('Daily Returns'!C$1919:C$2170,'Daily Returns'!D$1919:D$2170)</f>
        <v>2.8998272528448291E-2</v>
      </c>
    </row>
    <row r="1919" spans="1:10" x14ac:dyDescent="0.25">
      <c r="A1919" s="60">
        <f>'Daily Prices'!A2171</f>
        <v>45629</v>
      </c>
      <c r="B1919" s="61">
        <f>STDEV('Daily Returns'!B$1920:B$2171)*SQRT(Assumptions!$C$9)</f>
        <v>0.13062751912082537</v>
      </c>
      <c r="C1919" s="61">
        <f>STDEV('Daily Returns'!C$1920:C$2171)*SQRT(Assumptions!$C$9)</f>
        <v>0.15599118112247698</v>
      </c>
      <c r="D1919" s="61">
        <f>STDEV('Daily Returns'!D$1920:D$2171)*SQRT(Assumptions!$C$9)</f>
        <v>0.16193592760817813</v>
      </c>
      <c r="E1919" s="61">
        <f>STDEV('Daily Returns'!E$1920:E$2171)*SQRT(Assumptions!$C$9)</f>
        <v>0.10108425834320137</v>
      </c>
      <c r="F1919" s="48">
        <f>'Growth Index'!E2171/'Growth Index'!E1919-1</f>
        <v>0.36249335488972223</v>
      </c>
      <c r="G1919" s="62">
        <f>(F1919-Assumptions!$C$8)/E1919</f>
        <v>2.9430235702939278</v>
      </c>
      <c r="H1919" s="62">
        <f>CORREL('Daily Returns'!B$1920:B$2171,'Daily Returns'!C$1920:C$2171)</f>
        <v>0.12210766509162836</v>
      </c>
      <c r="I1919" s="62">
        <f>CORREL('Daily Returns'!B$1920:B$2171,'Daily Returns'!D$1920:D$2171)</f>
        <v>0.43414517169463662</v>
      </c>
      <c r="J1919" s="62">
        <f>CORREL('Daily Returns'!C$1920:C$2171,'Daily Returns'!D$1920:D$2171)</f>
        <v>2.9474609294528494E-2</v>
      </c>
    </row>
    <row r="1920" spans="1:10" x14ac:dyDescent="0.25">
      <c r="A1920" s="63">
        <f>'Daily Prices'!A2172</f>
        <v>45630</v>
      </c>
      <c r="B1920" s="35">
        <f>STDEV('Daily Returns'!B$1921:B$2172)*SQRT(Assumptions!$C$9)</f>
        <v>0.13062710589979892</v>
      </c>
      <c r="C1920" s="35">
        <f>STDEV('Daily Returns'!C$1921:C$2172)*SQRT(Assumptions!$C$9)</f>
        <v>0.15600096471468106</v>
      </c>
      <c r="D1920" s="35">
        <f>STDEV('Daily Returns'!D$1921:D$2172)*SQRT(Assumptions!$C$9)</f>
        <v>0.16192523278685386</v>
      </c>
      <c r="E1920" s="35">
        <f>STDEV('Daily Returns'!E$1921:E$2172)*SQRT(Assumptions!$C$9)</f>
        <v>0.10108742983461891</v>
      </c>
      <c r="F1920" s="32">
        <f>'Growth Index'!E2172/'Growth Index'!E1920-1</f>
        <v>0.36675748806768382</v>
      </c>
      <c r="G1920" s="37">
        <f>(F1920-Assumptions!$C$8)/E1920</f>
        <v>2.9851138619447068</v>
      </c>
      <c r="H1920" s="37">
        <f>CORREL('Daily Returns'!B$1921:B$2172,'Daily Returns'!C$1921:C$2172)</f>
        <v>0.1221235943737119</v>
      </c>
      <c r="I1920" s="37">
        <f>CORREL('Daily Returns'!B$1921:B$2172,'Daily Returns'!D$1921:D$2172)</f>
        <v>0.43414585390316496</v>
      </c>
      <c r="J1920" s="37">
        <f>CORREL('Daily Returns'!C$1921:C$2172,'Daily Returns'!D$1921:D$2172)</f>
        <v>2.9552658463687233E-2</v>
      </c>
    </row>
    <row r="1921" spans="1:10" x14ac:dyDescent="0.25">
      <c r="A1921" s="60">
        <f>'Daily Prices'!A2173</f>
        <v>45632</v>
      </c>
      <c r="B1921" s="61">
        <f>STDEV('Daily Returns'!B$1922:B$2173)*SQRT(Assumptions!$C$9)</f>
        <v>0.13074845215513181</v>
      </c>
      <c r="C1921" s="61">
        <f>STDEV('Daily Returns'!C$1922:C$2173)*SQRT(Assumptions!$C$9)</f>
        <v>0.15588822053287815</v>
      </c>
      <c r="D1921" s="61">
        <f>STDEV('Daily Returns'!D$1922:D$2173)*SQRT(Assumptions!$C$9)</f>
        <v>0.16192241501678953</v>
      </c>
      <c r="E1921" s="61">
        <f>STDEV('Daily Returns'!E$1922:E$2173)*SQRT(Assumptions!$C$9)</f>
        <v>0.10097436414388844</v>
      </c>
      <c r="F1921" s="48">
        <f>'Growth Index'!E2173/'Growth Index'!E1921-1</f>
        <v>0.37341950897325904</v>
      </c>
      <c r="G1921" s="62">
        <f>(F1921-Assumptions!$C$8)/E1921</f>
        <v>3.054433782160404</v>
      </c>
      <c r="H1921" s="62">
        <f>CORREL('Daily Returns'!B$1922:B$2173,'Daily Returns'!C$1922:C$2173)</f>
        <v>0.11946120015186538</v>
      </c>
      <c r="I1921" s="62">
        <f>CORREL('Daily Returns'!B$1922:B$2173,'Daily Returns'!D$1922:D$2173)</f>
        <v>0.4341777901144997</v>
      </c>
      <c r="J1921" s="62">
        <f>CORREL('Daily Returns'!C$1922:C$2173,'Daily Returns'!D$1922:D$2173)</f>
        <v>2.8135138720535142E-2</v>
      </c>
    </row>
    <row r="1922" spans="1:10" x14ac:dyDescent="0.25">
      <c r="A1922" s="63">
        <f>'Daily Prices'!A2174</f>
        <v>45635</v>
      </c>
      <c r="B1922" s="35">
        <f>STDEV('Daily Returns'!B$1923:B$2174)*SQRT(Assumptions!$C$9)</f>
        <v>0.13073963613876166</v>
      </c>
      <c r="C1922" s="35">
        <f>STDEV('Daily Returns'!C$1923:C$2174)*SQRT(Assumptions!$C$9)</f>
        <v>0.15596238163917853</v>
      </c>
      <c r="D1922" s="35">
        <f>STDEV('Daily Returns'!D$1923:D$2174)*SQRT(Assumptions!$C$9)</f>
        <v>0.16193691934121823</v>
      </c>
      <c r="E1922" s="35">
        <f>STDEV('Daily Returns'!E$1923:E$2174)*SQRT(Assumptions!$C$9)</f>
        <v>0.10102894686212299</v>
      </c>
      <c r="F1922" s="32">
        <f>'Growth Index'!E2174/'Growth Index'!E1922-1</f>
        <v>0.38802300483105379</v>
      </c>
      <c r="G1922" s="37">
        <f>(F1922-Assumptions!$C$8)/E1922</f>
        <v>3.1973312091621846</v>
      </c>
      <c r="H1922" s="37">
        <f>CORREL('Daily Returns'!B$1923:B$2174,'Daily Returns'!C$1923:C$2174)</f>
        <v>0.11990958644233571</v>
      </c>
      <c r="I1922" s="37">
        <f>CORREL('Daily Returns'!B$1923:B$2174,'Daily Returns'!D$1923:D$2174)</f>
        <v>0.43414856164014204</v>
      </c>
      <c r="J1922" s="37">
        <f>CORREL('Daily Returns'!C$1923:C$2174,'Daily Returns'!D$1923:D$2174)</f>
        <v>2.8903235846926955E-2</v>
      </c>
    </row>
    <row r="1923" spans="1:10" x14ac:dyDescent="0.25">
      <c r="A1923" s="60">
        <f>'Daily Prices'!A2175</f>
        <v>45637</v>
      </c>
      <c r="B1923" s="61">
        <f>STDEV('Daily Returns'!B$1924:B$2175)*SQRT(Assumptions!$C$9)</f>
        <v>0.13063485797501267</v>
      </c>
      <c r="C1923" s="61">
        <f>STDEV('Daily Returns'!C$1924:C$2175)*SQRT(Assumptions!$C$9)</f>
        <v>0.15587478191559528</v>
      </c>
      <c r="D1923" s="61">
        <f>STDEV('Daily Returns'!D$1924:D$2175)*SQRT(Assumptions!$C$9)</f>
        <v>0.16511972791329704</v>
      </c>
      <c r="E1923" s="61">
        <f>STDEV('Daily Returns'!E$1924:E$2175)*SQRT(Assumptions!$C$9)</f>
        <v>0.10099427853708381</v>
      </c>
      <c r="F1923" s="48">
        <f>'Growth Index'!E2175/'Growth Index'!E1923-1</f>
        <v>0.38886114036961028</v>
      </c>
      <c r="G1923" s="62">
        <f>(F1923-Assumptions!$C$8)/E1923</f>
        <v>3.2067275994322055</v>
      </c>
      <c r="H1923" s="62">
        <f>CORREL('Daily Returns'!B$1924:B$2175,'Daily Returns'!C$1924:C$2175)</f>
        <v>0.11658530318827641</v>
      </c>
      <c r="I1923" s="62">
        <f>CORREL('Daily Returns'!B$1924:B$2175,'Daily Returns'!D$1924:D$2175)</f>
        <v>0.42735646434918473</v>
      </c>
      <c r="J1923" s="62">
        <f>CORREL('Daily Returns'!C$1924:C$2175,'Daily Returns'!D$1924:D$2175)</f>
        <v>1.515135178464924E-2</v>
      </c>
    </row>
    <row r="1924" spans="1:10" x14ac:dyDescent="0.25">
      <c r="A1924" s="63">
        <f>'Daily Prices'!A2176</f>
        <v>45638</v>
      </c>
      <c r="B1924" s="35">
        <f>STDEV('Daily Returns'!B$1925:B$2176)*SQRT(Assumptions!$C$9)</f>
        <v>0.13056536534470406</v>
      </c>
      <c r="C1924" s="35">
        <f>STDEV('Daily Returns'!C$1925:C$2176)*SQRT(Assumptions!$C$9)</f>
        <v>0.15399404067246836</v>
      </c>
      <c r="D1924" s="35">
        <f>STDEV('Daily Returns'!D$1925:D$2176)*SQRT(Assumptions!$C$9)</f>
        <v>0.16660691437171821</v>
      </c>
      <c r="E1924" s="35">
        <f>STDEV('Daily Returns'!E$1925:E$2176)*SQRT(Assumptions!$C$9)</f>
        <v>0.10023312167474435</v>
      </c>
      <c r="F1924" s="32">
        <f>'Growth Index'!E2176/'Growth Index'!E1924-1</f>
        <v>0.40893584381750747</v>
      </c>
      <c r="G1924" s="37">
        <f>(F1924-Assumptions!$C$8)/E1924</f>
        <v>3.4313591961505141</v>
      </c>
      <c r="H1924" s="37">
        <f>CORREL('Daily Returns'!B$1925:B$2176,'Daily Returns'!C$1925:C$2176)</f>
        <v>0.11248926059487052</v>
      </c>
      <c r="I1924" s="37">
        <f>CORREL('Daily Returns'!B$1925:B$2176,'Daily Returns'!D$1925:D$2176)</f>
        <v>0.41949741268477841</v>
      </c>
      <c r="J1924" s="37">
        <f>CORREL('Daily Returns'!C$1925:C$2176,'Daily Returns'!D$1925:D$2176)</f>
        <v>5.6130134189269496E-3</v>
      </c>
    </row>
    <row r="1925" spans="1:10" x14ac:dyDescent="0.25">
      <c r="A1925" s="60">
        <f>'Daily Prices'!A2177</f>
        <v>45639</v>
      </c>
      <c r="B1925" s="61">
        <f>STDEV('Daily Returns'!B$1926:B$2177)*SQRT(Assumptions!$C$9)</f>
        <v>0.13080125701377893</v>
      </c>
      <c r="C1925" s="61">
        <f>STDEV('Daily Returns'!C$1926:C$2177)*SQRT(Assumptions!$C$9)</f>
        <v>0.1543830569403736</v>
      </c>
      <c r="D1925" s="61">
        <f>STDEV('Daily Returns'!D$1926:D$2177)*SQRT(Assumptions!$C$9)</f>
        <v>0.16665641484894617</v>
      </c>
      <c r="E1925" s="61">
        <f>STDEV('Daily Returns'!E$1926:E$2177)*SQRT(Assumptions!$C$9)</f>
        <v>0.1001721299406917</v>
      </c>
      <c r="F1925" s="48">
        <f>'Growth Index'!E2177/'Growth Index'!E1925-1</f>
        <v>0.41323516454704112</v>
      </c>
      <c r="G1925" s="62">
        <f>(F1925-Assumptions!$C$8)/E1925</f>
        <v>3.4763677756799081</v>
      </c>
      <c r="H1925" s="62">
        <f>CORREL('Daily Returns'!B$1926:B$2177,'Daily Returns'!C$1926:C$2177)</f>
        <v>0.10561510790300359</v>
      </c>
      <c r="I1925" s="62">
        <f>CORREL('Daily Returns'!B$1926:B$2177,'Daily Returns'!D$1926:D$2177)</f>
        <v>0.42012903369163201</v>
      </c>
      <c r="J1925" s="62">
        <f>CORREL('Daily Returns'!C$1926:C$2177,'Daily Returns'!D$1926:D$2177)</f>
        <v>3.423100485959704E-3</v>
      </c>
    </row>
    <row r="1926" spans="1:10" x14ac:dyDescent="0.25">
      <c r="A1926" s="63">
        <f>'Daily Prices'!A2178</f>
        <v>45642</v>
      </c>
      <c r="B1926" s="35">
        <f>STDEV('Daily Returns'!B$1927:B$2178)*SQRT(Assumptions!$C$9)</f>
        <v>0.13081460702621681</v>
      </c>
      <c r="C1926" s="35">
        <f>STDEV('Daily Returns'!C$1927:C$2178)*SQRT(Assumptions!$C$9)</f>
        <v>0.15439577964414036</v>
      </c>
      <c r="D1926" s="35">
        <f>STDEV('Daily Returns'!D$1927:D$2178)*SQRT(Assumptions!$C$9)</f>
        <v>0.16665890704789776</v>
      </c>
      <c r="E1926" s="35">
        <f>STDEV('Daily Returns'!E$1927:E$2178)*SQRT(Assumptions!$C$9)</f>
        <v>0.10022032768695877</v>
      </c>
      <c r="F1926" s="32">
        <f>'Growth Index'!E2178/'Growth Index'!E1926-1</f>
        <v>0.40790763265777685</v>
      </c>
      <c r="G1926" s="37">
        <f>(F1926-Assumptions!$C$8)/E1926</f>
        <v>3.4215377316352353</v>
      </c>
      <c r="H1926" s="37">
        <f>CORREL('Daily Returns'!B$1927:B$2178,'Daily Returns'!C$1927:C$2178)</f>
        <v>0.10658222557787789</v>
      </c>
      <c r="I1926" s="37">
        <f>CORREL('Daily Returns'!B$1927:B$2178,'Daily Returns'!D$1927:D$2178)</f>
        <v>0.4209240917794051</v>
      </c>
      <c r="J1926" s="37">
        <f>CORREL('Daily Returns'!C$1927:C$2178,'Daily Returns'!D$1927:D$2178)</f>
        <v>3.5111033618029177E-3</v>
      </c>
    </row>
    <row r="1927" spans="1:10" x14ac:dyDescent="0.25">
      <c r="A1927" s="60">
        <f>'Daily Prices'!A2179</f>
        <v>45643</v>
      </c>
      <c r="B1927" s="61">
        <f>STDEV('Daily Returns'!B$1928:B$2179)*SQRT(Assumptions!$C$9)</f>
        <v>0.13141670760211838</v>
      </c>
      <c r="C1927" s="61">
        <f>STDEV('Daily Returns'!C$1928:C$2179)*SQRT(Assumptions!$C$9)</f>
        <v>0.1534850643350604</v>
      </c>
      <c r="D1927" s="61">
        <f>STDEV('Daily Returns'!D$1928:D$2179)*SQRT(Assumptions!$C$9)</f>
        <v>0.16692253427314954</v>
      </c>
      <c r="E1927" s="61">
        <f>STDEV('Daily Returns'!E$1928:E$2179)*SQRT(Assumptions!$C$9)</f>
        <v>0.10036885039186907</v>
      </c>
      <c r="F1927" s="48">
        <f>'Growth Index'!E2179/'Growth Index'!E1927-1</f>
        <v>0.38122735003914077</v>
      </c>
      <c r="G1927" s="62">
        <f>(F1927-Assumptions!$C$8)/E1927</f>
        <v>3.1506523070105672</v>
      </c>
      <c r="H1927" s="62">
        <f>CORREL('Daily Returns'!B$1928:B$2179,'Daily Returns'!C$1928:C$2179)</f>
        <v>0.10694899151838873</v>
      </c>
      <c r="I1927" s="62">
        <f>CORREL('Daily Returns'!B$1928:B$2179,'Daily Returns'!D$1928:D$2179)</f>
        <v>0.42478001644359048</v>
      </c>
      <c r="J1927" s="62">
        <f>CORREL('Daily Returns'!C$1928:C$2179,'Daily Returns'!D$1928:D$2179)</f>
        <v>7.7523591991424841E-3</v>
      </c>
    </row>
    <row r="1928" spans="1:10" x14ac:dyDescent="0.25">
      <c r="A1928" s="63">
        <f>'Daily Prices'!A2180</f>
        <v>45644</v>
      </c>
      <c r="B1928" s="35">
        <f>STDEV('Daily Returns'!B$1929:B$2180)*SQRT(Assumptions!$C$9)</f>
        <v>0.13150381356201968</v>
      </c>
      <c r="C1928" s="35">
        <f>STDEV('Daily Returns'!C$1929:C$2180)*SQRT(Assumptions!$C$9)</f>
        <v>0.15339392811554567</v>
      </c>
      <c r="D1928" s="35">
        <f>STDEV('Daily Returns'!D$1929:D$2180)*SQRT(Assumptions!$C$9)</f>
        <v>0.16701609163786299</v>
      </c>
      <c r="E1928" s="35">
        <f>STDEV('Daily Returns'!E$1929:E$2180)*SQRT(Assumptions!$C$9)</f>
        <v>0.10036826791825242</v>
      </c>
      <c r="F1928" s="32">
        <f>'Growth Index'!E2180/'Growth Index'!E1928-1</f>
        <v>0.36829049975064754</v>
      </c>
      <c r="G1928" s="37">
        <f>(F1928-Assumptions!$C$8)/E1928</f>
        <v>3.0217767631266734</v>
      </c>
      <c r="H1928" s="37">
        <f>CORREL('Daily Returns'!B$1929:B$2180,'Daily Returns'!C$1929:C$2180)</f>
        <v>0.10610632920894481</v>
      </c>
      <c r="I1928" s="37">
        <f>CORREL('Daily Returns'!B$1929:B$2180,'Daily Returns'!D$1929:D$2180)</f>
        <v>0.42557370123204408</v>
      </c>
      <c r="J1928" s="37">
        <f>CORREL('Daily Returns'!C$1929:C$2180,'Daily Returns'!D$1929:D$2180)</f>
        <v>7.4824378433789689E-3</v>
      </c>
    </row>
    <row r="1929" spans="1:10" x14ac:dyDescent="0.25">
      <c r="A1929" s="60">
        <f>'Daily Prices'!A2181</f>
        <v>45645</v>
      </c>
      <c r="B1929" s="61">
        <f>STDEV('Daily Returns'!B$1930:B$2181)*SQRT(Assumptions!$C$9)</f>
        <v>0.13207639998081988</v>
      </c>
      <c r="C1929" s="61">
        <f>STDEV('Daily Returns'!C$1930:C$2181)*SQRT(Assumptions!$C$9)</f>
        <v>0.15288969136965003</v>
      </c>
      <c r="D1929" s="61">
        <f>STDEV('Daily Returns'!D$1930:D$2181)*SQRT(Assumptions!$C$9)</f>
        <v>0.16706103284778404</v>
      </c>
      <c r="E1929" s="61">
        <f>STDEV('Daily Returns'!E$1930:E$2181)*SQRT(Assumptions!$C$9)</f>
        <v>0.10100160282853379</v>
      </c>
      <c r="F1929" s="48">
        <f>'Growth Index'!E2181/'Growth Index'!E1929-1</f>
        <v>0.34482126702319915</v>
      </c>
      <c r="G1929" s="62">
        <f>(F1929-Assumptions!$C$8)/E1929</f>
        <v>2.7704636281687534</v>
      </c>
      <c r="H1929" s="62">
        <f>CORREL('Daily Returns'!B$1930:B$2181,'Daily Returns'!C$1930:C$2181)</f>
        <v>0.11947438406476017</v>
      </c>
      <c r="I1929" s="62">
        <f>CORREL('Daily Returns'!B$1930:B$2181,'Daily Returns'!D$1930:D$2181)</f>
        <v>0.42691525053986457</v>
      </c>
      <c r="J1929" s="62">
        <f>CORREL('Daily Returns'!C$1930:C$2181,'Daily Returns'!D$1930:D$2181)</f>
        <v>1.7109425183996853E-2</v>
      </c>
    </row>
    <row r="1930" spans="1:10" x14ac:dyDescent="0.25">
      <c r="A1930" s="63">
        <f>'Daily Prices'!A2182</f>
        <v>45646</v>
      </c>
      <c r="B1930" s="35">
        <f>STDEV('Daily Returns'!B$1931:B$2182)*SQRT(Assumptions!$C$9)</f>
        <v>0.13297135881985633</v>
      </c>
      <c r="C1930" s="35">
        <f>STDEV('Daily Returns'!C$1931:C$2182)*SQRT(Assumptions!$C$9)</f>
        <v>0.15298552159390941</v>
      </c>
      <c r="D1930" s="35">
        <f>STDEV('Daily Returns'!D$1931:D$2182)*SQRT(Assumptions!$C$9)</f>
        <v>0.16779511527722338</v>
      </c>
      <c r="E1930" s="35">
        <f>STDEV('Daily Returns'!E$1931:E$2182)*SQRT(Assumptions!$C$9)</f>
        <v>0.10123637670109396</v>
      </c>
      <c r="F1930" s="32">
        <f>'Growth Index'!E2182/'Growth Index'!E1930-1</f>
        <v>0.33440864413271787</v>
      </c>
      <c r="G1930" s="37">
        <f>(F1930-Assumptions!$C$8)/E1930</f>
        <v>2.6611841801505984</v>
      </c>
      <c r="H1930" s="37">
        <f>CORREL('Daily Returns'!B$1931:B$2182,'Daily Returns'!C$1931:C$2182)</f>
        <v>0.1142346006556</v>
      </c>
      <c r="I1930" s="37">
        <f>CORREL('Daily Returns'!B$1931:B$2182,'Daily Returns'!D$1931:D$2182)</f>
        <v>0.43333848671293224</v>
      </c>
      <c r="J1930" s="37">
        <f>CORREL('Daily Returns'!C$1931:C$2182,'Daily Returns'!D$1931:D$2182)</f>
        <v>1.3099891347511753E-2</v>
      </c>
    </row>
    <row r="1931" spans="1:10" x14ac:dyDescent="0.25">
      <c r="A1931" s="60">
        <f>'Daily Prices'!A2183</f>
        <v>45649</v>
      </c>
      <c r="B1931" s="61">
        <f>STDEV('Daily Returns'!B$1932:B$2183)*SQRT(Assumptions!$C$9)</f>
        <v>0.13305379142280194</v>
      </c>
      <c r="C1931" s="61">
        <f>STDEV('Daily Returns'!C$1932:C$2183)*SQRT(Assumptions!$C$9)</f>
        <v>0.1529310415518845</v>
      </c>
      <c r="D1931" s="61">
        <f>STDEV('Daily Returns'!D$1932:D$2183)*SQRT(Assumptions!$C$9)</f>
        <v>0.16780343553342397</v>
      </c>
      <c r="E1931" s="61">
        <f>STDEV('Daily Returns'!E$1932:E$2183)*SQRT(Assumptions!$C$9)</f>
        <v>0.10120475718573223</v>
      </c>
      <c r="F1931" s="48">
        <f>'Growth Index'!E2183/'Growth Index'!E1931-1</f>
        <v>0.33300659027454516</v>
      </c>
      <c r="G1931" s="62">
        <f>(F1931-Assumptions!$C$8)/E1931</f>
        <v>2.6481619809896499</v>
      </c>
      <c r="H1931" s="62">
        <f>CORREL('Daily Returns'!B$1932:B$2183,'Daily Returns'!C$1932:C$2183)</f>
        <v>0.11335663673393898</v>
      </c>
      <c r="I1931" s="62">
        <f>CORREL('Daily Returns'!B$1932:B$2183,'Daily Returns'!D$1932:D$2183)</f>
        <v>0.43349410424467216</v>
      </c>
      <c r="J1931" s="62">
        <f>CORREL('Daily Returns'!C$1932:C$2183,'Daily Returns'!D$1932:D$2183)</f>
        <v>1.2517853202389045E-2</v>
      </c>
    </row>
    <row r="1932" spans="1:10" x14ac:dyDescent="0.25">
      <c r="A1932" s="63">
        <f>'Daily Prices'!A2184</f>
        <v>45650</v>
      </c>
      <c r="B1932" s="35">
        <f>STDEV('Daily Returns'!B$1933:B$2184)*SQRT(Assumptions!$C$9)</f>
        <v>0.13275647245013694</v>
      </c>
      <c r="C1932" s="35">
        <f>STDEV('Daily Returns'!C$1933:C$2184)*SQRT(Assumptions!$C$9)</f>
        <v>0.15231370084423027</v>
      </c>
      <c r="D1932" s="35">
        <f>STDEV('Daily Returns'!D$1933:D$2184)*SQRT(Assumptions!$C$9)</f>
        <v>0.16776214848438059</v>
      </c>
      <c r="E1932" s="35">
        <f>STDEV('Daily Returns'!E$1933:E$2184)*SQRT(Assumptions!$C$9)</f>
        <v>0.10121353289535077</v>
      </c>
      <c r="F1932" s="32">
        <f>'Growth Index'!E2184/'Growth Index'!E1932-1</f>
        <v>0.32865922592337671</v>
      </c>
      <c r="G1932" s="37">
        <f>(F1932-Assumptions!$C$8)/E1932</f>
        <v>2.6049799703759557</v>
      </c>
      <c r="H1932" s="37">
        <f>CORREL('Daily Returns'!B$1933:B$2184,'Daily Returns'!C$1933:C$2184)</f>
        <v>0.12033066166486547</v>
      </c>
      <c r="I1932" s="37">
        <f>CORREL('Daily Returns'!B$1933:B$2184,'Daily Returns'!D$1933:D$2184)</f>
        <v>0.43283965692497062</v>
      </c>
      <c r="J1932" s="37">
        <f>CORREL('Daily Returns'!C$1933:C$2184,'Daily Returns'!D$1933:D$2184)</f>
        <v>1.5319740347322742E-2</v>
      </c>
    </row>
    <row r="1933" spans="1:10" x14ac:dyDescent="0.25">
      <c r="A1933" s="60">
        <f>'Daily Prices'!A2185</f>
        <v>45652</v>
      </c>
      <c r="B1933" s="61">
        <f>STDEV('Daily Returns'!B$1934:B$2185)*SQRT(Assumptions!$C$9)</f>
        <v>0.13268202637278295</v>
      </c>
      <c r="C1933" s="61">
        <f>STDEV('Daily Returns'!C$1934:C$2185)*SQRT(Assumptions!$C$9)</f>
        <v>0.15223105442978482</v>
      </c>
      <c r="D1933" s="61">
        <f>STDEV('Daily Returns'!D$1934:D$2185)*SQRT(Assumptions!$C$9)</f>
        <v>0.16771231370527862</v>
      </c>
      <c r="E1933" s="61">
        <f>STDEV('Daily Returns'!E$1934:E$2185)*SQRT(Assumptions!$C$9)</f>
        <v>0.10110789187103322</v>
      </c>
      <c r="F1933" s="48">
        <f>'Growth Index'!E2185/'Growth Index'!E1933-1</f>
        <v>0.33407720365519089</v>
      </c>
      <c r="G1933" s="62">
        <f>(F1933-Assumptions!$C$8)/E1933</f>
        <v>2.6612878448539763</v>
      </c>
      <c r="H1933" s="62">
        <f>CORREL('Daily Returns'!B$1934:B$2185,'Daily Returns'!C$1934:C$2185)</f>
        <v>0.11935505722558473</v>
      </c>
      <c r="I1933" s="62">
        <f>CORREL('Daily Returns'!B$1934:B$2185,'Daily Returns'!D$1934:D$2185)</f>
        <v>0.43235987868273984</v>
      </c>
      <c r="J1933" s="62">
        <f>CORREL('Daily Returns'!C$1934:C$2185,'Daily Returns'!D$1934:D$2185)</f>
        <v>1.4470952328743382E-2</v>
      </c>
    </row>
    <row r="1934" spans="1:10" x14ac:dyDescent="0.25">
      <c r="A1934" s="63">
        <f>'Daily Prices'!A2186</f>
        <v>45653</v>
      </c>
      <c r="B1934" s="35">
        <f>STDEV('Daily Returns'!B$1935:B$2186)*SQRT(Assumptions!$C$9)</f>
        <v>0.13262968091522698</v>
      </c>
      <c r="C1934" s="35">
        <f>STDEV('Daily Returns'!C$1935:C$2186)*SQRT(Assumptions!$C$9)</f>
        <v>0.15119388320406291</v>
      </c>
      <c r="D1934" s="35">
        <f>STDEV('Daily Returns'!D$1935:D$2186)*SQRT(Assumptions!$C$9)</f>
        <v>0.16761608028968583</v>
      </c>
      <c r="E1934" s="35">
        <f>STDEV('Daily Returns'!E$1935:E$2186)*SQRT(Assumptions!$C$9)</f>
        <v>0.10104785104690767</v>
      </c>
      <c r="F1934" s="32">
        <f>'Growth Index'!E2186/'Growth Index'!E1934-1</f>
        <v>0.33161410350230214</v>
      </c>
      <c r="G1934" s="37">
        <f>(F1934-Assumptions!$C$8)/E1934</f>
        <v>2.6384935527083755</v>
      </c>
      <c r="H1934" s="37">
        <f>CORREL('Daily Returns'!B$1935:B$2186,'Daily Returns'!C$1935:C$2186)</f>
        <v>0.12444474416105439</v>
      </c>
      <c r="I1934" s="37">
        <f>CORREL('Daily Returns'!B$1935:B$2186,'Daily Returns'!D$1935:D$2186)</f>
        <v>0.4317708792186909</v>
      </c>
      <c r="J1934" s="37">
        <f>CORREL('Daily Returns'!C$1935:C$2186,'Daily Returns'!D$1935:D$2186)</f>
        <v>1.8865898407446558E-2</v>
      </c>
    </row>
    <row r="1935" spans="1:10" x14ac:dyDescent="0.25">
      <c r="A1935" s="60">
        <f>'Daily Prices'!A2187</f>
        <v>45656</v>
      </c>
      <c r="B1935" s="61">
        <f>STDEV('Daily Returns'!B$1936:B$2187)*SQRT(Assumptions!$C$9)</f>
        <v>0.13210860590937012</v>
      </c>
      <c r="C1935" s="61">
        <f>STDEV('Daily Returns'!C$1936:C$2187)*SQRT(Assumptions!$C$9)</f>
        <v>0.15087968137077204</v>
      </c>
      <c r="D1935" s="61">
        <f>STDEV('Daily Returns'!D$1936:D$2187)*SQRT(Assumptions!$C$9)</f>
        <v>0.16704749761041127</v>
      </c>
      <c r="E1935" s="61">
        <f>STDEV('Daily Returns'!E$1936:E$2187)*SQRT(Assumptions!$C$9)</f>
        <v>0.10037966728512764</v>
      </c>
      <c r="F1935" s="48">
        <f>'Growth Index'!E2187/'Growth Index'!E1935-1</f>
        <v>0.34187178844574517</v>
      </c>
      <c r="G1935" s="62">
        <f>(F1935-Assumptions!$C$8)/E1935</f>
        <v>2.7582457277856189</v>
      </c>
      <c r="H1935" s="62">
        <f>CORREL('Daily Returns'!B$1936:B$2187,'Daily Returns'!C$1936:C$2187)</f>
        <v>0.1193227955175325</v>
      </c>
      <c r="I1935" s="62">
        <f>CORREL('Daily Returns'!B$1936:B$2187,'Daily Returns'!D$1936:D$2187)</f>
        <v>0.42756375873173513</v>
      </c>
      <c r="J1935" s="62">
        <f>CORREL('Daily Returns'!C$1936:C$2187,'Daily Returns'!D$1936:D$2187)</f>
        <v>1.3608163426366752E-2</v>
      </c>
    </row>
    <row r="1936" spans="1:10" x14ac:dyDescent="0.25">
      <c r="A1936" s="63">
        <f>'Daily Prices'!A2188</f>
        <v>45657</v>
      </c>
      <c r="B1936" s="35">
        <f>STDEV('Daily Returns'!B$1937:B$2188)*SQRT(Assumptions!$C$9)</f>
        <v>0.13182530872874151</v>
      </c>
      <c r="C1936" s="35">
        <f>STDEV('Daily Returns'!C$1937:C$2188)*SQRT(Assumptions!$C$9)</f>
        <v>0.1508042967162585</v>
      </c>
      <c r="D1936" s="35">
        <f>STDEV('Daily Returns'!D$1937:D$2188)*SQRT(Assumptions!$C$9)</f>
        <v>0.16663062294202172</v>
      </c>
      <c r="E1936" s="35">
        <f>STDEV('Daily Returns'!E$1937:E$2188)*SQRT(Assumptions!$C$9)</f>
        <v>0.10029881463213106</v>
      </c>
      <c r="F1936" s="32">
        <f>'Growth Index'!E2188/'Growth Index'!E1936-1</f>
        <v>0.34576756438087375</v>
      </c>
      <c r="G1936" s="37">
        <f>(F1936-Assumptions!$C$8)/E1936</f>
        <v>2.7993108932608357</v>
      </c>
      <c r="H1936" s="37">
        <f>CORREL('Daily Returns'!B$1937:B$2188,'Daily Returns'!C$1937:C$2188)</f>
        <v>0.12199321167255385</v>
      </c>
      <c r="I1936" s="37">
        <f>CORREL('Daily Returns'!B$1937:B$2188,'Daily Returns'!D$1937:D$2188)</f>
        <v>0.42481699440685222</v>
      </c>
      <c r="J1936" s="37">
        <f>CORREL('Daily Returns'!C$1937:C$2188,'Daily Returns'!D$1937:D$2188)</f>
        <v>1.5997225352090243E-2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88"/>
  <sheetViews>
    <sheetView showGridLines="0" zoomScaleNormal="100" workbookViewId="0">
      <pane ySplit="2" topLeftCell="A3" activePane="bottomLeft" state="frozen"/>
      <selection pane="bottomLeft" sqref="A1:F1"/>
    </sheetView>
  </sheetViews>
  <sheetFormatPr defaultColWidth="8.7109375" defaultRowHeight="15" x14ac:dyDescent="0.25"/>
  <cols>
    <col min="1" max="5" width="13" customWidth="1"/>
    <col min="6" max="6" width="15" customWidth="1"/>
  </cols>
  <sheetData>
    <row r="1" spans="1:6" ht="25.5" customHeight="1" x14ac:dyDescent="0.25">
      <c r="A1" s="2" t="s">
        <v>158</v>
      </c>
      <c r="B1" s="2"/>
      <c r="C1" s="2"/>
      <c r="D1" s="2"/>
      <c r="E1" s="2"/>
      <c r="F1" s="2"/>
    </row>
    <row r="2" spans="1:6" ht="24" x14ac:dyDescent="0.25">
      <c r="A2" s="14" t="s">
        <v>148</v>
      </c>
      <c r="B2" s="14" t="s">
        <v>159</v>
      </c>
      <c r="C2" s="14" t="s">
        <v>160</v>
      </c>
      <c r="D2" s="14" t="s">
        <v>161</v>
      </c>
      <c r="E2" s="14" t="s">
        <v>162</v>
      </c>
      <c r="F2" s="14" t="s">
        <v>163</v>
      </c>
    </row>
    <row r="3" spans="1:6" x14ac:dyDescent="0.25">
      <c r="A3" s="63">
        <f>'Daily Prices'!A3</f>
        <v>42005</v>
      </c>
      <c r="B3" s="64">
        <v>100</v>
      </c>
      <c r="C3" s="64">
        <v>100</v>
      </c>
      <c r="D3" s="64">
        <v>100</v>
      </c>
      <c r="E3" s="64">
        <v>100</v>
      </c>
      <c r="F3" s="39">
        <f>Assumptions!$C$6</f>
        <v>100000</v>
      </c>
    </row>
    <row r="4" spans="1:6" x14ac:dyDescent="0.25">
      <c r="A4" s="60">
        <f>'Daily Prices'!A4</f>
        <v>42006</v>
      </c>
      <c r="B4" s="65">
        <f>B3*(1+'Daily Returns'!B4)</f>
        <v>101.38274814832589</v>
      </c>
      <c r="C4" s="65">
        <f>C3*(1+'Daily Returns'!C4)</f>
        <v>97.135467745678369</v>
      </c>
      <c r="D4" s="65">
        <f>D3*(1+'Daily Returns'!D4)</f>
        <v>100.99666239845504</v>
      </c>
      <c r="E4" s="65">
        <f>E3*(1+'Daily Returns'!E4)</f>
        <v>99.568010262305634</v>
      </c>
      <c r="F4" s="66">
        <f>F3*(1+'Daily Returns'!E4)</f>
        <v>99568.01026230563</v>
      </c>
    </row>
    <row r="5" spans="1:6" x14ac:dyDescent="0.25">
      <c r="A5" s="63">
        <f>'Daily Prices'!A5</f>
        <v>42009</v>
      </c>
      <c r="B5" s="64">
        <f>B4*(1+'Daily Returns'!B5)</f>
        <v>101.2170481257139</v>
      </c>
      <c r="C5" s="64">
        <f>C4*(1+'Daily Returns'!C5)</f>
        <v>99.763488003610306</v>
      </c>
      <c r="D5" s="64">
        <f>D4*(1+'Daily Returns'!D5)</f>
        <v>100.95803858183422</v>
      </c>
      <c r="E5" s="64">
        <f>E4*(1+'Daily Returns'!E5)</f>
        <v>100.58530009994776</v>
      </c>
      <c r="F5" s="39">
        <f>F4*(1+'Daily Returns'!E5)</f>
        <v>100585.30009994775</v>
      </c>
    </row>
    <row r="6" spans="1:6" x14ac:dyDescent="0.25">
      <c r="A6" s="60">
        <f>'Daily Prices'!A6</f>
        <v>42010</v>
      </c>
      <c r="B6" s="65">
        <f>B5*(1+'Daily Returns'!B6)</f>
        <v>98.109318390521295</v>
      </c>
      <c r="C6" s="65">
        <f>C5*(1+'Daily Returns'!C6)</f>
        <v>100.47053453073839</v>
      </c>
      <c r="D6" s="65">
        <f>D5*(1+'Daily Returns'!D6)</f>
        <v>97.861625978714912</v>
      </c>
      <c r="E6" s="65">
        <f>E5*(1+'Daily Returns'!E6)</f>
        <v>99.018454441811087</v>
      </c>
      <c r="F6" s="66">
        <f>F5*(1+'Daily Returns'!E6)</f>
        <v>99018.454441811089</v>
      </c>
    </row>
    <row r="7" spans="1:6" x14ac:dyDescent="0.25">
      <c r="A7" s="63">
        <f>'Daily Prices'!A7</f>
        <v>42011</v>
      </c>
      <c r="B7" s="64">
        <f>B6*(1+'Daily Returns'!B7)</f>
        <v>97.82343313869579</v>
      </c>
      <c r="C7" s="64">
        <f>C6*(1+'Daily Returns'!C7)</f>
        <v>100.29224974125972</v>
      </c>
      <c r="D7" s="64">
        <f>D6*(1+'Daily Returns'!D7)</f>
        <v>97.824891370515758</v>
      </c>
      <c r="E7" s="64">
        <f>E6*(1+'Daily Returns'!E7)</f>
        <v>98.850460228819145</v>
      </c>
      <c r="F7" s="39">
        <f>F6*(1+'Daily Returns'!E7)</f>
        <v>98850.460228819153</v>
      </c>
    </row>
    <row r="8" spans="1:6" x14ac:dyDescent="0.25">
      <c r="A8" s="60">
        <f>'Daily Prices'!A8</f>
        <v>42012</v>
      </c>
      <c r="B8" s="65">
        <f>B7*(1+'Daily Returns'!B8)</f>
        <v>99.153577528197729</v>
      </c>
      <c r="C8" s="65">
        <f>C7*(1+'Daily Returns'!C8)</f>
        <v>99.512851585741387</v>
      </c>
      <c r="D8" s="65">
        <f>D7*(1+'Daily Returns'!D8)</f>
        <v>99.535884464409406</v>
      </c>
      <c r="E8" s="65">
        <f>E7*(1+'Daily Returns'!E8)</f>
        <v>99.465094767676248</v>
      </c>
      <c r="F8" s="66">
        <f>F7*(1+'Daily Returns'!E8)</f>
        <v>99465.094767676259</v>
      </c>
    </row>
    <row r="9" spans="1:6" x14ac:dyDescent="0.25">
      <c r="A9" s="63">
        <f>'Daily Prices'!A9</f>
        <v>42013</v>
      </c>
      <c r="B9" s="64">
        <f>B8*(1+'Daily Returns'!B9)</f>
        <v>99.821285363940234</v>
      </c>
      <c r="C9" s="64">
        <f>C8*(1+'Daily Returns'!C9)</f>
        <v>99.107501653199336</v>
      </c>
      <c r="D9" s="64">
        <f>D8*(1+'Daily Returns'!D9)</f>
        <v>99.956128382207851</v>
      </c>
      <c r="E9" s="64">
        <f>E8*(1+'Daily Returns'!E9)</f>
        <v>99.629957804047635</v>
      </c>
      <c r="F9" s="39">
        <f>F8*(1+'Daily Returns'!E9)</f>
        <v>99629.957804047648</v>
      </c>
    </row>
    <row r="10" spans="1:6" x14ac:dyDescent="0.25">
      <c r="A10" s="60">
        <f>'Daily Prices'!A10</f>
        <v>42016</v>
      </c>
      <c r="B10" s="65">
        <f>B9*(1+'Daily Returns'!B10)</f>
        <v>100.28257706796029</v>
      </c>
      <c r="C10" s="65">
        <f>C9*(1+'Daily Returns'!C10)</f>
        <v>99.753739794352015</v>
      </c>
      <c r="D10" s="65">
        <f>D9*(1+'Daily Returns'!D10)</f>
        <v>100.5419929049728</v>
      </c>
      <c r="E10" s="65">
        <f>E9*(1+'Daily Returns'!E10)</f>
        <v>100.20312384045377</v>
      </c>
      <c r="F10" s="66">
        <f>F9*(1+'Daily Returns'!E10)</f>
        <v>100203.12384045377</v>
      </c>
    </row>
    <row r="11" spans="1:6" x14ac:dyDescent="0.25">
      <c r="A11" s="63">
        <f>'Daily Prices'!A11</f>
        <v>42017</v>
      </c>
      <c r="B11" s="64">
        <f>B10*(1+'Daily Returns'!B11)</f>
        <v>99.702590635149505</v>
      </c>
      <c r="C11" s="64">
        <f>C10*(1+'Daily Returns'!C11)</f>
        <v>99.992584023602362</v>
      </c>
      <c r="D11" s="64">
        <f>D10*(1+'Daily Returns'!D11)</f>
        <v>99.994332374734967</v>
      </c>
      <c r="E11" s="64">
        <f>E10*(1+'Daily Returns'!E11)</f>
        <v>99.961489444424203</v>
      </c>
      <c r="F11" s="39">
        <f>F10*(1+'Daily Returns'!E11)</f>
        <v>99961.489444424195</v>
      </c>
    </row>
    <row r="12" spans="1:6" x14ac:dyDescent="0.25">
      <c r="A12" s="60">
        <f>'Daily Prices'!A12</f>
        <v>42018</v>
      </c>
      <c r="B12" s="65">
        <f>B11*(1+'Daily Returns'!B12)</f>
        <v>99.415723834265094</v>
      </c>
      <c r="C12" s="65">
        <f>C11*(1+'Daily Returns'!C12)</f>
        <v>100.56804282818081</v>
      </c>
      <c r="D12" s="65">
        <f>D11*(1+'Daily Returns'!D12)</f>
        <v>99.701505069375926</v>
      </c>
      <c r="E12" s="65">
        <f>E11*(1+'Daily Returns'!E12)</f>
        <v>100.01749853498313</v>
      </c>
      <c r="F12" s="66">
        <f>F11*(1+'Daily Returns'!E12)</f>
        <v>100017.49853498311</v>
      </c>
    </row>
    <row r="13" spans="1:6" x14ac:dyDescent="0.25">
      <c r="A13" s="63">
        <f>'Daily Prices'!A13</f>
        <v>42019</v>
      </c>
      <c r="B13" s="64">
        <f>B12*(1+'Daily Returns'!B13)</f>
        <v>102.06492474427013</v>
      </c>
      <c r="C13" s="64">
        <f>C12*(1+'Daily Returns'!C13)</f>
        <v>102.02504634657704</v>
      </c>
      <c r="D13" s="64">
        <f>D12*(1+'Daily Returns'!D13)</f>
        <v>102.02712063645333</v>
      </c>
      <c r="E13" s="64">
        <f>E12*(1+'Daily Returns'!E13)</f>
        <v>102.09657644160363</v>
      </c>
      <c r="F13" s="39">
        <f>F12*(1+'Daily Returns'!E13)</f>
        <v>102096.57644160361</v>
      </c>
    </row>
    <row r="14" spans="1:6" x14ac:dyDescent="0.25">
      <c r="A14" s="60">
        <f>'Daily Prices'!A14</f>
        <v>42020</v>
      </c>
      <c r="B14" s="65">
        <f>B13*(1+'Daily Returns'!B14)</f>
        <v>102.23338764571461</v>
      </c>
      <c r="C14" s="65">
        <f>C13*(1+'Daily Returns'!C14)</f>
        <v>103.05806827441387</v>
      </c>
      <c r="D14" s="65">
        <f>D13*(1+'Daily Returns'!D14)</f>
        <v>101.81594911731985</v>
      </c>
      <c r="E14" s="65">
        <f>E13*(1+'Daily Returns'!E14)</f>
        <v>102.49723487521044</v>
      </c>
      <c r="F14" s="66">
        <f>F13*(1+'Daily Returns'!E14)</f>
        <v>102497.23487521042</v>
      </c>
    </row>
    <row r="15" spans="1:6" x14ac:dyDescent="0.25">
      <c r="A15" s="63">
        <f>'Daily Prices'!A15</f>
        <v>42023</v>
      </c>
      <c r="B15" s="64">
        <f>B14*(1+'Daily Returns'!B15)</f>
        <v>102.74277525362139</v>
      </c>
      <c r="C15" s="64">
        <f>C14*(1+'Daily Returns'!C15)</f>
        <v>102.92243190043838</v>
      </c>
      <c r="D15" s="64">
        <f>D14*(1+'Daily Returns'!D15)</f>
        <v>102.18560423182687</v>
      </c>
      <c r="E15" s="64">
        <f>E14*(1+'Daily Returns'!E15)</f>
        <v>102.70812483136656</v>
      </c>
      <c r="F15" s="39">
        <f>F14*(1+'Daily Returns'!E15)</f>
        <v>102708.12483136653</v>
      </c>
    </row>
    <row r="16" spans="1:6" x14ac:dyDescent="0.25">
      <c r="A16" s="60">
        <f>'Daily Prices'!A16</f>
        <v>42024</v>
      </c>
      <c r="B16" s="65">
        <f>B15*(1+'Daily Returns'!B16)</f>
        <v>104.64283610966304</v>
      </c>
      <c r="C16" s="65">
        <f>C15*(1+'Daily Returns'!C16)</f>
        <v>104.25183083555137</v>
      </c>
      <c r="D16" s="65">
        <f>D15*(1+'Daily Returns'!D16)</f>
        <v>103.14952035097295</v>
      </c>
      <c r="E16" s="65">
        <f>E15*(1+'Daily Returns'!E16)</f>
        <v>104.09925669694451</v>
      </c>
      <c r="F16" s="66">
        <f>F15*(1+'Daily Returns'!E16)</f>
        <v>104099.25669694447</v>
      </c>
    </row>
    <row r="17" spans="1:6" x14ac:dyDescent="0.25">
      <c r="A17" s="63">
        <f>'Daily Prices'!A17</f>
        <v>42025</v>
      </c>
      <c r="B17" s="64">
        <f>B16*(1+'Daily Returns'!B17)</f>
        <v>105.02160498539676</v>
      </c>
      <c r="C17" s="64">
        <f>C16*(1+'Daily Returns'!C17)</f>
        <v>104.32338321560144</v>
      </c>
      <c r="D17" s="64">
        <f>D16*(1+'Daily Returns'!D17)</f>
        <v>104.14408362895948</v>
      </c>
      <c r="E17" s="64">
        <f>E16*(1+'Daily Returns'!E17)</f>
        <v>104.5419923353647</v>
      </c>
      <c r="F17" s="39">
        <f>F16*(1+'Daily Returns'!E17)</f>
        <v>104541.99233536466</v>
      </c>
    </row>
    <row r="18" spans="1:6" x14ac:dyDescent="0.25">
      <c r="A18" s="60">
        <f>'Daily Prices'!A18</f>
        <v>42026</v>
      </c>
      <c r="B18" s="65">
        <f>B17*(1+'Daily Returns'!B18)</f>
        <v>105.44752456962712</v>
      </c>
      <c r="C18" s="65">
        <f>C17*(1+'Daily Returns'!C18)</f>
        <v>104.12710878726405</v>
      </c>
      <c r="D18" s="65">
        <f>D17*(1+'Daily Returns'!D18)</f>
        <v>104.3141123869099</v>
      </c>
      <c r="E18" s="65">
        <f>E17*(1+'Daily Returns'!E18)</f>
        <v>104.64171391431914</v>
      </c>
      <c r="F18" s="66">
        <f>F17*(1+'Daily Returns'!E18)</f>
        <v>104641.7139143191</v>
      </c>
    </row>
    <row r="19" spans="1:6" x14ac:dyDescent="0.25">
      <c r="A19" s="63">
        <f>'Daily Prices'!A19</f>
        <v>42027</v>
      </c>
      <c r="B19" s="64">
        <f>B18*(1+'Daily Returns'!B19)</f>
        <v>106.43932536315499</v>
      </c>
      <c r="C19" s="64">
        <f>C18*(1+'Daily Returns'!C19)</f>
        <v>104.20791148416376</v>
      </c>
      <c r="D19" s="64">
        <f>D18*(1+'Daily Returns'!D19)</f>
        <v>105.07420390856232</v>
      </c>
      <c r="E19" s="64">
        <f>E18*(1+'Daily Returns'!E19)</f>
        <v>105.19820480013159</v>
      </c>
      <c r="F19" s="39">
        <f>F18*(1+'Daily Returns'!E19)</f>
        <v>105198.20480013156</v>
      </c>
    </row>
    <row r="20" spans="1:6" x14ac:dyDescent="0.25">
      <c r="A20" s="60">
        <f>'Daily Prices'!A20</f>
        <v>42031</v>
      </c>
      <c r="B20" s="65">
        <f>B19*(1+'Daily Returns'!B20)</f>
        <v>107.50157956691149</v>
      </c>
      <c r="C20" s="65">
        <f>C19*(1+'Daily Returns'!C20)</f>
        <v>103.65591913493549</v>
      </c>
      <c r="D20" s="65">
        <f>D19*(1+'Daily Returns'!D20)</f>
        <v>105.91658095258089</v>
      </c>
      <c r="E20" s="65">
        <f>E19*(1+'Daily Returns'!E20)</f>
        <v>105.54328134420366</v>
      </c>
      <c r="F20" s="66">
        <f>F19*(1+'Daily Returns'!E20)</f>
        <v>105543.28134420363</v>
      </c>
    </row>
    <row r="21" spans="1:6" x14ac:dyDescent="0.25">
      <c r="A21" s="63">
        <f>'Daily Prices'!A21</f>
        <v>42032</v>
      </c>
      <c r="B21" s="64">
        <f>B20*(1+'Daily Returns'!B21)</f>
        <v>107.45846411565704</v>
      </c>
      <c r="C21" s="64">
        <f>C20*(1+'Daily Returns'!C21)</f>
        <v>103.49165394748111</v>
      </c>
      <c r="D21" s="64">
        <f>D20*(1+'Daily Returns'!D21)</f>
        <v>106.14916350049332</v>
      </c>
      <c r="E21" s="64">
        <f>E20*(1+'Daily Returns'!E21)</f>
        <v>105.53320872936553</v>
      </c>
      <c r="F21" s="39">
        <f>F20*(1+'Daily Returns'!E21)</f>
        <v>105533.20872936549</v>
      </c>
    </row>
    <row r="22" spans="1:6" x14ac:dyDescent="0.25">
      <c r="A22" s="60">
        <f>'Daily Prices'!A22</f>
        <v>42033</v>
      </c>
      <c r="B22" s="65">
        <f>B21*(1+'Daily Returns'!B22)</f>
        <v>107.9041237420722</v>
      </c>
      <c r="C22" s="65">
        <f>C21*(1+'Daily Returns'!C22)</f>
        <v>102.96975788409361</v>
      </c>
      <c r="D22" s="65">
        <f>D21*(1+'Daily Returns'!D22)</f>
        <v>106.40945443859025</v>
      </c>
      <c r="E22" s="65">
        <f>E21*(1+'Daily Returns'!E22)</f>
        <v>105.52926885908154</v>
      </c>
      <c r="F22" s="66">
        <f>F21*(1+'Daily Returns'!E22)</f>
        <v>105529.26885908151</v>
      </c>
    </row>
    <row r="23" spans="1:6" x14ac:dyDescent="0.25">
      <c r="A23" s="63">
        <f>'Daily Prices'!A23</f>
        <v>42034</v>
      </c>
      <c r="B23" s="64">
        <f>B22*(1+'Daily Returns'!B23)</f>
        <v>106.09073003256565</v>
      </c>
      <c r="C23" s="64">
        <f>C22*(1+'Daily Returns'!C23)</f>
        <v>102.50810680211428</v>
      </c>
      <c r="D23" s="64">
        <f>D22*(1+'Daily Returns'!D23)</f>
        <v>104.37351749616913</v>
      </c>
      <c r="E23" s="64">
        <f>E22*(1+'Daily Returns'!E23)</f>
        <v>104.20224458992999</v>
      </c>
      <c r="F23" s="39">
        <f>F22*(1+'Daily Returns'!E23)</f>
        <v>104202.24458992996</v>
      </c>
    </row>
    <row r="24" spans="1:6" x14ac:dyDescent="0.25">
      <c r="A24" s="60">
        <f>'Daily Prices'!A24</f>
        <v>42037</v>
      </c>
      <c r="B24" s="65">
        <f>B23*(1+'Daily Returns'!B24)</f>
        <v>105.87013596999225</v>
      </c>
      <c r="C24" s="65">
        <f>C23*(1+'Daily Returns'!C24)</f>
        <v>102.80525685286669</v>
      </c>
      <c r="D24" s="65">
        <f>D23*(1+'Daily Returns'!D24)</f>
        <v>104.15793782405173</v>
      </c>
      <c r="E24" s="65">
        <f>E23*(1+'Daily Returns'!E24)</f>
        <v>104.19350101711218</v>
      </c>
      <c r="F24" s="66">
        <f>F23*(1+'Daily Returns'!E24)</f>
        <v>104193.50101711215</v>
      </c>
    </row>
    <row r="25" spans="1:6" x14ac:dyDescent="0.25">
      <c r="A25" s="63">
        <f>'Daily Prices'!A25</f>
        <v>42038</v>
      </c>
      <c r="B25" s="64">
        <f>B24*(1+'Daily Returns'!B25)</f>
        <v>105.42614861234412</v>
      </c>
      <c r="C25" s="64">
        <f>C24*(1+'Daily Returns'!C25)</f>
        <v>102.13409788643392</v>
      </c>
      <c r="D25" s="64">
        <f>D24*(1+'Daily Returns'!D25)</f>
        <v>102.84556770713073</v>
      </c>
      <c r="E25" s="64">
        <f>E24*(1+'Daily Returns'!E25)</f>
        <v>103.39647991846009</v>
      </c>
      <c r="F25" s="39">
        <f>F24*(1+'Daily Returns'!E25)</f>
        <v>103396.47991846006</v>
      </c>
    </row>
    <row r="26" spans="1:6" x14ac:dyDescent="0.25">
      <c r="A26" s="60">
        <f>'Daily Prices'!A26</f>
        <v>42039</v>
      </c>
      <c r="B26" s="65">
        <f>B25*(1+'Daily Returns'!B26)</f>
        <v>105.0007016258088</v>
      </c>
      <c r="C26" s="65">
        <f>C25*(1+'Daily Returns'!C26)</f>
        <v>102.7350671257236</v>
      </c>
      <c r="D26" s="65">
        <f>D25*(1+'Daily Returns'!D26)</f>
        <v>102.11150527928798</v>
      </c>
      <c r="E26" s="65">
        <f>E25*(1+'Daily Returns'!E26)</f>
        <v>103.29326356531729</v>
      </c>
      <c r="F26" s="66">
        <f>F25*(1+'Daily Returns'!E26)</f>
        <v>103293.26356531726</v>
      </c>
    </row>
    <row r="27" spans="1:6" x14ac:dyDescent="0.25">
      <c r="A27" s="63">
        <f>'Daily Prices'!A27</f>
        <v>42040</v>
      </c>
      <c r="B27" s="64">
        <f>B26*(1+'Daily Returns'!B27)</f>
        <v>104.88386093412936</v>
      </c>
      <c r="C27" s="64">
        <f>C26*(1+'Daily Returns'!C27)</f>
        <v>101.7800046670865</v>
      </c>
      <c r="D27" s="64">
        <f>D26*(1+'Daily Returns'!D27)</f>
        <v>101.22672600180523</v>
      </c>
      <c r="E27" s="64">
        <f>E26*(1+'Daily Returns'!E27)</f>
        <v>102.60617498170267</v>
      </c>
      <c r="F27" s="39">
        <f>F26*(1+'Daily Returns'!E27)</f>
        <v>102606.17498170264</v>
      </c>
    </row>
    <row r="28" spans="1:6" x14ac:dyDescent="0.25">
      <c r="A28" s="60">
        <f>'Daily Prices'!A28</f>
        <v>42041</v>
      </c>
      <c r="B28" s="65">
        <f>B27*(1+'Daily Returns'!B28)</f>
        <v>104.40013901642969</v>
      </c>
      <c r="C28" s="65">
        <f>C27*(1+'Daily Returns'!C28)</f>
        <v>100.85174978390816</v>
      </c>
      <c r="D28" s="65">
        <f>D27*(1+'Daily Returns'!D28)</f>
        <v>100.57096076743844</v>
      </c>
      <c r="E28" s="65">
        <f>E27*(1+'Daily Returns'!E28)</f>
        <v>101.89048343807436</v>
      </c>
      <c r="F28" s="66">
        <f>F27*(1+'Daily Returns'!E28)</f>
        <v>101890.48343807433</v>
      </c>
    </row>
    <row r="29" spans="1:6" x14ac:dyDescent="0.25">
      <c r="A29" s="63">
        <f>'Daily Prices'!A29</f>
        <v>42044</v>
      </c>
      <c r="B29" s="64">
        <f>B28*(1+'Daily Returns'!B29)</f>
        <v>102.61691885206749</v>
      </c>
      <c r="C29" s="64">
        <f>C28*(1+'Daily Returns'!C29)</f>
        <v>100.74205622489349</v>
      </c>
      <c r="D29" s="64">
        <f>D28*(1+'Daily Returns'!D29)</f>
        <v>98.322173009509001</v>
      </c>
      <c r="E29" s="64">
        <f>E28*(1+'Daily Returns'!E29)</f>
        <v>100.6405602260547</v>
      </c>
      <c r="F29" s="39">
        <f>F28*(1+'Daily Returns'!E29)</f>
        <v>100640.56022605469</v>
      </c>
    </row>
    <row r="30" spans="1:6" x14ac:dyDescent="0.25">
      <c r="A30" s="60">
        <f>'Daily Prices'!A30</f>
        <v>42045</v>
      </c>
      <c r="B30" s="65">
        <f>B29*(1+'Daily Returns'!B30)</f>
        <v>103.08308194771327</v>
      </c>
      <c r="C30" s="65">
        <f>C29*(1+'Daily Returns'!C30)</f>
        <v>100.78968356447986</v>
      </c>
      <c r="D30" s="65">
        <f>D29*(1+'Daily Returns'!D30)</f>
        <v>99.122147820063404</v>
      </c>
      <c r="E30" s="65">
        <f>E29*(1+'Daily Returns'!E30)</f>
        <v>101.04239880947422</v>
      </c>
      <c r="F30" s="66">
        <f>F29*(1+'Daily Returns'!E30)</f>
        <v>101042.39880947421</v>
      </c>
    </row>
    <row r="31" spans="1:6" x14ac:dyDescent="0.25">
      <c r="A31" s="63">
        <f>'Daily Prices'!A31</f>
        <v>42046</v>
      </c>
      <c r="B31" s="64">
        <f>B30*(1+'Daily Returns'!B31)</f>
        <v>103.73144963162831</v>
      </c>
      <c r="C31" s="64">
        <f>C30*(1+'Daily Returns'!C31)</f>
        <v>100.17785240922946</v>
      </c>
      <c r="D31" s="64">
        <f>D30*(1+'Daily Returns'!D31)</f>
        <v>100.472092193371</v>
      </c>
      <c r="E31" s="64">
        <f>E30*(1+'Daily Returns'!E31)</f>
        <v>101.40054128139595</v>
      </c>
      <c r="F31" s="39">
        <f>F30*(1+'Daily Returns'!E31)</f>
        <v>101400.54128139594</v>
      </c>
    </row>
    <row r="32" spans="1:6" x14ac:dyDescent="0.25">
      <c r="A32" s="60">
        <f>'Daily Prices'!A32</f>
        <v>42047</v>
      </c>
      <c r="B32" s="65">
        <f>B31*(1+'Daily Returns'!B32)</f>
        <v>104.71710665512076</v>
      </c>
      <c r="C32" s="65">
        <f>C31*(1+'Daily Returns'!C32)</f>
        <v>99.437866368560165</v>
      </c>
      <c r="D32" s="65">
        <f>D31*(1+'Daily Returns'!D32)</f>
        <v>101.25359474380238</v>
      </c>
      <c r="E32" s="65">
        <f>E31*(1+'Daily Returns'!E32)</f>
        <v>101.62660410704686</v>
      </c>
      <c r="F32" s="66">
        <f>F31*(1+'Daily Returns'!E32)</f>
        <v>101626.60410704685</v>
      </c>
    </row>
    <row r="33" spans="1:6" x14ac:dyDescent="0.25">
      <c r="A33" s="63">
        <f>'Daily Prices'!A33</f>
        <v>42048</v>
      </c>
      <c r="B33" s="64">
        <f>B32*(1+'Daily Returns'!B33)</f>
        <v>105.77074503936014</v>
      </c>
      <c r="C33" s="64">
        <f>C32*(1+'Daily Returns'!C33)</f>
        <v>100.29017955703554</v>
      </c>
      <c r="D33" s="64">
        <f>D32*(1+'Daily Returns'!D33)</f>
        <v>102.59976070026661</v>
      </c>
      <c r="E33" s="64">
        <f>E32*(1+'Daily Returns'!E33)</f>
        <v>102.68713380694325</v>
      </c>
      <c r="F33" s="39">
        <f>F32*(1+'Daily Returns'!E33)</f>
        <v>102687.13380694324</v>
      </c>
    </row>
    <row r="34" spans="1:6" x14ac:dyDescent="0.25">
      <c r="A34" s="60">
        <f>'Daily Prices'!A34</f>
        <v>42051</v>
      </c>
      <c r="B34" s="65">
        <f>B33*(1+'Daily Returns'!B34)</f>
        <v>105.9196133132952</v>
      </c>
      <c r="C34" s="65">
        <f>C33*(1+'Daily Returns'!C34)</f>
        <v>100.01960123797022</v>
      </c>
      <c r="D34" s="65">
        <f>D33*(1+'Daily Returns'!D34)</f>
        <v>102.34261844287246</v>
      </c>
      <c r="E34" s="65">
        <f>E33*(1+'Daily Returns'!E34)</f>
        <v>102.54246582160064</v>
      </c>
      <c r="F34" s="66">
        <f>F33*(1+'Daily Returns'!E34)</f>
        <v>102542.46582160062</v>
      </c>
    </row>
    <row r="35" spans="1:6" x14ac:dyDescent="0.25">
      <c r="A35" s="63">
        <f>'Daily Prices'!A35</f>
        <v>42053</v>
      </c>
      <c r="B35" s="64">
        <f>B34*(1+'Daily Returns'!B35)</f>
        <v>106.58990225952594</v>
      </c>
      <c r="C35" s="64">
        <f>C34*(1+'Daily Returns'!C35)</f>
        <v>98.329308921406451</v>
      </c>
      <c r="D35" s="64">
        <f>D34*(1+'Daily Returns'!D35)</f>
        <v>102.68918323222572</v>
      </c>
      <c r="E35" s="64">
        <f>E34*(1+'Daily Returns'!E35)</f>
        <v>102.14814240786103</v>
      </c>
      <c r="F35" s="39">
        <f>F34*(1+'Daily Returns'!E35)</f>
        <v>102148.14240786101</v>
      </c>
    </row>
    <row r="36" spans="1:6" x14ac:dyDescent="0.25">
      <c r="A36" s="60">
        <f>'Daily Prices'!A36</f>
        <v>42054</v>
      </c>
      <c r="B36" s="65">
        <f>B35*(1+'Daily Returns'!B36)</f>
        <v>107.1061607108451</v>
      </c>
      <c r="C36" s="65">
        <f>C35*(1+'Daily Returns'!C36)</f>
        <v>98.586457247879054</v>
      </c>
      <c r="D36" s="65">
        <f>D35*(1+'Daily Returns'!D36)</f>
        <v>102.96983563886734</v>
      </c>
      <c r="E36" s="65">
        <f>E35*(1+'Daily Returns'!E36)</f>
        <v>102.48717218131945</v>
      </c>
      <c r="F36" s="66">
        <f>F35*(1+'Daily Returns'!E36)</f>
        <v>102487.17218131943</v>
      </c>
    </row>
    <row r="37" spans="1:6" x14ac:dyDescent="0.25">
      <c r="A37" s="63">
        <f>'Daily Prices'!A37</f>
        <v>42055</v>
      </c>
      <c r="B37" s="64">
        <f>B36*(1+'Daily Returns'!B37)</f>
        <v>106.26689991180599</v>
      </c>
      <c r="C37" s="64">
        <f>C36*(1+'Daily Returns'!C37)</f>
        <v>98.524312413859775</v>
      </c>
      <c r="D37" s="64">
        <f>D36*(1+'Daily Returns'!D37)</f>
        <v>102.52671130796199</v>
      </c>
      <c r="E37" s="64">
        <f>E36*(1+'Daily Returns'!E37)</f>
        <v>102.08809632224448</v>
      </c>
      <c r="F37" s="39">
        <f>F36*(1+'Daily Returns'!E37)</f>
        <v>102088.09632224446</v>
      </c>
    </row>
    <row r="38" spans="1:6" x14ac:dyDescent="0.25">
      <c r="A38" s="60">
        <f>'Daily Prices'!A38</f>
        <v>42058</v>
      </c>
      <c r="B38" s="65">
        <f>B37*(1+'Daily Returns'!B38)</f>
        <v>105.33515537921602</v>
      </c>
      <c r="C38" s="65">
        <f>C37*(1+'Daily Returns'!C38)</f>
        <v>98.198009452356374</v>
      </c>
      <c r="D38" s="65">
        <f>D37*(1+'Daily Returns'!D38)</f>
        <v>101.56846281408093</v>
      </c>
      <c r="E38" s="65">
        <f>E37*(1+'Daily Returns'!E38)</f>
        <v>101.39807778121008</v>
      </c>
      <c r="F38" s="66">
        <f>F37*(1+'Daily Returns'!E38)</f>
        <v>101398.07778121004</v>
      </c>
    </row>
    <row r="39" spans="1:6" x14ac:dyDescent="0.25">
      <c r="A39" s="63">
        <f>'Daily Prices'!A39</f>
        <v>42059</v>
      </c>
      <c r="B39" s="64">
        <f>B38*(1+'Daily Returns'!B39)</f>
        <v>105.44258047066369</v>
      </c>
      <c r="C39" s="64">
        <f>C38*(1+'Daily Returns'!C39)</f>
        <v>97.210321938541554</v>
      </c>
      <c r="D39" s="64">
        <f>D38*(1+'Daily Returns'!D39)</f>
        <v>101.30922143621825</v>
      </c>
      <c r="E39" s="64">
        <f>E38*(1+'Daily Returns'!E39)</f>
        <v>100.94350912778913</v>
      </c>
      <c r="F39" s="39">
        <f>F38*(1+'Daily Returns'!E39)</f>
        <v>100943.5091277891</v>
      </c>
    </row>
    <row r="40" spans="1:6" x14ac:dyDescent="0.25">
      <c r="A40" s="60">
        <f>'Daily Prices'!A40</f>
        <v>42060</v>
      </c>
      <c r="B40" s="65">
        <f>B39*(1+'Daily Returns'!B40)</f>
        <v>105.45468624239028</v>
      </c>
      <c r="C40" s="65">
        <f>C39*(1+'Daily Returns'!C40)</f>
        <v>97.649332018373613</v>
      </c>
      <c r="D40" s="65">
        <f>D39*(1+'Daily Returns'!D40)</f>
        <v>101.11190411217703</v>
      </c>
      <c r="E40" s="65">
        <f>E39*(1+'Daily Returns'!E40)</f>
        <v>101.07035217648452</v>
      </c>
      <c r="F40" s="66">
        <f>F39*(1+'Daily Returns'!E40)</f>
        <v>101070.35217648451</v>
      </c>
    </row>
    <row r="41" spans="1:6" x14ac:dyDescent="0.25">
      <c r="A41" s="63">
        <f>'Daily Prices'!A41</f>
        <v>42061</v>
      </c>
      <c r="B41" s="64">
        <f>B40*(1+'Daily Returns'!B41)</f>
        <v>104.50461946070061</v>
      </c>
      <c r="C41" s="64">
        <f>C40*(1+'Daily Returns'!C41)</f>
        <v>97.760781303249345</v>
      </c>
      <c r="D41" s="64">
        <f>D40*(1+'Daily Returns'!D41)</f>
        <v>100.02770839018454</v>
      </c>
      <c r="E41" s="64">
        <f>E40*(1+'Daily Returns'!E41)</f>
        <v>100.51819845587688</v>
      </c>
      <c r="F41" s="39">
        <f>F40*(1+'Daily Returns'!E41)</f>
        <v>100518.19845587687</v>
      </c>
    </row>
    <row r="42" spans="1:6" x14ac:dyDescent="0.25">
      <c r="A42" s="60">
        <f>'Daily Prices'!A42</f>
        <v>42062</v>
      </c>
      <c r="B42" s="65">
        <f>B41*(1+'Daily Returns'!B42)</f>
        <v>106.22585661967594</v>
      </c>
      <c r="C42" s="65">
        <f>C41*(1+'Daily Returns'!C42)</f>
        <v>98.11006593012668</v>
      </c>
      <c r="D42" s="65">
        <f>D41*(1+'Daily Returns'!D42)</f>
        <v>102.26348160120912</v>
      </c>
      <c r="E42" s="65">
        <f>E41*(1+'Daily Returns'!E42)</f>
        <v>101.83254768185209</v>
      </c>
      <c r="F42" s="66">
        <f>F41*(1+'Daily Returns'!E42)</f>
        <v>101832.54768185208</v>
      </c>
    </row>
    <row r="43" spans="1:6" x14ac:dyDescent="0.25">
      <c r="A43" s="63">
        <f>'Daily Prices'!A43</f>
        <v>42065</v>
      </c>
      <c r="B43" s="64">
        <f>B42*(1+'Daily Returns'!B43)</f>
        <v>107.09478201249551</v>
      </c>
      <c r="C43" s="64">
        <f>C42*(1+'Daily Returns'!C43)</f>
        <v>98.296565944342674</v>
      </c>
      <c r="D43" s="64">
        <f>D42*(1+'Daily Returns'!D43)</f>
        <v>104.26121455110311</v>
      </c>
      <c r="E43" s="64">
        <f>E42*(1+'Daily Returns'!E43)</f>
        <v>102.75666899372835</v>
      </c>
      <c r="F43" s="39">
        <f>F42*(1+'Daily Returns'!E43)</f>
        <v>102756.66899372835</v>
      </c>
    </row>
    <row r="44" spans="1:6" x14ac:dyDescent="0.25">
      <c r="A44" s="60">
        <f>'Daily Prices'!A44</f>
        <v>42066</v>
      </c>
      <c r="B44" s="65">
        <f>B43*(1+'Daily Returns'!B44)</f>
        <v>107.584066041529</v>
      </c>
      <c r="C44" s="65">
        <f>C43*(1+'Daily Returns'!C44)</f>
        <v>98.16778214219795</v>
      </c>
      <c r="D44" s="65">
        <f>D43*(1+'Daily Returns'!D44)</f>
        <v>105.05174331954913</v>
      </c>
      <c r="E44" s="65">
        <f>E43*(1+'Daily Returns'!E44)</f>
        <v>103.07739375118726</v>
      </c>
      <c r="F44" s="66">
        <f>F43*(1+'Daily Returns'!E44)</f>
        <v>103077.39375118725</v>
      </c>
    </row>
    <row r="45" spans="1:6" x14ac:dyDescent="0.25">
      <c r="A45" s="63">
        <f>'Daily Prices'!A45</f>
        <v>42067</v>
      </c>
      <c r="B45" s="64">
        <f>B44*(1+'Daily Returns'!B45)</f>
        <v>106.80973289505351</v>
      </c>
      <c r="C45" s="64">
        <f>C44*(1+'Daily Returns'!C45)</f>
        <v>97.86535181143077</v>
      </c>
      <c r="D45" s="64">
        <f>D44*(1+'Daily Returns'!D45)</f>
        <v>103.84789773085079</v>
      </c>
      <c r="E45" s="64">
        <f>E44*(1+'Daily Returns'!E45)</f>
        <v>102.37343642416646</v>
      </c>
      <c r="F45" s="39">
        <f>F44*(1+'Daily Returns'!E45)</f>
        <v>102373.43642416644</v>
      </c>
    </row>
    <row r="46" spans="1:6" x14ac:dyDescent="0.25">
      <c r="A46" s="60">
        <f>'Daily Prices'!A46</f>
        <v>42068</v>
      </c>
      <c r="B46" s="65">
        <f>B45*(1+'Daily Returns'!B46)</f>
        <v>107.05773762393876</v>
      </c>
      <c r="C46" s="65">
        <f>C45*(1+'Daily Returns'!C46)</f>
        <v>98.260350822852672</v>
      </c>
      <c r="D46" s="65">
        <f>D45*(1+'Daily Returns'!D46)</f>
        <v>103.87308717647308</v>
      </c>
      <c r="E46" s="65">
        <f>E45*(1+'Daily Returns'!E46)</f>
        <v>102.61747487410906</v>
      </c>
      <c r="F46" s="66">
        <f>F45*(1+'Daily Returns'!E46)</f>
        <v>102617.47487410906</v>
      </c>
    </row>
    <row r="47" spans="1:6" x14ac:dyDescent="0.25">
      <c r="A47" s="63">
        <f>'Daily Prices'!A47</f>
        <v>42072</v>
      </c>
      <c r="B47" s="64">
        <f>B46*(1+'Daily Returns'!B47)</f>
        <v>104.86135801311205</v>
      </c>
      <c r="C47" s="64">
        <f>C46*(1+'Daily Returns'!C47)</f>
        <v>96.037772214485344</v>
      </c>
      <c r="D47" s="64">
        <f>D46*(1+'Daily Returns'!D47)</f>
        <v>101.90264279266989</v>
      </c>
      <c r="E47" s="64">
        <f>E46*(1+'Daily Returns'!E47)</f>
        <v>100.47344853115344</v>
      </c>
      <c r="F47" s="39">
        <f>F46*(1+'Daily Returns'!E47)</f>
        <v>100473.44853115344</v>
      </c>
    </row>
    <row r="48" spans="1:6" x14ac:dyDescent="0.25">
      <c r="A48" s="60">
        <f>'Daily Prices'!A48</f>
        <v>42073</v>
      </c>
      <c r="B48" s="65">
        <f>B47*(1+'Daily Returns'!B48)</f>
        <v>104.37091066667541</v>
      </c>
      <c r="C48" s="65">
        <f>C47*(1+'Daily Returns'!C48)</f>
        <v>95.721256769535273</v>
      </c>
      <c r="D48" s="65">
        <f>D47*(1+'Daily Returns'!D48)</f>
        <v>101.83253216902119</v>
      </c>
      <c r="E48" s="65">
        <f>E47*(1+'Daily Returns'!E48)</f>
        <v>100.17927923283361</v>
      </c>
      <c r="F48" s="66">
        <f>F47*(1+'Daily Returns'!E48)</f>
        <v>100179.27923283361</v>
      </c>
    </row>
    <row r="49" spans="1:6" x14ac:dyDescent="0.25">
      <c r="A49" s="63">
        <f>'Daily Prices'!A49</f>
        <v>42074</v>
      </c>
      <c r="B49" s="64">
        <f>B48*(1+'Daily Returns'!B49)</f>
        <v>104.18659756561294</v>
      </c>
      <c r="C49" s="64">
        <f>C48*(1+'Daily Returns'!C49)</f>
        <v>94.564141710137378</v>
      </c>
      <c r="D49" s="64">
        <f>D48*(1+'Daily Returns'!D49)</f>
        <v>101.62052100170031</v>
      </c>
      <c r="E49" s="64">
        <f>E48*(1+'Daily Returns'!E49)</f>
        <v>99.579233074660053</v>
      </c>
      <c r="F49" s="39">
        <f>F48*(1+'Daily Returns'!E49)</f>
        <v>99579.233074660049</v>
      </c>
    </row>
    <row r="50" spans="1:6" x14ac:dyDescent="0.25">
      <c r="A50" s="60">
        <f>'Daily Prices'!A50</f>
        <v>42075</v>
      </c>
      <c r="B50" s="65">
        <f>B49*(1+'Daily Returns'!B50)</f>
        <v>105.17265447946275</v>
      </c>
      <c r="C50" s="65">
        <f>C49*(1+'Daily Returns'!C50)</f>
        <v>94.337902020277255</v>
      </c>
      <c r="D50" s="65">
        <f>D49*(1+'Daily Returns'!D50)</f>
        <v>102.83024412771051</v>
      </c>
      <c r="E50" s="65">
        <f>E49*(1+'Daily Returns'!E50)</f>
        <v>100.12230013876076</v>
      </c>
      <c r="F50" s="66">
        <f>F49*(1+'Daily Returns'!E50)</f>
        <v>100122.30013876075</v>
      </c>
    </row>
    <row r="51" spans="1:6" x14ac:dyDescent="0.25">
      <c r="A51" s="63">
        <f>'Daily Prices'!A51</f>
        <v>42076</v>
      </c>
      <c r="B51" s="64">
        <f>B50*(1+'Daily Returns'!B51)</f>
        <v>103.6199529292696</v>
      </c>
      <c r="C51" s="64">
        <f>C50*(1+'Daily Returns'!C51)</f>
        <v>95.313338760360836</v>
      </c>
      <c r="D51" s="64">
        <f>D50*(1+'Daily Returns'!D51)</f>
        <v>101.29746636159453</v>
      </c>
      <c r="E51" s="64">
        <f>E50*(1+'Daily Returns'!E51)</f>
        <v>99.645232252323225</v>
      </c>
      <c r="F51" s="39">
        <f>F50*(1+'Daily Returns'!E51)</f>
        <v>99645.232252323214</v>
      </c>
    </row>
    <row r="52" spans="1:6" x14ac:dyDescent="0.25">
      <c r="A52" s="60">
        <f>'Daily Prices'!A52</f>
        <v>42079</v>
      </c>
      <c r="B52" s="65">
        <f>B51*(1+'Daily Returns'!B52)</f>
        <v>103.38150921529154</v>
      </c>
      <c r="C52" s="65">
        <f>C51*(1+'Daily Returns'!C52)</f>
        <v>94.69667280777638</v>
      </c>
      <c r="D52" s="65">
        <f>D51*(1+'Daily Returns'!D52)</f>
        <v>101.2565335124583</v>
      </c>
      <c r="E52" s="65">
        <f>E51*(1+'Daily Returns'!E52)</f>
        <v>99.30648637465066</v>
      </c>
      <c r="F52" s="66">
        <f>F51*(1+'Daily Returns'!E52)</f>
        <v>99306.48637465066</v>
      </c>
    </row>
    <row r="53" spans="1:6" x14ac:dyDescent="0.25">
      <c r="A53" s="63">
        <f>'Daily Prices'!A53</f>
        <v>42080</v>
      </c>
      <c r="B53" s="64">
        <f>B52*(1+'Daily Returns'!B53)</f>
        <v>104.4672842427931</v>
      </c>
      <c r="C53" s="64">
        <f>C52*(1+'Daily Returns'!C53)</f>
        <v>94.562333574549257</v>
      </c>
      <c r="D53" s="64">
        <f>D52*(1+'Daily Returns'!D53)</f>
        <v>102.15117865614312</v>
      </c>
      <c r="E53" s="64">
        <f>E52*(1+'Daily Returns'!E53)</f>
        <v>99.826252533471035</v>
      </c>
      <c r="F53" s="39">
        <f>F52*(1+'Daily Returns'!E53)</f>
        <v>99826.252533471037</v>
      </c>
    </row>
    <row r="54" spans="1:6" x14ac:dyDescent="0.25">
      <c r="A54" s="60">
        <f>'Daily Prices'!A54</f>
        <v>42081</v>
      </c>
      <c r="B54" s="65">
        <f>B53*(1+'Daily Returns'!B54)</f>
        <v>104.05190722252883</v>
      </c>
      <c r="C54" s="65">
        <f>C53*(1+'Daily Returns'!C54)</f>
        <v>94.189045292617251</v>
      </c>
      <c r="D54" s="65">
        <f>D53*(1+'Daily Returns'!D54)</f>
        <v>102.23871197968055</v>
      </c>
      <c r="E54" s="65">
        <f>E53*(1+'Daily Returns'!E54)</f>
        <v>99.57521066161047</v>
      </c>
      <c r="F54" s="66">
        <f>F53*(1+'Daily Returns'!E54)</f>
        <v>99575.210661610472</v>
      </c>
    </row>
    <row r="55" spans="1:6" x14ac:dyDescent="0.25">
      <c r="A55" s="63">
        <f>'Daily Prices'!A55</f>
        <v>42082</v>
      </c>
      <c r="B55" s="64">
        <f>B54*(1+'Daily Returns'!B55)</f>
        <v>103.4976955409317</v>
      </c>
      <c r="C55" s="64">
        <f>C54*(1+'Daily Returns'!C55)</f>
        <v>95.470987219756964</v>
      </c>
      <c r="D55" s="64">
        <f>D54*(1+'Daily Returns'!D55)</f>
        <v>101.22336740905564</v>
      </c>
      <c r="E55" s="64">
        <f>E54*(1+'Daily Returns'!E55)</f>
        <v>99.661532236310293</v>
      </c>
      <c r="F55" s="39">
        <f>F54*(1+'Daily Returns'!E55)</f>
        <v>99661.53223631029</v>
      </c>
    </row>
    <row r="56" spans="1:6" x14ac:dyDescent="0.25">
      <c r="A56" s="60">
        <f>'Daily Prices'!A56</f>
        <v>42083</v>
      </c>
      <c r="B56" s="65">
        <f>B55*(1+'Daily Returns'!B56)</f>
        <v>102.73939436241848</v>
      </c>
      <c r="C56" s="65">
        <f>C55*(1+'Daily Returns'!C56)</f>
        <v>96.532415219732499</v>
      </c>
      <c r="D56" s="65">
        <f>D55*(1+'Daily Returns'!D56)</f>
        <v>100.05037889124459</v>
      </c>
      <c r="E56" s="65">
        <f>E55*(1+'Daily Returns'!E56)</f>
        <v>99.53921399208167</v>
      </c>
      <c r="F56" s="66">
        <f>F55*(1+'Daily Returns'!E56)</f>
        <v>99539.21399208167</v>
      </c>
    </row>
    <row r="57" spans="1:6" x14ac:dyDescent="0.25">
      <c r="A57" s="63">
        <f>'Daily Prices'!A57</f>
        <v>42086</v>
      </c>
      <c r="B57" s="64">
        <f>B56*(1+'Daily Returns'!B57)</f>
        <v>102.48833592534994</v>
      </c>
      <c r="C57" s="64">
        <f>C56*(1+'Daily Returns'!C57)</f>
        <v>96.650324003484926</v>
      </c>
      <c r="D57" s="64">
        <f>D56*(1+'Daily Returns'!D57)</f>
        <v>99.279371943155837</v>
      </c>
      <c r="E57" s="64">
        <f>E56*(1+'Daily Returns'!E57)</f>
        <v>99.284754712180884</v>
      </c>
      <c r="F57" s="39">
        <f>F56*(1+'Daily Returns'!E57)</f>
        <v>99284.754712180875</v>
      </c>
    </row>
    <row r="58" spans="1:6" x14ac:dyDescent="0.25">
      <c r="A58" s="60">
        <f>'Daily Prices'!A58</f>
        <v>42087</v>
      </c>
      <c r="B58" s="65">
        <f>B57*(1+'Daily Returns'!B58)</f>
        <v>102.37818430873864</v>
      </c>
      <c r="C58" s="65">
        <f>C57*(1+'Daily Returns'!C58)</f>
        <v>97.437138135400843</v>
      </c>
      <c r="D58" s="65">
        <f>D57*(1+'Daily Returns'!D58)</f>
        <v>99.192678267805803</v>
      </c>
      <c r="E58" s="65">
        <f>E57*(1+'Daily Returns'!E58)</f>
        <v>99.550036887285643</v>
      </c>
      <c r="F58" s="66">
        <f>F57*(1+'Daily Returns'!E58)</f>
        <v>99550.036887285634</v>
      </c>
    </row>
    <row r="59" spans="1:6" x14ac:dyDescent="0.25">
      <c r="A59" s="63">
        <f>'Daily Prices'!A59</f>
        <v>42088</v>
      </c>
      <c r="B59" s="64">
        <f>B58*(1+'Daily Returns'!B59)</f>
        <v>102.19681585485291</v>
      </c>
      <c r="C59" s="64">
        <f>C58*(1+'Daily Returns'!C59)</f>
        <v>97.826463793853861</v>
      </c>
      <c r="D59" s="64">
        <f>D58*(1+'Daily Returns'!D59)</f>
        <v>98.879069669808374</v>
      </c>
      <c r="E59" s="64">
        <f>E58*(1+'Daily Returns'!E59)</f>
        <v>99.561815120884049</v>
      </c>
      <c r="F59" s="39">
        <f>F58*(1+'Daily Returns'!E59)</f>
        <v>99561.815120884028</v>
      </c>
    </row>
    <row r="60" spans="1:6" x14ac:dyDescent="0.25">
      <c r="A60" s="60">
        <f>'Daily Prices'!A60</f>
        <v>42089</v>
      </c>
      <c r="B60" s="65">
        <f>B59*(1+'Daily Returns'!B60)</f>
        <v>99.818377070432348</v>
      </c>
      <c r="C60" s="65">
        <f>C59*(1+'Daily Returns'!C60)</f>
        <v>99.140991468875768</v>
      </c>
      <c r="D60" s="65">
        <f>D59*(1+'Daily Returns'!D60)</f>
        <v>97.217195994878168</v>
      </c>
      <c r="E60" s="65">
        <f>E59*(1+'Daily Returns'!E60)</f>
        <v>98.89981476556963</v>
      </c>
      <c r="F60" s="66">
        <f>F59*(1+'Daily Returns'!E60)</f>
        <v>98899.814765569608</v>
      </c>
    </row>
    <row r="61" spans="1:6" x14ac:dyDescent="0.25">
      <c r="A61" s="63">
        <f>'Daily Prices'!A61</f>
        <v>42090</v>
      </c>
      <c r="B61" s="64">
        <f>B60*(1+'Daily Returns'!B61)</f>
        <v>99.822230559330293</v>
      </c>
      <c r="C61" s="64">
        <f>C60*(1+'Daily Returns'!C61)</f>
        <v>98.072959843273964</v>
      </c>
      <c r="D61" s="64">
        <f>D60*(1+'Daily Returns'!D61)</f>
        <v>97.898570498960964</v>
      </c>
      <c r="E61" s="64">
        <f>E60*(1+'Daily Returns'!E61)</f>
        <v>98.682737074022143</v>
      </c>
      <c r="F61" s="39">
        <f>F60*(1+'Daily Returns'!E61)</f>
        <v>98682.737074022109</v>
      </c>
    </row>
    <row r="62" spans="1:6" x14ac:dyDescent="0.25">
      <c r="A62" s="60">
        <f>'Daily Prices'!A62</f>
        <v>42093</v>
      </c>
      <c r="B62" s="65">
        <f>B61*(1+'Daily Returns'!B62)</f>
        <v>101.7025150195183</v>
      </c>
      <c r="C62" s="65">
        <f>C61*(1+'Daily Returns'!C62)</f>
        <v>97.092950354492828</v>
      </c>
      <c r="D62" s="65">
        <f>D61*(1+'Daily Returns'!D62)</f>
        <v>99.841936228720186</v>
      </c>
      <c r="E62" s="65">
        <f>E61*(1+'Daily Returns'!E62)</f>
        <v>99.433621757011281</v>
      </c>
      <c r="F62" s="66">
        <f>F61*(1+'Daily Returns'!E62)</f>
        <v>99433.621757011249</v>
      </c>
    </row>
    <row r="63" spans="1:6" x14ac:dyDescent="0.25">
      <c r="A63" s="63">
        <f>'Daily Prices'!A63</f>
        <v>42094</v>
      </c>
      <c r="B63" s="64">
        <f>B62*(1+'Daily Returns'!B63)</f>
        <v>101.6357333298434</v>
      </c>
      <c r="C63" s="64">
        <f>C62*(1+'Daily Returns'!C63)</f>
        <v>96.90645034027682</v>
      </c>
      <c r="D63" s="64">
        <f>D62*(1+'Daily Returns'!D63)</f>
        <v>100.15680429899874</v>
      </c>
      <c r="E63" s="64">
        <f>E62*(1+'Daily Returns'!E63)</f>
        <v>99.431709889456002</v>
      </c>
      <c r="F63" s="39">
        <f>F62*(1+'Daily Returns'!E63)</f>
        <v>99431.709889455975</v>
      </c>
    </row>
    <row r="64" spans="1:6" x14ac:dyDescent="0.25">
      <c r="A64" s="60">
        <f>'Daily Prices'!A64</f>
        <v>42095</v>
      </c>
      <c r="B64" s="65">
        <f>B63*(1+'Daily Returns'!B64)</f>
        <v>102.7359771175467</v>
      </c>
      <c r="C64" s="65">
        <f>C63*(1+'Daily Returns'!C64)</f>
        <v>97.724579284190483</v>
      </c>
      <c r="D64" s="65">
        <f>D63*(1+'Daily Returns'!D64)</f>
        <v>101.16438212389011</v>
      </c>
      <c r="E64" s="65">
        <f>E63*(1+'Daily Returns'!E64)</f>
        <v>100.39048957066805</v>
      </c>
      <c r="F64" s="66">
        <f>F63*(1+'Daily Returns'!E64)</f>
        <v>100390.48957066803</v>
      </c>
    </row>
    <row r="65" spans="1:6" x14ac:dyDescent="0.25">
      <c r="A65" s="63">
        <f>'Daily Prices'!A65</f>
        <v>42100</v>
      </c>
      <c r="B65" s="64">
        <f>B64*(1+'Daily Returns'!B65)</f>
        <v>103.62416995485601</v>
      </c>
      <c r="C65" s="64">
        <f>C64*(1+'Daily Returns'!C65)</f>
        <v>97.847047714208912</v>
      </c>
      <c r="D65" s="64">
        <f>D64*(1+'Daily Returns'!D65)</f>
        <v>101.85373328575329</v>
      </c>
      <c r="E65" s="64">
        <f>E64*(1+'Daily Returns'!E65)</f>
        <v>100.90641118140846</v>
      </c>
      <c r="F65" s="39">
        <f>F64*(1+'Daily Returns'!E65)</f>
        <v>100906.41118140843</v>
      </c>
    </row>
    <row r="66" spans="1:6" x14ac:dyDescent="0.25">
      <c r="A66" s="60">
        <f>'Daily Prices'!A66</f>
        <v>42101</v>
      </c>
      <c r="B66" s="65">
        <f>B65*(1+'Daily Returns'!B66)</f>
        <v>103.6682669551694</v>
      </c>
      <c r="C66" s="65">
        <f>C65*(1+'Daily Returns'!C66)</f>
        <v>98.784251558304931</v>
      </c>
      <c r="D66" s="65">
        <f>D65*(1+'Daily Returns'!D66)</f>
        <v>101.96582631877244</v>
      </c>
      <c r="E66" s="65">
        <f>E65*(1+'Daily Returns'!E66)</f>
        <v>101.33921134544322</v>
      </c>
      <c r="F66" s="66">
        <f>F65*(1+'Daily Returns'!E66)</f>
        <v>101339.2113454432</v>
      </c>
    </row>
    <row r="67" spans="1:6" x14ac:dyDescent="0.25">
      <c r="A67" s="63">
        <f>'Daily Prices'!A67</f>
        <v>42102</v>
      </c>
      <c r="B67" s="64">
        <f>B66*(1+'Daily Returns'!B67)</f>
        <v>104.36320368887951</v>
      </c>
      <c r="C67" s="64">
        <f>C66*(1+'Daily Returns'!C67)</f>
        <v>98.464119842178604</v>
      </c>
      <c r="D67" s="64">
        <f>D66*(1+'Daily Returns'!D67)</f>
        <v>102.72255924767524</v>
      </c>
      <c r="E67" s="64">
        <f>E66*(1+'Daily Returns'!E67)</f>
        <v>101.63726865928254</v>
      </c>
      <c r="F67" s="39">
        <f>F66*(1+'Daily Returns'!E67)</f>
        <v>101637.26865928252</v>
      </c>
    </row>
    <row r="68" spans="1:6" x14ac:dyDescent="0.25">
      <c r="A68" s="60">
        <f>'Daily Prices'!A68</f>
        <v>42103</v>
      </c>
      <c r="B68" s="65">
        <f>B67*(1+'Daily Returns'!B68)</f>
        <v>105.008335896267</v>
      </c>
      <c r="C68" s="65">
        <f>C67*(1+'Daily Returns'!C68)</f>
        <v>97.467941952558419</v>
      </c>
      <c r="D68" s="65">
        <f>D67*(1+'Daily Returns'!D68)</f>
        <v>103.20388757110773</v>
      </c>
      <c r="E68" s="65">
        <f>E67*(1+'Daily Returns'!E68)</f>
        <v>101.55731354814712</v>
      </c>
      <c r="F68" s="66">
        <f>F67*(1+'Daily Returns'!E68)</f>
        <v>101557.3135481471</v>
      </c>
    </row>
    <row r="69" spans="1:6" x14ac:dyDescent="0.25">
      <c r="A69" s="63">
        <f>'Daily Prices'!A69</f>
        <v>42104</v>
      </c>
      <c r="B69" s="64">
        <f>B68*(1+'Daily Returns'!B69)</f>
        <v>104.98714170732826</v>
      </c>
      <c r="C69" s="64">
        <f>C68*(1+'Daily Returns'!C69)</f>
        <v>98.444911677162494</v>
      </c>
      <c r="D69" s="64">
        <f>D68*(1+'Daily Returns'!D69)</f>
        <v>103.72404962320789</v>
      </c>
      <c r="E69" s="64">
        <f>E68*(1+'Daily Returns'!E69)</f>
        <v>102.11190699053714</v>
      </c>
      <c r="F69" s="39">
        <f>F68*(1+'Daily Returns'!E69)</f>
        <v>102111.90699053711</v>
      </c>
    </row>
    <row r="70" spans="1:6" x14ac:dyDescent="0.25">
      <c r="A70" s="60">
        <f>'Daily Prices'!A70</f>
        <v>42107</v>
      </c>
      <c r="B70" s="65">
        <f>B69*(1+'Daily Returns'!B70)</f>
        <v>105.58719536534346</v>
      </c>
      <c r="C70" s="65">
        <f>C69*(1+'Daily Returns'!C70)</f>
        <v>98.035840653989681</v>
      </c>
      <c r="D70" s="65">
        <f>D69*(1+'Daily Returns'!D70)</f>
        <v>104.4507651294108</v>
      </c>
      <c r="E70" s="65">
        <f>E69*(1+'Daily Returns'!E70)</f>
        <v>102.33189576592869</v>
      </c>
      <c r="F70" s="66">
        <f>F69*(1+'Daily Returns'!E70)</f>
        <v>102331.89576592867</v>
      </c>
    </row>
    <row r="71" spans="1:6" x14ac:dyDescent="0.25">
      <c r="A71" s="63">
        <f>'Daily Prices'!A71</f>
        <v>42109</v>
      </c>
      <c r="B71" s="64">
        <f>B70*(1+'Daily Returns'!B71)</f>
        <v>104.69743932027365</v>
      </c>
      <c r="C71" s="64">
        <f>C70*(1+'Daily Returns'!C71)</f>
        <v>97.454407140510796</v>
      </c>
      <c r="D71" s="64">
        <f>D70*(1+'Daily Returns'!D71)</f>
        <v>104.0399672537207</v>
      </c>
      <c r="E71" s="64">
        <f>E70*(1+'Daily Returns'!E71)</f>
        <v>101.70969400449077</v>
      </c>
      <c r="F71" s="39">
        <f>F70*(1+'Daily Returns'!E71)</f>
        <v>101709.69400449074</v>
      </c>
    </row>
    <row r="72" spans="1:6" x14ac:dyDescent="0.25">
      <c r="A72" s="60">
        <f>'Daily Prices'!A72</f>
        <v>42110</v>
      </c>
      <c r="B72" s="65">
        <f>B71*(1+'Daily Returns'!B72)</f>
        <v>104.21157253611193</v>
      </c>
      <c r="C72" s="65">
        <f>C71*(1+'Daily Returns'!C72)</f>
        <v>98.339948096026973</v>
      </c>
      <c r="D72" s="65">
        <f>D71*(1+'Daily Returns'!D72)</f>
        <v>103.83047503096202</v>
      </c>
      <c r="E72" s="65">
        <f>E71*(1+'Daily Returns'!E72)</f>
        <v>101.87633652558644</v>
      </c>
      <c r="F72" s="66">
        <f>F71*(1+'Daily Returns'!E72)</f>
        <v>101876.3365255864</v>
      </c>
    </row>
    <row r="73" spans="1:6" x14ac:dyDescent="0.25">
      <c r="A73" s="63">
        <f>'Daily Prices'!A73</f>
        <v>42111</v>
      </c>
      <c r="B73" s="64">
        <f>B72*(1+'Daily Returns'!B73)</f>
        <v>103.39746847591607</v>
      </c>
      <c r="C73" s="64">
        <f>C72*(1+'Daily Returns'!C73)</f>
        <v>98.566227093182164</v>
      </c>
      <c r="D73" s="64">
        <f>D72*(1+'Daily Returns'!D73)</f>
        <v>102.47780180104536</v>
      </c>
      <c r="E73" s="64">
        <f>E72*(1+'Daily Returns'!E73)</f>
        <v>101.33318007715503</v>
      </c>
      <c r="F73" s="39">
        <f>F72*(1+'Daily Returns'!E73)</f>
        <v>101333.180077155</v>
      </c>
    </row>
    <row r="74" spans="1:6" x14ac:dyDescent="0.25">
      <c r="A74" s="60">
        <f>'Daily Prices'!A74</f>
        <v>42114</v>
      </c>
      <c r="B74" s="65">
        <f>B73*(1+'Daily Returns'!B74)</f>
        <v>101.37660437829048</v>
      </c>
      <c r="C74" s="65">
        <f>C73*(1+'Daily Returns'!C74)</f>
        <v>98.864084675251789</v>
      </c>
      <c r="D74" s="65">
        <f>D73*(1+'Daily Returns'!D74)</f>
        <v>100.90451100988686</v>
      </c>
      <c r="E74" s="65">
        <f>E73*(1+'Daily Returns'!E74)</f>
        <v>100.39479679035313</v>
      </c>
      <c r="F74" s="66">
        <f>F73*(1+'Daily Returns'!E74)</f>
        <v>100394.7967903531</v>
      </c>
    </row>
    <row r="75" spans="1:6" x14ac:dyDescent="0.25">
      <c r="A75" s="63">
        <f>'Daily Prices'!A75</f>
        <v>42115</v>
      </c>
      <c r="B75" s="64">
        <f>B74*(1+'Daily Returns'!B75)</f>
        <v>100.61255932009917</v>
      </c>
      <c r="C75" s="64">
        <f>C74*(1+'Daily Returns'!C75)</f>
        <v>98.526094344584365</v>
      </c>
      <c r="D75" s="64">
        <f>D74*(1+'Daily Returns'!D75)</f>
        <v>100.68431327273872</v>
      </c>
      <c r="E75" s="64">
        <f>E74*(1+'Daily Returns'!E75)</f>
        <v>99.964788150690154</v>
      </c>
      <c r="F75" s="39">
        <f>F74*(1+'Daily Returns'!E75)</f>
        <v>99964.788150690132</v>
      </c>
    </row>
    <row r="76" spans="1:6" x14ac:dyDescent="0.25">
      <c r="A76" s="60">
        <f>'Daily Prices'!A76</f>
        <v>42116</v>
      </c>
      <c r="B76" s="65">
        <f>B75*(1+'Daily Returns'!B76)</f>
        <v>101.39085501647914</v>
      </c>
      <c r="C76" s="65">
        <f>C75*(1+'Daily Returns'!C76)</f>
        <v>98.097526902895851</v>
      </c>
      <c r="D76" s="65">
        <f>D75*(1+'Daily Returns'!D76)</f>
        <v>100.79724595394529</v>
      </c>
      <c r="E76" s="65">
        <f>E75*(1+'Daily Returns'!E76)</f>
        <v>100.05648110210625</v>
      </c>
      <c r="F76" s="66">
        <f>F75*(1+'Daily Returns'!E76)</f>
        <v>100056.48110210622</v>
      </c>
    </row>
    <row r="77" spans="1:6" x14ac:dyDescent="0.25">
      <c r="A77" s="63">
        <f>'Daily Prices'!A77</f>
        <v>42117</v>
      </c>
      <c r="B77" s="64">
        <f>B76*(1+'Daily Returns'!B77)</f>
        <v>100.82697325896828</v>
      </c>
      <c r="C77" s="64">
        <f>C76*(1+'Daily Returns'!C77)</f>
        <v>98.241666755108284</v>
      </c>
      <c r="D77" s="64">
        <f>D76*(1+'Daily Returns'!D77)</f>
        <v>100.32578349671488</v>
      </c>
      <c r="E77" s="64">
        <f>E76*(1+'Daily Returns'!E77)</f>
        <v>99.807950900268594</v>
      </c>
      <c r="F77" s="39">
        <f>F76*(1+'Daily Returns'!E77)</f>
        <v>99807.950900268566</v>
      </c>
    </row>
    <row r="78" spans="1:6" x14ac:dyDescent="0.25">
      <c r="A78" s="60">
        <f>'Daily Prices'!A78</f>
        <v>42118</v>
      </c>
      <c r="B78" s="65">
        <f>B77*(1+'Daily Returns'!B78)</f>
        <v>99.746978464813651</v>
      </c>
      <c r="C78" s="65">
        <f>C77*(1+'Daily Returns'!C78)</f>
        <v>98.691643570355154</v>
      </c>
      <c r="D78" s="65">
        <f>D77*(1+'Daily Returns'!D78)</f>
        <v>98.590020781292637</v>
      </c>
      <c r="E78" s="65">
        <f>E77*(1+'Daily Returns'!E78)</f>
        <v>99.152046281534851</v>
      </c>
      <c r="F78" s="66">
        <f>F77*(1+'Daily Returns'!E78)</f>
        <v>99152.046281534815</v>
      </c>
    </row>
    <row r="79" spans="1:6" x14ac:dyDescent="0.25">
      <c r="A79" s="63">
        <f>'Daily Prices'!A79</f>
        <v>42121</v>
      </c>
      <c r="B79" s="64">
        <f>B78*(1+'Daily Returns'!B79)</f>
        <v>98.798329476209091</v>
      </c>
      <c r="C79" s="64">
        <f>C78*(1+'Daily Returns'!C79)</f>
        <v>99.460979058252519</v>
      </c>
      <c r="D79" s="64">
        <f>D78*(1+'Daily Returns'!D79)</f>
        <v>97.03562207435084</v>
      </c>
      <c r="E79" s="64">
        <f>E78*(1+'Daily Returns'!E79)</f>
        <v>98.709340890847614</v>
      </c>
      <c r="F79" s="39">
        <f>F78*(1+'Daily Returns'!E79)</f>
        <v>98709.340890847569</v>
      </c>
    </row>
    <row r="80" spans="1:6" x14ac:dyDescent="0.25">
      <c r="A80" s="60">
        <f>'Daily Prices'!A80</f>
        <v>42122</v>
      </c>
      <c r="B80" s="65">
        <f>B79*(1+'Daily Returns'!B80)</f>
        <v>99.595892617078832</v>
      </c>
      <c r="C80" s="65">
        <f>C79*(1+'Daily Returns'!C80)</f>
        <v>99.885366824197149</v>
      </c>
      <c r="D80" s="65">
        <f>D79*(1+'Daily Returns'!D80)</f>
        <v>98.92315119964735</v>
      </c>
      <c r="E80" s="65">
        <f>E79*(1+'Daily Returns'!E80)</f>
        <v>99.692892419425604</v>
      </c>
      <c r="F80" s="66">
        <f>F79*(1+'Daily Returns'!E80)</f>
        <v>99692.892419425552</v>
      </c>
    </row>
    <row r="81" spans="1:6" x14ac:dyDescent="0.25">
      <c r="A81" s="63">
        <f>'Daily Prices'!A81</f>
        <v>42123</v>
      </c>
      <c r="B81" s="64">
        <f>B80*(1+'Daily Returns'!B81)</f>
        <v>98.976244331554199</v>
      </c>
      <c r="C81" s="64">
        <f>C80*(1+'Daily Returns'!C81)</f>
        <v>100.43885285065045</v>
      </c>
      <c r="D81" s="64">
        <f>D80*(1+'Daily Returns'!D81)</f>
        <v>98.547408635781608</v>
      </c>
      <c r="E81" s="64">
        <f>E80*(1+'Daily Returns'!E81)</f>
        <v>99.614184790793729</v>
      </c>
      <c r="F81" s="39">
        <f>F80*(1+'Daily Returns'!E81)</f>
        <v>99614.184790793675</v>
      </c>
    </row>
    <row r="82" spans="1:6" x14ac:dyDescent="0.25">
      <c r="A82" s="60">
        <f>'Daily Prices'!A82</f>
        <v>42124</v>
      </c>
      <c r="B82" s="65">
        <f>B81*(1+'Daily Returns'!B82)</f>
        <v>98.196021890725248</v>
      </c>
      <c r="C82" s="65">
        <f>C81*(1+'Daily Returns'!C82)</f>
        <v>98.379019547648952</v>
      </c>
      <c r="D82" s="65">
        <f>D81*(1+'Daily Returns'!D82)</f>
        <v>98.179852641743096</v>
      </c>
      <c r="E82" s="65">
        <f>E81*(1+'Daily Returns'!E82)</f>
        <v>98.449980675664861</v>
      </c>
      <c r="F82" s="66">
        <f>F81*(1+'Daily Returns'!E82)</f>
        <v>98449.980675664803</v>
      </c>
    </row>
    <row r="83" spans="1:6" x14ac:dyDescent="0.25">
      <c r="A83" s="63">
        <f>'Daily Prices'!A83</f>
        <v>42128</v>
      </c>
      <c r="B83" s="64">
        <f>B82*(1+'Daily Returns'!B83)</f>
        <v>99.938380531301604</v>
      </c>
      <c r="C83" s="64">
        <f>C82*(1+'Daily Returns'!C83)</f>
        <v>97.884704103196867</v>
      </c>
      <c r="D83" s="64">
        <f>D82*(1+'Daily Returns'!D83)</f>
        <v>99.638531455320219</v>
      </c>
      <c r="E83" s="64">
        <f>E82*(1+'Daily Returns'!E83)</f>
        <v>99.214978967241819</v>
      </c>
      <c r="F83" s="39">
        <f>F82*(1+'Daily Returns'!E83)</f>
        <v>99214.978967241768</v>
      </c>
    </row>
    <row r="84" spans="1:6" x14ac:dyDescent="0.25">
      <c r="A84" s="60">
        <f>'Daily Prices'!A84</f>
        <v>42129</v>
      </c>
      <c r="B84" s="65">
        <f>B83*(1+'Daily Returns'!B84)</f>
        <v>99.754976271960345</v>
      </c>
      <c r="C84" s="65">
        <f>C83*(1+'Daily Returns'!C84)</f>
        <v>99.386255889706916</v>
      </c>
      <c r="D84" s="65">
        <f>D83*(1+'Daily Returns'!D84)</f>
        <v>99.363966498037328</v>
      </c>
      <c r="E84" s="65">
        <f>E83*(1+'Daily Returns'!E84)</f>
        <v>99.687119899605591</v>
      </c>
      <c r="F84" s="66">
        <f>F83*(1+'Daily Returns'!E84)</f>
        <v>99687.119899605546</v>
      </c>
    </row>
    <row r="85" spans="1:6" x14ac:dyDescent="0.25">
      <c r="A85" s="63">
        <f>'Daily Prices'!A85</f>
        <v>42130</v>
      </c>
      <c r="B85" s="64">
        <f>B84*(1+'Daily Returns'!B85)</f>
        <v>97.127442148589083</v>
      </c>
      <c r="C85" s="64">
        <f>C84*(1+'Daily Returns'!C85)</f>
        <v>99.592933648892327</v>
      </c>
      <c r="D85" s="64">
        <f>D84*(1+'Daily Returns'!D85)</f>
        <v>96.199332479691009</v>
      </c>
      <c r="E85" s="64">
        <f>E84*(1+'Daily Returns'!E85)</f>
        <v>98.029839397882242</v>
      </c>
      <c r="F85" s="39">
        <f>F84*(1+'Daily Returns'!E85)</f>
        <v>98029.839397882199</v>
      </c>
    </row>
    <row r="86" spans="1:6" x14ac:dyDescent="0.25">
      <c r="A86" s="60">
        <f>'Daily Prices'!A86</f>
        <v>42131</v>
      </c>
      <c r="B86" s="65">
        <f>B85*(1+'Daily Returns'!B86)</f>
        <v>96.697523660785379</v>
      </c>
      <c r="C86" s="65">
        <f>C85*(1+'Daily Returns'!C86)</f>
        <v>99.718048770133734</v>
      </c>
      <c r="D86" s="65">
        <f>D85*(1+'Daily Returns'!D86)</f>
        <v>94.981212871806719</v>
      </c>
      <c r="E86" s="65">
        <f>E85*(1+'Daily Returns'!E86)</f>
        <v>97.576536647137715</v>
      </c>
      <c r="F86" s="66">
        <f>F85*(1+'Daily Returns'!E86)</f>
        <v>97576.536647137676</v>
      </c>
    </row>
    <row r="87" spans="1:6" x14ac:dyDescent="0.25">
      <c r="A87" s="63">
        <f>'Daily Prices'!A87</f>
        <v>42132</v>
      </c>
      <c r="B87" s="64">
        <f>B86*(1+'Daily Returns'!B87)</f>
        <v>98.538037207252998</v>
      </c>
      <c r="C87" s="64">
        <f>C86*(1+'Daily Returns'!C87)</f>
        <v>99.016819722723724</v>
      </c>
      <c r="D87" s="64">
        <f>D86*(1+'Daily Returns'!D87)</f>
        <v>96.387413673670736</v>
      </c>
      <c r="E87" s="64">
        <f>E86*(1+'Daily Returns'!E87)</f>
        <v>98.292629507611323</v>
      </c>
      <c r="F87" s="39">
        <f>F86*(1+'Daily Returns'!E87)</f>
        <v>98292.629507611287</v>
      </c>
    </row>
    <row r="88" spans="1:6" x14ac:dyDescent="0.25">
      <c r="A88" s="60">
        <f>'Daily Prices'!A88</f>
        <v>42135</v>
      </c>
      <c r="B88" s="65">
        <f>B87*(1+'Daily Returns'!B88)</f>
        <v>99.999127511947648</v>
      </c>
      <c r="C88" s="65">
        <f>C87*(1+'Daily Returns'!C88)</f>
        <v>99.651999411439036</v>
      </c>
      <c r="D88" s="65">
        <f>D87*(1+'Daily Returns'!D88)</f>
        <v>98.589181133105228</v>
      </c>
      <c r="E88" s="65">
        <f>E87*(1+'Daily Returns'!E88)</f>
        <v>99.655665023890748</v>
      </c>
      <c r="F88" s="66">
        <f>F87*(1+'Daily Returns'!E88)</f>
        <v>99655.665023890702</v>
      </c>
    </row>
    <row r="89" spans="1:6" x14ac:dyDescent="0.25">
      <c r="A89" s="63">
        <f>'Daily Prices'!A89</f>
        <v>42136</v>
      </c>
      <c r="B89" s="64">
        <f>B88*(1+'Daily Returns'!B89)</f>
        <v>97.709500740524248</v>
      </c>
      <c r="C89" s="64">
        <f>C88*(1+'Daily Returns'!C89)</f>
        <v>100.36351386781058</v>
      </c>
      <c r="D89" s="64">
        <f>D88*(1+'Daily Returns'!D89)</f>
        <v>95.849619009634964</v>
      </c>
      <c r="E89" s="64">
        <f>E88*(1+'Daily Returns'!E89)</f>
        <v>98.424993304421932</v>
      </c>
      <c r="F89" s="39">
        <f>F88*(1+'Daily Returns'!E89)</f>
        <v>98424.993304421892</v>
      </c>
    </row>
    <row r="90" spans="1:6" x14ac:dyDescent="0.25">
      <c r="A90" s="60">
        <f>'Daily Prices'!A90</f>
        <v>42137</v>
      </c>
      <c r="B90" s="65">
        <f>B89*(1+'Daily Returns'!B90)</f>
        <v>99.067746516046157</v>
      </c>
      <c r="C90" s="65">
        <f>C89*(1+'Daily Returns'!C90)</f>
        <v>101.42150903065455</v>
      </c>
      <c r="D90" s="65">
        <f>D89*(1+'Daily Returns'!D90)</f>
        <v>97.07634501144021</v>
      </c>
      <c r="E90" s="65">
        <f>E89*(1+'Daily Returns'!E90)</f>
        <v>99.628380858279655</v>
      </c>
      <c r="F90" s="66">
        <f>F89*(1+'Daily Returns'!E90)</f>
        <v>99628.380858279619</v>
      </c>
    </row>
    <row r="91" spans="1:6" x14ac:dyDescent="0.25">
      <c r="A91" s="63">
        <f>'Daily Prices'!A91</f>
        <v>42138</v>
      </c>
      <c r="B91" s="64">
        <f>B90*(1+'Daily Returns'!B91)</f>
        <v>98.904009591552011</v>
      </c>
      <c r="C91" s="64">
        <f>C90*(1+'Daily Returns'!C91)</f>
        <v>101.71830531574832</v>
      </c>
      <c r="D91" s="64">
        <f>D90*(1+'Daily Returns'!D91)</f>
        <v>97.686559331640055</v>
      </c>
      <c r="E91" s="64">
        <f>E90*(1+'Daily Returns'!E91)</f>
        <v>99.883478240773982</v>
      </c>
      <c r="F91" s="39">
        <f>F90*(1+'Daily Returns'!E91)</f>
        <v>99883.478240773955</v>
      </c>
    </row>
    <row r="92" spans="1:6" x14ac:dyDescent="0.25">
      <c r="A92" s="60">
        <f>'Daily Prices'!A92</f>
        <v>42139</v>
      </c>
      <c r="B92" s="65">
        <f>B91*(1+'Daily Returns'!B92)</f>
        <v>99.332764761952561</v>
      </c>
      <c r="C92" s="65">
        <f>C91*(1+'Daily Returns'!C92)</f>
        <v>101.31906111642435</v>
      </c>
      <c r="D92" s="65">
        <f>D91*(1+'Daily Returns'!D92)</f>
        <v>98.135981023950961</v>
      </c>
      <c r="E92" s="65">
        <f>E91*(1+'Daily Returns'!E92)</f>
        <v>99.994420291602154</v>
      </c>
      <c r="F92" s="66">
        <f>F91*(1+'Daily Returns'!E92)</f>
        <v>99994.420291602131</v>
      </c>
    </row>
    <row r="93" spans="1:6" x14ac:dyDescent="0.25">
      <c r="A93" s="63">
        <f>'Daily Prices'!A93</f>
        <v>42142</v>
      </c>
      <c r="B93" s="64">
        <f>B92*(1+'Daily Returns'!B93)</f>
        <v>100.65349355122271</v>
      </c>
      <c r="C93" s="64">
        <f>C92*(1+'Daily Returns'!C93)</f>
        <v>102.07756089322449</v>
      </c>
      <c r="D93" s="64">
        <f>D92*(1+'Daily Returns'!D93)</f>
        <v>99.183861961838005</v>
      </c>
      <c r="E93" s="64">
        <f>E92*(1+'Daily Returns'!E93)</f>
        <v>101.01302893477445</v>
      </c>
      <c r="F93" s="39">
        <f>F92*(1+'Daily Returns'!E93)</f>
        <v>101013.02893477443</v>
      </c>
    </row>
    <row r="94" spans="1:6" x14ac:dyDescent="0.25">
      <c r="A94" s="60">
        <f>'Daily Prices'!A94</f>
        <v>42143</v>
      </c>
      <c r="B94" s="65">
        <f>B93*(1+'Daily Returns'!B94)</f>
        <v>100.50164427644205</v>
      </c>
      <c r="C94" s="65">
        <f>C93*(1+'Daily Returns'!C94)</f>
        <v>101.52685258231261</v>
      </c>
      <c r="D94" s="65">
        <f>D93*(1+'Daily Returns'!D94)</f>
        <v>99.178824072713553</v>
      </c>
      <c r="E94" s="65">
        <f>E93*(1+'Daily Returns'!E94)</f>
        <v>100.74778612557643</v>
      </c>
      <c r="F94" s="66">
        <f>F93*(1+'Daily Returns'!E94)</f>
        <v>100747.7861255764</v>
      </c>
    </row>
    <row r="95" spans="1:6" x14ac:dyDescent="0.25">
      <c r="A95" s="63">
        <f>'Daily Prices'!A95</f>
        <v>42144</v>
      </c>
      <c r="B95" s="64">
        <f>B94*(1+'Daily Returns'!B95)</f>
        <v>101.19847140093228</v>
      </c>
      <c r="C95" s="64">
        <f>C94*(1+'Daily Returns'!C95)</f>
        <v>101.0202470568334</v>
      </c>
      <c r="D95" s="64">
        <f>D94*(1+'Daily Returns'!D95)</f>
        <v>99.685131929721479</v>
      </c>
      <c r="E95" s="64">
        <f>E94*(1+'Daily Returns'!E95)</f>
        <v>100.91055423693442</v>
      </c>
      <c r="F95" s="39">
        <f>F94*(1+'Daily Returns'!E95)</f>
        <v>100910.55423693439</v>
      </c>
    </row>
    <row r="96" spans="1:6" x14ac:dyDescent="0.25">
      <c r="A96" s="60">
        <f>'Daily Prices'!A96</f>
        <v>42145</v>
      </c>
      <c r="B96" s="65">
        <f>B95*(1+'Daily Returns'!B96)</f>
        <v>101.09719007952005</v>
      </c>
      <c r="C96" s="65">
        <f>C95*(1+'Daily Returns'!C96)</f>
        <v>100.28748045608505</v>
      </c>
      <c r="D96" s="65">
        <f>D95*(1+'Daily Returns'!D96)</f>
        <v>99.372153067864602</v>
      </c>
      <c r="E96" s="65">
        <f>E95*(1+'Daily Returns'!E96)</f>
        <v>100.49242002918579</v>
      </c>
      <c r="F96" s="66">
        <f>F95*(1+'Daily Returns'!E96)</f>
        <v>100492.42002918577</v>
      </c>
    </row>
    <row r="97" spans="1:6" x14ac:dyDescent="0.25">
      <c r="A97" s="63">
        <f>'Daily Prices'!A97</f>
        <v>42146</v>
      </c>
      <c r="B97" s="64">
        <f>B96*(1+'Daily Returns'!B97)</f>
        <v>101.63576968351227</v>
      </c>
      <c r="C97" s="64">
        <f>C96*(1+'Daily Returns'!C97)</f>
        <v>100.13432613079551</v>
      </c>
      <c r="D97" s="64">
        <f>D96*(1+'Daily Returns'!D97)</f>
        <v>99.285879216608279</v>
      </c>
      <c r="E97" s="64">
        <f>E96*(1+'Daily Returns'!E97)</f>
        <v>100.56546650848337</v>
      </c>
      <c r="F97" s="39">
        <f>F96*(1+'Daily Returns'!E97)</f>
        <v>100565.46650848334</v>
      </c>
    </row>
    <row r="98" spans="1:6" x14ac:dyDescent="0.25">
      <c r="A98" s="60">
        <f>'Daily Prices'!A98</f>
        <v>42149</v>
      </c>
      <c r="B98" s="65">
        <f>B97*(1+'Daily Returns'!B98)</f>
        <v>100.49564592108204</v>
      </c>
      <c r="C98" s="65">
        <f>C97*(1+'Daily Returns'!C98)</f>
        <v>100.13432613079551</v>
      </c>
      <c r="D98" s="65">
        <f>D97*(1+'Daily Returns'!D98)</f>
        <v>98.526837255190117</v>
      </c>
      <c r="E98" s="65">
        <f>E97*(1+'Daily Returns'!E98)</f>
        <v>99.996383967616268</v>
      </c>
      <c r="F98" s="66">
        <f>F97*(1+'Daily Returns'!E98)</f>
        <v>99996.383967616246</v>
      </c>
    </row>
    <row r="99" spans="1:6" x14ac:dyDescent="0.25">
      <c r="A99" s="63">
        <f>'Daily Prices'!A99</f>
        <v>42150</v>
      </c>
      <c r="B99" s="64">
        <f>B98*(1+'Daily Returns'!B99)</f>
        <v>100.08677620754167</v>
      </c>
      <c r="C99" s="64">
        <f>C98*(1+'Daily Returns'!C99)</f>
        <v>99.26245101164541</v>
      </c>
      <c r="D99" s="64">
        <f>D98*(1+'Daily Returns'!D99)</f>
        <v>98.322592833602755</v>
      </c>
      <c r="E99" s="64">
        <f>E98*(1+'Daily Returns'!E99)</f>
        <v>99.463875582911498</v>
      </c>
      <c r="F99" s="39">
        <f>F98*(1+'Daily Returns'!E99)</f>
        <v>99463.875582911482</v>
      </c>
    </row>
    <row r="100" spans="1:6" x14ac:dyDescent="0.25">
      <c r="A100" s="60">
        <f>'Daily Prices'!A100</f>
        <v>42151</v>
      </c>
      <c r="B100" s="65">
        <f>B99*(1+'Daily Returns'!B100)</f>
        <v>100.20765215646331</v>
      </c>
      <c r="C100" s="65">
        <f>C99*(1+'Daily Returns'!C100)</f>
        <v>99.338196169870912</v>
      </c>
      <c r="D100" s="65">
        <f>D99*(1+'Daily Returns'!D100)</f>
        <v>98.474359243477025</v>
      </c>
      <c r="E100" s="65">
        <f>E99*(1+'Daily Returns'!E100)</f>
        <v>99.576330639854504</v>
      </c>
      <c r="F100" s="66">
        <f>F99*(1+'Daily Returns'!E100)</f>
        <v>99576.330639854481</v>
      </c>
    </row>
    <row r="101" spans="1:6" x14ac:dyDescent="0.25">
      <c r="A101" s="63">
        <f>'Daily Prices'!A101</f>
        <v>42152</v>
      </c>
      <c r="B101" s="64">
        <f>B100*(1+'Daily Returns'!B101)</f>
        <v>99.996982645485588</v>
      </c>
      <c r="C101" s="64">
        <f>C100*(1+'Daily Returns'!C101)</f>
        <v>99.104894269271398</v>
      </c>
      <c r="D101" s="64">
        <f>D100*(1+'Daily Returns'!D101)</f>
        <v>98.461974432712722</v>
      </c>
      <c r="E101" s="64">
        <f>E100*(1+'Daily Returns'!E101)</f>
        <v>99.41622647000186</v>
      </c>
      <c r="F101" s="39">
        <f>F100*(1+'Daily Returns'!E101)</f>
        <v>99416.226470001842</v>
      </c>
    </row>
    <row r="102" spans="1:6" x14ac:dyDescent="0.25">
      <c r="A102" s="60">
        <f>'Daily Prices'!A102</f>
        <v>42153</v>
      </c>
      <c r="B102" s="65">
        <f>B101*(1+'Daily Returns'!B102)</f>
        <v>101.16658923335204</v>
      </c>
      <c r="C102" s="65">
        <f>C101*(1+'Daily Returns'!C102)</f>
        <v>99.420033958882939</v>
      </c>
      <c r="D102" s="65">
        <f>D101*(1+'Daily Returns'!D102)</f>
        <v>99.951090493083427</v>
      </c>
      <c r="E102" s="65">
        <f>E101*(1+'Daily Returns'!E102)</f>
        <v>100.3425868731422</v>
      </c>
      <c r="F102" s="66">
        <f>F101*(1+'Daily Returns'!E102)</f>
        <v>100342.58687314218</v>
      </c>
    </row>
    <row r="103" spans="1:6" x14ac:dyDescent="0.25">
      <c r="A103" s="63">
        <f>'Daily Prices'!A103</f>
        <v>42156</v>
      </c>
      <c r="B103" s="64">
        <f>B102*(1+'Daily Returns'!B103)</f>
        <v>101.24129602283595</v>
      </c>
      <c r="C103" s="64">
        <f>C102*(1+'Daily Returns'!C103)</f>
        <v>99.989111879175667</v>
      </c>
      <c r="D103" s="64">
        <f>D102*(1+'Daily Returns'!D103)</f>
        <v>100.21599949621113</v>
      </c>
      <c r="E103" s="64">
        <f>E102*(1+'Daily Returns'!E103)</f>
        <v>100.67434378630391</v>
      </c>
      <c r="F103" s="39">
        <f>F102*(1+'Daily Returns'!E103)</f>
        <v>100674.34378630389</v>
      </c>
    </row>
    <row r="104" spans="1:6" x14ac:dyDescent="0.25">
      <c r="A104" s="60">
        <f>'Daily Prices'!A104</f>
        <v>42157</v>
      </c>
      <c r="B104" s="65">
        <f>B103*(1+'Daily Returns'!B104)</f>
        <v>98.839736305027671</v>
      </c>
      <c r="C104" s="65">
        <f>C103*(1+'Daily Returns'!C104)</f>
        <v>99.508737422156884</v>
      </c>
      <c r="D104" s="65">
        <f>D103*(1+'Daily Returns'!D104)</f>
        <v>97.976447868343215</v>
      </c>
      <c r="E104" s="65">
        <f>E103*(1+'Daily Returns'!E104)</f>
        <v>99.089505592259627</v>
      </c>
      <c r="F104" s="66">
        <f>F103*(1+'Daily Returns'!E104)</f>
        <v>99089.505592259593</v>
      </c>
    </row>
    <row r="105" spans="1:6" x14ac:dyDescent="0.25">
      <c r="A105" s="63">
        <f>'Daily Prices'!A105</f>
        <v>42158</v>
      </c>
      <c r="B105" s="64">
        <f>B104*(1+'Daily Returns'!B105)</f>
        <v>97.563068162402047</v>
      </c>
      <c r="C105" s="64">
        <f>C104*(1+'Daily Returns'!C105)</f>
        <v>99.959631407629601</v>
      </c>
      <c r="D105" s="64">
        <f>D104*(1+'Daily Returns'!D105)</f>
        <v>96.715506202901025</v>
      </c>
      <c r="E105" s="64">
        <f>E104*(1+'Daily Returns'!E105)</f>
        <v>98.502555083671737</v>
      </c>
      <c r="F105" s="39">
        <f>F104*(1+'Daily Returns'!E105)</f>
        <v>98502.555083671701</v>
      </c>
    </row>
    <row r="106" spans="1:6" x14ac:dyDescent="0.25">
      <c r="A106" s="60">
        <f>'Daily Prices'!A106</f>
        <v>42159</v>
      </c>
      <c r="B106" s="65">
        <f>B105*(1+'Daily Returns'!B106)</f>
        <v>97.476619137880036</v>
      </c>
      <c r="C106" s="65">
        <f>C105*(1+'Daily Returns'!C106)</f>
        <v>98.532016643757331</v>
      </c>
      <c r="D106" s="65">
        <f>D105*(1+'Daily Returns'!D106)</f>
        <v>96.964461890467931</v>
      </c>
      <c r="E106" s="65">
        <f>E105*(1+'Daily Returns'!E106)</f>
        <v>97.989715387260702</v>
      </c>
      <c r="F106" s="66">
        <f>F105*(1+'Daily Returns'!E106)</f>
        <v>97989.715387260672</v>
      </c>
    </row>
    <row r="107" spans="1:6" x14ac:dyDescent="0.25">
      <c r="A107" s="63">
        <f>'Daily Prices'!A107</f>
        <v>42160</v>
      </c>
      <c r="B107" s="64">
        <f>B106*(1+'Daily Returns'!B107)</f>
        <v>97.313282103743234</v>
      </c>
      <c r="C107" s="64">
        <f>C106*(1+'Daily Returns'!C107)</f>
        <v>97.779963263401896</v>
      </c>
      <c r="D107" s="64">
        <f>D106*(1+'Daily Returns'!D107)</f>
        <v>96.70375112827729</v>
      </c>
      <c r="E107" s="64">
        <f>E106*(1+'Daily Returns'!E107)</f>
        <v>97.562250440217014</v>
      </c>
      <c r="F107" s="39">
        <f>F106*(1+'Daily Returns'!E107)</f>
        <v>97562.250440216987</v>
      </c>
    </row>
    <row r="108" spans="1:6" x14ac:dyDescent="0.25">
      <c r="A108" s="60">
        <f>'Daily Prices'!A108</f>
        <v>42163</v>
      </c>
      <c r="B108" s="65">
        <f>B107*(1+'Daily Returns'!B108)</f>
        <v>96.421163070198247</v>
      </c>
      <c r="C108" s="65">
        <f>C107*(1+'Daily Returns'!C108)</f>
        <v>98.45106982010762</v>
      </c>
      <c r="D108" s="65">
        <f>D107*(1+'Daily Returns'!D108)</f>
        <v>95.619135582191092</v>
      </c>
      <c r="E108" s="65">
        <f>E107*(1+'Daily Returns'!E108)</f>
        <v>97.233501619039984</v>
      </c>
      <c r="F108" s="66">
        <f>F107*(1+'Daily Returns'!E108)</f>
        <v>97233.501619039962</v>
      </c>
    </row>
    <row r="109" spans="1:6" x14ac:dyDescent="0.25">
      <c r="A109" s="63">
        <f>'Daily Prices'!A109</f>
        <v>42164</v>
      </c>
      <c r="B109" s="64">
        <f>B108*(1+'Daily Returns'!B109)</f>
        <v>96.269059319735646</v>
      </c>
      <c r="C109" s="64">
        <f>C108*(1+'Daily Returns'!C109)</f>
        <v>98.705938323447029</v>
      </c>
      <c r="D109" s="64">
        <f>D108*(1+'Daily Returns'!D109)</f>
        <v>95.601922794349207</v>
      </c>
      <c r="E109" s="64">
        <f>E108*(1+'Daily Returns'!E109)</f>
        <v>97.282921630519937</v>
      </c>
      <c r="F109" s="39">
        <f>F108*(1+'Daily Returns'!E109)</f>
        <v>97282.921630519908</v>
      </c>
    </row>
    <row r="110" spans="1:6" x14ac:dyDescent="0.25">
      <c r="A110" s="60">
        <f>'Daily Prices'!A110</f>
        <v>42165</v>
      </c>
      <c r="B110" s="65">
        <f>B109*(1+'Daily Returns'!B110)</f>
        <v>97.575064873122102</v>
      </c>
      <c r="C110" s="65">
        <f>C109*(1+'Daily Returns'!C110)</f>
        <v>99.354312160982943</v>
      </c>
      <c r="D110" s="65">
        <f>D109*(1+'Daily Returns'!D110)</f>
        <v>96.753710195428155</v>
      </c>
      <c r="E110" s="65">
        <f>E109*(1+'Daily Returns'!E110)</f>
        <v>98.286072031136413</v>
      </c>
      <c r="F110" s="66">
        <f>F109*(1+'Daily Returns'!E110)</f>
        <v>98286.072031136384</v>
      </c>
    </row>
    <row r="111" spans="1:6" x14ac:dyDescent="0.25">
      <c r="A111" s="63">
        <f>'Daily Prices'!A111</f>
        <v>42166</v>
      </c>
      <c r="B111" s="64">
        <f>B110*(1+'Daily Returns'!B111)</f>
        <v>95.868187413341971</v>
      </c>
      <c r="C111" s="64">
        <f>C110*(1+'Daily Returns'!C111)</f>
        <v>98.811426001854713</v>
      </c>
      <c r="D111" s="64">
        <f>D110*(1+'Daily Returns'!D111)</f>
        <v>94.902915678330814</v>
      </c>
      <c r="E111" s="64">
        <f>E110*(1+'Daily Returns'!E111)</f>
        <v>96.991425762898601</v>
      </c>
      <c r="F111" s="39">
        <f>F110*(1+'Daily Returns'!E111)</f>
        <v>96991.425762898565</v>
      </c>
    </row>
    <row r="112" spans="1:6" x14ac:dyDescent="0.25">
      <c r="A112" s="60">
        <f>'Daily Prices'!A112</f>
        <v>42167</v>
      </c>
      <c r="B112" s="65">
        <f>B111*(1+'Daily Returns'!B112)</f>
        <v>96.065660542527638</v>
      </c>
      <c r="C112" s="65">
        <f>C111*(1+'Daily Returns'!C112)</f>
        <v>99.231935447987453</v>
      </c>
      <c r="D112" s="65">
        <f>D111*(1+'Daily Returns'!D112)</f>
        <v>95.168034593505354</v>
      </c>
      <c r="E112" s="65">
        <f>E111*(1+'Daily Returns'!E112)</f>
        <v>97.297753455466562</v>
      </c>
      <c r="F112" s="66">
        <f>F111*(1+'Daily Returns'!E112)</f>
        <v>97297.753455466533</v>
      </c>
    </row>
    <row r="113" spans="1:6" x14ac:dyDescent="0.25">
      <c r="A113" s="63">
        <f>'Daily Prices'!A113</f>
        <v>42170</v>
      </c>
      <c r="B113" s="64">
        <f>B112*(1+'Daily Returns'!B113)</f>
        <v>96.651863452711552</v>
      </c>
      <c r="C113" s="64">
        <f>C112*(1+'Daily Returns'!C113)</f>
        <v>99.132291454161773</v>
      </c>
      <c r="D113" s="64">
        <f>D112*(1+'Daily Returns'!D113)</f>
        <v>95.249060643590383</v>
      </c>
      <c r="E113" s="64">
        <f>E112*(1+'Daily Returns'!E113)</f>
        <v>97.46164091288999</v>
      </c>
      <c r="F113" s="39">
        <f>F112*(1+'Daily Returns'!E113)</f>
        <v>97461.640912889954</v>
      </c>
    </row>
    <row r="114" spans="1:6" x14ac:dyDescent="0.25">
      <c r="A114" s="60">
        <f>'Daily Prices'!A114</f>
        <v>42171</v>
      </c>
      <c r="B114" s="65">
        <f>B113*(1+'Daily Returns'!B114)</f>
        <v>97.015254726522301</v>
      </c>
      <c r="C114" s="65">
        <f>C113*(1+'Daily Returns'!C114)</f>
        <v>99.095132957582038</v>
      </c>
      <c r="D114" s="65">
        <f>D113*(1+'Daily Returns'!D114)</f>
        <v>95.846050504838516</v>
      </c>
      <c r="E114" s="65">
        <f>E113*(1+'Daily Returns'!E114)</f>
        <v>97.740216041273158</v>
      </c>
      <c r="F114" s="66">
        <f>F113*(1+'Daily Returns'!E114)</f>
        <v>97740.216041273132</v>
      </c>
    </row>
    <row r="115" spans="1:6" x14ac:dyDescent="0.25">
      <c r="A115" s="63">
        <f>'Daily Prices'!A115</f>
        <v>42172</v>
      </c>
      <c r="B115" s="64">
        <f>B114*(1+'Daily Returns'!B115)</f>
        <v>97.546563596744789</v>
      </c>
      <c r="C115" s="64">
        <f>C114*(1+'Daily Returns'!C115)</f>
        <v>99.020475301195475</v>
      </c>
      <c r="D115" s="64">
        <f>D114*(1+'Daily Returns'!D115)</f>
        <v>96.306387623585749</v>
      </c>
      <c r="E115" s="64">
        <f>E114*(1+'Daily Returns'!E115)</f>
        <v>98.012175410979737</v>
      </c>
      <c r="F115" s="39">
        <f>F114*(1+'Daily Returns'!E115)</f>
        <v>98012.175410979704</v>
      </c>
    </row>
    <row r="116" spans="1:6" x14ac:dyDescent="0.25">
      <c r="A116" s="60">
        <f>'Daily Prices'!A116</f>
        <v>42173</v>
      </c>
      <c r="B116" s="65">
        <f>B115*(1+'Daily Returns'!B116)</f>
        <v>98.57599043753099</v>
      </c>
      <c r="C116" s="65">
        <f>C115*(1+'Daily Returns'!C116)</f>
        <v>100.17648975632247</v>
      </c>
      <c r="D116" s="65">
        <f>D115*(1+'Daily Returns'!D116)</f>
        <v>97.320682633976404</v>
      </c>
      <c r="E116" s="65">
        <f>E115*(1+'Daily Returns'!E116)</f>
        <v>99.089852882612249</v>
      </c>
      <c r="F116" s="66">
        <f>F115*(1+'Daily Returns'!E116)</f>
        <v>99089.852882612206</v>
      </c>
    </row>
    <row r="117" spans="1:6" x14ac:dyDescent="0.25">
      <c r="A117" s="63">
        <f>'Daily Prices'!A117</f>
        <v>42174</v>
      </c>
      <c r="B117" s="64">
        <f>B116*(1+'Daily Returns'!B117)</f>
        <v>99.304299839244123</v>
      </c>
      <c r="C117" s="64">
        <f>C116*(1+'Daily Returns'!C117)</f>
        <v>100.02738408245834</v>
      </c>
      <c r="D117" s="64">
        <f>D116*(1+'Daily Returns'!D117)</f>
        <v>97.859736770293296</v>
      </c>
      <c r="E117" s="64">
        <f>E116*(1+'Daily Returns'!E117)</f>
        <v>99.415145401430834</v>
      </c>
      <c r="F117" s="39">
        <f>F116*(1+'Daily Returns'!E117)</f>
        <v>99415.145401430796</v>
      </c>
    </row>
    <row r="118" spans="1:6" x14ac:dyDescent="0.25">
      <c r="A118" s="60">
        <f>'Daily Prices'!A118</f>
        <v>42177</v>
      </c>
      <c r="B118" s="65">
        <f>B117*(1+'Daily Returns'!B118)</f>
        <v>100.80948714425213</v>
      </c>
      <c r="C118" s="65">
        <f>C117*(1+'Daily Returns'!C118)</f>
        <v>98.573236894194537</v>
      </c>
      <c r="D118" s="65">
        <f>D117*(1+'Daily Returns'!D118)</f>
        <v>99.455907974558698</v>
      </c>
      <c r="E118" s="65">
        <f>E117*(1+'Daily Returns'!E118)</f>
        <v>99.775569271834939</v>
      </c>
      <c r="F118" s="66">
        <f>F117*(1+'Daily Returns'!E118)</f>
        <v>99775.569271834902</v>
      </c>
    </row>
    <row r="119" spans="1:6" x14ac:dyDescent="0.25">
      <c r="A119" s="63">
        <f>'Daily Prices'!A119</f>
        <v>42178</v>
      </c>
      <c r="B119" s="64">
        <f>B118*(1+'Daily Returns'!B119)</f>
        <v>101.07908595243345</v>
      </c>
      <c r="C119" s="64">
        <f>C118*(1+'Daily Returns'!C119)</f>
        <v>98.12264426465299</v>
      </c>
      <c r="D119" s="64">
        <f>D118*(1+'Daily Returns'!D119)</f>
        <v>100.05751590083757</v>
      </c>
      <c r="E119" s="64">
        <f>E118*(1+'Daily Returns'!E119)</f>
        <v>99.854246400016251</v>
      </c>
      <c r="F119" s="39">
        <f>F118*(1+'Daily Returns'!E119)</f>
        <v>99854.246400016214</v>
      </c>
    </row>
    <row r="120" spans="1:6" x14ac:dyDescent="0.25">
      <c r="A120" s="60">
        <f>'Daily Prices'!A120</f>
        <v>42179</v>
      </c>
      <c r="B120" s="65">
        <f>B119*(1+'Daily Returns'!B120)</f>
        <v>100.8075240461343</v>
      </c>
      <c r="C120" s="65">
        <f>C119*(1+'Daily Returns'!C120)</f>
        <v>97.703576086018202</v>
      </c>
      <c r="D120" s="65">
        <f>D119*(1+'Daily Returns'!D120)</f>
        <v>99.449820525199968</v>
      </c>
      <c r="E120" s="65">
        <f>E119*(1+'Daily Returns'!E120)</f>
        <v>99.421241342415016</v>
      </c>
      <c r="F120" s="66">
        <f>F119*(1+'Daily Returns'!E120)</f>
        <v>99421.241342414985</v>
      </c>
    </row>
    <row r="121" spans="1:6" x14ac:dyDescent="0.25">
      <c r="A121" s="63">
        <f>'Daily Prices'!A121</f>
        <v>42180</v>
      </c>
      <c r="B121" s="64">
        <f>B120*(1+'Daily Returns'!B121)</f>
        <v>101.41208555908676</v>
      </c>
      <c r="C121" s="64">
        <f>C120*(1+'Daily Returns'!C121)</f>
        <v>97.606945651506095</v>
      </c>
      <c r="D121" s="64">
        <f>D120*(1+'Daily Returns'!D121)</f>
        <v>99.859988664749508</v>
      </c>
      <c r="E121" s="64">
        <f>E120*(1+'Daily Returns'!E121)</f>
        <v>99.683799044651792</v>
      </c>
      <c r="F121" s="39">
        <f>F120*(1+'Daily Returns'!E121)</f>
        <v>99683.799044651765</v>
      </c>
    </row>
    <row r="122" spans="1:6" x14ac:dyDescent="0.25">
      <c r="A122" s="60">
        <f>'Daily Prices'!A122</f>
        <v>42181</v>
      </c>
      <c r="B122" s="65">
        <f>B121*(1+'Daily Returns'!B122)</f>
        <v>101.10624214306337</v>
      </c>
      <c r="C122" s="65">
        <f>C121*(1+'Daily Returns'!C122)</f>
        <v>97.475986845682669</v>
      </c>
      <c r="D122" s="65">
        <f>D121*(1+'Daily Returns'!D122)</f>
        <v>99.662251516614575</v>
      </c>
      <c r="E122" s="65">
        <f>E121*(1+'Daily Returns'!E122)</f>
        <v>99.480895090052641</v>
      </c>
      <c r="F122" s="66">
        <f>F121*(1+'Daily Returns'!E122)</f>
        <v>99480.895090052611</v>
      </c>
    </row>
    <row r="123" spans="1:6" x14ac:dyDescent="0.25">
      <c r="A123" s="63">
        <f>'Daily Prices'!A123</f>
        <v>42184</v>
      </c>
      <c r="B123" s="64">
        <f>B122*(1+'Daily Returns'!B123)</f>
        <v>100.50026283702583</v>
      </c>
      <c r="C123" s="64">
        <f>C122*(1+'Daily Returns'!C123)</f>
        <v>98.213679960787204</v>
      </c>
      <c r="D123" s="64">
        <f>D122*(1+'Daily Returns'!D123)</f>
        <v>98.545519427359977</v>
      </c>
      <c r="E123" s="64">
        <f>E122*(1+'Daily Returns'!E123)</f>
        <v>99.268760222671858</v>
      </c>
      <c r="F123" s="39">
        <f>F122*(1+'Daily Returns'!E123)</f>
        <v>99268.76022267183</v>
      </c>
    </row>
    <row r="124" spans="1:6" x14ac:dyDescent="0.25">
      <c r="A124" s="60">
        <f>'Daily Prices'!A124</f>
        <v>42185</v>
      </c>
      <c r="B124" s="65">
        <f>B123*(1+'Daily Returns'!B124)</f>
        <v>100.99350941596381</v>
      </c>
      <c r="C124" s="65">
        <f>C123*(1+'Daily Returns'!C124)</f>
        <v>97.600328923447861</v>
      </c>
      <c r="D124" s="65">
        <f>D123*(1+'Daily Returns'!D124)</f>
        <v>99.198345893070837</v>
      </c>
      <c r="E124" s="65">
        <f>E123*(1+'Daily Returns'!E124)</f>
        <v>99.364230228117606</v>
      </c>
      <c r="F124" s="66">
        <f>F123*(1+'Daily Returns'!E124)</f>
        <v>99364.23022811758</v>
      </c>
    </row>
    <row r="125" spans="1:6" x14ac:dyDescent="0.25">
      <c r="A125" s="63">
        <f>'Daily Prices'!A125</f>
        <v>42186</v>
      </c>
      <c r="B125" s="64">
        <f>B124*(1+'Daily Returns'!B125)</f>
        <v>101.86614288300594</v>
      </c>
      <c r="C125" s="64">
        <f>C124*(1+'Daily Returns'!C125)</f>
        <v>97.308957045118845</v>
      </c>
      <c r="D125" s="64">
        <f>D124*(1+'Daily Returns'!D125)</f>
        <v>100.6011881021852</v>
      </c>
      <c r="E125" s="64">
        <f>E124*(1+'Daily Returns'!E125)</f>
        <v>99.924698268207592</v>
      </c>
      <c r="F125" s="39">
        <f>F124*(1+'Daily Returns'!E125)</f>
        <v>99924.698268207561</v>
      </c>
    </row>
    <row r="126" spans="1:6" x14ac:dyDescent="0.25">
      <c r="A126" s="60">
        <f>'Daily Prices'!A126</f>
        <v>42187</v>
      </c>
      <c r="B126" s="65">
        <f>B125*(1+'Daily Returns'!B126)</f>
        <v>101.59323589095939</v>
      </c>
      <c r="C126" s="65">
        <f>C125*(1+'Daily Returns'!C126)</f>
        <v>96.732358328973604</v>
      </c>
      <c r="D126" s="65">
        <f>D125*(1+'Daily Returns'!D126)</f>
        <v>100.55374797959657</v>
      </c>
      <c r="E126" s="65">
        <f>E125*(1+'Daily Returns'!E126)</f>
        <v>99.593410962135806</v>
      </c>
      <c r="F126" s="66">
        <f>F125*(1+'Daily Returns'!E126)</f>
        <v>99593.410962135778</v>
      </c>
    </row>
    <row r="127" spans="1:6" x14ac:dyDescent="0.25">
      <c r="A127" s="63">
        <f>'Daily Prices'!A127</f>
        <v>42188</v>
      </c>
      <c r="B127" s="64">
        <f>B126*(1+'Daily Returns'!B127)</f>
        <v>102.12759846936518</v>
      </c>
      <c r="C127" s="64">
        <f>C126*(1+'Daily Returns'!C127)</f>
        <v>97.083058018485374</v>
      </c>
      <c r="D127" s="64">
        <f>D126*(1+'Daily Returns'!D127)</f>
        <v>100.82222548752074</v>
      </c>
      <c r="E127" s="64">
        <f>E126*(1+'Daily Returns'!E127)</f>
        <v>99.974767075789188</v>
      </c>
      <c r="F127" s="39">
        <f>F126*(1+'Daily Returns'!E127)</f>
        <v>99974.767075789161</v>
      </c>
    </row>
    <row r="128" spans="1:6" x14ac:dyDescent="0.25">
      <c r="A128" s="60">
        <f>'Daily Prices'!A128</f>
        <v>42191</v>
      </c>
      <c r="B128" s="65">
        <f>B127*(1+'Daily Returns'!B128)</f>
        <v>102.54919196700254</v>
      </c>
      <c r="C128" s="65">
        <f>C127*(1+'Daily Returns'!C128)</f>
        <v>96.63023797553808</v>
      </c>
      <c r="D128" s="65">
        <f>D127*(1+'Daily Returns'!D128)</f>
        <v>101.47001406410713</v>
      </c>
      <c r="E128" s="65">
        <f>E127*(1+'Daily Returns'!E128)</f>
        <v>100.1047589894753</v>
      </c>
      <c r="F128" s="66">
        <f>F127*(1+'Daily Returns'!E128)</f>
        <v>100104.75898947527</v>
      </c>
    </row>
    <row r="129" spans="1:6" x14ac:dyDescent="0.25">
      <c r="A129" s="63">
        <f>'Daily Prices'!A129</f>
        <v>42192</v>
      </c>
      <c r="B129" s="64">
        <f>B128*(1+'Daily Returns'!B129)</f>
        <v>102.41442891658073</v>
      </c>
      <c r="C129" s="64">
        <f>C128*(1+'Daily Returns'!C129)</f>
        <v>96.2259624424034</v>
      </c>
      <c r="D129" s="64">
        <f>D128*(1+'Daily Returns'!D129)</f>
        <v>101.47652133755955</v>
      </c>
      <c r="E129" s="64">
        <f>E128*(1+'Daily Returns'!E129)</f>
        <v>99.899694875074658</v>
      </c>
      <c r="F129" s="39">
        <f>F128*(1+'Daily Returns'!E129)</f>
        <v>99899.694875074638</v>
      </c>
    </row>
    <row r="130" spans="1:6" x14ac:dyDescent="0.25">
      <c r="A130" s="60">
        <f>'Daily Prices'!A130</f>
        <v>42193</v>
      </c>
      <c r="B130" s="65">
        <f>B129*(1+'Daily Returns'!B130)</f>
        <v>100.65502040531437</v>
      </c>
      <c r="C130" s="65">
        <f>C129*(1+'Daily Returns'!C130)</f>
        <v>96.360694748584635</v>
      </c>
      <c r="D130" s="65">
        <f>D129*(1+'Daily Returns'!D130)</f>
        <v>99.77287516530572</v>
      </c>
      <c r="E130" s="65">
        <f>E129*(1+'Daily Returns'!E130)</f>
        <v>98.937631140541512</v>
      </c>
      <c r="F130" s="66">
        <f>F129*(1+'Daily Returns'!E130)</f>
        <v>98937.631140541489</v>
      </c>
    </row>
    <row r="131" spans="1:6" x14ac:dyDescent="0.25">
      <c r="A131" s="63">
        <f>'Daily Prices'!A131</f>
        <v>42194</v>
      </c>
      <c r="B131" s="64">
        <f>B130*(1+'Daily Returns'!B131)</f>
        <v>100.24037045842708</v>
      </c>
      <c r="C131" s="64">
        <f>C130*(1+'Daily Returns'!C131)</f>
        <v>96.613951652812972</v>
      </c>
      <c r="D131" s="64">
        <f>D130*(1+'Daily Returns'!D131)</f>
        <v>99.464514368479598</v>
      </c>
      <c r="E131" s="64">
        <f>E130*(1+'Daily Returns'!E131)</f>
        <v>98.827636651396759</v>
      </c>
      <c r="F131" s="39">
        <f>F130*(1+'Daily Returns'!E131)</f>
        <v>98827.636651396737</v>
      </c>
    </row>
    <row r="132" spans="1:6" x14ac:dyDescent="0.25">
      <c r="A132" s="60">
        <f>'Daily Prices'!A132</f>
        <v>42195</v>
      </c>
      <c r="B132" s="65">
        <f>B131*(1+'Daily Returns'!B132)</f>
        <v>100.55933754890482</v>
      </c>
      <c r="C132" s="65">
        <f>C131*(1+'Daily Returns'!C132)</f>
        <v>96.191031359229399</v>
      </c>
      <c r="D132" s="65">
        <f>D131*(1+'Daily Returns'!D132)</f>
        <v>100.09425050903671</v>
      </c>
      <c r="E132" s="65">
        <f>E131*(1+'Daily Returns'!E132)</f>
        <v>98.936645130064733</v>
      </c>
      <c r="F132" s="66">
        <f>F131*(1+'Daily Returns'!E132)</f>
        <v>98936.645130064702</v>
      </c>
    </row>
    <row r="133" spans="1:6" x14ac:dyDescent="0.25">
      <c r="A133" s="63">
        <f>'Daily Prices'!A133</f>
        <v>42198</v>
      </c>
      <c r="B133" s="64">
        <f>B132*(1+'Daily Returns'!B133)</f>
        <v>101.6491841873174</v>
      </c>
      <c r="C133" s="64">
        <f>C132*(1+'Daily Returns'!C133)</f>
        <v>95.919116592120616</v>
      </c>
      <c r="D133" s="64">
        <f>D132*(1+'Daily Returns'!D133)</f>
        <v>101.2766850689561</v>
      </c>
      <c r="E133" s="64">
        <f>E132*(1+'Daily Returns'!E133)</f>
        <v>99.497080581481512</v>
      </c>
      <c r="F133" s="39">
        <f>F132*(1+'Daily Returns'!E133)</f>
        <v>99497.080581481481</v>
      </c>
    </row>
    <row r="134" spans="1:6" x14ac:dyDescent="0.25">
      <c r="A134" s="60">
        <f>'Daily Prices'!A134</f>
        <v>42199</v>
      </c>
      <c r="B134" s="65">
        <f>B133*(1+'Daily Returns'!B134)</f>
        <v>101.54633965814469</v>
      </c>
      <c r="C134" s="65">
        <f>C133*(1+'Daily Returns'!C134)</f>
        <v>96.000024108474449</v>
      </c>
      <c r="D134" s="65">
        <f>D133*(1+'Daily Returns'!D134)</f>
        <v>101.11484288083294</v>
      </c>
      <c r="E134" s="65">
        <f>E133*(1+'Daily Returns'!E134)</f>
        <v>99.452751150590331</v>
      </c>
      <c r="F134" s="66">
        <f>F133*(1+'Daily Returns'!E134)</f>
        <v>99452.751150590309</v>
      </c>
    </row>
    <row r="135" spans="1:6" x14ac:dyDescent="0.25">
      <c r="A135" s="63">
        <f>'Daily Prices'!A135</f>
        <v>42200</v>
      </c>
      <c r="B135" s="64">
        <f>B134*(1+'Daily Returns'!B135)</f>
        <v>102.51112967571807</v>
      </c>
      <c r="C135" s="64">
        <f>C134*(1+'Daily Returns'!C135)</f>
        <v>95.441179187416196</v>
      </c>
      <c r="D135" s="64">
        <f>D134*(1+'Daily Returns'!D135)</f>
        <v>101.63731396544848</v>
      </c>
      <c r="E135" s="64">
        <f>E134*(1+'Daily Returns'!E135)</f>
        <v>99.658807963550245</v>
      </c>
      <c r="F135" s="39">
        <f>F134*(1+'Daily Returns'!E135)</f>
        <v>99658.807963550222</v>
      </c>
    </row>
    <row r="136" spans="1:6" x14ac:dyDescent="0.25">
      <c r="A136" s="60">
        <f>'Daily Prices'!A136</f>
        <v>42201</v>
      </c>
      <c r="B136" s="65">
        <f>B135*(1+'Daily Returns'!B136)</f>
        <v>103.41208265079327</v>
      </c>
      <c r="C136" s="65">
        <f>C135*(1+'Daily Returns'!C136)</f>
        <v>95.129118569277637</v>
      </c>
      <c r="D136" s="65">
        <f>D135*(1+'Daily Returns'!D136)</f>
        <v>102.54980163311572</v>
      </c>
      <c r="E136" s="65">
        <f>E135*(1+'Daily Returns'!E136)</f>
        <v>100.05965040791882</v>
      </c>
      <c r="F136" s="66">
        <f>F135*(1+'Daily Returns'!E136)</f>
        <v>100059.6504079188</v>
      </c>
    </row>
    <row r="137" spans="1:6" x14ac:dyDescent="0.25">
      <c r="A137" s="63">
        <f>'Daily Prices'!A137</f>
        <v>42202</v>
      </c>
      <c r="B137" s="64">
        <f>B136*(1+'Daily Returns'!B137)</f>
        <v>103.47457460754406</v>
      </c>
      <c r="C137" s="64">
        <f>C136*(1+'Daily Returns'!C137)</f>
        <v>94.200038232896006</v>
      </c>
      <c r="D137" s="64">
        <f>D136*(1+'Daily Returns'!D137)</f>
        <v>102.83591175297549</v>
      </c>
      <c r="E137" s="64">
        <f>E136*(1+'Daily Returns'!E137)</f>
        <v>99.770645251870761</v>
      </c>
      <c r="F137" s="39">
        <f>F136*(1+'Daily Returns'!E137)</f>
        <v>99770.645251870737</v>
      </c>
    </row>
    <row r="138" spans="1:6" x14ac:dyDescent="0.25">
      <c r="A138" s="60">
        <f>'Daily Prices'!A138</f>
        <v>42205</v>
      </c>
      <c r="B138" s="65">
        <f>B137*(1+'Daily Returns'!B138)</f>
        <v>103.3175631117869</v>
      </c>
      <c r="C138" s="65">
        <f>C137*(1+'Daily Returns'!C138)</f>
        <v>92.090494303652392</v>
      </c>
      <c r="D138" s="65">
        <f>D137*(1+'Daily Returns'!D138)</f>
        <v>102.86760847205019</v>
      </c>
      <c r="E138" s="65">
        <f>E137*(1+'Daily Returns'!E138)</f>
        <v>98.840735964224478</v>
      </c>
      <c r="F138" s="66">
        <f>F137*(1+'Daily Returns'!E138)</f>
        <v>98840.735964224456</v>
      </c>
    </row>
    <row r="139" spans="1:6" x14ac:dyDescent="0.25">
      <c r="A139" s="63">
        <f>'Daily Prices'!A139</f>
        <v>42206</v>
      </c>
      <c r="B139" s="64">
        <f>B138*(1+'Daily Returns'!B139)</f>
        <v>102.45241850052759</v>
      </c>
      <c r="C139" s="64">
        <f>C138*(1+'Daily Returns'!C139)</f>
        <v>92.092446565990116</v>
      </c>
      <c r="D139" s="64">
        <f>D138*(1+'Daily Returns'!D139)</f>
        <v>102.55274040177164</v>
      </c>
      <c r="E139" s="64">
        <f>E138*(1+'Daily Returns'!E139)</f>
        <v>98.5025142770331</v>
      </c>
      <c r="F139" s="39">
        <f>F138*(1+'Daily Returns'!E139)</f>
        <v>98502.514277033071</v>
      </c>
    </row>
    <row r="140" spans="1:6" x14ac:dyDescent="0.25">
      <c r="A140" s="60">
        <f>'Daily Prices'!A140</f>
        <v>42207</v>
      </c>
      <c r="B140" s="65">
        <f>B139*(1+'Daily Returns'!B140)</f>
        <v>103.62587857729201</v>
      </c>
      <c r="C140" s="65">
        <f>C139*(1+'Daily Returns'!C140)</f>
        <v>90.802643179771636</v>
      </c>
      <c r="D140" s="65">
        <f>D139*(1+'Daily Returns'!D140)</f>
        <v>103.57753101450491</v>
      </c>
      <c r="E140" s="65">
        <f>E139*(1+'Daily Returns'!E140)</f>
        <v>98.584443311468561</v>
      </c>
      <c r="F140" s="66">
        <f>F139*(1+'Daily Returns'!E140)</f>
        <v>98584.443311468538</v>
      </c>
    </row>
    <row r="141" spans="1:6" x14ac:dyDescent="0.25">
      <c r="A141" s="63">
        <f>'Daily Prices'!A141</f>
        <v>42208</v>
      </c>
      <c r="B141" s="64">
        <f>B140*(1+'Daily Returns'!B141)</f>
        <v>103.13841223170094</v>
      </c>
      <c r="C141" s="64">
        <f>C140*(1+'Daily Returns'!C141)</f>
        <v>91.789583854974126</v>
      </c>
      <c r="D141" s="64">
        <f>D140*(1+'Daily Returns'!D141)</f>
        <v>103.34893679548269</v>
      </c>
      <c r="E141" s="64">
        <f>E140*(1+'Daily Returns'!E141)</f>
        <v>98.808654323429707</v>
      </c>
      <c r="F141" s="39">
        <f>F140*(1+'Daily Returns'!E141)</f>
        <v>98808.654323429684</v>
      </c>
    </row>
    <row r="142" spans="1:6" x14ac:dyDescent="0.25">
      <c r="A142" s="60">
        <f>'Daily Prices'!A142</f>
        <v>42209</v>
      </c>
      <c r="B142" s="65">
        <f>B141*(1+'Daily Returns'!B142)</f>
        <v>102.19856083095773</v>
      </c>
      <c r="C142" s="65">
        <f>C141*(1+'Daily Returns'!C142)</f>
        <v>90.763493113558653</v>
      </c>
      <c r="D142" s="65">
        <f>D141*(1+'Daily Returns'!D142)</f>
        <v>102.04517307248261</v>
      </c>
      <c r="E142" s="65">
        <f>E141*(1+'Daily Returns'!E142)</f>
        <v>97.722767209654094</v>
      </c>
      <c r="F142" s="66">
        <f>F141*(1+'Daily Returns'!E142)</f>
        <v>97722.767209654077</v>
      </c>
    </row>
    <row r="143" spans="1:6" x14ac:dyDescent="0.25">
      <c r="A143" s="63">
        <f>'Daily Prices'!A143</f>
        <v>42212</v>
      </c>
      <c r="B143" s="64">
        <f>B142*(1+'Daily Returns'!B143)</f>
        <v>100.19572815308105</v>
      </c>
      <c r="C143" s="64">
        <f>C142*(1+'Daily Returns'!C143)</f>
        <v>92.565549173361305</v>
      </c>
      <c r="D143" s="64">
        <f>D142*(1+'Daily Returns'!D143)</f>
        <v>100.12594722811141</v>
      </c>
      <c r="E143" s="64">
        <f>E142*(1+'Daily Returns'!E143)</f>
        <v>97.372943502895367</v>
      </c>
      <c r="F143" s="39">
        <f>F142*(1+'Daily Returns'!E143)</f>
        <v>97372.943502895359</v>
      </c>
    </row>
    <row r="144" spans="1:6" x14ac:dyDescent="0.25">
      <c r="A144" s="60">
        <f>'Daily Prices'!A144</f>
        <v>42213</v>
      </c>
      <c r="B144" s="65">
        <f>B143*(1+'Daily Returns'!B144)</f>
        <v>99.824375425792454</v>
      </c>
      <c r="C144" s="65">
        <f>C143*(1+'Daily Returns'!C144)</f>
        <v>91.600882632215914</v>
      </c>
      <c r="D144" s="65">
        <f>D143*(1+'Daily Returns'!D144)</f>
        <v>99.714519616280768</v>
      </c>
      <c r="E144" s="65">
        <f>E143*(1+'Daily Returns'!E144)</f>
        <v>96.738735105580062</v>
      </c>
      <c r="F144" s="66">
        <f>F143*(1+'Daily Returns'!E144)</f>
        <v>96738.735105580068</v>
      </c>
    </row>
    <row r="145" spans="1:6" x14ac:dyDescent="0.25">
      <c r="A145" s="63">
        <f>'Daily Prices'!A145</f>
        <v>42214</v>
      </c>
      <c r="B145" s="64">
        <f>B144*(1+'Daily Returns'!B145)</f>
        <v>100.20318065519503</v>
      </c>
      <c r="C145" s="64">
        <f>C144*(1+'Daily Returns'!C145)</f>
        <v>91.177831314314318</v>
      </c>
      <c r="D145" s="64">
        <f>D144*(1+'Daily Returns'!D145)</f>
        <v>100.34824408572807</v>
      </c>
      <c r="E145" s="64">
        <f>E144*(1+'Daily Returns'!E145)</f>
        <v>96.854595565585313</v>
      </c>
      <c r="F145" s="39">
        <f>F144*(1+'Daily Returns'!E145)</f>
        <v>96854.595565585318</v>
      </c>
    </row>
    <row r="146" spans="1:6" x14ac:dyDescent="0.25">
      <c r="A146" s="60">
        <f>'Daily Prices'!A146</f>
        <v>42215</v>
      </c>
      <c r="B146" s="65">
        <f>B145*(1+'Daily Returns'!B146)</f>
        <v>100.71911192349454</v>
      </c>
      <c r="C146" s="65">
        <f>C145*(1+'Daily Returns'!C146)</f>
        <v>91.342541984449838</v>
      </c>
      <c r="D146" s="65">
        <f>D145*(1+'Daily Returns'!D146)</f>
        <v>100.98343793950333</v>
      </c>
      <c r="E146" s="65">
        <f>E145*(1+'Daily Returns'!E146)</f>
        <v>97.258112609790714</v>
      </c>
      <c r="F146" s="66">
        <f>F145*(1+'Daily Returns'!E146)</f>
        <v>97258.112609790711</v>
      </c>
    </row>
    <row r="147" spans="1:6" x14ac:dyDescent="0.25">
      <c r="A147" s="63">
        <f>'Daily Prices'!A147</f>
        <v>42216</v>
      </c>
      <c r="B147" s="64">
        <f>B146*(1+'Daily Returns'!B147)</f>
        <v>102.20674040644869</v>
      </c>
      <c r="C147" s="64">
        <f>C146*(1+'Daily Returns'!C147)</f>
        <v>92.075295482766194</v>
      </c>
      <c r="D147" s="64">
        <f>D146*(1+'Daily Returns'!D147)</f>
        <v>102.57981905581559</v>
      </c>
      <c r="E147" s="64">
        <f>E146*(1+'Daily Returns'!E147)</f>
        <v>98.462395734271738</v>
      </c>
      <c r="F147" s="39">
        <f>F146*(1+'Daily Returns'!E147)</f>
        <v>98462.395734271733</v>
      </c>
    </row>
    <row r="148" spans="1:6" x14ac:dyDescent="0.25">
      <c r="A148" s="60">
        <f>'Daily Prices'!A148</f>
        <v>42219</v>
      </c>
      <c r="B148" s="65">
        <f>B147*(1+'Daily Returns'!B148)</f>
        <v>102.47030450560113</v>
      </c>
      <c r="C148" s="65">
        <f>C147*(1+'Daily Returns'!C148)</f>
        <v>91.629275601922643</v>
      </c>
      <c r="D148" s="65">
        <f>D147*(1+'Daily Returns'!D148)</f>
        <v>103.74168223514343</v>
      </c>
      <c r="E148" s="65">
        <f>E147*(1+'Daily Returns'!E148)</f>
        <v>98.682352707265196</v>
      </c>
      <c r="F148" s="66">
        <f>F147*(1+'Daily Returns'!E148)</f>
        <v>98682.352707265192</v>
      </c>
    </row>
    <row r="149" spans="1:6" x14ac:dyDescent="0.25">
      <c r="A149" s="63">
        <f>'Daily Prices'!A149</f>
        <v>42220</v>
      </c>
      <c r="B149" s="64">
        <f>B148*(1+'Daily Returns'!B149)</f>
        <v>102.05176471614705</v>
      </c>
      <c r="C149" s="64">
        <f>C148*(1+'Daily Returns'!C149)</f>
        <v>91.037936650004355</v>
      </c>
      <c r="D149" s="64">
        <f>D148*(1+'Daily Returns'!D149)</f>
        <v>104.26373349566528</v>
      </c>
      <c r="E149" s="64">
        <f>E148*(1+'Daily Returns'!E149)</f>
        <v>98.455667127294547</v>
      </c>
      <c r="F149" s="39">
        <f>F148*(1+'Daily Returns'!E149)</f>
        <v>98455.667127294539</v>
      </c>
    </row>
    <row r="150" spans="1:6" x14ac:dyDescent="0.25">
      <c r="A150" s="60">
        <f>'Daily Prices'!A150</f>
        <v>42221</v>
      </c>
      <c r="B150" s="65">
        <f>B149*(1+'Daily Returns'!B150)</f>
        <v>102.60125042079385</v>
      </c>
      <c r="C150" s="65">
        <f>C149*(1+'Daily Returns'!C150)</f>
        <v>90.612356562765854</v>
      </c>
      <c r="D150" s="65">
        <f>D149*(1+'Daily Returns'!D150)</f>
        <v>104.68250802913576</v>
      </c>
      <c r="E150" s="65">
        <f>E149*(1+'Daily Returns'!E150)</f>
        <v>98.549235487403436</v>
      </c>
      <c r="F150" s="66">
        <f>F149*(1+'Daily Returns'!E150)</f>
        <v>98549.235487403435</v>
      </c>
    </row>
    <row r="151" spans="1:6" x14ac:dyDescent="0.25">
      <c r="A151" s="63">
        <f>'Daily Prices'!A151</f>
        <v>42222</v>
      </c>
      <c r="B151" s="64">
        <f>B150*(1+'Daily Returns'!B151)</f>
        <v>102.87408470550268</v>
      </c>
      <c r="C151" s="64">
        <f>C150*(1+'Daily Returns'!C151)</f>
        <v>90.957671152808331</v>
      </c>
      <c r="D151" s="64">
        <f>D150*(1+'Daily Returns'!D151)</f>
        <v>105.07000566762522</v>
      </c>
      <c r="E151" s="64">
        <f>E150*(1+'Daily Returns'!E151)</f>
        <v>98.887516097357576</v>
      </c>
      <c r="F151" s="39">
        <f>F150*(1+'Daily Returns'!E151)</f>
        <v>98887.516097357584</v>
      </c>
    </row>
    <row r="152" spans="1:6" x14ac:dyDescent="0.25">
      <c r="A152" s="60">
        <f>'Daily Prices'!A152</f>
        <v>42223</v>
      </c>
      <c r="B152" s="65">
        <f>B151*(1+'Daily Returns'!B152)</f>
        <v>102.64963715403134</v>
      </c>
      <c r="C152" s="65">
        <f>C151*(1+'Daily Returns'!C152)</f>
        <v>91.321682913027132</v>
      </c>
      <c r="D152" s="65">
        <f>D151*(1+'Daily Returns'!D152)</f>
        <v>104.72176158189714</v>
      </c>
      <c r="E152" s="65">
        <f>E151*(1+'Daily Returns'!E152)</f>
        <v>98.882764083127668</v>
      </c>
      <c r="F152" s="66">
        <f>F151*(1+'Daily Returns'!E152)</f>
        <v>98882.76408312768</v>
      </c>
    </row>
    <row r="153" spans="1:6" x14ac:dyDescent="0.25">
      <c r="A153" s="63">
        <f>'Daily Prices'!A153</f>
        <v>42226</v>
      </c>
      <c r="B153" s="64">
        <f>B152*(1+'Daily Returns'!B153)</f>
        <v>102.16006229564707</v>
      </c>
      <c r="C153" s="64">
        <f>C152*(1+'Daily Returns'!C153)</f>
        <v>91.630074850262403</v>
      </c>
      <c r="D153" s="64">
        <f>D152*(1+'Daily Returns'!D153)</f>
        <v>104.38443292260538</v>
      </c>
      <c r="E153" s="64">
        <f>E152*(1+'Daily Returns'!E153)</f>
        <v>98.779295512609934</v>
      </c>
      <c r="F153" s="39">
        <f>F152*(1+'Daily Returns'!E153)</f>
        <v>98779.29551260994</v>
      </c>
    </row>
    <row r="154" spans="1:6" x14ac:dyDescent="0.25">
      <c r="A154" s="60">
        <f>'Daily Prices'!A154</f>
        <v>42227</v>
      </c>
      <c r="B154" s="65">
        <f>B153*(1+'Daily Returns'!B154)</f>
        <v>101.30346079656718</v>
      </c>
      <c r="C154" s="65">
        <f>C153*(1+'Daily Returns'!C154)</f>
        <v>93.452767240147125</v>
      </c>
      <c r="D154" s="65">
        <f>D153*(1+'Daily Returns'!D154)</f>
        <v>102.94632548961981</v>
      </c>
      <c r="E154" s="65">
        <f>E153*(1+'Daily Returns'!E154)</f>
        <v>98.908515157103963</v>
      </c>
      <c r="F154" s="66">
        <f>F153*(1+'Daily Returns'!E154)</f>
        <v>98908.515157103975</v>
      </c>
    </row>
    <row r="155" spans="1:6" x14ac:dyDescent="0.25">
      <c r="A155" s="63">
        <f>'Daily Prices'!A155</f>
        <v>42228</v>
      </c>
      <c r="B155" s="64">
        <f>B154*(1+'Daily Returns'!B155)</f>
        <v>100.01715893169667</v>
      </c>
      <c r="C155" s="64">
        <f>C154*(1+'Daily Returns'!C155)</f>
        <v>95.168137611172554</v>
      </c>
      <c r="D155" s="64">
        <f>D154*(1+'Daily Returns'!D155)</f>
        <v>100.71747937614137</v>
      </c>
      <c r="E155" s="64">
        <f>E154*(1+'Daily Returns'!E155)</f>
        <v>98.615525277568977</v>
      </c>
      <c r="F155" s="39">
        <f>F154*(1+'Daily Returns'!E155)</f>
        <v>98615.525277568988</v>
      </c>
    </row>
    <row r="156" spans="1:6" x14ac:dyDescent="0.25">
      <c r="A156" s="60">
        <f>'Daily Prices'!A156</f>
        <v>42229</v>
      </c>
      <c r="B156" s="65">
        <f>B155*(1+'Daily Returns'!B156)</f>
        <v>100.15264905549546</v>
      </c>
      <c r="C156" s="65">
        <f>C155*(1+'Daily Returns'!C156)</f>
        <v>95.606558081573439</v>
      </c>
      <c r="D156" s="65">
        <f>D155*(1+'Daily Returns'!D156)</f>
        <v>100.60496651902851</v>
      </c>
      <c r="E156" s="65">
        <f>E155*(1+'Daily Returns'!E156)</f>
        <v>98.804274025987766</v>
      </c>
      <c r="F156" s="66">
        <f>F155*(1+'Daily Returns'!E156)</f>
        <v>98804.274025987776</v>
      </c>
    </row>
    <row r="157" spans="1:6" x14ac:dyDescent="0.25">
      <c r="A157" s="63">
        <f>'Daily Prices'!A157</f>
        <v>42230</v>
      </c>
      <c r="B157" s="64">
        <f>B156*(1+'Daily Returns'!B157)</f>
        <v>102.03496932113899</v>
      </c>
      <c r="C157" s="64">
        <f>C156*(1+'Daily Returns'!C157)</f>
        <v>95.28062198816059</v>
      </c>
      <c r="D157" s="64">
        <f>D156*(1+'Daily Returns'!D157)</f>
        <v>102.80463485799447</v>
      </c>
      <c r="E157" s="64">
        <f>E156*(1+'Daily Returns'!E157)</f>
        <v>99.874721646265186</v>
      </c>
      <c r="F157" s="39">
        <f>F156*(1+'Daily Returns'!E157)</f>
        <v>99874.7216462652</v>
      </c>
    </row>
    <row r="158" spans="1:6" x14ac:dyDescent="0.25">
      <c r="A158" s="60">
        <f>'Daily Prices'!A158</f>
        <v>42233</v>
      </c>
      <c r="B158" s="65">
        <f>B157*(1+'Daily Returns'!B158)</f>
        <v>101.34773956522478</v>
      </c>
      <c r="C158" s="65">
        <f>C157*(1+'Daily Returns'!C158)</f>
        <v>95.880713364519934</v>
      </c>
      <c r="D158" s="65">
        <f>D157*(1+'Daily Returns'!D158)</f>
        <v>103.64281366107599</v>
      </c>
      <c r="E158" s="65">
        <f>E157*(1+'Daily Returns'!E158)</f>
        <v>100.16881518898701</v>
      </c>
      <c r="F158" s="66">
        <f>F157*(1+'Daily Returns'!E158)</f>
        <v>100168.81518898702</v>
      </c>
    </row>
    <row r="159" spans="1:6" x14ac:dyDescent="0.25">
      <c r="A159" s="63">
        <f>'Daily Prices'!A159</f>
        <v>42234</v>
      </c>
      <c r="B159" s="64">
        <f>B158*(1+'Daily Returns'!B159)</f>
        <v>101.17785887069522</v>
      </c>
      <c r="C159" s="64">
        <f>C158*(1+'Daily Returns'!C159)</f>
        <v>95.253290315429254</v>
      </c>
      <c r="D159" s="64">
        <f>D158*(1+'Daily Returns'!D159)</f>
        <v>104.28703373286591</v>
      </c>
      <c r="E159" s="64">
        <f>E158*(1+'Daily Returns'!E159)</f>
        <v>100.04303837613533</v>
      </c>
      <c r="F159" s="39">
        <f>F158*(1+'Daily Returns'!E159)</f>
        <v>100043.03837613534</v>
      </c>
    </row>
    <row r="160" spans="1:6" x14ac:dyDescent="0.25">
      <c r="A160" s="60">
        <f>'Daily Prices'!A160</f>
        <v>42235</v>
      </c>
      <c r="B160" s="65">
        <f>B159*(1+'Daily Returns'!B160)</f>
        <v>101.54175909586984</v>
      </c>
      <c r="C160" s="65">
        <f>C159*(1+'Daily Returns'!C160)</f>
        <v>96.212545552242247</v>
      </c>
      <c r="D160" s="65">
        <f>D159*(1+'Daily Returns'!D160)</f>
        <v>104.35126681920275</v>
      </c>
      <c r="E160" s="65">
        <f>E159*(1+'Daily Returns'!E160)</f>
        <v>100.57246600989873</v>
      </c>
      <c r="F160" s="66">
        <f>F159*(1+'Daily Returns'!E160)</f>
        <v>100572.46600989875</v>
      </c>
    </row>
    <row r="161" spans="1:6" x14ac:dyDescent="0.25">
      <c r="A161" s="63">
        <f>'Daily Prices'!A161</f>
        <v>42236</v>
      </c>
      <c r="B161" s="64">
        <f>B160*(1+'Daily Returns'!B161)</f>
        <v>100.36455459121402</v>
      </c>
      <c r="C161" s="64">
        <f>C160*(1+'Daily Returns'!C161)</f>
        <v>98.462088965249919</v>
      </c>
      <c r="D161" s="64">
        <f>D160*(1+'Daily Returns'!D161)</f>
        <v>102.11108545519426</v>
      </c>
      <c r="E161" s="64">
        <f>E160*(1+'Daily Returns'!E161)</f>
        <v>100.51555113424151</v>
      </c>
      <c r="F161" s="39">
        <f>F160*(1+'Daily Returns'!E161)</f>
        <v>100515.55113424153</v>
      </c>
    </row>
    <row r="162" spans="1:6" x14ac:dyDescent="0.25">
      <c r="A162" s="60">
        <f>'Daily Prices'!A162</f>
        <v>42237</v>
      </c>
      <c r="B162" s="65">
        <f>B161*(1+'Daily Returns'!B162)</f>
        <v>99.485704646798766</v>
      </c>
      <c r="C162" s="65">
        <f>C161*(1+'Daily Returns'!C162)</f>
        <v>100.33230387526693</v>
      </c>
      <c r="D162" s="65">
        <f>D161*(1+'Daily Returns'!D162)</f>
        <v>101.20762400554166</v>
      </c>
      <c r="E162" s="65">
        <f>E161*(1+'Daily Returns'!E162)</f>
        <v>100.74838372175483</v>
      </c>
      <c r="F162" s="66">
        <f>F161*(1+'Daily Returns'!E162)</f>
        <v>100748.38372175486</v>
      </c>
    </row>
    <row r="163" spans="1:6" x14ac:dyDescent="0.25">
      <c r="A163" s="63">
        <f>'Daily Prices'!A163</f>
        <v>42240</v>
      </c>
      <c r="B163" s="64">
        <f>B162*(1+'Daily Returns'!B163)</f>
        <v>93.580014788672585</v>
      </c>
      <c r="C163" s="64">
        <f>C162*(1+'Daily Returns'!C163)</f>
        <v>102.37978158508267</v>
      </c>
      <c r="D163" s="64">
        <f>D162*(1+'Daily Returns'!D163)</f>
        <v>93.425764604630658</v>
      </c>
      <c r="E163" s="64">
        <f>E162*(1+'Daily Returns'!E163)</f>
        <v>97.452613080570089</v>
      </c>
      <c r="F163" s="39">
        <f>F162*(1+'Daily Returns'!E163)</f>
        <v>97452.61308057011</v>
      </c>
    </row>
    <row r="164" spans="1:6" x14ac:dyDescent="0.25">
      <c r="A164" s="60">
        <f>'Daily Prices'!A164</f>
        <v>42241</v>
      </c>
      <c r="B164" s="65">
        <f>B163*(1+'Daily Returns'!B164)</f>
        <v>94.637252186127967</v>
      </c>
      <c r="C164" s="65">
        <f>C163*(1+'Daily Returns'!C164)</f>
        <v>98.526723261310593</v>
      </c>
      <c r="D164" s="65">
        <f>D163*(1+'Daily Returns'!D164)</f>
        <v>94.815172442746473</v>
      </c>
      <c r="E164" s="65">
        <f>E163*(1+'Daily Returns'!E164)</f>
        <v>96.750648168719309</v>
      </c>
      <c r="F164" s="66">
        <f>F163*(1+'Daily Returns'!E164)</f>
        <v>96750.64816871933</v>
      </c>
    </row>
    <row r="165" spans="1:6" x14ac:dyDescent="0.25">
      <c r="A165" s="63">
        <f>'Daily Prices'!A165</f>
        <v>42242</v>
      </c>
      <c r="B165" s="64">
        <f>B164*(1+'Daily Returns'!B165)</f>
        <v>93.482223419469804</v>
      </c>
      <c r="C165" s="64">
        <f>C164*(1+'Daily Returns'!C165)</f>
        <v>97.108057458356441</v>
      </c>
      <c r="D165" s="64">
        <f>D164*(1+'Daily Returns'!D165)</f>
        <v>93.958731291588819</v>
      </c>
      <c r="E165" s="64">
        <f>E164*(1+'Daily Returns'!E165)</f>
        <v>95.576987336942324</v>
      </c>
      <c r="F165" s="39">
        <f>F164*(1+'Daily Returns'!E165)</f>
        <v>95576.987336942344</v>
      </c>
    </row>
    <row r="166" spans="1:6" x14ac:dyDescent="0.25">
      <c r="A166" s="60">
        <f>'Daily Prices'!A166</f>
        <v>42243</v>
      </c>
      <c r="B166" s="65">
        <f>B165*(1+'Daily Returns'!B166)</f>
        <v>95.359999476507255</v>
      </c>
      <c r="C166" s="65">
        <f>C165*(1+'Daily Returns'!C166)</f>
        <v>96.792066110678093</v>
      </c>
      <c r="D166" s="65">
        <f>D165*(1+'Daily Returns'!D166)</f>
        <v>96.081571821406826</v>
      </c>
      <c r="E166" s="65">
        <f>E165*(1+'Daily Returns'!E166)</f>
        <v>96.676360410746923</v>
      </c>
      <c r="F166" s="66">
        <f>F165*(1+'Daily Returns'!E166)</f>
        <v>96676.360410746944</v>
      </c>
    </row>
    <row r="167" spans="1:6" x14ac:dyDescent="0.25">
      <c r="A167" s="63">
        <f>'Daily Prices'!A167</f>
        <v>42244</v>
      </c>
      <c r="B167" s="64">
        <f>B166*(1+'Daily Returns'!B167)</f>
        <v>95.945984264678074</v>
      </c>
      <c r="C167" s="64">
        <f>C166*(1+'Daily Returns'!C167)</f>
        <v>98.470055243783179</v>
      </c>
      <c r="D167" s="64">
        <f>D166*(1+'Daily Returns'!D167)</f>
        <v>96.447868343164217</v>
      </c>
      <c r="E167" s="64">
        <f>E166*(1+'Daily Returns'!E167)</f>
        <v>97.635545070447691</v>
      </c>
      <c r="F167" s="39">
        <f>F166*(1+'Daily Returns'!E167)</f>
        <v>97635.545070447712</v>
      </c>
    </row>
    <row r="168" spans="1:6" x14ac:dyDescent="0.25">
      <c r="A168" s="60">
        <f>'Daily Prices'!A168</f>
        <v>42247</v>
      </c>
      <c r="B168" s="65">
        <f>B167*(1+'Daily Returns'!B168)</f>
        <v>95.54867501783157</v>
      </c>
      <c r="C168" s="65">
        <f>C167*(1+'Daily Returns'!C168)</f>
        <v>98.470055243783179</v>
      </c>
      <c r="D168" s="65">
        <f>D167*(1+'Daily Returns'!D168)</f>
        <v>95.759986565628992</v>
      </c>
      <c r="E168" s="65">
        <f>E167*(1+'Daily Returns'!E168)</f>
        <v>97.30534762729954</v>
      </c>
      <c r="F168" s="66">
        <f>F167*(1+'Daily Returns'!E168)</f>
        <v>97305.347627299547</v>
      </c>
    </row>
    <row r="169" spans="1:6" x14ac:dyDescent="0.25">
      <c r="A169" s="63">
        <f>'Daily Prices'!A169</f>
        <v>42248</v>
      </c>
      <c r="B169" s="64">
        <f>B168*(1+'Daily Returns'!B169)</f>
        <v>93.415987034827637</v>
      </c>
      <c r="C169" s="64">
        <f>C168*(1+'Daily Returns'!C169)</f>
        <v>99.359461416679693</v>
      </c>
      <c r="D169" s="64">
        <f>D168*(1+'Daily Returns'!D169)</f>
        <v>93.382732635025917</v>
      </c>
      <c r="E169" s="64">
        <f>E168*(1+'Daily Returns'!E169)</f>
        <v>96.280647505269229</v>
      </c>
      <c r="F169" s="39">
        <f>F168*(1+'Daily Returns'!E169)</f>
        <v>96280.647505269226</v>
      </c>
    </row>
    <row r="170" spans="1:6" x14ac:dyDescent="0.25">
      <c r="A170" s="60">
        <f>'Daily Prices'!A170</f>
        <v>42249</v>
      </c>
      <c r="B170" s="65">
        <f>B169*(1+'Daily Returns'!B170)</f>
        <v>92.533029125832513</v>
      </c>
      <c r="C170" s="65">
        <f>C169*(1+'Daily Returns'!C170)</f>
        <v>98.639168331003148</v>
      </c>
      <c r="D170" s="65">
        <f>D169*(1+'Daily Returns'!D170)</f>
        <v>92.287411574550262</v>
      </c>
      <c r="E170" s="65">
        <f>E169*(1+'Daily Returns'!E170)</f>
        <v>95.389654201491652</v>
      </c>
      <c r="F170" s="66">
        <f>F169*(1+'Daily Returns'!E170)</f>
        <v>95389.654201491649</v>
      </c>
    </row>
    <row r="171" spans="1:6" x14ac:dyDescent="0.25">
      <c r="A171" s="63">
        <f>'Daily Prices'!A171</f>
        <v>42250</v>
      </c>
      <c r="B171" s="64">
        <f>B170*(1+'Daily Returns'!B171)</f>
        <v>93.664428007739062</v>
      </c>
      <c r="C171" s="64">
        <f>C170*(1+'Daily Returns'!C171)</f>
        <v>97.693081038147639</v>
      </c>
      <c r="D171" s="64">
        <f>D170*(1+'Daily Returns'!D171)</f>
        <v>93.760574319360174</v>
      </c>
      <c r="E171" s="64">
        <f>E170*(1+'Daily Returns'!E171)</f>
        <v>95.830389202147174</v>
      </c>
      <c r="F171" s="39">
        <f>F170*(1+'Daily Returns'!E171)</f>
        <v>95830.389202147169</v>
      </c>
    </row>
    <row r="172" spans="1:6" x14ac:dyDescent="0.25">
      <c r="A172" s="60">
        <f>'Daily Prices'!A172</f>
        <v>42251</v>
      </c>
      <c r="B172" s="65">
        <f>B171*(1+'Daily Returns'!B172)</f>
        <v>91.618152695588293</v>
      </c>
      <c r="C172" s="65">
        <f>C171*(1+'Daily Returns'!C172)</f>
        <v>97.800874744551635</v>
      </c>
      <c r="D172" s="65">
        <f>D171*(1+'Daily Returns'!D172)</f>
        <v>91.635424757026783</v>
      </c>
      <c r="E172" s="65">
        <f>E171*(1+'Daily Returns'!E172)</f>
        <v>94.592987119886274</v>
      </c>
      <c r="F172" s="66">
        <f>F171*(1+'Daily Returns'!E172)</f>
        <v>94592.987119886282</v>
      </c>
    </row>
    <row r="173" spans="1:6" x14ac:dyDescent="0.25">
      <c r="A173" s="63">
        <f>'Daily Prices'!A173</f>
        <v>42254</v>
      </c>
      <c r="B173" s="64">
        <f>B172*(1+'Daily Returns'!B173)</f>
        <v>90.498132512031347</v>
      </c>
      <c r="C173" s="64">
        <f>C172*(1+'Daily Returns'!C173)</f>
        <v>98.139166431150613</v>
      </c>
      <c r="D173" s="64">
        <f>D172*(1+'Daily Returns'!D173)</f>
        <v>90.197107411994352</v>
      </c>
      <c r="E173" s="64">
        <f>E172*(1+'Daily Returns'!E173)</f>
        <v>93.931527387481481</v>
      </c>
      <c r="F173" s="39">
        <f>F172*(1+'Daily Returns'!E173)</f>
        <v>93931.527387481488</v>
      </c>
    </row>
    <row r="174" spans="1:6" x14ac:dyDescent="0.25">
      <c r="A174" s="60">
        <f>'Daily Prices'!A174</f>
        <v>42255</v>
      </c>
      <c r="B174" s="65">
        <f>B173*(1+'Daily Returns'!B174)</f>
        <v>92.039746193225668</v>
      </c>
      <c r="C174" s="65">
        <f>C173*(1+'Daily Returns'!C174)</f>
        <v>97.504668068889004</v>
      </c>
      <c r="D174" s="65">
        <f>D173*(1+'Daily Returns'!D174)</f>
        <v>92.248997669976262</v>
      </c>
      <c r="E174" s="65">
        <f>E173*(1+'Daily Returns'!E174)</f>
        <v>94.809693033872591</v>
      </c>
      <c r="F174" s="66">
        <f>F173*(1+'Daily Returns'!E174)</f>
        <v>94809.693033872609</v>
      </c>
    </row>
    <row r="175" spans="1:6" x14ac:dyDescent="0.25">
      <c r="A175" s="63">
        <f>'Daily Prices'!A175</f>
        <v>42256</v>
      </c>
      <c r="B175" s="64">
        <f>B174*(1+'Daily Returns'!B175)</f>
        <v>93.500109424543353</v>
      </c>
      <c r="C175" s="64">
        <f>C174*(1+'Daily Returns'!C175)</f>
        <v>96.67054105574941</v>
      </c>
      <c r="D175" s="64">
        <f>D174*(1+'Daily Returns'!D175)</f>
        <v>93.922836331577059</v>
      </c>
      <c r="E175" s="64">
        <f>E174*(1+'Daily Returns'!E175)</f>
        <v>95.452648643915282</v>
      </c>
      <c r="F175" s="39">
        <f>F174*(1+'Daily Returns'!E175)</f>
        <v>95452.648643915294</v>
      </c>
    </row>
    <row r="176" spans="1:6" x14ac:dyDescent="0.25">
      <c r="A176" s="60">
        <f>'Daily Prices'!A176</f>
        <v>42257</v>
      </c>
      <c r="B176" s="65">
        <f>B175*(1+'Daily Returns'!B176)</f>
        <v>93.145988336288994</v>
      </c>
      <c r="C176" s="65">
        <f>C175*(1+'Daily Returns'!C176)</f>
        <v>96.632203340307768</v>
      </c>
      <c r="D176" s="65">
        <f>D175*(1+'Daily Returns'!D176)</f>
        <v>93.687524927055549</v>
      </c>
      <c r="E176" s="65">
        <f>E175*(1+'Daily Returns'!E176)</f>
        <v>95.257308677242577</v>
      </c>
      <c r="F176" s="66">
        <f>F175*(1+'Daily Returns'!E176)</f>
        <v>95257.308677242589</v>
      </c>
    </row>
    <row r="177" spans="1:6" x14ac:dyDescent="0.25">
      <c r="A177" s="63">
        <f>'Daily Prices'!A177</f>
        <v>42258</v>
      </c>
      <c r="B177" s="64">
        <f>B176*(1+'Daily Returns'!B177)</f>
        <v>93.102509348346061</v>
      </c>
      <c r="C177" s="64">
        <f>C176*(1+'Daily Returns'!C177)</f>
        <v>95.671454426270202</v>
      </c>
      <c r="D177" s="64">
        <f>D176*(1+'Daily Returns'!D177)</f>
        <v>93.790591742060059</v>
      </c>
      <c r="E177" s="64">
        <f>E176*(1+'Daily Returns'!E177)</f>
        <v>94.896575743301952</v>
      </c>
      <c r="F177" s="39">
        <f>F176*(1+'Daily Returns'!E177)</f>
        <v>94896.575743301961</v>
      </c>
    </row>
    <row r="178" spans="1:6" x14ac:dyDescent="0.25">
      <c r="A178" s="60">
        <f>'Daily Prices'!A178</f>
        <v>42261</v>
      </c>
      <c r="B178" s="65">
        <f>B177*(1+'Daily Returns'!B178)</f>
        <v>93.998590931795547</v>
      </c>
      <c r="C178" s="65">
        <f>C177*(1+'Daily Returns'!C178)</f>
        <v>95.974159908105008</v>
      </c>
      <c r="D178" s="65">
        <f>D177*(1+'Daily Returns'!D178)</f>
        <v>95.021096160708638</v>
      </c>
      <c r="E178" s="65">
        <f>E177*(1+'Daily Returns'!E178)</f>
        <v>95.66418629331514</v>
      </c>
      <c r="F178" s="66">
        <f>F177*(1+'Daily Returns'!E178)</f>
        <v>95664.186293315157</v>
      </c>
    </row>
    <row r="179" spans="1:6" x14ac:dyDescent="0.25">
      <c r="A179" s="63">
        <f>'Daily Prices'!A179</f>
        <v>42262</v>
      </c>
      <c r="B179" s="64">
        <f>B178*(1+'Daily Returns'!B179)</f>
        <v>93.450486666564998</v>
      </c>
      <c r="C179" s="64">
        <f>C178*(1+'Daily Returns'!C179)</f>
        <v>96.189262530936801</v>
      </c>
      <c r="D179" s="64">
        <f>D178*(1+'Daily Returns'!D179)</f>
        <v>94.00134343709982</v>
      </c>
      <c r="E179" s="64">
        <f>E178*(1+'Daily Returns'!E179)</f>
        <v>95.274608270648002</v>
      </c>
      <c r="F179" s="39">
        <f>F178*(1+'Daily Returns'!E179)</f>
        <v>95274.608270648023</v>
      </c>
    </row>
    <row r="180" spans="1:6" x14ac:dyDescent="0.25">
      <c r="A180" s="60">
        <f>'Daily Prices'!A180</f>
        <v>42263</v>
      </c>
      <c r="B180" s="65">
        <f>B179*(1+'Daily Returns'!B180)</f>
        <v>94.388556737534628</v>
      </c>
      <c r="C180" s="65">
        <f>C179*(1+'Daily Returns'!C180)</f>
        <v>97.011715277343924</v>
      </c>
      <c r="D180" s="65">
        <f>D179*(1+'Daily Returns'!D180)</f>
        <v>94.59896303448852</v>
      </c>
      <c r="E180" s="65">
        <f>E179*(1+'Daily Returns'!E180)</f>
        <v>96.069089721976667</v>
      </c>
      <c r="F180" s="66">
        <f>F179*(1+'Daily Returns'!E180)</f>
        <v>96069.089721976692</v>
      </c>
    </row>
    <row r="181" spans="1:6" x14ac:dyDescent="0.25">
      <c r="A181" s="63">
        <f>'Daily Prices'!A181</f>
        <v>42265</v>
      </c>
      <c r="B181" s="64">
        <f>B180*(1+'Daily Returns'!B181)</f>
        <v>95.315357171161182</v>
      </c>
      <c r="C181" s="64">
        <f>C180*(1+'Daily Returns'!C181)</f>
        <v>98.357190896273437</v>
      </c>
      <c r="D181" s="64">
        <f>D180*(1+'Daily Returns'!D181)</f>
        <v>95.769012783643618</v>
      </c>
      <c r="E181" s="64">
        <f>E180*(1+'Daily Returns'!E181)</f>
        <v>97.24151096840707</v>
      </c>
      <c r="F181" s="39">
        <f>F180*(1+'Daily Returns'!E181)</f>
        <v>97241.510968407092</v>
      </c>
    </row>
    <row r="182" spans="1:6" x14ac:dyDescent="0.25">
      <c r="A182" s="60">
        <f>'Daily Prices'!A182</f>
        <v>42268</v>
      </c>
      <c r="B182" s="65">
        <f>B181*(1+'Daily Returns'!B182)</f>
        <v>95.221092107836725</v>
      </c>
      <c r="C182" s="65">
        <f>C181*(1+'Daily Returns'!C182)</f>
        <v>97.442025342461577</v>
      </c>
      <c r="D182" s="65">
        <f>D181*(1+'Daily Returns'!D182)</f>
        <v>96.19324503033225</v>
      </c>
      <c r="E182" s="65">
        <f>E181*(1+'Daily Returns'!E182)</f>
        <v>96.979972602708912</v>
      </c>
      <c r="F182" s="66">
        <f>F181*(1+'Daily Returns'!E182)</f>
        <v>96979.972602708935</v>
      </c>
    </row>
    <row r="183" spans="1:6" x14ac:dyDescent="0.25">
      <c r="A183" s="63">
        <f>'Daily Prices'!A183</f>
        <v>42269</v>
      </c>
      <c r="B183" s="64">
        <f>B182*(1+'Daily Returns'!B183)</f>
        <v>93.253849671762836</v>
      </c>
      <c r="C183" s="64">
        <f>C182*(1+'Daily Returns'!C183)</f>
        <v>96.942115159631584</v>
      </c>
      <c r="D183" s="64">
        <f>D182*(1+'Daily Returns'!D183)</f>
        <v>94.29438065450573</v>
      </c>
      <c r="E183" s="64">
        <f>E182*(1+'Daily Returns'!E183)</f>
        <v>95.605564254559411</v>
      </c>
      <c r="F183" s="39">
        <f>F182*(1+'Daily Returns'!E183)</f>
        <v>95605.564254559431</v>
      </c>
    </row>
    <row r="184" spans="1:6" x14ac:dyDescent="0.25">
      <c r="A184" s="60">
        <f>'Daily Prices'!A184</f>
        <v>42270</v>
      </c>
      <c r="B184" s="65">
        <f>B183*(1+'Daily Returns'!B184)</f>
        <v>93.876042714106859</v>
      </c>
      <c r="C184" s="65">
        <f>C183*(1+'Daily Returns'!C184)</f>
        <v>98.157824294031101</v>
      </c>
      <c r="D184" s="65">
        <f>D183*(1+'Daily Returns'!D184)</f>
        <v>94.726799471021607</v>
      </c>
      <c r="E184" s="65">
        <f>E183*(1+'Daily Returns'!E184)</f>
        <v>96.408038103507465</v>
      </c>
      <c r="F184" s="66">
        <f>F183*(1+'Daily Returns'!E184)</f>
        <v>96408.038103507497</v>
      </c>
    </row>
    <row r="185" spans="1:6" x14ac:dyDescent="0.25">
      <c r="A185" s="63">
        <f>'Daily Prices'!A185</f>
        <v>42271</v>
      </c>
      <c r="B185" s="64">
        <f>B184*(1+'Daily Returns'!B185)</f>
        <v>94.02331142661258</v>
      </c>
      <c r="C185" s="64">
        <f>C184*(1+'Daily Returns'!C185)</f>
        <v>100.23897525356837</v>
      </c>
      <c r="D185" s="64">
        <f>D184*(1+'Daily Returns'!D185)</f>
        <v>94.846869161821175</v>
      </c>
      <c r="E185" s="64">
        <f>E184*(1+'Daily Returns'!E185)</f>
        <v>97.307691294297641</v>
      </c>
      <c r="F185" s="39">
        <f>F184*(1+'Daily Returns'!E185)</f>
        <v>97307.691294297663</v>
      </c>
    </row>
    <row r="186" spans="1:6" x14ac:dyDescent="0.25">
      <c r="A186" s="60">
        <f>'Daily Prices'!A186</f>
        <v>42275</v>
      </c>
      <c r="B186" s="65">
        <f>B185*(1+'Daily Returns'!B186)</f>
        <v>93.126611830792669</v>
      </c>
      <c r="C186" s="65">
        <f>C185*(1+'Daily Returns'!C186)</f>
        <v>98.138760255764993</v>
      </c>
      <c r="D186" s="65">
        <f>D185*(1+'Daily Returns'!D186)</f>
        <v>93.689624047524063</v>
      </c>
      <c r="E186" s="65">
        <f>E185*(1+'Daily Returns'!E186)</f>
        <v>95.857584057583864</v>
      </c>
      <c r="F186" s="66">
        <f>F185*(1+'Daily Returns'!E186)</f>
        <v>95857.584057583881</v>
      </c>
    </row>
    <row r="187" spans="1:6" x14ac:dyDescent="0.25">
      <c r="A187" s="63">
        <f>'Daily Prices'!A187</f>
        <v>42276</v>
      </c>
      <c r="B187" s="64">
        <f>B186*(1+'Daily Returns'!B187)</f>
        <v>93.71488690010095</v>
      </c>
      <c r="C187" s="64">
        <f>C186*(1+'Daily Returns'!C187)</f>
        <v>97.772114906754751</v>
      </c>
      <c r="D187" s="64">
        <f>D186*(1+'Daily Returns'!D187)</f>
        <v>94.302987048426701</v>
      </c>
      <c r="E187" s="64">
        <f>E186*(1+'Daily Returns'!E187)</f>
        <v>96.084259664709066</v>
      </c>
      <c r="F187" s="39">
        <f>F186*(1+'Daily Returns'!E187)</f>
        <v>96084.259664709083</v>
      </c>
    </row>
    <row r="188" spans="1:6" x14ac:dyDescent="0.25">
      <c r="A188" s="60">
        <f>'Daily Prices'!A188</f>
        <v>42277</v>
      </c>
      <c r="B188" s="65">
        <f>B187*(1+'Daily Returns'!B188)</f>
        <v>95.082402861179261</v>
      </c>
      <c r="C188" s="65">
        <f>C187*(1+'Daily Returns'!C188)</f>
        <v>95.644659953242979</v>
      </c>
      <c r="D188" s="65">
        <f>D187*(1+'Daily Returns'!D188)</f>
        <v>95.222821637733787</v>
      </c>
      <c r="E188" s="65">
        <f>E187*(1+'Daily Returns'!E188)</f>
        <v>95.949758242327221</v>
      </c>
      <c r="F188" s="66">
        <f>F187*(1+'Daily Returns'!E188)</f>
        <v>95949.75824232724</v>
      </c>
    </row>
    <row r="189" spans="1:6" x14ac:dyDescent="0.25">
      <c r="A189" s="63">
        <f>'Daily Prices'!A189</f>
        <v>42278</v>
      </c>
      <c r="B189" s="64">
        <f>B188*(1+'Daily Returns'!B189)</f>
        <v>95.322773319606284</v>
      </c>
      <c r="C189" s="64">
        <f>C188*(1+'Daily Returns'!C189)</f>
        <v>96.233011550710842</v>
      </c>
      <c r="D189" s="64">
        <f>D188*(1+'Daily Returns'!D189)</f>
        <v>95.229748735279927</v>
      </c>
      <c r="E189" s="64">
        <f>E188*(1+'Daily Returns'!E189)</f>
        <v>96.26071253737571</v>
      </c>
      <c r="F189" s="39">
        <f>F188*(1+'Daily Returns'!E189)</f>
        <v>96260.712537375715</v>
      </c>
    </row>
    <row r="190" spans="1:6" x14ac:dyDescent="0.25">
      <c r="A190" s="60">
        <f>'Daily Prices'!A190</f>
        <v>42282</v>
      </c>
      <c r="B190" s="65">
        <f>B189*(1+'Daily Returns'!B190)</f>
        <v>97.375301462799015</v>
      </c>
      <c r="C190" s="65">
        <f>C189*(1+'Daily Returns'!C190)</f>
        <v>97.259023677535737</v>
      </c>
      <c r="D190" s="65">
        <f>D189*(1+'Daily Returns'!D190)</f>
        <v>97.172064904804884</v>
      </c>
      <c r="E190" s="65">
        <f>E189*(1+'Daily Returns'!E190)</f>
        <v>97.882055937682026</v>
      </c>
      <c r="F190" s="66">
        <f>F189*(1+'Daily Returns'!E190)</f>
        <v>97882.055937682031</v>
      </c>
    </row>
    <row r="191" spans="1:6" x14ac:dyDescent="0.25">
      <c r="A191" s="63">
        <f>'Daily Prices'!A191</f>
        <v>42283</v>
      </c>
      <c r="B191" s="64">
        <f>B190*(1+'Daily Returns'!B191)</f>
        <v>97.910900065945654</v>
      </c>
      <c r="C191" s="64">
        <f>C190*(1+'Daily Returns'!C191)</f>
        <v>98.012675554570265</v>
      </c>
      <c r="D191" s="64">
        <f>D190*(1+'Daily Returns'!D191)</f>
        <v>97.241335880266178</v>
      </c>
      <c r="E191" s="64">
        <f>E190*(1+'Daily Returns'!E191)</f>
        <v>98.367896729500472</v>
      </c>
      <c r="F191" s="39">
        <f>F190*(1+'Daily Returns'!E191)</f>
        <v>98367.89672950047</v>
      </c>
    </row>
    <row r="192" spans="1:6" x14ac:dyDescent="0.25">
      <c r="A192" s="60">
        <f>'Daily Prices'!A192</f>
        <v>42284</v>
      </c>
      <c r="B192" s="65">
        <f>B191*(1+'Daily Returns'!B192)</f>
        <v>98.285233794079815</v>
      </c>
      <c r="C192" s="65">
        <f>C191*(1+'Daily Returns'!C192)</f>
        <v>97.311315482842218</v>
      </c>
      <c r="D192" s="65">
        <f>D191*(1+'Daily Returns'!D192)</f>
        <v>97.309977119586904</v>
      </c>
      <c r="E192" s="65">
        <f>E191*(1+'Daily Returns'!E192)</f>
        <v>98.219991157804287</v>
      </c>
      <c r="F192" s="66">
        <f>F191*(1+'Daily Returns'!E192)</f>
        <v>98219.991157804281</v>
      </c>
    </row>
    <row r="193" spans="1:6" x14ac:dyDescent="0.25">
      <c r="A193" s="63">
        <f>'Daily Prices'!A193</f>
        <v>42285</v>
      </c>
      <c r="B193" s="64">
        <f>B192*(1+'Daily Returns'!B193)</f>
        <v>97.594368671280776</v>
      </c>
      <c r="C193" s="64">
        <f>C192*(1+'Daily Returns'!C193)</f>
        <v>97.009107893416015</v>
      </c>
      <c r="D193" s="64">
        <f>D192*(1+'Daily Returns'!D193)</f>
        <v>97.037091458678816</v>
      </c>
      <c r="E193" s="64">
        <f>E192*(1+'Daily Returns'!E193)</f>
        <v>97.808226099785074</v>
      </c>
      <c r="F193" s="39">
        <f>F192*(1+'Daily Returns'!E193)</f>
        <v>97808.226099785068</v>
      </c>
    </row>
    <row r="194" spans="1:6" x14ac:dyDescent="0.25">
      <c r="A194" s="60">
        <f>'Daily Prices'!A194</f>
        <v>42286</v>
      </c>
      <c r="B194" s="65">
        <f>B193*(1+'Daily Returns'!B194)</f>
        <v>98.443953912272875</v>
      </c>
      <c r="C194" s="65">
        <f>C193*(1+'Daily Returns'!C194)</f>
        <v>97.679035231259832</v>
      </c>
      <c r="D194" s="65">
        <f>D193*(1+'Daily Returns'!D194)</f>
        <v>97.885765864102936</v>
      </c>
      <c r="E194" s="65">
        <f>E193*(1+'Daily Returns'!E194)</f>
        <v>98.590464135525835</v>
      </c>
      <c r="F194" s="66">
        <f>F193*(1+'Daily Returns'!E194)</f>
        <v>98590.464135525835</v>
      </c>
    </row>
    <row r="195" spans="1:6" x14ac:dyDescent="0.25">
      <c r="A195" s="63">
        <f>'Daily Prices'!A195</f>
        <v>42289</v>
      </c>
      <c r="B195" s="64">
        <f>B194*(1+'Daily Returns'!B195)</f>
        <v>97.806310560668194</v>
      </c>
      <c r="C195" s="64">
        <f>C194*(1+'Daily Returns'!C195)</f>
        <v>98.844863407803672</v>
      </c>
      <c r="D195" s="64">
        <f>D194*(1+'Daily Returns'!D195)</f>
        <v>97.544238963874122</v>
      </c>
      <c r="E195" s="64">
        <f>E194*(1+'Daily Returns'!E195)</f>
        <v>98.766373291077628</v>
      </c>
      <c r="F195" s="39">
        <f>F194*(1+'Daily Returns'!E195)</f>
        <v>98766.373291077631</v>
      </c>
    </row>
    <row r="196" spans="1:6" x14ac:dyDescent="0.25">
      <c r="A196" s="60">
        <f>'Daily Prices'!A196</f>
        <v>42290</v>
      </c>
      <c r="B196" s="65">
        <f>B195*(1+'Daily Returns'!B196)</f>
        <v>97.596986135437859</v>
      </c>
      <c r="C196" s="65">
        <f>C195*(1+'Daily Returns'!C196)</f>
        <v>99.355347253094791</v>
      </c>
      <c r="D196" s="65">
        <f>D195*(1+'Daily Returns'!D196)</f>
        <v>97.394781586515236</v>
      </c>
      <c r="E196" s="65">
        <f>E195*(1+'Daily Returns'!E196)</f>
        <v>98.861591961067788</v>
      </c>
      <c r="F196" s="66">
        <f>F195*(1+'Daily Returns'!E196)</f>
        <v>98861.591961067796</v>
      </c>
    </row>
    <row r="197" spans="1:6" x14ac:dyDescent="0.25">
      <c r="A197" s="63">
        <f>'Daily Prices'!A197</f>
        <v>42291</v>
      </c>
      <c r="B197" s="64">
        <f>B196*(1+'Daily Returns'!B197)</f>
        <v>97.353889151847184</v>
      </c>
      <c r="C197" s="64">
        <f>C196*(1+'Daily Returns'!C197)</f>
        <v>99.843098379216087</v>
      </c>
      <c r="D197" s="64">
        <f>D196*(1+'Daily Returns'!D197)</f>
        <v>97.163878334977639</v>
      </c>
      <c r="E197" s="64">
        <f>E196*(1+'Daily Returns'!E197)</f>
        <v>98.911534545526891</v>
      </c>
      <c r="F197" s="39">
        <f>F196*(1+'Daily Returns'!E197)</f>
        <v>98911.534545526898</v>
      </c>
    </row>
    <row r="198" spans="1:6" x14ac:dyDescent="0.25">
      <c r="A198" s="60">
        <f>'Daily Prices'!A198</f>
        <v>42292</v>
      </c>
      <c r="B198" s="65">
        <f>B197*(1+'Daily Returns'!B198)</f>
        <v>98.191768511470045</v>
      </c>
      <c r="C198" s="65">
        <f>C197*(1+'Daily Returns'!C198)</f>
        <v>100.51686472957716</v>
      </c>
      <c r="D198" s="65">
        <f>D197*(1+'Daily Returns'!D198)</f>
        <v>98.431537185919083</v>
      </c>
      <c r="E198" s="65">
        <f>E197*(1+'Daily Returns'!E198)</f>
        <v>99.821050050115673</v>
      </c>
      <c r="F198" s="66">
        <f>F197*(1+'Daily Returns'!E198)</f>
        <v>99821.050050115678</v>
      </c>
    </row>
    <row r="199" spans="1:6" x14ac:dyDescent="0.25">
      <c r="A199" s="63">
        <f>'Daily Prices'!A199</f>
        <v>42293</v>
      </c>
      <c r="B199" s="64">
        <f>B198*(1+'Daily Returns'!B199)</f>
        <v>98.935055624748813</v>
      </c>
      <c r="C199" s="64">
        <f>C198*(1+'Daily Returns'!C199)</f>
        <v>100.23153307230682</v>
      </c>
      <c r="D199" s="64">
        <f>D198*(1+'Daily Returns'!D199)</f>
        <v>99.420852662734291</v>
      </c>
      <c r="E199" s="64">
        <f>E198*(1+'Daily Returns'!E199)</f>
        <v>100.23537792237001</v>
      </c>
      <c r="F199" s="39">
        <f>F198*(1+'Daily Returns'!E199)</f>
        <v>100235.37792237001</v>
      </c>
    </row>
    <row r="200" spans="1:6" x14ac:dyDescent="0.25">
      <c r="A200" s="60">
        <f>'Daily Prices'!A200</f>
        <v>42296</v>
      </c>
      <c r="B200" s="65">
        <f>B199*(1+'Daily Returns'!B200)</f>
        <v>99.481523974881185</v>
      </c>
      <c r="C200" s="65">
        <f>C199*(1+'Daily Returns'!C200)</f>
        <v>99.980687015529313</v>
      </c>
      <c r="D200" s="65">
        <f>D199*(1+'Daily Returns'!D200)</f>
        <v>99.605575263964383</v>
      </c>
      <c r="E200" s="65">
        <f>E199*(1+'Daily Returns'!E200)</f>
        <v>100.35700165050856</v>
      </c>
      <c r="F200" s="66">
        <f>F199*(1+'Daily Returns'!E200)</f>
        <v>100357.00165050858</v>
      </c>
    </row>
    <row r="201" spans="1:6" x14ac:dyDescent="0.25">
      <c r="A201" s="63">
        <f>'Daily Prices'!A201</f>
        <v>42297</v>
      </c>
      <c r="B201" s="64">
        <f>B200*(1+'Daily Returns'!B201)</f>
        <v>99.270345512539606</v>
      </c>
      <c r="C201" s="64">
        <f>C200*(1+'Daily Returns'!C201)</f>
        <v>100.2719278695407</v>
      </c>
      <c r="D201" s="64">
        <f>D200*(1+'Daily Returns'!D201)</f>
        <v>99.814227838535643</v>
      </c>
      <c r="E201" s="64">
        <f>E200*(1+'Daily Returns'!E201)</f>
        <v>100.47309339018278</v>
      </c>
      <c r="F201" s="39">
        <f>F200*(1+'Daily Returns'!E201)</f>
        <v>100473.0933901828</v>
      </c>
    </row>
    <row r="202" spans="1:6" x14ac:dyDescent="0.25">
      <c r="A202" s="60">
        <f>'Daily Prices'!A202</f>
        <v>42298</v>
      </c>
      <c r="B202" s="65">
        <f>B201*(1+'Daily Returns'!B202)</f>
        <v>99.200655529356808</v>
      </c>
      <c r="C202" s="65">
        <f>C201*(1+'Daily Returns'!C202)</f>
        <v>99.684493442298631</v>
      </c>
      <c r="D202" s="65">
        <f>D201*(1+'Daily Returns'!D202)</f>
        <v>99.49033355024244</v>
      </c>
      <c r="E202" s="65">
        <f>E201*(1+'Daily Returns'!E202)</f>
        <v>100.11867822690223</v>
      </c>
      <c r="F202" s="66">
        <f>F201*(1+'Daily Returns'!E202)</f>
        <v>100118.67822690224</v>
      </c>
    </row>
    <row r="203" spans="1:6" x14ac:dyDescent="0.25">
      <c r="A203" s="63">
        <f>'Daily Prices'!A203</f>
        <v>42300</v>
      </c>
      <c r="B203" s="64">
        <f>B202*(1+'Daily Returns'!B203)</f>
        <v>99.86647297431918</v>
      </c>
      <c r="C203" s="64">
        <f>C202*(1+'Daily Returns'!C203)</f>
        <v>98.942922007381796</v>
      </c>
      <c r="D203" s="64">
        <f>D202*(1+'Daily Returns'!D203)</f>
        <v>99.701505069375941</v>
      </c>
      <c r="E203" s="64">
        <f>E202*(1+'Daily Returns'!E203)</f>
        <v>100.08610293672945</v>
      </c>
      <c r="F203" s="39">
        <f>F202*(1+'Daily Returns'!E203)</f>
        <v>100086.10293672945</v>
      </c>
    </row>
    <row r="204" spans="1:6" x14ac:dyDescent="0.25">
      <c r="A204" s="60">
        <f>'Daily Prices'!A204</f>
        <v>42303</v>
      </c>
      <c r="B204" s="65">
        <f>B203*(1+'Daily Returns'!B204)</f>
        <v>99.470763288902006</v>
      </c>
      <c r="C204" s="65">
        <f>C203*(1+'Daily Returns'!C204)</f>
        <v>99.048095227426344</v>
      </c>
      <c r="D204" s="65">
        <f>D203*(1+'Daily Returns'!D204)</f>
        <v>99.334578811478011</v>
      </c>
      <c r="E204" s="65">
        <f>E203*(1+'Daily Returns'!E204)</f>
        <v>99.899181805557888</v>
      </c>
      <c r="F204" s="66">
        <f>F203*(1+'Daily Returns'!E204)</f>
        <v>99899.181805557891</v>
      </c>
    </row>
    <row r="205" spans="1:6" x14ac:dyDescent="0.25">
      <c r="A205" s="63">
        <f>'Daily Prices'!A205</f>
        <v>42304</v>
      </c>
      <c r="B205" s="64">
        <f>B204*(1+'Daily Returns'!B205)</f>
        <v>99.076253274556848</v>
      </c>
      <c r="C205" s="64">
        <f>C204*(1+'Daily Returns'!C205)</f>
        <v>99.344524644429569</v>
      </c>
      <c r="D205" s="64">
        <f>D204*(1+'Daily Returns'!D205)</f>
        <v>99.157832868028308</v>
      </c>
      <c r="E205" s="64">
        <f>E204*(1+'Daily Returns'!E205)</f>
        <v>99.846584508619287</v>
      </c>
      <c r="F205" s="39">
        <f>F204*(1+'Daily Returns'!E205)</f>
        <v>99846.584508619286</v>
      </c>
    </row>
    <row r="206" spans="1:6" x14ac:dyDescent="0.25">
      <c r="A206" s="60">
        <f>'Daily Prices'!A206</f>
        <v>42305</v>
      </c>
      <c r="B206" s="65">
        <f>B205*(1+'Daily Returns'!B206)</f>
        <v>98.299448078599667</v>
      </c>
      <c r="C206" s="65">
        <f>C205*(1+'Daily Returns'!C206)</f>
        <v>100.26932048561281</v>
      </c>
      <c r="D206" s="65">
        <f>D205*(1+'Daily Returns'!D206)</f>
        <v>98.208820504208759</v>
      </c>
      <c r="E206" s="65">
        <f>E205*(1+'Daily Returns'!E206)</f>
        <v>99.696837557194058</v>
      </c>
      <c r="F206" s="66">
        <f>F205*(1+'Daily Returns'!E206)</f>
        <v>99696.837557194056</v>
      </c>
    </row>
    <row r="207" spans="1:6" x14ac:dyDescent="0.25">
      <c r="A207" s="63">
        <f>'Daily Prices'!A207</f>
        <v>42306</v>
      </c>
      <c r="B207" s="64">
        <f>B206*(1+'Daily Returns'!B207)</f>
        <v>97.566485407273916</v>
      </c>
      <c r="C207" s="64">
        <f>C206*(1+'Daily Returns'!C207)</f>
        <v>98.257127624630073</v>
      </c>
      <c r="D207" s="64">
        <f>D206*(1+'Daily Returns'!D207)</f>
        <v>97.189277692646797</v>
      </c>
      <c r="E207" s="64">
        <f>E206*(1+'Daily Returns'!E207)</f>
        <v>98.363044016062133</v>
      </c>
      <c r="F207" s="39">
        <f>F206*(1+'Daily Returns'!E207)</f>
        <v>98363.044016062137</v>
      </c>
    </row>
    <row r="208" spans="1:6" x14ac:dyDescent="0.25">
      <c r="A208" s="60">
        <f>'Daily Prices'!A208</f>
        <v>42307</v>
      </c>
      <c r="B208" s="65">
        <f>B207*(1+'Daily Returns'!B208)</f>
        <v>96.907357037379711</v>
      </c>
      <c r="C208" s="65">
        <f>C207*(1+'Daily Returns'!C208)</f>
        <v>97.904331546030576</v>
      </c>
      <c r="D208" s="65">
        <f>D207*(1+'Daily Returns'!D208)</f>
        <v>96.589558974789568</v>
      </c>
      <c r="E208" s="65">
        <f>E207*(1+'Daily Returns'!E208)</f>
        <v>97.840332087952234</v>
      </c>
      <c r="F208" s="66">
        <f>F207*(1+'Daily Returns'!E208)</f>
        <v>97840.332087952236</v>
      </c>
    </row>
    <row r="209" spans="1:6" x14ac:dyDescent="0.25">
      <c r="A209" s="63">
        <f>'Daily Prices'!A209</f>
        <v>42310</v>
      </c>
      <c r="B209" s="64">
        <f>B208*(1+'Daily Returns'!B209)</f>
        <v>96.552254400066445</v>
      </c>
      <c r="C209" s="64">
        <f>C208*(1+'Daily Returns'!C209)</f>
        <v>97.40666187903831</v>
      </c>
      <c r="D209" s="64">
        <f>D208*(1+'Daily Returns'!D209)</f>
        <v>96.605302378303506</v>
      </c>
      <c r="E209" s="64">
        <f>E208*(1+'Daily Returns'!E209)</f>
        <v>97.538622115949565</v>
      </c>
      <c r="F209" s="39">
        <f>F208*(1+'Daily Returns'!E209)</f>
        <v>97538.622115949562</v>
      </c>
    </row>
    <row r="210" spans="1:6" x14ac:dyDescent="0.25">
      <c r="A210" s="60">
        <f>'Daily Prices'!A210</f>
        <v>42311</v>
      </c>
      <c r="B210" s="65">
        <f>B209*(1+'Daily Returns'!B210)</f>
        <v>96.666550334926484</v>
      </c>
      <c r="C210" s="65">
        <f>C209*(1+'Daily Returns'!C210)</f>
        <v>96.419773613562867</v>
      </c>
      <c r="D210" s="65">
        <f>D209*(1+'Daily Returns'!D210)</f>
        <v>96.570666890572866</v>
      </c>
      <c r="E210" s="65">
        <f>E209*(1+'Daily Returns'!E210)</f>
        <v>97.167480059819439</v>
      </c>
      <c r="F210" s="66">
        <f>F209*(1+'Daily Returns'!E210)</f>
        <v>97167.480059819442</v>
      </c>
    </row>
    <row r="211" spans="1:6" x14ac:dyDescent="0.25">
      <c r="A211" s="63">
        <f>'Daily Prices'!A211</f>
        <v>42312</v>
      </c>
      <c r="B211" s="64">
        <f>B210*(1+'Daily Returns'!B211)</f>
        <v>96.529606064373752</v>
      </c>
      <c r="C211" s="64">
        <f>C210*(1+'Daily Returns'!C211)</f>
        <v>95.762437712676928</v>
      </c>
      <c r="D211" s="64">
        <f>D210*(1+'Daily Returns'!D211)</f>
        <v>96.477465941770404</v>
      </c>
      <c r="E211" s="64">
        <f>E210*(1+'Daily Returns'!E211)</f>
        <v>96.833077464953519</v>
      </c>
      <c r="F211" s="39">
        <f>F210*(1+'Daily Returns'!E211)</f>
        <v>96833.077464953531</v>
      </c>
    </row>
    <row r="212" spans="1:6" x14ac:dyDescent="0.25">
      <c r="A212" s="60">
        <f>'Daily Prices'!A212</f>
        <v>42313</v>
      </c>
      <c r="B212" s="65">
        <f>B211*(1+'Daily Returns'!B212)</f>
        <v>95.625417612771031</v>
      </c>
      <c r="C212" s="65">
        <f>C211*(1+'Daily Returns'!C212)</f>
        <v>95.475232407659831</v>
      </c>
      <c r="D212" s="65">
        <f>D211*(1+'Daily Returns'!D212)</f>
        <v>95.254098532714806</v>
      </c>
      <c r="E212" s="65">
        <f>E211*(1+'Daily Returns'!E212)</f>
        <v>96.076438620048464</v>
      </c>
      <c r="F212" s="66">
        <f>F211*(1+'Daily Returns'!E212)</f>
        <v>96076.438620048473</v>
      </c>
    </row>
    <row r="213" spans="1:6" x14ac:dyDescent="0.25">
      <c r="A213" s="63">
        <f>'Daily Prices'!A213</f>
        <v>42314</v>
      </c>
      <c r="B213" s="64">
        <f>B212*(1+'Daily Returns'!B213)</f>
        <v>95.483783718936834</v>
      </c>
      <c r="C213" s="64">
        <f>C212*(1+'Daily Returns'!C213)</f>
        <v>94.304019131647081</v>
      </c>
      <c r="D213" s="64">
        <f>D212*(1+'Daily Returns'!D213)</f>
        <v>95.497176682969851</v>
      </c>
      <c r="E213" s="64">
        <f>E212*(1+'Daily Returns'!E213)</f>
        <v>95.635865691414324</v>
      </c>
      <c r="F213" s="39">
        <f>F212*(1+'Daily Returns'!E213)</f>
        <v>95635.865691414321</v>
      </c>
    </row>
    <row r="214" spans="1:6" x14ac:dyDescent="0.25">
      <c r="A214" s="60">
        <f>'Daily Prices'!A214</f>
        <v>42317</v>
      </c>
      <c r="B214" s="65">
        <f>B213*(1+'Daily Returns'!B214)</f>
        <v>94.960872546218368</v>
      </c>
      <c r="C214" s="65">
        <f>C213*(1+'Daily Returns'!C214)</f>
        <v>94.91599441364707</v>
      </c>
      <c r="D214" s="65">
        <f>D213*(1+'Daily Returns'!D214)</f>
        <v>95.976405885933815</v>
      </c>
      <c r="E214" s="65">
        <f>E213*(1+'Daily Returns'!E214)</f>
        <v>95.870967293154308</v>
      </c>
      <c r="F214" s="66">
        <f>F213*(1+'Daily Returns'!E214)</f>
        <v>95870.967293154303</v>
      </c>
    </row>
    <row r="215" spans="1:6" x14ac:dyDescent="0.25">
      <c r="A215" s="63">
        <f>'Daily Prices'!A215</f>
        <v>42318</v>
      </c>
      <c r="B215" s="64">
        <f>B214*(1+'Daily Returns'!B215)</f>
        <v>93.586194912376868</v>
      </c>
      <c r="C215" s="64">
        <f>C214*(1+'Daily Returns'!C215)</f>
        <v>94.330014356334544</v>
      </c>
      <c r="D215" s="64">
        <f>D214*(1+'Daily Returns'!D215)</f>
        <v>94.830705934213583</v>
      </c>
      <c r="E215" s="64">
        <f>E214*(1+'Daily Returns'!E215)</f>
        <v>94.874528886776957</v>
      </c>
      <c r="F215" s="39">
        <f>F214*(1+'Daily Returns'!E215)</f>
        <v>94874.528886776956</v>
      </c>
    </row>
    <row r="216" spans="1:6" x14ac:dyDescent="0.25">
      <c r="A216" s="60">
        <f>'Daily Prices'!A216</f>
        <v>42321</v>
      </c>
      <c r="B216" s="65">
        <f>B215*(1+'Daily Returns'!B216)</f>
        <v>93.103672665749215</v>
      </c>
      <c r="C216" s="65">
        <f>C215*(1+'Daily Returns'!C216)</f>
        <v>93.645713650807849</v>
      </c>
      <c r="D216" s="65">
        <f>D215*(1+'Daily Returns'!D216)</f>
        <v>95.204979113751349</v>
      </c>
      <c r="E216" s="65">
        <f>E215*(1+'Daily Returns'!E216)</f>
        <v>94.564812976255766</v>
      </c>
      <c r="F216" s="66">
        <f>F215*(1+'Daily Returns'!E216)</f>
        <v>94564.812976255766</v>
      </c>
    </row>
    <row r="217" spans="1:6" x14ac:dyDescent="0.25">
      <c r="A217" s="63">
        <f>'Daily Prices'!A217</f>
        <v>42324</v>
      </c>
      <c r="B217" s="64">
        <f>B216*(1+'Daily Returns'!B217)</f>
        <v>93.647414490717935</v>
      </c>
      <c r="C217" s="64">
        <f>C216*(1+'Daily Returns'!C217)</f>
        <v>93.764251351286504</v>
      </c>
      <c r="D217" s="64">
        <f>D216*(1+'Daily Returns'!D217)</f>
        <v>95.725351077898367</v>
      </c>
      <c r="E217" s="64">
        <f>E216*(1+'Daily Returns'!E217)</f>
        <v>94.933437843021807</v>
      </c>
      <c r="F217" s="39">
        <f>F216*(1+'Daily Returns'!E217)</f>
        <v>94933.43784302182</v>
      </c>
    </row>
    <row r="218" spans="1:6" x14ac:dyDescent="0.25">
      <c r="A218" s="60">
        <f>'Daily Prices'!A218</f>
        <v>42325</v>
      </c>
      <c r="B218" s="65">
        <f>B217*(1+'Daily Returns'!B218)</f>
        <v>94.026837732490918</v>
      </c>
      <c r="C218" s="65">
        <f>C217*(1+'Daily Returns'!C218)</f>
        <v>93.298656437336248</v>
      </c>
      <c r="D218" s="65">
        <f>D217*(1+'Daily Returns'!D218)</f>
        <v>95.584080270366712</v>
      </c>
      <c r="E218" s="65">
        <f>E217*(1+'Daily Returns'!E218)</f>
        <v>94.818237078340985</v>
      </c>
      <c r="F218" s="66">
        <f>F217*(1+'Daily Returns'!E218)</f>
        <v>94818.237078341001</v>
      </c>
    </row>
    <row r="219" spans="1:6" x14ac:dyDescent="0.25">
      <c r="A219" s="63">
        <f>'Daily Prices'!A219</f>
        <v>42326</v>
      </c>
      <c r="B219" s="64">
        <f>B218*(1+'Daily Returns'!B219)</f>
        <v>92.638309350818105</v>
      </c>
      <c r="C219" s="64">
        <f>C218*(1+'Daily Returns'!C219)</f>
        <v>92.542135127737737</v>
      </c>
      <c r="D219" s="64">
        <f>D218*(1+'Daily Returns'!D219)</f>
        <v>94.213564516467599</v>
      </c>
      <c r="E219" s="64">
        <f>E218*(1+'Daily Returns'!E219)</f>
        <v>93.682774855002791</v>
      </c>
      <c r="F219" s="39">
        <f>F218*(1+'Daily Returns'!E219)</f>
        <v>93682.774855002805</v>
      </c>
    </row>
    <row r="220" spans="1:6" x14ac:dyDescent="0.25">
      <c r="A220" s="60">
        <f>'Daily Prices'!A220</f>
        <v>42327</v>
      </c>
      <c r="B220" s="65">
        <f>B219*(1+'Daily Returns'!B220)</f>
        <v>93.944860209237277</v>
      </c>
      <c r="C220" s="65">
        <f>C219*(1+'Daily Returns'!C220)</f>
        <v>93.721105043375132</v>
      </c>
      <c r="D220" s="65">
        <f>D219*(1+'Daily Returns'!D220)</f>
        <v>95.544826717605318</v>
      </c>
      <c r="E220" s="65">
        <f>E219*(1+'Daily Returns'!E220)</f>
        <v>94.953688572359013</v>
      </c>
      <c r="F220" s="66">
        <f>F219*(1+'Daily Returns'!E220)</f>
        <v>94953.688572359024</v>
      </c>
    </row>
    <row r="221" spans="1:6" x14ac:dyDescent="0.25">
      <c r="A221" s="63">
        <f>'Daily Prices'!A221</f>
        <v>42328</v>
      </c>
      <c r="B221" s="64">
        <f>B220*(1+'Daily Returns'!B221)</f>
        <v>94.041451907368042</v>
      </c>
      <c r="C221" s="64">
        <f>C220*(1+'Daily Returns'!C221)</f>
        <v>93.697127593184391</v>
      </c>
      <c r="D221" s="64">
        <f>D220*(1+'Daily Returns'!D221)</f>
        <v>96.112428892294119</v>
      </c>
      <c r="E221" s="64">
        <f>E220*(1+'Daily Returns'!E221)</f>
        <v>95.142487262230659</v>
      </c>
      <c r="F221" s="39">
        <f>F220*(1+'Daily Returns'!E221)</f>
        <v>95142.487262230672</v>
      </c>
    </row>
    <row r="222" spans="1:6" x14ac:dyDescent="0.25">
      <c r="A222" s="60">
        <f>'Daily Prices'!A222</f>
        <v>42331</v>
      </c>
      <c r="B222" s="65">
        <f>B221*(1+'Daily Returns'!B222)</f>
        <v>93.862773624977095</v>
      </c>
      <c r="C222" s="65">
        <f>C221*(1+'Daily Returns'!C222)</f>
        <v>93.060165973744475</v>
      </c>
      <c r="D222" s="65">
        <f>D221*(1+'Daily Returns'!D222)</f>
        <v>96.186527844833009</v>
      </c>
      <c r="E222" s="65">
        <f>E221*(1+'Daily Returns'!E222)</f>
        <v>94.851546616069328</v>
      </c>
      <c r="F222" s="66">
        <f>F221*(1+'Daily Returns'!E222)</f>
        <v>94851.546616069332</v>
      </c>
    </row>
    <row r="223" spans="1:6" x14ac:dyDescent="0.25">
      <c r="A223" s="63">
        <f>'Daily Prices'!A223</f>
        <v>42332</v>
      </c>
      <c r="B223" s="64">
        <f>B222*(1+'Daily Returns'!B223)</f>
        <v>93.704271628797144</v>
      </c>
      <c r="C223" s="64">
        <f>C222*(1+'Daily Returns'!C223)</f>
        <v>93.6102846752256</v>
      </c>
      <c r="D223" s="64">
        <f>D222*(1+'Daily Returns'!D223)</f>
        <v>95.692604798589372</v>
      </c>
      <c r="E223" s="64">
        <f>E222*(1+'Daily Returns'!E223)</f>
        <v>94.881658083703542</v>
      </c>
      <c r="F223" s="39">
        <f>F222*(1+'Daily Returns'!E223)</f>
        <v>94881.658083703544</v>
      </c>
    </row>
    <row r="224" spans="1:6" x14ac:dyDescent="0.25">
      <c r="A224" s="60">
        <f>'Daily Prices'!A224</f>
        <v>42334</v>
      </c>
      <c r="B224" s="65">
        <f>B223*(1+'Daily Returns'!B224)</f>
        <v>94.369143878369442</v>
      </c>
      <c r="C224" s="65">
        <f>C223*(1+'Daily Returns'!C224)</f>
        <v>93.510300018173297</v>
      </c>
      <c r="D224" s="65">
        <f>D223*(1+'Daily Returns'!D224)</f>
        <v>95.996977266525306</v>
      </c>
      <c r="E224" s="65">
        <f>E223*(1+'Daily Returns'!E224)</f>
        <v>95.133626855635498</v>
      </c>
      <c r="F224" s="66">
        <f>F223*(1+'Daily Returns'!E224)</f>
        <v>95133.626855635506</v>
      </c>
    </row>
    <row r="225" spans="1:6" x14ac:dyDescent="0.25">
      <c r="A225" s="63">
        <f>'Daily Prices'!A225</f>
        <v>42335</v>
      </c>
      <c r="B225" s="64">
        <f>B224*(1+'Daily Returns'!B225)</f>
        <v>94.985593041035401</v>
      </c>
      <c r="C225" s="64">
        <f>C224*(1+'Daily Returns'!C225)</f>
        <v>92.641241921859702</v>
      </c>
      <c r="D225" s="64">
        <f>D224*(1+'Daily Returns'!D225)</f>
        <v>97.126513990637903</v>
      </c>
      <c r="E225" s="64">
        <f>E224*(1+'Daily Returns'!E225)</f>
        <v>95.302215289576793</v>
      </c>
      <c r="F225" s="39">
        <f>F224*(1+'Daily Returns'!E225)</f>
        <v>95302.215289576809</v>
      </c>
    </row>
    <row r="226" spans="1:6" x14ac:dyDescent="0.25">
      <c r="A226" s="60">
        <f>'Daily Prices'!A226</f>
        <v>42338</v>
      </c>
      <c r="B226" s="65">
        <f>B225*(1+'Daily Returns'!B226)</f>
        <v>95.049102900513915</v>
      </c>
      <c r="C226" s="65">
        <f>C225*(1+'Daily Returns'!C226)</f>
        <v>92.621286918230879</v>
      </c>
      <c r="D226" s="65">
        <f>D225*(1+'Daily Returns'!D226)</f>
        <v>97.496169105144915</v>
      </c>
      <c r="E226" s="65">
        <f>E225*(1+'Daily Returns'!E226)</f>
        <v>95.421934083580467</v>
      </c>
      <c r="F226" s="66">
        <f>F225*(1+'Daily Returns'!E226)</f>
        <v>95421.934083580491</v>
      </c>
    </row>
    <row r="227" spans="1:6" x14ac:dyDescent="0.25">
      <c r="A227" s="63">
        <f>'Daily Prices'!A227</f>
        <v>42339</v>
      </c>
      <c r="B227" s="64">
        <f>B226*(1+'Daily Returns'!B227)</f>
        <v>95.135406510360539</v>
      </c>
      <c r="C227" s="64">
        <f>C226*(1+'Daily Returns'!C227)</f>
        <v>92.797029835940648</v>
      </c>
      <c r="D227" s="64">
        <f>D226*(1+'Daily Returns'!D227)</f>
        <v>97.334326917021727</v>
      </c>
      <c r="E227" s="64">
        <f>E226*(1+'Daily Returns'!E227)</f>
        <v>95.472829813957262</v>
      </c>
      <c r="F227" s="39">
        <f>F226*(1+'Daily Returns'!E227)</f>
        <v>95472.829813957287</v>
      </c>
    </row>
    <row r="228" spans="1:6" x14ac:dyDescent="0.25">
      <c r="A228" s="60">
        <f>'Daily Prices'!A228</f>
        <v>42340</v>
      </c>
      <c r="B228" s="65">
        <f>B227*(1+'Daily Returns'!B228)</f>
        <v>94.947966993777072</v>
      </c>
      <c r="C228" s="65">
        <f>C227*(1+'Daily Returns'!C228)</f>
        <v>92.041347081976994</v>
      </c>
      <c r="D228" s="65">
        <f>D227*(1+'Daily Returns'!D228)</f>
        <v>96.803669262578936</v>
      </c>
      <c r="E228" s="65">
        <f>E227*(1+'Daily Returns'!E228)</f>
        <v>94.949256695002163</v>
      </c>
      <c r="F228" s="66">
        <f>F227*(1+'Daily Returns'!E228)</f>
        <v>94949.256695002186</v>
      </c>
    </row>
    <row r="229" spans="1:6" x14ac:dyDescent="0.25">
      <c r="A229" s="63">
        <f>'Daily Prices'!A229</f>
        <v>42341</v>
      </c>
      <c r="B229" s="64">
        <f>B228*(1+'Daily Returns'!B229)</f>
        <v>94.107361108990574</v>
      </c>
      <c r="C229" s="64">
        <f>C228*(1+'Daily Returns'!C229)</f>
        <v>92.422549232715212</v>
      </c>
      <c r="D229" s="64">
        <f>D228*(1+'Daily Returns'!D229)</f>
        <v>95.962971514935205</v>
      </c>
      <c r="E229" s="64">
        <f>E228*(1+'Daily Returns'!E229)</f>
        <v>94.606991876243725</v>
      </c>
      <c r="F229" s="39">
        <f>F228*(1+'Daily Returns'!E229)</f>
        <v>94606.991876243759</v>
      </c>
    </row>
    <row r="230" spans="1:6" x14ac:dyDescent="0.25">
      <c r="A230" s="60">
        <f>'Daily Prices'!A230</f>
        <v>42342</v>
      </c>
      <c r="B230" s="65">
        <f>B229*(1+'Daily Returns'!B230)</f>
        <v>93.203936084433678</v>
      </c>
      <c r="C230" s="65">
        <f>C229*(1+'Daily Returns'!C230)</f>
        <v>94.350952042348169</v>
      </c>
      <c r="D230" s="65">
        <f>D229*(1+'Daily Returns'!D230)</f>
        <v>95.227859526858211</v>
      </c>
      <c r="E230" s="65">
        <f>E229*(1+'Daily Returns'!E230)</f>
        <v>94.90670057896763</v>
      </c>
      <c r="F230" s="66">
        <f>F229*(1+'Daily Returns'!E230)</f>
        <v>94906.700578967662</v>
      </c>
    </row>
    <row r="231" spans="1:6" x14ac:dyDescent="0.25">
      <c r="A231" s="63">
        <f>'Daily Prices'!A231</f>
        <v>42345</v>
      </c>
      <c r="B231" s="64">
        <f>B230*(1+'Daily Returns'!B231)</f>
        <v>92.811316460868653</v>
      </c>
      <c r="C231" s="64">
        <f>C230*(1+'Daily Returns'!C231)</f>
        <v>94.116300591273657</v>
      </c>
      <c r="D231" s="64">
        <f>D230*(1+'Daily Returns'!D231)</f>
        <v>94.910052687923724</v>
      </c>
      <c r="E231" s="64">
        <f>E230*(1+'Daily Returns'!E231)</f>
        <v>94.597328885812985</v>
      </c>
      <c r="F231" s="39">
        <f>F230*(1+'Daily Returns'!E231)</f>
        <v>94597.328885813011</v>
      </c>
    </row>
    <row r="232" spans="1:6" x14ac:dyDescent="0.25">
      <c r="A232" s="60">
        <f>'Daily Prices'!A232</f>
        <v>42346</v>
      </c>
      <c r="B232" s="65">
        <f>B231*(1+'Daily Returns'!B232)</f>
        <v>92.012335526913816</v>
      </c>
      <c r="C232" s="65">
        <f>C231*(1+'Daily Returns'!C232)</f>
        <v>93.87898934654379</v>
      </c>
      <c r="D232" s="65">
        <f>D231*(1+'Daily Returns'!D232)</f>
        <v>94.070194588467402</v>
      </c>
      <c r="E232" s="65">
        <f>E231*(1+'Daily Returns'!E232)</f>
        <v>94.006485154494158</v>
      </c>
      <c r="F232" s="66">
        <f>F231*(1+'Daily Returns'!E232)</f>
        <v>94006.485154494178</v>
      </c>
    </row>
    <row r="233" spans="1:6" x14ac:dyDescent="0.25">
      <c r="A233" s="63">
        <f>'Daily Prices'!A233</f>
        <v>42347</v>
      </c>
      <c r="B233" s="64">
        <f>B232*(1+'Daily Returns'!B233)</f>
        <v>91.015227097734027</v>
      </c>
      <c r="C233" s="64">
        <f>C232*(1+'Daily Returns'!C233)</f>
        <v>94.703079896925956</v>
      </c>
      <c r="D233" s="64">
        <f>D232*(1+'Daily Returns'!D233)</f>
        <v>92.708914964629784</v>
      </c>
      <c r="E233" s="64">
        <f>E232*(1+'Daily Returns'!E233)</f>
        <v>93.622846223342293</v>
      </c>
      <c r="F233" s="39">
        <f>F232*(1+'Daily Returns'!E233)</f>
        <v>93622.846223342305</v>
      </c>
    </row>
    <row r="234" spans="1:6" x14ac:dyDescent="0.25">
      <c r="A234" s="60">
        <f>'Daily Prices'!A234</f>
        <v>42348</v>
      </c>
      <c r="B234" s="65">
        <f>B233*(1+'Daily Returns'!B234)</f>
        <v>91.801447893922997</v>
      </c>
      <c r="C234" s="65">
        <f>C233*(1+'Daily Returns'!C234)</f>
        <v>93.627330938994987</v>
      </c>
      <c r="D234" s="65">
        <f>D233*(1+'Daily Returns'!D234)</f>
        <v>93.427443901005432</v>
      </c>
      <c r="E234" s="65">
        <f>E233*(1+'Daily Returns'!E234)</f>
        <v>93.657762431885871</v>
      </c>
      <c r="F234" s="66">
        <f>F233*(1+'Daily Returns'!E234)</f>
        <v>93657.762431885873</v>
      </c>
    </row>
    <row r="235" spans="1:6" x14ac:dyDescent="0.25">
      <c r="A235" s="63">
        <f>'Daily Prices'!A235</f>
        <v>42349</v>
      </c>
      <c r="B235" s="64">
        <f>B234*(1+'Daily Returns'!B235)</f>
        <v>91.045691472229166</v>
      </c>
      <c r="C235" s="64">
        <f>C234*(1+'Daily Returns'!C235)</f>
        <v>94.427627473231482</v>
      </c>
      <c r="D235" s="64">
        <f>D234*(1+'Daily Returns'!D235)</f>
        <v>92.255714855475517</v>
      </c>
      <c r="E235" s="64">
        <f>E234*(1+'Daily Returns'!E235)</f>
        <v>93.394288245546235</v>
      </c>
      <c r="F235" s="39">
        <f>F234*(1+'Daily Returns'!E235)</f>
        <v>93394.288245546239</v>
      </c>
    </row>
    <row r="236" spans="1:6" x14ac:dyDescent="0.25">
      <c r="A236" s="60">
        <f>'Daily Prices'!A236</f>
        <v>42352</v>
      </c>
      <c r="B236" s="65">
        <f>B235*(1+'Daily Returns'!B236)</f>
        <v>91.430749532673687</v>
      </c>
      <c r="C236" s="65">
        <f>C235*(1+'Daily Returns'!C236)</f>
        <v>93.841529494032471</v>
      </c>
      <c r="D236" s="65">
        <f>D235*(1+'Daily Returns'!D236)</f>
        <v>92.517265265853567</v>
      </c>
      <c r="E236" s="65">
        <f>E235*(1+'Daily Returns'!E236)</f>
        <v>93.360345348639427</v>
      </c>
      <c r="F236" s="66">
        <f>F235*(1+'Daily Returns'!E236)</f>
        <v>93360.345348639428</v>
      </c>
    </row>
    <row r="237" spans="1:6" x14ac:dyDescent="0.25">
      <c r="A237" s="63">
        <f>'Daily Prices'!A237</f>
        <v>42353</v>
      </c>
      <c r="B237" s="64">
        <f>B236*(1+'Daily Returns'!B237)</f>
        <v>92.049089086119764</v>
      </c>
      <c r="C237" s="64">
        <f>C236*(1+'Daily Returns'!C237)</f>
        <v>92.988770822875964</v>
      </c>
      <c r="D237" s="64">
        <f>D236*(1+'Daily Returns'!D237)</f>
        <v>93.034698461344675</v>
      </c>
      <c r="E237" s="64">
        <f>E236*(1+'Daily Returns'!E237)</f>
        <v>93.36705223124757</v>
      </c>
      <c r="F237" s="39">
        <f>F236*(1+'Daily Returns'!E237)</f>
        <v>93367.052231247566</v>
      </c>
    </row>
    <row r="238" spans="1:6" x14ac:dyDescent="0.25">
      <c r="A238" s="60">
        <f>'Daily Prices'!A238</f>
        <v>42354</v>
      </c>
      <c r="B238" s="65">
        <f>B237*(1+'Daily Returns'!B238)</f>
        <v>92.681388448403709</v>
      </c>
      <c r="C238" s="65">
        <f>C237*(1+'Daily Returns'!C238)</f>
        <v>93.778808153014438</v>
      </c>
      <c r="D238" s="65">
        <f>D237*(1+'Daily Returns'!D238)</f>
        <v>93.708306219693924</v>
      </c>
      <c r="E238" s="65">
        <f>E237*(1+'Daily Returns'!E238)</f>
        <v>94.079562757799565</v>
      </c>
      <c r="F238" s="66">
        <f>F237*(1+'Daily Returns'!E238)</f>
        <v>94079.562757799562</v>
      </c>
    </row>
    <row r="239" spans="1:6" x14ac:dyDescent="0.25">
      <c r="A239" s="63">
        <f>'Daily Prices'!A239</f>
        <v>42355</v>
      </c>
      <c r="B239" s="64">
        <f>B238*(1+'Daily Returns'!B239)</f>
        <v>93.80620731624866</v>
      </c>
      <c r="C239" s="64">
        <f>C238*(1+'Daily Returns'!C239)</f>
        <v>91.304282883599129</v>
      </c>
      <c r="D239" s="64">
        <f>D238*(1+'Daily Returns'!D239)</f>
        <v>94.713784924116766</v>
      </c>
      <c r="E239" s="64">
        <f>E238*(1+'Daily Returns'!E239)</f>
        <v>93.731953241850448</v>
      </c>
      <c r="F239" s="39">
        <f>F238*(1+'Daily Returns'!E239)</f>
        <v>93731.953241850453</v>
      </c>
    </row>
    <row r="240" spans="1:6" x14ac:dyDescent="0.25">
      <c r="A240" s="60">
        <f>'Daily Prices'!A240</f>
        <v>42356</v>
      </c>
      <c r="B240" s="65">
        <f>B239*(1+'Daily Returns'!B240)</f>
        <v>92.771727315492512</v>
      </c>
      <c r="C240" s="65">
        <f>C239*(1+'Daily Returns'!C240)</f>
        <v>92.252086595019804</v>
      </c>
      <c r="D240" s="65">
        <f>D239*(1+'Daily Returns'!D240)</f>
        <v>93.895967589579939</v>
      </c>
      <c r="E240" s="65">
        <f>E239*(1+'Daily Returns'!E240)</f>
        <v>93.568254888232488</v>
      </c>
      <c r="F240" s="66">
        <f>F239*(1+'Daily Returns'!E240)</f>
        <v>93568.254888232492</v>
      </c>
    </row>
    <row r="241" spans="1:6" x14ac:dyDescent="0.25">
      <c r="A241" s="63">
        <f>'Daily Prices'!A241</f>
        <v>42359</v>
      </c>
      <c r="B241" s="64">
        <f>B240*(1+'Daily Returns'!B241)</f>
        <v>93.559438612104273</v>
      </c>
      <c r="C241" s="64">
        <f>C240*(1+'Daily Returns'!C241)</f>
        <v>93.593028772547214</v>
      </c>
      <c r="D241" s="64">
        <f>D240*(1+'Daily Returns'!D241)</f>
        <v>94.850647578664507</v>
      </c>
      <c r="E241" s="64">
        <f>E240*(1+'Daily Returns'!E241)</f>
        <v>94.636031040973108</v>
      </c>
      <c r="F241" s="39">
        <f>F240*(1+'Daily Returns'!E241)</f>
        <v>94636.031040973103</v>
      </c>
    </row>
    <row r="242" spans="1:6" x14ac:dyDescent="0.25">
      <c r="A242" s="60">
        <f>'Daily Prices'!A242</f>
        <v>42360</v>
      </c>
      <c r="B242" s="65">
        <f>B241*(1+'Daily Returns'!B242)</f>
        <v>93.031401572078153</v>
      </c>
      <c r="C242" s="65">
        <f>C241*(1+'Daily Returns'!C242)</f>
        <v>93.254645368925708</v>
      </c>
      <c r="D242" s="65">
        <f>D241*(1+'Daily Returns'!D242)</f>
        <v>94.434391989756264</v>
      </c>
      <c r="E242" s="65">
        <f>E241*(1+'Daily Returns'!E242)</f>
        <v>94.214341223142085</v>
      </c>
      <c r="F242" s="66">
        <f>F241*(1+'Daily Returns'!E242)</f>
        <v>94214.341223142081</v>
      </c>
    </row>
    <row r="243" spans="1:6" x14ac:dyDescent="0.25">
      <c r="A243" s="63">
        <f>'Daily Prices'!A243</f>
        <v>42361</v>
      </c>
      <c r="B243" s="64">
        <f>B242*(1+'Daily Returns'!B243)</f>
        <v>93.975324583732402</v>
      </c>
      <c r="C243" s="64">
        <f>C242*(1+'Daily Returns'!C243)</f>
        <v>92.427724693275508</v>
      </c>
      <c r="D243" s="64">
        <f>D242*(1+'Daily Returns'!D243)</f>
        <v>95.32043073952012</v>
      </c>
      <c r="E243" s="64">
        <f>E242*(1+'Daily Returns'!E243)</f>
        <v>94.432138840340514</v>
      </c>
      <c r="F243" s="39">
        <f>F242*(1+'Daily Returns'!E243)</f>
        <v>94432.1388403405</v>
      </c>
    </row>
    <row r="244" spans="1:6" x14ac:dyDescent="0.25">
      <c r="A244" s="60">
        <f>'Daily Prices'!A244</f>
        <v>42362</v>
      </c>
      <c r="B244" s="65">
        <f>B243*(1+'Daily Returns'!B244)</f>
        <v>93.933190681536857</v>
      </c>
      <c r="C244" s="65">
        <f>C243*(1+'Daily Returns'!C244)</f>
        <v>92.427724693275508</v>
      </c>
      <c r="D244" s="65">
        <f>D243*(1+'Daily Returns'!D244)</f>
        <v>95.266903167572764</v>
      </c>
      <c r="E244" s="65">
        <f>E243*(1+'Daily Returns'!E244)</f>
        <v>94.403528601369189</v>
      </c>
      <c r="F244" s="66">
        <f>F243*(1+'Daily Returns'!E244)</f>
        <v>94403.52860136918</v>
      </c>
    </row>
    <row r="245" spans="1:6" x14ac:dyDescent="0.25">
      <c r="A245" s="63">
        <f>'Daily Prices'!A245</f>
        <v>42366</v>
      </c>
      <c r="B245" s="64">
        <f>B244*(1+'Daily Returns'!B245)</f>
        <v>94.643614078176469</v>
      </c>
      <c r="C245" s="64">
        <f>C244*(1+'Daily Returns'!C245)</f>
        <v>92.427724693275508</v>
      </c>
      <c r="D245" s="64">
        <f>D244*(1+'Daily Returns'!D245)</f>
        <v>95.755368500598223</v>
      </c>
      <c r="E245" s="64">
        <f>E244*(1+'Daily Returns'!E245)</f>
        <v>94.762934336796675</v>
      </c>
      <c r="F245" s="39">
        <f>F244*(1+'Daily Returns'!E245)</f>
        <v>94762.934336796665</v>
      </c>
    </row>
    <row r="246" spans="1:6" x14ac:dyDescent="0.25">
      <c r="A246" s="60">
        <f>'Daily Prices'!A246</f>
        <v>42367</v>
      </c>
      <c r="B246" s="65">
        <f>B245*(1+'Daily Returns'!B246)</f>
        <v>94.808477966404922</v>
      </c>
      <c r="C246" s="65">
        <f>C245*(1+'Daily Returns'!C246)</f>
        <v>92.929901596806729</v>
      </c>
      <c r="D246" s="65">
        <f>D245*(1+'Daily Returns'!D246)</f>
        <v>95.785176011251252</v>
      </c>
      <c r="E246" s="65">
        <f>E245*(1+'Daily Returns'!E246)</f>
        <v>95.027251242906871</v>
      </c>
      <c r="F246" s="66">
        <f>F245*(1+'Daily Returns'!E246)</f>
        <v>95027.251242906874</v>
      </c>
    </row>
    <row r="247" spans="1:6" x14ac:dyDescent="0.25">
      <c r="A247" s="63">
        <f>'Daily Prices'!A247</f>
        <v>42368</v>
      </c>
      <c r="B247" s="64">
        <f>B246*(1+'Daily Returns'!B247)</f>
        <v>94.374233392008222</v>
      </c>
      <c r="C247" s="64">
        <f>C246*(1+'Daily Returns'!C247)</f>
        <v>92.29029328614385</v>
      </c>
      <c r="D247" s="64">
        <f>D246*(1+'Daily Returns'!D247)</f>
        <v>95.143684796070417</v>
      </c>
      <c r="E247" s="64">
        <f>E246*(1+'Daily Returns'!E247)</f>
        <v>94.444135192909187</v>
      </c>
      <c r="F247" s="39">
        <f>F246*(1+'Daily Returns'!E247)</f>
        <v>94444.135192909191</v>
      </c>
    </row>
    <row r="248" spans="1:6" x14ac:dyDescent="0.25">
      <c r="A248" s="60">
        <f>'Daily Prices'!A248</f>
        <v>42369</v>
      </c>
      <c r="B248" s="65">
        <f>B247*(1+'Daily Returns'!B248)</f>
        <v>94.94684003004275</v>
      </c>
      <c r="C248" s="65">
        <f>C247*(1+'Daily Returns'!C248)</f>
        <v>92.29029328614385</v>
      </c>
      <c r="D248" s="65">
        <f>D247*(1+'Daily Returns'!D248)</f>
        <v>95.399357669136606</v>
      </c>
      <c r="E248" s="65">
        <f>E247*(1+'Daily Returns'!E248)</f>
        <v>94.692182327984256</v>
      </c>
      <c r="F248" s="66">
        <f>F247*(1+'Daily Returns'!E248)</f>
        <v>94692.182327984265</v>
      </c>
    </row>
    <row r="249" spans="1:6" x14ac:dyDescent="0.25">
      <c r="A249" s="63">
        <f>'Daily Prices'!A249</f>
        <v>42370</v>
      </c>
      <c r="B249" s="64">
        <f>B248*(1+'Daily Returns'!B249)</f>
        <v>95.104469538170335</v>
      </c>
      <c r="C249" s="64">
        <f>C248*(1+'Daily Returns'!C249)</f>
        <v>92.29029328614385</v>
      </c>
      <c r="D249" s="64">
        <f>D248*(1+'Daily Returns'!D249)</f>
        <v>96.130691240370268</v>
      </c>
      <c r="E249" s="64">
        <f>E248*(1+'Daily Returns'!E249)</f>
        <v>94.957118051462544</v>
      </c>
      <c r="F249" s="39">
        <f>F248*(1+'Daily Returns'!E249)</f>
        <v>94957.118051462559</v>
      </c>
    </row>
    <row r="250" spans="1:6" x14ac:dyDescent="0.25">
      <c r="A250" s="60">
        <f>'Daily Prices'!A250</f>
        <v>42373</v>
      </c>
      <c r="B250" s="65">
        <f>B249*(1+'Daily Returns'!B250)</f>
        <v>93.150278069213087</v>
      </c>
      <c r="C250" s="65">
        <f>C249*(1+'Daily Returns'!C250)</f>
        <v>94.406467045877278</v>
      </c>
      <c r="D250" s="65">
        <f>D249*(1+'Daily Returns'!D250)</f>
        <v>95.954203112091747</v>
      </c>
      <c r="E250" s="65">
        <f>E249*(1+'Daily Returns'!E250)</f>
        <v>95.19039800171123</v>
      </c>
      <c r="F250" s="66">
        <f>F249*(1+'Daily Returns'!E250)</f>
        <v>95190.398001711248</v>
      </c>
    </row>
    <row r="251" spans="1:6" x14ac:dyDescent="0.25">
      <c r="A251" s="63">
        <f>'Daily Prices'!A251</f>
        <v>42375</v>
      </c>
      <c r="B251" s="64">
        <f>B250*(1+'Daily Returns'!B251)</f>
        <v>92.361330747860478</v>
      </c>
      <c r="C251" s="64">
        <f>C250*(1+'Daily Returns'!C251)</f>
        <v>95.604042414668058</v>
      </c>
      <c r="D251" s="64">
        <f>D250*(1+'Daily Returns'!D251)</f>
        <v>95.778039001658286</v>
      </c>
      <c r="E251" s="64">
        <f>E250*(1+'Daily Returns'!E251)</f>
        <v>95.379109456732579</v>
      </c>
      <c r="F251" s="39">
        <f>F250*(1+'Daily Returns'!E251)</f>
        <v>95379.109456732593</v>
      </c>
    </row>
    <row r="252" spans="1:6" x14ac:dyDescent="0.25">
      <c r="A252" s="60">
        <f>'Daily Prices'!A252</f>
        <v>42376</v>
      </c>
      <c r="B252" s="65">
        <f>B251*(1+'Daily Returns'!B252)</f>
        <v>90.345519810204834</v>
      </c>
      <c r="C252" s="65">
        <f>C251*(1+'Daily Returns'!C252)</f>
        <v>96.683866228888405</v>
      </c>
      <c r="D252" s="65">
        <f>D251*(1+'Daily Returns'!D252)</f>
        <v>94.541410373198417</v>
      </c>
      <c r="E252" s="65">
        <f>E251*(1+'Daily Returns'!E252)</f>
        <v>94.816076959559794</v>
      </c>
      <c r="F252" s="66">
        <f>F251*(1+'Daily Returns'!E252)</f>
        <v>94816.076959559796</v>
      </c>
    </row>
    <row r="253" spans="1:6" x14ac:dyDescent="0.25">
      <c r="A253" s="63">
        <f>'Daily Prices'!A253</f>
        <v>42377</v>
      </c>
      <c r="B253" s="64">
        <f>B252*(1+'Daily Returns'!B253)</f>
        <v>90.645437578205886</v>
      </c>
      <c r="C253" s="64">
        <f>C252*(1+'Daily Returns'!C253)</f>
        <v>96.606050886438709</v>
      </c>
      <c r="D253" s="64">
        <f>D252*(1+'Daily Returns'!D253)</f>
        <v>93.320748352331265</v>
      </c>
      <c r="E253" s="64">
        <f>E252*(1+'Daily Returns'!E253)</f>
        <v>94.512717197652819</v>
      </c>
      <c r="F253" s="39">
        <f>F252*(1+'Daily Returns'!E253)</f>
        <v>94512.717197652833</v>
      </c>
    </row>
    <row r="254" spans="1:6" x14ac:dyDescent="0.25">
      <c r="A254" s="60">
        <f>'Daily Prices'!A254</f>
        <v>42380</v>
      </c>
      <c r="B254" s="65">
        <f>B253*(1+'Daily Returns'!B254)</f>
        <v>90.248128331359382</v>
      </c>
      <c r="C254" s="65">
        <f>C253*(1+'Daily Returns'!C254)</f>
        <v>96.343176797270559</v>
      </c>
      <c r="D254" s="65">
        <f>D253*(1+'Daily Returns'!D254)</f>
        <v>92.115846787790034</v>
      </c>
      <c r="E254" s="65">
        <f>E253*(1+'Daily Returns'!E254)</f>
        <v>93.919480567279791</v>
      </c>
      <c r="F254" s="66">
        <f>F253*(1+'Daily Returns'!E254)</f>
        <v>93919.480567279796</v>
      </c>
    </row>
    <row r="255" spans="1:6" x14ac:dyDescent="0.25">
      <c r="A255" s="63">
        <f>'Daily Prices'!A255</f>
        <v>42381</v>
      </c>
      <c r="B255" s="64">
        <f>B254*(1+'Daily Returns'!B255)</f>
        <v>89.728234513155357</v>
      </c>
      <c r="C255" s="64">
        <f>C254*(1+'Daily Returns'!C255)</f>
        <v>95.082578731530162</v>
      </c>
      <c r="D255" s="64">
        <f>D254*(1+'Daily Returns'!D255)</f>
        <v>90.926502190009856</v>
      </c>
      <c r="E255" s="64">
        <f>E254*(1+'Daily Returns'!E255)</f>
        <v>92.901823798429334</v>
      </c>
      <c r="F255" s="39">
        <f>F254*(1+'Daily Returns'!E255)</f>
        <v>92901.823798429337</v>
      </c>
    </row>
    <row r="256" spans="1:6" x14ac:dyDescent="0.25">
      <c r="A256" s="60">
        <f>'Daily Prices'!A256</f>
        <v>42382</v>
      </c>
      <c r="B256" s="65">
        <f>B255*(1+'Daily Returns'!B256)</f>
        <v>90.353808446702317</v>
      </c>
      <c r="C256" s="65">
        <f>C255*(1+'Daily Returns'!C256)</f>
        <v>95.223115414997906</v>
      </c>
      <c r="D256" s="65">
        <f>D255*(1+'Daily Returns'!D256)</f>
        <v>89.752513696761042</v>
      </c>
      <c r="E256" s="65">
        <f>E255*(1+'Daily Returns'!E256)</f>
        <v>92.791211307787776</v>
      </c>
      <c r="F256" s="66">
        <f>F255*(1+'Daily Returns'!E256)</f>
        <v>92791.211307787773</v>
      </c>
    </row>
    <row r="257" spans="1:6" x14ac:dyDescent="0.25">
      <c r="A257" s="63">
        <f>'Daily Prices'!A257</f>
        <v>42383</v>
      </c>
      <c r="B257" s="64">
        <f>B256*(1+'Daily Returns'!B257)</f>
        <v>90.058834777664671</v>
      </c>
      <c r="C257" s="64">
        <f>C256*(1+'Daily Returns'!C257)</f>
        <v>96.079529664626165</v>
      </c>
      <c r="D257" s="64">
        <f>D256*(1+'Daily Returns'!D257)</f>
        <v>88.953168622347221</v>
      </c>
      <c r="E257" s="64">
        <f>E256*(1+'Daily Returns'!E257)</f>
        <v>92.786226529087401</v>
      </c>
      <c r="F257" s="39">
        <f>F256*(1+'Daily Returns'!E257)</f>
        <v>92786.226529087391</v>
      </c>
    </row>
    <row r="258" spans="1:6" x14ac:dyDescent="0.25">
      <c r="A258" s="60">
        <f>'Daily Prices'!A258</f>
        <v>42384</v>
      </c>
      <c r="B258" s="65">
        <f>B257*(1+'Daily Returns'!B258)</f>
        <v>88.903042583960698</v>
      </c>
      <c r="C258" s="65">
        <f>C257*(1+'Daily Returns'!C258)</f>
        <v>97.294138194754765</v>
      </c>
      <c r="D258" s="65">
        <f>D257*(1+'Daily Returns'!D258)</f>
        <v>86.894561178866041</v>
      </c>
      <c r="E258" s="65">
        <f>E257*(1+'Daily Returns'!E258)</f>
        <v>92.253983999217994</v>
      </c>
      <c r="F258" s="66">
        <f>F257*(1+'Daily Returns'!E258)</f>
        <v>92253.983999217977</v>
      </c>
    </row>
    <row r="259" spans="1:6" x14ac:dyDescent="0.25">
      <c r="A259" s="63">
        <f>'Daily Prices'!A259</f>
        <v>42387</v>
      </c>
      <c r="B259" s="64">
        <f>B258*(1+'Daily Returns'!B259)</f>
        <v>87.933599296774702</v>
      </c>
      <c r="C259" s="64">
        <f>C258*(1+'Daily Returns'!C259)</f>
        <v>96.563441778230612</v>
      </c>
      <c r="D259" s="64">
        <f>D258*(1+'Daily Returns'!D259)</f>
        <v>85.377316904217125</v>
      </c>
      <c r="E259" s="64">
        <f>E258*(1+'Daily Returns'!E259)</f>
        <v>91.191804181927907</v>
      </c>
      <c r="F259" s="39">
        <f>F258*(1+'Daily Returns'!E259)</f>
        <v>91191.804181927902</v>
      </c>
    </row>
    <row r="260" spans="1:6" x14ac:dyDescent="0.25">
      <c r="A260" s="60">
        <f>'Daily Prices'!A260</f>
        <v>42388</v>
      </c>
      <c r="B260" s="65">
        <f>B259*(1+'Daily Returns'!B260)</f>
        <v>88.993199682705267</v>
      </c>
      <c r="C260" s="65">
        <f>C259*(1+'Daily Returns'!C260)</f>
        <v>96.411073598848859</v>
      </c>
      <c r="D260" s="65">
        <f>D259*(1+'Daily Returns'!D260)</f>
        <v>86.520707823421972</v>
      </c>
      <c r="E260" s="65">
        <f>E259*(1+'Daily Returns'!E260)</f>
        <v>91.830283746625241</v>
      </c>
      <c r="F260" s="66">
        <f>F259*(1+'Daily Returns'!E260)</f>
        <v>91830.283746625239</v>
      </c>
    </row>
    <row r="261" spans="1:6" x14ac:dyDescent="0.25">
      <c r="A261" s="63">
        <f>'Daily Prices'!A261</f>
        <v>42389</v>
      </c>
      <c r="B261" s="64">
        <f>B260*(1+'Daily Returns'!B261)</f>
        <v>87.474343398210181</v>
      </c>
      <c r="C261" s="64">
        <f>C260*(1+'Daily Returns'!C261)</f>
        <v>98.345870395199512</v>
      </c>
      <c r="D261" s="64">
        <f>D260*(1+'Daily Returns'!D261)</f>
        <v>84.528432586746135</v>
      </c>
      <c r="E261" s="64">
        <f>E260*(1+'Daily Returns'!E261)</f>
        <v>91.46288708249034</v>
      </c>
      <c r="F261" s="39">
        <f>F260*(1+'Daily Returns'!E261)</f>
        <v>91462.887082490342</v>
      </c>
    </row>
    <row r="262" spans="1:6" x14ac:dyDescent="0.25">
      <c r="A262" s="60">
        <f>'Daily Prices'!A262</f>
        <v>42390</v>
      </c>
      <c r="B262" s="65">
        <f>B261*(1+'Daily Returns'!B262)</f>
        <v>87.111424722094469</v>
      </c>
      <c r="C262" s="65">
        <f>C261*(1+'Daily Returns'!C262)</f>
        <v>97.482590471308896</v>
      </c>
      <c r="D262" s="65">
        <f>D261*(1+'Daily Returns'!D262)</f>
        <v>84.175780348034152</v>
      </c>
      <c r="E262" s="65">
        <f>E261*(1+'Daily Returns'!E262)</f>
        <v>90.913427841058422</v>
      </c>
      <c r="F262" s="66">
        <f>F261*(1+'Daily Returns'!E262)</f>
        <v>90913.427841058423</v>
      </c>
    </row>
    <row r="263" spans="1:6" x14ac:dyDescent="0.25">
      <c r="A263" s="63">
        <f>'Daily Prices'!A263</f>
        <v>42391</v>
      </c>
      <c r="B263" s="64">
        <f>B262*(1+'Daily Returns'!B263)</f>
        <v>88.832589173732089</v>
      </c>
      <c r="C263" s="64">
        <f>C262*(1+'Daily Returns'!C263)</f>
        <v>97.076428187995106</v>
      </c>
      <c r="D263" s="64">
        <f>D262*(1+'Daily Returns'!D263)</f>
        <v>86.364113436470106</v>
      </c>
      <c r="E263" s="64">
        <f>E262*(1+'Daily Returns'!E263)</f>
        <v>92.00984455449661</v>
      </c>
      <c r="F263" s="39">
        <f>F262*(1+'Daily Returns'!E263)</f>
        <v>92009.844554496609</v>
      </c>
    </row>
    <row r="264" spans="1:6" x14ac:dyDescent="0.25">
      <c r="A264" s="60">
        <f>'Daily Prices'!A264</f>
        <v>42394</v>
      </c>
      <c r="B264" s="65">
        <f>B263*(1+'Daily Returns'!B264)</f>
        <v>89.015411774371785</v>
      </c>
      <c r="C264" s="65">
        <f>C263*(1+'Daily Returns'!C264)</f>
        <v>98.194484898202603</v>
      </c>
      <c r="D264" s="65">
        <f>D263*(1+'Daily Returns'!D264)</f>
        <v>86.42519784210414</v>
      </c>
      <c r="E264" s="65">
        <f>E263*(1+'Daily Returns'!E264)</f>
        <v>92.510057671098494</v>
      </c>
      <c r="F264" s="66">
        <f>F263*(1+'Daily Returns'!E264)</f>
        <v>92510.05767109849</v>
      </c>
    </row>
    <row r="265" spans="1:6" x14ac:dyDescent="0.25">
      <c r="A265" s="63">
        <f>'Daily Prices'!A265</f>
        <v>42396</v>
      </c>
      <c r="B265" s="64">
        <f>B264*(1+'Daily Returns'!B265)</f>
        <v>89.038823537110275</v>
      </c>
      <c r="C265" s="64">
        <f>C264*(1+'Daily Returns'!C265)</f>
        <v>99.564291732981417</v>
      </c>
      <c r="D265" s="64">
        <f>D264*(1+'Daily Returns'!D265)</f>
        <v>86.718654883603762</v>
      </c>
      <c r="E265" s="64">
        <f>E264*(1+'Daily Returns'!E265)</f>
        <v>93.12779617094715</v>
      </c>
      <c r="F265" s="39">
        <f>F264*(1+'Daily Returns'!E265)</f>
        <v>93127.796170947156</v>
      </c>
    </row>
    <row r="266" spans="1:6" x14ac:dyDescent="0.25">
      <c r="A266" s="60">
        <f>'Daily Prices'!A266</f>
        <v>42397</v>
      </c>
      <c r="B266" s="65">
        <f>B265*(1+'Daily Returns'!B266)</f>
        <v>88.955864464797742</v>
      </c>
      <c r="C266" s="65">
        <f>C265*(1+'Daily Returns'!C266)</f>
        <v>99.319656228876511</v>
      </c>
      <c r="D266" s="65">
        <f>D265*(1+'Daily Returns'!D266)</f>
        <v>86.181280043661701</v>
      </c>
      <c r="E266" s="65">
        <f>E265*(1+'Daily Returns'!E266)</f>
        <v>92.837110032452827</v>
      </c>
      <c r="F266" s="66">
        <f>F265*(1+'Daily Returns'!E266)</f>
        <v>92837.110032452838</v>
      </c>
    </row>
    <row r="267" spans="1:6" x14ac:dyDescent="0.25">
      <c r="A267" s="63">
        <f>'Daily Prices'!A267</f>
        <v>42398</v>
      </c>
      <c r="B267" s="64">
        <f>B266*(1+'Daily Returns'!B267)</f>
        <v>90.414082829653339</v>
      </c>
      <c r="C267" s="64">
        <f>C266*(1+'Daily Returns'!C267)</f>
        <v>98.87602099061985</v>
      </c>
      <c r="D267" s="64">
        <f>D266*(1+'Daily Returns'!D267)</f>
        <v>87.179411826444706</v>
      </c>
      <c r="E267" s="64">
        <f>E266*(1+'Daily Returns'!E267)</f>
        <v>93.450356330828996</v>
      </c>
      <c r="F267" s="39">
        <f>F266*(1+'Daily Returns'!E267)</f>
        <v>93450.356330829003</v>
      </c>
    </row>
    <row r="268" spans="1:6" x14ac:dyDescent="0.25">
      <c r="A268" s="60">
        <f>'Daily Prices'!A268</f>
        <v>42402</v>
      </c>
      <c r="B268" s="65">
        <f>B267*(1+'Daily Returns'!B268)</f>
        <v>89.208267987613667</v>
      </c>
      <c r="C268" s="65">
        <f>C267*(1+'Daily Returns'!C268)</f>
        <v>100.43971761114916</v>
      </c>
      <c r="D268" s="65">
        <f>D267*(1+'Daily Returns'!D268)</f>
        <v>84.800268687419958</v>
      </c>
      <c r="E268" s="65">
        <f>E267*(1+'Daily Returns'!E268)</f>
        <v>92.902536794434752</v>
      </c>
      <c r="F268" s="66">
        <f>F267*(1+'Daily Returns'!E268)</f>
        <v>92902.536794434753</v>
      </c>
    </row>
    <row r="269" spans="1:6" x14ac:dyDescent="0.25">
      <c r="A269" s="63">
        <f>'Daily Prices'!A269</f>
        <v>42403</v>
      </c>
      <c r="B269" s="64">
        <f>B268*(1+'Daily Returns'!B269)</f>
        <v>88.060655369400621</v>
      </c>
      <c r="C269" s="64">
        <f>C268*(1+'Daily Returns'!C269)</f>
        <v>100.69560810416851</v>
      </c>
      <c r="D269" s="64">
        <f>D268*(1+'Daily Returns'!D269)</f>
        <v>83.03259934087616</v>
      </c>
      <c r="E269" s="64">
        <f>E268*(1+'Daily Returns'!E269)</f>
        <v>92.057702262073093</v>
      </c>
      <c r="F269" s="39">
        <f>F268*(1+'Daily Returns'!E269)</f>
        <v>92057.7022620731</v>
      </c>
    </row>
    <row r="270" spans="1:6" x14ac:dyDescent="0.25">
      <c r="A270" s="60">
        <f>'Daily Prices'!A270</f>
        <v>42405</v>
      </c>
      <c r="B270" s="65">
        <f>B269*(1+'Daily Returns'!B270)</f>
        <v>89.491717543626308</v>
      </c>
      <c r="C270" s="65">
        <f>C269*(1+'Daily Returns'!C270)</f>
        <v>102.21999742930291</v>
      </c>
      <c r="D270" s="65">
        <f>D269*(1+'Daily Returns'!D270)</f>
        <v>82.707855376461083</v>
      </c>
      <c r="E270" s="65">
        <f>E269*(1+'Daily Returns'!E270)</f>
        <v>92.955944555231412</v>
      </c>
      <c r="F270" s="66">
        <f>F269*(1+'Daily Returns'!E270)</f>
        <v>92955.944555231428</v>
      </c>
    </row>
    <row r="271" spans="1:6" x14ac:dyDescent="0.25">
      <c r="A271" s="63">
        <f>'Daily Prices'!A271</f>
        <v>42408</v>
      </c>
      <c r="B271" s="64">
        <f>B270*(1+'Daily Returns'!B271)</f>
        <v>88.293682386720221</v>
      </c>
      <c r="C271" s="64">
        <f>C270*(1+'Daily Returns'!C271)</f>
        <v>106.31428462491225</v>
      </c>
      <c r="D271" s="64">
        <f>D270*(1+'Daily Returns'!D271)</f>
        <v>82.384381499256065</v>
      </c>
      <c r="E271" s="64">
        <f>E270*(1+'Daily Returns'!E271)</f>
        <v>93.962845950559625</v>
      </c>
      <c r="F271" s="39">
        <f>F270*(1+'Daily Returns'!E271)</f>
        <v>93962.84595055964</v>
      </c>
    </row>
    <row r="272" spans="1:6" x14ac:dyDescent="0.25">
      <c r="A272" s="60">
        <f>'Daily Prices'!A272</f>
        <v>42409</v>
      </c>
      <c r="B272" s="65">
        <f>B271*(1+'Daily Returns'!B272)</f>
        <v>87.325075233917758</v>
      </c>
      <c r="C272" s="65">
        <f>C271*(1+'Daily Returns'!C272)</f>
        <v>106.00162129491098</v>
      </c>
      <c r="D272" s="65">
        <f>D271*(1+'Daily Returns'!D272)</f>
        <v>82.062172741896546</v>
      </c>
      <c r="E272" s="65">
        <f>E271*(1+'Daily Returns'!E272)</f>
        <v>93.432822888458659</v>
      </c>
      <c r="F272" s="66">
        <f>F271*(1+'Daily Returns'!E272)</f>
        <v>93432.822888458672</v>
      </c>
    </row>
    <row r="273" spans="1:6" x14ac:dyDescent="0.25">
      <c r="A273" s="63">
        <f>'Daily Prices'!A273</f>
        <v>42411</v>
      </c>
      <c r="B273" s="64">
        <f>B272*(1+'Daily Returns'!B273)</f>
        <v>83.438322728968217</v>
      </c>
      <c r="C273" s="64">
        <f>C272*(1+'Daily Returns'!C273)</f>
        <v>111.34571015245861</v>
      </c>
      <c r="D273" s="64">
        <f>D272*(1+'Daily Returns'!D273)</f>
        <v>81.741224156446194</v>
      </c>
      <c r="E273" s="64">
        <f>E272*(1+'Daily Returns'!E273)</f>
        <v>93.959788639955121</v>
      </c>
      <c r="F273" s="39">
        <f>F272*(1+'Daily Returns'!E273)</f>
        <v>93959.788639955135</v>
      </c>
    </row>
    <row r="274" spans="1:6" x14ac:dyDescent="0.25">
      <c r="A274" s="60">
        <f>'Daily Prices'!A274</f>
        <v>42412</v>
      </c>
      <c r="B274" s="65">
        <f>B273*(1+'Daily Returns'!B274)</f>
        <v>83.562979459450105</v>
      </c>
      <c r="C274" s="65">
        <f>C273*(1+'Daily Returns'!C274)</f>
        <v>110.71895532739008</v>
      </c>
      <c r="D274" s="65">
        <f>D273*(1+'Daily Returns'!D274)</f>
        <v>81.421530814320207</v>
      </c>
      <c r="E274" s="65">
        <f>E273*(1+'Daily Returns'!E274)</f>
        <v>93.680100753176944</v>
      </c>
      <c r="F274" s="66">
        <f>F273*(1+'Daily Returns'!E274)</f>
        <v>93680.100753176957</v>
      </c>
    </row>
    <row r="275" spans="1:6" x14ac:dyDescent="0.25">
      <c r="A275" s="63">
        <f>'Daily Prices'!A275</f>
        <v>42415</v>
      </c>
      <c r="B275" s="64">
        <f>B274*(1+'Daily Returns'!B275)</f>
        <v>85.627867850051373</v>
      </c>
      <c r="C275" s="64">
        <f>C274*(1+'Daily Returns'!C275)</f>
        <v>107.87756196762354</v>
      </c>
      <c r="D275" s="64">
        <f>D274*(1+'Daily Returns'!D275)</f>
        <v>81.103087806209203</v>
      </c>
      <c r="E275" s="64">
        <f>E274*(1+'Daily Returns'!E275)</f>
        <v>93.303001862134224</v>
      </c>
      <c r="F275" s="39">
        <f>F274*(1+'Daily Returns'!E275)</f>
        <v>93303.001862134231</v>
      </c>
    </row>
    <row r="276" spans="1:6" x14ac:dyDescent="0.25">
      <c r="A276" s="60">
        <f>'Daily Prices'!A276</f>
        <v>42416</v>
      </c>
      <c r="B276" s="65">
        <f>B275*(1+'Daily Returns'!B276)</f>
        <v>84.311319732698834</v>
      </c>
      <c r="C276" s="65">
        <f>C275*(1+'Daily Returns'!C276)</f>
        <v>108.47982834766158</v>
      </c>
      <c r="D276" s="65">
        <f>D275*(1+'Daily Returns'!D276)</f>
        <v>79.012573731606466</v>
      </c>
      <c r="E276" s="65">
        <f>E275*(1+'Daily Returns'!E276)</f>
        <v>92.359500988856652</v>
      </c>
      <c r="F276" s="66">
        <f>F275*(1+'Daily Returns'!E276)</f>
        <v>92359.500988856671</v>
      </c>
    </row>
    <row r="277" spans="1:6" x14ac:dyDescent="0.25">
      <c r="A277" s="63">
        <f>'Daily Prices'!A277</f>
        <v>42417</v>
      </c>
      <c r="B277" s="64">
        <f>B276*(1+'Daily Returns'!B277)</f>
        <v>85.001675904134018</v>
      </c>
      <c r="C277" s="64">
        <f>C276*(1+'Daily Returns'!C277)</f>
        <v>108.34155838489468</v>
      </c>
      <c r="D277" s="64">
        <f>D276*(1+'Daily Returns'!D277)</f>
        <v>79.962215831566581</v>
      </c>
      <c r="E277" s="64">
        <f>E276*(1+'Daily Returns'!E277)</f>
        <v>92.872305858492865</v>
      </c>
      <c r="F277" s="39">
        <f>F276*(1+'Daily Returns'!E277)</f>
        <v>92872.30585849288</v>
      </c>
    </row>
    <row r="278" spans="1:6" x14ac:dyDescent="0.25">
      <c r="A278" s="60">
        <f>'Daily Prices'!A278</f>
        <v>42418</v>
      </c>
      <c r="B278" s="65">
        <f>B277*(1+'Daily Returns'!B278)</f>
        <v>85.973591240801724</v>
      </c>
      <c r="C278" s="65">
        <f>C277*(1+'Daily Returns'!C278)</f>
        <v>108.66809719017066</v>
      </c>
      <c r="D278" s="65">
        <f>D277*(1+'Daily Returns'!D278)</f>
        <v>80.527718885786854</v>
      </c>
      <c r="E278" s="65">
        <f>E277*(1+'Daily Returns'!E278)</f>
        <v>93.499885868990631</v>
      </c>
      <c r="F278" s="66">
        <f>F277*(1+'Daily Returns'!E278)</f>
        <v>93499.885868990648</v>
      </c>
    </row>
    <row r="279" spans="1:6" x14ac:dyDescent="0.25">
      <c r="A279" s="63">
        <f>'Daily Prices'!A279</f>
        <v>42419</v>
      </c>
      <c r="B279" s="64">
        <f>B278*(1+'Daily Returns'!B279)</f>
        <v>86.191458778211455</v>
      </c>
      <c r="C279" s="64">
        <f>C278*(1+'Daily Returns'!C279)</f>
        <v>110.54581979360822</v>
      </c>
      <c r="D279" s="64">
        <f>D278*(1+'Daily Returns'!D279)</f>
        <v>80.624488339385806</v>
      </c>
      <c r="E279" s="64">
        <f>E278*(1+'Daily Returns'!E279)</f>
        <v>94.250925124750964</v>
      </c>
      <c r="F279" s="39">
        <f>F278*(1+'Daily Returns'!E279)</f>
        <v>94250.925124750982</v>
      </c>
    </row>
    <row r="280" spans="1:6" x14ac:dyDescent="0.25">
      <c r="A280" s="60">
        <f>'Daily Prices'!A280</f>
        <v>42422</v>
      </c>
      <c r="B280" s="65">
        <f>B279*(1+'Daily Returns'!B280)</f>
        <v>86.480979396921811</v>
      </c>
      <c r="C280" s="65">
        <f>C279*(1+'Daily Returns'!C280)</f>
        <v>108.72496174417473</v>
      </c>
      <c r="D280" s="65">
        <f>D279*(1+'Daily Returns'!D280)</f>
        <v>80.710762190642129</v>
      </c>
      <c r="E280" s="65">
        <f>E279*(1+'Daily Returns'!E280)</f>
        <v>93.75517693630762</v>
      </c>
      <c r="F280" s="66">
        <f>F279*(1+'Daily Returns'!E280)</f>
        <v>93755.176936307646</v>
      </c>
    </row>
    <row r="281" spans="1:6" x14ac:dyDescent="0.25">
      <c r="A281" s="63">
        <f>'Daily Prices'!A281</f>
        <v>42423</v>
      </c>
      <c r="B281" s="64">
        <f>B280*(1+'Daily Returns'!B281)</f>
        <v>85.10459314064444</v>
      </c>
      <c r="C281" s="64">
        <f>C280*(1+'Daily Returns'!C281)</f>
        <v>109.70844337738254</v>
      </c>
      <c r="D281" s="64">
        <f>D280*(1+'Daily Returns'!D281)</f>
        <v>79.444152899934934</v>
      </c>
      <c r="E281" s="64">
        <f>E280*(1+'Daily Returns'!E281)</f>
        <v>93.205362455237577</v>
      </c>
      <c r="F281" s="39">
        <f>F280*(1+'Daily Returns'!E281)</f>
        <v>93205.362455237613</v>
      </c>
    </row>
    <row r="282" spans="1:6" x14ac:dyDescent="0.25">
      <c r="A282" s="60">
        <f>'Daily Prices'!A282</f>
        <v>42424</v>
      </c>
      <c r="B282" s="65">
        <f>B281*(1+'Daily Returns'!B282)</f>
        <v>83.936731528882717</v>
      </c>
      <c r="C282" s="65">
        <f>C281*(1+'Daily Returns'!C282)</f>
        <v>112.29540061405885</v>
      </c>
      <c r="D282" s="65">
        <f>D281*(1+'Daily Returns'!D282)</f>
        <v>78.437414723230972</v>
      </c>
      <c r="E282" s="65">
        <f>E281*(1+'Daily Returns'!E282)</f>
        <v>93.346441432250202</v>
      </c>
      <c r="F282" s="66">
        <f>F281*(1+'Daily Returns'!E282)</f>
        <v>93346.441432250242</v>
      </c>
    </row>
    <row r="283" spans="1:6" x14ac:dyDescent="0.25">
      <c r="A283" s="63">
        <f>'Daily Prices'!A283</f>
        <v>42425</v>
      </c>
      <c r="B283" s="64">
        <f>B282*(1+'Daily Returns'!B283)</f>
        <v>83.526189546575324</v>
      </c>
      <c r="C283" s="64">
        <f>C282*(1+'Daily Returns'!C283)</f>
        <v>111.62131980533466</v>
      </c>
      <c r="D283" s="64">
        <f>D282*(1+'Daily Returns'!D283)</f>
        <v>78.097460159222905</v>
      </c>
      <c r="E283" s="64">
        <f>E282*(1+'Daily Returns'!E283)</f>
        <v>92.86396624132486</v>
      </c>
      <c r="F283" s="39">
        <f>F282*(1+'Daily Returns'!E283)</f>
        <v>92863.966241324903</v>
      </c>
    </row>
    <row r="284" spans="1:6" x14ac:dyDescent="0.25">
      <c r="A284" s="60">
        <f>'Daily Prices'!A284</f>
        <v>42426</v>
      </c>
      <c r="B284" s="65">
        <f>B283*(1+'Daily Returns'!B284)</f>
        <v>84.174375462146102</v>
      </c>
      <c r="C284" s="65">
        <f>C283*(1+'Daily Returns'!C284)</f>
        <v>110.66455403056352</v>
      </c>
      <c r="D284" s="65">
        <f>D283*(1+'Daily Returns'!D284)</f>
        <v>77.758978987804099</v>
      </c>
      <c r="E284" s="65">
        <f>E283*(1+'Daily Returns'!E284)</f>
        <v>92.641022370442997</v>
      </c>
      <c r="F284" s="66">
        <f>F283*(1+'Daily Returns'!E284)</f>
        <v>92641.022370443039</v>
      </c>
    </row>
    <row r="285" spans="1:6" x14ac:dyDescent="0.25">
      <c r="A285" s="63">
        <f>'Daily Prices'!A285</f>
        <v>42429</v>
      </c>
      <c r="B285" s="64">
        <f>B284*(1+'Daily Returns'!B285)</f>
        <v>83.620709085581709</v>
      </c>
      <c r="C285" s="64">
        <f>C284*(1+'Daily Returns'!C285)</f>
        <v>110.37998231433785</v>
      </c>
      <c r="D285" s="64">
        <f>D284*(1+'Daily Returns'!D285)</f>
        <v>77.547807468670626</v>
      </c>
      <c r="E285" s="64">
        <f>E284*(1+'Daily Returns'!E285)</f>
        <v>92.287449448889845</v>
      </c>
      <c r="F285" s="39">
        <f>F284*(1+'Daily Returns'!E285)</f>
        <v>92287.449448889893</v>
      </c>
    </row>
    <row r="286" spans="1:6" x14ac:dyDescent="0.25">
      <c r="A286" s="60">
        <f>'Daily Prices'!A286</f>
        <v>42431</v>
      </c>
      <c r="B286" s="65">
        <f>B285*(1+'Daily Returns'!B286)</f>
        <v>88.132126682356997</v>
      </c>
      <c r="C286" s="65">
        <f>C285*(1+'Daily Returns'!C286)</f>
        <v>109.34980361420104</v>
      </c>
      <c r="D286" s="65">
        <f>D285*(1+'Daily Returns'!D286)</f>
        <v>82.882302315329881</v>
      </c>
      <c r="E286" s="65">
        <f>E285*(1+'Daily Returns'!E286)</f>
        <v>95.341149506735889</v>
      </c>
      <c r="F286" s="66">
        <f>F285*(1+'Daily Returns'!E286)</f>
        <v>95341.149506735936</v>
      </c>
    </row>
    <row r="287" spans="1:6" x14ac:dyDescent="0.25">
      <c r="A287" s="63">
        <f>'Daily Prices'!A287</f>
        <v>42432</v>
      </c>
      <c r="B287" s="64">
        <f>B286*(1+'Daily Returns'!B287)</f>
        <v>89.455436582115397</v>
      </c>
      <c r="C287" s="64">
        <f>C286*(1+'Daily Returns'!C287)</f>
        <v>110.05787213100987</v>
      </c>
      <c r="D287" s="64">
        <f>D286*(1+'Daily Returns'!D287)</f>
        <v>84.427884716303879</v>
      </c>
      <c r="E287" s="64">
        <f>E286*(1+'Daily Returns'!E287)</f>
        <v>96.550933387426198</v>
      </c>
      <c r="F287" s="39">
        <f>F286*(1+'Daily Returns'!E287)</f>
        <v>96550.933387426237</v>
      </c>
    </row>
    <row r="288" spans="1:6" x14ac:dyDescent="0.25">
      <c r="A288" s="60">
        <f>'Daily Prices'!A288</f>
        <v>42437</v>
      </c>
      <c r="B288" s="65">
        <f>B287*(1+'Daily Returns'!B288)</f>
        <v>89.64534814818056</v>
      </c>
      <c r="C288" s="65">
        <f>C287*(1+'Daily Returns'!C288)</f>
        <v>111.7124603209234</v>
      </c>
      <c r="D288" s="65">
        <f>D287*(1+'Daily Returns'!D288)</f>
        <v>84.762017589940598</v>
      </c>
      <c r="E288" s="65">
        <f>E287*(1+'Daily Returns'!E288)</f>
        <v>97.307670307768902</v>
      </c>
      <c r="F288" s="66">
        <f>F287*(1+'Daily Returns'!E288)</f>
        <v>97307.670307768945</v>
      </c>
    </row>
    <row r="289" spans="1:6" x14ac:dyDescent="0.25">
      <c r="A289" s="63">
        <f>'Daily Prices'!A289</f>
        <v>42439</v>
      </c>
      <c r="B289" s="64">
        <f>B288*(1+'Daily Returns'!B289)</f>
        <v>89.514874830682885</v>
      </c>
      <c r="C289" s="64">
        <f>C288*(1+'Daily Returns'!C289)</f>
        <v>111.6642302694739</v>
      </c>
      <c r="D289" s="64">
        <f>D288*(1+'Daily Returns'!D289)</f>
        <v>85.097472832100792</v>
      </c>
      <c r="E289" s="64">
        <f>E288*(1+'Daily Returns'!E289)</f>
        <v>97.363910117107039</v>
      </c>
      <c r="F289" s="39">
        <f>F288*(1+'Daily Returns'!E289)</f>
        <v>97363.91011710708</v>
      </c>
    </row>
    <row r="290" spans="1:6" x14ac:dyDescent="0.25">
      <c r="A290" s="60">
        <f>'Daily Prices'!A290</f>
        <v>42440</v>
      </c>
      <c r="B290" s="65">
        <f>B289*(1+'Daily Returns'!B290)</f>
        <v>89.858962306335016</v>
      </c>
      <c r="C290" s="65">
        <f>C289*(1+'Daily Returns'!C290)</f>
        <v>110.938722415942</v>
      </c>
      <c r="D290" s="65">
        <f>D289*(1+'Daily Returns'!D290)</f>
        <v>85.434255676206874</v>
      </c>
      <c r="E290" s="65">
        <f>E289*(1+'Daily Returns'!E290)</f>
        <v>97.338748089653464</v>
      </c>
      <c r="F290" s="66">
        <f>F289*(1+'Daily Returns'!E290)</f>
        <v>97338.748089653513</v>
      </c>
    </row>
    <row r="291" spans="1:6" x14ac:dyDescent="0.25">
      <c r="A291" s="63">
        <f>'Daily Prices'!A291</f>
        <v>42443</v>
      </c>
      <c r="B291" s="64">
        <f>B290*(1+'Daily Returns'!B291)</f>
        <v>90.172658114829687</v>
      </c>
      <c r="C291" s="64">
        <f>C290*(1+'Daily Returns'!C291)</f>
        <v>109.30630354063109</v>
      </c>
      <c r="D291" s="64">
        <f>D290*(1+'Daily Returns'!D291)</f>
        <v>85.772371376393281</v>
      </c>
      <c r="E291" s="64">
        <f>E290*(1+'Daily Returns'!E291)</f>
        <v>96.983338807885787</v>
      </c>
      <c r="F291" s="39">
        <f>F290*(1+'Daily Returns'!E291)</f>
        <v>96983.338807885841</v>
      </c>
    </row>
    <row r="292" spans="1:6" x14ac:dyDescent="0.25">
      <c r="A292" s="60">
        <f>'Daily Prices'!A292</f>
        <v>42444</v>
      </c>
      <c r="B292" s="65">
        <f>B291*(1+'Daily Returns'!B292)</f>
        <v>89.252510402602425</v>
      </c>
      <c r="C292" s="65">
        <f>C291*(1+'Daily Returns'!C292)</f>
        <v>108.74238797846667</v>
      </c>
      <c r="D292" s="65">
        <f>D291*(1+'Daily Returns'!D292)</f>
        <v>85.437351749616894</v>
      </c>
      <c r="E292" s="65">
        <f>E291*(1+'Daily Returns'!E292)</f>
        <v>96.372666077230775</v>
      </c>
      <c r="F292" s="66">
        <f>F291*(1+'Daily Returns'!E292)</f>
        <v>96372.666077230824</v>
      </c>
    </row>
    <row r="293" spans="1:6" x14ac:dyDescent="0.25">
      <c r="A293" s="63">
        <f>'Daily Prices'!A293</f>
        <v>42445</v>
      </c>
      <c r="B293" s="64">
        <f>B292*(1+'Daily Returns'!B293)</f>
        <v>89.729870428253577</v>
      </c>
      <c r="C293" s="64">
        <f>C292*(1+'Daily Returns'!C293)</f>
        <v>108.3846915903745</v>
      </c>
      <c r="D293" s="64">
        <f>D292*(1+'Daily Returns'!D293)</f>
        <v>85.812884401435767</v>
      </c>
      <c r="E293" s="64">
        <f>E292*(1+'Daily Returns'!E293)</f>
        <v>96.52757492541889</v>
      </c>
      <c r="F293" s="39">
        <f>F292*(1+'Daily Returns'!E293)</f>
        <v>96527.574925418929</v>
      </c>
    </row>
    <row r="294" spans="1:6" x14ac:dyDescent="0.25">
      <c r="A294" s="60">
        <f>'Daily Prices'!A294</f>
        <v>42446</v>
      </c>
      <c r="B294" s="65">
        <f>B293*(1+'Daily Returns'!B294)</f>
        <v>89.711293703471924</v>
      </c>
      <c r="C294" s="65">
        <f>C293*(1+'Daily Returns'!C294)</f>
        <v>110.27114041338959</v>
      </c>
      <c r="D294" s="65">
        <f>D293*(1+'Daily Returns'!D294)</f>
        <v>86.197443271269307</v>
      </c>
      <c r="E294" s="65">
        <f>E293*(1+'Daily Returns'!E294)</f>
        <v>97.323382006148378</v>
      </c>
      <c r="F294" s="66">
        <f>F293*(1+'Daily Returns'!E294)</f>
        <v>97323.382006148415</v>
      </c>
    </row>
    <row r="295" spans="1:6" x14ac:dyDescent="0.25">
      <c r="A295" s="63">
        <f>'Daily Prices'!A295</f>
        <v>42447</v>
      </c>
      <c r="B295" s="64">
        <f>B294*(1+'Daily Returns'!B295)</f>
        <v>90.712364682556213</v>
      </c>
      <c r="C295" s="64">
        <f>C294*(1+'Daily Returns'!C295)</f>
        <v>108.93288423438105</v>
      </c>
      <c r="D295" s="64">
        <f>D294*(1+'Daily Returns'!D295)</f>
        <v>87.220554587627745</v>
      </c>
      <c r="E295" s="64">
        <f>E294*(1+'Daily Returns'!E295)</f>
        <v>97.523288073205876</v>
      </c>
      <c r="F295" s="39">
        <f>F294*(1+'Daily Returns'!E295)</f>
        <v>97523.288073205913</v>
      </c>
    </row>
    <row r="296" spans="1:6" x14ac:dyDescent="0.25">
      <c r="A296" s="60">
        <f>'Daily Prices'!A296</f>
        <v>42450</v>
      </c>
      <c r="B296" s="65">
        <f>B295*(1+'Daily Returns'!B296)</f>
        <v>91.921596769467655</v>
      </c>
      <c r="C296" s="65">
        <f>C295*(1+'Daily Returns'!C296)</f>
        <v>108.57317007179218</v>
      </c>
      <c r="D296" s="65">
        <f>D295*(1+'Daily Returns'!D296)</f>
        <v>88.531875144314498</v>
      </c>
      <c r="E296" s="65">
        <f>E295*(1+'Daily Returns'!E296)</f>
        <v>98.224345485085422</v>
      </c>
      <c r="F296" s="66">
        <f>F295*(1+'Daily Returns'!E296)</f>
        <v>98224.345485085461</v>
      </c>
    </row>
    <row r="297" spans="1:6" x14ac:dyDescent="0.25">
      <c r="A297" s="63">
        <f>'Daily Prices'!A297</f>
        <v>42451</v>
      </c>
      <c r="B297" s="64">
        <f>B296*(1+'Daily Returns'!B297)</f>
        <v>92.085624523312617</v>
      </c>
      <c r="C297" s="64">
        <f>C296*(1+'Daily Returns'!C297)</f>
        <v>109.46410922920921</v>
      </c>
      <c r="D297" s="64">
        <f>D296*(1+'Daily Returns'!D297)</f>
        <v>88.913285333445245</v>
      </c>
      <c r="E297" s="64">
        <f>E296*(1+'Daily Returns'!E297)</f>
        <v>98.726285100465319</v>
      </c>
      <c r="F297" s="39">
        <f>F296*(1+'Daily Returns'!E297)</f>
        <v>98726.285100465364</v>
      </c>
    </row>
    <row r="298" spans="1:6" x14ac:dyDescent="0.25">
      <c r="A298" s="60">
        <f>'Daily Prices'!A298</f>
        <v>42452</v>
      </c>
      <c r="B298" s="65">
        <f>B297*(1+'Daily Returns'!B298)</f>
        <v>92.111326567188598</v>
      </c>
      <c r="C298" s="65">
        <f>C297*(1+'Daily Returns'!C298)</f>
        <v>106.65773866963964</v>
      </c>
      <c r="D298" s="65">
        <f>D297*(1+'Daily Returns'!D298)</f>
        <v>89.250613992736987</v>
      </c>
      <c r="E298" s="65">
        <f>E297*(1+'Daily Returns'!E298)</f>
        <v>97.834486787244217</v>
      </c>
      <c r="F298" s="66">
        <f>F297*(1+'Daily Returns'!E298)</f>
        <v>97834.486787244256</v>
      </c>
    </row>
    <row r="299" spans="1:6" x14ac:dyDescent="0.25">
      <c r="A299" s="63">
        <f>'Daily Prices'!A299</f>
        <v>42457</v>
      </c>
      <c r="B299" s="64">
        <f>B298*(1+'Daily Returns'!B299)</f>
        <v>90.762023794203444</v>
      </c>
      <c r="C299" s="64">
        <f>C298*(1+'Daily Returns'!C299)</f>
        <v>106.95557004684532</v>
      </c>
      <c r="D299" s="64">
        <f>D298*(1+'Daily Returns'!D299)</f>
        <v>87.269464094544333</v>
      </c>
      <c r="E299" s="64">
        <f>E298*(1+'Daily Returns'!E299)</f>
        <v>96.862314980959653</v>
      </c>
      <c r="F299" s="39">
        <f>F298*(1+'Daily Returns'!E299)</f>
        <v>96862.314980959694</v>
      </c>
    </row>
    <row r="300" spans="1:6" x14ac:dyDescent="0.25">
      <c r="A300" s="60">
        <f>'Daily Prices'!A300</f>
        <v>42458</v>
      </c>
      <c r="B300" s="65">
        <f>B299*(1+'Daily Returns'!B300)</f>
        <v>90.522307701815677</v>
      </c>
      <c r="C300" s="65">
        <f>C299*(1+'Daily Returns'!C300)</f>
        <v>106.5903790677646</v>
      </c>
      <c r="D300" s="65">
        <f>D299*(1+'Daily Returns'!D300)</f>
        <v>87.468670627007228</v>
      </c>
      <c r="E300" s="65">
        <f>E299*(1+'Daily Returns'!E300)</f>
        <v>96.719606387380125</v>
      </c>
      <c r="F300" s="66">
        <f>F299*(1+'Daily Returns'!E300)</f>
        <v>96719.606387380161</v>
      </c>
    </row>
    <row r="301" spans="1:6" x14ac:dyDescent="0.25">
      <c r="A301" s="63">
        <f>'Daily Prices'!A301</f>
        <v>42459</v>
      </c>
      <c r="B301" s="64">
        <f>B300*(1+'Daily Returns'!B301)</f>
        <v>92.115034641411157</v>
      </c>
      <c r="C301" s="64">
        <f>C300*(1+'Daily Returns'!C301)</f>
        <v>107.27986833628356</v>
      </c>
      <c r="D301" s="64">
        <f>D300*(1+'Daily Returns'!D301)</f>
        <v>89.645038728772576</v>
      </c>
      <c r="E301" s="64">
        <f>E300*(1+'Daily Returns'!E301)</f>
        <v>98.202356461452112</v>
      </c>
      <c r="F301" s="39">
        <f>F300*(1+'Daily Returns'!E301)</f>
        <v>98202.356461452146</v>
      </c>
    </row>
    <row r="302" spans="1:6" x14ac:dyDescent="0.25">
      <c r="A302" s="60">
        <f>'Daily Prices'!A302</f>
        <v>42460</v>
      </c>
      <c r="B302" s="65">
        <f>B301*(1+'Daily Returns'!B302)</f>
        <v>92.126958644793504</v>
      </c>
      <c r="C302" s="65">
        <f>C301*(1+'Daily Returns'!C302)</f>
        <v>107.20961309698144</v>
      </c>
      <c r="D302" s="65">
        <f>D301*(1+'Daily Returns'!D302)</f>
        <v>89.582904762904278</v>
      </c>
      <c r="E302" s="65">
        <f>E301*(1+'Daily Returns'!E302)</f>
        <v>98.160026286599958</v>
      </c>
      <c r="F302" s="66">
        <f>F301*(1+'Daily Returns'!E302)</f>
        <v>98160.026286599983</v>
      </c>
    </row>
    <row r="303" spans="1:6" x14ac:dyDescent="0.25">
      <c r="A303" s="63">
        <f>'Daily Prices'!A303</f>
        <v>42461</v>
      </c>
      <c r="B303" s="64">
        <f>B302*(1+'Daily Returns'!B303)</f>
        <v>91.86441244836881</v>
      </c>
      <c r="C303" s="64">
        <f>C302*(1+'Daily Returns'!C303)</f>
        <v>105.28904554156369</v>
      </c>
      <c r="D303" s="64">
        <f>D302*(1+'Daily Returns'!D303)</f>
        <v>93.766241944625122</v>
      </c>
      <c r="E303" s="64">
        <f>E302*(1+'Daily Returns'!E303)</f>
        <v>98.747884978659229</v>
      </c>
      <c r="F303" s="39">
        <f>F302*(1+'Daily Returns'!E303)</f>
        <v>98747.884978659262</v>
      </c>
    </row>
    <row r="304" spans="1:6" x14ac:dyDescent="0.25">
      <c r="A304" s="60">
        <f>'Daily Prices'!A304</f>
        <v>42464</v>
      </c>
      <c r="B304" s="65">
        <f>B303*(1+'Daily Returns'!B304)</f>
        <v>92.337046497069636</v>
      </c>
      <c r="C304" s="65">
        <f>C303*(1+'Daily Returns'!C304)</f>
        <v>105.57106228358893</v>
      </c>
      <c r="D304" s="65">
        <f>D303*(1+'Daily Returns'!D304)</f>
        <v>90.13938159910991</v>
      </c>
      <c r="E304" s="65">
        <f>E303*(1+'Daily Returns'!E304)</f>
        <v>97.860233337657078</v>
      </c>
      <c r="F304" s="66">
        <f>F303*(1+'Daily Returns'!E304)</f>
        <v>97860.233337657119</v>
      </c>
    </row>
    <row r="305" spans="1:6" x14ac:dyDescent="0.25">
      <c r="A305" s="63">
        <f>'Daily Prices'!A305</f>
        <v>42465</v>
      </c>
      <c r="B305" s="64">
        <f>B304*(1+'Daily Returns'!B305)</f>
        <v>90.46097906246807</v>
      </c>
      <c r="C305" s="64">
        <f>C304*(1+'Daily Returns'!C305)</f>
        <v>107.24315532238495</v>
      </c>
      <c r="D305" s="64">
        <f>D304*(1+'Daily Returns'!D305)</f>
        <v>90.130985117235809</v>
      </c>
      <c r="E305" s="64">
        <f>E304*(1+'Daily Returns'!E305)</f>
        <v>97.880998889898166</v>
      </c>
      <c r="F305" s="39">
        <f>F304*(1+'Daily Returns'!E305)</f>
        <v>97880.998889898212</v>
      </c>
    </row>
    <row r="306" spans="1:6" x14ac:dyDescent="0.25">
      <c r="A306" s="60">
        <f>'Daily Prices'!A306</f>
        <v>42467</v>
      </c>
      <c r="B306" s="65">
        <f>B305*(1+'Daily Returns'!B306)</f>
        <v>89.740558406895076</v>
      </c>
      <c r="C306" s="65">
        <f>C305*(1+'Daily Returns'!C306)</f>
        <v>108.59570625448539</v>
      </c>
      <c r="D306" s="65">
        <f>D305*(1+'Daily Returns'!D306)</f>
        <v>90.357985630837263</v>
      </c>
      <c r="E306" s="65">
        <f>E305*(1+'Daily Returns'!E306)</f>
        <v>98.214891021485613</v>
      </c>
      <c r="F306" s="66">
        <f>F305*(1+'Daily Returns'!E306)</f>
        <v>98214.891021485659</v>
      </c>
    </row>
    <row r="307" spans="1:6" x14ac:dyDescent="0.25">
      <c r="A307" s="63">
        <f>'Daily Prices'!A307</f>
        <v>42468</v>
      </c>
      <c r="B307" s="64">
        <f>B306*(1+'Daily Returns'!B307)</f>
        <v>89.698460858368378</v>
      </c>
      <c r="C307" s="64">
        <f>C306*(1+'Daily Returns'!C307)</f>
        <v>108.50222040360485</v>
      </c>
      <c r="D307" s="64">
        <f>D306*(1+'Daily Returns'!D307)</f>
        <v>90.585557859405441</v>
      </c>
      <c r="E307" s="64">
        <f>E306*(1+'Daily Returns'!E307)</f>
        <v>98.241457494421695</v>
      </c>
      <c r="F307" s="39">
        <f>F306*(1+'Daily Returns'!E307)</f>
        <v>98241.457494421731</v>
      </c>
    </row>
    <row r="308" spans="1:6" x14ac:dyDescent="0.25">
      <c r="A308" s="60">
        <f>'Daily Prices'!A308</f>
        <v>42471</v>
      </c>
      <c r="B308" s="65">
        <f>B307*(1+'Daily Returns'!B308)</f>
        <v>90.964731851703306</v>
      </c>
      <c r="C308" s="65">
        <f>C307*(1+'Daily Returns'!C308)</f>
        <v>109.03898772708342</v>
      </c>
      <c r="D308" s="65">
        <f>D307*(1+'Daily Returns'!D308)</f>
        <v>90.813703242840646</v>
      </c>
      <c r="E308" s="65">
        <f>E307*(1+'Daily Returns'!E308)</f>
        <v>98.926150021675824</v>
      </c>
      <c r="F308" s="66">
        <f>F307*(1+'Daily Returns'!E308)</f>
        <v>98926.150021675858</v>
      </c>
    </row>
    <row r="309" spans="1:6" x14ac:dyDescent="0.25">
      <c r="A309" s="63">
        <f>'Daily Prices'!A309</f>
        <v>42473</v>
      </c>
      <c r="B309" s="64">
        <f>B308*(1+'Daily Returns'!B309)</f>
        <v>93.162638316621653</v>
      </c>
      <c r="C309" s="64">
        <f>C308*(1+'Daily Returns'!C309)</f>
        <v>108.59131693983289</v>
      </c>
      <c r="D309" s="64">
        <f>D308*(1+'Daily Returns'!D309)</f>
        <v>91.042423224668752</v>
      </c>
      <c r="E309" s="64">
        <f>E308*(1+'Daily Returns'!E309)</f>
        <v>99.555516442328837</v>
      </c>
      <c r="F309" s="39">
        <f>F308*(1+'Daily Returns'!E309)</f>
        <v>99555.516442328881</v>
      </c>
    </row>
    <row r="310" spans="1:6" x14ac:dyDescent="0.25">
      <c r="A310" s="60">
        <f>'Daily Prices'!A310</f>
        <v>42478</v>
      </c>
      <c r="B310" s="65">
        <f>B309*(1+'Daily Returns'!B310)</f>
        <v>93.851940231660222</v>
      </c>
      <c r="C310" s="65">
        <f>C309*(1+'Daily Returns'!C310)</f>
        <v>107.52546031790979</v>
      </c>
      <c r="D310" s="65">
        <f>D309*(1+'Daily Returns'!D310)</f>
        <v>91.624299418543529</v>
      </c>
      <c r="E310" s="65">
        <f>E309*(1+'Daily Returns'!E310)</f>
        <v>99.576515798692327</v>
      </c>
      <c r="F310" s="66">
        <f>F309*(1+'Daily Returns'!E310)</f>
        <v>99576.515798692373</v>
      </c>
    </row>
    <row r="311" spans="1:6" x14ac:dyDescent="0.25">
      <c r="A311" s="63">
        <f>'Daily Prices'!A311</f>
        <v>42480</v>
      </c>
      <c r="B311" s="64">
        <f>B310*(1+'Daily Returns'!B311)</f>
        <v>93.953076138397066</v>
      </c>
      <c r="C311" s="64">
        <f>C310*(1+'Daily Returns'!C311)</f>
        <v>108.43434980689003</v>
      </c>
      <c r="D311" s="64">
        <f>D310*(1+'Daily Returns'!D311)</f>
        <v>92.295388232330552</v>
      </c>
      <c r="E311" s="64">
        <f>E310*(1+'Daily Returns'!E311)</f>
        <v>100.16418684079285</v>
      </c>
      <c r="F311" s="39">
        <f>F310*(1+'Daily Returns'!E311)</f>
        <v>100164.1868407929</v>
      </c>
    </row>
    <row r="312" spans="1:6" x14ac:dyDescent="0.25">
      <c r="A312" s="60">
        <f>'Daily Prices'!A312</f>
        <v>42481</v>
      </c>
      <c r="B312" s="65">
        <f>B311*(1+'Daily Returns'!B312)</f>
        <v>94.084676419629048</v>
      </c>
      <c r="C312" s="65">
        <f>C311*(1+'Daily Returns'!C312)</f>
        <v>108.80425766141791</v>
      </c>
      <c r="D312" s="65">
        <f>D311*(1+'Daily Returns'!D312)</f>
        <v>92.990407019458743</v>
      </c>
      <c r="E312" s="65">
        <f>E311*(1+'Daily Returns'!E312)</f>
        <v>100.56923719846648</v>
      </c>
      <c r="F312" s="66">
        <f>F311*(1+'Daily Returns'!E312)</f>
        <v>100569.23719846654</v>
      </c>
    </row>
    <row r="313" spans="1:6" x14ac:dyDescent="0.25">
      <c r="A313" s="63">
        <f>'Daily Prices'!A313</f>
        <v>42482</v>
      </c>
      <c r="B313" s="64">
        <f>B312*(1+'Daily Returns'!B313)</f>
        <v>93.93111852241249</v>
      </c>
      <c r="C313" s="64">
        <f>C312*(1+'Daily Returns'!C313)</f>
        <v>108.6451024223648</v>
      </c>
      <c r="D313" s="64">
        <f>D312*(1+'Daily Returns'!D313)</f>
        <v>93.63483700329553</v>
      </c>
      <c r="E313" s="64">
        <f>E312*(1+'Daily Returns'!E313)</f>
        <v>100.67023655712065</v>
      </c>
      <c r="F313" s="39">
        <f>F312*(1+'Daily Returns'!E313)</f>
        <v>100670.23655712069</v>
      </c>
    </row>
    <row r="314" spans="1:6" x14ac:dyDescent="0.25">
      <c r="A314" s="60">
        <f>'Daily Prices'!A314</f>
        <v>42485</v>
      </c>
      <c r="B314" s="65">
        <f>B313*(1+'Daily Returns'!B314)</f>
        <v>93.352331760673707</v>
      </c>
      <c r="C314" s="65">
        <f>C313*(1+'Daily Returns'!C314)</f>
        <v>108.23314886419605</v>
      </c>
      <c r="D314" s="65">
        <f>D313*(1+'Daily Returns'!D314)</f>
        <v>93.068284388840993</v>
      </c>
      <c r="E314" s="65">
        <f>E313*(1+'Daily Returns'!E314)</f>
        <v>100.14872053918151</v>
      </c>
      <c r="F314" s="66">
        <f>F313*(1+'Daily Returns'!E314)</f>
        <v>100148.72053918155</v>
      </c>
    </row>
    <row r="315" spans="1:6" x14ac:dyDescent="0.25">
      <c r="A315" s="63">
        <f>'Daily Prices'!A315</f>
        <v>42486</v>
      </c>
      <c r="B315" s="64">
        <f>B314*(1+'Daily Returns'!B315)</f>
        <v>94.54607718465563</v>
      </c>
      <c r="C315" s="64">
        <f>C314*(1+'Daily Returns'!C315)</f>
        <v>108.145546005193</v>
      </c>
      <c r="D315" s="64">
        <f>D314*(1+'Daily Returns'!D315)</f>
        <v>94.319780012174817</v>
      </c>
      <c r="E315" s="64">
        <f>E314*(1+'Daily Returns'!E315)</f>
        <v>100.90450512713524</v>
      </c>
      <c r="F315" s="39">
        <f>F314*(1+'Daily Returns'!E315)</f>
        <v>100904.50512713529</v>
      </c>
    </row>
    <row r="316" spans="1:6" x14ac:dyDescent="0.25">
      <c r="A316" s="60">
        <f>'Daily Prices'!A316</f>
        <v>42487</v>
      </c>
      <c r="B316" s="65">
        <f>B315*(1+'Daily Returns'!B316)</f>
        <v>94.752638731053452</v>
      </c>
      <c r="C316" s="65">
        <f>C315*(1+'Daily Returns'!C316)</f>
        <v>108.58200111082419</v>
      </c>
      <c r="D316" s="65">
        <f>D315*(1+'Daily Returns'!D316)</f>
        <v>93.767921240999954</v>
      </c>
      <c r="E316" s="65">
        <f>E315*(1+'Daily Returns'!E316)</f>
        <v>100.9564180859515</v>
      </c>
      <c r="F316" s="66">
        <f>F315*(1+'Daily Returns'!E316)</f>
        <v>100956.41808595155</v>
      </c>
    </row>
    <row r="317" spans="1:6" x14ac:dyDescent="0.25">
      <c r="A317" s="63">
        <f>'Daily Prices'!A317</f>
        <v>42488</v>
      </c>
      <c r="B317" s="64">
        <f>B316*(1+'Daily Returns'!B317)</f>
        <v>93.07666188979465</v>
      </c>
      <c r="C317" s="64">
        <f>C316*(1+'Daily Returns'!C317)</f>
        <v>109.22561876561743</v>
      </c>
      <c r="D317" s="64">
        <f>D316*(1+'Daily Returns'!D317)</f>
        <v>92.433510359159442</v>
      </c>
      <c r="E317" s="64">
        <f>E316*(1+'Daily Returns'!E317)</f>
        <v>100.22905921299636</v>
      </c>
      <c r="F317" s="39">
        <f>F316*(1+'Daily Returns'!E317)</f>
        <v>100229.05921299641</v>
      </c>
    </row>
    <row r="318" spans="1:6" x14ac:dyDescent="0.25">
      <c r="A318" s="60">
        <f>'Daily Prices'!A318</f>
        <v>42489</v>
      </c>
      <c r="B318" s="65">
        <f>B317*(1+'Daily Returns'!B318)</f>
        <v>93.089458381229363</v>
      </c>
      <c r="C318" s="65">
        <f>C317*(1+'Daily Returns'!C318)</f>
        <v>111.89839693057218</v>
      </c>
      <c r="D318" s="65">
        <f>D317*(1+'Daily Returns'!D318)</f>
        <v>92.253405822960104</v>
      </c>
      <c r="E318" s="65">
        <f>E317*(1+'Daily Returns'!E318)</f>
        <v>101.15565700927</v>
      </c>
      <c r="F318" s="66">
        <f>F317*(1+'Daily Returns'!E318)</f>
        <v>101155.65700927004</v>
      </c>
    </row>
    <row r="319" spans="1:6" x14ac:dyDescent="0.25">
      <c r="A319" s="63">
        <f>'Daily Prices'!A319</f>
        <v>42492</v>
      </c>
      <c r="B319" s="64">
        <f>B318*(1+'Daily Returns'!B319)</f>
        <v>92.472718389212631</v>
      </c>
      <c r="C319" s="64">
        <f>C318*(1+'Daily Returns'!C319)</f>
        <v>111.89839693057218</v>
      </c>
      <c r="D319" s="64">
        <f>D318*(1+'Daily Returns'!D319)</f>
        <v>91.611020391442651</v>
      </c>
      <c r="E319" s="64">
        <f>E318*(1+'Daily Returns'!E319)</f>
        <v>100.74329059668742</v>
      </c>
      <c r="F319" s="39">
        <f>F318*(1+'Daily Returns'!E319)</f>
        <v>100743.29059668745</v>
      </c>
    </row>
    <row r="320" spans="1:6" x14ac:dyDescent="0.25">
      <c r="A320" s="60">
        <f>'Daily Prices'!A320</f>
        <v>42494</v>
      </c>
      <c r="B320" s="65">
        <f>B319*(1+'Daily Returns'!B320)</f>
        <v>91.253997994731691</v>
      </c>
      <c r="C320" s="65">
        <f>C319*(1+'Daily Returns'!C320)</f>
        <v>112.0742315653045</v>
      </c>
      <c r="D320" s="65">
        <f>D319*(1+'Daily Returns'!D320)</f>
        <v>90.973108063535477</v>
      </c>
      <c r="E320" s="65">
        <f>E319*(1+'Daily Returns'!E320)</f>
        <v>100.19784597608346</v>
      </c>
      <c r="F320" s="66">
        <f>F319*(1+'Daily Returns'!E320)</f>
        <v>100197.8459760835</v>
      </c>
    </row>
    <row r="321" spans="1:6" x14ac:dyDescent="0.25">
      <c r="A321" s="63">
        <f>'Daily Prices'!A321</f>
        <v>42495</v>
      </c>
      <c r="B321" s="64">
        <f>B320*(1+'Daily Returns'!B321)</f>
        <v>91.837401672414245</v>
      </c>
      <c r="C321" s="64">
        <f>C320*(1+'Daily Returns'!C321)</f>
        <v>111.68941314339004</v>
      </c>
      <c r="D321" s="64">
        <f>D320*(1+'Daily Returns'!D321)</f>
        <v>90.33963769180707</v>
      </c>
      <c r="E321" s="64">
        <f>E320*(1+'Daily Returns'!E321)</f>
        <v>100.04309371460748</v>
      </c>
      <c r="F321" s="39">
        <f>F320*(1+'Daily Returns'!E321)</f>
        <v>100043.09371460752</v>
      </c>
    </row>
    <row r="322" spans="1:6" x14ac:dyDescent="0.25">
      <c r="A322" s="60">
        <f>'Daily Prices'!A322</f>
        <v>42500</v>
      </c>
      <c r="B322" s="65">
        <f>B321*(1+'Daily Returns'!B322)</f>
        <v>93.69260210109671</v>
      </c>
      <c r="C322" s="65">
        <f>C321*(1+'Daily Returns'!C322)</f>
        <v>110.35022669172371</v>
      </c>
      <c r="D322" s="65">
        <f>D321*(1+'Daily Returns'!D322)</f>
        <v>90.909653157504707</v>
      </c>
      <c r="E322" s="65">
        <f>E321*(1+'Daily Returns'!E322)</f>
        <v>100.35893743897535</v>
      </c>
      <c r="F322" s="66">
        <f>F321*(1+'Daily Returns'!E322)</f>
        <v>100358.93743897538</v>
      </c>
    </row>
    <row r="323" spans="1:6" x14ac:dyDescent="0.25">
      <c r="A323" s="63">
        <f>'Daily Prices'!A323</f>
        <v>42502</v>
      </c>
      <c r="B323" s="64">
        <f>B322*(1+'Daily Returns'!B323)</f>
        <v>93.756911741289912</v>
      </c>
      <c r="C323" s="64">
        <f>C322*(1+'Daily Returns'!C323)</f>
        <v>111.78604357790218</v>
      </c>
      <c r="D323" s="64">
        <f>D322*(1+'Daily Returns'!D323)</f>
        <v>91.483265246339499</v>
      </c>
      <c r="E323" s="64">
        <f>E322*(1+'Daily Returns'!E323)</f>
        <v>101.09189957120522</v>
      </c>
      <c r="F323" s="39">
        <f>F322*(1+'Daily Returns'!E323)</f>
        <v>101091.89957120526</v>
      </c>
    </row>
    <row r="324" spans="1:6" x14ac:dyDescent="0.25">
      <c r="A324" s="60">
        <f>'Daily Prices'!A324</f>
        <v>42503</v>
      </c>
      <c r="B324" s="65">
        <f>B323*(1+'Daily Returns'!B324)</f>
        <v>92.663938687356335</v>
      </c>
      <c r="C324" s="65">
        <f>C323*(1+'Daily Returns'!C324)</f>
        <v>111.16929901072716</v>
      </c>
      <c r="D324" s="65">
        <f>D323*(1+'Daily Returns'!D324)</f>
        <v>92.060496651902795</v>
      </c>
      <c r="E324" s="65">
        <f>E323*(1+'Daily Returns'!E324)</f>
        <v>100.70661582190269</v>
      </c>
      <c r="F324" s="66">
        <f>F323*(1+'Daily Returns'!E324)</f>
        <v>100706.61582190273</v>
      </c>
    </row>
    <row r="325" spans="1:6" x14ac:dyDescent="0.25">
      <c r="A325" s="63">
        <f>'Daily Prices'!A325</f>
        <v>42506</v>
      </c>
      <c r="B325" s="64">
        <f>B324*(1+'Daily Returns'!B325)</f>
        <v>93.258902831732755</v>
      </c>
      <c r="C325" s="64">
        <f>C324*(1+'Daily Returns'!C325)</f>
        <v>112.52874182195345</v>
      </c>
      <c r="D325" s="64">
        <f>D324*(1+'Daily Returns'!D325)</f>
        <v>91.529629085413148</v>
      </c>
      <c r="E325" s="64">
        <f>E324*(1+'Daily Returns'!E325)</f>
        <v>101.21897883864591</v>
      </c>
      <c r="F325" s="39">
        <f>F324*(1+'Daily Returns'!E325)</f>
        <v>101218.97883864595</v>
      </c>
    </row>
    <row r="326" spans="1:6" x14ac:dyDescent="0.25">
      <c r="A326" s="60">
        <f>'Daily Prices'!A326</f>
        <v>42507</v>
      </c>
      <c r="B326" s="65">
        <f>B325*(1+'Daily Returns'!B326)</f>
        <v>93.696528297332378</v>
      </c>
      <c r="C326" s="65">
        <f>C325*(1+'Daily Returns'!C326)</f>
        <v>111.74135118303835</v>
      </c>
      <c r="D326" s="65">
        <f>D325*(1+'Daily Returns'!D326)</f>
        <v>91.890677805999218</v>
      </c>
      <c r="E326" s="65">
        <f>E325*(1+'Daily Returns'!E326)</f>
        <v>101.19795190656983</v>
      </c>
      <c r="F326" s="66">
        <f>F325*(1+'Daily Returns'!E326)</f>
        <v>101197.95190656987</v>
      </c>
    </row>
    <row r="327" spans="1:6" x14ac:dyDescent="0.25">
      <c r="A327" s="63">
        <f>'Daily Prices'!A327</f>
        <v>42508</v>
      </c>
      <c r="B327" s="64">
        <f>B326*(1+'Daily Returns'!B327)</f>
        <v>93.445687982276937</v>
      </c>
      <c r="C327" s="64">
        <f>C326*(1+'Daily Returns'!C327)</f>
        <v>111.75685135985566</v>
      </c>
      <c r="D327" s="64">
        <f>D326*(1+'Daily Returns'!D327)</f>
        <v>92.045802808623122</v>
      </c>
      <c r="E327" s="64">
        <f>E326*(1+'Daily Returns'!E327)</f>
        <v>101.1735412418512</v>
      </c>
      <c r="F327" s="39">
        <f>F326*(1+'Daily Returns'!E327)</f>
        <v>101173.54124185124</v>
      </c>
    </row>
    <row r="328" spans="1:6" x14ac:dyDescent="0.25">
      <c r="A328" s="60">
        <f>'Daily Prices'!A328</f>
        <v>42509</v>
      </c>
      <c r="B328" s="65">
        <f>B327*(1+'Daily Returns'!B328)</f>
        <v>92.337300972751549</v>
      </c>
      <c r="C328" s="65">
        <f>C327*(1+'Daily Returns'!C328)</f>
        <v>110.33327214497687</v>
      </c>
      <c r="D328" s="65">
        <f>D327*(1+'Daily Returns'!D328)</f>
        <v>90.879321564264501</v>
      </c>
      <c r="E328" s="65">
        <f>E327*(1+'Daily Returns'!E328)</f>
        <v>99.913372932085522</v>
      </c>
      <c r="F328" s="66">
        <f>F327*(1+'Daily Returns'!E328)</f>
        <v>99913.372932085564</v>
      </c>
    </row>
    <row r="329" spans="1:6" x14ac:dyDescent="0.25">
      <c r="A329" s="63">
        <f>'Daily Prices'!A329</f>
        <v>42510</v>
      </c>
      <c r="B329" s="64">
        <f>B328*(1+'Daily Returns'!B329)</f>
        <v>91.981689384074414</v>
      </c>
      <c r="C329" s="64">
        <f>C328*(1+'Daily Returns'!C329)</f>
        <v>110.74163563683288</v>
      </c>
      <c r="D329" s="64">
        <f>D328*(1+'Daily Returns'!D329)</f>
        <v>90.186191985557983</v>
      </c>
      <c r="E329" s="64">
        <f>E328*(1+'Daily Returns'!E329)</f>
        <v>99.717245854330812</v>
      </c>
      <c r="F329" s="39">
        <f>F328*(1+'Daily Returns'!E329)</f>
        <v>99717.24585433086</v>
      </c>
    </row>
    <row r="330" spans="1:6" x14ac:dyDescent="0.25">
      <c r="A330" s="60">
        <f>'Daily Prices'!A330</f>
        <v>42513</v>
      </c>
      <c r="B330" s="65">
        <f>B329*(1+'Daily Returns'!B330)</f>
        <v>91.721615237131431</v>
      </c>
      <c r="C330" s="65">
        <f>C329*(1+'Daily Returns'!C330)</f>
        <v>110.17120816606472</v>
      </c>
      <c r="D330" s="65">
        <f>D329*(1+'Daily Returns'!D330)</f>
        <v>89.509225634459099</v>
      </c>
      <c r="E330" s="65">
        <f>E329*(1+'Daily Returns'!E330)</f>
        <v>99.202652739177822</v>
      </c>
      <c r="F330" s="66">
        <f>F329*(1+'Daily Returns'!E330)</f>
        <v>99202.652739177865</v>
      </c>
    </row>
    <row r="331" spans="1:6" x14ac:dyDescent="0.25">
      <c r="A331" s="63">
        <f>'Daily Prices'!A331</f>
        <v>42514</v>
      </c>
      <c r="B331" s="64">
        <f>B330*(1+'Daily Returns'!B331)</f>
        <v>91.994667643853361</v>
      </c>
      <c r="C331" s="64">
        <f>C330*(1+'Daily Returns'!C331)</f>
        <v>109.76019798298574</v>
      </c>
      <c r="D331" s="64">
        <f>D330*(1+'Daily Returns'!D331)</f>
        <v>89.457167446839705</v>
      </c>
      <c r="E331" s="64">
        <f>E330*(1+'Daily Returns'!E331)</f>
        <v>99.125904814994456</v>
      </c>
      <c r="F331" s="39">
        <f>F330*(1+'Daily Returns'!E331)</f>
        <v>99125.904814994501</v>
      </c>
    </row>
    <row r="332" spans="1:6" x14ac:dyDescent="0.25">
      <c r="A332" s="60">
        <f>'Daily Prices'!A332</f>
        <v>42515</v>
      </c>
      <c r="B332" s="65">
        <f>B331*(1+'Daily Returns'!B332)</f>
        <v>94.087548359468059</v>
      </c>
      <c r="C332" s="65">
        <f>C331*(1+'Daily Returns'!C332)</f>
        <v>107.59895185786596</v>
      </c>
      <c r="D332" s="65">
        <f>D331*(1+'Daily Returns'!D332)</f>
        <v>91.561115892440995</v>
      </c>
      <c r="E332" s="65">
        <f>E331*(1+'Daily Returns'!E332)</f>
        <v>99.721104058623439</v>
      </c>
      <c r="F332" s="66">
        <f>F331*(1+'Daily Returns'!E332)</f>
        <v>99721.104058623489</v>
      </c>
    </row>
    <row r="333" spans="1:6" x14ac:dyDescent="0.25">
      <c r="A333" s="63">
        <f>'Daily Prices'!A333</f>
        <v>42516</v>
      </c>
      <c r="B333" s="64">
        <f>B332*(1+'Daily Returns'!B333)</f>
        <v>95.852555335737122</v>
      </c>
      <c r="C333" s="64">
        <f>C332*(1+'Daily Returns'!C333)</f>
        <v>107.33029959627481</v>
      </c>
      <c r="D333" s="64">
        <f>D332*(1+'Daily Returns'!D333)</f>
        <v>93.736014609878382</v>
      </c>
      <c r="E333" s="64">
        <f>E332*(1+'Daily Returns'!E333)</f>
        <v>100.893335429803</v>
      </c>
      <c r="F333" s="39">
        <f>F332*(1+'Daily Returns'!E333)</f>
        <v>100893.33542980306</v>
      </c>
    </row>
    <row r="334" spans="1:6" x14ac:dyDescent="0.25">
      <c r="A334" s="60">
        <f>'Daily Prices'!A334</f>
        <v>42517</v>
      </c>
      <c r="B334" s="65">
        <f>B333*(1+'Daily Returns'!B334)</f>
        <v>96.895614802341555</v>
      </c>
      <c r="C334" s="65">
        <f>C333*(1+'Daily Returns'!C334)</f>
        <v>106.69772729148778</v>
      </c>
      <c r="D334" s="65">
        <f>D333*(1+'Daily Returns'!D334)</f>
        <v>95.019836688427475</v>
      </c>
      <c r="E334" s="65">
        <f>E333*(1+'Daily Returns'!E334)</f>
        <v>101.39941029462791</v>
      </c>
      <c r="F334" s="66">
        <f>F333*(1+'Daily Returns'!E334)</f>
        <v>101399.41029462797</v>
      </c>
    </row>
    <row r="335" spans="1:6" x14ac:dyDescent="0.25">
      <c r="A335" s="63">
        <f>'Daily Prices'!A335</f>
        <v>42520</v>
      </c>
      <c r="B335" s="64">
        <f>B334*(1+'Daily Returns'!B335)</f>
        <v>97.157361218051577</v>
      </c>
      <c r="C335" s="64">
        <f>C334*(1+'Daily Returns'!C335)</f>
        <v>106.69772729148778</v>
      </c>
      <c r="D335" s="64">
        <f>D334*(1+'Daily Returns'!D335)</f>
        <v>95.537899620059122</v>
      </c>
      <c r="E335" s="64">
        <f>E334*(1+'Daily Returns'!E335)</f>
        <v>101.64743768993868</v>
      </c>
      <c r="F335" s="39">
        <f>F334*(1+'Daily Returns'!E335)</f>
        <v>101647.43768993874</v>
      </c>
    </row>
    <row r="336" spans="1:6" x14ac:dyDescent="0.25">
      <c r="A336" s="60">
        <f>'Daily Prices'!A336</f>
        <v>42521</v>
      </c>
      <c r="B336" s="65">
        <f>B335*(1+'Daily Returns'!B336)</f>
        <v>96.947818670808175</v>
      </c>
      <c r="C336" s="65">
        <f>C335*(1+'Daily Returns'!C336)</f>
        <v>106.60650816130848</v>
      </c>
      <c r="D336" s="65">
        <f>D335*(1+'Daily Returns'!D336)</f>
        <v>96.335775310144982</v>
      </c>
      <c r="E336" s="65">
        <f>E335*(1+'Daily Returns'!E336)</f>
        <v>101.80157883747836</v>
      </c>
      <c r="F336" s="66">
        <f>F335*(1+'Daily Returns'!E336)</f>
        <v>101801.57883747842</v>
      </c>
    </row>
    <row r="337" spans="1:6" x14ac:dyDescent="0.25">
      <c r="A337" s="63">
        <f>'Daily Prices'!A337</f>
        <v>42522</v>
      </c>
      <c r="B337" s="64">
        <f>B336*(1+'Daily Returns'!B337)</f>
        <v>97.114936486505243</v>
      </c>
      <c r="C337" s="64">
        <f>C336*(1+'Daily Returns'!C337)</f>
        <v>107.36069723804674</v>
      </c>
      <c r="D337" s="64">
        <f>D336*(1+'Daily Returns'!D337)</f>
        <v>93.346207938873548</v>
      </c>
      <c r="E337" s="64">
        <f>E336*(1+'Daily Returns'!E337)</f>
        <v>101.19454691826664</v>
      </c>
      <c r="F337" s="39">
        <f>F336*(1+'Daily Returns'!E337)</f>
        <v>101194.5469182667</v>
      </c>
    </row>
    <row r="338" spans="1:6" x14ac:dyDescent="0.25">
      <c r="A338" s="60">
        <f>'Daily Prices'!A338</f>
        <v>42527</v>
      </c>
      <c r="B338" s="65">
        <f>B337*(1+'Daily Returns'!B338)</f>
        <v>97.345854991031644</v>
      </c>
      <c r="C338" s="65">
        <f>C337*(1+'Daily Returns'!C338)</f>
        <v>108.93622535448965</v>
      </c>
      <c r="D338" s="65">
        <f>D337*(1+'Daily Returns'!D338)</f>
        <v>96.502025651252069</v>
      </c>
      <c r="E338" s="65">
        <f>E337*(1+'Daily Returns'!E338)</f>
        <v>102.8870938464527</v>
      </c>
      <c r="F338" s="66">
        <f>F337*(1+'Daily Returns'!E338)</f>
        <v>102887.09384645277</v>
      </c>
    </row>
    <row r="339" spans="1:6" x14ac:dyDescent="0.25">
      <c r="A339" s="63">
        <f>'Daily Prices'!A339</f>
        <v>42530</v>
      </c>
      <c r="B339" s="64">
        <f>B338*(1+'Daily Returns'!B339)</f>
        <v>97.294996208312426</v>
      </c>
      <c r="C339" s="64">
        <f>C338*(1+'Daily Returns'!C339)</f>
        <v>110.4874222550832</v>
      </c>
      <c r="D339" s="64">
        <f>D338*(1+'Daily Returns'!D339)</f>
        <v>96.272817485514963</v>
      </c>
      <c r="E339" s="64">
        <f>E338*(1+'Daily Returns'!E339)</f>
        <v>103.38367970017995</v>
      </c>
      <c r="F339" s="39">
        <f>F338*(1+'Daily Returns'!E339)</f>
        <v>103383.67970018003</v>
      </c>
    </row>
    <row r="340" spans="1:6" x14ac:dyDescent="0.25">
      <c r="A340" s="60">
        <f>'Daily Prices'!A340</f>
        <v>42531</v>
      </c>
      <c r="B340" s="65">
        <f>B339*(1+'Daily Returns'!B340)</f>
        <v>96.830723503446777</v>
      </c>
      <c r="C340" s="65">
        <f>C339*(1+'Daily Returns'!C340)</f>
        <v>111.81265461688429</v>
      </c>
      <c r="D340" s="65">
        <f>D339*(1+'Daily Returns'!D340)</f>
        <v>96.044153726829222</v>
      </c>
      <c r="E340" s="65">
        <f>E339*(1+'Daily Returns'!E340)</f>
        <v>103.65802655981878</v>
      </c>
      <c r="F340" s="66">
        <f>F339*(1+'Daily Returns'!E340)</f>
        <v>103658.02655981886</v>
      </c>
    </row>
    <row r="341" spans="1:6" x14ac:dyDescent="0.25">
      <c r="A341" s="63">
        <f>'Daily Prices'!A341</f>
        <v>42534</v>
      </c>
      <c r="B341" s="64">
        <f>B340*(1+'Daily Returns'!B341)</f>
        <v>95.961943525302601</v>
      </c>
      <c r="C341" s="64">
        <f>C340*(1+'Daily Returns'!C341)</f>
        <v>112.75989492373817</v>
      </c>
      <c r="D341" s="64">
        <f>D340*(1+'Daily Returns'!D341)</f>
        <v>95.816033082138532</v>
      </c>
      <c r="E341" s="64">
        <f>E340*(1+'Daily Returns'!E341)</f>
        <v>103.65641721695077</v>
      </c>
      <c r="F341" s="39">
        <f>F340*(1+'Daily Returns'!E341)</f>
        <v>103656.41721695084</v>
      </c>
    </row>
    <row r="342" spans="1:6" x14ac:dyDescent="0.25">
      <c r="A342" s="60">
        <f>'Daily Prices'!A342</f>
        <v>42535</v>
      </c>
      <c r="B342" s="65">
        <f>B341*(1+'Daily Returns'!B342)</f>
        <v>95.958090036404641</v>
      </c>
      <c r="C342" s="65">
        <f>C341*(1+'Daily Returns'!C342)</f>
        <v>113.58809963770477</v>
      </c>
      <c r="D342" s="65">
        <f>D341*(1+'Daily Returns'!D342)</f>
        <v>96.368731501500818</v>
      </c>
      <c r="E342" s="65">
        <f>E341*(1+'Daily Returns'!E342)</f>
        <v>104.13908218413036</v>
      </c>
      <c r="F342" s="66">
        <f>F341*(1+'Daily Returns'!E342)</f>
        <v>104139.08218413043</v>
      </c>
    </row>
    <row r="343" spans="1:6" x14ac:dyDescent="0.25">
      <c r="A343" s="63">
        <f>'Daily Prices'!A343</f>
        <v>42536</v>
      </c>
      <c r="B343" s="64">
        <f>B342*(1+'Daily Returns'!B343)</f>
        <v>97.160051389546368</v>
      </c>
      <c r="C343" s="64">
        <f>C342*(1+'Daily Returns'!C343)</f>
        <v>112.8747377384496</v>
      </c>
      <c r="D343" s="64">
        <f>D342*(1+'Daily Returns'!D343)</f>
        <v>98.096937383236366</v>
      </c>
      <c r="E343" s="64">
        <f>E342*(1+'Daily Returns'!E343)</f>
        <v>104.82907108867411</v>
      </c>
      <c r="F343" s="39">
        <f>F342*(1+'Daily Returns'!E343)</f>
        <v>104829.07108867419</v>
      </c>
    </row>
    <row r="344" spans="1:6" x14ac:dyDescent="0.25">
      <c r="A344" s="60">
        <f>'Daily Prices'!A344</f>
        <v>42537</v>
      </c>
      <c r="B344" s="65">
        <f>B343*(1+'Daily Returns'!B344)</f>
        <v>96.429778889715408</v>
      </c>
      <c r="C344" s="65">
        <f>C343*(1+'Daily Returns'!C344)</f>
        <v>115.67366611675764</v>
      </c>
      <c r="D344" s="65">
        <f>D343*(1+'Daily Returns'!D344)</f>
        <v>97.623165893490565</v>
      </c>
      <c r="E344" s="65">
        <f>E343*(1+'Daily Returns'!E344)</f>
        <v>105.48058001307017</v>
      </c>
      <c r="F344" s="66">
        <f>F343*(1+'Daily Returns'!E344)</f>
        <v>105480.58001307024</v>
      </c>
    </row>
    <row r="345" spans="1:6" x14ac:dyDescent="0.25">
      <c r="A345" s="63">
        <f>'Daily Prices'!A345</f>
        <v>42538</v>
      </c>
      <c r="B345" s="64">
        <f>B344*(1+'Daily Returns'!B345)</f>
        <v>96.794951493299749</v>
      </c>
      <c r="C345" s="64">
        <f>C344*(1+'Daily Returns'!C345)</f>
        <v>113.46134671248876</v>
      </c>
      <c r="D345" s="64">
        <f>D344*(1+'Daily Returns'!D345)</f>
        <v>97.666197863095292</v>
      </c>
      <c r="E345" s="64">
        <f>E344*(1+'Daily Returns'!E345)</f>
        <v>104.807414341496</v>
      </c>
      <c r="F345" s="39">
        <f>F344*(1+'Daily Returns'!E345)</f>
        <v>104807.41434149607</v>
      </c>
    </row>
    <row r="346" spans="1:6" x14ac:dyDescent="0.25">
      <c r="A346" s="60">
        <f>'Daily Prices'!A346</f>
        <v>42541</v>
      </c>
      <c r="B346" s="65">
        <f>B345*(1+'Daily Returns'!B346)</f>
        <v>97.67111126622018</v>
      </c>
      <c r="C346" s="65">
        <f>C345*(1+'Daily Returns'!C346)</f>
        <v>113.46278797998632</v>
      </c>
      <c r="D346" s="65">
        <f>D345*(1+'Daily Returns'!D346)</f>
        <v>98.468901530258748</v>
      </c>
      <c r="E346" s="65">
        <f>E345*(1+'Daily Returns'!E346)</f>
        <v>105.35097162727175</v>
      </c>
      <c r="F346" s="66">
        <f>F345*(1+'Daily Returns'!E346)</f>
        <v>105350.97162727182</v>
      </c>
    </row>
    <row r="347" spans="1:6" x14ac:dyDescent="0.25">
      <c r="A347" s="63">
        <f>'Daily Prices'!A347</f>
        <v>42542</v>
      </c>
      <c r="B347" s="64">
        <f>B346*(1+'Daily Returns'!B347)</f>
        <v>97.474292503073798</v>
      </c>
      <c r="C347" s="64">
        <f>C346*(1+'Daily Returns'!C347)</f>
        <v>112.94022369257708</v>
      </c>
      <c r="D347" s="64">
        <f>D346*(1+'Daily Returns'!D347)</f>
        <v>98.22036566678554</v>
      </c>
      <c r="E347" s="64">
        <f>E346*(1+'Daily Returns'!E347)</f>
        <v>105.01342958172424</v>
      </c>
      <c r="F347" s="39">
        <f>F346*(1+'Daily Returns'!E347)</f>
        <v>105013.42958172431</v>
      </c>
    </row>
    <row r="348" spans="1:6" x14ac:dyDescent="0.25">
      <c r="A348" s="60">
        <f>'Daily Prices'!A348</f>
        <v>42543</v>
      </c>
      <c r="B348" s="65">
        <f>B347*(1+'Daily Returns'!B348)</f>
        <v>97.302957661790288</v>
      </c>
      <c r="C348" s="65">
        <f>C347*(1+'Daily Returns'!C348)</f>
        <v>111.81855071119377</v>
      </c>
      <c r="D348" s="65">
        <f>D347*(1+'Daily Returns'!D348)</f>
        <v>97.848611431809999</v>
      </c>
      <c r="E348" s="65">
        <f>E347*(1+'Daily Returns'!E348)</f>
        <v>104.42163496795823</v>
      </c>
      <c r="F348" s="66">
        <f>F347*(1+'Daily Returns'!E348)</f>
        <v>104421.63496795831</v>
      </c>
    </row>
    <row r="349" spans="1:6" x14ac:dyDescent="0.25">
      <c r="A349" s="63">
        <f>'Daily Prices'!A349</f>
        <v>42544</v>
      </c>
      <c r="B349" s="64">
        <f>B348*(1+'Daily Returns'!B349)</f>
        <v>98.162976405741929</v>
      </c>
      <c r="C349" s="64">
        <f>C348*(1+'Daily Returns'!C349)</f>
        <v>111.30716279810837</v>
      </c>
      <c r="D349" s="64">
        <f>D348*(1+'Daily Returns'!D349)</f>
        <v>98.561682654967498</v>
      </c>
      <c r="E349" s="64">
        <f>E348*(1+'Daily Returns'!E349)</f>
        <v>104.73578426862323</v>
      </c>
      <c r="F349" s="39">
        <f>F348*(1+'Daily Returns'!E349)</f>
        <v>104735.78426862332</v>
      </c>
    </row>
    <row r="350" spans="1:6" x14ac:dyDescent="0.25">
      <c r="A350" s="60">
        <f>'Daily Prices'!A350</f>
        <v>42545</v>
      </c>
      <c r="B350" s="65">
        <f>B349*(1+'Daily Returns'!B350)</f>
        <v>95.965360770174357</v>
      </c>
      <c r="C350" s="65">
        <f>C349*(1+'Daily Returns'!C350)</f>
        <v>116.9345000262706</v>
      </c>
      <c r="D350" s="65">
        <f>D349*(1+'Daily Returns'!D350)</f>
        <v>95.838283759104868</v>
      </c>
      <c r="E350" s="65">
        <f>E349*(1+'Daily Returns'!E350)</f>
        <v>105.28219936352176</v>
      </c>
      <c r="F350" s="66">
        <f>F349*(1+'Daily Returns'!E350)</f>
        <v>105282.19936352185</v>
      </c>
    </row>
    <row r="351" spans="1:6" x14ac:dyDescent="0.25">
      <c r="A351" s="63">
        <f>'Daily Prices'!A351</f>
        <v>42548</v>
      </c>
      <c r="B351" s="64">
        <f>B350*(1+'Daily Returns'!B351)</f>
        <v>95.984446446319879</v>
      </c>
      <c r="C351" s="64">
        <f>C350*(1+'Daily Returns'!C351)</f>
        <v>117.90694941190417</v>
      </c>
      <c r="D351" s="64">
        <f>D350*(1+'Daily Returns'!D351)</f>
        <v>96.521337559562468</v>
      </c>
      <c r="E351" s="64">
        <f>E350*(1+'Daily Returns'!E351)</f>
        <v>105.8638082101739</v>
      </c>
      <c r="F351" s="39">
        <f>F350*(1+'Daily Returns'!E351)</f>
        <v>105863.808210174</v>
      </c>
    </row>
    <row r="352" spans="1:6" x14ac:dyDescent="0.25">
      <c r="A352" s="60">
        <f>'Daily Prices'!A352</f>
        <v>42549</v>
      </c>
      <c r="B352" s="65">
        <f>B351*(1+'Daily Returns'!B352)</f>
        <v>96.426470705850178</v>
      </c>
      <c r="C352" s="65">
        <f>C351*(1+'Daily Returns'!C352)</f>
        <v>116.33554856147768</v>
      </c>
      <c r="D352" s="65">
        <f>D351*(1+'Daily Returns'!D352)</f>
        <v>96.869581645290552</v>
      </c>
      <c r="E352" s="65">
        <f>E351*(1+'Daily Returns'!E352)</f>
        <v>105.5602911718468</v>
      </c>
      <c r="F352" s="66">
        <f>F351*(1+'Daily Returns'!E352)</f>
        <v>105560.29117184691</v>
      </c>
    </row>
    <row r="353" spans="1:6" x14ac:dyDescent="0.25">
      <c r="A353" s="63">
        <f>'Daily Prices'!A353</f>
        <v>42550</v>
      </c>
      <c r="B353" s="64">
        <f>B352*(1+'Daily Returns'!B353)</f>
        <v>97.211128294278666</v>
      </c>
      <c r="C353" s="64">
        <f>C352*(1+'Daily Returns'!C353)</f>
        <v>116.75014881086938</v>
      </c>
      <c r="D353" s="64">
        <f>D352*(1+'Daily Returns'!D353)</f>
        <v>97.871911669010615</v>
      </c>
      <c r="E353" s="64">
        <f>E352*(1+'Daily Returns'!E353)</f>
        <v>106.29614203333946</v>
      </c>
      <c r="F353" s="39">
        <f>F352*(1+'Daily Returns'!E353)</f>
        <v>106296.14203333957</v>
      </c>
    </row>
    <row r="354" spans="1:6" x14ac:dyDescent="0.25">
      <c r="A354" s="60">
        <f>'Daily Prices'!A354</f>
        <v>42551</v>
      </c>
      <c r="B354" s="65">
        <f>B353*(1+'Daily Returns'!B354)</f>
        <v>98.153887988529789</v>
      </c>
      <c r="C354" s="65">
        <f>C353*(1+'Daily Returns'!C354)</f>
        <v>116.85659296679836</v>
      </c>
      <c r="D354" s="65">
        <f>D353*(1+'Daily Returns'!D354)</f>
        <v>99.120678435735371</v>
      </c>
      <c r="E354" s="65">
        <f>E353*(1+'Daily Returns'!E354)</f>
        <v>107.05104318812782</v>
      </c>
      <c r="F354" s="66">
        <f>F353*(1+'Daily Returns'!E354)</f>
        <v>107051.04318812792</v>
      </c>
    </row>
    <row r="355" spans="1:6" x14ac:dyDescent="0.25">
      <c r="A355" s="63">
        <f>'Daily Prices'!A355</f>
        <v>42552</v>
      </c>
      <c r="B355" s="64">
        <f>B354*(1+'Daily Returns'!B355)</f>
        <v>98.6817069065428</v>
      </c>
      <c r="C355" s="64">
        <f>C354*(1+'Daily Returns'!C355)</f>
        <v>118.01778288248522</v>
      </c>
      <c r="D355" s="64">
        <f>D354*(1+'Daily Returns'!D355)</f>
        <v>99.536794023287385</v>
      </c>
      <c r="E355" s="64">
        <f>E354*(1+'Daily Returns'!E355)</f>
        <v>107.78406578456787</v>
      </c>
      <c r="F355" s="39">
        <f>F354*(1+'Daily Returns'!E355)</f>
        <v>107784.06578456798</v>
      </c>
    </row>
    <row r="356" spans="1:6" x14ac:dyDescent="0.25">
      <c r="A356" s="60">
        <f>'Daily Prices'!A356</f>
        <v>42555</v>
      </c>
      <c r="B356" s="65">
        <f>B355*(1+'Daily Returns'!B356)</f>
        <v>99.168300764081494</v>
      </c>
      <c r="C356" s="65">
        <f>C355*(1+'Daily Returns'!C356)</f>
        <v>119.06757592302381</v>
      </c>
      <c r="D356" s="65">
        <f>D355*(1+'Daily Returns'!D356)</f>
        <v>99.954656493376177</v>
      </c>
      <c r="E356" s="65">
        <f>E355*(1+'Daily Returns'!E356)</f>
        <v>108.46275922301085</v>
      </c>
      <c r="F356" s="66">
        <f>F355*(1+'Daily Returns'!E356)</f>
        <v>108462.75922301096</v>
      </c>
    </row>
    <row r="357" spans="1:6" x14ac:dyDescent="0.25">
      <c r="A357" s="63">
        <f>'Daily Prices'!A357</f>
        <v>42558</v>
      </c>
      <c r="B357" s="64">
        <f>B356*(1+'Daily Returns'!B357)</f>
        <v>98.88739596488827</v>
      </c>
      <c r="C357" s="64">
        <f>C356*(1+'Daily Returns'!C357)</f>
        <v>119.95860679746296</v>
      </c>
      <c r="D357" s="64">
        <f>D356*(1+'Daily Returns'!D357)</f>
        <v>100.37427317953772</v>
      </c>
      <c r="E357" s="64">
        <f>E356*(1+'Daily Returns'!E357)</f>
        <v>108.83185810475554</v>
      </c>
      <c r="F357" s="39">
        <f>F356*(1+'Daily Returns'!E357)</f>
        <v>108831.85810475565</v>
      </c>
    </row>
    <row r="358" spans="1:6" x14ac:dyDescent="0.25">
      <c r="A358" s="60">
        <f>'Daily Prices'!A358</f>
        <v>42562</v>
      </c>
      <c r="B358" s="65">
        <f>B357*(1+'Daily Returns'!B358)</f>
        <v>100.43315396433134</v>
      </c>
      <c r="C358" s="65">
        <f>C357*(1+'Daily Returns'!C358)</f>
        <v>119.38283353452141</v>
      </c>
      <c r="D358" s="65">
        <f>D357*(1+'Daily Returns'!D358)</f>
        <v>102.10663167919388</v>
      </c>
      <c r="E358" s="65">
        <f>E357*(1+'Daily Returns'!E358)</f>
        <v>109.69677092424664</v>
      </c>
      <c r="F358" s="66">
        <f>F357*(1+'Daily Returns'!E358)</f>
        <v>109696.77092424674</v>
      </c>
    </row>
    <row r="359" spans="1:6" x14ac:dyDescent="0.25">
      <c r="A359" s="63">
        <f>'Daily Prices'!A359</f>
        <v>42563</v>
      </c>
      <c r="B359" s="64">
        <f>B358*(1+'Daily Returns'!B359)</f>
        <v>101.09279128558944</v>
      </c>
      <c r="C359" s="64">
        <f>C358*(1+'Daily Returns'!C359)</f>
        <v>117.82304143866794</v>
      </c>
      <c r="D359" s="64">
        <f>D358*(1+'Daily Returns'!D359)</f>
        <v>103.86888893553595</v>
      </c>
      <c r="E359" s="64">
        <f>E358*(1+'Daily Returns'!E359)</f>
        <v>109.90759587859927</v>
      </c>
      <c r="F359" s="39">
        <f>F358*(1+'Daily Returns'!E359)</f>
        <v>109907.59587859937</v>
      </c>
    </row>
    <row r="360" spans="1:6" x14ac:dyDescent="0.25">
      <c r="A360" s="60">
        <f>'Daily Prices'!A360</f>
        <v>42564</v>
      </c>
      <c r="B360" s="65">
        <f>B359*(1+'Daily Returns'!B360)</f>
        <v>101.11838426845887</v>
      </c>
      <c r="C360" s="65">
        <f>C359*(1+'Daily Returns'!C360)</f>
        <v>117.92782158575879</v>
      </c>
      <c r="D360" s="65">
        <f>D359*(1+'Daily Returns'!D360)</f>
        <v>102.66399378660334</v>
      </c>
      <c r="E360" s="65">
        <f>E359*(1+'Daily Returns'!E360)</f>
        <v>109.57255609778164</v>
      </c>
      <c r="F360" s="66">
        <f>F359*(1+'Daily Returns'!E360)</f>
        <v>109572.55609778175</v>
      </c>
    </row>
    <row r="361" spans="1:6" x14ac:dyDescent="0.25">
      <c r="A361" s="63">
        <f>'Daily Prices'!A361</f>
        <v>42565</v>
      </c>
      <c r="B361" s="64">
        <f>B360*(1+'Daily Returns'!B361)</f>
        <v>101.57982138715433</v>
      </c>
      <c r="C361" s="64">
        <f>C360*(1+'Daily Returns'!C361)</f>
        <v>115.89737703728088</v>
      </c>
      <c r="D361" s="64">
        <f>D360*(1+'Daily Returns'!D361)</f>
        <v>103.76015449526641</v>
      </c>
      <c r="E361" s="64">
        <f>E360*(1+'Daily Returns'!E361)</f>
        <v>109.31890390244513</v>
      </c>
      <c r="F361" s="39">
        <f>F360*(1+'Daily Returns'!E361)</f>
        <v>109318.90390244524</v>
      </c>
    </row>
    <row r="362" spans="1:6" x14ac:dyDescent="0.25">
      <c r="A362" s="60">
        <f>'Daily Prices'!A362</f>
        <v>42566</v>
      </c>
      <c r="B362" s="65">
        <f>B361*(1+'Daily Returns'!B362)</f>
        <v>101.19589029044411</v>
      </c>
      <c r="C362" s="65">
        <f>C361*(1+'Daily Returns'!C362)</f>
        <v>116.69375594440956</v>
      </c>
      <c r="D362" s="65">
        <f>D361*(1+'Daily Returns'!D362)</f>
        <v>103.32437708600089</v>
      </c>
      <c r="E362" s="65">
        <f>E361*(1+'Daily Returns'!E362)</f>
        <v>109.35768257716296</v>
      </c>
      <c r="F362" s="66">
        <f>F361*(1+'Daily Returns'!E362)</f>
        <v>109357.68257716307</v>
      </c>
    </row>
    <row r="363" spans="1:6" x14ac:dyDescent="0.25">
      <c r="A363" s="63">
        <f>'Daily Prices'!A363</f>
        <v>42569</v>
      </c>
      <c r="B363" s="64">
        <f>B362*(1+'Daily Returns'!B363)</f>
        <v>100.86928892950816</v>
      </c>
      <c r="C363" s="64">
        <f>C362*(1+'Daily Returns'!C363)</f>
        <v>117.42281455695911</v>
      </c>
      <c r="D363" s="64">
        <f>D362*(1+'Daily Returns'!D363)</f>
        <v>102.71983039106608</v>
      </c>
      <c r="E363" s="64">
        <f>E362*(1+'Daily Returns'!E363)</f>
        <v>109.33313575699</v>
      </c>
      <c r="F363" s="39">
        <f>F362*(1+'Daily Returns'!E363)</f>
        <v>109333.13575699012</v>
      </c>
    </row>
    <row r="364" spans="1:6" x14ac:dyDescent="0.25">
      <c r="A364" s="60">
        <f>'Daily Prices'!A364</f>
        <v>42570</v>
      </c>
      <c r="B364" s="65">
        <f>B363*(1+'Daily Returns'!B364)</f>
        <v>101.01819355711208</v>
      </c>
      <c r="C364" s="65">
        <f>C363*(1+'Daily Returns'!C364)</f>
        <v>117.145527792813</v>
      </c>
      <c r="D364" s="65">
        <f>D363*(1+'Daily Returns'!D364)</f>
        <v>103.36447028694971</v>
      </c>
      <c r="E364" s="65">
        <f>E363*(1+'Daily Returns'!E364)</f>
        <v>109.48412501079075</v>
      </c>
      <c r="F364" s="66">
        <f>F363*(1+'Daily Returns'!E364)</f>
        <v>109484.12501079086</v>
      </c>
    </row>
    <row r="365" spans="1:6" x14ac:dyDescent="0.25">
      <c r="A365" s="63">
        <f>'Daily Prices'!A365</f>
        <v>42571</v>
      </c>
      <c r="B365" s="64">
        <f>B364*(1+'Daily Returns'!B365)</f>
        <v>101.48450206743325</v>
      </c>
      <c r="C365" s="64">
        <f>C364*(1+'Daily Returns'!C365)</f>
        <v>115.82539227698122</v>
      </c>
      <c r="D365" s="64">
        <f>D364*(1+'Daily Returns'!D365)</f>
        <v>103.88967022817432</v>
      </c>
      <c r="E365" s="64">
        <f>E364*(1+'Daily Returns'!E365)</f>
        <v>109.30911058537306</v>
      </c>
      <c r="F365" s="39">
        <f>F364*(1+'Daily Returns'!E365)</f>
        <v>109309.11058537317</v>
      </c>
    </row>
    <row r="366" spans="1:6" x14ac:dyDescent="0.25">
      <c r="A366" s="60">
        <f>'Daily Prices'!A366</f>
        <v>42572</v>
      </c>
      <c r="B366" s="65">
        <f>B365*(1+'Daily Returns'!B366)</f>
        <v>100.73790677028927</v>
      </c>
      <c r="C366" s="65">
        <f>C365*(1+'Daily Returns'!C366)</f>
        <v>116.26966953439607</v>
      </c>
      <c r="D366" s="65">
        <f>D365*(1+'Daily Returns'!D366)</f>
        <v>102.73557379458001</v>
      </c>
      <c r="E366" s="65">
        <f>E365*(1+'Daily Returns'!E366)</f>
        <v>108.87128579897077</v>
      </c>
      <c r="F366" s="66">
        <f>F365*(1+'Daily Returns'!E366)</f>
        <v>108871.28579897089</v>
      </c>
    </row>
    <row r="367" spans="1:6" x14ac:dyDescent="0.25">
      <c r="A367" s="63">
        <f>'Daily Prices'!A367</f>
        <v>42573</v>
      </c>
      <c r="B367" s="64">
        <f>B366*(1+'Daily Returns'!B367)</f>
        <v>101.07497798785363</v>
      </c>
      <c r="C367" s="64">
        <f>C366*(1+'Daily Returns'!C367)</f>
        <v>116.27772752995186</v>
      </c>
      <c r="D367" s="64">
        <f>D366*(1+'Daily Returns'!D367)</f>
        <v>103.2278175444488</v>
      </c>
      <c r="E367" s="64">
        <f>E366*(1+'Daily Returns'!E367)</f>
        <v>109.14008226284473</v>
      </c>
      <c r="F367" s="39">
        <f>F366*(1+'Daily Returns'!E367)</f>
        <v>109140.08226284485</v>
      </c>
    </row>
    <row r="368" spans="1:6" x14ac:dyDescent="0.25">
      <c r="A368" s="60">
        <f>'Daily Prices'!A368</f>
        <v>42576</v>
      </c>
      <c r="B368" s="65">
        <f>B367*(1+'Daily Returns'!B368)</f>
        <v>102.13686865492164</v>
      </c>
      <c r="C368" s="65">
        <f>C367*(1+'Daily Returns'!C368)</f>
        <v>116.01692362500792</v>
      </c>
      <c r="D368" s="65">
        <f>D367*(1+'Daily Returns'!D368)</f>
        <v>104.57524297319414</v>
      </c>
      <c r="E368" s="65">
        <f>E367*(1+'Daily Returns'!E368)</f>
        <v>109.81353048717399</v>
      </c>
      <c r="F368" s="66">
        <f>F367*(1+'Daily Returns'!E368)</f>
        <v>109813.53048717411</v>
      </c>
    </row>
    <row r="369" spans="1:6" x14ac:dyDescent="0.25">
      <c r="A369" s="63">
        <f>'Daily Prices'!A369</f>
        <v>42577</v>
      </c>
      <c r="B369" s="64">
        <f>B368*(1+'Daily Returns'!B369)</f>
        <v>101.7049143616624</v>
      </c>
      <c r="C369" s="64">
        <f>C368*(1+'Daily Returns'!C369)</f>
        <v>116.79425159630206</v>
      </c>
      <c r="D369" s="64">
        <f>D368*(1+'Daily Returns'!D369)</f>
        <v>103.92913369298255</v>
      </c>
      <c r="E369" s="64">
        <f>E368*(1+'Daily Returns'!E369)</f>
        <v>109.7649681285274</v>
      </c>
      <c r="F369" s="39">
        <f>F368*(1+'Daily Returns'!E369)</f>
        <v>109764.96812852751</v>
      </c>
    </row>
    <row r="370" spans="1:6" x14ac:dyDescent="0.25">
      <c r="A370" s="60">
        <f>'Daily Prices'!A370</f>
        <v>42578</v>
      </c>
      <c r="B370" s="65">
        <f>B369*(1+'Daily Returns'!B370)</f>
        <v>101.87872125242764</v>
      </c>
      <c r="C370" s="65">
        <f>C369*(1+'Daily Returns'!C370)</f>
        <v>116.89574303301134</v>
      </c>
      <c r="D370" s="65">
        <f>D369*(1+'Daily Returns'!D370)</f>
        <v>104.77738827431297</v>
      </c>
      <c r="E370" s="65">
        <f>E369*(1+'Daily Returns'!E370)</f>
        <v>110.1281614316339</v>
      </c>
      <c r="F370" s="66">
        <f>F369*(1+'Daily Returns'!E370)</f>
        <v>110128.16143163401</v>
      </c>
    </row>
    <row r="371" spans="1:6" x14ac:dyDescent="0.25">
      <c r="A371" s="63">
        <f>'Daily Prices'!A371</f>
        <v>42579</v>
      </c>
      <c r="B371" s="64">
        <f>B370*(1+'Daily Returns'!B371)</f>
        <v>102.54868301563873</v>
      </c>
      <c r="C371" s="64">
        <f>C370*(1+'Daily Returns'!C371)</f>
        <v>117.7633467593954</v>
      </c>
      <c r="D371" s="64">
        <f>D370*(1+'Daily Returns'!D371)</f>
        <v>105.10359159512156</v>
      </c>
      <c r="E371" s="64">
        <f>E370*(1+'Daily Returns'!E371)</f>
        <v>110.77523300906246</v>
      </c>
      <c r="F371" s="39">
        <f>F370*(1+'Daily Returns'!E371)</f>
        <v>110775.23300906258</v>
      </c>
    </row>
    <row r="372" spans="1:6" x14ac:dyDescent="0.25">
      <c r="A372" s="60">
        <f>'Daily Prices'!A372</f>
        <v>42580</v>
      </c>
      <c r="B372" s="65">
        <f>B371*(1+'Daily Returns'!B372)</f>
        <v>101.97880290276787</v>
      </c>
      <c r="C372" s="65">
        <f>C371*(1+'Daily Returns'!C372)</f>
        <v>117.45665813829376</v>
      </c>
      <c r="D372" s="65">
        <f>D371*(1+'Daily Returns'!D372)</f>
        <v>104.54144713365092</v>
      </c>
      <c r="E372" s="65">
        <f>E371*(1+'Daily Returns'!E372)</f>
        <v>110.29741449687393</v>
      </c>
      <c r="F372" s="66">
        <f>F371*(1+'Daily Returns'!E372)</f>
        <v>110297.41449687404</v>
      </c>
    </row>
    <row r="373" spans="1:6" x14ac:dyDescent="0.25">
      <c r="A373" s="63">
        <f>'Daily Prices'!A373</f>
        <v>42583</v>
      </c>
      <c r="B373" s="64">
        <f>B372*(1+'Daily Returns'!B373)</f>
        <v>101.80161512079971</v>
      </c>
      <c r="C373" s="64">
        <f>C372*(1+'Daily Returns'!C373)</f>
        <v>117.98173809260834</v>
      </c>
      <c r="D373" s="64">
        <f>D372*(1+'Daily Returns'!D373)</f>
        <v>104.73227296054843</v>
      </c>
      <c r="E373" s="64">
        <f>E372*(1+'Daily Returns'!E373)</f>
        <v>110.49755192510388</v>
      </c>
      <c r="F373" s="39">
        <f>F372*(1+'Daily Returns'!E373)</f>
        <v>110497.551925104</v>
      </c>
    </row>
    <row r="374" spans="1:6" x14ac:dyDescent="0.25">
      <c r="A374" s="60">
        <f>'Daily Prices'!A374</f>
        <v>42584</v>
      </c>
      <c r="B374" s="65">
        <f>B373*(1+'Daily Returns'!B374)</f>
        <v>101.72378191579483</v>
      </c>
      <c r="C374" s="65">
        <f>C373*(1+'Daily Returns'!C374)</f>
        <v>119.12014287939833</v>
      </c>
      <c r="D374" s="65">
        <f>D373*(1+'Daily Returns'!D374)</f>
        <v>104.92344711337029</v>
      </c>
      <c r="E374" s="65">
        <f>E373*(1+'Daily Returns'!E374)</f>
        <v>110.95919273489866</v>
      </c>
      <c r="F374" s="66">
        <f>F373*(1+'Daily Returns'!E374)</f>
        <v>110959.19273489878</v>
      </c>
    </row>
    <row r="375" spans="1:6" x14ac:dyDescent="0.25">
      <c r="A375" s="63">
        <f>'Daily Prices'!A375</f>
        <v>42585</v>
      </c>
      <c r="B375" s="64">
        <f>B374*(1+'Daily Returns'!B375)</f>
        <v>100.69061064711721</v>
      </c>
      <c r="C375" s="64">
        <f>C374*(1+'Daily Returns'!C375)</f>
        <v>118.9445309860066</v>
      </c>
      <c r="D375" s="64">
        <f>D374*(1+'Daily Returns'!D375)</f>
        <v>105.11497022793714</v>
      </c>
      <c r="E375" s="64">
        <f>E374*(1+'Daily Returns'!E375)</f>
        <v>110.61643103276955</v>
      </c>
      <c r="F375" s="39">
        <f>F374*(1+'Daily Returns'!E375)</f>
        <v>110616.43103276967</v>
      </c>
    </row>
    <row r="376" spans="1:6" x14ac:dyDescent="0.25">
      <c r="A376" s="60">
        <f>'Daily Prices'!A376</f>
        <v>42586</v>
      </c>
      <c r="B376" s="65">
        <f>B375*(1+'Daily Returns'!B376)</f>
        <v>100.75190293279597</v>
      </c>
      <c r="C376" s="65">
        <f>C375*(1+'Daily Returns'!C376)</f>
        <v>119.25044656363201</v>
      </c>
      <c r="D376" s="65">
        <f>D375*(1+'Daily Returns'!D376)</f>
        <v>105.3068429412296</v>
      </c>
      <c r="E376" s="65">
        <f>E375*(1+'Daily Returns'!E376)</f>
        <v>110.81100434284154</v>
      </c>
      <c r="F376" s="66">
        <f>F375*(1+'Daily Returns'!E376)</f>
        <v>110811.00434284165</v>
      </c>
    </row>
    <row r="377" spans="1:6" x14ac:dyDescent="0.25">
      <c r="A377" s="63">
        <f>'Daily Prices'!A377</f>
        <v>42590</v>
      </c>
      <c r="B377" s="64">
        <f>B376*(1+'Daily Returns'!B377)</f>
        <v>102.45398170828808</v>
      </c>
      <c r="C377" s="64">
        <f>C376*(1+'Daily Returns'!C377)</f>
        <v>117.00713990816003</v>
      </c>
      <c r="D377" s="64">
        <f>D376*(1+'Daily Returns'!D377)</f>
        <v>105.49906589139144</v>
      </c>
      <c r="E377" s="64">
        <f>E376*(1+'Daily Returns'!E377)</f>
        <v>110.5994713325609</v>
      </c>
      <c r="F377" s="39">
        <f>F376*(1+'Daily Returns'!E377)</f>
        <v>110599.47133256101</v>
      </c>
    </row>
    <row r="378" spans="1:6" x14ac:dyDescent="0.25">
      <c r="A378" s="60">
        <f>'Daily Prices'!A378</f>
        <v>42591</v>
      </c>
      <c r="B378" s="65">
        <f>B377*(1+'Daily Returns'!B378)</f>
        <v>102.09986062003374</v>
      </c>
      <c r="C378" s="65">
        <f>C377*(1+'Daily Returns'!C378)</f>
        <v>117.30904614165509</v>
      </c>
      <c r="D378" s="65">
        <f>D377*(1+'Daily Returns'!D378)</f>
        <v>106.73254027405648</v>
      </c>
      <c r="E378" s="65">
        <f>E377*(1+'Daily Returns'!E378)</f>
        <v>110.98687017230472</v>
      </c>
      <c r="F378" s="66">
        <f>F377*(1+'Daily Returns'!E378)</f>
        <v>110986.87017230483</v>
      </c>
    </row>
    <row r="379" spans="1:6" x14ac:dyDescent="0.25">
      <c r="A379" s="63">
        <f>'Daily Prices'!A379</f>
        <v>42593</v>
      </c>
      <c r="B379" s="64">
        <f>B378*(1+'Daily Returns'!B379)</f>
        <v>101.2798672654844</v>
      </c>
      <c r="C379" s="64">
        <f>C378*(1+'Daily Returns'!C379)</f>
        <v>118.5436882900031</v>
      </c>
      <c r="D379" s="64">
        <f>D378*(1+'Daily Returns'!D379)</f>
        <v>107.9804361972333</v>
      </c>
      <c r="E379" s="64">
        <f>E378*(1+'Daily Returns'!E379)</f>
        <v>111.57599220606284</v>
      </c>
      <c r="F379" s="39">
        <f>F378*(1+'Daily Returns'!E379)</f>
        <v>111575.99220606295</v>
      </c>
    </row>
    <row r="380" spans="1:6" x14ac:dyDescent="0.25">
      <c r="A380" s="60">
        <f>'Daily Prices'!A380</f>
        <v>42594</v>
      </c>
      <c r="B380" s="65">
        <f>B379*(1+'Daily Returns'!B380)</f>
        <v>102.34430268937183</v>
      </c>
      <c r="C380" s="65">
        <f>C379*(1+'Daily Returns'!C380)</f>
        <v>118.52922320529767</v>
      </c>
      <c r="D380" s="65">
        <f>D379*(1+'Daily Returns'!D380)</f>
        <v>105.57694326077369</v>
      </c>
      <c r="E380" s="65">
        <f>E379*(1+'Daily Returns'!E380)</f>
        <v>111.17728259239978</v>
      </c>
      <c r="F380" s="66">
        <f>F379*(1+'Daily Returns'!E380)</f>
        <v>111177.28259239989</v>
      </c>
    </row>
    <row r="381" spans="1:6" x14ac:dyDescent="0.25">
      <c r="A381" s="63">
        <f>'Daily Prices'!A381</f>
        <v>42598</v>
      </c>
      <c r="B381" s="64">
        <f>B380*(1+'Daily Returns'!B381)</f>
        <v>102.02515383054984</v>
      </c>
      <c r="C381" s="64">
        <f>C380*(1+'Daily Returns'!C381)</f>
        <v>117.70759591209381</v>
      </c>
      <c r="D381" s="64">
        <f>D380*(1+'Daily Returns'!D381)</f>
        <v>104.72218140599084</v>
      </c>
      <c r="E381" s="64">
        <f>E380*(1+'Daily Returns'!E381)</f>
        <v>110.49497782766073</v>
      </c>
      <c r="F381" s="39">
        <f>F380*(1+'Daily Returns'!E381)</f>
        <v>110494.97782766084</v>
      </c>
    </row>
    <row r="382" spans="1:6" x14ac:dyDescent="0.25">
      <c r="A382" s="60">
        <f>'Daily Prices'!A382</f>
        <v>42599</v>
      </c>
      <c r="B382" s="65">
        <f>B381*(1+'Daily Returns'!B382)</f>
        <v>101.80979469629064</v>
      </c>
      <c r="C382" s="65">
        <f>C381*(1+'Daily Returns'!C382)</f>
        <v>117.69467691434086</v>
      </c>
      <c r="D382" s="65">
        <f>D381*(1+'Daily Returns'!D382)</f>
        <v>104.86366212556932</v>
      </c>
      <c r="E382" s="65">
        <f>E381*(1+'Daily Returns'!E382)</f>
        <v>110.46493954240819</v>
      </c>
      <c r="F382" s="66">
        <f>F381*(1+'Daily Returns'!E382)</f>
        <v>110464.93954240829</v>
      </c>
    </row>
    <row r="383" spans="1:6" x14ac:dyDescent="0.25">
      <c r="A383" s="63">
        <f>'Daily Prices'!A383</f>
        <v>42600</v>
      </c>
      <c r="B383" s="64">
        <f>B382*(1+'Daily Returns'!B383)</f>
        <v>102.23902246438621</v>
      </c>
      <c r="C383" s="64">
        <f>C382*(1+'Daily Returns'!C383)</f>
        <v>118.26858963196723</v>
      </c>
      <c r="D383" s="64">
        <f>D382*(1+'Daily Returns'!D383)</f>
        <v>105.7293394067885</v>
      </c>
      <c r="E383" s="64">
        <f>E382*(1+'Daily Returns'!E383)</f>
        <v>111.09369341809071</v>
      </c>
      <c r="F383" s="39">
        <f>F382*(1+'Daily Returns'!E383)</f>
        <v>111093.6934180908</v>
      </c>
    </row>
    <row r="384" spans="1:6" x14ac:dyDescent="0.25">
      <c r="A384" s="60">
        <f>'Daily Prices'!A384</f>
        <v>42601</v>
      </c>
      <c r="B384" s="65">
        <f>B383*(1+'Daily Returns'!B384)</f>
        <v>102.07019602625326</v>
      </c>
      <c r="C384" s="65">
        <f>C383*(1+'Daily Returns'!C384)</f>
        <v>118.41597888726578</v>
      </c>
      <c r="D384" s="65">
        <f>D383*(1+'Daily Returns'!D384)</f>
        <v>106.55723251957423</v>
      </c>
      <c r="E384" s="65">
        <f>E383*(1+'Daily Returns'!E384)</f>
        <v>111.35500737642496</v>
      </c>
      <c r="F384" s="66">
        <f>F383*(1+'Daily Returns'!E384)</f>
        <v>111355.00737642506</v>
      </c>
    </row>
    <row r="385" spans="1:6" x14ac:dyDescent="0.25">
      <c r="A385" s="63">
        <f>'Daily Prices'!A385</f>
        <v>42604</v>
      </c>
      <c r="B385" s="64">
        <f>B384*(1+'Daily Returns'!B385)</f>
        <v>101.73770537096384</v>
      </c>
      <c r="C385" s="64">
        <f>C384*(1+'Daily Returns'!C385)</f>
        <v>117.61450313416738</v>
      </c>
      <c r="D385" s="64">
        <f>D384*(1+'Daily Returns'!D385)</f>
        <v>105.77740926551768</v>
      </c>
      <c r="E385" s="64">
        <f>E384*(1+'Daily Returns'!E385)</f>
        <v>110.70023219257749</v>
      </c>
      <c r="F385" s="39">
        <f>F384*(1+'Daily Returns'!E385)</f>
        <v>110700.23219257758</v>
      </c>
    </row>
    <row r="386" spans="1:6" x14ac:dyDescent="0.25">
      <c r="A386" s="60">
        <f>'Daily Prices'!A386</f>
        <v>42605</v>
      </c>
      <c r="B386" s="65">
        <f>B385*(1+'Daily Returns'!B386)</f>
        <v>101.75468253431613</v>
      </c>
      <c r="C386" s="65">
        <f>C385*(1+'Daily Returns'!C386)</f>
        <v>117.92719266903218</v>
      </c>
      <c r="D386" s="65">
        <f>D385*(1+'Daily Returns'!D386)</f>
        <v>105.74340351392759</v>
      </c>
      <c r="E386" s="65">
        <f>E385*(1+'Daily Returns'!E386)</f>
        <v>110.81282042217489</v>
      </c>
      <c r="F386" s="66">
        <f>F385*(1+'Daily Returns'!E386)</f>
        <v>110812.82042217498</v>
      </c>
    </row>
    <row r="387" spans="1:6" x14ac:dyDescent="0.25">
      <c r="A387" s="63">
        <f>'Daily Prices'!A387</f>
        <v>42606</v>
      </c>
      <c r="B387" s="64">
        <f>B386*(1+'Daily Returns'!B387)</f>
        <v>102.0081766671975</v>
      </c>
      <c r="C387" s="64">
        <f>C386*(1+'Daily Returns'!C387)</f>
        <v>116.7425231955628</v>
      </c>
      <c r="D387" s="64">
        <f>D386*(1+'Daily Returns'!D387)</f>
        <v>106.17246373769383</v>
      </c>
      <c r="E387" s="64">
        <f>E386*(1+'Daily Returns'!E387)</f>
        <v>110.58524728493622</v>
      </c>
      <c r="F387" s="39">
        <f>F386*(1+'Daily Returns'!E387)</f>
        <v>110585.2472849363</v>
      </c>
    </row>
    <row r="388" spans="1:6" x14ac:dyDescent="0.25">
      <c r="A388" s="60">
        <f>'Daily Prices'!A388</f>
        <v>42607</v>
      </c>
      <c r="B388" s="65">
        <f>B387*(1+'Daily Returns'!B388)</f>
        <v>101.19374542398201</v>
      </c>
      <c r="C388" s="65">
        <f>C387*(1+'Daily Returns'!C388)</f>
        <v>116.02976400817032</v>
      </c>
      <c r="D388" s="65">
        <f>D387*(1+'Daily Returns'!D388)</f>
        <v>105.38886206679393</v>
      </c>
      <c r="E388" s="65">
        <f>E387*(1+'Daily Returns'!E388)</f>
        <v>109.80545651528072</v>
      </c>
      <c r="F388" s="66">
        <f>F387*(1+'Daily Returns'!E388)</f>
        <v>109805.45651528081</v>
      </c>
    </row>
    <row r="389" spans="1:6" x14ac:dyDescent="0.25">
      <c r="A389" s="63">
        <f>'Daily Prices'!A389</f>
        <v>42608</v>
      </c>
      <c r="B389" s="64">
        <f>B388*(1+'Daily Returns'!B389)</f>
        <v>100.99867163694034</v>
      </c>
      <c r="C389" s="64">
        <f>C388*(1+'Daily Returns'!C389)</f>
        <v>115.78286178336414</v>
      </c>
      <c r="D389" s="64">
        <f>D388*(1+'Daily Returns'!D389)</f>
        <v>104.91152207225166</v>
      </c>
      <c r="E389" s="64">
        <f>E388*(1+'Daily Returns'!E389)</f>
        <v>109.49928786845463</v>
      </c>
      <c r="F389" s="39">
        <f>F388*(1+'Daily Returns'!E389)</f>
        <v>109499.28786845472</v>
      </c>
    </row>
    <row r="390" spans="1:6" x14ac:dyDescent="0.25">
      <c r="A390" s="60">
        <f>'Daily Prices'!A390</f>
        <v>42611</v>
      </c>
      <c r="B390" s="65">
        <f>B389*(1+'Daily Returns'!B390)</f>
        <v>101.43640616354651</v>
      </c>
      <c r="C390" s="65">
        <f>C389*(1+'Daily Returns'!C390)</f>
        <v>115.78286178336414</v>
      </c>
      <c r="D390" s="65">
        <f>D389*(1+'Daily Returns'!D390)</f>
        <v>105.69302462268303</v>
      </c>
      <c r="E390" s="65">
        <f>E389*(1+'Daily Returns'!E390)</f>
        <v>109.88636414974721</v>
      </c>
      <c r="F390" s="66">
        <f>F389*(1+'Daily Returns'!E390)</f>
        <v>109886.3641497473</v>
      </c>
    </row>
    <row r="391" spans="1:6" x14ac:dyDescent="0.25">
      <c r="A391" s="63">
        <f>'Daily Prices'!A391</f>
        <v>42612</v>
      </c>
      <c r="B391" s="64">
        <f>B390*(1+'Daily Returns'!B391)</f>
        <v>103.03723997129522</v>
      </c>
      <c r="C391" s="64">
        <f>C390*(1+'Daily Returns'!C391)</f>
        <v>115.97335803927896</v>
      </c>
      <c r="D391" s="64">
        <f>D390*(1+'Daily Returns'!D391)</f>
        <v>107.15086378807274</v>
      </c>
      <c r="E391" s="64">
        <f>E390*(1+'Daily Returns'!E391)</f>
        <v>110.93364205124698</v>
      </c>
      <c r="F391" s="39">
        <f>F390*(1+'Daily Returns'!E391)</f>
        <v>110933.64205124706</v>
      </c>
    </row>
    <row r="392" spans="1:6" x14ac:dyDescent="0.25">
      <c r="A392" s="60">
        <f>'Daily Prices'!A392</f>
        <v>42613</v>
      </c>
      <c r="B392" s="65">
        <f>B391*(1+'Daily Returns'!B392)</f>
        <v>103.43407662044667</v>
      </c>
      <c r="C392" s="65">
        <f>C391*(1+'Daily Returns'!C392)</f>
        <v>114.85100373144154</v>
      </c>
      <c r="D392" s="65">
        <f>D391*(1+'Daily Returns'!D392)</f>
        <v>107.66388883057992</v>
      </c>
      <c r="E392" s="65">
        <f>E391*(1+'Daily Returns'!E392)</f>
        <v>110.7917250413041</v>
      </c>
      <c r="F392" s="66">
        <f>F391*(1+'Daily Returns'!E392)</f>
        <v>110791.72504130419</v>
      </c>
    </row>
    <row r="393" spans="1:6" x14ac:dyDescent="0.25">
      <c r="A393" s="63">
        <f>'Daily Prices'!A393</f>
        <v>42615</v>
      </c>
      <c r="B393" s="64">
        <f>B392*(1+'Daily Returns'!B393)</f>
        <v>103.72468784922251</v>
      </c>
      <c r="C393" s="64">
        <f>C392*(1+'Daily Returns'!C393)</f>
        <v>115.56499454742337</v>
      </c>
      <c r="D393" s="64">
        <f>D392*(1+'Daily Returns'!D393)</f>
        <v>106.83828731497843</v>
      </c>
      <c r="E393" s="64">
        <f>E392*(1+'Daily Returns'!E393)</f>
        <v>110.90573630044905</v>
      </c>
      <c r="F393" s="39">
        <f>F392*(1+'Daily Returns'!E393)</f>
        <v>110905.73630044913</v>
      </c>
    </row>
    <row r="394" spans="1:6" x14ac:dyDescent="0.25">
      <c r="A394" s="60">
        <f>'Daily Prices'!A394</f>
        <v>42619</v>
      </c>
      <c r="B394" s="65">
        <f>B393*(1+'Daily Returns'!B394)</f>
        <v>105.34573429685105</v>
      </c>
      <c r="C394" s="65">
        <f>C393*(1+'Daily Returns'!C394)</f>
        <v>116.139457567185</v>
      </c>
      <c r="D394" s="65">
        <f>D393*(1+'Daily Returns'!D394)</f>
        <v>106.01901677877952</v>
      </c>
      <c r="E394" s="65">
        <f>E393*(1+'Daily Returns'!E394)</f>
        <v>111.39110122544335</v>
      </c>
      <c r="F394" s="66">
        <f>F393*(1+'Daily Returns'!E394)</f>
        <v>111391.10122544343</v>
      </c>
    </row>
    <row r="395" spans="1:6" x14ac:dyDescent="0.25">
      <c r="A395" s="63">
        <f>'Daily Prices'!A395</f>
        <v>42621</v>
      </c>
      <c r="B395" s="64">
        <f>B394*(1+'Daily Returns'!B395)</f>
        <v>105.59024907352681</v>
      </c>
      <c r="C395" s="64">
        <f>C394*(1+'Daily Returns'!C395)</f>
        <v>117.31216452042318</v>
      </c>
      <c r="D395" s="64">
        <f>D394*(1+'Daily Returns'!D395)</f>
        <v>105.20602867398553</v>
      </c>
      <c r="E395" s="64">
        <f>E394*(1+'Daily Returns'!E395)</f>
        <v>111.66231463143798</v>
      </c>
      <c r="F395" s="39">
        <f>F394*(1+'Daily Returns'!E395)</f>
        <v>111662.31463143807</v>
      </c>
    </row>
    <row r="396" spans="1:6" x14ac:dyDescent="0.25">
      <c r="A396" s="60">
        <f>'Daily Prices'!A396</f>
        <v>42622</v>
      </c>
      <c r="B396" s="65">
        <f>B395*(1+'Daily Returns'!B396)</f>
        <v>104.68856902507464</v>
      </c>
      <c r="C396" s="65">
        <f>C395*(1+'Daily Returns'!C396)</f>
        <v>116.61556063143779</v>
      </c>
      <c r="D396" s="65">
        <f>D395*(1+'Daily Returns'!D396)</f>
        <v>110.43094943218784</v>
      </c>
      <c r="E396" s="65">
        <f>E395*(1+'Daily Returns'!E396)</f>
        <v>112.77470222580294</v>
      </c>
      <c r="F396" s="66">
        <f>F395*(1+'Daily Returns'!E396)</f>
        <v>112774.70222580303</v>
      </c>
    </row>
    <row r="397" spans="1:6" x14ac:dyDescent="0.25">
      <c r="A397" s="63">
        <f>'Daily Prices'!A397</f>
        <v>42625</v>
      </c>
      <c r="B397" s="64">
        <f>B396*(1+'Daily Returns'!B397)</f>
        <v>103.07552038459279</v>
      </c>
      <c r="C397" s="64">
        <f>C396*(1+'Daily Returns'!C397)</f>
        <v>115.90546123770025</v>
      </c>
      <c r="D397" s="64">
        <f>D396*(1+'Daily Returns'!D397)</f>
        <v>106.27364134427668</v>
      </c>
      <c r="E397" s="64">
        <f>E396*(1+'Daily Returns'!E397)</f>
        <v>110.70506306352294</v>
      </c>
      <c r="F397" s="39">
        <f>F396*(1+'Daily Returns'!E397)</f>
        <v>110705.06306352303</v>
      </c>
    </row>
    <row r="398" spans="1:6" x14ac:dyDescent="0.25">
      <c r="A398" s="60">
        <f>'Daily Prices'!A398</f>
        <v>42627</v>
      </c>
      <c r="B398" s="65">
        <f>B397*(1+'Daily Returns'!B398)</f>
        <v>103.14346539167086</v>
      </c>
      <c r="C398" s="65">
        <f>C397*(1+'Daily Returns'!C398)</f>
        <v>115.74647633026065</v>
      </c>
      <c r="D398" s="65">
        <f>D397*(1+'Daily Returns'!D398)</f>
        <v>108.77747223913175</v>
      </c>
      <c r="E398" s="65">
        <f>E397*(1+'Daily Returns'!E398)</f>
        <v>111.44868553203645</v>
      </c>
      <c r="F398" s="66">
        <f>F397*(1+'Daily Returns'!E398)</f>
        <v>111448.68553203654</v>
      </c>
    </row>
    <row r="399" spans="1:6" x14ac:dyDescent="0.25">
      <c r="A399" s="63">
        <f>'Daily Prices'!A399</f>
        <v>42628</v>
      </c>
      <c r="B399" s="64">
        <f>B398*(1+'Daily Returns'!B399)</f>
        <v>103.29127940920931</v>
      </c>
      <c r="C399" s="64">
        <f>C398*(1+'Daily Returns'!C399)</f>
        <v>114.84356155018043</v>
      </c>
      <c r="D399" s="64">
        <f>D398*(1+'Daily Returns'!D399)</f>
        <v>108.48380528558529</v>
      </c>
      <c r="E399" s="64">
        <f>E398*(1+'Daily Returns'!E399)</f>
        <v>111.05858141342785</v>
      </c>
      <c r="F399" s="39">
        <f>F398*(1+'Daily Returns'!E399)</f>
        <v>111058.58141342794</v>
      </c>
    </row>
    <row r="400" spans="1:6" x14ac:dyDescent="0.25">
      <c r="A400" s="60">
        <f>'Daily Prices'!A400</f>
        <v>42629</v>
      </c>
      <c r="B400" s="65">
        <f>B399*(1+'Daily Returns'!B400)</f>
        <v>103.9679666011574</v>
      </c>
      <c r="C400" s="65">
        <f>C399*(1+'Daily Returns'!C400)</f>
        <v>115.03742513106695</v>
      </c>
      <c r="D400" s="65">
        <f>D399*(1+'Daily Returns'!D400)</f>
        <v>108.56860975251364</v>
      </c>
      <c r="E400" s="65">
        <f>E399*(1+'Daily Returns'!E400)</f>
        <v>111.37788811946271</v>
      </c>
      <c r="F400" s="66">
        <f>F399*(1+'Daily Returns'!E400)</f>
        <v>111377.88811946279</v>
      </c>
    </row>
    <row r="401" spans="1:6" x14ac:dyDescent="0.25">
      <c r="A401" s="63">
        <f>'Daily Prices'!A401</f>
        <v>42632</v>
      </c>
      <c r="B401" s="64">
        <f>B400*(1+'Daily Returns'!B401)</f>
        <v>104.09691306456345</v>
      </c>
      <c r="C401" s="64">
        <f>C400*(1+'Daily Returns'!C401)</f>
        <v>115.38101020011229</v>
      </c>
      <c r="D401" s="64">
        <f>D400*(1+'Daily Returns'!D401)</f>
        <v>109.08079514683341</v>
      </c>
      <c r="E401" s="64">
        <f>E400*(1+'Daily Returns'!E401)</f>
        <v>111.7100226758251</v>
      </c>
      <c r="F401" s="39">
        <f>F400*(1+'Daily Returns'!E401)</f>
        <v>111710.02267582518</v>
      </c>
    </row>
    <row r="402" spans="1:6" x14ac:dyDescent="0.25">
      <c r="A402" s="60">
        <f>'Daily Prices'!A402</f>
        <v>42633</v>
      </c>
      <c r="B402" s="65">
        <f>B401*(1+'Daily Returns'!B402)</f>
        <v>103.69229673027839</v>
      </c>
      <c r="C402" s="65">
        <f>C401*(1+'Daily Returns'!C402)</f>
        <v>115.32673992760414</v>
      </c>
      <c r="D402" s="65">
        <f>D401*(1+'Daily Returns'!D402)</f>
        <v>108.81924473645536</v>
      </c>
      <c r="E402" s="65">
        <f>E401*(1+'Daily Returns'!E402)</f>
        <v>111.47838646675746</v>
      </c>
      <c r="F402" s="66">
        <f>F401*(1+'Daily Returns'!E402)</f>
        <v>111478.38646675754</v>
      </c>
    </row>
    <row r="403" spans="1:6" x14ac:dyDescent="0.25">
      <c r="A403" s="63">
        <f>'Daily Prices'!A403</f>
        <v>42634</v>
      </c>
      <c r="B403" s="64">
        <f>B402*(1+'Daily Returns'!B403)</f>
        <v>103.63493064083526</v>
      </c>
      <c r="C403" s="64">
        <f>C402*(1+'Daily Returns'!C403)</f>
        <v>116.35432434624461</v>
      </c>
      <c r="D403" s="64">
        <f>D402*(1+'Daily Returns'!D403)</f>
        <v>108.61374084258688</v>
      </c>
      <c r="E403" s="64">
        <f>E402*(1+'Daily Returns'!E403)</f>
        <v>111.79404461214962</v>
      </c>
      <c r="F403" s="39">
        <f>F402*(1+'Daily Returns'!E403)</f>
        <v>111794.04461214971</v>
      </c>
    </row>
    <row r="404" spans="1:6" x14ac:dyDescent="0.25">
      <c r="A404" s="60">
        <f>'Daily Prices'!A404</f>
        <v>42635</v>
      </c>
      <c r="B404" s="65">
        <f>B403*(1+'Daily Returns'!B404)</f>
        <v>104.6008839758118</v>
      </c>
      <c r="C404" s="65">
        <f>C403*(1+'Daily Returns'!C404)</f>
        <v>116.86386481644639</v>
      </c>
      <c r="D404" s="65">
        <f>D403*(1+'Daily Returns'!D404)</f>
        <v>110.37175423497547</v>
      </c>
      <c r="E404" s="65">
        <f>E403*(1+'Daily Returns'!E404)</f>
        <v>112.8453201582295</v>
      </c>
      <c r="F404" s="66">
        <f>F403*(1+'Daily Returns'!E404)</f>
        <v>112845.32015822959</v>
      </c>
    </row>
    <row r="405" spans="1:6" x14ac:dyDescent="0.25">
      <c r="A405" s="63">
        <f>'Daily Prices'!A405</f>
        <v>42636</v>
      </c>
      <c r="B405" s="64">
        <f>B404*(1+'Daily Returns'!B405)</f>
        <v>104.21949763592099</v>
      </c>
      <c r="C405" s="64">
        <f>C404*(1+'Daily Returns'!C405)</f>
        <v>116.95209659217569</v>
      </c>
      <c r="D405" s="64">
        <f>D404*(1+'Daily Returns'!D405)</f>
        <v>109.83878754801731</v>
      </c>
      <c r="E405" s="64">
        <f>E404*(1+'Daily Returns'!E405)</f>
        <v>112.59249199896864</v>
      </c>
      <c r="F405" s="39">
        <f>F404*(1+'Daily Returns'!E405)</f>
        <v>112592.49199896873</v>
      </c>
    </row>
    <row r="406" spans="1:6" x14ac:dyDescent="0.25">
      <c r="A406" s="60">
        <f>'Daily Prices'!A406</f>
        <v>42639</v>
      </c>
      <c r="B406" s="65">
        <f>B405*(1+'Daily Returns'!B406)</f>
        <v>102.86008854299591</v>
      </c>
      <c r="C406" s="65">
        <f>C405*(1+'Daily Returns'!C406)</f>
        <v>116.95670864816877</v>
      </c>
      <c r="D406" s="65">
        <f>D405*(1+'Daily Returns'!D406)</f>
        <v>108.64984571464549</v>
      </c>
      <c r="E406" s="65">
        <f>E405*(1+'Daily Returns'!E406)</f>
        <v>111.78805611561229</v>
      </c>
      <c r="F406" s="66">
        <f>F405*(1+'Daily Returns'!E406)</f>
        <v>111788.05611561239</v>
      </c>
    </row>
    <row r="407" spans="1:6" x14ac:dyDescent="0.25">
      <c r="A407" s="63">
        <f>'Daily Prices'!A407</f>
        <v>42640</v>
      </c>
      <c r="B407" s="64">
        <f>B406*(1+'Daily Returns'!B407)</f>
        <v>102.60350434826239</v>
      </c>
      <c r="C407" s="64">
        <f>C406*(1+'Daily Returns'!C407)</f>
        <v>115.49561717105162</v>
      </c>
      <c r="D407" s="64">
        <f>D406*(1+'Daily Returns'!D407)</f>
        <v>107.97728751653051</v>
      </c>
      <c r="E407" s="64">
        <f>E406*(1+'Daily Returns'!E407)</f>
        <v>110.93819570757924</v>
      </c>
      <c r="F407" s="39">
        <f>F406*(1+'Daily Returns'!E407)</f>
        <v>110938.19570757933</v>
      </c>
    </row>
    <row r="408" spans="1:6" x14ac:dyDescent="0.25">
      <c r="A408" s="60">
        <f>'Daily Prices'!A408</f>
        <v>42641</v>
      </c>
      <c r="B408" s="65">
        <f>B407*(1+'Daily Returns'!B408)</f>
        <v>102.85474455367516</v>
      </c>
      <c r="C408" s="65">
        <f>C407*(1+'Daily Returns'!C408)</f>
        <v>115.19996079752424</v>
      </c>
      <c r="D408" s="65">
        <f>D407*(1+'Daily Returns'!D408)</f>
        <v>109.09989714309697</v>
      </c>
      <c r="E408" s="65">
        <f>E407*(1+'Daily Returns'!E408)</f>
        <v>111.25211245743367</v>
      </c>
      <c r="F408" s="66">
        <f>F407*(1+'Daily Returns'!E408)</f>
        <v>111252.11245743376</v>
      </c>
    </row>
    <row r="409" spans="1:6" x14ac:dyDescent="0.25">
      <c r="A409" s="63">
        <f>'Daily Prices'!A409</f>
        <v>42642</v>
      </c>
      <c r="B409" s="64">
        <f>B408*(1+'Daily Returns'!B409)</f>
        <v>101.16328104948684</v>
      </c>
      <c r="C409" s="64">
        <f>C408*(1+'Daily Returns'!C409)</f>
        <v>115.34670803366454</v>
      </c>
      <c r="D409" s="64">
        <f>D408*(1+'Daily Returns'!D409)</f>
        <v>106.11746678141851</v>
      </c>
      <c r="E409" s="64">
        <f>E408*(1+'Daily Returns'!E409)</f>
        <v>109.84755243752632</v>
      </c>
      <c r="F409" s="39">
        <f>F408*(1+'Daily Returns'!E409)</f>
        <v>109847.55243752641</v>
      </c>
    </row>
    <row r="410" spans="1:6" x14ac:dyDescent="0.25">
      <c r="A410" s="60">
        <f>'Daily Prices'!A410</f>
        <v>42643</v>
      </c>
      <c r="B410" s="65">
        <f>B409*(1+'Daily Returns'!B410)</f>
        <v>101.30298819887207</v>
      </c>
      <c r="C410" s="65">
        <f>C409*(1+'Daily Returns'!C410)</f>
        <v>115.45675535833782</v>
      </c>
      <c r="D410" s="65">
        <f>D409*(1+'Daily Returns'!D410)</f>
        <v>107.62526501395908</v>
      </c>
      <c r="E410" s="65">
        <f>E409*(1+'Daily Returns'!E410)</f>
        <v>110.40322226363548</v>
      </c>
      <c r="F410" s="66">
        <f>F409*(1+'Daily Returns'!E410)</f>
        <v>110403.22226363557</v>
      </c>
    </row>
    <row r="411" spans="1:6" x14ac:dyDescent="0.25">
      <c r="A411" s="63">
        <f>'Daily Prices'!A411</f>
        <v>42646</v>
      </c>
      <c r="B411" s="64">
        <f>B410*(1+'Daily Returns'!B411)</f>
        <v>102.67472118553681</v>
      </c>
      <c r="C411" s="64">
        <f>C410*(1+'Daily Returns'!C411)</f>
        <v>114.4655039830738</v>
      </c>
      <c r="D411" s="64">
        <f>D410*(1+'Daily Returns'!D411)</f>
        <v>108.30953213734749</v>
      </c>
      <c r="E411" s="64">
        <f>E410*(1+'Daily Returns'!E411)</f>
        <v>110.68314269967236</v>
      </c>
      <c r="F411" s="39">
        <f>F410*(1+'Daily Returns'!E411)</f>
        <v>110683.14269967245</v>
      </c>
    </row>
    <row r="412" spans="1:6" x14ac:dyDescent="0.25">
      <c r="A412" s="60">
        <f>'Daily Prices'!A412</f>
        <v>42648</v>
      </c>
      <c r="B412" s="65">
        <f>B411*(1+'Daily Returns'!B412)</f>
        <v>102.59361615033555</v>
      </c>
      <c r="C412" s="65">
        <f>C411*(1+'Daily Returns'!C412)</f>
        <v>110.85712047070253</v>
      </c>
      <c r="D412" s="65">
        <f>D411*(1+'Daily Returns'!D412)</f>
        <v>108.99814974011517</v>
      </c>
      <c r="E412" s="65">
        <f>E411*(1+'Daily Returns'!E412)</f>
        <v>109.47236629176119</v>
      </c>
      <c r="F412" s="66">
        <f>F411*(1+'Daily Returns'!E412)</f>
        <v>109472.36629176127</v>
      </c>
    </row>
    <row r="413" spans="1:6" x14ac:dyDescent="0.25">
      <c r="A413" s="63">
        <f>'Daily Prices'!A413</f>
        <v>42649</v>
      </c>
      <c r="B413" s="64">
        <f>B412*(1+'Daily Returns'!B413)</f>
        <v>102.17638509296</v>
      </c>
      <c r="C413" s="64">
        <f>C412*(1+'Daily Returns'!C413)</f>
        <v>109.62821718748201</v>
      </c>
      <c r="D413" s="64">
        <f>D412*(1+'Daily Returns'!D413)</f>
        <v>109.69114548203164</v>
      </c>
      <c r="E413" s="64">
        <f>E412*(1+'Daily Returns'!E413)</f>
        <v>109.06218672844167</v>
      </c>
      <c r="F413" s="39">
        <f>F412*(1+'Daily Returns'!E413)</f>
        <v>109062.18672844175</v>
      </c>
    </row>
    <row r="414" spans="1:6" x14ac:dyDescent="0.25">
      <c r="A414" s="60">
        <f>'Daily Prices'!A414</f>
        <v>42653</v>
      </c>
      <c r="B414" s="65">
        <f>B413*(1+'Daily Returns'!B414)</f>
        <v>102.08960888541837</v>
      </c>
      <c r="C414" s="65">
        <f>C413*(1+'Daily Returns'!C414)</f>
        <v>109.69962544078247</v>
      </c>
      <c r="D414" s="65">
        <f>D413*(1+'Daily Returns'!D414)</f>
        <v>110.38854719872364</v>
      </c>
      <c r="E414" s="65">
        <f>E413*(1+'Daily Returns'!E414)</f>
        <v>109.2708361651476</v>
      </c>
      <c r="F414" s="66">
        <f>F413*(1+'Daily Returns'!E414)</f>
        <v>109270.83616514767</v>
      </c>
    </row>
    <row r="415" spans="1:6" x14ac:dyDescent="0.25">
      <c r="A415" s="63">
        <f>'Daily Prices'!A415</f>
        <v>42656</v>
      </c>
      <c r="B415" s="64">
        <f>B414*(1+'Daily Returns'!B415)</f>
        <v>100.49284668858071</v>
      </c>
      <c r="C415" s="64">
        <f>C414*(1+'Daily Returns'!C415)</f>
        <v>110.43788196045423</v>
      </c>
      <c r="D415" s="64">
        <f>D414*(1+'Daily Returns'!D415)</f>
        <v>108.27095447007696</v>
      </c>
      <c r="E415" s="64">
        <f>E414*(1+'Daily Returns'!E415)</f>
        <v>108.42341435055337</v>
      </c>
      <c r="F415" s="39">
        <f>F414*(1+'Daily Returns'!E415)</f>
        <v>108423.41435055344</v>
      </c>
    </row>
    <row r="416" spans="1:6" x14ac:dyDescent="0.25">
      <c r="A416" s="60">
        <f>'Daily Prices'!A416</f>
        <v>42657</v>
      </c>
      <c r="B416" s="65">
        <f>B415*(1+'Daily Returns'!B416)</f>
        <v>100.60368902490013</v>
      </c>
      <c r="C416" s="65">
        <f>C415*(1+'Daily Returns'!C416)</f>
        <v>109.39446980420135</v>
      </c>
      <c r="D416" s="65">
        <f>D415*(1+'Daily Returns'!D416)</f>
        <v>108.86185688196637</v>
      </c>
      <c r="E416" s="65">
        <f>E415*(1+'Daily Returns'!E416)</f>
        <v>108.227059767776</v>
      </c>
      <c r="F416" s="66">
        <f>F415*(1+'Daily Returns'!E416)</f>
        <v>108227.05976777607</v>
      </c>
    </row>
    <row r="417" spans="1:6" x14ac:dyDescent="0.25">
      <c r="A417" s="63">
        <f>'Daily Prices'!A417</f>
        <v>42660</v>
      </c>
      <c r="B417" s="64">
        <f>B416*(1+'Daily Returns'!B417)</f>
        <v>100.08154127922749</v>
      </c>
      <c r="C417" s="64">
        <f>C416*(1+'Daily Returns'!C417)</f>
        <v>109.83182897762642</v>
      </c>
      <c r="D417" s="64">
        <f>D416*(1+'Daily Returns'!D417)</f>
        <v>108.36016708998922</v>
      </c>
      <c r="E417" s="64">
        <f>E416*(1+'Daily Returns'!E417)</f>
        <v>108.08199297184579</v>
      </c>
      <c r="F417" s="39">
        <f>F416*(1+'Daily Returns'!E417)</f>
        <v>108081.99297184586</v>
      </c>
    </row>
    <row r="418" spans="1:6" x14ac:dyDescent="0.25">
      <c r="A418" s="60">
        <f>'Daily Prices'!A418</f>
        <v>42661</v>
      </c>
      <c r="B418" s="65">
        <f>B417*(1+'Daily Returns'!B418)</f>
        <v>101.97524024322064</v>
      </c>
      <c r="C418" s="65">
        <f>C417*(1+'Daily Returns'!C418)</f>
        <v>110.00150546941363</v>
      </c>
      <c r="D418" s="65">
        <f>D417*(1+'Daily Returns'!D418)</f>
        <v>110.45571905371642</v>
      </c>
      <c r="E418" s="65">
        <f>E417*(1+'Daily Returns'!E418)</f>
        <v>109.38935798197555</v>
      </c>
      <c r="F418" s="66">
        <f>F417*(1+'Daily Returns'!E418)</f>
        <v>109389.35798197561</v>
      </c>
    </row>
    <row r="419" spans="1:6" x14ac:dyDescent="0.25">
      <c r="A419" s="63">
        <f>'Daily Prices'!A419</f>
        <v>42662</v>
      </c>
      <c r="B419" s="64">
        <f>B418*(1+'Daily Returns'!B419)</f>
        <v>101.73345199170851</v>
      </c>
      <c r="C419" s="64">
        <f>C418*(1+'Daily Returns'!C419)</f>
        <v>110.80294191521651</v>
      </c>
      <c r="D419" s="64">
        <f>D418*(1+'Daily Returns'!D419)</f>
        <v>110.3442557568378</v>
      </c>
      <c r="E419" s="64">
        <f>E418*(1+'Daily Returns'!E419)</f>
        <v>109.59722218645142</v>
      </c>
      <c r="F419" s="39">
        <f>F418*(1+'Daily Returns'!E419)</f>
        <v>109597.22218645149</v>
      </c>
    </row>
    <row r="420" spans="1:6" x14ac:dyDescent="0.25">
      <c r="A420" s="60">
        <f>'Daily Prices'!A420</f>
        <v>42663</v>
      </c>
      <c r="B420" s="65">
        <f>B419*(1+'Daily Returns'!B420)</f>
        <v>102.2622888124493</v>
      </c>
      <c r="C420" s="65">
        <f>C419*(1+'Daily Returns'!C420)</f>
        <v>111.36252057245591</v>
      </c>
      <c r="D420" s="65">
        <f>D419*(1+'Daily Returns'!D420)</f>
        <v>111.38793845378777</v>
      </c>
      <c r="E420" s="65">
        <f>E419*(1+'Daily Returns'!E420)</f>
        <v>110.30051749323881</v>
      </c>
      <c r="F420" s="66">
        <f>F419*(1+'Daily Returns'!E420)</f>
        <v>110300.51749323888</v>
      </c>
    </row>
    <row r="421" spans="1:6" x14ac:dyDescent="0.25">
      <c r="A421" s="63">
        <f>'Daily Prices'!A421</f>
        <v>42664</v>
      </c>
      <c r="B421" s="64">
        <f>B420*(1+'Daily Returns'!B421)</f>
        <v>102.0708503922925</v>
      </c>
      <c r="C421" s="64">
        <f>C420*(1+'Daily Returns'!C421)</f>
        <v>111.0438039189636</v>
      </c>
      <c r="D421" s="64">
        <f>D420*(1+'Daily Returns'!D421)</f>
        <v>111.26660929070711</v>
      </c>
      <c r="E421" s="64">
        <f>E420*(1+'Daily Returns'!E421)</f>
        <v>110.07625731878788</v>
      </c>
      <c r="F421" s="39">
        <f>F420*(1+'Daily Returns'!E421)</f>
        <v>110076.25731878795</v>
      </c>
    </row>
    <row r="422" spans="1:6" x14ac:dyDescent="0.25">
      <c r="A422" s="60">
        <f>'Daily Prices'!A422</f>
        <v>42667</v>
      </c>
      <c r="B422" s="65">
        <f>B421*(1+'Daily Returns'!B422)</f>
        <v>102.44129427785987</v>
      </c>
      <c r="C422" s="65">
        <f>C421*(1+'Daily Returns'!C422)</f>
        <v>110.91073562162092</v>
      </c>
      <c r="D422" s="65">
        <f>D421*(1+'Daily Returns'!D422)</f>
        <v>111.94777388274305</v>
      </c>
      <c r="E422" s="65">
        <f>E421*(1+'Daily Returns'!E422)</f>
        <v>110.34550631706139</v>
      </c>
      <c r="F422" s="66">
        <f>F421*(1+'Daily Returns'!E422)</f>
        <v>110345.50631706146</v>
      </c>
    </row>
    <row r="423" spans="1:6" x14ac:dyDescent="0.25">
      <c r="A423" s="63">
        <f>'Daily Prices'!A423</f>
        <v>42668</v>
      </c>
      <c r="B423" s="64">
        <f>B422*(1+'Daily Returns'!B423)</f>
        <v>102.1226180167329</v>
      </c>
      <c r="C423" s="64">
        <f>C422*(1+'Daily Returns'!C423)</f>
        <v>111.12672920981457</v>
      </c>
      <c r="D423" s="64">
        <f>D422*(1+'Daily Returns'!D423)</f>
        <v>111.89172736623348</v>
      </c>
      <c r="E423" s="64">
        <f>E422*(1+'Daily Returns'!E423)</f>
        <v>110.311910697317</v>
      </c>
      <c r="F423" s="39">
        <f>F422*(1+'Daily Returns'!E423)</f>
        <v>110311.91069731707</v>
      </c>
    </row>
    <row r="424" spans="1:6" x14ac:dyDescent="0.25">
      <c r="A424" s="60">
        <f>'Daily Prices'!A424</f>
        <v>42669</v>
      </c>
      <c r="B424" s="65">
        <f>B423*(1+'Daily Returns'!B424)</f>
        <v>101.19592664411289</v>
      </c>
      <c r="C424" s="65">
        <f>C423*(1+'Daily Returns'!C424)</f>
        <v>111.31025497201253</v>
      </c>
      <c r="D424" s="65">
        <f>D423*(1+'Daily Returns'!D424)</f>
        <v>110.25378366464446</v>
      </c>
      <c r="E424" s="65">
        <f>E423*(1+'Daily Returns'!E424)</f>
        <v>109.60003649335917</v>
      </c>
      <c r="F424" s="66">
        <f>F423*(1+'Daily Returns'!E424)</f>
        <v>109600.03649335925</v>
      </c>
    </row>
    <row r="425" spans="1:6" x14ac:dyDescent="0.25">
      <c r="A425" s="63">
        <f>'Daily Prices'!A425</f>
        <v>42670</v>
      </c>
      <c r="B425" s="64">
        <f>B424*(1+'Daily Returns'!B425)</f>
        <v>101.48453842110204</v>
      </c>
      <c r="C425" s="64">
        <f>C424*(1+'Daily Returns'!C425)</f>
        <v>110.93425448669855</v>
      </c>
      <c r="D425" s="64">
        <f>D424*(1+'Daily Returns'!D425)</f>
        <v>110.07577824891364</v>
      </c>
      <c r="E425" s="64">
        <f>E424*(1+'Daily Returns'!E425)</f>
        <v>109.49263624548612</v>
      </c>
      <c r="F425" s="39">
        <f>F424*(1+'Daily Returns'!E425)</f>
        <v>109492.6362454862</v>
      </c>
    </row>
    <row r="426" spans="1:6" x14ac:dyDescent="0.25">
      <c r="A426" s="60">
        <f>'Daily Prices'!A426</f>
        <v>42671</v>
      </c>
      <c r="B426" s="65">
        <f>B425*(1+'Daily Returns'!B426)</f>
        <v>101.57764016702335</v>
      </c>
      <c r="C426" s="65">
        <f>C425*(1+'Daily Returns'!C426)</f>
        <v>111.4160309039198</v>
      </c>
      <c r="D426" s="65">
        <f>D425*(1+'Daily Returns'!D426)</f>
        <v>110.47041289699608</v>
      </c>
      <c r="E426" s="65">
        <f>E425*(1+'Daily Returns'!E426)</f>
        <v>109.83074020361532</v>
      </c>
      <c r="F426" s="66">
        <f>F425*(1+'Daily Returns'!E426)</f>
        <v>109830.74020361538</v>
      </c>
    </row>
    <row r="427" spans="1:6" x14ac:dyDescent="0.25">
      <c r="A427" s="63">
        <f>'Daily Prices'!A427</f>
        <v>42675</v>
      </c>
      <c r="B427" s="64">
        <f>B426*(1+'Daily Returns'!B427)</f>
        <v>101.34170485619586</v>
      </c>
      <c r="C427" s="64">
        <f>C426*(1+'Daily Returns'!C427)</f>
        <v>112.65328043619571</v>
      </c>
      <c r="D427" s="64">
        <f>D426*(1+'Daily Returns'!D427)</f>
        <v>108.7122318057702</v>
      </c>
      <c r="E427" s="64">
        <f>E426*(1+'Daily Returns'!E427)</f>
        <v>109.7176667090156</v>
      </c>
      <c r="F427" s="39">
        <f>F426*(1+'Daily Returns'!E427)</f>
        <v>109717.66670901567</v>
      </c>
    </row>
    <row r="428" spans="1:6" x14ac:dyDescent="0.25">
      <c r="A428" s="60">
        <f>'Daily Prices'!A428</f>
        <v>42676</v>
      </c>
      <c r="B428" s="65">
        <f>B427*(1+'Daily Returns'!B428)</f>
        <v>100.07154402029414</v>
      </c>
      <c r="C428" s="65">
        <f>C427*(1+'Daily Returns'!C428)</f>
        <v>114.01919584873067</v>
      </c>
      <c r="D428" s="65">
        <f>D427*(1+'Daily Returns'!D428)</f>
        <v>106.98203287436883</v>
      </c>
      <c r="E428" s="65">
        <f>E427*(1+'Daily Returns'!E428)</f>
        <v>109.31339280447217</v>
      </c>
      <c r="F428" s="66">
        <f>F427*(1+'Daily Returns'!E428)</f>
        <v>109313.39280447224</v>
      </c>
    </row>
    <row r="429" spans="1:6" x14ac:dyDescent="0.25">
      <c r="A429" s="63">
        <f>'Daily Prices'!A429</f>
        <v>42677</v>
      </c>
      <c r="B429" s="64">
        <f>B428*(1+'Daily Returns'!B429)</f>
        <v>99.719131554475666</v>
      </c>
      <c r="C429" s="64">
        <f>C428*(1+'Daily Returns'!C429)</f>
        <v>113.66874510542301</v>
      </c>
      <c r="D429" s="64">
        <f>D428*(1+'Daily Returns'!D429)</f>
        <v>105.27937075545366</v>
      </c>
      <c r="E429" s="64">
        <f>E428*(1+'Daily Returns'!E429)</f>
        <v>108.54158045414992</v>
      </c>
      <c r="F429" s="39">
        <f>F428*(1+'Daily Returns'!E429)</f>
        <v>108541.58045415</v>
      </c>
    </row>
    <row r="430" spans="1:6" x14ac:dyDescent="0.25">
      <c r="A430" s="60">
        <f>'Daily Prices'!A430</f>
        <v>42678</v>
      </c>
      <c r="B430" s="65">
        <f>B429*(1+'Daily Returns'!B430)</f>
        <v>99.151541722742266</v>
      </c>
      <c r="C430" s="65">
        <f>C429*(1+'Daily Returns'!C430)</f>
        <v>114.04023835419845</v>
      </c>
      <c r="D430" s="65">
        <f>D429*(1+'Daily Returns'!D430)</f>
        <v>103.60380718956961</v>
      </c>
      <c r="E430" s="65">
        <f>E429*(1+'Daily Returns'!E430)</f>
        <v>107.97988835191191</v>
      </c>
      <c r="F430" s="66">
        <f>F429*(1+'Daily Returns'!E430)</f>
        <v>107979.88835191198</v>
      </c>
    </row>
    <row r="431" spans="1:6" x14ac:dyDescent="0.25">
      <c r="A431" s="63">
        <f>'Daily Prices'!A431</f>
        <v>42681</v>
      </c>
      <c r="B431" s="64">
        <f>B430*(1+'Daily Returns'!B431)</f>
        <v>99.823502937740045</v>
      </c>
      <c r="C431" s="64">
        <f>C430*(1+'Daily Returns'!C431)</f>
        <v>112.19711927314023</v>
      </c>
      <c r="D431" s="64">
        <f>D430*(1+'Daily Returns'!D431)</f>
        <v>101.95491089233603</v>
      </c>
      <c r="E431" s="64">
        <f>E430*(1+'Daily Returns'!E431)</f>
        <v>106.98579424459082</v>
      </c>
      <c r="F431" s="39">
        <f>F430*(1+'Daily Returns'!E431)</f>
        <v>106985.7942445909</v>
      </c>
    </row>
    <row r="432" spans="1:6" x14ac:dyDescent="0.25">
      <c r="A432" s="60">
        <f>'Daily Prices'!A432</f>
        <v>42682</v>
      </c>
      <c r="B432" s="65">
        <f>B431*(1+'Daily Returns'!B432)</f>
        <v>100.30391667157447</v>
      </c>
      <c r="C432" s="65">
        <f>C431*(1+'Daily Returns'!C432)</f>
        <v>111.49037410194329</v>
      </c>
      <c r="D432" s="65">
        <f>D431*(1+'Daily Returns'!D432)</f>
        <v>103.25993408761721</v>
      </c>
      <c r="E432" s="65">
        <f>E431*(1+'Daily Returns'!E432)</f>
        <v>107.28151743533274</v>
      </c>
      <c r="F432" s="66">
        <f>F431*(1+'Daily Returns'!E432)</f>
        <v>107281.51743533283</v>
      </c>
    </row>
    <row r="433" spans="1:6" x14ac:dyDescent="0.25">
      <c r="A433" s="63">
        <f>'Daily Prices'!A433</f>
        <v>42685</v>
      </c>
      <c r="B433" s="64">
        <f>B432*(1+'Daily Returns'!B433)</f>
        <v>97.496250119058331</v>
      </c>
      <c r="C433" s="64">
        <f>C432*(1+'Daily Returns'!C433)</f>
        <v>109.61064682644054</v>
      </c>
      <c r="D433" s="64">
        <f>D432*(1+'Daily Returns'!D433)</f>
        <v>107.19431558177116</v>
      </c>
      <c r="E433" s="64">
        <f>E432*(1+'Daily Returns'!E433)</f>
        <v>106.88340005677102</v>
      </c>
      <c r="F433" s="39">
        <f>F432*(1+'Daily Returns'!E433)</f>
        <v>106883.4000567711</v>
      </c>
    </row>
    <row r="434" spans="1:6" x14ac:dyDescent="0.25">
      <c r="A434" s="60">
        <f>'Daily Prices'!A434</f>
        <v>42689</v>
      </c>
      <c r="B434" s="65">
        <f>B433*(1+'Daily Returns'!B434)</f>
        <v>95.626980820531458</v>
      </c>
      <c r="C434" s="65">
        <f>C433*(1+'Daily Returns'!C434)</f>
        <v>109.06652903872339</v>
      </c>
      <c r="D434" s="65">
        <f>D433*(1+'Daily Returns'!D434)</f>
        <v>104.60442074770664</v>
      </c>
      <c r="E434" s="65">
        <f>E433*(1+'Daily Returns'!E434)</f>
        <v>105.28167942552925</v>
      </c>
      <c r="F434" s="66">
        <f>F433*(1+'Daily Returns'!E434)</f>
        <v>105281.67942552932</v>
      </c>
    </row>
    <row r="435" spans="1:6" x14ac:dyDescent="0.25">
      <c r="A435" s="63">
        <f>'Daily Prices'!A435</f>
        <v>42690</v>
      </c>
      <c r="B435" s="64">
        <f>B434*(1+'Daily Returns'!B435)</f>
        <v>95.605386741235378</v>
      </c>
      <c r="C435" s="64">
        <f>C434*(1+'Daily Returns'!C435)</f>
        <v>109.63825365023951</v>
      </c>
      <c r="D435" s="64">
        <f>D434*(1+'Daily Returns'!D435)</f>
        <v>104.82314910052681</v>
      </c>
      <c r="E435" s="64">
        <f>E434*(1+'Daily Returns'!E435)</f>
        <v>105.56134429956974</v>
      </c>
      <c r="F435" s="39">
        <f>F434*(1+'Daily Returns'!E435)</f>
        <v>105561.34429956981</v>
      </c>
    </row>
    <row r="436" spans="1:6" x14ac:dyDescent="0.25">
      <c r="A436" s="60">
        <f>'Daily Prices'!A436</f>
        <v>42691</v>
      </c>
      <c r="B436" s="65">
        <f>B435*(1+'Daily Returns'!B436)</f>
        <v>95.34702121672828</v>
      </c>
      <c r="C436" s="65">
        <f>C435*(1+'Daily Returns'!C436)</f>
        <v>109.18826373256067</v>
      </c>
      <c r="D436" s="65">
        <f>D435*(1+'Daily Returns'!D436)</f>
        <v>104.65291043052953</v>
      </c>
      <c r="E436" s="65">
        <f>E435*(1+'Daily Returns'!E436)</f>
        <v>105.2510290393157</v>
      </c>
      <c r="F436" s="66">
        <f>F435*(1+'Daily Returns'!E436)</f>
        <v>105251.02903931576</v>
      </c>
    </row>
    <row r="437" spans="1:6" x14ac:dyDescent="0.25">
      <c r="A437" s="63">
        <f>'Daily Prices'!A437</f>
        <v>42692</v>
      </c>
      <c r="B437" s="64">
        <f>B436*(1+'Daily Returns'!B437)</f>
        <v>95.065716527177713</v>
      </c>
      <c r="C437" s="64">
        <f>C436*(1+'Daily Returns'!C437)</f>
        <v>108.11900047836991</v>
      </c>
      <c r="D437" s="64">
        <f>D436*(1+'Daily Returns'!D437)</f>
        <v>104.54522555049427</v>
      </c>
      <c r="E437" s="64">
        <f>E436*(1+'Daily Returns'!E437)</f>
        <v>104.7130989049938</v>
      </c>
      <c r="F437" s="39">
        <f>F436*(1+'Daily Returns'!E437)</f>
        <v>104713.09890499387</v>
      </c>
    </row>
    <row r="438" spans="1:6" x14ac:dyDescent="0.25">
      <c r="A438" s="60">
        <f>'Daily Prices'!A438</f>
        <v>42695</v>
      </c>
      <c r="B438" s="65">
        <f>B437*(1+'Daily Returns'!B438)</f>
        <v>93.665736739817589</v>
      </c>
      <c r="C438" s="65">
        <f>C437*(1+'Daily Returns'!C438)</f>
        <v>108.57525335844839</v>
      </c>
      <c r="D438" s="65">
        <f>D437*(1+'Daily Returns'!D438)</f>
        <v>101.48113940259024</v>
      </c>
      <c r="E438" s="65">
        <f>E437*(1+'Daily Returns'!E438)</f>
        <v>103.5065337002182</v>
      </c>
      <c r="F438" s="66">
        <f>F437*(1+'Daily Returns'!E438)</f>
        <v>103506.53370021826</v>
      </c>
    </row>
    <row r="439" spans="1:6" x14ac:dyDescent="0.25">
      <c r="A439" s="63">
        <f>'Daily Prices'!A439</f>
        <v>42696</v>
      </c>
      <c r="B439" s="64">
        <f>B438*(1+'Daily Returns'!B439)</f>
        <v>94.37695991717186</v>
      </c>
      <c r="C439" s="64">
        <f>C438*(1+'Daily Returns'!C439)</f>
        <v>108.61767903261097</v>
      </c>
      <c r="D439" s="64">
        <f>D438*(1+'Daily Returns'!D439)</f>
        <v>102.13480551648851</v>
      </c>
      <c r="E439" s="64">
        <f>E438*(1+'Daily Returns'!E439)</f>
        <v>103.958509301768</v>
      </c>
      <c r="F439" s="39">
        <f>F438*(1+'Daily Returns'!E439)</f>
        <v>103958.50930176806</v>
      </c>
    </row>
    <row r="440" spans="1:6" x14ac:dyDescent="0.25">
      <c r="A440" s="60">
        <f>'Daily Prices'!A440</f>
        <v>42697</v>
      </c>
      <c r="B440" s="65">
        <f>B439*(1+'Daily Returns'!B440)</f>
        <v>94.707887364700795</v>
      </c>
      <c r="C440" s="65">
        <f>C439*(1+'Daily Returns'!C440)</f>
        <v>106.9462411154051</v>
      </c>
      <c r="D440" s="65">
        <f>D439*(1+'Daily Returns'!D440)</f>
        <v>102.56029723545825</v>
      </c>
      <c r="E440" s="65">
        <f>E439*(1+'Daily Returns'!E440)</f>
        <v>103.55789690765199</v>
      </c>
      <c r="F440" s="66">
        <f>F439*(1+'Daily Returns'!E440)</f>
        <v>103557.89690765204</v>
      </c>
    </row>
    <row r="441" spans="1:6" x14ac:dyDescent="0.25">
      <c r="A441" s="63">
        <f>'Daily Prices'!A441</f>
        <v>42698</v>
      </c>
      <c r="B441" s="64">
        <f>B440*(1+'Daily Returns'!B441)</f>
        <v>94.011205654885956</v>
      </c>
      <c r="C441" s="64">
        <f>C440*(1+'Daily Returns'!C441)</f>
        <v>106.87808226519071</v>
      </c>
      <c r="D441" s="64">
        <f>D440*(1+'Daily Returns'!D441)</f>
        <v>102.16734188375062</v>
      </c>
      <c r="E441" s="64">
        <f>E440*(1+'Daily Returns'!E441)</f>
        <v>103.18392885813103</v>
      </c>
      <c r="F441" s="39">
        <f>F440*(1+'Daily Returns'!E441)</f>
        <v>103183.92885813107</v>
      </c>
    </row>
    <row r="442" spans="1:6" x14ac:dyDescent="0.25">
      <c r="A442" s="60">
        <f>'Daily Prices'!A442</f>
        <v>42699</v>
      </c>
      <c r="B442" s="65">
        <f>B441*(1+'Daily Returns'!B442)</f>
        <v>95.669550966753178</v>
      </c>
      <c r="C442" s="65">
        <f>C441*(1+'Daily Returns'!C442)</f>
        <v>106.76533583956659</v>
      </c>
      <c r="D442" s="65">
        <f>D441*(1+'Daily Returns'!D442)</f>
        <v>103.62853964188996</v>
      </c>
      <c r="E442" s="65">
        <f>E441*(1+'Daily Returns'!E442)</f>
        <v>104.12915546292939</v>
      </c>
      <c r="F442" s="66">
        <f>F441*(1+'Daily Returns'!E442)</f>
        <v>104129.15546292944</v>
      </c>
    </row>
    <row r="443" spans="1:6" x14ac:dyDescent="0.25">
      <c r="A443" s="63">
        <f>'Daily Prices'!A443</f>
        <v>42702</v>
      </c>
      <c r="B443" s="64">
        <f>B442*(1+'Daily Returns'!B443)</f>
        <v>95.792535428468028</v>
      </c>
      <c r="C443" s="64">
        <f>C442*(1+'Daily Returns'!C443)</f>
        <v>106.6798555745148</v>
      </c>
      <c r="D443" s="64">
        <f>D442*(1+'Daily Returns'!D443)</f>
        <v>103.27924599592762</v>
      </c>
      <c r="E443" s="64">
        <f>E442*(1+'Daily Returns'!E443)</f>
        <v>104.03067111318774</v>
      </c>
      <c r="F443" s="39">
        <f>F442*(1+'Daily Returns'!E443)</f>
        <v>104030.67111318778</v>
      </c>
    </row>
    <row r="444" spans="1:6" x14ac:dyDescent="0.25">
      <c r="A444" s="60">
        <f>'Daily Prices'!A444</f>
        <v>42703</v>
      </c>
      <c r="B444" s="65">
        <f>B443*(1+'Daily Returns'!B444)</f>
        <v>95.951909912700344</v>
      </c>
      <c r="C444" s="65">
        <f>C443*(1+'Daily Returns'!C444)</f>
        <v>106.7137253607134</v>
      </c>
      <c r="D444" s="65">
        <f>D443*(1+'Daily Returns'!D444)</f>
        <v>103.48181112114015</v>
      </c>
      <c r="E444" s="65">
        <f>E443*(1+'Daily Returns'!E444)</f>
        <v>104.15701846396547</v>
      </c>
      <c r="F444" s="66">
        <f>F443*(1+'Daily Returns'!E444)</f>
        <v>104157.01846396552</v>
      </c>
    </row>
    <row r="445" spans="1:6" x14ac:dyDescent="0.25">
      <c r="A445" s="63">
        <f>'Daily Prices'!A445</f>
        <v>42704</v>
      </c>
      <c r="B445" s="64">
        <f>B444*(1+'Daily Returns'!B445)</f>
        <v>96.892742862502487</v>
      </c>
      <c r="C445" s="64">
        <f>C444*(1+'Daily Returns'!C445)</f>
        <v>105.82842024897016</v>
      </c>
      <c r="D445" s="64">
        <f>D444*(1+'Daily Returns'!D445)</f>
        <v>105.23142803165464</v>
      </c>
      <c r="E445" s="64">
        <f>E444*(1+'Daily Returns'!E445)</f>
        <v>104.64607640217078</v>
      </c>
      <c r="F445" s="39">
        <f>F444*(1+'Daily Returns'!E445)</f>
        <v>104646.07640217082</v>
      </c>
    </row>
    <row r="446" spans="1:6" x14ac:dyDescent="0.25">
      <c r="A446" s="60">
        <f>'Daily Prices'!A446</f>
        <v>42705</v>
      </c>
      <c r="B446" s="65">
        <f>B445*(1+'Daily Returns'!B446)</f>
        <v>96.555053632567692</v>
      </c>
      <c r="C446" s="65">
        <f>C445*(1+'Daily Returns'!C446)</f>
        <v>103.8887100406949</v>
      </c>
      <c r="D446" s="65">
        <f>D445*(1+'Daily Returns'!D446)</f>
        <v>104.6207997419607</v>
      </c>
      <c r="E446" s="65">
        <f>E445*(1+'Daily Returns'!E446)</f>
        <v>103.58727789691117</v>
      </c>
      <c r="F446" s="66">
        <f>F445*(1+'Daily Returns'!E446)</f>
        <v>103587.27789691121</v>
      </c>
    </row>
    <row r="447" spans="1:6" x14ac:dyDescent="0.25">
      <c r="A447" s="63">
        <f>'Daily Prices'!A447</f>
        <v>42706</v>
      </c>
      <c r="B447" s="64">
        <f>B446*(1+'Daily Returns'!B447)</f>
        <v>95.358072732058233</v>
      </c>
      <c r="C447" s="64">
        <f>C446*(1+'Daily Returns'!C447)</f>
        <v>104.59215339907912</v>
      </c>
      <c r="D447" s="64">
        <f>D446*(1+'Daily Returns'!D447)</f>
        <v>104.0137147559652</v>
      </c>
      <c r="E447" s="64">
        <f>E446*(1+'Daily Returns'!E447)</f>
        <v>103.30226495033152</v>
      </c>
      <c r="F447" s="39">
        <f>F446*(1+'Daily Returns'!E447)</f>
        <v>103302.26495033156</v>
      </c>
    </row>
    <row r="448" spans="1:6" x14ac:dyDescent="0.25">
      <c r="A448" s="60">
        <f>'Daily Prices'!A448</f>
        <v>42709</v>
      </c>
      <c r="B448" s="65">
        <f>B447*(1+'Daily Returns'!B448)</f>
        <v>95.788645585901222</v>
      </c>
      <c r="C448" s="65">
        <f>C447*(1+'Daily Returns'!C448)</f>
        <v>103.55195133861683</v>
      </c>
      <c r="D448" s="65">
        <f>D447*(1+'Daily Returns'!D448)</f>
        <v>103.41015251287698</v>
      </c>
      <c r="E448" s="65">
        <f>E447*(1+'Daily Returns'!E448)</f>
        <v>102.85141833865318</v>
      </c>
      <c r="F448" s="66">
        <f>F447*(1+'Daily Returns'!E448)</f>
        <v>102851.41833865322</v>
      </c>
    </row>
    <row r="449" spans="1:6" x14ac:dyDescent="0.25">
      <c r="A449" s="63">
        <f>'Daily Prices'!A449</f>
        <v>42711</v>
      </c>
      <c r="B449" s="64">
        <f>B448*(1+'Daily Returns'!B449)</f>
        <v>95.380648360413218</v>
      </c>
      <c r="C449" s="64">
        <f>C448*(1+'Daily Returns'!C449)</f>
        <v>104.20348286221585</v>
      </c>
      <c r="D449" s="64">
        <f>D448*(1+'Daily Returns'!D449)</f>
        <v>102.81009257121258</v>
      </c>
      <c r="E449" s="64">
        <f>E448*(1+'Daily Returns'!E449)</f>
        <v>102.79979855329523</v>
      </c>
      <c r="F449" s="39">
        <f>F448*(1+'Daily Returns'!E449)</f>
        <v>102799.79855329527</v>
      </c>
    </row>
    <row r="450" spans="1:6" x14ac:dyDescent="0.25">
      <c r="A450" s="60">
        <f>'Daily Prices'!A450</f>
        <v>42712</v>
      </c>
      <c r="B450" s="65">
        <f>B449*(1+'Daily Returns'!B450)</f>
        <v>97.043501527217657</v>
      </c>
      <c r="C450" s="65">
        <f>C449*(1+'Daily Returns'!C450)</f>
        <v>103.45070884811162</v>
      </c>
      <c r="D450" s="65">
        <f>D449*(1+'Daily Returns'!D450)</f>
        <v>104.56894561178858</v>
      </c>
      <c r="E450" s="65">
        <f>E449*(1+'Daily Returns'!E450)</f>
        <v>103.56800744174242</v>
      </c>
      <c r="F450" s="66">
        <f>F449*(1+'Daily Returns'!E450)</f>
        <v>103568.00744174246</v>
      </c>
    </row>
    <row r="451" spans="1:6" x14ac:dyDescent="0.25">
      <c r="A451" s="63">
        <f>'Daily Prices'!A451</f>
        <v>42713</v>
      </c>
      <c r="B451" s="64">
        <f>B450*(1+'Daily Returns'!B451)</f>
        <v>97.235812435426837</v>
      </c>
      <c r="C451" s="64">
        <f>C450*(1+'Daily Returns'!C451)</f>
        <v>102.94946221723819</v>
      </c>
      <c r="D451" s="64">
        <f>D450*(1+'Daily Returns'!D451)</f>
        <v>107.6718654883603</v>
      </c>
      <c r="E451" s="64">
        <f>E450*(1+'Daily Returns'!E451)</f>
        <v>104.35081918517233</v>
      </c>
      <c r="F451" s="39">
        <f>F450*(1+'Daily Returns'!E451)</f>
        <v>104350.81918517237</v>
      </c>
    </row>
    <row r="452" spans="1:6" x14ac:dyDescent="0.25">
      <c r="A452" s="60">
        <f>'Daily Prices'!A452</f>
        <v>42716</v>
      </c>
      <c r="B452" s="65">
        <f>B451*(1+'Daily Returns'!B452)</f>
        <v>96.392625440152088</v>
      </c>
      <c r="C452" s="65">
        <f>C451*(1+'Daily Returns'!C452)</f>
        <v>102.28590266124812</v>
      </c>
      <c r="D452" s="65">
        <f>D451*(1+'Daily Returns'!D452)</f>
        <v>105.2440227544658</v>
      </c>
      <c r="E452" s="65">
        <f>E451*(1+'Daily Returns'!E452)</f>
        <v>103.10442940957566</v>
      </c>
      <c r="F452" s="66">
        <f>F451*(1+'Daily Returns'!E452)</f>
        <v>103104.42940957569</v>
      </c>
    </row>
    <row r="453" spans="1:6" x14ac:dyDescent="0.25">
      <c r="A453" s="63">
        <f>'Daily Prices'!A453</f>
        <v>42717</v>
      </c>
      <c r="B453" s="64">
        <f>B452*(1+'Daily Returns'!B453)</f>
        <v>97.056370725990078</v>
      </c>
      <c r="C453" s="64">
        <f>C452*(1+'Daily Returns'!C453)</f>
        <v>102.41067711926287</v>
      </c>
      <c r="D453" s="64">
        <f>D452*(1+'Daily Returns'!D453)</f>
        <v>105.68903629379284</v>
      </c>
      <c r="E453" s="64">
        <f>E452*(1+'Daily Returns'!E453)</f>
        <v>103.49851706550973</v>
      </c>
      <c r="F453" s="39">
        <f>F452*(1+'Daily Returns'!E453)</f>
        <v>103498.51706550976</v>
      </c>
    </row>
    <row r="454" spans="1:6" x14ac:dyDescent="0.25">
      <c r="A454" s="60">
        <f>'Daily Prices'!A454</f>
        <v>42718</v>
      </c>
      <c r="B454" s="65">
        <f>B453*(1+'Daily Returns'!B454)</f>
        <v>96.711083579265946</v>
      </c>
      <c r="C454" s="65">
        <f>C453*(1+'Daily Returns'!C454)</f>
        <v>102.7499121809512</v>
      </c>
      <c r="D454" s="65">
        <f>D453*(1+'Daily Returns'!D454)</f>
        <v>104.57629253342843</v>
      </c>
      <c r="E454" s="65">
        <f>E453*(1+'Daily Returns'!E454)</f>
        <v>103.19828648689312</v>
      </c>
      <c r="F454" s="66">
        <f>F453*(1+'Daily Returns'!E454)</f>
        <v>103198.28648689315</v>
      </c>
    </row>
    <row r="455" spans="1:6" x14ac:dyDescent="0.25">
      <c r="A455" s="63">
        <f>'Daily Prices'!A455</f>
        <v>42719</v>
      </c>
      <c r="B455" s="64">
        <f>B454*(1+'Daily Returns'!B455)</f>
        <v>96.406548895321109</v>
      </c>
      <c r="C455" s="64">
        <f>C454*(1+'Daily Returns'!C455)</f>
        <v>100.279763123756</v>
      </c>
      <c r="D455" s="64">
        <f>D454*(1+'Daily Returns'!D455)</f>
        <v>104.58279980688086</v>
      </c>
      <c r="E455" s="64">
        <f>E454*(1+'Daily Returns'!E455)</f>
        <v>102.11035298852995</v>
      </c>
      <c r="F455" s="39">
        <f>F454*(1+'Daily Returns'!E455)</f>
        <v>102110.35298852998</v>
      </c>
    </row>
    <row r="456" spans="1:6" x14ac:dyDescent="0.25">
      <c r="A456" s="60">
        <f>'Daily Prices'!A456</f>
        <v>42720</v>
      </c>
      <c r="B456" s="65">
        <f>B455*(1+'Daily Returns'!B456)</f>
        <v>96.299269218548858</v>
      </c>
      <c r="C456" s="65">
        <f>C455*(1+'Daily Returns'!C456)</f>
        <v>100.58959632848921</v>
      </c>
      <c r="D456" s="65">
        <f>D455*(1+'Daily Returns'!D456)</f>
        <v>104.33384411931395</v>
      </c>
      <c r="E456" s="65">
        <f>E455*(1+'Daily Returns'!E456)</f>
        <v>102.12953958300962</v>
      </c>
      <c r="F456" s="66">
        <f>F455*(1+'Daily Returns'!E456)</f>
        <v>102129.53958300964</v>
      </c>
    </row>
    <row r="457" spans="1:6" x14ac:dyDescent="0.25">
      <c r="A457" s="63">
        <f>'Daily Prices'!A457</f>
        <v>42723</v>
      </c>
      <c r="B457" s="64">
        <f>B456*(1+'Daily Returns'!B457)</f>
        <v>95.881710978153677</v>
      </c>
      <c r="C457" s="64">
        <f>C456*(1+'Daily Returns'!C457)</f>
        <v>101.01813756531421</v>
      </c>
      <c r="D457" s="64">
        <f>D456*(1+'Daily Returns'!D457)</f>
        <v>103.82123890090047</v>
      </c>
      <c r="E457" s="64">
        <f>E456*(1+'Daily Returns'!E457)</f>
        <v>102.02019619211312</v>
      </c>
      <c r="F457" s="39">
        <f>F456*(1+'Daily Returns'!E457)</f>
        <v>102020.19619211313</v>
      </c>
    </row>
    <row r="458" spans="1:6" x14ac:dyDescent="0.25">
      <c r="A458" s="60">
        <f>'Daily Prices'!A458</f>
        <v>42724</v>
      </c>
      <c r="B458" s="65">
        <f>B457*(1+'Daily Returns'!B458)</f>
        <v>95.639159299595718</v>
      </c>
      <c r="C458" s="65">
        <f>C457*(1+'Daily Returns'!C458)</f>
        <v>100.2148536766277</v>
      </c>
      <c r="D458" s="65">
        <f>D457*(1+'Daily Returns'!D458)</f>
        <v>102.83381263250692</v>
      </c>
      <c r="E458" s="65">
        <f>E457*(1+'Daily Returns'!E458)</f>
        <v>101.32718222501991</v>
      </c>
      <c r="F458" s="66">
        <f>F457*(1+'Daily Returns'!E458)</f>
        <v>101327.18222501992</v>
      </c>
    </row>
    <row r="459" spans="1:6" x14ac:dyDescent="0.25">
      <c r="A459" s="63">
        <f>'Daily Prices'!A459</f>
        <v>42725</v>
      </c>
      <c r="B459" s="64">
        <f>B458*(1+'Daily Returns'!B459)</f>
        <v>95.400679231948814</v>
      </c>
      <c r="C459" s="64">
        <f>C458*(1+'Daily Returns'!C459)</f>
        <v>100.74064116225908</v>
      </c>
      <c r="D459" s="64">
        <f>D458*(1+'Daily Returns'!D459)</f>
        <v>102.73557379458002</v>
      </c>
      <c r="E459" s="64">
        <f>E458*(1+'Daily Returns'!E459)</f>
        <v>101.43499272471514</v>
      </c>
      <c r="F459" s="39">
        <f>F458*(1+'Daily Returns'!E459)</f>
        <v>101434.99272471515</v>
      </c>
    </row>
    <row r="460" spans="1:6" x14ac:dyDescent="0.25">
      <c r="A460" s="60">
        <f>'Daily Prices'!A460</f>
        <v>42726</v>
      </c>
      <c r="B460" s="65">
        <f>B459*(1+'Daily Returns'!B460)</f>
        <v>94.44537752194492</v>
      </c>
      <c r="C460" s="65">
        <f>C459*(1+'Daily Returns'!C460)</f>
        <v>100.64076132466128</v>
      </c>
      <c r="D460" s="65">
        <f>D459*(1+'Daily Returns'!D460)</f>
        <v>101.31572870967059</v>
      </c>
      <c r="E460" s="65">
        <f>E459*(1+'Daily Returns'!E460)</f>
        <v>100.66948623032189</v>
      </c>
      <c r="F460" s="66">
        <f>F459*(1+'Daily Returns'!E460)</f>
        <v>100669.4862303219</v>
      </c>
    </row>
    <row r="461" spans="1:6" x14ac:dyDescent="0.25">
      <c r="A461" s="63">
        <f>'Daily Prices'!A461</f>
        <v>42727</v>
      </c>
      <c r="B461" s="64">
        <f>B460*(1+'Daily Returns'!B461)</f>
        <v>94.667498438609954</v>
      </c>
      <c r="C461" s="64">
        <f>C460*(1+'Daily Returns'!C461)</f>
        <v>100.64076132466128</v>
      </c>
      <c r="D461" s="64">
        <f>D460*(1+'Daily Returns'!D461)</f>
        <v>101.61443355234151</v>
      </c>
      <c r="E461" s="64">
        <f>E460*(1+'Daily Returns'!E461)</f>
        <v>100.82955381361174</v>
      </c>
      <c r="F461" s="39">
        <f>F460*(1+'Daily Returns'!E461)</f>
        <v>100829.55381361174</v>
      </c>
    </row>
    <row r="462" spans="1:6" x14ac:dyDescent="0.25">
      <c r="A462" s="60">
        <f>'Daily Prices'!A462</f>
        <v>42730</v>
      </c>
      <c r="B462" s="65">
        <f>B461*(1+'Daily Returns'!B462)</f>
        <v>93.818276734306323</v>
      </c>
      <c r="C462" s="65">
        <f>C461*(1+'Daily Returns'!C462)</f>
        <v>100.64076132466128</v>
      </c>
      <c r="D462" s="65">
        <f>D461*(1+'Daily Returns'!D462)</f>
        <v>100.04848968282283</v>
      </c>
      <c r="E462" s="65">
        <f>E461*(1+'Daily Returns'!E462)</f>
        <v>100.09204964190765</v>
      </c>
      <c r="F462" s="66">
        <f>F461*(1+'Daily Returns'!E462)</f>
        <v>100092.04964190765</v>
      </c>
    </row>
    <row r="463" spans="1:6" x14ac:dyDescent="0.25">
      <c r="A463" s="63">
        <f>'Daily Prices'!A463</f>
        <v>42731</v>
      </c>
      <c r="B463" s="64">
        <f>B462*(1+'Daily Returns'!B463)</f>
        <v>95.295471714300902</v>
      </c>
      <c r="C463" s="64">
        <f>C462*(1+'Daily Returns'!C463)</f>
        <v>100.64076132466128</v>
      </c>
      <c r="D463" s="64">
        <f>D462*(1+'Daily Returns'!D463)</f>
        <v>101.68538382417761</v>
      </c>
      <c r="E463" s="64">
        <f>E462*(1+'Daily Returns'!E463)</f>
        <v>101.05612487596076</v>
      </c>
      <c r="F463" s="39">
        <f>F462*(1+'Daily Returns'!E463)</f>
        <v>101056.12487596077</v>
      </c>
    </row>
    <row r="464" spans="1:6" x14ac:dyDescent="0.25">
      <c r="A464" s="60">
        <f>'Daily Prices'!A464</f>
        <v>42732</v>
      </c>
      <c r="B464" s="65">
        <f>B463*(1+'Daily Returns'!B464)</f>
        <v>95.285438101698688</v>
      </c>
      <c r="C464" s="65">
        <f>C463*(1+'Daily Returns'!C464)</f>
        <v>101.40855072560618</v>
      </c>
      <c r="D464" s="65">
        <f>D463*(1+'Daily Returns'!D464)</f>
        <v>101.55565817922285</v>
      </c>
      <c r="E464" s="65">
        <f>E463*(1+'Daily Returns'!E464)</f>
        <v>101.32263925739178</v>
      </c>
      <c r="F464" s="66">
        <f>F463*(1+'Daily Returns'!E464)</f>
        <v>101322.63925739178</v>
      </c>
    </row>
    <row r="465" spans="1:6" x14ac:dyDescent="0.25">
      <c r="A465" s="63">
        <f>'Daily Prices'!A465</f>
        <v>42733</v>
      </c>
      <c r="B465" s="64">
        <f>B464*(1+'Daily Returns'!B465)</f>
        <v>95.8506285912881</v>
      </c>
      <c r="C465" s="64">
        <f>C464*(1+'Daily Returns'!C465)</f>
        <v>102.02440432741891</v>
      </c>
      <c r="D465" s="64">
        <f>D464*(1+'Daily Returns'!D465)</f>
        <v>102.01809441843861</v>
      </c>
      <c r="E465" s="64">
        <f>E464*(1+'Daily Returns'!E465)</f>
        <v>101.88748469453589</v>
      </c>
      <c r="F465" s="39">
        <f>F464*(1+'Daily Returns'!E465)</f>
        <v>101887.48469453589</v>
      </c>
    </row>
    <row r="466" spans="1:6" x14ac:dyDescent="0.25">
      <c r="A466" s="60">
        <f>'Daily Prices'!A466</f>
        <v>42734</v>
      </c>
      <c r="B466" s="65">
        <f>B465*(1+'Daily Returns'!B466)</f>
        <v>96.796950945086351</v>
      </c>
      <c r="C466" s="65">
        <f>C465*(1+'Daily Returns'!C466)</f>
        <v>102.02440432741891</v>
      </c>
      <c r="D466" s="65">
        <f>D465*(1+'Daily Returns'!D466)</f>
        <v>103.18520539893778</v>
      </c>
      <c r="E466" s="65">
        <f>E465*(1+'Daily Returns'!E466)</f>
        <v>102.53894679114056</v>
      </c>
      <c r="F466" s="66">
        <f>F465*(1+'Daily Returns'!E466)</f>
        <v>102538.94679114057</v>
      </c>
    </row>
    <row r="467" spans="1:6" x14ac:dyDescent="0.25">
      <c r="A467" s="63">
        <f>'Daily Prices'!A467</f>
        <v>42737</v>
      </c>
      <c r="B467" s="64">
        <f>B466*(1+'Daily Returns'!B467)</f>
        <v>96.684218217986796</v>
      </c>
      <c r="C467" s="64">
        <f>C466*(1+'Daily Returns'!C467)</f>
        <v>102.02440432741891</v>
      </c>
      <c r="D467" s="64">
        <f>D466*(1+'Daily Returns'!D467)</f>
        <v>112.17028065240657</v>
      </c>
      <c r="E467" s="64">
        <f>E466*(1+'Daily Returns'!E467)</f>
        <v>105.18176104677957</v>
      </c>
      <c r="F467" s="39">
        <f>F466*(1+'Daily Returns'!E467)</f>
        <v>105181.76104677957</v>
      </c>
    </row>
    <row r="468" spans="1:6" x14ac:dyDescent="0.25">
      <c r="A468" s="60">
        <f>'Daily Prices'!A468</f>
        <v>42738</v>
      </c>
      <c r="B468" s="65">
        <f>B467*(1+'Daily Returns'!B468)</f>
        <v>96.857952401414323</v>
      </c>
      <c r="C468" s="65">
        <f>C467*(1+'Daily Returns'!C468)</f>
        <v>103.14204175980875</v>
      </c>
      <c r="D468" s="65">
        <f>D467*(1+'Daily Returns'!D468)</f>
        <v>111.37197980705527</v>
      </c>
      <c r="E468" s="65">
        <f>E467*(1+'Daily Returns'!E468)</f>
        <v>105.47478280260356</v>
      </c>
      <c r="F468" s="66">
        <f>F467*(1+'Daily Returns'!E468)</f>
        <v>105474.78280260356</v>
      </c>
    </row>
    <row r="469" spans="1:6" x14ac:dyDescent="0.25">
      <c r="A469" s="63">
        <f>'Daily Prices'!A469</f>
        <v>42741</v>
      </c>
      <c r="B469" s="64">
        <f>B468*(1+'Daily Returns'!B469)</f>
        <v>97.279618606389405</v>
      </c>
      <c r="C469" s="64">
        <f>C468*(1+'Daily Returns'!C469)</f>
        <v>105.00696328737943</v>
      </c>
      <c r="D469" s="64">
        <f>D468*(1+'Daily Returns'!D469)</f>
        <v>110.5793603617678</v>
      </c>
      <c r="E469" s="64">
        <f>E468*(1+'Daily Returns'!E469)</f>
        <v>106.15018159966452</v>
      </c>
      <c r="F469" s="39">
        <f>F468*(1+'Daily Returns'!E469)</f>
        <v>106150.18159966452</v>
      </c>
    </row>
    <row r="470" spans="1:6" x14ac:dyDescent="0.25">
      <c r="A470" s="60">
        <f>'Daily Prices'!A470</f>
        <v>42744</v>
      </c>
      <c r="B470" s="65">
        <f>B469*(1+'Daily Returns'!B470)</f>
        <v>97.160814816592122</v>
      </c>
      <c r="C470" s="65">
        <f>C469*(1+'Daily Returns'!C470)</f>
        <v>105.24038310986502</v>
      </c>
      <c r="D470" s="65">
        <f>D469*(1+'Daily Returns'!D470)</f>
        <v>109.79238188278234</v>
      </c>
      <c r="E470" s="65">
        <f>E469*(1+'Daily Returns'!E470)</f>
        <v>105.97903793133432</v>
      </c>
      <c r="F470" s="66">
        <f>F469*(1+'Daily Returns'!E470)</f>
        <v>105979.03793133431</v>
      </c>
    </row>
    <row r="471" spans="1:6" x14ac:dyDescent="0.25">
      <c r="A471" s="63">
        <f>'Daily Prices'!A471</f>
        <v>42746</v>
      </c>
      <c r="B471" s="64">
        <f>B470*(1+'Daily Returns'!B471)</f>
        <v>98.665347755560859</v>
      </c>
      <c r="C471" s="64">
        <f>C470*(1+'Daily Returns'!C471)</f>
        <v>105.36096478970435</v>
      </c>
      <c r="D471" s="64">
        <f>D470*(1+'Daily Returns'!D471)</f>
        <v>109.01100422409785</v>
      </c>
      <c r="E471" s="64">
        <f>E470*(1+'Daily Returns'!E471)</f>
        <v>106.29366243061116</v>
      </c>
      <c r="F471" s="39">
        <f>F470*(1+'Daily Returns'!E471)</f>
        <v>106293.66243061115</v>
      </c>
    </row>
    <row r="472" spans="1:6" x14ac:dyDescent="0.25">
      <c r="A472" s="60">
        <f>'Daily Prices'!A472</f>
        <v>42747</v>
      </c>
      <c r="B472" s="65">
        <f>B471*(1+'Daily Returns'!B472)</f>
        <v>99.053423170519807</v>
      </c>
      <c r="C472" s="65">
        <f>C471*(1+'Daily Returns'!C472)</f>
        <v>107.41314627253529</v>
      </c>
      <c r="D472" s="65">
        <f>D471*(1+'Daily Returns'!D472)</f>
        <v>108.23518752542722</v>
      </c>
      <c r="E472" s="65">
        <f>E471*(1+'Daily Returns'!E472)</f>
        <v>107.02028223928016</v>
      </c>
      <c r="F472" s="66">
        <f>F471*(1+'Daily Returns'!E472)</f>
        <v>107020.28223928015</v>
      </c>
    </row>
    <row r="473" spans="1:6" x14ac:dyDescent="0.25">
      <c r="A473" s="63">
        <f>'Daily Prices'!A473</f>
        <v>42748</v>
      </c>
      <c r="B473" s="64">
        <f>B472*(1+'Daily Returns'!B473)</f>
        <v>99.02034133186757</v>
      </c>
      <c r="C473" s="64">
        <f>C472*(1+'Daily Returns'!C473)</f>
        <v>106.2978017657102</v>
      </c>
      <c r="D473" s="64">
        <f>D472*(1+'Daily Returns'!D473)</f>
        <v>107.46489221016388</v>
      </c>
      <c r="E473" s="64">
        <f>E472*(1+'Daily Returns'!E473)</f>
        <v>106.33655870575429</v>
      </c>
      <c r="F473" s="39">
        <f>F472*(1+'Daily Returns'!E473)</f>
        <v>106336.55870575427</v>
      </c>
    </row>
    <row r="474" spans="1:6" x14ac:dyDescent="0.25">
      <c r="A474" s="60">
        <f>'Daily Prices'!A474</f>
        <v>42751</v>
      </c>
      <c r="B474" s="65">
        <f>B473*(1+'Daily Returns'!B474)</f>
        <v>99.202509566467953</v>
      </c>
      <c r="C474" s="65">
        <f>C473*(1+'Daily Returns'!C474)</f>
        <v>107.38488432714658</v>
      </c>
      <c r="D474" s="65">
        <f>D473*(1+'Daily Returns'!D474)</f>
        <v>108.1989546380066</v>
      </c>
      <c r="E474" s="65">
        <f>E473*(1+'Daily Returns'!E474)</f>
        <v>107.04814517862738</v>
      </c>
      <c r="F474" s="66">
        <f>F473*(1+'Daily Returns'!E474)</f>
        <v>107048.14517862737</v>
      </c>
    </row>
    <row r="475" spans="1:6" x14ac:dyDescent="0.25">
      <c r="A475" s="63">
        <f>'Daily Prices'!A475</f>
        <v>42752</v>
      </c>
      <c r="B475" s="64">
        <f>B474*(1+'Daily Returns'!B475)</f>
        <v>99.011616451343883</v>
      </c>
      <c r="C475" s="64">
        <f>C474*(1+'Daily Returns'!C475)</f>
        <v>108.27446083165624</v>
      </c>
      <c r="D475" s="64">
        <f>D474*(1+'Daily Returns'!D475)</f>
        <v>108.16515879846338</v>
      </c>
      <c r="E475" s="64">
        <f>E474*(1+'Daily Returns'!E475)</f>
        <v>107.33103195827479</v>
      </c>
      <c r="F475" s="39">
        <f>F474*(1+'Daily Returns'!E475)</f>
        <v>107331.03195827478</v>
      </c>
    </row>
    <row r="476" spans="1:6" x14ac:dyDescent="0.25">
      <c r="A476" s="60">
        <f>'Daily Prices'!A476</f>
        <v>42753</v>
      </c>
      <c r="B476" s="65">
        <f>B475*(1+'Daily Returns'!B476)</f>
        <v>99.091521815473129</v>
      </c>
      <c r="C476" s="65">
        <f>C475*(1+'Daily Returns'!C476)</f>
        <v>108.49374313023148</v>
      </c>
      <c r="D476" s="65">
        <f>D475*(1+'Daily Returns'!D476)</f>
        <v>108.65320430739516</v>
      </c>
      <c r="E476" s="65">
        <f>E475*(1+'Daily Returns'!E476)</f>
        <v>107.58925099160901</v>
      </c>
      <c r="F476" s="66">
        <f>F475*(1+'Daily Returns'!E476)</f>
        <v>107589.25099160899</v>
      </c>
    </row>
    <row r="477" spans="1:6" x14ac:dyDescent="0.25">
      <c r="A477" s="63">
        <f>'Daily Prices'!A477</f>
        <v>42754</v>
      </c>
      <c r="B477" s="64">
        <f>B476*(1+'Daily Returns'!B477)</f>
        <v>99.27678011192566</v>
      </c>
      <c r="C477" s="64">
        <f>C476*(1+'Daily Returns'!C477)</f>
        <v>106.77782245707041</v>
      </c>
      <c r="D477" s="64">
        <f>D476*(1+'Daily Returns'!D477)</f>
        <v>108.93007829719342</v>
      </c>
      <c r="E477" s="64">
        <f>E476*(1+'Daily Returns'!E477)</f>
        <v>107.05119729519605</v>
      </c>
      <c r="F477" s="39">
        <f>F476*(1+'Daily Returns'!E477)</f>
        <v>107051.19729519603</v>
      </c>
    </row>
    <row r="478" spans="1:6" x14ac:dyDescent="0.25">
      <c r="A478" s="60">
        <f>'Daily Prices'!A478</f>
        <v>42755</v>
      </c>
      <c r="B478" s="65">
        <f>B477*(1+'Daily Returns'!B478)</f>
        <v>98.28032604878517</v>
      </c>
      <c r="C478" s="65">
        <f>C477*(1+'Daily Returns'!C478)</f>
        <v>107.11475149076202</v>
      </c>
      <c r="D478" s="65">
        <f>D477*(1+'Daily Returns'!D478)</f>
        <v>106.91597220764494</v>
      </c>
      <c r="E478" s="65">
        <f>E477*(1+'Daily Returns'!E478)</f>
        <v>106.27015815020799</v>
      </c>
      <c r="F478" s="66">
        <f>F477*(1+'Daily Returns'!E478)</f>
        <v>106270.15815020798</v>
      </c>
    </row>
    <row r="479" spans="1:6" x14ac:dyDescent="0.25">
      <c r="A479" s="63">
        <f>'Daily Prices'!A479</f>
        <v>42758</v>
      </c>
      <c r="B479" s="64">
        <f>B478*(1+'Daily Returns'!B479)</f>
        <v>98.581479841527084</v>
      </c>
      <c r="C479" s="64">
        <f>C478*(1+'Daily Returns'!C479)</f>
        <v>108.23553350678345</v>
      </c>
      <c r="D479" s="64">
        <f>D478*(1+'Daily Returns'!D479)</f>
        <v>107.35489829761325</v>
      </c>
      <c r="E479" s="64">
        <f>E478*(1+'Daily Returns'!E479)</f>
        <v>106.94350942829236</v>
      </c>
      <c r="F479" s="39">
        <f>F478*(1+'Daily Returns'!E479)</f>
        <v>106943.50942829235</v>
      </c>
    </row>
    <row r="480" spans="1:6" x14ac:dyDescent="0.25">
      <c r="A480" s="60">
        <f>'Daily Prices'!A480</f>
        <v>42759</v>
      </c>
      <c r="B480" s="65">
        <f>B479*(1+'Daily Returns'!B480)</f>
        <v>99.520276985873693</v>
      </c>
      <c r="C480" s="65">
        <f>C479*(1+'Daily Returns'!C480)</f>
        <v>108.64384458891199</v>
      </c>
      <c r="D480" s="65">
        <f>D479*(1+'Daily Returns'!D480)</f>
        <v>108.33413799617954</v>
      </c>
      <c r="E480" s="65">
        <f>E479*(1+'Daily Returns'!E480)</f>
        <v>107.70305916565385</v>
      </c>
      <c r="F480" s="66">
        <f>F479*(1+'Daily Returns'!E480)</f>
        <v>107703.05916565385</v>
      </c>
    </row>
    <row r="481" spans="1:6" x14ac:dyDescent="0.25">
      <c r="A481" s="63">
        <f>'Daily Prices'!A481</f>
        <v>42760</v>
      </c>
      <c r="B481" s="64">
        <f>B480*(1+'Daily Returns'!B481)</f>
        <v>100.72925459710319</v>
      </c>
      <c r="C481" s="64">
        <f>C480*(1+'Daily Returns'!C481)</f>
        <v>106.59562004048395</v>
      </c>
      <c r="D481" s="64">
        <f>D480*(1+'Daily Returns'!D481)</f>
        <v>109.59948781460562</v>
      </c>
      <c r="E481" s="64">
        <f>E480*(1+'Daily Returns'!E481)</f>
        <v>107.66077224426544</v>
      </c>
      <c r="F481" s="39">
        <f>F480*(1+'Daily Returns'!E481)</f>
        <v>107660.77224426543</v>
      </c>
    </row>
    <row r="482" spans="1:6" x14ac:dyDescent="0.25">
      <c r="A482" s="60">
        <f>'Daily Prices'!A482</f>
        <v>42762</v>
      </c>
      <c r="B482" s="65">
        <f>B481*(1+'Daily Returns'!B482)</f>
        <v>101.36297175247223</v>
      </c>
      <c r="C482" s="65">
        <f>C481*(1+'Daily Returns'!C482)</f>
        <v>105.75946215041606</v>
      </c>
      <c r="D482" s="65">
        <f>D481*(1+'Daily Returns'!D482)</f>
        <v>110.87428367514005</v>
      </c>
      <c r="E482" s="65">
        <f>E481*(1+'Daily Returns'!E482)</f>
        <v>107.90183834973624</v>
      </c>
      <c r="F482" s="66">
        <f>F481*(1+'Daily Returns'!E482)</f>
        <v>107901.83834973624</v>
      </c>
    </row>
    <row r="483" spans="1:6" x14ac:dyDescent="0.25">
      <c r="A483" s="63">
        <f>'Daily Prices'!A483</f>
        <v>42765</v>
      </c>
      <c r="B483" s="64">
        <f>B482*(1+'Daily Returns'!B483)</f>
        <v>101.24336818196029</v>
      </c>
      <c r="C483" s="64">
        <f>C482*(1+'Daily Returns'!C483)</f>
        <v>105.94740343213003</v>
      </c>
      <c r="D483" s="64">
        <f>D482*(1+'Daily Returns'!D483)</f>
        <v>110.71831902432875</v>
      </c>
      <c r="E483" s="64">
        <f>E482*(1+'Daily Returns'!E483)</f>
        <v>107.89480696826571</v>
      </c>
      <c r="F483" s="39">
        <f>F482*(1+'Daily Returns'!E483)</f>
        <v>107894.80696826571</v>
      </c>
    </row>
    <row r="484" spans="1:6" x14ac:dyDescent="0.25">
      <c r="A484" s="60">
        <f>'Daily Prices'!A484</f>
        <v>42766</v>
      </c>
      <c r="B484" s="65">
        <f>B483*(1+'Daily Returns'!B484)</f>
        <v>100.53956115305112</v>
      </c>
      <c r="C484" s="65">
        <f>C483*(1+'Daily Returns'!C484)</f>
        <v>107.28780840995336</v>
      </c>
      <c r="D484" s="65">
        <f>D483*(1+'Daily Returns'!D484)</f>
        <v>109.4193832784063</v>
      </c>
      <c r="E484" s="65">
        <f>E483*(1+'Daily Returns'!E484)</f>
        <v>107.83606727149784</v>
      </c>
      <c r="F484" s="66">
        <f>F483*(1+'Daily Returns'!E484)</f>
        <v>107836.06727149784</v>
      </c>
    </row>
    <row r="485" spans="1:6" x14ac:dyDescent="0.25">
      <c r="A485" s="63">
        <f>'Daily Prices'!A485</f>
        <v>42767</v>
      </c>
      <c r="B485" s="64">
        <f>B484*(1+'Daily Returns'!B485)</f>
        <v>102.30518614169061</v>
      </c>
      <c r="C485" s="64">
        <f>C484*(1+'Daily Returns'!C485)</f>
        <v>106.28076860437245</v>
      </c>
      <c r="D485" s="64">
        <f>D484*(1+'Daily Returns'!D485)</f>
        <v>111.02156205924868</v>
      </c>
      <c r="E485" s="64">
        <f>E484*(1+'Daily Returns'!E485)</f>
        <v>108.47302015392322</v>
      </c>
      <c r="F485" s="39">
        <f>F484*(1+'Daily Returns'!E485)</f>
        <v>108473.02015392322</v>
      </c>
    </row>
    <row r="486" spans="1:6" x14ac:dyDescent="0.25">
      <c r="A486" s="60">
        <f>'Daily Prices'!A486</f>
        <v>42768</v>
      </c>
      <c r="B486" s="65">
        <f>B485*(1+'Daily Returns'!B486)</f>
        <v>102.61408326589729</v>
      </c>
      <c r="C486" s="65">
        <f>C485*(1+'Daily Returns'!C486)</f>
        <v>107.61308938177646</v>
      </c>
      <c r="D486" s="65">
        <f>D485*(1+'Daily Returns'!D486)</f>
        <v>112.64720082285517</v>
      </c>
      <c r="E486" s="65">
        <f>E485*(1+'Daily Returns'!E486)</f>
        <v>109.59169367888047</v>
      </c>
      <c r="F486" s="66">
        <f>F485*(1+'Daily Returns'!E486)</f>
        <v>109591.69367888047</v>
      </c>
    </row>
    <row r="487" spans="1:6" x14ac:dyDescent="0.25">
      <c r="A487" s="63">
        <f>'Daily Prices'!A487</f>
        <v>42769</v>
      </c>
      <c r="B487" s="64">
        <f>B486*(1+'Daily Returns'!B487)</f>
        <v>102.66465121926571</v>
      </c>
      <c r="C487" s="64">
        <f>C486*(1+'Daily Returns'!C487)</f>
        <v>106.87501629614979</v>
      </c>
      <c r="D487" s="64">
        <f>D486*(1+'Daily Returns'!D487)</f>
        <v>113.25216734188371</v>
      </c>
      <c r="E487" s="64">
        <f>E486*(1+'Daily Returns'!E487)</f>
        <v>109.48380534629976</v>
      </c>
      <c r="F487" s="39">
        <f>F486*(1+'Daily Returns'!E487)</f>
        <v>109483.80534629976</v>
      </c>
    </row>
    <row r="488" spans="1:6" x14ac:dyDescent="0.25">
      <c r="A488" s="60">
        <f>'Daily Prices'!A488</f>
        <v>42772</v>
      </c>
      <c r="B488" s="65">
        <f>B487*(1+'Daily Returns'!B488)</f>
        <v>103.38721674130073</v>
      </c>
      <c r="C488" s="65">
        <f>C487*(1+'Daily Returns'!C488)</f>
        <v>108.0391804638551</v>
      </c>
      <c r="D488" s="65">
        <f>D487*(1+'Daily Returns'!D488)</f>
        <v>113.138911526922</v>
      </c>
      <c r="E488" s="65">
        <f>E487*(1+'Daily Returns'!E488)</f>
        <v>110.15915943360716</v>
      </c>
      <c r="F488" s="66">
        <f>F487*(1+'Daily Returns'!E488)</f>
        <v>110159.15943360716</v>
      </c>
    </row>
    <row r="489" spans="1:6" x14ac:dyDescent="0.25">
      <c r="A489" s="63">
        <f>'Daily Prices'!A489</f>
        <v>42774</v>
      </c>
      <c r="B489" s="64">
        <f>B488*(1+'Daily Returns'!B489)</f>
        <v>102.84423834337782</v>
      </c>
      <c r="C489" s="64">
        <f>C488*(1+'Daily Returns'!C489)</f>
        <v>109.06376442561401</v>
      </c>
      <c r="D489" s="64">
        <f>D488*(1+'Daily Returns'!D489)</f>
        <v>113.02576897142293</v>
      </c>
      <c r="E489" s="64">
        <f>E488*(1+'Daily Returns'!E489)</f>
        <v>110.3704229193672</v>
      </c>
      <c r="F489" s="39">
        <f>F488*(1+'Daily Returns'!E489)</f>
        <v>110370.42291936719</v>
      </c>
    </row>
    <row r="490" spans="1:6" x14ac:dyDescent="0.25">
      <c r="A490" s="60">
        <f>'Daily Prices'!A490</f>
        <v>42779</v>
      </c>
      <c r="B490" s="65">
        <f>B489*(1+'Daily Returns'!B490)</f>
        <v>103.06854048017378</v>
      </c>
      <c r="C490" s="65">
        <f>C489*(1+'Daily Returns'!C490)</f>
        <v>107.30080602229729</v>
      </c>
      <c r="D490" s="65">
        <f>D489*(1+'Daily Returns'!D490)</f>
        <v>112.91273956212341</v>
      </c>
      <c r="E490" s="65">
        <f>E489*(1+'Daily Returns'!E490)</f>
        <v>109.69589378415772</v>
      </c>
      <c r="F490" s="66">
        <f>F489*(1+'Daily Returns'!E490)</f>
        <v>109695.89378415771</v>
      </c>
    </row>
    <row r="491" spans="1:6" x14ac:dyDescent="0.25">
      <c r="A491" s="63">
        <f>'Daily Prices'!A491</f>
        <v>42780</v>
      </c>
      <c r="B491" s="64">
        <f>B490*(1+'Daily Returns'!B491)</f>
        <v>103.02378911382114</v>
      </c>
      <c r="C491" s="64">
        <f>C490*(1+'Daily Returns'!C491)</f>
        <v>107.87237340463184</v>
      </c>
      <c r="D491" s="64">
        <f>D490*(1+'Daily Returns'!D491)</f>
        <v>112.62285102542029</v>
      </c>
      <c r="E491" s="64">
        <f>E490*(1+'Daily Returns'!E491)</f>
        <v>109.83084639284667</v>
      </c>
      <c r="F491" s="39">
        <f>F490*(1+'Daily Returns'!E491)</f>
        <v>109830.84639284667</v>
      </c>
    </row>
    <row r="492" spans="1:6" x14ac:dyDescent="0.25">
      <c r="A492" s="60">
        <f>'Daily Prices'!A492</f>
        <v>42781</v>
      </c>
      <c r="B492" s="65">
        <f>B491*(1+'Daily Returns'!B492)</f>
        <v>102.35579044872786</v>
      </c>
      <c r="C492" s="65">
        <f>C491*(1+'Daily Returns'!C492)</f>
        <v>107.29975782775342</v>
      </c>
      <c r="D492" s="65">
        <f>D491*(1+'Daily Returns'!D492)</f>
        <v>110.71517034362597</v>
      </c>
      <c r="E492" s="65">
        <f>E491*(1+'Daily Returns'!E492)</f>
        <v>108.8258848288159</v>
      </c>
      <c r="F492" s="66">
        <f>F491*(1+'Daily Returns'!E492)</f>
        <v>108825.88482881589</v>
      </c>
    </row>
    <row r="493" spans="1:6" x14ac:dyDescent="0.25">
      <c r="A493" s="63">
        <f>'Daily Prices'!A493</f>
        <v>42782</v>
      </c>
      <c r="B493" s="64">
        <f>B492*(1+'Daily Returns'!B493)</f>
        <v>102.885499757521</v>
      </c>
      <c r="C493" s="64">
        <f>C492*(1+'Daily Returns'!C493)</f>
        <v>109.1535946980228</v>
      </c>
      <c r="D493" s="64">
        <f>D492*(1+'Daily Returns'!D493)</f>
        <v>111.87682361090698</v>
      </c>
      <c r="E493" s="64">
        <f>E492*(1+'Daily Returns'!E493)</f>
        <v>110.08947351356613</v>
      </c>
      <c r="F493" s="39">
        <f>F492*(1+'Daily Returns'!E493)</f>
        <v>110089.47351356612</v>
      </c>
    </row>
    <row r="494" spans="1:6" x14ac:dyDescent="0.25">
      <c r="A494" s="60">
        <f>'Daily Prices'!A494</f>
        <v>42783</v>
      </c>
      <c r="B494" s="65">
        <f>B493*(1+'Daily Returns'!B494)</f>
        <v>103.49435100339758</v>
      </c>
      <c r="C494" s="65">
        <f>C493*(1+'Daily Returns'!C494)</f>
        <v>109.16857077756798</v>
      </c>
      <c r="D494" s="65">
        <f>D493*(1+'Daily Returns'!D494)</f>
        <v>112.3165893490627</v>
      </c>
      <c r="E494" s="65">
        <f>E493*(1+'Daily Returns'!E494)</f>
        <v>110.42078209295418</v>
      </c>
      <c r="F494" s="66">
        <f>F493*(1+'Daily Returns'!E494)</f>
        <v>110420.78209295416</v>
      </c>
    </row>
    <row r="495" spans="1:6" x14ac:dyDescent="0.25">
      <c r="A495" s="63">
        <f>'Daily Prices'!A495</f>
        <v>42786</v>
      </c>
      <c r="B495" s="64">
        <f>B494*(1+'Daily Returns'!B495)</f>
        <v>104.19535879980542</v>
      </c>
      <c r="C495" s="64">
        <f>C494*(1+'Daily Returns'!C495)</f>
        <v>108.53692874543836</v>
      </c>
      <c r="D495" s="64">
        <f>D494*(1+'Daily Returns'!D495)</f>
        <v>113.44507651294101</v>
      </c>
      <c r="E495" s="64">
        <f>E494*(1+'Daily Returns'!E495)</f>
        <v>110.72243594621548</v>
      </c>
      <c r="F495" s="39">
        <f>F494*(1+'Daily Returns'!E495)</f>
        <v>110722.43594621547</v>
      </c>
    </row>
    <row r="496" spans="1:6" x14ac:dyDescent="0.25">
      <c r="A496" s="60">
        <f>'Daily Prices'!A496</f>
        <v>42787</v>
      </c>
      <c r="B496" s="65">
        <f>B495*(1+'Daily Returns'!B496)</f>
        <v>104.55893184196039</v>
      </c>
      <c r="C496" s="65">
        <f>C495*(1+'Daily Returns'!C496)</f>
        <v>108.13283664634916</v>
      </c>
      <c r="D496" s="65">
        <f>D495*(1+'Daily Returns'!D496)</f>
        <v>114.0506727681101</v>
      </c>
      <c r="E496" s="65">
        <f>E495*(1+'Daily Returns'!E496)</f>
        <v>110.85076749568333</v>
      </c>
      <c r="F496" s="66">
        <f>F495*(1+'Daily Returns'!E496)</f>
        <v>110850.76749568331</v>
      </c>
    </row>
    <row r="497" spans="1:6" x14ac:dyDescent="0.25">
      <c r="A497" s="63">
        <f>'Daily Prices'!A497</f>
        <v>42788</v>
      </c>
      <c r="B497" s="64">
        <f>B496*(1+'Daily Returns'!B497)</f>
        <v>104.93381087512729</v>
      </c>
      <c r="C497" s="64">
        <f>C496*(1+'Daily Returns'!C497)</f>
        <v>108.54488192154004</v>
      </c>
      <c r="D497" s="64">
        <f>D496*(1+'Daily Returns'!D497)</f>
        <v>113.78912235773205</v>
      </c>
      <c r="E497" s="64">
        <f>E496*(1+'Daily Returns'!E497)</f>
        <v>111.06269590592184</v>
      </c>
      <c r="F497" s="39">
        <f>F496*(1+'Daily Returns'!E497)</f>
        <v>111062.69590592182</v>
      </c>
    </row>
    <row r="498" spans="1:6" x14ac:dyDescent="0.25">
      <c r="A498" s="60">
        <f>'Daily Prices'!A498</f>
        <v>42789</v>
      </c>
      <c r="B498" s="65">
        <f>B497*(1+'Daily Returns'!B498)</f>
        <v>105.03654634329348</v>
      </c>
      <c r="C498" s="65">
        <f>C497*(1+'Daily Returns'!C498)</f>
        <v>108.93504613562789</v>
      </c>
      <c r="D498" s="65">
        <f>D497*(1+'Daily Returns'!D498)</f>
        <v>113.86196183798981</v>
      </c>
      <c r="E498" s="65">
        <f>E497*(1+'Daily Returns'!E498)</f>
        <v>111.27633075379306</v>
      </c>
      <c r="F498" s="66">
        <f>F497*(1+'Daily Returns'!E498)</f>
        <v>111276.33075379305</v>
      </c>
    </row>
    <row r="499" spans="1:6" x14ac:dyDescent="0.25">
      <c r="A499" s="63">
        <f>'Daily Prices'!A499</f>
        <v>42793</v>
      </c>
      <c r="B499" s="64">
        <f>B498*(1+'Daily Returns'!B499)</f>
        <v>104.74538980948493</v>
      </c>
      <c r="C499" s="64">
        <f>C498*(1+'Daily Returns'!C499)</f>
        <v>109.89875619925198</v>
      </c>
      <c r="D499" s="64">
        <f>D498*(1+'Daily Returns'!D499)</f>
        <v>113.31996893301699</v>
      </c>
      <c r="E499" s="64">
        <f>E498*(1+'Daily Returns'!E499)</f>
        <v>111.41865838586773</v>
      </c>
      <c r="F499" s="39">
        <f>F498*(1+'Daily Returns'!E499)</f>
        <v>111418.65838586772</v>
      </c>
    </row>
    <row r="500" spans="1:6" x14ac:dyDescent="0.25">
      <c r="A500" s="60">
        <f>'Daily Prices'!A500</f>
        <v>42794</v>
      </c>
      <c r="B500" s="65">
        <f>B499*(1+'Daily Returns'!B500)</f>
        <v>104.49251368897397</v>
      </c>
      <c r="C500" s="65">
        <f>C499*(1+'Daily Returns'!C500)</f>
        <v>109.72023556600119</v>
      </c>
      <c r="D500" s="65">
        <f>D499*(1+'Daily Returns'!D500)</f>
        <v>113.40036524696143</v>
      </c>
      <c r="E500" s="65">
        <f>E499*(1+'Daily Returns'!E500)</f>
        <v>111.28928076242843</v>
      </c>
      <c r="F500" s="66">
        <f>F499*(1+'Daily Returns'!E500)</f>
        <v>111289.28076242842</v>
      </c>
    </row>
    <row r="501" spans="1:6" x14ac:dyDescent="0.25">
      <c r="A501" s="63">
        <f>'Daily Prices'!A501</f>
        <v>42795</v>
      </c>
      <c r="B501" s="64">
        <f>B500*(1+'Daily Returns'!B501)</f>
        <v>105.36925512059599</v>
      </c>
      <c r="C501" s="64">
        <f>C500*(1+'Daily Returns'!C501)</f>
        <v>108.43505733820734</v>
      </c>
      <c r="D501" s="64">
        <f>D500*(1+'Daily Returns'!D501)</f>
        <v>113.27613422319898</v>
      </c>
      <c r="E501" s="64">
        <f>E500*(1+'Daily Returns'!E501)</f>
        <v>111.01141339617371</v>
      </c>
      <c r="F501" s="39">
        <f>F500*(1+'Daily Returns'!E501)</f>
        <v>111011.4133961737</v>
      </c>
    </row>
    <row r="502" spans="1:6" x14ac:dyDescent="0.25">
      <c r="A502" s="60">
        <f>'Daily Prices'!A502</f>
        <v>42796</v>
      </c>
      <c r="B502" s="65">
        <f>B501*(1+'Daily Returns'!B502)</f>
        <v>104.84321753235655</v>
      </c>
      <c r="C502" s="65">
        <f>C501*(1+'Daily Returns'!C502)</f>
        <v>108.40108273255426</v>
      </c>
      <c r="D502" s="65">
        <f>D501*(1+'Daily Returns'!D502)</f>
        <v>113.15203929553508</v>
      </c>
      <c r="E502" s="65">
        <f>E501*(1+'Daily Returns'!E502)</f>
        <v>110.79475497146386</v>
      </c>
      <c r="F502" s="66">
        <f>F501*(1+'Daily Returns'!E502)</f>
        <v>110794.75497146384</v>
      </c>
    </row>
    <row r="503" spans="1:6" x14ac:dyDescent="0.25">
      <c r="A503" s="63">
        <f>'Daily Prices'!A503</f>
        <v>42797</v>
      </c>
      <c r="B503" s="64">
        <f>B502*(1+'Daily Returns'!B503)</f>
        <v>104.81653393942166</v>
      </c>
      <c r="C503" s="64">
        <f>C502*(1+'Daily Returns'!C503)</f>
        <v>107.30444849833708</v>
      </c>
      <c r="D503" s="64">
        <f>D502*(1+'Daily Returns'!D503)</f>
        <v>113.09851172358772</v>
      </c>
      <c r="E503" s="64">
        <f>E502*(1+'Daily Returns'!E503)</f>
        <v>110.32223186465426</v>
      </c>
      <c r="F503" s="39">
        <f>F502*(1+'Daily Returns'!E503)</f>
        <v>110322.23186465424</v>
      </c>
    </row>
    <row r="504" spans="1:6" x14ac:dyDescent="0.25">
      <c r="A504" s="60">
        <f>'Daily Prices'!A504</f>
        <v>42801</v>
      </c>
      <c r="B504" s="65">
        <f>B503*(1+'Daily Returns'!B504)</f>
        <v>105.42404009955085</v>
      </c>
      <c r="C504" s="65">
        <f>C503*(1+'Daily Returns'!C504)</f>
        <v>106.19704406518173</v>
      </c>
      <c r="D504" s="65">
        <f>D503*(1+'Daily Returns'!D504)</f>
        <v>113.61129248163513</v>
      </c>
      <c r="E504" s="65">
        <f>E503*(1+'Daily Returns'!E504)</f>
        <v>110.20869540854538</v>
      </c>
      <c r="F504" s="66">
        <f>F503*(1+'Daily Returns'!E504)</f>
        <v>110208.69540854536</v>
      </c>
    </row>
    <row r="505" spans="1:6" x14ac:dyDescent="0.25">
      <c r="A505" s="63">
        <f>'Daily Prices'!A505</f>
        <v>42802</v>
      </c>
      <c r="B505" s="64">
        <f>B504*(1+'Daily Returns'!B505)</f>
        <v>105.06915558425067</v>
      </c>
      <c r="C505" s="64">
        <f>C504*(1+'Daily Returns'!C505)</f>
        <v>105.88992306383091</v>
      </c>
      <c r="D505" s="64">
        <f>D504*(1+'Daily Returns'!D505)</f>
        <v>114.12639815184818</v>
      </c>
      <c r="E505" s="64">
        <f>E504*(1+'Daily Returns'!E505)</f>
        <v>110.11981263253848</v>
      </c>
      <c r="F505" s="39">
        <f>F504*(1+'Daily Returns'!E505)</f>
        <v>110119.81263253847</v>
      </c>
    </row>
    <row r="506" spans="1:6" x14ac:dyDescent="0.25">
      <c r="A506" s="60">
        <f>'Daily Prices'!A506</f>
        <v>42804</v>
      </c>
      <c r="B506" s="65">
        <f>B505*(1+'Daily Returns'!B506)</f>
        <v>105.23016598358119</v>
      </c>
      <c r="C506" s="65">
        <f>C505*(1+'Daily Returns'!C506)</f>
        <v>104.87559830617043</v>
      </c>
      <c r="D506" s="65">
        <f>D505*(1+'Daily Returns'!D506)</f>
        <v>114.64383927521644</v>
      </c>
      <c r="E506" s="65">
        <f>E505*(1+'Daily Returns'!E506)</f>
        <v>109.89828310787644</v>
      </c>
      <c r="F506" s="66">
        <f>F505*(1+'Daily Returns'!E506)</f>
        <v>109898.28310787643</v>
      </c>
    </row>
    <row r="507" spans="1:6" x14ac:dyDescent="0.25">
      <c r="A507" s="63">
        <f>'Daily Prices'!A507</f>
        <v>42808</v>
      </c>
      <c r="B507" s="64">
        <f>B506*(1+'Daily Returns'!B507)</f>
        <v>107.03476210522638</v>
      </c>
      <c r="C507" s="64">
        <f>C506*(1+'Daily Returns'!C507)</f>
        <v>103.78788682800783</v>
      </c>
      <c r="D507" s="64">
        <f>D506*(1+'Daily Returns'!D507)</f>
        <v>115.16362644052136</v>
      </c>
      <c r="E507" s="64">
        <f>E506*(1+'Daily Returns'!E507)</f>
        <v>110.15723781278193</v>
      </c>
      <c r="F507" s="39">
        <f>F506*(1+'Daily Returns'!E507)</f>
        <v>110157.23781278192</v>
      </c>
    </row>
    <row r="508" spans="1:6" x14ac:dyDescent="0.25">
      <c r="A508" s="60">
        <f>'Daily Prices'!A508</f>
        <v>42809</v>
      </c>
      <c r="B508" s="65">
        <f>B507*(1+'Daily Returns'!B508)</f>
        <v>106.87291557151235</v>
      </c>
      <c r="C508" s="65">
        <f>C507*(1+'Daily Returns'!C508)</f>
        <v>102.94495498069973</v>
      </c>
      <c r="D508" s="65">
        <f>D507*(1+'Daily Returns'!D508)</f>
        <v>115.57358466802404</v>
      </c>
      <c r="E508" s="65">
        <f>E507*(1+'Daily Returns'!E508)</f>
        <v>109.86704370502001</v>
      </c>
      <c r="F508" s="66">
        <f>F507*(1+'Daily Returns'!E508)</f>
        <v>109867.04370502001</v>
      </c>
    </row>
    <row r="509" spans="1:6" x14ac:dyDescent="0.25">
      <c r="A509" s="63">
        <f>'Daily Prices'!A509</f>
        <v>42810</v>
      </c>
      <c r="B509" s="64">
        <f>B508*(1+'Daily Returns'!B509)</f>
        <v>107.55541935047623</v>
      </c>
      <c r="C509" s="64">
        <f>C508*(1+'Daily Returns'!C509)</f>
        <v>105.32886383179847</v>
      </c>
      <c r="D509" s="64">
        <f>D508*(1+'Daily Returns'!D509)</f>
        <v>117.09250823904779</v>
      </c>
      <c r="E509" s="64">
        <f>E508*(1+'Daily Returns'!E509)</f>
        <v>111.52839054283876</v>
      </c>
      <c r="F509" s="39">
        <f>F508*(1+'Daily Returns'!E509)</f>
        <v>111528.39054283877</v>
      </c>
    </row>
    <row r="510" spans="1:6" x14ac:dyDescent="0.25">
      <c r="A510" s="60">
        <f>'Daily Prices'!A510</f>
        <v>42811</v>
      </c>
      <c r="B510" s="65">
        <f>B509*(1+'Daily Returns'!B510)</f>
        <v>107.78495641558638</v>
      </c>
      <c r="C510" s="65">
        <f>C509*(1+'Daily Returns'!C510)</f>
        <v>105.5576322909959</v>
      </c>
      <c r="D510" s="65">
        <f>D509*(1+'Daily Returns'!D510)</f>
        <v>116.48124435861368</v>
      </c>
      <c r="E510" s="65">
        <f>E509*(1+'Daily Returns'!E510)</f>
        <v>111.52202353509986</v>
      </c>
      <c r="F510" s="66">
        <f>F509*(1+'Daily Returns'!E510)</f>
        <v>111522.02353509986</v>
      </c>
    </row>
    <row r="511" spans="1:6" x14ac:dyDescent="0.25">
      <c r="A511" s="63">
        <f>'Daily Prices'!A511</f>
        <v>42814</v>
      </c>
      <c r="B511" s="64">
        <f>B510*(1+'Daily Returns'!B511)</f>
        <v>107.31144987883319</v>
      </c>
      <c r="C511" s="64">
        <f>C510*(1+'Daily Returns'!C511)</f>
        <v>105.4508343694083</v>
      </c>
      <c r="D511" s="64">
        <f>D510*(1+'Daily Returns'!D511)</f>
        <v>116.07842314070399</v>
      </c>
      <c r="E511" s="64">
        <f>E510*(1+'Daily Returns'!E511)</f>
        <v>111.21421216237593</v>
      </c>
      <c r="F511" s="39">
        <f>F510*(1+'Daily Returns'!E511)</f>
        <v>111214.21216237593</v>
      </c>
    </row>
    <row r="512" spans="1:6" x14ac:dyDescent="0.25">
      <c r="A512" s="60">
        <f>'Daily Prices'!A512</f>
        <v>42815</v>
      </c>
      <c r="B512" s="65">
        <f>B511*(1+'Daily Returns'!B512)</f>
        <v>107.19042851523615</v>
      </c>
      <c r="C512" s="65">
        <f>C511*(1+'Daily Returns'!C512)</f>
        <v>106.57072542006743</v>
      </c>
      <c r="D512" s="65">
        <f>D511*(1+'Daily Returns'!D512)</f>
        <v>115.89957807678577</v>
      </c>
      <c r="E512" s="65">
        <f>E511*(1+'Daily Returns'!E512)</f>
        <v>111.59761946651449</v>
      </c>
      <c r="F512" s="66">
        <f>F511*(1+'Daily Returns'!E512)</f>
        <v>111597.61946651449</v>
      </c>
    </row>
    <row r="513" spans="1:6" x14ac:dyDescent="0.25">
      <c r="A513" s="63">
        <f>'Daily Prices'!A513</f>
        <v>42816</v>
      </c>
      <c r="B513" s="64">
        <f>B512*(1+'Daily Returns'!B513)</f>
        <v>106.03521798023374</v>
      </c>
      <c r="C513" s="64">
        <f>C512*(1+'Daily Returns'!C513)</f>
        <v>107.05192533028951</v>
      </c>
      <c r="D513" s="64">
        <f>D512*(1+'Daily Returns'!D513)</f>
        <v>114.51331891937272</v>
      </c>
      <c r="E513" s="64">
        <f>E512*(1+'Daily Returns'!E513)</f>
        <v>111.03792513410623</v>
      </c>
      <c r="F513" s="39">
        <f>F512*(1+'Daily Returns'!E513)</f>
        <v>111037.92513410623</v>
      </c>
    </row>
    <row r="514" spans="1:6" x14ac:dyDescent="0.25">
      <c r="A514" s="60">
        <f>'Daily Prices'!A514</f>
        <v>42817</v>
      </c>
      <c r="B514" s="65">
        <f>B513*(1+'Daily Returns'!B514)</f>
        <v>106.63316312545574</v>
      </c>
      <c r="C514" s="65">
        <f>C513*(1+'Daily Returns'!C514)</f>
        <v>106.95177034162408</v>
      </c>
      <c r="D514" s="65">
        <f>D513*(1+'Daily Returns'!D514)</f>
        <v>115.29419173366354</v>
      </c>
      <c r="E514" s="65">
        <f>E513*(1+'Daily Returns'!E514)</f>
        <v>111.41137043267888</v>
      </c>
      <c r="F514" s="66">
        <f>F513*(1+'Daily Returns'!E514)</f>
        <v>111411.37043267887</v>
      </c>
    </row>
    <row r="515" spans="1:6" x14ac:dyDescent="0.25">
      <c r="A515" s="63">
        <f>'Daily Prices'!A515</f>
        <v>42818</v>
      </c>
      <c r="B515" s="64">
        <f>B514*(1+'Daily Returns'!B515)</f>
        <v>106.95758326626078</v>
      </c>
      <c r="C515" s="64">
        <f>C514*(1+'Daily Returns'!C515)</f>
        <v>106.90633110814755</v>
      </c>
      <c r="D515" s="64">
        <f>D514*(1+'Daily Returns'!D515)</f>
        <v>116.1842188123176</v>
      </c>
      <c r="E515" s="64">
        <f>E514*(1+'Daily Returns'!E515)</f>
        <v>111.75214001639246</v>
      </c>
      <c r="F515" s="39">
        <f>F514*(1+'Daily Returns'!E515)</f>
        <v>111752.14001639246</v>
      </c>
    </row>
    <row r="516" spans="1:6" x14ac:dyDescent="0.25">
      <c r="A516" s="60">
        <f>'Daily Prices'!A516</f>
        <v>42821</v>
      </c>
      <c r="B516" s="65">
        <f>B515*(1+'Daily Returns'!B516)</f>
        <v>106.28776691772508</v>
      </c>
      <c r="C516" s="65">
        <f>C515*(1+'Daily Returns'!C516)</f>
        <v>107.22384233791442</v>
      </c>
      <c r="D516" s="65">
        <f>D515*(1+'Daily Returns'!D516)</f>
        <v>115.76544427884711</v>
      </c>
      <c r="E516" s="65">
        <f>E515*(1+'Daily Returns'!E516)</f>
        <v>111.55410885196453</v>
      </c>
      <c r="F516" s="66">
        <f>F515*(1+'Daily Returns'!E516)</f>
        <v>111554.10885196453</v>
      </c>
    </row>
    <row r="517" spans="1:6" x14ac:dyDescent="0.25">
      <c r="A517" s="63">
        <f>'Daily Prices'!A517</f>
        <v>42822</v>
      </c>
      <c r="B517" s="64">
        <f>B516*(1+'Daily Returns'!B517)</f>
        <v>106.91439510766864</v>
      </c>
      <c r="C517" s="64">
        <f>C516*(1+'Daily Returns'!C517)</f>
        <v>107.13549264029866</v>
      </c>
      <c r="D517" s="64">
        <f>D516*(1+'Daily Returns'!D517)</f>
        <v>116.41302294338668</v>
      </c>
      <c r="E517" s="64">
        <f>E516*(1+'Daily Returns'!E517)</f>
        <v>111.90185094348786</v>
      </c>
      <c r="F517" s="39">
        <f>F516*(1+'Daily Returns'!E517)</f>
        <v>111901.85094348787</v>
      </c>
    </row>
    <row r="518" spans="1:6" x14ac:dyDescent="0.25">
      <c r="A518" s="60">
        <f>'Daily Prices'!A518</f>
        <v>42823</v>
      </c>
      <c r="B518" s="65">
        <f>B517*(1+'Daily Returns'!B518)</f>
        <v>107.35758268460209</v>
      </c>
      <c r="C518" s="65">
        <f>C517*(1+'Daily Returns'!C518)</f>
        <v>106.31652514074976</v>
      </c>
      <c r="D518" s="65">
        <f>D517*(1+'Daily Returns'!D518)</f>
        <v>117.24595394529688</v>
      </c>
      <c r="E518" s="65">
        <f>E517*(1+'Daily Returns'!E518)</f>
        <v>111.9390445795284</v>
      </c>
      <c r="F518" s="66">
        <f>F517*(1+'Daily Returns'!E518)</f>
        <v>111939.0445795284</v>
      </c>
    </row>
    <row r="519" spans="1:6" x14ac:dyDescent="0.25">
      <c r="A519" s="63">
        <f>'Daily Prices'!A519</f>
        <v>42824</v>
      </c>
      <c r="B519" s="64">
        <f>B518*(1+'Daily Returns'!B519)</f>
        <v>107.77924888957716</v>
      </c>
      <c r="C519" s="64">
        <f>C518*(1+'Daily Returns'!C519)</f>
        <v>106.00327220131774</v>
      </c>
      <c r="D519" s="64">
        <f>D518*(1+'Daily Returns'!D519)</f>
        <v>117.65969058964289</v>
      </c>
      <c r="E519" s="64">
        <f>E518*(1+'Daily Returns'!E519)</f>
        <v>112.05751800116239</v>
      </c>
      <c r="F519" s="39">
        <f>F518*(1+'Daily Returns'!E519)</f>
        <v>112057.51800116239</v>
      </c>
    </row>
    <row r="520" spans="1:6" x14ac:dyDescent="0.25">
      <c r="A520" s="60">
        <f>'Daily Prices'!A520</f>
        <v>42825</v>
      </c>
      <c r="B520" s="65">
        <f>B519*(1+'Daily Returns'!B520)</f>
        <v>107.6813848130367</v>
      </c>
      <c r="C520" s="65">
        <f>C519*(1+'Daily Returns'!C520)</f>
        <v>105.79683028590448</v>
      </c>
      <c r="D520" s="65">
        <f>D519*(1+'Daily Returns'!D520)</f>
        <v>117.89017401708679</v>
      </c>
      <c r="E520" s="65">
        <f>E519*(1+'Daily Returns'!E520)</f>
        <v>112.00555313694953</v>
      </c>
      <c r="F520" s="66">
        <f>F519*(1+'Daily Returns'!E520)</f>
        <v>112005.55313694951</v>
      </c>
    </row>
    <row r="521" spans="1:6" x14ac:dyDescent="0.25">
      <c r="A521" s="63">
        <f>'Daily Prices'!A521</f>
        <v>42830</v>
      </c>
      <c r="B521" s="64">
        <f>B520*(1+'Daily Returns'!B521)</f>
        <v>108.96735949488756</v>
      </c>
      <c r="C521" s="64">
        <f>C520*(1+'Daily Returns'!C521)</f>
        <v>106.1371004397047</v>
      </c>
      <c r="D521" s="64">
        <f>D520*(1+'Daily Returns'!D521)</f>
        <v>123.67052205126048</v>
      </c>
      <c r="E521" s="64">
        <f>E520*(1+'Daily Returns'!E521)</f>
        <v>114.19847807580616</v>
      </c>
      <c r="F521" s="39">
        <f>F520*(1+'Daily Returns'!E521)</f>
        <v>114198.47807580615</v>
      </c>
    </row>
    <row r="522" spans="1:6" x14ac:dyDescent="0.25">
      <c r="A522" s="60">
        <f>'Daily Prices'!A522</f>
        <v>42832</v>
      </c>
      <c r="B522" s="65">
        <f>B521*(1+'Daily Returns'!B522)</f>
        <v>107.9944262554921</v>
      </c>
      <c r="C522" s="65">
        <f>C521*(1+'Daily Returns'!C522)</f>
        <v>106.68058931069565</v>
      </c>
      <c r="D522" s="65">
        <f>D521*(1+'Daily Returns'!D522)</f>
        <v>122.47960159600828</v>
      </c>
      <c r="E522" s="65">
        <f>E521*(1+'Daily Returns'!E522)</f>
        <v>113.79658129803757</v>
      </c>
      <c r="F522" s="66">
        <f>F521*(1+'Daily Returns'!E522)</f>
        <v>113796.58129803755</v>
      </c>
    </row>
    <row r="523" spans="1:6" x14ac:dyDescent="0.25">
      <c r="A523" s="63">
        <f>'Daily Prices'!A523</f>
        <v>42835</v>
      </c>
      <c r="B523" s="64">
        <f>B522*(1+'Daily Returns'!B523)</f>
        <v>107.51866579127029</v>
      </c>
      <c r="C523" s="64">
        <f>C522*(1+'Daily Returns'!C523)</f>
        <v>105.75739196619192</v>
      </c>
      <c r="D523" s="64">
        <f>D522*(1+'Daily Returns'!D523)</f>
        <v>121.3001494478935</v>
      </c>
      <c r="E523" s="64">
        <f>E522*(1+'Daily Returns'!E523)</f>
        <v>112.92352270863617</v>
      </c>
      <c r="F523" s="39">
        <f>F522*(1+'Daily Returns'!E523)</f>
        <v>112923.52270863616</v>
      </c>
    </row>
    <row r="524" spans="1:6" x14ac:dyDescent="0.25">
      <c r="A524" s="60">
        <f>'Daily Prices'!A524</f>
        <v>42837</v>
      </c>
      <c r="B524" s="65">
        <f>B523*(1+'Daily Returns'!B524)</f>
        <v>107.7649255440508</v>
      </c>
      <c r="C524" s="65">
        <f>C523*(1+'Daily Returns'!C524)</f>
        <v>108.12607579154096</v>
      </c>
      <c r="D524" s="65">
        <f>D523*(1+'Daily Returns'!D524)</f>
        <v>120.13205516959189</v>
      </c>
      <c r="E524" s="65">
        <f>E523*(1+'Daily Returns'!E524)</f>
        <v>113.68656007876818</v>
      </c>
      <c r="F524" s="66">
        <f>F523*(1+'Daily Returns'!E524)</f>
        <v>113686.56007876818</v>
      </c>
    </row>
    <row r="525" spans="1:6" x14ac:dyDescent="0.25">
      <c r="A525" s="63">
        <f>'Daily Prices'!A525</f>
        <v>42838</v>
      </c>
      <c r="B525" s="64">
        <f>B524*(1+'Daily Returns'!B525)</f>
        <v>107.10317970999948</v>
      </c>
      <c r="C525" s="64">
        <f>C524*(1+'Daily Returns'!C525)</f>
        <v>108.49074267334956</v>
      </c>
      <c r="D525" s="64">
        <f>D524*(1+'Daily Returns'!D525)</f>
        <v>118.97520938726669</v>
      </c>
      <c r="E525" s="64">
        <f>E524*(1+'Daily Returns'!E525)</f>
        <v>113.30206250723988</v>
      </c>
      <c r="F525" s="39">
        <f>F524*(1+'Daily Returns'!E525)</f>
        <v>113302.06250723988</v>
      </c>
    </row>
    <row r="526" spans="1:6" x14ac:dyDescent="0.25">
      <c r="A526" s="60">
        <f>'Daily Prices'!A526</f>
        <v>42842</v>
      </c>
      <c r="B526" s="65">
        <f>B525*(1+'Daily Returns'!B526)</f>
        <v>106.92944552657195</v>
      </c>
      <c r="C526" s="65">
        <f>C525*(1+'Daily Returns'!C526)</f>
        <v>108.49074267334956</v>
      </c>
      <c r="D526" s="65">
        <f>D525*(1+'Daily Returns'!D526)</f>
        <v>118.92567014420953</v>
      </c>
      <c r="E526" s="65">
        <f>E525*(1+'Daily Returns'!E526)</f>
        <v>113.23277254063464</v>
      </c>
      <c r="F526" s="66">
        <f>F525*(1+'Daily Returns'!E526)</f>
        <v>113232.77254063464</v>
      </c>
    </row>
    <row r="527" spans="1:6" x14ac:dyDescent="0.25">
      <c r="A527" s="63">
        <f>'Daily Prices'!A527</f>
        <v>42843</v>
      </c>
      <c r="B527" s="64">
        <f>B526*(1+'Daily Returns'!B527)</f>
        <v>106.58568523393946</v>
      </c>
      <c r="C527" s="64">
        <f>C526*(1+'Daily Returns'!C527)</f>
        <v>108.25402103805084</v>
      </c>
      <c r="D527" s="64">
        <f>D526*(1+'Daily Returns'!D527)</f>
        <v>118.53859232981378</v>
      </c>
      <c r="E527" s="64">
        <f>E526*(1+'Daily Returns'!E527)</f>
        <v>112.91417321026198</v>
      </c>
      <c r="F527" s="39">
        <f>F526*(1+'Daily Returns'!E527)</f>
        <v>112914.17321026199</v>
      </c>
    </row>
    <row r="528" spans="1:6" x14ac:dyDescent="0.25">
      <c r="A528" s="60">
        <f>'Daily Prices'!A528</f>
        <v>42844</v>
      </c>
      <c r="B528" s="65">
        <f>B527*(1+'Daily Returns'!B528)</f>
        <v>106.64919509341799</v>
      </c>
      <c r="C528" s="65">
        <f>C527*(1+'Daily Returns'!C528)</f>
        <v>108.33672358756164</v>
      </c>
      <c r="D528" s="65">
        <f>D527*(1+'Daily Returns'!D528)</f>
        <v>118.65341421944201</v>
      </c>
      <c r="E528" s="65">
        <f>E527*(1+'Daily Returns'!E528)</f>
        <v>113.00167467868586</v>
      </c>
      <c r="F528" s="66">
        <f>F527*(1+'Daily Returns'!E528)</f>
        <v>113001.67467868587</v>
      </c>
    </row>
    <row r="529" spans="1:6" x14ac:dyDescent="0.25">
      <c r="A529" s="63">
        <f>'Daily Prices'!A529</f>
        <v>42845</v>
      </c>
      <c r="B529" s="64">
        <f>B528*(1+'Daily Returns'!B529)</f>
        <v>106.96118227947679</v>
      </c>
      <c r="C529" s="64">
        <f>C528*(1+'Daily Returns'!C529)</f>
        <v>108.72911521505526</v>
      </c>
      <c r="D529" s="64">
        <f>D528*(1+'Daily Returns'!D529)</f>
        <v>119.28147106362431</v>
      </c>
      <c r="E529" s="64">
        <f>E528*(1+'Daily Returns'!E529)</f>
        <v>113.44400329153018</v>
      </c>
      <c r="F529" s="39">
        <f>F528*(1+'Daily Returns'!E529)</f>
        <v>113444.00329153019</v>
      </c>
    </row>
    <row r="530" spans="1:6" x14ac:dyDescent="0.25">
      <c r="A530" s="60">
        <f>'Daily Prices'!A530</f>
        <v>42846</v>
      </c>
      <c r="B530" s="65">
        <f>B529*(1+'Daily Returns'!B530)</f>
        <v>106.75363918402006</v>
      </c>
      <c r="C530" s="65">
        <f>C529*(1+'Daily Returns'!C530)</f>
        <v>108.59539179612239</v>
      </c>
      <c r="D530" s="65">
        <f>D529*(1+'Daily Returns'!D530)</f>
        <v>118.99766997627991</v>
      </c>
      <c r="E530" s="65">
        <f>E529*(1+'Daily Returns'!E530)</f>
        <v>113.24118412447031</v>
      </c>
      <c r="F530" s="66">
        <f>F529*(1+'Daily Returns'!E530)</f>
        <v>113241.18412447031</v>
      </c>
    </row>
    <row r="531" spans="1:6" x14ac:dyDescent="0.25">
      <c r="A531" s="63">
        <f>'Daily Prices'!A531</f>
        <v>42849</v>
      </c>
      <c r="B531" s="64">
        <f>B530*(1+'Daily Returns'!B531)</f>
        <v>107.80985867874769</v>
      </c>
      <c r="C531" s="64">
        <f>C530*(1+'Daily Returns'!C531)</f>
        <v>107.28352391475542</v>
      </c>
      <c r="D531" s="64">
        <f>D530*(1+'Daily Returns'!D531)</f>
        <v>120.12531749197083</v>
      </c>
      <c r="E531" s="64">
        <f>E530*(1+'Daily Returns'!E531)</f>
        <v>113.35203940123104</v>
      </c>
      <c r="F531" s="39">
        <f>F530*(1+'Daily Returns'!E531)</f>
        <v>113352.03940123104</v>
      </c>
    </row>
    <row r="532" spans="1:6" x14ac:dyDescent="0.25">
      <c r="A532" s="60">
        <f>'Daily Prices'!A532</f>
        <v>42850</v>
      </c>
      <c r="B532" s="65">
        <f>B531*(1+'Daily Returns'!B532)</f>
        <v>108.85466312145684</v>
      </c>
      <c r="C532" s="65">
        <f>C531*(1+'Daily Returns'!C532)</f>
        <v>106.8635778731899</v>
      </c>
      <c r="D532" s="65">
        <f>D531*(1+'Daily Returns'!D532)</f>
        <v>121.03885471987233</v>
      </c>
      <c r="E532" s="65">
        <f>E531*(1+'Daily Returns'!E532)</f>
        <v>113.76272186081729</v>
      </c>
      <c r="F532" s="66">
        <f>F531*(1+'Daily Returns'!E532)</f>
        <v>113762.72186081728</v>
      </c>
    </row>
    <row r="533" spans="1:6" x14ac:dyDescent="0.25">
      <c r="A533" s="63">
        <f>'Daily Prices'!A533</f>
        <v>42851</v>
      </c>
      <c r="B533" s="64">
        <f>B532*(1+'Daily Returns'!B533)</f>
        <v>109.54578271993782</v>
      </c>
      <c r="C533" s="64">
        <f>C532*(1+'Daily Returns'!C533)</f>
        <v>106.04179335080448</v>
      </c>
      <c r="D533" s="64">
        <f>D532*(1+'Daily Returns'!D533)</f>
        <v>121.5140955939461</v>
      </c>
      <c r="E533" s="64">
        <f>E532*(1+'Daily Returns'!E533)</f>
        <v>113.76347213849655</v>
      </c>
      <c r="F533" s="39">
        <f>F532*(1+'Daily Returns'!E533)</f>
        <v>113763.47213849655</v>
      </c>
    </row>
    <row r="534" spans="1:6" x14ac:dyDescent="0.25">
      <c r="A534" s="60">
        <f>'Daily Prices'!A534</f>
        <v>42852</v>
      </c>
      <c r="B534" s="65">
        <f>B533*(1+'Daily Returns'!B534)</f>
        <v>109.16912235699733</v>
      </c>
      <c r="C534" s="65">
        <f>C533*(1+'Daily Returns'!C534)</f>
        <v>106.06653074203948</v>
      </c>
      <c r="D534" s="65">
        <f>D533*(1+'Daily Returns'!D534)</f>
        <v>121.3020844266252</v>
      </c>
      <c r="E534" s="65">
        <f>E533*(1+'Daily Returns'!E534)</f>
        <v>113.59719241007933</v>
      </c>
      <c r="F534" s="66">
        <f>F533*(1+'Daily Returns'!E534)</f>
        <v>113597.19241007933</v>
      </c>
    </row>
    <row r="535" spans="1:6" x14ac:dyDescent="0.25">
      <c r="A535" s="63">
        <f>'Daily Prices'!A535</f>
        <v>42853</v>
      </c>
      <c r="B535" s="64">
        <f>B534*(1+'Daily Returns'!B535)</f>
        <v>108.76436060803687</v>
      </c>
      <c r="C535" s="64">
        <f>C534*(1+'Daily Returns'!C535)</f>
        <v>106.65503956868933</v>
      </c>
      <c r="D535" s="64">
        <f>D534*(1+'Daily Returns'!D535)</f>
        <v>122.08379688910344</v>
      </c>
      <c r="E535" s="64">
        <f>E534*(1+'Daily Returns'!E535)</f>
        <v>113.94257344293899</v>
      </c>
      <c r="F535" s="39">
        <f>F534*(1+'Daily Returns'!E535)</f>
        <v>113942.57344293898</v>
      </c>
    </row>
    <row r="536" spans="1:6" x14ac:dyDescent="0.25">
      <c r="A536" s="60">
        <f>'Daily Prices'!A536</f>
        <v>42859</v>
      </c>
      <c r="B536" s="65">
        <f>B535*(1+'Daily Returns'!B536)</f>
        <v>109.5198262003799</v>
      </c>
      <c r="C536" s="65">
        <f>C535*(1+'Daily Returns'!C536)</f>
        <v>103.38337545110063</v>
      </c>
      <c r="D536" s="65">
        <f>D535*(1+'Daily Returns'!D536)</f>
        <v>120.32305464010577</v>
      </c>
      <c r="E536" s="65">
        <f>E535*(1+'Daily Returns'!E536)</f>
        <v>112.28892119602662</v>
      </c>
      <c r="F536" s="66">
        <f>F535*(1+'Daily Returns'!E536)</f>
        <v>112288.92119602661</v>
      </c>
    </row>
    <row r="537" spans="1:6" x14ac:dyDescent="0.25">
      <c r="A537" s="63">
        <f>'Daily Prices'!A537</f>
        <v>42860</v>
      </c>
      <c r="B537" s="64">
        <f>B536*(1+'Daily Returns'!B537)</f>
        <v>108.54769274169911</v>
      </c>
      <c r="C537" s="64">
        <f>C536*(1+'Daily Returns'!C537)</f>
        <v>103.51785881107776</v>
      </c>
      <c r="D537" s="64">
        <f>D536*(1+'Daily Returns'!D537)</f>
        <v>122.65559730472928</v>
      </c>
      <c r="E537" s="64">
        <f>E536*(1+'Daily Returns'!E537)</f>
        <v>112.70137318755269</v>
      </c>
      <c r="F537" s="39">
        <f>F536*(1+'Daily Returns'!E537)</f>
        <v>112701.37318755267</v>
      </c>
    </row>
    <row r="538" spans="1:6" x14ac:dyDescent="0.25">
      <c r="A538" s="60">
        <f>'Daily Prices'!A538</f>
        <v>42864</v>
      </c>
      <c r="B538" s="65">
        <f>B537*(1+'Daily Returns'!B538)</f>
        <v>108.81834580627705</v>
      </c>
      <c r="C538" s="65">
        <f>C537*(1+'Daily Returns'!C538)</f>
        <v>103.41507023362053</v>
      </c>
      <c r="D538" s="65">
        <f>D537*(1+'Daily Returns'!D538)</f>
        <v>124.56303542594468</v>
      </c>
      <c r="E538" s="65">
        <f>E537*(1+'Daily Returns'!E538)</f>
        <v>113.26670467322788</v>
      </c>
      <c r="F538" s="66">
        <f>F537*(1+'Daily Returns'!E538)</f>
        <v>113266.70467322787</v>
      </c>
    </row>
    <row r="539" spans="1:6" x14ac:dyDescent="0.25">
      <c r="A539" s="63">
        <f>'Daily Prices'!A539</f>
        <v>42865</v>
      </c>
      <c r="B539" s="64">
        <f>B538*(1+'Daily Returns'!B539)</f>
        <v>109.96319554565758</v>
      </c>
      <c r="C539" s="64">
        <f>C538*(1+'Daily Returns'!C539)</f>
        <v>103.63948868546096</v>
      </c>
      <c r="D539" s="64">
        <f>D538*(1+'Daily Returns'!D539)</f>
        <v>126.50013644283042</v>
      </c>
      <c r="E539" s="64">
        <f>E538*(1+'Daily Returns'!E539)</f>
        <v>114.25094745552363</v>
      </c>
      <c r="F539" s="39">
        <f>F538*(1+'Daily Returns'!E539)</f>
        <v>114250.94745552362</v>
      </c>
    </row>
    <row r="540" spans="1:6" x14ac:dyDescent="0.25">
      <c r="A540" s="60">
        <f>'Daily Prices'!A540</f>
        <v>42867</v>
      </c>
      <c r="B540" s="65">
        <f>B539*(1+'Daily Returns'!B540)</f>
        <v>109.74500082522822</v>
      </c>
      <c r="C540" s="65">
        <f>C539*(1+'Daily Returns'!C540)</f>
        <v>103.49479853111286</v>
      </c>
      <c r="D540" s="65">
        <f>D539*(1+'Daily Returns'!D540)</f>
        <v>125.60050811291732</v>
      </c>
      <c r="E540" s="65">
        <f>E539*(1+'Daily Returns'!E540)</f>
        <v>113.8753799485745</v>
      </c>
      <c r="F540" s="66">
        <f>F539*(1+'Daily Returns'!E540)</f>
        <v>113875.3799485745</v>
      </c>
    </row>
    <row r="541" spans="1:6" x14ac:dyDescent="0.25">
      <c r="A541" s="63">
        <f>'Daily Prices'!A541</f>
        <v>42870</v>
      </c>
      <c r="B541" s="64">
        <f>B540*(1+'Daily Returns'!B541)</f>
        <v>110.23203092679307</v>
      </c>
      <c r="C541" s="64">
        <f>C540*(1+'Daily Returns'!C541)</f>
        <v>103.45963160416632</v>
      </c>
      <c r="D541" s="64">
        <f>D540*(1+'Daily Returns'!D541)</f>
        <v>124.70727765066432</v>
      </c>
      <c r="E541" s="64">
        <f>E540*(1+'Daily Returns'!E541)</f>
        <v>113.7685567497729</v>
      </c>
      <c r="F541" s="39">
        <f>F540*(1+'Daily Returns'!E541)</f>
        <v>113768.55674977289</v>
      </c>
    </row>
    <row r="542" spans="1:6" x14ac:dyDescent="0.25">
      <c r="A542" s="60">
        <f>'Daily Prices'!A542</f>
        <v>42871</v>
      </c>
      <c r="B542" s="65">
        <f>B541*(1+'Daily Returns'!B542)</f>
        <v>111.17897129296176</v>
      </c>
      <c r="C542" s="65">
        <f>C541*(1+'Daily Returns'!C542)</f>
        <v>103.5671501595027</v>
      </c>
      <c r="D542" s="65">
        <f>D541*(1+'Daily Returns'!D542)</f>
        <v>125.53517076345008</v>
      </c>
      <c r="E542" s="65">
        <f>E541*(1+'Daily Returns'!E542)</f>
        <v>114.33562800568912</v>
      </c>
      <c r="F542" s="66">
        <f>F541*(1+'Daily Returns'!E542)</f>
        <v>114335.62800568911</v>
      </c>
    </row>
    <row r="543" spans="1:6" x14ac:dyDescent="0.25">
      <c r="A543" s="63">
        <f>'Daily Prices'!A543</f>
        <v>42872</v>
      </c>
      <c r="B543" s="64">
        <f>B542*(1+'Daily Returns'!B543)</f>
        <v>111.45587718858167</v>
      </c>
      <c r="C543" s="64">
        <f>C542*(1+'Daily Returns'!C543)</f>
        <v>105.64608680806577</v>
      </c>
      <c r="D543" s="64">
        <f>D542*(1+'Daily Returns'!D543)</f>
        <v>126.19366485442595</v>
      </c>
      <c r="E543" s="64">
        <f>E542*(1+'Daily Returns'!E543)</f>
        <v>115.519020783881</v>
      </c>
      <c r="F543" s="39">
        <f>F542*(1+'Daily Returns'!E543)</f>
        <v>115519.02078388099</v>
      </c>
    </row>
    <row r="544" spans="1:6" x14ac:dyDescent="0.25">
      <c r="A544" s="60">
        <f>'Daily Prices'!A544</f>
        <v>42873</v>
      </c>
      <c r="B544" s="65">
        <f>B543*(1+'Daily Returns'!B544)</f>
        <v>110.64162771371041</v>
      </c>
      <c r="C544" s="65">
        <f>C543*(1+'Daily Returns'!C544)</f>
        <v>106.89391000280283</v>
      </c>
      <c r="D544" s="65">
        <f>D543*(1+'Daily Returns'!D544)</f>
        <v>123.99336677931943</v>
      </c>
      <c r="E544" s="65">
        <f>E543*(1+'Daily Returns'!E544)</f>
        <v>115.2073623527325</v>
      </c>
      <c r="F544" s="66">
        <f>F543*(1+'Daily Returns'!E544)</f>
        <v>115207.36235273248</v>
      </c>
    </row>
    <row r="545" spans="1:6" x14ac:dyDescent="0.25">
      <c r="A545" s="63">
        <f>'Daily Prices'!A545</f>
        <v>42874</v>
      </c>
      <c r="B545" s="64">
        <f>B544*(1+'Daily Returns'!B545)</f>
        <v>110.75116131795127</v>
      </c>
      <c r="C545" s="64">
        <f>C544*(1+'Daily Returns'!C545)</f>
        <v>105.90580321117041</v>
      </c>
      <c r="D545" s="64">
        <f>D544*(1+'Daily Returns'!D545)</f>
        <v>123.84957702722555</v>
      </c>
      <c r="E545" s="64">
        <f>E544*(1+'Daily Returns'!E545)</f>
        <v>114.77551623668833</v>
      </c>
      <c r="F545" s="39">
        <f>F544*(1+'Daily Returns'!E545)</f>
        <v>114775.51623668832</v>
      </c>
    </row>
    <row r="546" spans="1:6" x14ac:dyDescent="0.25">
      <c r="A546" s="60">
        <f>'Daily Prices'!A546</f>
        <v>42877</v>
      </c>
      <c r="B546" s="65">
        <f>B545*(1+'Daily Returns'!B546)</f>
        <v>111.13669197609083</v>
      </c>
      <c r="C546" s="65">
        <f>C545*(1+'Daily Returns'!C546)</f>
        <v>106.44416903132853</v>
      </c>
      <c r="D546" s="65">
        <f>D545*(1+'Daily Returns'!D546)</f>
        <v>122.75635508721842</v>
      </c>
      <c r="E546" s="65">
        <f>E545*(1+'Daily Returns'!E546)</f>
        <v>114.82482239863118</v>
      </c>
      <c r="F546" s="66">
        <f>F545*(1+'Daily Returns'!E546)</f>
        <v>114824.82239863116</v>
      </c>
    </row>
    <row r="547" spans="1:6" x14ac:dyDescent="0.25">
      <c r="A547" s="63">
        <f>'Daily Prices'!A547</f>
        <v>42878</v>
      </c>
      <c r="B547" s="64">
        <f>B546*(1+'Daily Returns'!B547)</f>
        <v>110.38882430053714</v>
      </c>
      <c r="C547" s="64">
        <f>C546*(1+'Daily Returns'!C547)</f>
        <v>107.15901150537675</v>
      </c>
      <c r="D547" s="64">
        <f>D546*(1+'Daily Returns'!D547)</f>
        <v>121.69587942652025</v>
      </c>
      <c r="E547" s="64">
        <f>E546*(1+'Daily Returns'!E547)</f>
        <v>114.60387934028877</v>
      </c>
      <c r="F547" s="39">
        <f>F546*(1+'Daily Returns'!E547)</f>
        <v>114603.87934028875</v>
      </c>
    </row>
    <row r="548" spans="1:6" x14ac:dyDescent="0.25">
      <c r="A548" s="60">
        <f>'Daily Prices'!A548</f>
        <v>42879</v>
      </c>
      <c r="B548" s="65">
        <f>B547*(1+'Daily Returns'!B548)</f>
        <v>110.1575786129911</v>
      </c>
      <c r="C548" s="65">
        <f>C547*(1+'Daily Returns'!C548)</f>
        <v>106.30500810319933</v>
      </c>
      <c r="D548" s="65">
        <f>D547*(1+'Daily Returns'!D548)</f>
        <v>120.62679737190115</v>
      </c>
      <c r="E548" s="65">
        <f>E547*(1+'Daily Returns'!E548)</f>
        <v>113.86448865313216</v>
      </c>
      <c r="F548" s="66">
        <f>F547*(1+'Daily Returns'!E548)</f>
        <v>113864.48865313214</v>
      </c>
    </row>
    <row r="549" spans="1:6" x14ac:dyDescent="0.25">
      <c r="A549" s="63">
        <f>'Daily Prices'!A549</f>
        <v>42880</v>
      </c>
      <c r="B549" s="64">
        <f>B548*(1+'Daily Returns'!B549)</f>
        <v>111.78764077049408</v>
      </c>
      <c r="C549" s="64">
        <f>C548*(1+'Daily Returns'!C549)</f>
        <v>106.3311081473413</v>
      </c>
      <c r="D549" s="64">
        <f>D548*(1+'Daily Returns'!D549)</f>
        <v>123.12433090535063</v>
      </c>
      <c r="E549" s="64">
        <f>E548*(1+'Daily Returns'!E549)</f>
        <v>115.08840239995675</v>
      </c>
      <c r="F549" s="39">
        <f>F548*(1+'Daily Returns'!E549)</f>
        <v>115088.40239995673</v>
      </c>
    </row>
    <row r="550" spans="1:6" x14ac:dyDescent="0.25">
      <c r="A550" s="60">
        <f>'Daily Prices'!A550</f>
        <v>42881</v>
      </c>
      <c r="B550" s="65">
        <f>B549*(1+'Daily Returns'!B550)</f>
        <v>112.7989271305248</v>
      </c>
      <c r="C550" s="65">
        <f>C549*(1+'Daily Returns'!C550)</f>
        <v>107.0345515057251</v>
      </c>
      <c r="D550" s="65">
        <f>D549*(1+'Daily Returns'!D550)</f>
        <v>124.64577342093659</v>
      </c>
      <c r="E550" s="65">
        <f>E549*(1+'Daily Returns'!E550)</f>
        <v>116.13194048613937</v>
      </c>
      <c r="F550" s="66">
        <f>F549*(1+'Daily Returns'!E550)</f>
        <v>116131.94048613936</v>
      </c>
    </row>
    <row r="551" spans="1:6" x14ac:dyDescent="0.25">
      <c r="A551" s="63">
        <f>'Daily Prices'!A551</f>
        <v>42884</v>
      </c>
      <c r="B551" s="64">
        <f>B550*(1+'Daily Returns'!B551)</f>
        <v>113.09364632388052</v>
      </c>
      <c r="C551" s="64">
        <f>C550*(1+'Daily Returns'!C551)</f>
        <v>107.0345515057251</v>
      </c>
      <c r="D551" s="64">
        <f>D550*(1+'Daily Returns'!D551)</f>
        <v>123.18478557484411</v>
      </c>
      <c r="E551" s="64">
        <f>E550*(1+'Daily Returns'!E551)</f>
        <v>115.81460991587015</v>
      </c>
      <c r="F551" s="39">
        <f>F550*(1+'Daily Returns'!E551)</f>
        <v>115814.60991587014</v>
      </c>
    </row>
    <row r="552" spans="1:6" x14ac:dyDescent="0.25">
      <c r="A552" s="60">
        <f>'Daily Prices'!A552</f>
        <v>42885</v>
      </c>
      <c r="B552" s="65">
        <f>B551*(1+'Daily Returns'!B552)</f>
        <v>113.27585091214978</v>
      </c>
      <c r="C552" s="65">
        <f>C551*(1+'Daily Returns'!C552)</f>
        <v>106.81587191901258</v>
      </c>
      <c r="D552" s="65">
        <f>D551*(1+'Daily Returns'!D552)</f>
        <v>124.29249144608406</v>
      </c>
      <c r="E552" s="65">
        <f>E551*(1+'Daily Returns'!E552)</f>
        <v>116.08836871853715</v>
      </c>
      <c r="F552" s="66">
        <f>F551*(1+'Daily Returns'!E552)</f>
        <v>116088.36871853715</v>
      </c>
    </row>
    <row r="553" spans="1:6" x14ac:dyDescent="0.25">
      <c r="A553" s="63">
        <f>'Daily Prices'!A553</f>
        <v>42886</v>
      </c>
      <c r="B553" s="64">
        <f>B552*(1+'Daily Returns'!B553)</f>
        <v>113.22640992251566</v>
      </c>
      <c r="C553" s="64">
        <f>C552*(1+'Daily Returns'!C553)</f>
        <v>107.03066008348124</v>
      </c>
      <c r="D553" s="64">
        <f>D552*(1+'Daily Returns'!D553)</f>
        <v>124.47364554251767</v>
      </c>
      <c r="E553" s="64">
        <f>E552*(1+'Daily Returns'!E553)</f>
        <v>116.21730058961896</v>
      </c>
      <c r="F553" s="39">
        <f>F552*(1+'Daily Returns'!E553)</f>
        <v>116217.30058961896</v>
      </c>
    </row>
    <row r="554" spans="1:6" x14ac:dyDescent="0.25">
      <c r="A554" s="60">
        <f>'Daily Prices'!A554</f>
        <v>42887</v>
      </c>
      <c r="B554" s="65">
        <f>B553*(1+'Daily Returns'!B554)</f>
        <v>113.19656356039094</v>
      </c>
      <c r="C554" s="65">
        <f>C553*(1+'Daily Returns'!C554)</f>
        <v>106.71949043070497</v>
      </c>
      <c r="D554" s="65">
        <f>D553*(1+'Daily Returns'!D554)</f>
        <v>124.62746086234259</v>
      </c>
      <c r="E554" s="65">
        <f>E553*(1+'Daily Returns'!E554)</f>
        <v>116.11604281521753</v>
      </c>
      <c r="F554" s="66">
        <f>F553*(1+'Daily Returns'!E554)</f>
        <v>116116.04281521753</v>
      </c>
    </row>
    <row r="555" spans="1:6" x14ac:dyDescent="0.25">
      <c r="A555" s="63">
        <f>'Daily Prices'!A555</f>
        <v>42888</v>
      </c>
      <c r="B555" s="64">
        <f>B554*(1+'Daily Returns'!B555)</f>
        <v>113.68988284666663</v>
      </c>
      <c r="C555" s="64">
        <f>C554*(1+'Daily Returns'!C555)</f>
        <v>107.37103505673598</v>
      </c>
      <c r="D555" s="64">
        <f>D554*(1+'Daily Returns'!D555)</f>
        <v>124.78146625575704</v>
      </c>
      <c r="E555" s="64">
        <f>E554*(1+'Daily Returns'!E555)</f>
        <v>116.59446689014879</v>
      </c>
      <c r="F555" s="39">
        <f>F554*(1+'Daily Returns'!E555)</f>
        <v>116594.4668901488</v>
      </c>
    </row>
    <row r="556" spans="1:6" x14ac:dyDescent="0.25">
      <c r="A556" s="60">
        <f>'Daily Prices'!A556</f>
        <v>42892</v>
      </c>
      <c r="B556" s="65">
        <f>B555*(1+'Daily Returns'!B556)</f>
        <v>113.38912894428205</v>
      </c>
      <c r="C556" s="65">
        <f>C555*(1+'Daily Returns'!C556)</f>
        <v>109.20897867723392</v>
      </c>
      <c r="D556" s="65">
        <f>D555*(1+'Daily Returns'!D556)</f>
        <v>124.93566195763974</v>
      </c>
      <c r="E556" s="65">
        <f>E555*(1+'Daily Returns'!E556)</f>
        <v>117.34349020839571</v>
      </c>
      <c r="F556" s="66">
        <f>F555*(1+'Daily Returns'!E556)</f>
        <v>117343.49020839571</v>
      </c>
    </row>
    <row r="557" spans="1:6" x14ac:dyDescent="0.25">
      <c r="A557" s="63">
        <f>'Daily Prices'!A557</f>
        <v>42893</v>
      </c>
      <c r="B557" s="64">
        <f>B556*(1+'Daily Returns'!B557)</f>
        <v>113.68257575922804</v>
      </c>
      <c r="C557" s="64">
        <f>C556*(1+'Daily Returns'!C557)</f>
        <v>109.01600606170928</v>
      </c>
      <c r="D557" s="64">
        <f>D556*(1+'Daily Returns'!D557)</f>
        <v>126.14916350049329</v>
      </c>
      <c r="E557" s="64">
        <f>E556*(1+'Daily Returns'!E557)</f>
        <v>117.69358345210922</v>
      </c>
      <c r="F557" s="39">
        <f>F556*(1+'Daily Returns'!E557)</f>
        <v>117693.58345210922</v>
      </c>
    </row>
    <row r="558" spans="1:6" x14ac:dyDescent="0.25">
      <c r="A558" s="60">
        <f>'Daily Prices'!A558</f>
        <v>42895</v>
      </c>
      <c r="B558" s="65">
        <f>B557*(1+'Daily Returns'!B558)</f>
        <v>113.64905767654963</v>
      </c>
      <c r="C558" s="65">
        <f>C557*(1+'Daily Returns'!C558)</f>
        <v>106.81297628158511</v>
      </c>
      <c r="D558" s="65">
        <f>D557*(1+'Daily Returns'!D558)</f>
        <v>128.23380003778416</v>
      </c>
      <c r="E558" s="65">
        <f>E557*(1+'Daily Returns'!E558)</f>
        <v>117.31528963647247</v>
      </c>
      <c r="F558" s="66">
        <f>F557*(1+'Daily Returns'!E558)</f>
        <v>117315.28963647246</v>
      </c>
    </row>
    <row r="559" spans="1:6" x14ac:dyDescent="0.25">
      <c r="A559" s="63">
        <f>'Daily Prices'!A559</f>
        <v>42898</v>
      </c>
      <c r="B559" s="64">
        <f>B558*(1+'Daily Returns'!B559)</f>
        <v>113.04427804158409</v>
      </c>
      <c r="C559" s="64">
        <f>C558*(1+'Daily Returns'!C559)</f>
        <v>107.0060799214278</v>
      </c>
      <c r="D559" s="64">
        <f>D558*(1+'Daily Returns'!D559)</f>
        <v>126.40257151634123</v>
      </c>
      <c r="E559" s="64">
        <f>E558*(1+'Daily Returns'!E559)</f>
        <v>116.71024661228002</v>
      </c>
      <c r="F559" s="39">
        <f>F558*(1+'Daily Returns'!E559)</f>
        <v>116710.24661228001</v>
      </c>
    </row>
    <row r="560" spans="1:6" x14ac:dyDescent="0.25">
      <c r="A560" s="60">
        <f>'Daily Prices'!A560</f>
        <v>42899</v>
      </c>
      <c r="B560" s="65">
        <f>B559*(1+'Daily Returns'!B560)</f>
        <v>113.07259754961716</v>
      </c>
      <c r="C560" s="65">
        <f>C559*(1+'Daily Returns'!C560)</f>
        <v>106.44067068203836</v>
      </c>
      <c r="D560" s="65">
        <f>D559*(1+'Daily Returns'!D560)</f>
        <v>124.59749365016057</v>
      </c>
      <c r="E560" s="65">
        <f>E559*(1+'Daily Returns'!E560)</f>
        <v>115.97234364386223</v>
      </c>
      <c r="F560" s="66">
        <f>F559*(1+'Daily Returns'!E560)</f>
        <v>115972.34364386222</v>
      </c>
    </row>
    <row r="561" spans="1:6" x14ac:dyDescent="0.25">
      <c r="A561" s="63">
        <f>'Daily Prices'!A561</f>
        <v>42900</v>
      </c>
      <c r="B561" s="64">
        <f>B560*(1+'Daily Returns'!B561)</f>
        <v>113.26316348172159</v>
      </c>
      <c r="C561" s="64">
        <f>C560*(1+'Daily Returns'!C561)</f>
        <v>107.08310911796971</v>
      </c>
      <c r="D561" s="64">
        <f>D560*(1+'Daily Returns'!D561)</f>
        <v>125.12122420705724</v>
      </c>
      <c r="E561" s="64">
        <f>E560*(1+'Daily Returns'!E561)</f>
        <v>116.45720957951717</v>
      </c>
      <c r="F561" s="39">
        <f>F560*(1+'Daily Returns'!E561)</f>
        <v>116457.20957951715</v>
      </c>
    </row>
    <row r="562" spans="1:6" x14ac:dyDescent="0.25">
      <c r="A562" s="60">
        <f>'Daily Prices'!A562</f>
        <v>42901</v>
      </c>
      <c r="B562" s="65">
        <f>B561*(1+'Daily Returns'!B562)</f>
        <v>112.97167976489341</v>
      </c>
      <c r="C562" s="65">
        <f>C561*(1+'Daily Returns'!C562)</f>
        <v>106.21010718968478</v>
      </c>
      <c r="D562" s="65">
        <f>D561*(1+'Daily Returns'!D562)</f>
        <v>124.6678141858561</v>
      </c>
      <c r="E562" s="65">
        <f>E561*(1+'Daily Returns'!E562)</f>
        <v>115.86092444091403</v>
      </c>
      <c r="F562" s="66">
        <f>F561*(1+'Daily Returns'!E562)</f>
        <v>115860.92444091402</v>
      </c>
    </row>
    <row r="563" spans="1:6" x14ac:dyDescent="0.25">
      <c r="A563" s="63">
        <f>'Daily Prices'!A563</f>
        <v>42902</v>
      </c>
      <c r="B563" s="64">
        <f>B562*(1+'Daily Returns'!B563)</f>
        <v>112.90140812300905</v>
      </c>
      <c r="C563" s="64">
        <f>C562*(1+'Daily Returns'!C563)</f>
        <v>106.02316169278721</v>
      </c>
      <c r="D563" s="64">
        <f>D562*(1+'Daily Returns'!D563)</f>
        <v>124.77360985746969</v>
      </c>
      <c r="E563" s="64">
        <f>E562*(1+'Daily Returns'!E563)</f>
        <v>115.78722743440835</v>
      </c>
      <c r="F563" s="39">
        <f>F562*(1+'Daily Returns'!E563)</f>
        <v>115787.22743440834</v>
      </c>
    </row>
    <row r="564" spans="1:6" x14ac:dyDescent="0.25">
      <c r="A564" s="60">
        <f>'Daily Prices'!A564</f>
        <v>42905</v>
      </c>
      <c r="B564" s="65">
        <f>B563*(1+'Daily Returns'!B564)</f>
        <v>113.82904469101912</v>
      </c>
      <c r="C564" s="65">
        <f>C563*(1+'Daily Returns'!C564)</f>
        <v>105.44930138488829</v>
      </c>
      <c r="D564" s="65">
        <f>D563*(1+'Daily Returns'!D564)</f>
        <v>125.82904762904342</v>
      </c>
      <c r="E564" s="65">
        <f>E563*(1+'Daily Returns'!E564)</f>
        <v>116.1157750447199</v>
      </c>
      <c r="F564" s="66">
        <f>F563*(1+'Daily Returns'!E564)</f>
        <v>116115.77504471988</v>
      </c>
    </row>
    <row r="565" spans="1:6" x14ac:dyDescent="0.25">
      <c r="A565" s="63">
        <f>'Daily Prices'!A565</f>
        <v>42906</v>
      </c>
      <c r="B565" s="64">
        <f>B564*(1+'Daily Returns'!B565)</f>
        <v>113.77800413995567</v>
      </c>
      <c r="C565" s="64">
        <f>C564*(1+'Daily Returns'!C565)</f>
        <v>105.22656004431794</v>
      </c>
      <c r="D565" s="64">
        <f>D564*(1+'Daily Returns'!D565)</f>
        <v>126.10781082726335</v>
      </c>
      <c r="E565" s="64">
        <f>E564*(1+'Daily Returns'!E565)</f>
        <v>116.07921967493554</v>
      </c>
      <c r="F565" s="39">
        <f>F564*(1+'Daily Returns'!E565)</f>
        <v>116079.21967493552</v>
      </c>
    </row>
    <row r="566" spans="1:6" x14ac:dyDescent="0.25">
      <c r="A566" s="60">
        <f>'Daily Prices'!A566</f>
        <v>42907</v>
      </c>
      <c r="B566" s="65">
        <f>B565*(1+'Daily Returns'!B566)</f>
        <v>113.72750889392493</v>
      </c>
      <c r="C566" s="65">
        <f>C565*(1+'Daily Returns'!C566)</f>
        <v>105.14371336805756</v>
      </c>
      <c r="D566" s="65">
        <f>D565*(1+'Daily Returns'!D566)</f>
        <v>126.19219547009801</v>
      </c>
      <c r="E566" s="65">
        <f>E565*(1+'Daily Returns'!E566)</f>
        <v>116.05051046211665</v>
      </c>
      <c r="F566" s="66">
        <f>F565*(1+'Daily Returns'!E566)</f>
        <v>116050.51046211662</v>
      </c>
    </row>
    <row r="567" spans="1:6" x14ac:dyDescent="0.25">
      <c r="A567" s="63">
        <f>'Daily Prices'!A567</f>
        <v>42908</v>
      </c>
      <c r="B567" s="64">
        <f>B566*(1+'Daily Returns'!B567)</f>
        <v>113.75331999880747</v>
      </c>
      <c r="C567" s="64">
        <f>C566*(1+'Daily Returns'!C567)</f>
        <v>105.88591371970067</v>
      </c>
      <c r="D567" s="64">
        <f>D566*(1+'Daily Returns'!D567)</f>
        <v>126.01607926278886</v>
      </c>
      <c r="E567" s="64">
        <f>E566*(1+'Daily Returns'!E567)</f>
        <v>116.33749946943233</v>
      </c>
      <c r="F567" s="39">
        <f>F566*(1+'Daily Returns'!E567)</f>
        <v>116337.49946943231</v>
      </c>
    </row>
    <row r="568" spans="1:6" x14ac:dyDescent="0.25">
      <c r="A568" s="60">
        <f>'Daily Prices'!A568</f>
        <v>42909</v>
      </c>
      <c r="B568" s="65">
        <f>B567*(1+'Daily Returns'!B568)</f>
        <v>113.19881748785956</v>
      </c>
      <c r="C568" s="65">
        <f>C567*(1+'Daily Returns'!C568)</f>
        <v>106.07876841333922</v>
      </c>
      <c r="D568" s="65">
        <f>D567*(1+'Daily Returns'!D568)</f>
        <v>124.87520728814626</v>
      </c>
      <c r="E568" s="65">
        <f>E567*(1+'Daily Returns'!E568)</f>
        <v>115.93615148915872</v>
      </c>
      <c r="F568" s="66">
        <f>F567*(1+'Daily Returns'!E568)</f>
        <v>115936.1514891587</v>
      </c>
    </row>
    <row r="569" spans="1:6" x14ac:dyDescent="0.25">
      <c r="A569" s="63">
        <f>'Daily Prices'!A569</f>
        <v>42913</v>
      </c>
      <c r="B569" s="64">
        <f>B568*(1+'Daily Returns'!B569)</f>
        <v>112.54459686325991</v>
      </c>
      <c r="C569" s="64">
        <f>C568*(1+'Daily Returns'!C569)</f>
        <v>105.55693786211073</v>
      </c>
      <c r="D569" s="64">
        <f>D568*(1+'Daily Returns'!D569)</f>
        <v>123.2483889250404</v>
      </c>
      <c r="E569" s="64">
        <f>E568*(1+'Daily Returns'!E569)</f>
        <v>115.05390127079534</v>
      </c>
      <c r="F569" s="39">
        <f>F568*(1+'Daily Returns'!E569)</f>
        <v>115053.90127079532</v>
      </c>
    </row>
    <row r="570" spans="1:6" x14ac:dyDescent="0.25">
      <c r="A570" s="60">
        <f>'Daily Prices'!A570</f>
        <v>42914</v>
      </c>
      <c r="B570" s="65">
        <f>B569*(1+'Daily Returns'!B570)</f>
        <v>112.09406584521903</v>
      </c>
      <c r="C570" s="65">
        <f>C569*(1+'Daily Returns'!C570)</f>
        <v>105.47735369136799</v>
      </c>
      <c r="D570" s="65">
        <f>D569*(1+'Daily Returns'!D570)</f>
        <v>123.28638300552068</v>
      </c>
      <c r="E570" s="65">
        <f>E569*(1+'Daily Returns'!E570)</f>
        <v>114.89167108000842</v>
      </c>
      <c r="F570" s="66">
        <f>F569*(1+'Daily Returns'!E570)</f>
        <v>114891.6710800084</v>
      </c>
    </row>
    <row r="571" spans="1:6" x14ac:dyDescent="0.25">
      <c r="A571" s="63">
        <f>'Daily Prices'!A571</f>
        <v>42915</v>
      </c>
      <c r="B571" s="64">
        <f>B570*(1+'Daily Returns'!B571)</f>
        <v>112.17840635694783</v>
      </c>
      <c r="C571" s="64">
        <f>C570*(1+'Daily Returns'!C571)</f>
        <v>105.5757005444457</v>
      </c>
      <c r="D571" s="64">
        <f>D570*(1+'Daily Returns'!D571)</f>
        <v>123.46795692604799</v>
      </c>
      <c r="E571" s="64">
        <f>E570*(1+'Daily Returns'!E571)</f>
        <v>115.01121771566835</v>
      </c>
      <c r="F571" s="39">
        <f>F570*(1+'Daily Returns'!E571)</f>
        <v>115011.21771566833</v>
      </c>
    </row>
    <row r="572" spans="1:6" x14ac:dyDescent="0.25">
      <c r="A572" s="60">
        <f>'Daily Prices'!A572</f>
        <v>42916</v>
      </c>
      <c r="B572" s="65">
        <f>B571*(1+'Daily Returns'!B572)</f>
        <v>112.41139702059859</v>
      </c>
      <c r="C572" s="65">
        <f>C571*(1+'Daily Returns'!C572)</f>
        <v>105.17855273420945</v>
      </c>
      <c r="D572" s="65">
        <f>D571*(1+'Daily Returns'!D572)</f>
        <v>123.99126765885096</v>
      </c>
      <c r="E572" s="65">
        <f>E571*(1+'Daily Returns'!E572)</f>
        <v>115.05606354147167</v>
      </c>
      <c r="F572" s="66">
        <f>F571*(1+'Daily Returns'!E572)</f>
        <v>115056.06354147165</v>
      </c>
    </row>
    <row r="573" spans="1:6" x14ac:dyDescent="0.25">
      <c r="A573" s="63">
        <f>'Daily Prices'!A573</f>
        <v>42919</v>
      </c>
      <c r="B573" s="64">
        <f>B572*(1+'Daily Returns'!B573)</f>
        <v>113.50204343972584</v>
      </c>
      <c r="C573" s="64">
        <f>C572*(1+'Daily Returns'!C573)</f>
        <v>104.44074169721844</v>
      </c>
      <c r="D573" s="64">
        <f>D572*(1+'Daily Returns'!D573)</f>
        <v>124.5745241747877</v>
      </c>
      <c r="E573" s="64">
        <f>E572*(1+'Daily Returns'!E573)</f>
        <v>115.23048272308593</v>
      </c>
      <c r="F573" s="39">
        <f>F572*(1+'Daily Returns'!E573)</f>
        <v>115230.48272308591</v>
      </c>
    </row>
    <row r="574" spans="1:6" x14ac:dyDescent="0.25">
      <c r="A574" s="60">
        <f>'Daily Prices'!A574</f>
        <v>42920</v>
      </c>
      <c r="B574" s="65">
        <f>B573*(1+'Daily Returns'!B574)</f>
        <v>113.45903704947794</v>
      </c>
      <c r="C574" s="65">
        <f>C573*(1+'Daily Returns'!C574)</f>
        <v>103.82722032826598</v>
      </c>
      <c r="D574" s="65">
        <f>D573*(1+'Daily Returns'!D574)</f>
        <v>125.16052433686833</v>
      </c>
      <c r="E574" s="65">
        <f>E573*(1+'Daily Returns'!E574)</f>
        <v>115.10923640406253</v>
      </c>
      <c r="F574" s="66">
        <f>F573*(1+'Daily Returns'!E574)</f>
        <v>115109.23640406251</v>
      </c>
    </row>
    <row r="575" spans="1:6" x14ac:dyDescent="0.25">
      <c r="A575" s="63">
        <f>'Daily Prices'!A575</f>
        <v>42922</v>
      </c>
      <c r="B575" s="64">
        <f>B574*(1+'Daily Returns'!B575)</f>
        <v>114.03905983595757</v>
      </c>
      <c r="C575" s="64">
        <f>C574*(1+'Daily Returns'!C575)</f>
        <v>103.87824119768845</v>
      </c>
      <c r="D575" s="64">
        <f>D574*(1+'Daily Returns'!D575)</f>
        <v>125.74928105123955</v>
      </c>
      <c r="E575" s="64">
        <f>E574*(1+'Daily Returns'!E575)</f>
        <v>115.47084262025497</v>
      </c>
      <c r="F575" s="39">
        <f>F574*(1+'Daily Returns'!E575)</f>
        <v>115470.84262025495</v>
      </c>
    </row>
    <row r="576" spans="1:6" x14ac:dyDescent="0.25">
      <c r="A576" s="60">
        <f>'Daily Prices'!A576</f>
        <v>42923</v>
      </c>
      <c r="B576" s="65">
        <f>B575*(1+'Daily Returns'!B576)</f>
        <v>114.00739579039043</v>
      </c>
      <c r="C576" s="65">
        <f>C575*(1+'Daily Returns'!C576)</f>
        <v>102.95044489962324</v>
      </c>
      <c r="D576" s="65">
        <f>D575*(1+'Daily Returns'!D576)</f>
        <v>126.04378765297342</v>
      </c>
      <c r="E576" s="65">
        <f>E575*(1+'Daily Returns'!E576)</f>
        <v>115.1298198533227</v>
      </c>
      <c r="F576" s="66">
        <f>F575*(1+'Daily Returns'!E576)</f>
        <v>115129.81985332268</v>
      </c>
    </row>
    <row r="577" spans="1:6" x14ac:dyDescent="0.25">
      <c r="A577" s="63">
        <f>'Daily Prices'!A577</f>
        <v>42927</v>
      </c>
      <c r="B577" s="64">
        <f>B576*(1+'Daily Returns'!B577)</f>
        <v>115.41231967671396</v>
      </c>
      <c r="C577" s="64">
        <f>C576*(1+'Daily Returns'!C577)</f>
        <v>102.41552501902828</v>
      </c>
      <c r="D577" s="64">
        <f>D576*(1+'Daily Returns'!D577)</f>
        <v>126.92097864837655</v>
      </c>
      <c r="E577" s="64">
        <f>E576*(1+'Daily Returns'!E577)</f>
        <v>115.5565363284819</v>
      </c>
      <c r="F577" s="39">
        <f>F576*(1+'Daily Returns'!E577)</f>
        <v>115556.53632848187</v>
      </c>
    </row>
    <row r="578" spans="1:6" x14ac:dyDescent="0.25">
      <c r="A578" s="60">
        <f>'Daily Prices'!A578</f>
        <v>42928</v>
      </c>
      <c r="B578" s="65">
        <f>B577*(1+'Daily Returns'!B578)</f>
        <v>115.62218940697701</v>
      </c>
      <c r="C578" s="65">
        <f>C577*(1+'Daily Returns'!C578)</f>
        <v>102.86588180479727</v>
      </c>
      <c r="D578" s="65">
        <f>D577*(1+'Daily Returns'!D578)</f>
        <v>127.80427437973489</v>
      </c>
      <c r="E578" s="65">
        <f>E577*(1+'Daily Returns'!E578)</f>
        <v>116.06409463967763</v>
      </c>
      <c r="F578" s="66">
        <f>F577*(1+'Daily Returns'!E578)</f>
        <v>116064.09463967761</v>
      </c>
    </row>
    <row r="579" spans="1:6" x14ac:dyDescent="0.25">
      <c r="A579" s="63">
        <f>'Daily Prices'!A579</f>
        <v>42929</v>
      </c>
      <c r="B579" s="64">
        <f>B578*(1+'Daily Returns'!B579)</f>
        <v>116.46763032972038</v>
      </c>
      <c r="C579" s="64">
        <f>C578*(1+'Daily Returns'!C579)</f>
        <v>102.94587215092567</v>
      </c>
      <c r="D579" s="64">
        <f>D578*(1+'Daily Returns'!D579)</f>
        <v>128.6937173324377</v>
      </c>
      <c r="E579" s="64">
        <f>E578*(1+'Daily Returns'!E579)</f>
        <v>116.59711914957872</v>
      </c>
      <c r="F579" s="39">
        <f>F578*(1+'Daily Returns'!E579)</f>
        <v>116597.11914957869</v>
      </c>
    </row>
    <row r="580" spans="1:6" x14ac:dyDescent="0.25">
      <c r="A580" s="60">
        <f>'Daily Prices'!A580</f>
        <v>42930</v>
      </c>
      <c r="B580" s="65">
        <f>B579*(1+'Daily Returns'!B580)</f>
        <v>116.40717417842512</v>
      </c>
      <c r="C580" s="65">
        <f>C579*(1+'Daily Returns'!C580)</f>
        <v>103.62772270170605</v>
      </c>
      <c r="D580" s="65">
        <f>D579*(1+'Daily Returns'!D580)</f>
        <v>128.82848086651691</v>
      </c>
      <c r="E580" s="65">
        <f>E579*(1+'Daily Returns'!E580)</f>
        <v>116.92449828786852</v>
      </c>
      <c r="F580" s="66">
        <f>F579*(1+'Daily Returns'!E580)</f>
        <v>116924.4982878685</v>
      </c>
    </row>
    <row r="581" spans="1:6" x14ac:dyDescent="0.25">
      <c r="A581" s="63">
        <f>'Daily Prices'!A581</f>
        <v>42933</v>
      </c>
      <c r="B581" s="64">
        <f>B580*(1+'Daily Returns'!B581)</f>
        <v>116.60359305121418</v>
      </c>
      <c r="C581" s="64">
        <f>C580*(1+'Daily Returns'!C581)</f>
        <v>104.05774451332449</v>
      </c>
      <c r="D581" s="64">
        <f>D580*(1+'Daily Returns'!D581)</f>
        <v>129.42631037595245</v>
      </c>
      <c r="E581" s="64">
        <f>E580*(1+'Daily Returns'!E581)</f>
        <v>117.34054218423773</v>
      </c>
      <c r="F581" s="39">
        <f>F580*(1+'Daily Returns'!E581)</f>
        <v>117340.54218423771</v>
      </c>
    </row>
    <row r="582" spans="1:6" x14ac:dyDescent="0.25">
      <c r="A582" s="60">
        <f>'Daily Prices'!A582</f>
        <v>42934</v>
      </c>
      <c r="B582" s="65">
        <f>B581*(1+'Daily Returns'!B582)</f>
        <v>115.28108293217046</v>
      </c>
      <c r="C582" s="65">
        <f>C581*(1+'Daily Returns'!C582)</f>
        <v>104.53800104845682</v>
      </c>
      <c r="D582" s="65">
        <f>D581*(1+'Daily Returns'!D582)</f>
        <v>128.91118621297676</v>
      </c>
      <c r="E582" s="65">
        <f>E581*(1+'Daily Returns'!E582)</f>
        <v>117.01779917981378</v>
      </c>
      <c r="F582" s="66">
        <f>F581*(1+'Daily Returns'!E582)</f>
        <v>117017.79917981375</v>
      </c>
    </row>
    <row r="583" spans="1:6" x14ac:dyDescent="0.25">
      <c r="A583" s="63">
        <f>'Daily Prices'!A583</f>
        <v>42935</v>
      </c>
      <c r="B583" s="64">
        <f>B582*(1+'Daily Returns'!B583)</f>
        <v>116.1694211841552</v>
      </c>
      <c r="C583" s="64">
        <f>C582*(1+'Daily Returns'!C583)</f>
        <v>104.59263818905555</v>
      </c>
      <c r="D583" s="64">
        <f>D582*(1+'Daily Returns'!D583)</f>
        <v>129.69793656457944</v>
      </c>
      <c r="E583" s="64">
        <f>E582*(1+'Daily Returns'!E583)</f>
        <v>117.52702876965682</v>
      </c>
      <c r="F583" s="39">
        <f>F582*(1+'Daily Returns'!E583)</f>
        <v>117527.0287696568</v>
      </c>
    </row>
    <row r="584" spans="1:6" x14ac:dyDescent="0.25">
      <c r="A584" s="60">
        <f>'Daily Prices'!A584</f>
        <v>42936</v>
      </c>
      <c r="B584" s="65">
        <f>B583*(1+'Daily Returns'!B584)</f>
        <v>115.98419924137153</v>
      </c>
      <c r="C584" s="65">
        <f>C583*(1+'Daily Returns'!C584)</f>
        <v>104.44805285416196</v>
      </c>
      <c r="D584" s="65">
        <f>D583*(1+'Daily Returns'!D584)</f>
        <v>129.16266084510588</v>
      </c>
      <c r="E584" s="65">
        <f>E583*(1+'Daily Returns'!E584)</f>
        <v>117.2603130833034</v>
      </c>
      <c r="F584" s="66">
        <f>F583*(1+'Daily Returns'!E584)</f>
        <v>117260.31308330338</v>
      </c>
    </row>
    <row r="585" spans="1:6" x14ac:dyDescent="0.25">
      <c r="A585" s="63">
        <f>'Daily Prices'!A585</f>
        <v>42937</v>
      </c>
      <c r="B585" s="64">
        <f>B584*(1+'Daily Returns'!B585)</f>
        <v>116.43676606486791</v>
      </c>
      <c r="C585" s="64">
        <f>C584*(1+'Daily Returns'!C585)</f>
        <v>105.33586053037895</v>
      </c>
      <c r="D585" s="64">
        <f>D584*(1+'Daily Returns'!D585)</f>
        <v>129.34360502949261</v>
      </c>
      <c r="E585" s="64">
        <f>E584*(1+'Daily Returns'!E585)</f>
        <v>117.84554270466504</v>
      </c>
      <c r="F585" s="39">
        <f>F584*(1+'Daily Returns'!E585)</f>
        <v>117845.54270466501</v>
      </c>
    </row>
    <row r="586" spans="1:6" x14ac:dyDescent="0.25">
      <c r="A586" s="60">
        <f>'Daily Prices'!A586</f>
        <v>42940</v>
      </c>
      <c r="B586" s="65">
        <f>B585*(1+'Daily Returns'!B586)</f>
        <v>117.22556797154513</v>
      </c>
      <c r="C586" s="65">
        <f>C585*(1+'Daily Returns'!C586)</f>
        <v>105.93482509760385</v>
      </c>
      <c r="D586" s="65">
        <f>D585*(1+'Daily Returns'!D586)</f>
        <v>130.00377841684332</v>
      </c>
      <c r="E586" s="65">
        <f>E585*(1+'Daily Returns'!E586)</f>
        <v>118.53353152324556</v>
      </c>
      <c r="F586" s="66">
        <f>F585*(1+'Daily Returns'!E586)</f>
        <v>118533.53152324553</v>
      </c>
    </row>
    <row r="587" spans="1:6" x14ac:dyDescent="0.25">
      <c r="A587" s="63">
        <f>'Daily Prices'!A587</f>
        <v>42941</v>
      </c>
      <c r="B587" s="64">
        <f>B586*(1+'Daily Returns'!B587)</f>
        <v>117.16158551437158</v>
      </c>
      <c r="C587" s="64">
        <f>C586*(1+'Daily Returns'!C587)</f>
        <v>105.91159448602544</v>
      </c>
      <c r="D587" s="64">
        <f>D586*(1+'Daily Returns'!D587)</f>
        <v>130.35349188689935</v>
      </c>
      <c r="E587" s="64">
        <f>E586*(1+'Daily Returns'!E587)</f>
        <v>118.59938272136569</v>
      </c>
      <c r="F587" s="39">
        <f>F586*(1+'Daily Returns'!E587)</f>
        <v>118599.38272136566</v>
      </c>
    </row>
    <row r="588" spans="1:6" x14ac:dyDescent="0.25">
      <c r="A588" s="60">
        <f>'Daily Prices'!A588</f>
        <v>42942</v>
      </c>
      <c r="B588" s="65">
        <f>B587*(1+'Daily Returns'!B588)</f>
        <v>117.72212273434835</v>
      </c>
      <c r="C588" s="65">
        <f>C587*(1+'Daily Returns'!C588)</f>
        <v>105.19994900533582</v>
      </c>
      <c r="D588" s="65">
        <f>D587*(1+'Daily Returns'!D588)</f>
        <v>130.86105921618838</v>
      </c>
      <c r="E588" s="65">
        <f>E587*(1+'Daily Returns'!E588)</f>
        <v>118.58938827188899</v>
      </c>
      <c r="F588" s="66">
        <f>F587*(1+'Daily Returns'!E588)</f>
        <v>118589.38827188897</v>
      </c>
    </row>
    <row r="589" spans="1:6" x14ac:dyDescent="0.25">
      <c r="A589" s="63">
        <f>'Daily Prices'!A589</f>
        <v>42943</v>
      </c>
      <c r="B589" s="64">
        <f>B588*(1+'Daily Returns'!B589)</f>
        <v>117.72517644253162</v>
      </c>
      <c r="C589" s="64">
        <f>C588*(1+'Daily Returns'!C589)</f>
        <v>106.03115417618443</v>
      </c>
      <c r="D589" s="64">
        <f>D588*(1+'Daily Returns'!D589)</f>
        <v>130.30017422699885</v>
      </c>
      <c r="E589" s="64">
        <f>E588*(1+'Daily Returns'!E589)</f>
        <v>118.81262404820254</v>
      </c>
      <c r="F589" s="39">
        <f>F588*(1+'Daily Returns'!E589)</f>
        <v>118812.6240482025</v>
      </c>
    </row>
    <row r="590" spans="1:6" x14ac:dyDescent="0.25">
      <c r="A590" s="60">
        <f>'Daily Prices'!A590</f>
        <v>42944</v>
      </c>
      <c r="B590" s="65">
        <f>B589*(1+'Daily Returns'!B590)</f>
        <v>117.45826780584511</v>
      </c>
      <c r="C590" s="65">
        <f>C589*(1+'Daily Returns'!C590)</f>
        <v>106.25966058674581</v>
      </c>
      <c r="D590" s="65">
        <f>D589*(1+'Daily Returns'!D590)</f>
        <v>130.18430277713634</v>
      </c>
      <c r="E590" s="65">
        <f>E589*(1+'Daily Returns'!E590)</f>
        <v>118.80253566102503</v>
      </c>
      <c r="F590" s="66">
        <f>F589*(1+'Daily Returns'!E590)</f>
        <v>118802.535661025</v>
      </c>
    </row>
    <row r="591" spans="1:6" x14ac:dyDescent="0.25">
      <c r="A591" s="63">
        <f>'Daily Prices'!A591</f>
        <v>42947</v>
      </c>
      <c r="B591" s="64">
        <f>B590*(1+'Daily Returns'!B591)</f>
        <v>118.20373613925477</v>
      </c>
      <c r="C591" s="64">
        <f>C590*(1+'Daily Returns'!C591)</f>
        <v>106.58093221443852</v>
      </c>
      <c r="D591" s="64">
        <f>D590*(1+'Daily Returns'!D591)</f>
        <v>132.20659543651206</v>
      </c>
      <c r="E591" s="64">
        <f>E590*(1+'Daily Returns'!E591)</f>
        <v>119.72605967263975</v>
      </c>
      <c r="F591" s="39">
        <f>F590*(1+'Daily Returns'!E591)</f>
        <v>119726.05967263972</v>
      </c>
    </row>
    <row r="592" spans="1:6" x14ac:dyDescent="0.25">
      <c r="A592" s="60">
        <f>'Daily Prices'!A592</f>
        <v>42949</v>
      </c>
      <c r="B592" s="65">
        <f>B591*(1+'Daily Returns'!B592)</f>
        <v>118.06486512425307</v>
      </c>
      <c r="C592" s="65">
        <f>C591*(1+'Daily Returns'!C592)</f>
        <v>105.85585674115579</v>
      </c>
      <c r="D592" s="65">
        <f>D591*(1+'Daily Returns'!D592)</f>
        <v>131.61162003258463</v>
      </c>
      <c r="E592" s="65">
        <f>E591*(1+'Daily Returns'!E592)</f>
        <v>119.19641824099959</v>
      </c>
      <c r="F592" s="66">
        <f>F591*(1+'Daily Returns'!E592)</f>
        <v>119196.41824099956</v>
      </c>
    </row>
    <row r="593" spans="1:6" x14ac:dyDescent="0.25">
      <c r="A593" s="63">
        <f>'Daily Prices'!A593</f>
        <v>42950</v>
      </c>
      <c r="B593" s="64">
        <f>B592*(1+'Daily Returns'!B593)</f>
        <v>117.19652139013508</v>
      </c>
      <c r="C593" s="64">
        <f>C592*(1+'Daily Returns'!C593)</f>
        <v>105.84808699909918</v>
      </c>
      <c r="D593" s="64">
        <f>D592*(1+'Daily Returns'!D593)</f>
        <v>131.01932222375109</v>
      </c>
      <c r="E593" s="64">
        <f>E592*(1+'Daily Returns'!E593)</f>
        <v>118.76899131209169</v>
      </c>
      <c r="F593" s="39">
        <f>F592*(1+'Daily Returns'!E593)</f>
        <v>118768.99131209165</v>
      </c>
    </row>
    <row r="594" spans="1:6" x14ac:dyDescent="0.25">
      <c r="A594" s="60">
        <f>'Daily Prices'!A594</f>
        <v>42955</v>
      </c>
      <c r="B594" s="65">
        <f>B593*(1+'Daily Returns'!B594)</f>
        <v>116.38332617166043</v>
      </c>
      <c r="C594" s="65">
        <f>C593*(1+'Daily Returns'!C594)</f>
        <v>105.2989116727078</v>
      </c>
      <c r="D594" s="65">
        <f>D593*(1+'Daily Returns'!D594)</f>
        <v>130.42968995990677</v>
      </c>
      <c r="E594" s="65">
        <f>E593*(1+'Daily Returns'!E594)</f>
        <v>118.1149236789184</v>
      </c>
      <c r="F594" s="66">
        <f>F593*(1+'Daily Returns'!E594)</f>
        <v>118114.92367891836</v>
      </c>
    </row>
    <row r="595" spans="1:6" x14ac:dyDescent="0.25">
      <c r="A595" s="63">
        <f>'Daily Prices'!A595</f>
        <v>42956</v>
      </c>
      <c r="B595" s="64">
        <f>B594*(1+'Daily Returns'!B595)</f>
        <v>115.59681454612067</v>
      </c>
      <c r="C595" s="64">
        <f>C594*(1+'Daily Returns'!C595)</f>
        <v>106.44305532462572</v>
      </c>
      <c r="D595" s="64">
        <f>D594*(1+'Daily Returns'!D595)</f>
        <v>128.37905917420596</v>
      </c>
      <c r="E595" s="64">
        <f>E594*(1+'Daily Returns'!E595)</f>
        <v>117.8317139071047</v>
      </c>
      <c r="F595" s="39">
        <f>F594*(1+'Daily Returns'!E595)</f>
        <v>117831.71390710465</v>
      </c>
    </row>
    <row r="596" spans="1:6" x14ac:dyDescent="0.25">
      <c r="A596" s="60">
        <f>'Daily Prices'!A596</f>
        <v>42958</v>
      </c>
      <c r="B596" s="65">
        <f>B595*(1+'Daily Returns'!B596)</f>
        <v>113.47285144364041</v>
      </c>
      <c r="C596" s="65">
        <f>C595*(1+'Daily Returns'!C596)</f>
        <v>107.96038243902072</v>
      </c>
      <c r="D596" s="65">
        <f>D595*(1+'Daily Returns'!D596)</f>
        <v>127.73986004617954</v>
      </c>
      <c r="E596" s="65">
        <f>E595*(1+'Daily Returns'!E596)</f>
        <v>117.67806884354646</v>
      </c>
      <c r="F596" s="66">
        <f>F595*(1+'Daily Returns'!E596)</f>
        <v>117678.06884354641</v>
      </c>
    </row>
    <row r="597" spans="1:6" x14ac:dyDescent="0.25">
      <c r="A597" s="63">
        <f>'Daily Prices'!A597</f>
        <v>42961</v>
      </c>
      <c r="B597" s="64">
        <f>B596*(1+'Daily Returns'!B597)</f>
        <v>114.32876222301218</v>
      </c>
      <c r="C597" s="64">
        <f>C596*(1+'Daily Returns'!C597)</f>
        <v>107.64559651506821</v>
      </c>
      <c r="D597" s="64">
        <f>D596*(1+'Daily Returns'!D597)</f>
        <v>127.10384348957781</v>
      </c>
      <c r="E597" s="64">
        <f>E596*(1+'Daily Returns'!E597)</f>
        <v>117.63133410034523</v>
      </c>
      <c r="F597" s="39">
        <f>F596*(1+'Daily Returns'!E597)</f>
        <v>117631.33410034518</v>
      </c>
    </row>
    <row r="598" spans="1:6" x14ac:dyDescent="0.25">
      <c r="A598" s="60">
        <f>'Daily Prices'!A598</f>
        <v>42963</v>
      </c>
      <c r="B598" s="65">
        <f>B597*(1+'Daily Returns'!B598)</f>
        <v>115.49884140857367</v>
      </c>
      <c r="C598" s="65">
        <f>C597*(1+'Daily Returns'!C598)</f>
        <v>107.03567831486002</v>
      </c>
      <c r="D598" s="65">
        <f>D597*(1+'Daily Returns'!D598)</f>
        <v>128.00898423560523</v>
      </c>
      <c r="E598" s="65">
        <f>E597*(1+'Daily Returns'!E598)</f>
        <v>117.97720419181466</v>
      </c>
      <c r="F598" s="66">
        <f>F597*(1+'Daily Returns'!E598)</f>
        <v>117977.20419181461</v>
      </c>
    </row>
    <row r="599" spans="1:6" x14ac:dyDescent="0.25">
      <c r="A599" s="63">
        <f>'Daily Prices'!A599</f>
        <v>42964</v>
      </c>
      <c r="B599" s="64">
        <f>B598*(1+'Daily Returns'!B599)</f>
        <v>115.58816237293472</v>
      </c>
      <c r="C599" s="64">
        <f>C598*(1+'Daily Returns'!C599)</f>
        <v>108.00911038287842</v>
      </c>
      <c r="D599" s="64">
        <f>D598*(1+'Daily Returns'!D599)</f>
        <v>128.32112344927469</v>
      </c>
      <c r="E599" s="64">
        <f>E598*(1+'Daily Returns'!E599)</f>
        <v>118.52005449033312</v>
      </c>
      <c r="F599" s="39">
        <f>F598*(1+'Daily Returns'!E599)</f>
        <v>118520.05449033307</v>
      </c>
    </row>
    <row r="600" spans="1:6" x14ac:dyDescent="0.25">
      <c r="A600" s="60">
        <f>'Daily Prices'!A600</f>
        <v>42965</v>
      </c>
      <c r="B600" s="65">
        <f>B599*(1+'Daily Returns'!B600)</f>
        <v>114.60377772785196</v>
      </c>
      <c r="C600" s="65">
        <f>C599*(1+'Daily Returns'!C600)</f>
        <v>108.80520103650753</v>
      </c>
      <c r="D600" s="65">
        <f>D599*(1+'Daily Returns'!D600)</f>
        <v>126.9690799554986</v>
      </c>
      <c r="E600" s="65">
        <f>E599*(1+'Daily Returns'!E600)</f>
        <v>118.19204078816762</v>
      </c>
      <c r="F600" s="66">
        <f>F599*(1+'Daily Returns'!E600)</f>
        <v>118192.04078816758</v>
      </c>
    </row>
    <row r="601" spans="1:6" x14ac:dyDescent="0.25">
      <c r="A601" s="63">
        <f>'Daily Prices'!A601</f>
        <v>42968</v>
      </c>
      <c r="B601" s="64">
        <f>B600*(1+'Daily Returns'!B601)</f>
        <v>113.63738814884925</v>
      </c>
      <c r="C601" s="64">
        <f>C600*(1+'Daily Returns'!C601)</f>
        <v>108.71331368230651</v>
      </c>
      <c r="D601" s="64">
        <f>D600*(1+'Daily Returns'!D601)</f>
        <v>125.33071642981585</v>
      </c>
      <c r="E601" s="64">
        <f>E600*(1+'Daily Returns'!E601)</f>
        <v>117.39558837959986</v>
      </c>
      <c r="F601" s="39">
        <f>F600*(1+'Daily Returns'!E601)</f>
        <v>117395.58837959982</v>
      </c>
    </row>
    <row r="602" spans="1:6" x14ac:dyDescent="0.25">
      <c r="A602" s="60">
        <f>'Daily Prices'!A602</f>
        <v>42969</v>
      </c>
      <c r="B602" s="65">
        <f>B601*(1+'Daily Returns'!B602)</f>
        <v>113.75735525604966</v>
      </c>
      <c r="C602" s="65">
        <f>C601*(1+'Daily Returns'!C602)</f>
        <v>107.8094686295685</v>
      </c>
      <c r="D602" s="65">
        <f>D601*(1+'Daily Returns'!D602)</f>
        <v>124.90417515061183</v>
      </c>
      <c r="E602" s="65">
        <f>E601*(1+'Daily Returns'!E602)</f>
        <v>116.92249626120815</v>
      </c>
      <c r="F602" s="66">
        <f>F601*(1+'Daily Returns'!E602)</f>
        <v>116922.49626120811</v>
      </c>
    </row>
    <row r="603" spans="1:6" x14ac:dyDescent="0.25">
      <c r="A603" s="63">
        <f>'Daily Prices'!A603</f>
        <v>42970</v>
      </c>
      <c r="B603" s="64">
        <f>B602*(1+'Daily Returns'!B603)</f>
        <v>114.76129817497299</v>
      </c>
      <c r="C603" s="64">
        <f>C602*(1+'Daily Returns'!C603)</f>
        <v>107.96862386862205</v>
      </c>
      <c r="D603" s="64">
        <f>D602*(1+'Daily Returns'!D603)</f>
        <v>126.86433384411927</v>
      </c>
      <c r="E603" s="64">
        <f>E602*(1+'Daily Returns'!E603)</f>
        <v>117.85157246681091</v>
      </c>
      <c r="F603" s="39">
        <f>F602*(1+'Daily Returns'!E603)</f>
        <v>117851.57246681086</v>
      </c>
    </row>
    <row r="604" spans="1:6" x14ac:dyDescent="0.25">
      <c r="A604" s="60">
        <f>'Daily Prices'!A604</f>
        <v>42971</v>
      </c>
      <c r="B604" s="65">
        <f>B603*(1+'Daily Returns'!B604)</f>
        <v>114.86327021609337</v>
      </c>
      <c r="C604" s="65">
        <f>C603*(1+'Daily Returns'!C604)</f>
        <v>108.14724932132731</v>
      </c>
      <c r="D604" s="65">
        <f>D603*(1+'Daily Returns'!D604)</f>
        <v>127.41619261529416</v>
      </c>
      <c r="E604" s="65">
        <f>E603*(1+'Daily Returns'!E604)</f>
        <v>118.11477424637894</v>
      </c>
      <c r="F604" s="66">
        <f>F603*(1+'Daily Returns'!E604)</f>
        <v>118114.77424637889</v>
      </c>
    </row>
    <row r="605" spans="1:6" x14ac:dyDescent="0.25">
      <c r="A605" s="63">
        <f>'Daily Prices'!A605</f>
        <v>42975</v>
      </c>
      <c r="B605" s="64">
        <f>B604*(1+'Daily Returns'!B605)</f>
        <v>115.4258795951945</v>
      </c>
      <c r="C605" s="64">
        <f>C604*(1+'Daily Returns'!C605)</f>
        <v>107.82838854108543</v>
      </c>
      <c r="D605" s="64">
        <f>D604*(1+'Daily Returns'!D605)</f>
        <v>128.26360754843716</v>
      </c>
      <c r="E605" s="64">
        <f>E604*(1+'Daily Returns'!E605)</f>
        <v>118.38470132642794</v>
      </c>
      <c r="F605" s="39">
        <f>F604*(1+'Daily Returns'!E605)</f>
        <v>118384.70132642789</v>
      </c>
    </row>
    <row r="606" spans="1:6" x14ac:dyDescent="0.25">
      <c r="A606" s="60">
        <f>'Daily Prices'!A606</f>
        <v>42976</v>
      </c>
      <c r="B606" s="65">
        <f>B605*(1+'Daily Returns'!B606)</f>
        <v>114.1083135751142</v>
      </c>
      <c r="C606" s="65">
        <f>C605*(1+'Daily Returns'!C606)</f>
        <v>110.46643215934283</v>
      </c>
      <c r="D606" s="65">
        <f>D605*(1+'Daily Returns'!D606)</f>
        <v>126.88553496085137</v>
      </c>
      <c r="E606" s="65">
        <f>E605*(1+'Daily Returns'!E606)</f>
        <v>118.75624168966486</v>
      </c>
      <c r="F606" s="66">
        <f>F605*(1+'Daily Returns'!E606)</f>
        <v>118756.24168966481</v>
      </c>
    </row>
    <row r="607" spans="1:6" x14ac:dyDescent="0.25">
      <c r="A607" s="63">
        <f>'Daily Prices'!A607</f>
        <v>42977</v>
      </c>
      <c r="B607" s="64">
        <f>B606*(1+'Daily Returns'!B607)</f>
        <v>115.04649270709037</v>
      </c>
      <c r="C607" s="64">
        <f>C606*(1+'Daily Returns'!C607)</f>
        <v>109.70786687038364</v>
      </c>
      <c r="D607" s="64">
        <f>D606*(1+'Daily Returns'!D607)</f>
        <v>127.90276873989795</v>
      </c>
      <c r="E607" s="64">
        <f>E606*(1+'Daily Returns'!E607)</f>
        <v>119.0085819538353</v>
      </c>
      <c r="F607" s="39">
        <f>F606*(1+'Daily Returns'!E607)</f>
        <v>119008.58195383525</v>
      </c>
    </row>
    <row r="608" spans="1:6" x14ac:dyDescent="0.25">
      <c r="A608" s="60">
        <f>'Daily Prices'!A608</f>
        <v>42978</v>
      </c>
      <c r="B608" s="65">
        <f>B607*(1+'Daily Returns'!B608)</f>
        <v>115.35197258642529</v>
      </c>
      <c r="C608" s="65">
        <f>C607*(1+'Daily Returns'!C608)</f>
        <v>109.96316775397224</v>
      </c>
      <c r="D608" s="65">
        <f>D607*(1+'Daily Returns'!D608)</f>
        <v>128.01864018976048</v>
      </c>
      <c r="E608" s="65">
        <f>E607*(1+'Daily Returns'!E608)</f>
        <v>119.24650403912672</v>
      </c>
      <c r="F608" s="66">
        <f>F607*(1+'Daily Returns'!E608)</f>
        <v>119246.50403912667</v>
      </c>
    </row>
    <row r="609" spans="1:6" x14ac:dyDescent="0.25">
      <c r="A609" s="63">
        <f>'Daily Prices'!A609</f>
        <v>42979</v>
      </c>
      <c r="B609" s="64">
        <f>B608*(1+'Daily Returns'!B609)</f>
        <v>115.93995682638277</v>
      </c>
      <c r="C609" s="64">
        <f>C608*(1+'Daily Returns'!C609)</f>
        <v>110.40715675788751</v>
      </c>
      <c r="D609" s="64">
        <f>D608*(1+'Daily Returns'!D609)</f>
        <v>125.78745876075189</v>
      </c>
      <c r="E609" s="64">
        <f>E608*(1+'Daily Returns'!E609)</f>
        <v>118.99795471475767</v>
      </c>
      <c r="F609" s="39">
        <f>F608*(1+'Daily Returns'!E609)</f>
        <v>118997.95471475762</v>
      </c>
    </row>
    <row r="610" spans="1:6" x14ac:dyDescent="0.25">
      <c r="A610" s="60">
        <f>'Daily Prices'!A610</f>
        <v>42983</v>
      </c>
      <c r="B610" s="65">
        <f>B609*(1+'Daily Returns'!B610)</f>
        <v>115.63938469234243</v>
      </c>
      <c r="C610" s="65">
        <f>C609*(1+'Daily Returns'!C610)</f>
        <v>112.1770332451936</v>
      </c>
      <c r="D610" s="65">
        <f>D609*(1+'Daily Returns'!D610)</f>
        <v>123.5951636264405</v>
      </c>
      <c r="E610" s="65">
        <f>E609*(1+'Daily Returns'!E610)</f>
        <v>119.04625193167868</v>
      </c>
      <c r="F610" s="66">
        <f>F609*(1+'Daily Returns'!E610)</f>
        <v>119046.25193167865</v>
      </c>
    </row>
    <row r="611" spans="1:6" x14ac:dyDescent="0.25">
      <c r="A611" s="63">
        <f>'Daily Prices'!A611</f>
        <v>42984</v>
      </c>
      <c r="B611" s="64">
        <f>B610*(1+'Daily Returns'!B611)</f>
        <v>115.10287724747459</v>
      </c>
      <c r="C611" s="64">
        <f>C610*(1+'Daily Returns'!C611)</f>
        <v>112.30623632515594</v>
      </c>
      <c r="D611" s="64">
        <f>D610*(1+'Daily Returns'!D611)</f>
        <v>126.03014336992797</v>
      </c>
      <c r="E611" s="64">
        <f>E610*(1+'Daily Returns'!E611)</f>
        <v>119.6390119653876</v>
      </c>
      <c r="F611" s="39">
        <f>F610*(1+'Daily Returns'!E611)</f>
        <v>119639.01196538756</v>
      </c>
    </row>
    <row r="612" spans="1:6" x14ac:dyDescent="0.25">
      <c r="A612" s="60">
        <f>'Daily Prices'!A612</f>
        <v>42986</v>
      </c>
      <c r="B612" s="65">
        <f>B611*(1+'Daily Returns'!B612)</f>
        <v>115.19576087138282</v>
      </c>
      <c r="C612" s="65">
        <f>C611*(1+'Daily Returns'!C612)</f>
        <v>112.78472403199601</v>
      </c>
      <c r="D612" s="65">
        <f>D611*(1+'Daily Returns'!D612)</f>
        <v>128.86563529880979</v>
      </c>
      <c r="E612" s="65">
        <f>E611*(1+'Daily Returns'!E612)</f>
        <v>120.67937725612224</v>
      </c>
      <c r="F612" s="66">
        <f>F611*(1+'Daily Returns'!E612)</f>
        <v>120679.3772561222</v>
      </c>
    </row>
    <row r="613" spans="1:6" x14ac:dyDescent="0.25">
      <c r="A613" s="63">
        <f>'Daily Prices'!A613</f>
        <v>42989</v>
      </c>
      <c r="B613" s="64">
        <f>B612*(1+'Daily Returns'!B613)</f>
        <v>115.90334868185224</v>
      </c>
      <c r="C613" s="64">
        <f>C612*(1+'Daily Returns'!C613)</f>
        <v>111.76034970914613</v>
      </c>
      <c r="D613" s="64">
        <f>D612*(1+'Daily Returns'!D613)</f>
        <v>129.84514072451626</v>
      </c>
      <c r="E613" s="64">
        <f>E612*(1+'Daily Returns'!E613)</f>
        <v>120.73851184719894</v>
      </c>
      <c r="F613" s="39">
        <f>F612*(1+'Daily Returns'!E613)</f>
        <v>120738.5118471989</v>
      </c>
    </row>
    <row r="614" spans="1:6" x14ac:dyDescent="0.25">
      <c r="A614" s="60">
        <f>'Daily Prices'!A614</f>
        <v>42991</v>
      </c>
      <c r="B614" s="65">
        <f>B613*(1+'Daily Returns'!B614)</f>
        <v>117.0094090565713</v>
      </c>
      <c r="C614" s="65">
        <f>C613*(1+'Daily Returns'!C614)</f>
        <v>111.5555324952759</v>
      </c>
      <c r="D614" s="65">
        <f>D613*(1+'Daily Returns'!D614)</f>
        <v>130.83209135372277</v>
      </c>
      <c r="E614" s="65">
        <f>E613*(1+'Daily Returns'!E614)</f>
        <v>121.27098346863826</v>
      </c>
      <c r="F614" s="66">
        <f>F613*(1+'Daily Returns'!E614)</f>
        <v>121270.98346863822</v>
      </c>
    </row>
    <row r="615" spans="1:6" x14ac:dyDescent="0.25">
      <c r="A615" s="63">
        <f>'Daily Prices'!A615</f>
        <v>42992</v>
      </c>
      <c r="B615" s="64">
        <f>B614*(1+'Daily Returns'!B615)</f>
        <v>117.21124462601881</v>
      </c>
      <c r="C615" s="64">
        <f>C614*(1+'Daily Returns'!C615)</f>
        <v>111.43360126496157</v>
      </c>
      <c r="D615" s="64">
        <f>D614*(1+'Daily Returns'!D615)</f>
        <v>131.42908121497092</v>
      </c>
      <c r="E615" s="64">
        <f>E614*(1+'Daily Returns'!E615)</f>
        <v>121.44672801048451</v>
      </c>
      <c r="F615" s="39">
        <f>F614*(1+'Daily Returns'!E615)</f>
        <v>121446.72801048445</v>
      </c>
    </row>
    <row r="616" spans="1:6" x14ac:dyDescent="0.25">
      <c r="A616" s="60">
        <f>'Daily Prices'!A616</f>
        <v>42993</v>
      </c>
      <c r="B616" s="65">
        <f>B615*(1+'Daily Returns'!B616)</f>
        <v>117.32277768204636</v>
      </c>
      <c r="C616" s="65">
        <f>C615*(1+'Daily Returns'!C616)</f>
        <v>111.14672352073914</v>
      </c>
      <c r="D616" s="65">
        <f>D615*(1+'Daily Returns'!D616)</f>
        <v>131.36400848044667</v>
      </c>
      <c r="E616" s="65">
        <f>E615*(1+'Daily Returns'!E616)</f>
        <v>121.33829559988435</v>
      </c>
      <c r="F616" s="66">
        <f>F615*(1+'Daily Returns'!E616)</f>
        <v>121338.2955998843</v>
      </c>
    </row>
    <row r="617" spans="1:6" x14ac:dyDescent="0.25">
      <c r="A617" s="63">
        <f>'Daily Prices'!A617</f>
        <v>42996</v>
      </c>
      <c r="B617" s="64">
        <f>B616*(1+'Daily Returns'!B617)</f>
        <v>117.87226338669315</v>
      </c>
      <c r="C617" s="64">
        <f>C616*(1+'Daily Returns'!C617)</f>
        <v>110.31192828357781</v>
      </c>
      <c r="D617" s="64">
        <f>D616*(1+'Daily Returns'!D617)</f>
        <v>132.08631583366568</v>
      </c>
      <c r="E617" s="64">
        <f>E616*(1+'Daily Returns'!E617)</f>
        <v>121.34440096384411</v>
      </c>
      <c r="F617" s="39">
        <f>F616*(1+'Daily Returns'!E617)</f>
        <v>121344.40096384406</v>
      </c>
    </row>
    <row r="618" spans="1:6" x14ac:dyDescent="0.25">
      <c r="A618" s="60">
        <f>'Daily Prices'!A618</f>
        <v>42997</v>
      </c>
      <c r="B618" s="65">
        <f>B617*(1+'Daily Returns'!B618)</f>
        <v>117.79450288902596</v>
      </c>
      <c r="C618" s="65">
        <f>C617*(1+'Daily Returns'!C618)</f>
        <v>110.33218464313779</v>
      </c>
      <c r="D618" s="65">
        <f>D617*(1+'Daily Returns'!D618)</f>
        <v>132.15873548982975</v>
      </c>
      <c r="E618" s="65">
        <f>E617*(1+'Daily Returns'!E618)</f>
        <v>121.34925757361825</v>
      </c>
      <c r="F618" s="66">
        <f>F617*(1+'Daily Returns'!E618)</f>
        <v>121349.2575736182</v>
      </c>
    </row>
    <row r="619" spans="1:6" x14ac:dyDescent="0.25">
      <c r="A619" s="63">
        <f>'Daily Prices'!A619</f>
        <v>42998</v>
      </c>
      <c r="B619" s="64">
        <f>B618*(1+'Daily Returns'!B619)</f>
        <v>117.78774110662012</v>
      </c>
      <c r="C619" s="64">
        <f>C618*(1+'Daily Returns'!C619)</f>
        <v>110.5527247751659</v>
      </c>
      <c r="D619" s="64">
        <f>D618*(1+'Daily Returns'!D619)</f>
        <v>132.0069690799555</v>
      </c>
      <c r="E619" s="64">
        <f>E618*(1+'Daily Returns'!E619)</f>
        <v>121.40238661502248</v>
      </c>
      <c r="F619" s="39">
        <f>F618*(1+'Daily Returns'!E619)</f>
        <v>121402.38661502243</v>
      </c>
    </row>
    <row r="620" spans="1:6" x14ac:dyDescent="0.25">
      <c r="A620" s="60">
        <f>'Daily Prices'!A620</f>
        <v>42999</v>
      </c>
      <c r="B620" s="65">
        <f>B619*(1+'Daily Returns'!B620)</f>
        <v>117.67697147763839</v>
      </c>
      <c r="C620" s="65">
        <f>C619*(1+'Daily Returns'!C620)</f>
        <v>109.90492744462918</v>
      </c>
      <c r="D620" s="65">
        <f>D619*(1+'Daily Returns'!D620)</f>
        <v>131.17991561535715</v>
      </c>
      <c r="E620" s="65">
        <f>E619*(1+'Daily Returns'!E620)</f>
        <v>120.85540303032975</v>
      </c>
      <c r="F620" s="66">
        <f>F619*(1+'Daily Returns'!E620)</f>
        <v>120855.4030303297</v>
      </c>
    </row>
    <row r="621" spans="1:6" x14ac:dyDescent="0.25">
      <c r="A621" s="63">
        <f>'Daily Prices'!A621</f>
        <v>43000</v>
      </c>
      <c r="B621" s="64">
        <f>B620*(1+'Daily Returns'!B621)</f>
        <v>116.04978125997442</v>
      </c>
      <c r="C621" s="64">
        <f>C620*(1+'Daily Returns'!C621)</f>
        <v>110.04365599250882</v>
      </c>
      <c r="D621" s="64">
        <f>D620*(1+'Daily Returns'!D621)</f>
        <v>127.88912445685256</v>
      </c>
      <c r="E621" s="64">
        <f>E620*(1+'Daily Returns'!E621)</f>
        <v>119.50554444397893</v>
      </c>
      <c r="F621" s="39">
        <f>F620*(1+'Daily Returns'!E621)</f>
        <v>119505.54444397888</v>
      </c>
    </row>
    <row r="622" spans="1:6" x14ac:dyDescent="0.25">
      <c r="A622" s="60">
        <f>'Daily Prices'!A622</f>
        <v>43003</v>
      </c>
      <c r="B622" s="65">
        <f>B621*(1+'Daily Returns'!B622)</f>
        <v>114.97440338176358</v>
      </c>
      <c r="C622" s="65">
        <f>C621*(1+'Daily Returns'!C622)</f>
        <v>110.5778945466505</v>
      </c>
      <c r="D622" s="65">
        <f>D621*(1+'Daily Returns'!D622)</f>
        <v>126.78561682654967</v>
      </c>
      <c r="E622" s="65">
        <f>E621*(1+'Daily Returns'!E622)</f>
        <v>119.09604316087838</v>
      </c>
      <c r="F622" s="66">
        <f>F621*(1+'Daily Returns'!E622)</f>
        <v>119096.04316087833</v>
      </c>
    </row>
    <row r="623" spans="1:6" x14ac:dyDescent="0.25">
      <c r="A623" s="63">
        <f>'Daily Prices'!A623</f>
        <v>43004</v>
      </c>
      <c r="B623" s="64">
        <f>B622*(1+'Daily Returns'!B623)</f>
        <v>114.87672107356735</v>
      </c>
      <c r="C623" s="64">
        <f>C622*(1+'Daily Returns'!C623)</f>
        <v>111.46247902464495</v>
      </c>
      <c r="D623" s="64">
        <f>D622*(1+'Daily Returns'!D623)</f>
        <v>127.45103801507167</v>
      </c>
      <c r="E623" s="64">
        <f>E622*(1+'Daily Returns'!E623)</f>
        <v>119.63429759632453</v>
      </c>
      <c r="F623" s="39">
        <f>F622*(1+'Daily Returns'!E623)</f>
        <v>119634.29759632448</v>
      </c>
    </row>
    <row r="624" spans="1:6" x14ac:dyDescent="0.25">
      <c r="A624" s="60">
        <f>'Daily Prices'!A624</f>
        <v>43005</v>
      </c>
      <c r="B624" s="65">
        <f>B623*(1+'Daily Returns'!B624)</f>
        <v>113.2773414125726</v>
      </c>
      <c r="C624" s="65">
        <f>C623*(1+'Daily Returns'!C624)</f>
        <v>110.10492296359735</v>
      </c>
      <c r="D624" s="65">
        <f>D623*(1+'Daily Returns'!D624)</f>
        <v>124.81370305841853</v>
      </c>
      <c r="E624" s="65">
        <f>E623*(1+'Daily Returns'!E624)</f>
        <v>117.80910341304228</v>
      </c>
      <c r="F624" s="66">
        <f>F623*(1+'Daily Returns'!E624)</f>
        <v>117809.10341304223</v>
      </c>
    </row>
    <row r="625" spans="1:6" x14ac:dyDescent="0.25">
      <c r="A625" s="63">
        <f>'Daily Prices'!A625</f>
        <v>43006</v>
      </c>
      <c r="B625" s="64">
        <f>B624*(1+'Daily Returns'!B625)</f>
        <v>113.72329186833853</v>
      </c>
      <c r="C625" s="64">
        <f>C624*(1+'Daily Returns'!C625)</f>
        <v>110.03320025193416</v>
      </c>
      <c r="D625" s="64">
        <f>D624*(1+'Daily Returns'!D625)</f>
        <v>124.98855979344656</v>
      </c>
      <c r="E625" s="64">
        <f>E624*(1+'Daily Returns'!E625)</f>
        <v>117.96705735800549</v>
      </c>
      <c r="F625" s="39">
        <f>F624*(1+'Daily Returns'!E625)</f>
        <v>117967.05735800545</v>
      </c>
    </row>
    <row r="626" spans="1:6" x14ac:dyDescent="0.25">
      <c r="A626" s="60">
        <f>'Daily Prices'!A626</f>
        <v>43007</v>
      </c>
      <c r="B626" s="65">
        <f>B625*(1+'Daily Returns'!B626)</f>
        <v>113.72779972327577</v>
      </c>
      <c r="C626" s="65">
        <f>C625*(1+'Daily Returns'!C626)</f>
        <v>109.86465056928139</v>
      </c>
      <c r="D626" s="65">
        <f>D625*(1+'Daily Returns'!D626)</f>
        <v>125.81267448938897</v>
      </c>
      <c r="E626" s="65">
        <f>E625*(1+'Daily Returns'!E626)</f>
        <v>118.12952453161243</v>
      </c>
      <c r="F626" s="66">
        <f>F625*(1+'Daily Returns'!E626)</f>
        <v>118129.52453161239</v>
      </c>
    </row>
    <row r="627" spans="1:6" x14ac:dyDescent="0.25">
      <c r="A627" s="63">
        <f>'Daily Prices'!A627</f>
        <v>43011</v>
      </c>
      <c r="B627" s="64">
        <f>B626*(1+'Daily Returns'!B627)</f>
        <v>114.50453221189524</v>
      </c>
      <c r="C627" s="64">
        <f>C626*(1+'Daily Returns'!C627)</f>
        <v>109.08303810278929</v>
      </c>
      <c r="D627" s="64">
        <f>D626*(1+'Daily Returns'!D627)</f>
        <v>125.27891592561556</v>
      </c>
      <c r="E627" s="64">
        <f>E626*(1+'Daily Returns'!E627)</f>
        <v>117.88504963601943</v>
      </c>
      <c r="F627" s="39">
        <f>F626*(1+'Daily Returns'!E627)</f>
        <v>117885.04963601939</v>
      </c>
    </row>
    <row r="628" spans="1:6" x14ac:dyDescent="0.25">
      <c r="A628" s="60">
        <f>'Daily Prices'!A628</f>
        <v>43012</v>
      </c>
      <c r="B628" s="65">
        <f>B627*(1+'Daily Returns'!B628)</f>
        <v>115.1382857209331</v>
      </c>
      <c r="C628" s="65">
        <f>C627*(1+'Daily Returns'!C628)</f>
        <v>108.64774911358801</v>
      </c>
      <c r="D628" s="65">
        <f>D627*(1+'Daily Returns'!D628)</f>
        <v>124.74742182530386</v>
      </c>
      <c r="E628" s="65">
        <f>E627*(1+'Daily Returns'!E628)</f>
        <v>117.74258591889063</v>
      </c>
      <c r="F628" s="66">
        <f>F627*(1+'Daily Returns'!E628)</f>
        <v>117742.58591889059</v>
      </c>
    </row>
    <row r="629" spans="1:6" x14ac:dyDescent="0.25">
      <c r="A629" s="63">
        <f>'Daily Prices'!A629</f>
        <v>43013</v>
      </c>
      <c r="B629" s="64">
        <f>B628*(1+'Daily Returns'!B629)</f>
        <v>114.84861968754734</v>
      </c>
      <c r="C629" s="64">
        <f>C628*(1+'Daily Returns'!C629)</f>
        <v>108.76926106608515</v>
      </c>
      <c r="D629" s="64">
        <f>D628*(1+'Daily Returns'!D629)</f>
        <v>124.21818258149837</v>
      </c>
      <c r="E629" s="64">
        <f>E628*(1+'Daily Returns'!E629)</f>
        <v>117.55653759244942</v>
      </c>
      <c r="F629" s="39">
        <f>F628*(1+'Daily Returns'!E629)</f>
        <v>117556.53759244939</v>
      </c>
    </row>
    <row r="630" spans="1:6" x14ac:dyDescent="0.25">
      <c r="A630" s="60">
        <f>'Daily Prices'!A630</f>
        <v>43018</v>
      </c>
      <c r="B630" s="65">
        <f>B629*(1+'Daily Returns'!B630)</f>
        <v>116.05694293273757</v>
      </c>
      <c r="C630" s="65">
        <f>C629*(1+'Daily Returns'!C630)</f>
        <v>110.34860199018138</v>
      </c>
      <c r="D630" s="65">
        <f>D629*(1+'Daily Returns'!D630)</f>
        <v>128.48737379038184</v>
      </c>
      <c r="E630" s="65">
        <f>E629*(1+'Daily Returns'!E630)</f>
        <v>119.82242697057421</v>
      </c>
      <c r="F630" s="66">
        <f>F629*(1+'Daily Returns'!E630)</f>
        <v>119822.42697057419</v>
      </c>
    </row>
    <row r="631" spans="1:6" x14ac:dyDescent="0.25">
      <c r="A631" s="63">
        <f>'Daily Prices'!A631</f>
        <v>43019</v>
      </c>
      <c r="B631" s="64">
        <f>B630*(1+'Daily Returns'!B631)</f>
        <v>115.7282330590084</v>
      </c>
      <c r="C631" s="64">
        <f>C630*(1+'Daily Returns'!C631)</f>
        <v>110.08718227094275</v>
      </c>
      <c r="D631" s="64">
        <f>D630*(1+'Daily Returns'!D631)</f>
        <v>128.67877597128677</v>
      </c>
      <c r="E631" s="64">
        <f>E630*(1+'Daily Returns'!E631)</f>
        <v>119.66061739267703</v>
      </c>
      <c r="F631" s="39">
        <f>F630*(1+'Daily Returns'!E631)</f>
        <v>119660.617392677</v>
      </c>
    </row>
    <row r="632" spans="1:6" x14ac:dyDescent="0.25">
      <c r="A632" s="60">
        <f>'Daily Prices'!A632</f>
        <v>43021</v>
      </c>
      <c r="B632" s="65">
        <f>B631*(1+'Daily Returns'!B632)</f>
        <v>117.9047272129749</v>
      </c>
      <c r="C632" s="65">
        <f>C631*(1+'Daily Returns'!C632)</f>
        <v>110.17047442988429</v>
      </c>
      <c r="D632" s="65">
        <f>D631*(1+'Daily Returns'!D632)</f>
        <v>128.8704632758874</v>
      </c>
      <c r="E632" s="65">
        <f>E631*(1+'Daily Returns'!E632)</f>
        <v>120.42544265188212</v>
      </c>
      <c r="F632" s="66">
        <f>F631*(1+'Daily Returns'!E632)</f>
        <v>120425.4426518821</v>
      </c>
    </row>
    <row r="633" spans="1:6" x14ac:dyDescent="0.25">
      <c r="A633" s="63">
        <f>'Daily Prices'!A633</f>
        <v>43024</v>
      </c>
      <c r="B633" s="64">
        <f>B632*(1+'Daily Returns'!B633)</f>
        <v>118.63525418848781</v>
      </c>
      <c r="C633" s="64">
        <f>C632*(1+'Daily Returns'!C633)</f>
        <v>110.48447420792903</v>
      </c>
      <c r="D633" s="64">
        <f>D632*(1+'Daily Returns'!D633)</f>
        <v>129.23759944583216</v>
      </c>
      <c r="E633" s="64">
        <f>E632*(1+'Daily Returns'!E633)</f>
        <v>120.88950047724953</v>
      </c>
      <c r="F633" s="39">
        <f>F632*(1+'Daily Returns'!E633)</f>
        <v>120889.5004772495</v>
      </c>
    </row>
    <row r="634" spans="1:6" x14ac:dyDescent="0.25">
      <c r="A634" s="60">
        <f>'Daily Prices'!A634</f>
        <v>43025</v>
      </c>
      <c r="B634" s="65">
        <f>B633*(1+'Daily Returns'!B634)</f>
        <v>118.54626040714641</v>
      </c>
      <c r="C634" s="65">
        <f>C633*(1+'Daily Returns'!C634)</f>
        <v>109.4670965836591</v>
      </c>
      <c r="D634" s="65">
        <f>D633*(1+'Daily Returns'!D634)</f>
        <v>129.3679548269275</v>
      </c>
      <c r="E634" s="65">
        <f>E633*(1+'Daily Returns'!E634)</f>
        <v>120.45359934162968</v>
      </c>
      <c r="F634" s="66">
        <f>F633*(1+'Daily Returns'!E634)</f>
        <v>120453.59934162967</v>
      </c>
    </row>
    <row r="635" spans="1:6" x14ac:dyDescent="0.25">
      <c r="A635" s="63">
        <f>'Daily Prices'!A635</f>
        <v>43026</v>
      </c>
      <c r="B635" s="64">
        <f>B634*(1+'Daily Returns'!B635)</f>
        <v>118.45606695473299</v>
      </c>
      <c r="C635" s="64">
        <f>C634*(1+'Daily Returns'!C635)</f>
        <v>109.14583805839835</v>
      </c>
      <c r="D635" s="64">
        <f>D634*(1+'Daily Returns'!D635)</f>
        <v>128.3270009865866</v>
      </c>
      <c r="E635" s="64">
        <f>E634*(1+'Daily Returns'!E635)</f>
        <v>119.99393803847266</v>
      </c>
      <c r="F635" s="39">
        <f>F634*(1+'Daily Returns'!E635)</f>
        <v>119993.93803847264</v>
      </c>
    </row>
    <row r="636" spans="1:6" x14ac:dyDescent="0.25">
      <c r="A636" s="60">
        <f>'Daily Prices'!A636</f>
        <v>43031</v>
      </c>
      <c r="B636" s="65">
        <f>B635*(1+'Daily Returns'!B636)</f>
        <v>118.17385342346121</v>
      </c>
      <c r="C636" s="65">
        <f>C635*(1+'Daily Returns'!C636)</f>
        <v>108.6112981483255</v>
      </c>
      <c r="D636" s="65">
        <f>D635*(1+'Daily Returns'!D636)</f>
        <v>128.06125233527149</v>
      </c>
      <c r="E636" s="65">
        <f>E635*(1+'Daily Returns'!E636)</f>
        <v>119.59855991187828</v>
      </c>
      <c r="F636" s="66">
        <f>F635*(1+'Daily Returns'!E636)</f>
        <v>119598.55991187826</v>
      </c>
    </row>
    <row r="637" spans="1:6" x14ac:dyDescent="0.25">
      <c r="A637" s="63">
        <f>'Daily Prices'!A637</f>
        <v>43032</v>
      </c>
      <c r="B637" s="64">
        <f>B636*(1+'Daily Returns'!B637)</f>
        <v>118.53964403941595</v>
      </c>
      <c r="C637" s="64">
        <f>C636*(1+'Daily Returns'!C637)</f>
        <v>109.05123850081493</v>
      </c>
      <c r="D637" s="64">
        <f>D636*(1+'Daily Returns'!D637)</f>
        <v>129.07491760952158</v>
      </c>
      <c r="E637" s="64">
        <f>E636*(1+'Daily Returns'!E637)</f>
        <v>120.18740192981438</v>
      </c>
      <c r="F637" s="39">
        <f>F636*(1+'Daily Returns'!E637)</f>
        <v>120187.40192981435</v>
      </c>
    </row>
    <row r="638" spans="1:6" x14ac:dyDescent="0.25">
      <c r="A638" s="60">
        <f>'Daily Prices'!A638</f>
        <v>43033</v>
      </c>
      <c r="B638" s="65">
        <f>B637*(1+'Daily Returns'!B638)</f>
        <v>120.12161029303222</v>
      </c>
      <c r="C638" s="65">
        <f>C637*(1+'Daily Returns'!C638)</f>
        <v>108.47782367559675</v>
      </c>
      <c r="D638" s="65">
        <f>D637*(1+'Daily Returns'!D638)</f>
        <v>129.87432665287386</v>
      </c>
      <c r="E638" s="65">
        <f>E637*(1+'Daily Returns'!E638)</f>
        <v>120.63910997183855</v>
      </c>
      <c r="F638" s="66">
        <f>F637*(1+'Daily Returns'!E638)</f>
        <v>120639.10997183852</v>
      </c>
    </row>
    <row r="639" spans="1:6" x14ac:dyDescent="0.25">
      <c r="A639" s="63">
        <f>'Daily Prices'!A639</f>
        <v>43034</v>
      </c>
      <c r="B639" s="64">
        <f>B638*(1+'Daily Returns'!B639)</f>
        <v>120.50197873019526</v>
      </c>
      <c r="C639" s="64">
        <f>C638*(1+'Daily Returns'!C639)</f>
        <v>108.38832096398305</v>
      </c>
      <c r="D639" s="64">
        <f>D638*(1+'Daily Returns'!D639)</f>
        <v>130.67868673420031</v>
      </c>
      <c r="E639" s="64">
        <f>E638*(1+'Daily Returns'!E639)</f>
        <v>120.93804629886749</v>
      </c>
      <c r="F639" s="39">
        <f>F638*(1+'Daily Returns'!E639)</f>
        <v>120938.04629886747</v>
      </c>
    </row>
    <row r="640" spans="1:6" x14ac:dyDescent="0.25">
      <c r="A640" s="60">
        <f>'Daily Prices'!A640</f>
        <v>43035</v>
      </c>
      <c r="B640" s="65">
        <f>B639*(1+'Daily Returns'!B640)</f>
        <v>120.53865958206353</v>
      </c>
      <c r="C640" s="65">
        <f>C639*(1+'Daily Returns'!C640)</f>
        <v>107.80928519552343</v>
      </c>
      <c r="D640" s="65">
        <f>D639*(1+'Daily Returns'!D640)</f>
        <v>131.48802851712315</v>
      </c>
      <c r="E640" s="65">
        <f>E639*(1+'Daily Returns'!E640)</f>
        <v>120.9153629518063</v>
      </c>
      <c r="F640" s="66">
        <f>F639*(1+'Daily Returns'!E640)</f>
        <v>120915.36295180628</v>
      </c>
    </row>
    <row r="641" spans="1:6" x14ac:dyDescent="0.25">
      <c r="A641" s="63">
        <f>'Daily Prices'!A641</f>
        <v>43038</v>
      </c>
      <c r="B641" s="64">
        <f>B640*(1+'Daily Returns'!B641)</f>
        <v>120.93469645050034</v>
      </c>
      <c r="C641" s="64">
        <f>C640*(1+'Daily Returns'!C641)</f>
        <v>108.13507716218668</v>
      </c>
      <c r="D641" s="64">
        <f>D640*(1+'Daily Returns'!D641)</f>
        <v>132.30238285517621</v>
      </c>
      <c r="E641" s="64">
        <f>E640*(1+'Daily Returns'!E641)</f>
        <v>121.40536652064455</v>
      </c>
      <c r="F641" s="39">
        <f>F640*(1+'Daily Returns'!E641)</f>
        <v>121405.36652064453</v>
      </c>
    </row>
    <row r="642" spans="1:6" x14ac:dyDescent="0.25">
      <c r="A642" s="60">
        <f>'Daily Prices'!A642</f>
        <v>43039</v>
      </c>
      <c r="B642" s="65">
        <f>B641*(1+'Daily Returns'!B642)</f>
        <v>120.74191294459612</v>
      </c>
      <c r="C642" s="65">
        <f>C641*(1+'Daily Returns'!C642)</f>
        <v>107.60834630146555</v>
      </c>
      <c r="D642" s="65">
        <f>D641*(1+'Daily Returns'!D642)</f>
        <v>133.12178079298053</v>
      </c>
      <c r="E642" s="65">
        <f>E641*(1+'Daily Returns'!E642)</f>
        <v>121.33633055896642</v>
      </c>
      <c r="F642" s="66">
        <f>F641*(1+'Daily Returns'!E642)</f>
        <v>121336.33055896641</v>
      </c>
    </row>
    <row r="643" spans="1:6" x14ac:dyDescent="0.25">
      <c r="A643" s="63">
        <f>'Daily Prices'!A643</f>
        <v>43040</v>
      </c>
      <c r="B643" s="64">
        <f>B642*(1+'Daily Returns'!B643)</f>
        <v>122.14930888040135</v>
      </c>
      <c r="C643" s="64">
        <f>C642*(1+'Daily Returns'!C643)</f>
        <v>107.97188637413969</v>
      </c>
      <c r="D643" s="64">
        <f>D642*(1+'Daily Returns'!D643)</f>
        <v>133.94625356742773</v>
      </c>
      <c r="E643" s="64">
        <f>E642*(1+'Daily Returns'!E643)</f>
        <v>122.15003954380973</v>
      </c>
      <c r="F643" s="39">
        <f>F642*(1+'Daily Returns'!E643)</f>
        <v>122150.03954380972</v>
      </c>
    </row>
    <row r="644" spans="1:6" x14ac:dyDescent="0.25">
      <c r="A644" s="60">
        <f>'Daily Prices'!A644</f>
        <v>43046</v>
      </c>
      <c r="B644" s="65">
        <f>B643*(1+'Daily Returns'!B644)</f>
        <v>121.31495582665684</v>
      </c>
      <c r="C644" s="65">
        <f>C643*(1+'Daily Returns'!C644)</f>
        <v>108.9625743448365</v>
      </c>
      <c r="D644" s="65">
        <f>D643*(1+'Daily Returns'!D644)</f>
        <v>134.7758326088717</v>
      </c>
      <c r="E644" s="65">
        <f>E643*(1+'Daily Returns'!E644)</f>
        <v>122.57499976066609</v>
      </c>
      <c r="F644" s="66">
        <f>F643*(1+'Daily Returns'!E644)</f>
        <v>122574.99976066608</v>
      </c>
    </row>
    <row r="645" spans="1:6" x14ac:dyDescent="0.25">
      <c r="A645" s="63">
        <f>'Daily Prices'!A645</f>
        <v>43047</v>
      </c>
      <c r="B645" s="64">
        <f>B644*(1+'Daily Returns'!B645)</f>
        <v>120.76256182850214</v>
      </c>
      <c r="C645" s="64">
        <f>C644*(1+'Daily Returns'!C645)</f>
        <v>109.25448342286917</v>
      </c>
      <c r="D645" s="64">
        <f>D644*(1+'Daily Returns'!D645)</f>
        <v>135.61054954232577</v>
      </c>
      <c r="E645" s="64">
        <f>E644*(1+'Daily Returns'!E645)</f>
        <v>122.76665673344723</v>
      </c>
      <c r="F645" s="39">
        <f>F644*(1+'Daily Returns'!E645)</f>
        <v>122766.65673344723</v>
      </c>
    </row>
    <row r="646" spans="1:6" x14ac:dyDescent="0.25">
      <c r="A646" s="60">
        <f>'Daily Prices'!A646</f>
        <v>43048</v>
      </c>
      <c r="B646" s="65">
        <f>B645*(1+'Daily Returns'!B646)</f>
        <v>120.87932981284389</v>
      </c>
      <c r="C646" s="65">
        <f>C645*(1+'Daily Returns'!C646)</f>
        <v>109.65670187421162</v>
      </c>
      <c r="D646" s="65">
        <f>D645*(1+'Daily Returns'!D646)</f>
        <v>136.4504361886691</v>
      </c>
      <c r="E646" s="65">
        <f>E645*(1+'Daily Returns'!E646)</f>
        <v>123.21115567152768</v>
      </c>
      <c r="F646" s="66">
        <f>F645*(1+'Daily Returns'!E646)</f>
        <v>123211.15567152768</v>
      </c>
    </row>
    <row r="647" spans="1:6" x14ac:dyDescent="0.25">
      <c r="A647" s="63">
        <f>'Daily Prices'!A647</f>
        <v>43049</v>
      </c>
      <c r="B647" s="64">
        <f>B646*(1+'Daily Returns'!B647)</f>
        <v>121.11064820772761</v>
      </c>
      <c r="C647" s="64">
        <f>C646*(1+'Daily Returns'!C647)</f>
        <v>109.98423646430396</v>
      </c>
      <c r="D647" s="64">
        <f>D646*(1+'Daily Returns'!D647)</f>
        <v>137.29552456585921</v>
      </c>
      <c r="E647" s="64">
        <f>E646*(1+'Daily Returns'!E647)</f>
        <v>123.65802584456806</v>
      </c>
      <c r="F647" s="39">
        <f>F646*(1+'Daily Returns'!E647)</f>
        <v>123658.02584456805</v>
      </c>
    </row>
    <row r="648" spans="1:6" x14ac:dyDescent="0.25">
      <c r="A648" s="60">
        <f>'Daily Prices'!A648</f>
        <v>43052</v>
      </c>
      <c r="B648" s="65">
        <f>B647*(1+'Daily Returns'!B648)</f>
        <v>120.08911011308156</v>
      </c>
      <c r="C648" s="65">
        <f>C647*(1+'Daily Returns'!C648)</f>
        <v>109.61625466725027</v>
      </c>
      <c r="D648" s="65">
        <f>D647*(1+'Daily Returns'!D648)</f>
        <v>138.14584689015297</v>
      </c>
      <c r="E648" s="65">
        <f>E647*(1+'Daily Returns'!E648)</f>
        <v>123.40938407975928</v>
      </c>
      <c r="F648" s="66">
        <f>F647*(1+'Daily Returns'!E648)</f>
        <v>123409.38407975927</v>
      </c>
    </row>
    <row r="649" spans="1:6" x14ac:dyDescent="0.25">
      <c r="A649" s="63">
        <f>'Daily Prices'!A649</f>
        <v>43053</v>
      </c>
      <c r="B649" s="64">
        <f>B648*(1+'Daily Returns'!B649)</f>
        <v>119.75578332340864</v>
      </c>
      <c r="C649" s="64">
        <f>C648*(1+'Daily Returns'!C649)</f>
        <v>109.22953639272556</v>
      </c>
      <c r="D649" s="64">
        <f>D648*(1+'Daily Returns'!D649)</f>
        <v>137.46678141858555</v>
      </c>
      <c r="E649" s="64">
        <f>E648*(1+'Daily Returns'!E649)</f>
        <v>122.95048126685653</v>
      </c>
      <c r="F649" s="39">
        <f>F648*(1+'Daily Returns'!E649)</f>
        <v>122950.48126685653</v>
      </c>
    </row>
    <row r="650" spans="1:6" x14ac:dyDescent="0.25">
      <c r="A650" s="60">
        <f>'Daily Prices'!A650</f>
        <v>43054</v>
      </c>
      <c r="B650" s="65">
        <f>B649*(1+'Daily Returns'!B650)</f>
        <v>119.09621870948823</v>
      </c>
      <c r="C650" s="65">
        <f>C649*(1+'Daily Returns'!C650)</f>
        <v>109.82118980300658</v>
      </c>
      <c r="D650" s="65">
        <f>D649*(1+'Daily Returns'!D650)</f>
        <v>136.60152396146009</v>
      </c>
      <c r="E650" s="65">
        <f>E649*(1+'Daily Returns'!E650)</f>
        <v>122.78155686995288</v>
      </c>
      <c r="F650" s="66">
        <f>F649*(1+'Daily Returns'!E650)</f>
        <v>122781.55686995288</v>
      </c>
    </row>
    <row r="651" spans="1:6" x14ac:dyDescent="0.25">
      <c r="A651" s="63">
        <f>'Daily Prices'!A651</f>
        <v>43055</v>
      </c>
      <c r="B651" s="64">
        <f>B650*(1+'Daily Returns'!B651)</f>
        <v>120.35543709106651</v>
      </c>
      <c r="C651" s="64">
        <f>C650*(1+'Daily Returns'!C651)</f>
        <v>109.3476548153866</v>
      </c>
      <c r="D651" s="64">
        <f>D650*(1+'Daily Returns'!D651)</f>
        <v>138.33434790822639</v>
      </c>
      <c r="E651" s="64">
        <f>E650*(1+'Daily Returns'!E651)</f>
        <v>123.4264989419747</v>
      </c>
      <c r="F651" s="39">
        <f>F650*(1+'Daily Returns'!E651)</f>
        <v>123426.4989419747</v>
      </c>
    </row>
    <row r="652" spans="1:6" x14ac:dyDescent="0.25">
      <c r="A652" s="60">
        <f>'Daily Prices'!A652</f>
        <v>43056</v>
      </c>
      <c r="B652" s="65">
        <f>B651*(1+'Daily Returns'!B652)</f>
        <v>121.2133109685561</v>
      </c>
      <c r="C652" s="65">
        <f>C651*(1+'Daily Returns'!C652)</f>
        <v>109.28594236161693</v>
      </c>
      <c r="D652" s="65">
        <f>D651*(1+'Daily Returns'!D652)</f>
        <v>139.37509183652045</v>
      </c>
      <c r="E652" s="65">
        <f>E651*(1+'Daily Returns'!E652)</f>
        <v>123.94114075306793</v>
      </c>
      <c r="F652" s="66">
        <f>F651*(1+'Daily Returns'!E652)</f>
        <v>123941.14075306793</v>
      </c>
    </row>
    <row r="653" spans="1:6" x14ac:dyDescent="0.25">
      <c r="A653" s="63">
        <f>'Daily Prices'!A653</f>
        <v>43059</v>
      </c>
      <c r="B653" s="64">
        <f>B652*(1+'Daily Returns'!B653)</f>
        <v>121.27547574228721</v>
      </c>
      <c r="C653" s="64">
        <f>C652*(1+'Daily Returns'!C653)</f>
        <v>109.68771533027824</v>
      </c>
      <c r="D653" s="64">
        <f>D652*(1+'Daily Returns'!D653)</f>
        <v>139.38075946178546</v>
      </c>
      <c r="E653" s="64">
        <f>E652*(1+'Daily Returns'!E653)</f>
        <v>124.14398210333306</v>
      </c>
      <c r="F653" s="39">
        <f>F652*(1+'Daily Returns'!E653)</f>
        <v>124143.98210333307</v>
      </c>
    </row>
    <row r="654" spans="1:6" x14ac:dyDescent="0.25">
      <c r="A654" s="60">
        <f>'Daily Prices'!A654</f>
        <v>43060</v>
      </c>
      <c r="B654" s="65">
        <f>B653*(1+'Daily Returns'!B654)</f>
        <v>121.70608494979903</v>
      </c>
      <c r="C654" s="65">
        <f>C653*(1+'Daily Returns'!C654)</f>
        <v>108.97935855996981</v>
      </c>
      <c r="D654" s="65">
        <f>D653*(1+'Daily Returns'!D654)</f>
        <v>139.83458930708028</v>
      </c>
      <c r="E654" s="65">
        <f>E653*(1+'Daily Returns'!E654)</f>
        <v>124.07680007715724</v>
      </c>
      <c r="F654" s="66">
        <f>F653*(1+'Daily Returns'!E654)</f>
        <v>124076.80007715726</v>
      </c>
    </row>
    <row r="655" spans="1:6" x14ac:dyDescent="0.25">
      <c r="A655" s="63">
        <f>'Daily Prices'!A655</f>
        <v>43061</v>
      </c>
      <c r="B655" s="64">
        <f>B654*(1+'Daily Returns'!B655)</f>
        <v>122.00854747461952</v>
      </c>
      <c r="C655" s="64">
        <f>C654*(1+'Daily Returns'!C655)</f>
        <v>109.20213920783524</v>
      </c>
      <c r="D655" s="64">
        <f>D654*(1+'Daily Returns'!D655)</f>
        <v>140.26406935494023</v>
      </c>
      <c r="E655" s="64">
        <f>E654*(1+'Daily Returns'!E655)</f>
        <v>124.38508849076467</v>
      </c>
      <c r="F655" s="39">
        <f>F654*(1+'Daily Returns'!E655)</f>
        <v>124385.08849076468</v>
      </c>
    </row>
    <row r="656" spans="1:6" x14ac:dyDescent="0.25">
      <c r="A656" s="60">
        <f>'Daily Prices'!A656</f>
        <v>43062</v>
      </c>
      <c r="B656" s="65">
        <f>B655*(1+'Daily Returns'!B656)</f>
        <v>122.10499375807488</v>
      </c>
      <c r="C656" s="65">
        <f>C655*(1+'Daily Returns'!C656)</f>
        <v>109.16671023225304</v>
      </c>
      <c r="D656" s="65">
        <f>D655*(1+'Daily Returns'!D656)</f>
        <v>140.5652931421734</v>
      </c>
      <c r="E656" s="65">
        <f>E655*(1+'Daily Returns'!E656)</f>
        <v>124.47858089799668</v>
      </c>
      <c r="F656" s="66">
        <f>F655*(1+'Daily Returns'!E656)</f>
        <v>124478.58089799668</v>
      </c>
    </row>
    <row r="657" spans="1:6" x14ac:dyDescent="0.25">
      <c r="A657" s="63">
        <f>'Daily Prices'!A657</f>
        <v>43063</v>
      </c>
      <c r="B657" s="64">
        <f>B656*(1+'Daily Returns'!B657)</f>
        <v>122.43639380329883</v>
      </c>
      <c r="C657" s="64">
        <f>C656*(1+'Daily Returns'!C657)</f>
        <v>109.18362547170437</v>
      </c>
      <c r="D657" s="64">
        <f>D656*(1+'Daily Returns'!D657)</f>
        <v>140.78024307815022</v>
      </c>
      <c r="E657" s="64">
        <f>E656*(1+'Daily Returns'!E657)</f>
        <v>124.64475377198278</v>
      </c>
      <c r="F657" s="39">
        <f>F656*(1+'Daily Returns'!E657)</f>
        <v>124644.75377198278</v>
      </c>
    </row>
    <row r="658" spans="1:6" x14ac:dyDescent="0.25">
      <c r="A658" s="60">
        <f>'Daily Prices'!A658</f>
        <v>43066</v>
      </c>
      <c r="B658" s="65">
        <f>B657*(1+'Daily Returns'!B658)</f>
        <v>122.60071238649456</v>
      </c>
      <c r="C658" s="65">
        <f>C657*(1+'Daily Returns'!C658)</f>
        <v>109.43373779230112</v>
      </c>
      <c r="D658" s="65">
        <f>D657*(1+'Daily Returns'!D658)</f>
        <v>141.07474967988409</v>
      </c>
      <c r="E658" s="65">
        <f>E657*(1+'Daily Returns'!E658)</f>
        <v>124.88737597950124</v>
      </c>
      <c r="F658" s="66">
        <f>F657*(1+'Daily Returns'!E658)</f>
        <v>124887.37597950124</v>
      </c>
    </row>
    <row r="659" spans="1:6" x14ac:dyDescent="0.25">
      <c r="A659" s="63">
        <f>'Daily Prices'!A659</f>
        <v>43067</v>
      </c>
      <c r="B659" s="64">
        <f>B658*(1+'Daily Returns'!B659)</f>
        <v>122.21590880173197</v>
      </c>
      <c r="C659" s="64">
        <f>C658*(1+'Daily Returns'!C659)</f>
        <v>109.05917857448468</v>
      </c>
      <c r="D659" s="64">
        <f>D658*(1+'Daily Returns'!D659)</f>
        <v>140.49224374986878</v>
      </c>
      <c r="E659" s="64">
        <f>E658*(1+'Daily Returns'!E659)</f>
        <v>124.44410060855911</v>
      </c>
      <c r="F659" s="39">
        <f>F658*(1+'Daily Returns'!E659)</f>
        <v>124444.10060855912</v>
      </c>
    </row>
    <row r="660" spans="1:6" x14ac:dyDescent="0.25">
      <c r="A660" s="60">
        <f>'Daily Prices'!A660</f>
        <v>43068</v>
      </c>
      <c r="B660" s="65">
        <f>B659*(1+'Daily Returns'!B660)</f>
        <v>122.15836094394463</v>
      </c>
      <c r="C660" s="65">
        <f>C659*(1+'Daily Returns'!C660)</f>
        <v>108.42334376417961</v>
      </c>
      <c r="D660" s="65">
        <f>D659*(1+'Daily Returns'!D660)</f>
        <v>140.14546904846867</v>
      </c>
      <c r="E660" s="65">
        <f>E659*(1+'Daily Returns'!E660)</f>
        <v>124.04415981494522</v>
      </c>
      <c r="F660" s="66">
        <f>F659*(1+'Daily Returns'!E660)</f>
        <v>124044.15981494523</v>
      </c>
    </row>
    <row r="661" spans="1:6" x14ac:dyDescent="0.25">
      <c r="A661" s="63">
        <f>'Daily Prices'!A661</f>
        <v>43069</v>
      </c>
      <c r="B661" s="64">
        <f>B660*(1+'Daily Returns'!B661)</f>
        <v>120.51004924467962</v>
      </c>
      <c r="C661" s="64">
        <f>C660*(1+'Daily Returns'!C661)</f>
        <v>108.307989954628</v>
      </c>
      <c r="D661" s="64">
        <f>D660*(1+'Daily Returns'!D661)</f>
        <v>138.51424253237892</v>
      </c>
      <c r="E661" s="64">
        <f>E660*(1+'Daily Returns'!E661)</f>
        <v>123.05609891657932</v>
      </c>
      <c r="F661" s="39">
        <f>F660*(1+'Daily Returns'!E661)</f>
        <v>123056.09891657934</v>
      </c>
    </row>
    <row r="662" spans="1:6" x14ac:dyDescent="0.25">
      <c r="A662" s="60">
        <f>'Daily Prices'!A662</f>
        <v>43070</v>
      </c>
      <c r="B662" s="65">
        <f>B661*(1+'Daily Returns'!B662)</f>
        <v>119.35978280864065</v>
      </c>
      <c r="C662" s="65">
        <f>C661*(1+'Daily Returns'!C662)</f>
        <v>107.9020111053597</v>
      </c>
      <c r="D662" s="65">
        <f>D661*(1+'Daily Returns'!D662)</f>
        <v>138.53907099577131</v>
      </c>
      <c r="E662" s="65">
        <f>E661*(1+'Daily Returns'!E662)</f>
        <v>122.52584155888844</v>
      </c>
      <c r="F662" s="66">
        <f>F661*(1+'Daily Returns'!E662)</f>
        <v>122525.84155888847</v>
      </c>
    </row>
    <row r="663" spans="1:6" x14ac:dyDescent="0.25">
      <c r="A663" s="63">
        <f>'Daily Prices'!A663</f>
        <v>43073</v>
      </c>
      <c r="B663" s="64">
        <f>B662*(1+'Daily Returns'!B663)</f>
        <v>119.49349160266584</v>
      </c>
      <c r="C663" s="64">
        <f>C662*(1+'Daily Returns'!C663)</f>
        <v>107.44376665564803</v>
      </c>
      <c r="D663" s="64">
        <f>D662*(1+'Daily Returns'!D663)</f>
        <v>138.56390390962738</v>
      </c>
      <c r="E663" s="64">
        <f>E662*(1+'Daily Returns'!E663)</f>
        <v>122.36546705995981</v>
      </c>
      <c r="F663" s="39">
        <f>F662*(1+'Daily Returns'!E663)</f>
        <v>122365.46705995985</v>
      </c>
    </row>
    <row r="664" spans="1:6" x14ac:dyDescent="0.25">
      <c r="A664" s="60">
        <f>'Daily Prices'!A664</f>
        <v>43074</v>
      </c>
      <c r="B664" s="65">
        <f>B663*(1+'Daily Returns'!B664)</f>
        <v>119.24890411865236</v>
      </c>
      <c r="C664" s="65">
        <f>C663*(1+'Daily Returns'!C664)</f>
        <v>106.79919252333347</v>
      </c>
      <c r="D664" s="65">
        <f>D663*(1+'Daily Returns'!D664)</f>
        <v>138.58874127474462</v>
      </c>
      <c r="E664" s="65">
        <f>E663*(1+'Daily Returns'!E664)</f>
        <v>122.00327057453119</v>
      </c>
      <c r="F664" s="66">
        <f>F663*(1+'Daily Returns'!E664)</f>
        <v>122003.27057453121</v>
      </c>
    </row>
    <row r="665" spans="1:6" x14ac:dyDescent="0.25">
      <c r="A665" s="63">
        <f>'Daily Prices'!A665</f>
        <v>43075</v>
      </c>
      <c r="B665" s="64">
        <f>B664*(1+'Daily Returns'!B665)</f>
        <v>118.50270871186571</v>
      </c>
      <c r="C665" s="64">
        <f>C664*(1+'Daily Returns'!C665)</f>
        <v>106.89135502860255</v>
      </c>
      <c r="D665" s="64">
        <f>D664*(1+'Daily Returns'!D665)</f>
        <v>138.6135830919211</v>
      </c>
      <c r="E665" s="64">
        <f>E664*(1+'Daily Returns'!E665)</f>
        <v>121.82291517304922</v>
      </c>
      <c r="F665" s="39">
        <f>F664*(1+'Daily Returns'!E665)</f>
        <v>121822.91517304924</v>
      </c>
    </row>
    <row r="666" spans="1:6" x14ac:dyDescent="0.25">
      <c r="A666" s="60">
        <f>'Daily Prices'!A666</f>
        <v>43076</v>
      </c>
      <c r="B666" s="65">
        <f>B665*(1+'Daily Returns'!B666)</f>
        <v>119.78246691634345</v>
      </c>
      <c r="C666" s="65">
        <f>C665*(1+'Daily Returns'!C666)</f>
        <v>106.07735335070487</v>
      </c>
      <c r="D666" s="65">
        <f>D665*(1+'Daily Returns'!D666)</f>
        <v>138.63842936195488</v>
      </c>
      <c r="E666" s="65">
        <f>E665*(1+'Daily Returns'!E666)</f>
        <v>121.85306693187567</v>
      </c>
      <c r="F666" s="66">
        <f>F665*(1+'Daily Returns'!E666)</f>
        <v>121853.0669318757</v>
      </c>
    </row>
    <row r="667" spans="1:6" x14ac:dyDescent="0.25">
      <c r="A667" s="63">
        <f>'Daily Prices'!A667</f>
        <v>43081</v>
      </c>
      <c r="B667" s="64">
        <f>B666*(1+'Daily Returns'!B667)</f>
        <v>120.7959344965051</v>
      </c>
      <c r="C667" s="64">
        <f>C666*(1+'Daily Returns'!C667)</f>
        <v>104.97986745842088</v>
      </c>
      <c r="D667" s="64">
        <f>D666*(1+'Daily Returns'!D667)</f>
        <v>138.66328008564406</v>
      </c>
      <c r="E667" s="64">
        <f>E666*(1+'Daily Returns'!E667)</f>
        <v>121.66463439966491</v>
      </c>
      <c r="F667" s="39">
        <f>F666*(1+'Daily Returns'!E667)</f>
        <v>121664.63439966494</v>
      </c>
    </row>
    <row r="668" spans="1:6" x14ac:dyDescent="0.25">
      <c r="A668" s="60">
        <f>'Daily Prices'!A668</f>
        <v>43082</v>
      </c>
      <c r="B668" s="65">
        <f>B667*(1+'Daily Returns'!B668)</f>
        <v>120.15992705999861</v>
      </c>
      <c r="C668" s="65">
        <f>C667*(1+'Daily Returns'!C668)</f>
        <v>104.79414048768072</v>
      </c>
      <c r="D668" s="65">
        <f>D667*(1+'Daily Returns'!D668)</f>
        <v>137.328239467663</v>
      </c>
      <c r="E668" s="65">
        <f>E667*(1+'Daily Returns'!E668)</f>
        <v>121.03494832908325</v>
      </c>
      <c r="F668" s="66">
        <f>F667*(1+'Daily Returns'!E668)</f>
        <v>121034.94832908329</v>
      </c>
    </row>
    <row r="669" spans="1:6" x14ac:dyDescent="0.25">
      <c r="A669" s="63">
        <f>'Daily Prices'!A669</f>
        <v>43083</v>
      </c>
      <c r="B669" s="64">
        <f>B668*(1+'Daily Returns'!B669)</f>
        <v>120.86395221092086</v>
      </c>
      <c r="C669" s="64">
        <f>C668*(1+'Daily Returns'!C669)</f>
        <v>105.37865307263216</v>
      </c>
      <c r="D669" s="64">
        <f>D668*(1+'Daily Returns'!D669)</f>
        <v>137.49092130397358</v>
      </c>
      <c r="E669" s="64">
        <f>E668*(1+'Daily Returns'!E669)</f>
        <v>121.56074777690145</v>
      </c>
      <c r="F669" s="39">
        <f>F668*(1+'Daily Returns'!E669)</f>
        <v>121560.74777690148</v>
      </c>
    </row>
    <row r="670" spans="1:6" x14ac:dyDescent="0.25">
      <c r="A670" s="60">
        <f>'Daily Prices'!A670</f>
        <v>43084</v>
      </c>
      <c r="B670" s="65">
        <f>B669*(1+'Daily Returns'!B670)</f>
        <v>121.65017300710983</v>
      </c>
      <c r="C670" s="65">
        <f>C669*(1+'Daily Returns'!C670)</f>
        <v>105.23806397943696</v>
      </c>
      <c r="D670" s="65">
        <f>D669*(1+'Daily Returns'!D670)</f>
        <v>138.3990008186569</v>
      </c>
      <c r="E670" s="65">
        <f>E669*(1+'Daily Returns'!E670)</f>
        <v>121.97396243726163</v>
      </c>
      <c r="F670" s="66">
        <f>F669*(1+'Daily Returns'!E670)</f>
        <v>121973.96243726167</v>
      </c>
    </row>
    <row r="671" spans="1:6" x14ac:dyDescent="0.25">
      <c r="A671" s="63">
        <f>'Daily Prices'!A671</f>
        <v>43087</v>
      </c>
      <c r="B671" s="64">
        <f>B670*(1+'Daily Returns'!B671)</f>
        <v>122.15443474770896</v>
      </c>
      <c r="C671" s="64">
        <f>C670*(1+'Daily Returns'!C671)</f>
        <v>105.95607724198028</v>
      </c>
      <c r="D671" s="64">
        <f>D670*(1+'Daily Returns'!D671)</f>
        <v>139.80373223619296</v>
      </c>
      <c r="E671" s="64">
        <f>E670*(1+'Daily Returns'!E671)</f>
        <v>122.82992871106707</v>
      </c>
      <c r="F671" s="39">
        <f>F670*(1+'Daily Returns'!E671)</f>
        <v>122829.9287110671</v>
      </c>
    </row>
    <row r="672" spans="1:6" x14ac:dyDescent="0.25">
      <c r="A672" s="60">
        <f>'Daily Prices'!A672</f>
        <v>43088</v>
      </c>
      <c r="B672" s="65">
        <f>B671*(1+'Daily Returns'!B672)</f>
        <v>123.00896408766447</v>
      </c>
      <c r="C672" s="65">
        <f>C671*(1+'Daily Returns'!C672)</f>
        <v>105.78396369787872</v>
      </c>
      <c r="D672" s="65">
        <f>D671*(1+'Daily Returns'!D672)</f>
        <v>141.09616070866298</v>
      </c>
      <c r="E672" s="65">
        <f>E671*(1+'Daily Returns'!E672)</f>
        <v>123.34854963477497</v>
      </c>
      <c r="F672" s="66">
        <f>F671*(1+'Daily Returns'!E672)</f>
        <v>123348.549634775</v>
      </c>
    </row>
    <row r="673" spans="1:6" x14ac:dyDescent="0.25">
      <c r="A673" s="63">
        <f>'Daily Prices'!A673</f>
        <v>43089</v>
      </c>
      <c r="B673" s="64">
        <f>B672*(1+'Daily Returns'!B673)</f>
        <v>122.79316870937909</v>
      </c>
      <c r="C673" s="64">
        <f>C672*(1+'Daily Returns'!C673)</f>
        <v>106.01469752184585</v>
      </c>
      <c r="D673" s="64">
        <f>D672*(1+'Daily Returns'!D673)</f>
        <v>141.15409643359422</v>
      </c>
      <c r="E673" s="64">
        <f>E672*(1+'Daily Returns'!E673)</f>
        <v>123.4064449412202</v>
      </c>
      <c r="F673" s="39">
        <f>F672*(1+'Daily Returns'!E673)</f>
        <v>123406.44494122024</v>
      </c>
    </row>
    <row r="674" spans="1:6" x14ac:dyDescent="0.25">
      <c r="A674" s="60">
        <f>'Daily Prices'!A674</f>
        <v>43090</v>
      </c>
      <c r="B674" s="65">
        <f>B673*(1+'Daily Returns'!B674)</f>
        <v>122.71646246810852</v>
      </c>
      <c r="C674" s="65">
        <f>C673*(1+'Daily Returns'!C674)</f>
        <v>106.05612741119202</v>
      </c>
      <c r="D674" s="65">
        <f>D673*(1+'Daily Returns'!D674)</f>
        <v>141.93538907197876</v>
      </c>
      <c r="E674" s="65">
        <f>E673*(1+'Daily Returns'!E674)</f>
        <v>123.60752636784093</v>
      </c>
      <c r="F674" s="66">
        <f>F673*(1+'Daily Returns'!E674)</f>
        <v>123607.52636784097</v>
      </c>
    </row>
    <row r="675" spans="1:6" x14ac:dyDescent="0.25">
      <c r="A675" s="63">
        <f>'Daily Prices'!A675</f>
        <v>43091</v>
      </c>
      <c r="B675" s="64">
        <f>B674*(1+'Daily Returns'!B675)</f>
        <v>123.38544268226073</v>
      </c>
      <c r="C675" s="64">
        <f>C674*(1+'Daily Returns'!C675)</f>
        <v>106.05612741119202</v>
      </c>
      <c r="D675" s="64">
        <f>D674*(1+'Daily Returns'!D675)</f>
        <v>142.56155670773938</v>
      </c>
      <c r="E675" s="64">
        <f>E674*(1+'Daily Returns'!E675)</f>
        <v>123.97327122281712</v>
      </c>
      <c r="F675" s="39">
        <f>F674*(1+'Daily Returns'!E675)</f>
        <v>123973.27122281714</v>
      </c>
    </row>
    <row r="676" spans="1:6" x14ac:dyDescent="0.25">
      <c r="A676" s="60">
        <f>'Daily Prices'!A676</f>
        <v>43095</v>
      </c>
      <c r="B676" s="65">
        <f>B675*(1+'Daily Returns'!B676)</f>
        <v>123.64104532793533</v>
      </c>
      <c r="C676" s="65">
        <f>C675*(1+'Daily Returns'!C676)</f>
        <v>106.05612741119202</v>
      </c>
      <c r="D676" s="65">
        <f>D675*(1+'Daily Returns'!D676)</f>
        <v>142.7452297487352</v>
      </c>
      <c r="E676" s="65">
        <f>E675*(1+'Daily Returns'!E676)</f>
        <v>124.09823463248276</v>
      </c>
      <c r="F676" s="66">
        <f>F675*(1+'Daily Returns'!E676)</f>
        <v>124098.2346324828</v>
      </c>
    </row>
    <row r="677" spans="1:6" x14ac:dyDescent="0.25">
      <c r="A677" s="63">
        <f>'Daily Prices'!A677</f>
        <v>43096</v>
      </c>
      <c r="B677" s="64">
        <f>B676*(1+'Daily Returns'!B677)</f>
        <v>123.28187107971102</v>
      </c>
      <c r="C677" s="64">
        <f>C676*(1+'Daily Returns'!C677)</f>
        <v>107.53206394353631</v>
      </c>
      <c r="D677" s="64">
        <f>D676*(1+'Daily Returns'!D677)</f>
        <v>141.82602489556868</v>
      </c>
      <c r="E677" s="64">
        <f>E676*(1+'Daily Returns'!E677)</f>
        <v>124.44115378763661</v>
      </c>
      <c r="F677" s="39">
        <f>F676*(1+'Daily Returns'!E677)</f>
        <v>124441.15378763665</v>
      </c>
    </row>
    <row r="678" spans="1:6" x14ac:dyDescent="0.25">
      <c r="A678" s="60">
        <f>'Daily Prices'!A678</f>
        <v>43097</v>
      </c>
      <c r="B678" s="65">
        <f>B677*(1+'Daily Returns'!B678)</f>
        <v>123.05000737979456</v>
      </c>
      <c r="C678" s="65">
        <f>C677*(1+'Daily Returns'!C678)</f>
        <v>108.3497211999053</v>
      </c>
      <c r="D678" s="65">
        <f>D677*(1+'Daily Returns'!D678)</f>
        <v>141.79033984760378</v>
      </c>
      <c r="E678" s="65">
        <f>E677*(1+'Daily Returns'!E678)</f>
        <v>124.74003988165663</v>
      </c>
      <c r="F678" s="66">
        <f>F677*(1+'Daily Returns'!E678)</f>
        <v>124740.03988165667</v>
      </c>
    </row>
    <row r="679" spans="1:6" x14ac:dyDescent="0.25">
      <c r="A679" s="63">
        <f>'Daily Prices'!A679</f>
        <v>43098</v>
      </c>
      <c r="B679" s="64">
        <f>B678*(1+'Daily Returns'!B679)</f>
        <v>123.80907198535363</v>
      </c>
      <c r="C679" s="64">
        <f>C678*(1+'Daily Returns'!C679)</f>
        <v>108.3497211999053</v>
      </c>
      <c r="D679" s="64">
        <f>D678*(1+'Daily Returns'!D679)</f>
        <v>142.44379604945519</v>
      </c>
      <c r="E679" s="64">
        <f>E678*(1+'Daily Returns'!E679)</f>
        <v>125.14335029123458</v>
      </c>
      <c r="F679" s="39">
        <f>F678*(1+'Daily Returns'!E679)</f>
        <v>125143.35029123463</v>
      </c>
    </row>
    <row r="680" spans="1:6" x14ac:dyDescent="0.25">
      <c r="A680" s="60">
        <f>'Daily Prices'!A680</f>
        <v>43101</v>
      </c>
      <c r="B680" s="65">
        <f>B679*(1+'Daily Returns'!B680)</f>
        <v>122.92175163609666</v>
      </c>
      <c r="C680" s="65">
        <f>C679*(1+'Daily Returns'!C680)</f>
        <v>108.3497211999053</v>
      </c>
      <c r="D680" s="65">
        <f>D679*(1+'Daily Returns'!D680)</f>
        <v>141.77081802724649</v>
      </c>
      <c r="E680" s="65">
        <f>E679*(1+'Daily Returns'!E680)</f>
        <v>124.69691288119186</v>
      </c>
      <c r="F680" s="66">
        <f>F679*(1+'Daily Returns'!E680)</f>
        <v>124696.91288119191</v>
      </c>
    </row>
    <row r="681" spans="1:6" x14ac:dyDescent="0.25">
      <c r="A681" s="63">
        <f>'Daily Prices'!A681</f>
        <v>43102</v>
      </c>
      <c r="B681" s="64">
        <f>B680*(1+'Daily Returns'!B681)</f>
        <v>122.91997030632308</v>
      </c>
      <c r="C681" s="64">
        <f>C680*(1+'Daily Returns'!C681)</f>
        <v>109.06721036517692</v>
      </c>
      <c r="D681" s="64">
        <f>D680*(1+'Daily Returns'!D681)</f>
        <v>146.04777598186351</v>
      </c>
      <c r="E681" s="64">
        <f>E680*(1+'Daily Returns'!E681)</f>
        <v>126.15522785017176</v>
      </c>
      <c r="F681" s="39">
        <f>F680*(1+'Daily Returns'!E681)</f>
        <v>126155.2278501718</v>
      </c>
    </row>
    <row r="682" spans="1:6" x14ac:dyDescent="0.25">
      <c r="A682" s="60">
        <f>'Daily Prices'!A682</f>
        <v>43103</v>
      </c>
      <c r="B682" s="65">
        <f>B681*(1+'Daily Returns'!B682)</f>
        <v>122.85133457953688</v>
      </c>
      <c r="C682" s="65">
        <f>C681*(1+'Daily Returns'!C682)</f>
        <v>109.22366650327962</v>
      </c>
      <c r="D682" s="65">
        <f>D681*(1+'Daily Returns'!D682)</f>
        <v>142.32497839122013</v>
      </c>
      <c r="E682" s="65">
        <f>E681*(1+'Daily Returns'!E682)</f>
        <v>125.24176335875913</v>
      </c>
      <c r="F682" s="66">
        <f>F681*(1+'Daily Returns'!E682)</f>
        <v>125241.76335875917</v>
      </c>
    </row>
    <row r="683" spans="1:6" x14ac:dyDescent="0.25">
      <c r="A683" s="63">
        <f>'Daily Prices'!A683</f>
        <v>43108</v>
      </c>
      <c r="B683" s="64">
        <f>B682*(1+'Daily Returns'!B683)</f>
        <v>124.8849951685972</v>
      </c>
      <c r="C683" s="64">
        <f>C682*(1+'Daily Returns'!C683)</f>
        <v>109.7538433035639</v>
      </c>
      <c r="D683" s="64">
        <f>D682*(1+'Daily Returns'!D683)</f>
        <v>138.69707592518725</v>
      </c>
      <c r="E683" s="64">
        <f>E682*(1+'Daily Returns'!E683)</f>
        <v>125.1491705227681</v>
      </c>
      <c r="F683" s="39">
        <f>F682*(1+'Daily Returns'!E683)</f>
        <v>125149.17052276815</v>
      </c>
    </row>
    <row r="684" spans="1:6" x14ac:dyDescent="0.25">
      <c r="A684" s="60">
        <f>'Daily Prices'!A684</f>
        <v>43110</v>
      </c>
      <c r="B684" s="65">
        <f>B683*(1+'Daily Returns'!B684)</f>
        <v>125.17684242211386</v>
      </c>
      <c r="C684" s="65">
        <f>C683*(1+'Daily Returns'!C684)</f>
        <v>110.30524604336102</v>
      </c>
      <c r="D684" s="65">
        <f>D683*(1+'Daily Returns'!D684)</f>
        <v>136.48040471042623</v>
      </c>
      <c r="E684" s="65">
        <f>E683*(1+'Daily Returns'!E684)</f>
        <v>124.88836526914822</v>
      </c>
      <c r="F684" s="66">
        <f>F683*(1+'Daily Returns'!E684)</f>
        <v>124888.36526914827</v>
      </c>
    </row>
    <row r="685" spans="1:6" x14ac:dyDescent="0.25">
      <c r="A685" s="63">
        <f>'Daily Prices'!A685</f>
        <v>43111</v>
      </c>
      <c r="B685" s="64">
        <f>B684*(1+'Daily Returns'!B685)</f>
        <v>125.43284495814581</v>
      </c>
      <c r="C685" s="64">
        <f>C684*(1+'Daily Returns'!C685)</f>
        <v>110.46838442168055</v>
      </c>
      <c r="D685" s="64">
        <f>D684*(1+'Daily Returns'!D685)</f>
        <v>141.12847506802547</v>
      </c>
      <c r="E685" s="64">
        <f>E684*(1+'Daily Returns'!E685)</f>
        <v>126.31485677129916</v>
      </c>
      <c r="F685" s="39">
        <f>F684*(1+'Daily Returns'!E685)</f>
        <v>126314.85677129921</v>
      </c>
    </row>
    <row r="686" spans="1:6" x14ac:dyDescent="0.25">
      <c r="A686" s="60">
        <f>'Daily Prices'!A686</f>
        <v>43115</v>
      </c>
      <c r="B686" s="65">
        <f>B685*(1+'Daily Returns'!B686)</f>
        <v>126.6689424063364</v>
      </c>
      <c r="C686" s="65">
        <f>C685*(1+'Daily Returns'!C686)</f>
        <v>111.49638811813865</v>
      </c>
      <c r="D686" s="65">
        <f>D685*(1+'Daily Returns'!D686)</f>
        <v>145.93484330065695</v>
      </c>
      <c r="E686" s="65">
        <f>E685*(1+'Daily Returns'!E686)</f>
        <v>128.44904074741149</v>
      </c>
      <c r="F686" s="66">
        <f>F685*(1+'Daily Returns'!E686)</f>
        <v>128449.04074741155</v>
      </c>
    </row>
    <row r="687" spans="1:6" x14ac:dyDescent="0.25">
      <c r="A687" s="63">
        <f>'Daily Prices'!A687</f>
        <v>43116</v>
      </c>
      <c r="B687" s="64">
        <f>B686*(1+'Daily Returns'!B687)</f>
        <v>126.40552372185934</v>
      </c>
      <c r="C687" s="64">
        <f>C686*(1+'Daily Returns'!C687)</f>
        <v>111.88936935506342</v>
      </c>
      <c r="D687" s="64">
        <f>D686*(1+'Daily Returns'!D687)</f>
        <v>144.78935326098355</v>
      </c>
      <c r="E687" s="64">
        <f>E686*(1+'Daily Returns'!E687)</f>
        <v>128.24752618358124</v>
      </c>
      <c r="F687" s="39">
        <f>F686*(1+'Daily Returns'!E687)</f>
        <v>128247.52618358131</v>
      </c>
    </row>
    <row r="688" spans="1:6" x14ac:dyDescent="0.25">
      <c r="A688" s="60">
        <f>'Daily Prices'!A688</f>
        <v>43117</v>
      </c>
      <c r="B688" s="65">
        <f>B687*(1+'Daily Returns'!B688)</f>
        <v>127.5352866886677</v>
      </c>
      <c r="C688" s="65">
        <f>C687*(1+'Daily Returns'!C688)</f>
        <v>111.71905084411803</v>
      </c>
      <c r="D688" s="65">
        <f>D687*(1+'Daily Returns'!D688)</f>
        <v>146.95312663993778</v>
      </c>
      <c r="E688" s="65">
        <f>E687*(1+'Daily Returns'!E688)</f>
        <v>129.08827669282977</v>
      </c>
      <c r="F688" s="66">
        <f>F687*(1+'Daily Returns'!E688)</f>
        <v>129088.27669282982</v>
      </c>
    </row>
    <row r="689" spans="1:6" x14ac:dyDescent="0.25">
      <c r="A689" s="63">
        <f>'Daily Prices'!A689</f>
        <v>43118</v>
      </c>
      <c r="B689" s="64">
        <f>B688*(1+'Daily Returns'!B689)</f>
        <v>128.1840906166089</v>
      </c>
      <c r="C689" s="64">
        <f>C688*(1+'Daily Returns'!C689)</f>
        <v>111.54865371858205</v>
      </c>
      <c r="D689" s="64">
        <f>D688*(1+'Daily Returns'!D689)</f>
        <v>145.75746762106667</v>
      </c>
      <c r="E689" s="64">
        <f>E688*(1+'Daily Returns'!E689)</f>
        <v>128.8914409220925</v>
      </c>
      <c r="F689" s="39">
        <f>F688*(1+'Daily Returns'!E689)</f>
        <v>128891.44092209254</v>
      </c>
    </row>
    <row r="690" spans="1:6" x14ac:dyDescent="0.25">
      <c r="A690" s="60">
        <f>'Daily Prices'!A690</f>
        <v>43119</v>
      </c>
      <c r="B690" s="65">
        <f>B689*(1+'Daily Returns'!B690)</f>
        <v>129.09762196110572</v>
      </c>
      <c r="C690" s="65">
        <f>C689*(1+'Daily Returns'!C690)</f>
        <v>111.61589539857061</v>
      </c>
      <c r="D690" s="65">
        <f>D689*(1+'Daily Returns'!D690)</f>
        <v>147.16744683977402</v>
      </c>
      <c r="E690" s="65">
        <f>E689*(1+'Daily Returns'!E690)</f>
        <v>129.57213893346085</v>
      </c>
      <c r="F690" s="66">
        <f>F689*(1+'Daily Returns'!E690)</f>
        <v>129572.13893346088</v>
      </c>
    </row>
    <row r="691" spans="1:6" x14ac:dyDescent="0.25">
      <c r="A691" s="63">
        <f>'Daily Prices'!A691</f>
        <v>43122</v>
      </c>
      <c r="B691" s="64">
        <f>B690*(1+'Daily Returns'!B691)</f>
        <v>130.13890009793656</v>
      </c>
      <c r="C691" s="64">
        <f>C690*(1+'Daily Returns'!C691)</f>
        <v>111.59453843473933</v>
      </c>
      <c r="D691" s="64">
        <f>D690*(1+'Daily Returns'!D691)</f>
        <v>147.8832469195406</v>
      </c>
      <c r="E691" s="64">
        <f>E690*(1+'Daily Returns'!E691)</f>
        <v>130.06481922948592</v>
      </c>
      <c r="F691" s="39">
        <f>F690*(1+'Daily Returns'!E691)</f>
        <v>130064.81922948595</v>
      </c>
    </row>
    <row r="692" spans="1:6" x14ac:dyDescent="0.25">
      <c r="A692" s="60">
        <f>'Daily Prices'!A692</f>
        <v>43123</v>
      </c>
      <c r="B692" s="65">
        <f>B691*(1+'Daily Returns'!B692)</f>
        <v>131.38208651155261</v>
      </c>
      <c r="C692" s="65">
        <f>C691*(1+'Daily Returns'!C692)</f>
        <v>111.43651000482066</v>
      </c>
      <c r="D692" s="65">
        <f>D691*(1+'Daily Returns'!D692)</f>
        <v>150.21222107936762</v>
      </c>
      <c r="E692" s="65">
        <f>E691*(1+'Daily Returns'!E692)</f>
        <v>130.97839614789163</v>
      </c>
      <c r="F692" s="66">
        <f>F691*(1+'Daily Returns'!E692)</f>
        <v>130978.39614789165</v>
      </c>
    </row>
    <row r="693" spans="1:6" x14ac:dyDescent="0.25">
      <c r="A693" s="63">
        <f>'Daily Prices'!A693</f>
        <v>43124</v>
      </c>
      <c r="B693" s="64">
        <f>B692*(1+'Daily Returns'!B693)</f>
        <v>131.46082855827871</v>
      </c>
      <c r="C693" s="64">
        <f>C692*(1+'Daily Returns'!C693)</f>
        <v>112.82176460668977</v>
      </c>
      <c r="D693" s="64">
        <f>D692*(1+'Daily Returns'!D693)</f>
        <v>150.21432019983615</v>
      </c>
      <c r="E693" s="64">
        <f>E692*(1+'Daily Returns'!E693)</f>
        <v>131.65376630780622</v>
      </c>
      <c r="F693" s="39">
        <f>F692*(1+'Daily Returns'!E693)</f>
        <v>131653.76630780625</v>
      </c>
    </row>
    <row r="694" spans="1:6" x14ac:dyDescent="0.25">
      <c r="A694" s="60">
        <f>'Daily Prices'!A694</f>
        <v>43125</v>
      </c>
      <c r="B694" s="65">
        <f>B693*(1+'Daily Returns'!B694)</f>
        <v>131.05657576068214</v>
      </c>
      <c r="C694" s="65">
        <f>C693*(1+'Daily Returns'!C694)</f>
        <v>112.664980907792</v>
      </c>
      <c r="D694" s="65">
        <f>D693*(1+'Daily Returns'!D694)</f>
        <v>148.87193266021526</v>
      </c>
      <c r="E694" s="65">
        <f>E693*(1+'Daily Returns'!E694)</f>
        <v>131.10617453412323</v>
      </c>
      <c r="F694" s="66">
        <f>F693*(1+'Daily Returns'!E694)</f>
        <v>131106.17453412325</v>
      </c>
    </row>
    <row r="695" spans="1:6" x14ac:dyDescent="0.25">
      <c r="A695" s="63">
        <f>'Daily Prices'!A695</f>
        <v>43129</v>
      </c>
      <c r="B695" s="64">
        <f>B694*(1+'Daily Returns'!B695)</f>
        <v>131.90292552514669</v>
      </c>
      <c r="C695" s="64">
        <f>C694*(1+'Daily Returns'!C695)</f>
        <v>112.13025756367406</v>
      </c>
      <c r="D695" s="64">
        <f>D694*(1+'Daily Returns'!D695)</f>
        <v>148.27410315077972</v>
      </c>
      <c r="E695" s="64">
        <f>E694*(1+'Daily Returns'!E695)</f>
        <v>130.95333034466128</v>
      </c>
      <c r="F695" s="39">
        <f>F694*(1+'Daily Returns'!E695)</f>
        <v>130953.33034466131</v>
      </c>
    </row>
    <row r="696" spans="1:6" x14ac:dyDescent="0.25">
      <c r="A696" s="60">
        <f>'Daily Prices'!A696</f>
        <v>43130</v>
      </c>
      <c r="B696" s="65">
        <f>B695*(1+'Daily Returns'!B696)</f>
        <v>130.99582878003608</v>
      </c>
      <c r="C696" s="65">
        <f>C695*(1+'Daily Returns'!C696)</f>
        <v>112.38527019376309</v>
      </c>
      <c r="D696" s="65">
        <f>D695*(1+'Daily Returns'!D696)</f>
        <v>147.77850080816125</v>
      </c>
      <c r="E696" s="65">
        <f>E695*(1+'Daily Returns'!E696)</f>
        <v>130.67097642662688</v>
      </c>
      <c r="F696" s="66">
        <f>F695*(1+'Daily Returns'!E696)</f>
        <v>130670.97642662692</v>
      </c>
    </row>
    <row r="697" spans="1:6" x14ac:dyDescent="0.25">
      <c r="A697" s="63">
        <f>'Daily Prices'!A697</f>
        <v>43131</v>
      </c>
      <c r="B697" s="64">
        <f>B696*(1+'Daily Returns'!B697)</f>
        <v>130.74604272137722</v>
      </c>
      <c r="C697" s="64">
        <f>C696*(1+'Daily Returns'!C697)</f>
        <v>112.2427157357982</v>
      </c>
      <c r="D697" s="64">
        <f>D696*(1+'Daily Returns'!D697)</f>
        <v>146.85131929721436</v>
      </c>
      <c r="E697" s="64">
        <f>E696*(1+'Daily Returns'!E697)</f>
        <v>130.28397289247087</v>
      </c>
      <c r="F697" s="39">
        <f>F696*(1+'Daily Returns'!E697)</f>
        <v>130283.97289247092</v>
      </c>
    </row>
    <row r="698" spans="1:6" x14ac:dyDescent="0.25">
      <c r="A698" s="60">
        <f>'Daily Prices'!A698</f>
        <v>43132</v>
      </c>
      <c r="B698" s="65">
        <f>B697*(1+'Daily Returns'!B698)</f>
        <v>130.53388270997672</v>
      </c>
      <c r="C698" s="65">
        <f>C697*(1+'Daily Returns'!C698)</f>
        <v>112.42430233808999</v>
      </c>
      <c r="D698" s="65">
        <f>D697*(1+'Daily Returns'!D698)</f>
        <v>141.06383425344771</v>
      </c>
      <c r="E698" s="65">
        <f>E697*(1+'Daily Returns'!E698)</f>
        <v>128.76449209505415</v>
      </c>
      <c r="F698" s="66">
        <f>F697*(1+'Daily Returns'!E698)</f>
        <v>128764.49209505421</v>
      </c>
    </row>
    <row r="699" spans="1:6" x14ac:dyDescent="0.25">
      <c r="A699" s="63">
        <f>'Daily Prices'!A699</f>
        <v>43133</v>
      </c>
      <c r="B699" s="64">
        <f>B698*(1+'Daily Returns'!B699)</f>
        <v>127.48050170971278</v>
      </c>
      <c r="C699" s="64">
        <f>C698*(1+'Daily Returns'!C699)</f>
        <v>111.86414717385179</v>
      </c>
      <c r="D699" s="64">
        <f>D698*(1+'Daily Returns'!D699)</f>
        <v>141.8822813241251</v>
      </c>
      <c r="E699" s="64">
        <f>E698*(1+'Daily Returns'!E699)</f>
        <v>127.82839229393991</v>
      </c>
      <c r="F699" s="39">
        <f>F698*(1+'Daily Returns'!E699)</f>
        <v>127828.39229393998</v>
      </c>
    </row>
    <row r="700" spans="1:6" x14ac:dyDescent="0.25">
      <c r="A700" s="60">
        <f>'Daily Prices'!A700</f>
        <v>43136</v>
      </c>
      <c r="B700" s="65">
        <f>B699*(1+'Daily Returns'!B700)</f>
        <v>126.35502847582856</v>
      </c>
      <c r="C700" s="65">
        <f>C699*(1+'Daily Returns'!C700)</f>
        <v>111.90840718846643</v>
      </c>
      <c r="D700" s="65">
        <f>D699*(1+'Daily Returns'!D700)</f>
        <v>135.21820357270298</v>
      </c>
      <c r="E700" s="65">
        <f>E699*(1+'Daily Returns'!E700)</f>
        <v>125.70886554360955</v>
      </c>
      <c r="F700" s="66">
        <f>F699*(1+'Daily Returns'!E700)</f>
        <v>125708.86554360962</v>
      </c>
    </row>
    <row r="701" spans="1:6" x14ac:dyDescent="0.25">
      <c r="A701" s="63">
        <f>'Daily Prices'!A701</f>
        <v>43138</v>
      </c>
      <c r="B701" s="64">
        <f>B700*(1+'Daily Returns'!B701)</f>
        <v>123.90315528033379</v>
      </c>
      <c r="C701" s="64">
        <f>C700*(1+'Daily Returns'!C701)</f>
        <v>111.64334499318802</v>
      </c>
      <c r="D701" s="64">
        <f>D700*(1+'Daily Returns'!D701)</f>
        <v>136.60709069741338</v>
      </c>
      <c r="E701" s="64">
        <f>E700*(1+'Daily Returns'!E701)</f>
        <v>125.24532909560568</v>
      </c>
      <c r="F701" s="39">
        <f>F700*(1+'Daily Returns'!E701)</f>
        <v>125245.32909560575</v>
      </c>
    </row>
    <row r="702" spans="1:6" x14ac:dyDescent="0.25">
      <c r="A702" s="60">
        <f>'Daily Prices'!A702</f>
        <v>43139</v>
      </c>
      <c r="B702" s="65">
        <f>B701*(1+'Daily Returns'!B702)</f>
        <v>125.10446226743625</v>
      </c>
      <c r="C702" s="65">
        <f>C701*(1+'Daily Returns'!C702)</f>
        <v>111.15234446398063</v>
      </c>
      <c r="D702" s="65">
        <f>D701*(1+'Daily Returns'!D702)</f>
        <v>138.0102437078863</v>
      </c>
      <c r="E702" s="65">
        <f>E701*(1+'Daily Returns'!E702)</f>
        <v>125.77523200323978</v>
      </c>
      <c r="F702" s="66">
        <f>F701*(1+'Daily Returns'!E702)</f>
        <v>125775.23200323984</v>
      </c>
    </row>
    <row r="703" spans="1:6" x14ac:dyDescent="0.25">
      <c r="A703" s="63">
        <f>'Daily Prices'!A703</f>
        <v>43145</v>
      </c>
      <c r="B703" s="64">
        <f>B702*(1+'Daily Returns'!B703)</f>
        <v>124.16940955098103</v>
      </c>
      <c r="C703" s="64">
        <f>C702*(1+'Daily Returns'!C703)</f>
        <v>112.09139575096029</v>
      </c>
      <c r="D703" s="64">
        <f>D702*(1+'Daily Returns'!D703)</f>
        <v>139.83186045047114</v>
      </c>
      <c r="E703" s="64">
        <f>E702*(1+'Daily Returns'!E703)</f>
        <v>126.41628576599666</v>
      </c>
      <c r="F703" s="39">
        <f>F702*(1+'Daily Returns'!E703)</f>
        <v>126416.28576599673</v>
      </c>
    </row>
    <row r="704" spans="1:6" x14ac:dyDescent="0.25">
      <c r="A704" s="60">
        <f>'Daily Prices'!A704</f>
        <v>43146</v>
      </c>
      <c r="B704" s="65">
        <f>B703*(1+'Daily Returns'!B704)</f>
        <v>124.68388667252664</v>
      </c>
      <c r="C704" s="65">
        <f>C703*(1+'Daily Returns'!C704)</f>
        <v>113.3190149958648</v>
      </c>
      <c r="D704" s="65">
        <f>D703*(1+'Daily Returns'!D704)</f>
        <v>139.44583219630965</v>
      </c>
      <c r="E704" s="65">
        <f>E703*(1+'Daily Returns'!E704)</f>
        <v>127.02252594015367</v>
      </c>
      <c r="F704" s="66">
        <f>F703*(1+'Daily Returns'!E704)</f>
        <v>127022.52594015373</v>
      </c>
    </row>
    <row r="705" spans="1:6" x14ac:dyDescent="0.25">
      <c r="A705" s="63">
        <f>'Daily Prices'!A705</f>
        <v>43147</v>
      </c>
      <c r="B705" s="64">
        <f>B704*(1+'Daily Returns'!B705)</f>
        <v>123.64159063296803</v>
      </c>
      <c r="C705" s="64">
        <f>C704*(1+'Daily Returns'!C705)</f>
        <v>114.07734444105145</v>
      </c>
      <c r="D705" s="64">
        <f>D704*(1+'Daily Returns'!D705)</f>
        <v>137.73840760721248</v>
      </c>
      <c r="E705" s="64">
        <f>E704*(1+'Daily Returns'!E705)</f>
        <v>126.5773926773186</v>
      </c>
      <c r="F705" s="39">
        <f>F704*(1+'Daily Returns'!E705)</f>
        <v>126577.39267731867</v>
      </c>
    </row>
    <row r="706" spans="1:6" x14ac:dyDescent="0.25">
      <c r="A706" s="60">
        <f>'Daily Prices'!A706</f>
        <v>43150</v>
      </c>
      <c r="B706" s="65">
        <f>B705*(1+'Daily Returns'!B706)</f>
        <v>122.78328051145228</v>
      </c>
      <c r="C706" s="65">
        <f>C705*(1+'Daily Returns'!C706)</f>
        <v>113.61329561405326</v>
      </c>
      <c r="D706" s="65">
        <f>D705*(1+'Daily Returns'!D706)</f>
        <v>136.13929763429113</v>
      </c>
      <c r="E706" s="65">
        <f>E705*(1+'Daily Returns'!E706)</f>
        <v>125.66696680306778</v>
      </c>
      <c r="F706" s="66">
        <f>F705*(1+'Daily Returns'!E706)</f>
        <v>125666.96680306784</v>
      </c>
    </row>
    <row r="707" spans="1:6" x14ac:dyDescent="0.25">
      <c r="A707" s="63">
        <f>'Daily Prices'!A707</f>
        <v>43151</v>
      </c>
      <c r="B707" s="64">
        <f>B706*(1+'Daily Returns'!B707)</f>
        <v>122.52491498694515</v>
      </c>
      <c r="C707" s="64">
        <f>C706*(1+'Daily Returns'!C707)</f>
        <v>113.79341474398355</v>
      </c>
      <c r="D707" s="64">
        <f>D706*(1+'Daily Returns'!D707)</f>
        <v>136.00306471588394</v>
      </c>
      <c r="E707" s="64">
        <f>E706*(1+'Daily Returns'!E707)</f>
        <v>125.62960220355886</v>
      </c>
      <c r="F707" s="39">
        <f>F706*(1+'Daily Returns'!E707)</f>
        <v>125629.60220355893</v>
      </c>
    </row>
    <row r="708" spans="1:6" x14ac:dyDescent="0.25">
      <c r="A708" s="60">
        <f>'Daily Prices'!A708</f>
        <v>43152</v>
      </c>
      <c r="B708" s="65">
        <f>B707*(1+'Daily Returns'!B708)</f>
        <v>123.03848326676953</v>
      </c>
      <c r="C708" s="65">
        <f>C707*(1+'Daily Returns'!C708)</f>
        <v>112.95573697182672</v>
      </c>
      <c r="D708" s="65">
        <f>D707*(1+'Daily Returns'!D708)</f>
        <v>136.36369361237632</v>
      </c>
      <c r="E708" s="65">
        <f>E707*(1+'Daily Returns'!E708)</f>
        <v>125.5175900012125</v>
      </c>
      <c r="F708" s="66">
        <f>F707*(1+'Daily Returns'!E708)</f>
        <v>125517.59000121256</v>
      </c>
    </row>
    <row r="709" spans="1:6" x14ac:dyDescent="0.25">
      <c r="A709" s="63">
        <f>'Daily Prices'!A709</f>
        <v>43153</v>
      </c>
      <c r="B709" s="64">
        <f>B708*(1+'Daily Returns'!B709)</f>
        <v>122.94629036256944</v>
      </c>
      <c r="C709" s="64">
        <f>C708*(1+'Daily Returns'!C709)</f>
        <v>113.11694929267207</v>
      </c>
      <c r="D709" s="64">
        <f>D708*(1+'Daily Returns'!D709)</f>
        <v>135.8951699238018</v>
      </c>
      <c r="E709" s="64">
        <f>E708*(1+'Daily Returns'!E709)</f>
        <v>125.43165370670519</v>
      </c>
      <c r="F709" s="39">
        <f>F708*(1+'Daily Returns'!E709)</f>
        <v>125431.65370670526</v>
      </c>
    </row>
    <row r="710" spans="1:6" x14ac:dyDescent="0.25">
      <c r="A710" s="60">
        <f>'Daily Prices'!A710</f>
        <v>43154</v>
      </c>
      <c r="B710" s="65">
        <f>B709*(1+'Daily Returns'!B710)</f>
        <v>124.11924148796997</v>
      </c>
      <c r="C710" s="65">
        <f>C709*(1+'Daily Returns'!C710)</f>
        <v>112.91324578550513</v>
      </c>
      <c r="D710" s="65">
        <f>D709*(1+'Daily Returns'!D710)</f>
        <v>137.59167908646265</v>
      </c>
      <c r="E710" s="65">
        <f>E709*(1+'Daily Returns'!E710)</f>
        <v>126.17006530794528</v>
      </c>
      <c r="F710" s="66">
        <f>F709*(1+'Daily Returns'!E710)</f>
        <v>126170.06530794535</v>
      </c>
    </row>
    <row r="711" spans="1:6" x14ac:dyDescent="0.25">
      <c r="A711" s="63">
        <f>'Daily Prices'!A711</f>
        <v>43157</v>
      </c>
      <c r="B711" s="64">
        <f>B710*(1+'Daily Returns'!B711)</f>
        <v>125.22293887421388</v>
      </c>
      <c r="C711" s="64">
        <f>C710*(1+'Daily Returns'!C711)</f>
        <v>113.29167022070193</v>
      </c>
      <c r="D711" s="64">
        <f>D710*(1+'Daily Returns'!D711)</f>
        <v>138.48359537353835</v>
      </c>
      <c r="E711" s="64">
        <f>E710*(1+'Daily Returns'!E711)</f>
        <v>126.92115035458977</v>
      </c>
      <c r="F711" s="39">
        <f>F710*(1+'Daily Returns'!E711)</f>
        <v>126921.15035458984</v>
      </c>
    </row>
    <row r="712" spans="1:6" x14ac:dyDescent="0.25">
      <c r="A712" s="60">
        <f>'Daily Prices'!A712</f>
        <v>43158</v>
      </c>
      <c r="B712" s="65">
        <f>B711*(1+'Daily Returns'!B712)</f>
        <v>124.86172882053405</v>
      </c>
      <c r="C712" s="65">
        <f>C711*(1+'Daily Returns'!C712)</f>
        <v>113.0909540679846</v>
      </c>
      <c r="D712" s="65">
        <f>D711*(1+'Daily Returns'!D712)</f>
        <v>137.45775520057083</v>
      </c>
      <c r="E712" s="65">
        <f>E711*(1+'Daily Returns'!E712)</f>
        <v>126.43931566791998</v>
      </c>
      <c r="F712" s="66">
        <f>F711*(1+'Daily Returns'!E712)</f>
        <v>126439.31566792006</v>
      </c>
    </row>
    <row r="713" spans="1:6" x14ac:dyDescent="0.25">
      <c r="A713" s="63">
        <f>'Daily Prices'!A713</f>
        <v>43159</v>
      </c>
      <c r="B713" s="64">
        <f>B712*(1+'Daily Returns'!B713)</f>
        <v>124.27152700677681</v>
      </c>
      <c r="C713" s="64">
        <f>C712*(1+'Daily Returns'!C713)</f>
        <v>112.54311518963668</v>
      </c>
      <c r="D713" s="64">
        <f>D712*(1+'Daily Returns'!D713)</f>
        <v>137.19011734083404</v>
      </c>
      <c r="E713" s="64">
        <f>E712*(1+'Daily Returns'!E713)</f>
        <v>125.94116213939178</v>
      </c>
      <c r="F713" s="39">
        <f>F712*(1+'Daily Returns'!E713)</f>
        <v>125941.16213939186</v>
      </c>
    </row>
    <row r="714" spans="1:6" x14ac:dyDescent="0.25">
      <c r="A714" s="60">
        <f>'Daily Prices'!A714</f>
        <v>43160</v>
      </c>
      <c r="B714" s="65">
        <f>B713*(1+'Daily Returns'!B714)</f>
        <v>123.77311820686232</v>
      </c>
      <c r="C714" s="65">
        <f>C713*(1+'Daily Returns'!C714)</f>
        <v>111.76539414538844</v>
      </c>
      <c r="D714" s="65">
        <f>D713*(1+'Daily Returns'!D714)</f>
        <v>141.69713889880126</v>
      </c>
      <c r="E714" s="65">
        <f>E713*(1+'Daily Returns'!E714)</f>
        <v>126.68274768490362</v>
      </c>
      <c r="F714" s="66">
        <f>F713*(1+'Daily Returns'!E714)</f>
        <v>126682.7476849037</v>
      </c>
    </row>
    <row r="715" spans="1:6" x14ac:dyDescent="0.25">
      <c r="A715" s="63">
        <f>'Daily Prices'!A715</f>
        <v>43164</v>
      </c>
      <c r="B715" s="64">
        <f>B714*(1+'Daily Returns'!B715)</f>
        <v>122.68192648270232</v>
      </c>
      <c r="C715" s="64">
        <f>C714*(1+'Daily Returns'!C715)</f>
        <v>112.51642553606355</v>
      </c>
      <c r="D715" s="64">
        <f>D714*(1+'Daily Returns'!D715)</f>
        <v>134.73813472155155</v>
      </c>
      <c r="E715" s="64">
        <f>E714*(1+'Daily Returns'!E715)</f>
        <v>124.82171737885767</v>
      </c>
      <c r="F715" s="39">
        <f>F714*(1+'Daily Returns'!E715)</f>
        <v>124821.71737885775</v>
      </c>
    </row>
    <row r="716" spans="1:6" x14ac:dyDescent="0.25">
      <c r="A716" s="60">
        <f>'Daily Prices'!A716</f>
        <v>43166</v>
      </c>
      <c r="B716" s="65">
        <f>B715*(1+'Daily Returns'!B716)</f>
        <v>120.0874014906456</v>
      </c>
      <c r="C716" s="65">
        <f>C715*(1+'Daily Returns'!C716)</f>
        <v>113.14974467946328</v>
      </c>
      <c r="D716" s="65">
        <f>D715*(1+'Daily Returns'!D716)</f>
        <v>137.26466811523466</v>
      </c>
      <c r="E716" s="65">
        <f>E715*(1+'Daily Returns'!E716)</f>
        <v>125.01299252955909</v>
      </c>
      <c r="F716" s="66">
        <f>F715*(1+'Daily Returns'!E716)</f>
        <v>125012.99252955917</v>
      </c>
    </row>
    <row r="717" spans="1:6" x14ac:dyDescent="0.25">
      <c r="A717" s="63">
        <f>'Daily Prices'!A717</f>
        <v>43167</v>
      </c>
      <c r="B717" s="64">
        <f>B716*(1+'Daily Returns'!B717)</f>
        <v>121.24519313613628</v>
      </c>
      <c r="C717" s="64">
        <f>C716*(1+'Daily Returns'!C717)</f>
        <v>112.72332603658953</v>
      </c>
      <c r="D717" s="64">
        <f>D716*(1+'Daily Returns'!D717)</f>
        <v>139.83857763597041</v>
      </c>
      <c r="E717" s="64">
        <f>E716*(1+'Daily Returns'!E717)</f>
        <v>125.88937787634434</v>
      </c>
      <c r="F717" s="39">
        <f>F716*(1+'Daily Returns'!E717)</f>
        <v>125889.37787634443</v>
      </c>
    </row>
    <row r="718" spans="1:6" x14ac:dyDescent="0.25">
      <c r="A718" s="60">
        <f>'Daily Prices'!A718</f>
        <v>43168</v>
      </c>
      <c r="B718" s="65">
        <f>B717*(1+'Daily Returns'!B718)</f>
        <v>121.08367378544189</v>
      </c>
      <c r="C718" s="65">
        <f>C717*(1+'Daily Returns'!C718)</f>
        <v>112.40940487313539</v>
      </c>
      <c r="D718" s="65">
        <f>D717*(1+'Daily Returns'!D718)</f>
        <v>138.22289193442421</v>
      </c>
      <c r="E718" s="65">
        <f>E717*(1+'Daily Returns'!E718)</f>
        <v>125.26247592034916</v>
      </c>
      <c r="F718" s="66">
        <f>F717*(1+'Daily Returns'!E718)</f>
        <v>125262.47592034924</v>
      </c>
    </row>
    <row r="719" spans="1:6" x14ac:dyDescent="0.25">
      <c r="A719" s="63">
        <f>'Daily Prices'!A719</f>
        <v>43171</v>
      </c>
      <c r="B719" s="64">
        <f>B718*(1+'Daily Returns'!B719)</f>
        <v>123.30415587871522</v>
      </c>
      <c r="C719" s="64">
        <f>C718*(1+'Daily Returns'!C719)</f>
        <v>112.26610357655818</v>
      </c>
      <c r="D719" s="64">
        <f>D718*(1+'Daily Returns'!D719)</f>
        <v>136.6258737588949</v>
      </c>
      <c r="E719" s="64">
        <f>E718*(1+'Daily Returns'!E719)</f>
        <v>125.45355337128049</v>
      </c>
      <c r="F719" s="39">
        <f>F718*(1+'Daily Returns'!E719)</f>
        <v>125453.55337128058</v>
      </c>
    </row>
    <row r="720" spans="1:6" x14ac:dyDescent="0.25">
      <c r="A720" s="60">
        <f>'Daily Prices'!A720</f>
        <v>43172</v>
      </c>
      <c r="B720" s="65">
        <f>B719*(1+'Daily Returns'!B720)</f>
        <v>123.08181684003709</v>
      </c>
      <c r="C720" s="65">
        <f>C719*(1+'Daily Returns'!C720)</f>
        <v>112.24318742334286</v>
      </c>
      <c r="D720" s="65">
        <f>D719*(1+'Daily Returns'!D720)</f>
        <v>133.47908226453103</v>
      </c>
      <c r="E720" s="65">
        <f>E719*(1+'Daily Returns'!E720)</f>
        <v>124.50860514305964</v>
      </c>
      <c r="F720" s="66">
        <f>F719*(1+'Daily Returns'!E720)</f>
        <v>124508.60514305971</v>
      </c>
    </row>
    <row r="721" spans="1:6" x14ac:dyDescent="0.25">
      <c r="A721" s="63">
        <f>'Daily Prices'!A721</f>
        <v>43173</v>
      </c>
      <c r="B721" s="64">
        <f>B720*(1+'Daily Returns'!B721)</f>
        <v>123.0053287207796</v>
      </c>
      <c r="C721" s="64">
        <f>C720*(1+'Daily Returns'!C721)</f>
        <v>112.5521165602818</v>
      </c>
      <c r="D721" s="64">
        <f>D720*(1+'Daily Returns'!D721)</f>
        <v>133.80990365037039</v>
      </c>
      <c r="E721" s="64">
        <f>E720*(1+'Daily Returns'!E721)</f>
        <v>124.71504425182567</v>
      </c>
      <c r="F721" s="39">
        <f>F720*(1+'Daily Returns'!E721)</f>
        <v>124715.04425182576</v>
      </c>
    </row>
    <row r="722" spans="1:6" x14ac:dyDescent="0.25">
      <c r="A722" s="60">
        <f>'Daily Prices'!A722</f>
        <v>43174</v>
      </c>
      <c r="B722" s="65">
        <f>B721*(1+'Daily Returns'!B722)</f>
        <v>122.45929661467343</v>
      </c>
      <c r="C722" s="65">
        <f>C721*(1+'Daily Returns'!C722)</f>
        <v>112.32190683358682</v>
      </c>
      <c r="D722" s="65">
        <f>D721*(1+'Daily Returns'!D722)</f>
        <v>133.15539788828471</v>
      </c>
      <c r="E722" s="65">
        <f>E721*(1+'Daily Returns'!E722)</f>
        <v>124.2639168267298</v>
      </c>
      <c r="F722" s="66">
        <f>F721*(1+'Daily Returns'!E722)</f>
        <v>124263.9168267299</v>
      </c>
    </row>
    <row r="723" spans="1:6" x14ac:dyDescent="0.25">
      <c r="A723" s="63">
        <f>'Daily Prices'!A723</f>
        <v>43175</v>
      </c>
      <c r="B723" s="64">
        <f>B722*(1+'Daily Returns'!B723)</f>
        <v>120.60693177216118</v>
      </c>
      <c r="C723" s="64">
        <f>C722*(1+'Daily Returns'!C723)</f>
        <v>111.71905084411803</v>
      </c>
      <c r="D723" s="64">
        <f>D722*(1+'Daily Returns'!D723)</f>
        <v>131.65683578580564</v>
      </c>
      <c r="E723" s="64">
        <f>E722*(1+'Daily Returns'!E723)</f>
        <v>123.01368904392959</v>
      </c>
      <c r="F723" s="39">
        <f>F722*(1+'Daily Returns'!E723)</f>
        <v>123013.68904392968</v>
      </c>
    </row>
    <row r="724" spans="1:6" x14ac:dyDescent="0.25">
      <c r="A724" s="60">
        <f>'Daily Prices'!A724</f>
        <v>43178</v>
      </c>
      <c r="B724" s="65">
        <f>B723*(1+'Daily Returns'!B724)</f>
        <v>119.68762019431745</v>
      </c>
      <c r="C724" s="65">
        <f>C723*(1+'Daily Returns'!C724)</f>
        <v>112.27887844756152</v>
      </c>
      <c r="D724" s="65">
        <f>D723*(1+'Daily Returns'!D724)</f>
        <v>129.925901047461</v>
      </c>
      <c r="E724" s="65">
        <f>E723*(1+'Daily Returns'!E724)</f>
        <v>122.49377200703591</v>
      </c>
      <c r="F724" s="66">
        <f>F723*(1+'Daily Returns'!E724)</f>
        <v>122493.77200703601</v>
      </c>
    </row>
    <row r="725" spans="1:6" x14ac:dyDescent="0.25">
      <c r="A725" s="63">
        <f>'Daily Prices'!A725</f>
        <v>43179</v>
      </c>
      <c r="B725" s="64">
        <f>B724*(1+'Daily Returns'!B725)</f>
        <v>119.95532861171864</v>
      </c>
      <c r="C725" s="64">
        <f>C724*(1+'Daily Returns'!C725)</f>
        <v>112.1273226189511</v>
      </c>
      <c r="D725" s="64">
        <f>D724*(1+'Daily Returns'!D725)</f>
        <v>130.23216272381859</v>
      </c>
      <c r="E725" s="64">
        <f>E724*(1+'Daily Returns'!E725)</f>
        <v>122.59645268054575</v>
      </c>
      <c r="F725" s="39">
        <f>F724*(1+'Daily Returns'!E725)</f>
        <v>122596.45268054584</v>
      </c>
    </row>
    <row r="726" spans="1:6" x14ac:dyDescent="0.25">
      <c r="A726" s="60">
        <f>'Daily Prices'!A726</f>
        <v>43180</v>
      </c>
      <c r="B726" s="65">
        <f>B725*(1+'Daily Returns'!B726)</f>
        <v>120.46217146280601</v>
      </c>
      <c r="C726" s="65">
        <f>C725*(1+'Daily Returns'!C726)</f>
        <v>112.84546690581287</v>
      </c>
      <c r="D726" s="65">
        <f>D725*(1+'Daily Returns'!D726)</f>
        <v>130.35580091941463</v>
      </c>
      <c r="E726" s="65">
        <f>E725*(1+'Daily Returns'!E726)</f>
        <v>123.10084855942584</v>
      </c>
      <c r="F726" s="66">
        <f>F725*(1+'Daily Returns'!E726)</f>
        <v>123100.84855942593</v>
      </c>
    </row>
    <row r="727" spans="1:6" x14ac:dyDescent="0.25">
      <c r="A727" s="63">
        <f>'Daily Prices'!A727</f>
        <v>43181</v>
      </c>
      <c r="B727" s="64">
        <f>B726*(1+'Daily Returns'!B727)</f>
        <v>119.98990095079365</v>
      </c>
      <c r="C727" s="64">
        <f>C726*(1+'Daily Returns'!C727)</f>
        <v>113.39840263013008</v>
      </c>
      <c r="D727" s="64">
        <f>D726*(1+'Daily Returns'!D727)</f>
        <v>129.22920296395799</v>
      </c>
      <c r="E727" s="64">
        <f>E726*(1+'Daily Returns'!E727)</f>
        <v>122.87816937295509</v>
      </c>
      <c r="F727" s="39">
        <f>F726*(1+'Daily Returns'!E727)</f>
        <v>122878.16937295518</v>
      </c>
    </row>
    <row r="728" spans="1:6" x14ac:dyDescent="0.25">
      <c r="A728" s="60">
        <f>'Daily Prices'!A728</f>
        <v>43182</v>
      </c>
      <c r="B728" s="65">
        <f>B727*(1+'Daily Returns'!B728)</f>
        <v>118.50038207705941</v>
      </c>
      <c r="C728" s="65">
        <f>C727*(1+'Daily Returns'!C728)</f>
        <v>114.68427528680959</v>
      </c>
      <c r="D728" s="65">
        <f>D727*(1+'Daily Returns'!D728)</f>
        <v>127.1886479565061</v>
      </c>
      <c r="E728" s="65">
        <f>E727*(1+'Daily Returns'!E728)</f>
        <v>122.39582330885584</v>
      </c>
      <c r="F728" s="66">
        <f>F727*(1+'Daily Returns'!E728)</f>
        <v>122395.82330885592</v>
      </c>
    </row>
    <row r="729" spans="1:6" x14ac:dyDescent="0.25">
      <c r="A729" s="63">
        <f>'Daily Prices'!A729</f>
        <v>43185</v>
      </c>
      <c r="B729" s="64">
        <f>B728*(1+'Daily Returns'!B729)</f>
        <v>120.20853191524925</v>
      </c>
      <c r="C729" s="64">
        <f>C728*(1+'Daily Returns'!C729)</f>
        <v>114.65178125594994</v>
      </c>
      <c r="D729" s="64">
        <f>D728*(1+'Daily Returns'!D729)</f>
        <v>129.64356934444456</v>
      </c>
      <c r="E729" s="64">
        <f>E728*(1+'Daily Returns'!E729)</f>
        <v>123.61996609825701</v>
      </c>
      <c r="F729" s="39">
        <f>F728*(1+'Daily Returns'!E729)</f>
        <v>123619.96609825709</v>
      </c>
    </row>
    <row r="730" spans="1:6" x14ac:dyDescent="0.25">
      <c r="A730" s="60">
        <f>'Daily Prices'!A730</f>
        <v>43186</v>
      </c>
      <c r="B730" s="65">
        <f>B729*(1+'Daily Returns'!B730)</f>
        <v>120.60107883147657</v>
      </c>
      <c r="C730" s="65">
        <f>C729*(1+'Daily Returns'!C730)</f>
        <v>113.98202424971925</v>
      </c>
      <c r="D730" s="65">
        <f>D729*(1+'Daily Returns'!D730)</f>
        <v>130.88184050882668</v>
      </c>
      <c r="E730" s="65">
        <f>E729*(1+'Daily Returns'!E730)</f>
        <v>123.80643507499262</v>
      </c>
      <c r="F730" s="66">
        <f>F729*(1+'Daily Returns'!E730)</f>
        <v>123806.4350749927</v>
      </c>
    </row>
    <row r="731" spans="1:6" x14ac:dyDescent="0.25">
      <c r="A731" s="63">
        <f>'Daily Prices'!A731</f>
        <v>43187</v>
      </c>
      <c r="B731" s="64">
        <f>B730*(1+'Daily Returns'!B731)</f>
        <v>119.85324750959174</v>
      </c>
      <c r="C731" s="64">
        <f>C730*(1+'Daily Returns'!C731)</f>
        <v>113.7279549947196</v>
      </c>
      <c r="D731" s="64">
        <f>D730*(1+'Daily Returns'!D731)</f>
        <v>129.39272444845597</v>
      </c>
      <c r="E731" s="64">
        <f>E730*(1+'Daily Returns'!E731)</f>
        <v>123.04315105820081</v>
      </c>
      <c r="F731" s="39">
        <f>F730*(1+'Daily Returns'!E731)</f>
        <v>123043.15105820088</v>
      </c>
    </row>
    <row r="732" spans="1:6" x14ac:dyDescent="0.25">
      <c r="A732" s="60">
        <f>'Daily Prices'!A732</f>
        <v>43194</v>
      </c>
      <c r="B732" s="65">
        <f>B731*(1+'Daily Returns'!B732)</f>
        <v>120.03643364691989</v>
      </c>
      <c r="C732" s="65">
        <f>C731*(1+'Daily Returns'!C732)</f>
        <v>113.90099881147897</v>
      </c>
      <c r="D732" s="65">
        <f>D731*(1+'Daily Returns'!D732)</f>
        <v>129.81401792648867</v>
      </c>
      <c r="E732" s="65">
        <f>E731*(1+'Daily Returns'!E732)</f>
        <v>123.29464244508056</v>
      </c>
      <c r="F732" s="66">
        <f>F731*(1+'Daily Returns'!E732)</f>
        <v>123294.64244508062</v>
      </c>
    </row>
    <row r="733" spans="1:6" x14ac:dyDescent="0.25">
      <c r="A733" s="63">
        <f>'Daily Prices'!A733</f>
        <v>43195</v>
      </c>
      <c r="B733" s="64">
        <f>B732*(1+'Daily Returns'!B733)</f>
        <v>122.13669415731086</v>
      </c>
      <c r="C733" s="64">
        <f>C732*(1+'Daily Returns'!C733)</f>
        <v>112.79195657434859</v>
      </c>
      <c r="D733" s="64">
        <f>D732*(1+'Daily Returns'!D733)</f>
        <v>134.17913894078367</v>
      </c>
      <c r="E733" s="64">
        <f>E732*(1+'Daily Returns'!E733)</f>
        <v>124.70539048056139</v>
      </c>
      <c r="F733" s="39">
        <f>F732*(1+'Daily Returns'!E733)</f>
        <v>124705.39048056146</v>
      </c>
    </row>
    <row r="734" spans="1:6" x14ac:dyDescent="0.25">
      <c r="A734" s="60">
        <f>'Daily Prices'!A734</f>
        <v>43196</v>
      </c>
      <c r="B734" s="65">
        <f>B733*(1+'Daily Returns'!B734)</f>
        <v>122.24637317622712</v>
      </c>
      <c r="C734" s="65">
        <f>C733*(1+'Daily Returns'!C734)</f>
        <v>113.24539243159056</v>
      </c>
      <c r="D734" s="65">
        <f>D733*(1+'Daily Returns'!D734)</f>
        <v>131.50485946388449</v>
      </c>
      <c r="E734" s="65">
        <f>E733*(1+'Daily Returns'!E734)</f>
        <v>124.19387944359727</v>
      </c>
      <c r="F734" s="66">
        <f>F733*(1+'Daily Returns'!E734)</f>
        <v>124193.87944359734</v>
      </c>
    </row>
    <row r="735" spans="1:6" x14ac:dyDescent="0.25">
      <c r="A735" s="63">
        <f>'Daily Prices'!A735</f>
        <v>43199</v>
      </c>
      <c r="B735" s="64">
        <f>B734*(1+'Daily Returns'!B735)</f>
        <v>122.83373940381418</v>
      </c>
      <c r="C735" s="64">
        <f>C734*(1+'Daily Returns'!C735)</f>
        <v>113.18354895350284</v>
      </c>
      <c r="D735" s="64">
        <f>D734*(1+'Daily Returns'!D735)</f>
        <v>132.32275723118209</v>
      </c>
      <c r="E735" s="64">
        <f>E734*(1+'Daily Returns'!E735)</f>
        <v>124.57749560816819</v>
      </c>
      <c r="F735" s="39">
        <f>F734*(1+'Daily Returns'!E735)</f>
        <v>124577.49560816826</v>
      </c>
    </row>
    <row r="736" spans="1:6" x14ac:dyDescent="0.25">
      <c r="A736" s="60">
        <f>'Daily Prices'!A736</f>
        <v>43200</v>
      </c>
      <c r="B736" s="65">
        <f>B735*(1+'Daily Returns'!B736)</f>
        <v>123.16713890082482</v>
      </c>
      <c r="C736" s="65">
        <f>C735*(1+'Daily Returns'!C736)</f>
        <v>113.96240990931707</v>
      </c>
      <c r="D736" s="65">
        <f>D735*(1+'Daily Returns'!D736)</f>
        <v>133.14574193412946</v>
      </c>
      <c r="E736" s="65">
        <f>E735*(1+'Daily Returns'!E736)</f>
        <v>125.25428609353303</v>
      </c>
      <c r="F736" s="66">
        <f>F735*(1+'Daily Returns'!E736)</f>
        <v>125254.2860935331</v>
      </c>
    </row>
    <row r="737" spans="1:6" x14ac:dyDescent="0.25">
      <c r="A737" s="63">
        <f>'Daily Prices'!A737</f>
        <v>43202</v>
      </c>
      <c r="B737" s="64">
        <f>B736*(1+'Daily Returns'!B737)</f>
        <v>123.97011873835299</v>
      </c>
      <c r="C737" s="64">
        <f>C736*(1+'Daily Returns'!C737)</f>
        <v>114.74700973025962</v>
      </c>
      <c r="D737" s="64">
        <f>D736*(1+'Daily Returns'!D737)</f>
        <v>136.88553496085129</v>
      </c>
      <c r="E737" s="64">
        <f>E736*(1+'Daily Returns'!E737)</f>
        <v>126.89964008716566</v>
      </c>
      <c r="F737" s="39">
        <f>F736*(1+'Daily Returns'!E737)</f>
        <v>126899.64008716574</v>
      </c>
    </row>
    <row r="738" spans="1:6" x14ac:dyDescent="0.25">
      <c r="A738" s="60">
        <f>'Daily Prices'!A738</f>
        <v>43203</v>
      </c>
      <c r="B738" s="65">
        <f>B737*(1+'Daily Returns'!B738)</f>
        <v>124.30282751565551</v>
      </c>
      <c r="C738" s="65">
        <f>C737*(1+'Daily Returns'!C738)</f>
        <v>114.84222510213729</v>
      </c>
      <c r="D738" s="65">
        <f>D737*(1+'Daily Returns'!D738)</f>
        <v>134.86681080627204</v>
      </c>
      <c r="E738" s="65">
        <f>E737*(1+'Daily Returns'!E738)</f>
        <v>126.48249410981099</v>
      </c>
      <c r="F738" s="66">
        <f>F737*(1+'Daily Returns'!E738)</f>
        <v>126482.49410981106</v>
      </c>
    </row>
    <row r="739" spans="1:6" x14ac:dyDescent="0.25">
      <c r="A739" s="63">
        <f>'Daily Prices'!A739</f>
        <v>43206</v>
      </c>
      <c r="B739" s="64">
        <f>B738*(1+'Daily Returns'!B739)</f>
        <v>124.71282419293019</v>
      </c>
      <c r="C739" s="64">
        <f>C738*(1+'Daily Returns'!C739)</f>
        <v>115.74854651448517</v>
      </c>
      <c r="D739" s="64">
        <f>D738*(1+'Daily Returns'!D739)</f>
        <v>135.07063540376569</v>
      </c>
      <c r="E739" s="64">
        <f>E738*(1+'Daily Returns'!E739)</f>
        <v>127.06426994526856</v>
      </c>
      <c r="F739" s="39">
        <f>F738*(1+'Daily Returns'!E739)</f>
        <v>127064.26994526864</v>
      </c>
    </row>
    <row r="740" spans="1:6" x14ac:dyDescent="0.25">
      <c r="A740" s="60">
        <f>'Daily Prices'!A740</f>
        <v>43207</v>
      </c>
      <c r="B740" s="65">
        <f>B739*(1+'Daily Returns'!B740)</f>
        <v>125.03866212682031</v>
      </c>
      <c r="C740" s="65">
        <f>C739*(1+'Daily Returns'!C740)</f>
        <v>115.49327183576011</v>
      </c>
      <c r="D740" s="65">
        <f>D739*(1+'Daily Returns'!D740)</f>
        <v>135.32903713344095</v>
      </c>
      <c r="E740" s="65">
        <f>E739*(1+'Daily Returns'!E740)</f>
        <v>127.12469761481636</v>
      </c>
      <c r="F740" s="66">
        <f>F739*(1+'Daily Returns'!E740)</f>
        <v>127124.69761481642</v>
      </c>
    </row>
    <row r="741" spans="1:6" x14ac:dyDescent="0.25">
      <c r="A741" s="63">
        <f>'Daily Prices'!A741</f>
        <v>43208</v>
      </c>
      <c r="B741" s="64">
        <f>B740*(1+'Daily Returns'!B741)</f>
        <v>124.80825257365781</v>
      </c>
      <c r="C741" s="64">
        <f>C740*(1+'Daily Returns'!C741)</f>
        <v>116.4174125553532</v>
      </c>
      <c r="D741" s="64">
        <f>D740*(1+'Daily Returns'!D741)</f>
        <v>134.93335292512424</v>
      </c>
      <c r="E741" s="64">
        <f>E740*(1+'Daily Returns'!E741)</f>
        <v>127.34979750961851</v>
      </c>
      <c r="F741" s="39">
        <f>F740*(1+'Daily Returns'!E741)</f>
        <v>127349.79750961858</v>
      </c>
    </row>
    <row r="742" spans="1:6" x14ac:dyDescent="0.25">
      <c r="A742" s="60">
        <f>'Daily Prices'!A742</f>
        <v>43209</v>
      </c>
      <c r="B742" s="65">
        <f>B741*(1+'Daily Returns'!B742)</f>
        <v>125.1558300015194</v>
      </c>
      <c r="C742" s="65">
        <f>C741*(1+'Daily Returns'!C742)</f>
        <v>116.91332649648477</v>
      </c>
      <c r="D742" s="65">
        <f>D741*(1+'Daily Returns'!D742)</f>
        <v>135.7629253342848</v>
      </c>
      <c r="E742" s="65">
        <f>E741*(1+'Daily Returns'!E742)</f>
        <v>127.90807214278921</v>
      </c>
      <c r="F742" s="66">
        <f>F741*(1+'Daily Returns'!E742)</f>
        <v>127908.07214278927</v>
      </c>
    </row>
    <row r="743" spans="1:6" x14ac:dyDescent="0.25">
      <c r="A743" s="63">
        <f>'Daily Prices'!A743</f>
        <v>43210</v>
      </c>
      <c r="B743" s="64">
        <f>B742*(1+'Daily Returns'!B743)</f>
        <v>125.11325985529768</v>
      </c>
      <c r="C743" s="64">
        <f>C742*(1+'Daily Returns'!C743)</f>
        <v>115.91213037548586</v>
      </c>
      <c r="D743" s="64">
        <f>D742*(1+'Daily Returns'!D743)</f>
        <v>134.97617498268212</v>
      </c>
      <c r="E743" s="64">
        <f>E742*(1+'Daily Returns'!E743)</f>
        <v>127.23451070364331</v>
      </c>
      <c r="F743" s="39">
        <f>F742*(1+'Daily Returns'!E743)</f>
        <v>127234.51070364338</v>
      </c>
    </row>
    <row r="744" spans="1:6" x14ac:dyDescent="0.25">
      <c r="A744" s="60">
        <f>'Daily Prices'!A744</f>
        <v>43213</v>
      </c>
      <c r="B744" s="65">
        <f>B743*(1+'Daily Returns'!B744)</f>
        <v>125.24118841597594</v>
      </c>
      <c r="C744" s="65">
        <f>C743*(1+'Daily Returns'!C744)</f>
        <v>115.45392523306968</v>
      </c>
      <c r="D744" s="65">
        <f>D743*(1+'Daily Returns'!D744)</f>
        <v>135.04964419908046</v>
      </c>
      <c r="E744" s="65">
        <f>E743*(1+'Daily Returns'!E744)</f>
        <v>127.0931313861892</v>
      </c>
      <c r="F744" s="66">
        <f>F743*(1+'Daily Returns'!E744)</f>
        <v>127093.13138618927</v>
      </c>
    </row>
    <row r="745" spans="1:6" x14ac:dyDescent="0.25">
      <c r="A745" s="63">
        <f>'Daily Prices'!A745</f>
        <v>43214</v>
      </c>
      <c r="B745" s="64">
        <f>B744*(1+'Daily Returns'!B745)</f>
        <v>125.8441867211679</v>
      </c>
      <c r="C745" s="64">
        <f>C744*(1+'Daily Returns'!C745)</f>
        <v>115.6186752105007</v>
      </c>
      <c r="D745" s="64">
        <f>D744*(1+'Daily Returns'!D745)</f>
        <v>134.88717227481672</v>
      </c>
      <c r="E745" s="64">
        <f>E744*(1+'Daily Returns'!E745)</f>
        <v>127.30337943420071</v>
      </c>
      <c r="F745" s="39">
        <f>F744*(1+'Daily Returns'!E745)</f>
        <v>127303.37943420077</v>
      </c>
    </row>
    <row r="746" spans="1:6" x14ac:dyDescent="0.25">
      <c r="A746" s="60">
        <f>'Daily Prices'!A746</f>
        <v>43215</v>
      </c>
      <c r="B746" s="65">
        <f>B745*(1+'Daily Returns'!B746)</f>
        <v>125.42477444366143</v>
      </c>
      <c r="C746" s="65">
        <f>C745*(1+'Daily Returns'!C746)</f>
        <v>115.94483404525452</v>
      </c>
      <c r="D746" s="65">
        <f>D745*(1+'Daily Returns'!D746)</f>
        <v>133.75763555070409</v>
      </c>
      <c r="E746" s="65">
        <f>E745*(1+'Daily Returns'!E746)</f>
        <v>126.99993613609442</v>
      </c>
      <c r="F746" s="66">
        <f>F745*(1+'Daily Returns'!E746)</f>
        <v>126999.93613609449</v>
      </c>
    </row>
    <row r="747" spans="1:6" x14ac:dyDescent="0.25">
      <c r="A747" s="63">
        <f>'Daily Prices'!A747</f>
        <v>43216</v>
      </c>
      <c r="B747" s="64">
        <f>B746*(1+'Daily Returns'!B747)</f>
        <v>126.19667189432407</v>
      </c>
      <c r="C747" s="64">
        <f>C746*(1+'Daily Returns'!C747)</f>
        <v>115.71959014021081</v>
      </c>
      <c r="D747" s="64">
        <f>D746*(1+'Daily Returns'!D747)</f>
        <v>133.7412624110496</v>
      </c>
      <c r="E747" s="64">
        <f>E746*(1+'Daily Returns'!E747)</f>
        <v>127.13106159995502</v>
      </c>
      <c r="F747" s="39">
        <f>F746*(1+'Daily Returns'!E747)</f>
        <v>127131.06159995508</v>
      </c>
    </row>
    <row r="748" spans="1:6" x14ac:dyDescent="0.25">
      <c r="A748" s="60">
        <f>'Daily Prices'!A748</f>
        <v>43217</v>
      </c>
      <c r="B748" s="65">
        <f>B747*(1+'Daily Returns'!B748)</f>
        <v>127.12768935353706</v>
      </c>
      <c r="C748" s="65">
        <f>C747*(1+'Daily Returns'!C748)</f>
        <v>115.3859105096053</v>
      </c>
      <c r="D748" s="65">
        <f>D747*(1+'Daily Returns'!D748)</f>
        <v>135.59226684019379</v>
      </c>
      <c r="E748" s="65">
        <f>E747*(1+'Daily Returns'!E748)</f>
        <v>127.79365634817599</v>
      </c>
      <c r="F748" s="66">
        <f>F747*(1+'Daily Returns'!E748)</f>
        <v>127793.65634817604</v>
      </c>
    </row>
    <row r="749" spans="1:6" x14ac:dyDescent="0.25">
      <c r="A749" s="63">
        <f>'Daily Prices'!A749</f>
        <v>43220</v>
      </c>
      <c r="B749" s="64">
        <f>B748*(1+'Daily Returns'!B749)</f>
        <v>127.82080840380475</v>
      </c>
      <c r="C749" s="64">
        <f>C748*(1+'Daily Returns'!C749)</f>
        <v>114.66120190441274</v>
      </c>
      <c r="D749" s="64">
        <f>D748*(1+'Daily Returns'!D749)</f>
        <v>136.50622389218901</v>
      </c>
      <c r="E749" s="64">
        <f>E748*(1+'Daily Returns'!E749)</f>
        <v>127.94004318971905</v>
      </c>
      <c r="F749" s="39">
        <f>F748*(1+'Daily Returns'!E749)</f>
        <v>127940.0431897191</v>
      </c>
    </row>
    <row r="750" spans="1:6" x14ac:dyDescent="0.25">
      <c r="A750" s="60">
        <f>'Daily Prices'!A750</f>
        <v>43222</v>
      </c>
      <c r="B750" s="65">
        <f>B749*(1+'Daily Returns'!B750)</f>
        <v>127.87919239597562</v>
      </c>
      <c r="C750" s="65">
        <f>C749*(1+'Daily Returns'!C750)</f>
        <v>114.06931265035919</v>
      </c>
      <c r="D750" s="65">
        <f>D749*(1+'Daily Returns'!D750)</f>
        <v>140.68263397636375</v>
      </c>
      <c r="E750" s="65">
        <f>E749*(1+'Daily Returns'!E750)</f>
        <v>128.86769879125191</v>
      </c>
      <c r="F750" s="66">
        <f>F749*(1+'Daily Returns'!E750)</f>
        <v>128867.69879125195</v>
      </c>
    </row>
    <row r="751" spans="1:6" x14ac:dyDescent="0.25">
      <c r="A751" s="63">
        <f>'Daily Prices'!A751</f>
        <v>43223</v>
      </c>
      <c r="B751" s="64">
        <f>B750*(1+'Daily Returns'!B751)</f>
        <v>127.61279271065298</v>
      </c>
      <c r="C751" s="64">
        <f>C750*(1+'Daily Returns'!C751)</f>
        <v>114.90921783592175</v>
      </c>
      <c r="D751" s="64">
        <f>D750*(1+'Daily Returns'!D751)</f>
        <v>134.44467768005191</v>
      </c>
      <c r="E751" s="64">
        <f>E750*(1+'Daily Returns'!E751)</f>
        <v>127.45248565563558</v>
      </c>
      <c r="F751" s="39">
        <f>F750*(1+'Daily Returns'!E751)</f>
        <v>127452.48565563562</v>
      </c>
    </row>
    <row r="752" spans="1:6" x14ac:dyDescent="0.25">
      <c r="A752" s="60">
        <f>'Daily Prices'!A752</f>
        <v>43224</v>
      </c>
      <c r="B752" s="65">
        <f>B751*(1+'Daily Returns'!B752)</f>
        <v>126.9302162243514</v>
      </c>
      <c r="C752" s="65">
        <f>C751*(1+'Daily Returns'!C752)</f>
        <v>114.62741073280512</v>
      </c>
      <c r="D752" s="65">
        <f>D751*(1+'Daily Returns'!D752)</f>
        <v>132.81387098805587</v>
      </c>
      <c r="E752" s="65">
        <f>E751*(1+'Daily Returns'!E752)</f>
        <v>126.65914496296119</v>
      </c>
      <c r="F752" s="66">
        <f>F751*(1+'Daily Returns'!E752)</f>
        <v>126659.14496296123</v>
      </c>
    </row>
    <row r="753" spans="1:6" x14ac:dyDescent="0.25">
      <c r="A753" s="63">
        <f>'Daily Prices'!A753</f>
        <v>43227</v>
      </c>
      <c r="B753" s="64">
        <f>B752*(1+'Daily Returns'!B753)</f>
        <v>127.99450623356341</v>
      </c>
      <c r="C753" s="64">
        <f>C752*(1+'Daily Returns'!C753)</f>
        <v>114.62741073280512</v>
      </c>
      <c r="D753" s="64">
        <f>D752*(1+'Daily Returns'!D753)</f>
        <v>128.76676672474221</v>
      </c>
      <c r="E753" s="64">
        <f>E752*(1+'Daily Returns'!E753)</f>
        <v>125.81988286293682</v>
      </c>
      <c r="F753" s="39">
        <f>F752*(1+'Daily Returns'!E753)</f>
        <v>125819.88286293685</v>
      </c>
    </row>
    <row r="754" spans="1:6" x14ac:dyDescent="0.25">
      <c r="A754" s="60">
        <f>'Daily Prices'!A754</f>
        <v>43229</v>
      </c>
      <c r="B754" s="65">
        <f>B753*(1+'Daily Returns'!B754)</f>
        <v>128.39879538482884</v>
      </c>
      <c r="C754" s="65">
        <f>C753*(1+'Daily Returns'!C754)</f>
        <v>116.00509212909468</v>
      </c>
      <c r="D754" s="65">
        <f>D753*(1+'Daily Returns'!D754)</f>
        <v>129.12595006218444</v>
      </c>
      <c r="E754" s="65">
        <f>E753*(1+'Daily Returns'!E754)</f>
        <v>126.64927842386038</v>
      </c>
      <c r="F754" s="66">
        <f>F753*(1+'Daily Returns'!E754)</f>
        <v>126649.27842386041</v>
      </c>
    </row>
    <row r="755" spans="1:6" x14ac:dyDescent="0.25">
      <c r="A755" s="63">
        <f>'Daily Prices'!A755</f>
        <v>43230</v>
      </c>
      <c r="B755" s="64">
        <f>B754*(1+'Daily Returns'!B755)</f>
        <v>128.13312277288315</v>
      </c>
      <c r="C755" s="64">
        <f>C754*(1+'Daily Returns'!C755)</f>
        <v>115.84600240220017</v>
      </c>
      <c r="D755" s="64">
        <f>D754*(1+'Daily Returns'!D755)</f>
        <v>129.4861353093053</v>
      </c>
      <c r="E755" s="64">
        <f>E754*(1+'Daily Returns'!E755)</f>
        <v>126.60717078879931</v>
      </c>
      <c r="F755" s="39">
        <f>F754*(1+'Daily Returns'!E755)</f>
        <v>126607.17078879933</v>
      </c>
    </row>
    <row r="756" spans="1:6" x14ac:dyDescent="0.25">
      <c r="A756" s="60">
        <f>'Daily Prices'!A756</f>
        <v>43231</v>
      </c>
      <c r="B756" s="65">
        <f>B755*(1+'Daily Returns'!B756)</f>
        <v>129.18563419338824</v>
      </c>
      <c r="C756" s="65">
        <f>C755*(1+'Daily Returns'!C756)</f>
        <v>116.88497283407351</v>
      </c>
      <c r="D756" s="65">
        <f>D755*(1+'Daily Returns'!D756)</f>
        <v>135.62228426289374</v>
      </c>
      <c r="E756" s="65">
        <f>E755*(1+'Daily Returns'!E756)</f>
        <v>129.1732726409812</v>
      </c>
      <c r="F756" s="66">
        <f>F755*(1+'Daily Returns'!E756)</f>
        <v>129173.27264098122</v>
      </c>
    </row>
    <row r="757" spans="1:6" x14ac:dyDescent="0.25">
      <c r="A757" s="63">
        <f>'Daily Prices'!A757</f>
        <v>43234</v>
      </c>
      <c r="B757" s="64">
        <f>B756*(1+'Daily Returns'!B757)</f>
        <v>129.26168606861955</v>
      </c>
      <c r="C757" s="64">
        <f>C756*(1+'Daily Returns'!C757)</f>
        <v>116.87033741775495</v>
      </c>
      <c r="D757" s="64">
        <f>D756*(1+'Daily Returns'!D757)</f>
        <v>136.46676042738082</v>
      </c>
      <c r="E757" s="64">
        <f>E756*(1+'Daily Returns'!E757)</f>
        <v>129.43091247172129</v>
      </c>
      <c r="F757" s="39">
        <f>F756*(1+'Daily Returns'!E757)</f>
        <v>129430.91247172131</v>
      </c>
    </row>
    <row r="758" spans="1:6" x14ac:dyDescent="0.25">
      <c r="A758" s="60">
        <f>'Daily Prices'!A758</f>
        <v>43235</v>
      </c>
      <c r="B758" s="65">
        <f>B757*(1+'Daily Returns'!B758)</f>
        <v>129.21526243349987</v>
      </c>
      <c r="C758" s="65">
        <f>C757*(1+'Daily Returns'!C758)</f>
        <v>115.736335048049</v>
      </c>
      <c r="D758" s="65">
        <f>D757*(1+'Daily Returns'!D758)</f>
        <v>135.76187577405057</v>
      </c>
      <c r="E758" s="65">
        <f>E757*(1+'Daily Returns'!E758)</f>
        <v>128.71405286234057</v>
      </c>
      <c r="F758" s="66">
        <f>F757*(1+'Daily Returns'!E758)</f>
        <v>128714.0528623406</v>
      </c>
    </row>
    <row r="759" spans="1:6" x14ac:dyDescent="0.25">
      <c r="A759" s="63">
        <f>'Daily Prices'!A759</f>
        <v>43236</v>
      </c>
      <c r="B759" s="64">
        <f>B758*(1+'Daily Returns'!B759)</f>
        <v>128.64792707744837</v>
      </c>
      <c r="C759" s="64">
        <f>C758*(1+'Daily Returns'!C759)</f>
        <v>114.51973494828718</v>
      </c>
      <c r="D759" s="64">
        <f>D758*(1+'Daily Returns'!D759)</f>
        <v>134.15562879153626</v>
      </c>
      <c r="E759" s="64">
        <f>E758*(1+'Daily Returns'!E759)</f>
        <v>127.54644609696413</v>
      </c>
      <c r="F759" s="39">
        <f>F758*(1+'Daily Returns'!E759)</f>
        <v>127546.44609696417</v>
      </c>
    </row>
    <row r="760" spans="1:6" x14ac:dyDescent="0.25">
      <c r="A760" s="60">
        <f>'Daily Prices'!A760</f>
        <v>43237</v>
      </c>
      <c r="B760" s="65">
        <f>B759*(1+'Daily Returns'!B760)</f>
        <v>127.77994688001888</v>
      </c>
      <c r="C760" s="65">
        <f>C759*(1+'Daily Returns'!C760)</f>
        <v>114.57741185306298</v>
      </c>
      <c r="D760" s="65">
        <f>D759*(1+'Daily Returns'!D760)</f>
        <v>133.3485169713889</v>
      </c>
      <c r="E760" s="65">
        <f>E759*(1+'Daily Returns'!E760)</f>
        <v>127.08377177922148</v>
      </c>
      <c r="F760" s="66">
        <f>F759*(1+'Daily Returns'!E760)</f>
        <v>127083.77177922151</v>
      </c>
    </row>
    <row r="761" spans="1:6" x14ac:dyDescent="0.25">
      <c r="A761" s="63">
        <f>'Daily Prices'!A761</f>
        <v>43238</v>
      </c>
      <c r="B761" s="64">
        <f>B760*(1+'Daily Returns'!B761)</f>
        <v>126.68635581371488</v>
      </c>
      <c r="C761" s="64">
        <f>C760*(1+'Daily Returns'!C761)</f>
        <v>114.77310977440156</v>
      </c>
      <c r="D761" s="64">
        <f>D760*(1+'Daily Returns'!D761)</f>
        <v>131.07831818468054</v>
      </c>
      <c r="E761" s="64">
        <f>E760*(1+'Daily Returns'!E761)</f>
        <v>126.19524211052094</v>
      </c>
      <c r="F761" s="39">
        <f>F760*(1+'Daily Returns'!E761)</f>
        <v>126195.24211052097</v>
      </c>
    </row>
    <row r="762" spans="1:6" x14ac:dyDescent="0.25">
      <c r="A762" s="60">
        <f>'Daily Prices'!A762</f>
        <v>43241</v>
      </c>
      <c r="B762" s="65">
        <f>B761*(1+'Daily Returns'!B762)</f>
        <v>125.84233268405659</v>
      </c>
      <c r="C762" s="65">
        <f>C761*(1+'Daily Returns'!C762)</f>
        <v>114.99852401105839</v>
      </c>
      <c r="D762" s="65">
        <f>D761*(1+'Daily Returns'!D762)</f>
        <v>130.60559625516902</v>
      </c>
      <c r="E762" s="65">
        <f>E761*(1+'Daily Returns'!E762)</f>
        <v>125.90562220312499</v>
      </c>
      <c r="F762" s="66">
        <f>F761*(1+'Daily Returns'!E762)</f>
        <v>125905.62220312502</v>
      </c>
    </row>
    <row r="763" spans="1:6" x14ac:dyDescent="0.25">
      <c r="A763" s="63">
        <f>'Daily Prices'!A763</f>
        <v>43242</v>
      </c>
      <c r="B763" s="64">
        <f>B762*(1+'Daily Returns'!B763)</f>
        <v>125.96997041538407</v>
      </c>
      <c r="C763" s="64">
        <f>C762*(1+'Daily Returns'!C763)</f>
        <v>115.25015621374367</v>
      </c>
      <c r="D763" s="64">
        <f>D762*(1+'Daily Returns'!D763)</f>
        <v>131.58084762484509</v>
      </c>
      <c r="E763" s="64">
        <f>E762*(1+'Daily Returns'!E763)</f>
        <v>126.33617892892528</v>
      </c>
      <c r="F763" s="39">
        <f>F762*(1+'Daily Returns'!E763)</f>
        <v>126336.17892892531</v>
      </c>
    </row>
    <row r="764" spans="1:6" x14ac:dyDescent="0.25">
      <c r="A764" s="60">
        <f>'Daily Prices'!A764</f>
        <v>43243</v>
      </c>
      <c r="B764" s="65">
        <f>B763*(1+'Daily Returns'!B764)</f>
        <v>124.8563484775445</v>
      </c>
      <c r="C764" s="65">
        <f>C763*(1+'Daily Returns'!C764)</f>
        <v>115.47032947768123</v>
      </c>
      <c r="D764" s="65">
        <f>D763*(1+'Daily Returns'!D764)</f>
        <v>131.07432985579032</v>
      </c>
      <c r="E764" s="65">
        <f>E763*(1+'Daily Returns'!E764)</f>
        <v>125.95176334013199</v>
      </c>
      <c r="F764" s="66">
        <f>F763*(1+'Daily Returns'!E764)</f>
        <v>125951.76334013201</v>
      </c>
    </row>
    <row r="765" spans="1:6" x14ac:dyDescent="0.25">
      <c r="A765" s="63">
        <f>'Daily Prices'!A765</f>
        <v>43244</v>
      </c>
      <c r="B765" s="64">
        <f>B764*(1+'Daily Returns'!B765)</f>
        <v>126.01312222030737</v>
      </c>
      <c r="C765" s="64">
        <f>C764*(1+'Daily Returns'!C765)</f>
        <v>116.7833372706146</v>
      </c>
      <c r="D765" s="64">
        <f>D764*(1+'Daily Returns'!D765)</f>
        <v>132.40076407985046</v>
      </c>
      <c r="E765" s="64">
        <f>E764*(1+'Daily Returns'!E765)</f>
        <v>127.25709539347024</v>
      </c>
      <c r="F765" s="39">
        <f>F764*(1+'Daily Returns'!E765)</f>
        <v>127257.09539347026</v>
      </c>
    </row>
    <row r="766" spans="1:6" x14ac:dyDescent="0.25">
      <c r="A766" s="60">
        <f>'Daily Prices'!A766</f>
        <v>43245</v>
      </c>
      <c r="B766" s="65">
        <f>B765*(1+'Daily Returns'!B766)</f>
        <v>126.9647158560887</v>
      </c>
      <c r="C766" s="65">
        <f>C765*(1+'Daily Returns'!C766)</f>
        <v>115.7957545762539</v>
      </c>
      <c r="D766" s="65">
        <f>D765*(1+'Daily Returns'!D766)</f>
        <v>133.45662167551788</v>
      </c>
      <c r="E766" s="65">
        <f>E765*(1+'Daily Returns'!E766)</f>
        <v>127.41938138978354</v>
      </c>
      <c r="F766" s="66">
        <f>F765*(1+'Daily Returns'!E766)</f>
        <v>127419.38138978356</v>
      </c>
    </row>
    <row r="767" spans="1:6" x14ac:dyDescent="0.25">
      <c r="A767" s="63">
        <f>'Daily Prices'!A767</f>
        <v>43248</v>
      </c>
      <c r="B767" s="64">
        <f>B766*(1+'Daily Returns'!B767)</f>
        <v>127.8394214822552</v>
      </c>
      <c r="C767" s="64">
        <f>C766*(1+'Daily Returns'!C767)</f>
        <v>115.7957545762539</v>
      </c>
      <c r="D767" s="64">
        <f>D766*(1+'Daily Returns'!D767)</f>
        <v>135.34394088876752</v>
      </c>
      <c r="E767" s="64">
        <f>E766*(1+'Daily Returns'!E767)</f>
        <v>128.2233152825201</v>
      </c>
      <c r="F767" s="39">
        <f>F766*(1+'Daily Returns'!E767)</f>
        <v>128223.31528252013</v>
      </c>
    </row>
    <row r="768" spans="1:6" x14ac:dyDescent="0.25">
      <c r="A768" s="60">
        <f>'Daily Prices'!A768</f>
        <v>43249</v>
      </c>
      <c r="B768" s="65">
        <f>B767*(1+'Daily Returns'!B768)</f>
        <v>127.05330974707276</v>
      </c>
      <c r="C768" s="65">
        <f>C767*(1+'Daily Returns'!C768)</f>
        <v>115.07947083470771</v>
      </c>
      <c r="D768" s="65">
        <f>D767*(1+'Daily Returns'!D768)</f>
        <v>134.07628203782608</v>
      </c>
      <c r="E768" s="65">
        <f>E767*(1+'Daily Returns'!E768)</f>
        <v>127.30922086459924</v>
      </c>
      <c r="F768" s="66">
        <f>F767*(1+'Daily Returns'!E768)</f>
        <v>127309.22086459927</v>
      </c>
    </row>
    <row r="769" spans="1:6" x14ac:dyDescent="0.25">
      <c r="A769" s="63">
        <f>'Daily Prices'!A769</f>
        <v>43250</v>
      </c>
      <c r="B769" s="64">
        <f>B768*(1+'Daily Returns'!B769)</f>
        <v>126.89651637332871</v>
      </c>
      <c r="C769" s="64">
        <f>C768*(1+'Daily Returns'!C769)</f>
        <v>114.99330924320263</v>
      </c>
      <c r="D769" s="64">
        <f>D768*(1+'Daily Returns'!D769)</f>
        <v>133.69802052939809</v>
      </c>
      <c r="E769" s="64">
        <f>E768*(1+'Daily Returns'!E769)</f>
        <v>127.11620983925164</v>
      </c>
      <c r="F769" s="39">
        <f>F768*(1+'Daily Returns'!E769)</f>
        <v>127116.20983925166</v>
      </c>
    </row>
    <row r="770" spans="1:6" x14ac:dyDescent="0.25">
      <c r="A770" s="60">
        <f>'Daily Prices'!A770</f>
        <v>43251</v>
      </c>
      <c r="B770" s="65">
        <f>B769*(1+'Daily Returns'!B770)</f>
        <v>128.40981054648995</v>
      </c>
      <c r="C770" s="65">
        <f>C769*(1+'Daily Returns'!C770)</f>
        <v>115.3101784538113</v>
      </c>
      <c r="D770" s="65">
        <f>D769*(1+'Daily Returns'!D770)</f>
        <v>134.17200193119078</v>
      </c>
      <c r="E770" s="65">
        <f>E769*(1+'Daily Returns'!E770)</f>
        <v>127.84628817569165</v>
      </c>
      <c r="F770" s="66">
        <f>F769*(1+'Daily Returns'!E770)</f>
        <v>127846.28817569168</v>
      </c>
    </row>
    <row r="771" spans="1:6" x14ac:dyDescent="0.25">
      <c r="A771" s="63">
        <f>'Daily Prices'!A771</f>
        <v>43255</v>
      </c>
      <c r="B771" s="64">
        <f>B770*(1+'Daily Returns'!B771)</f>
        <v>127.28106548240935</v>
      </c>
      <c r="C771" s="64">
        <f>C770*(1+'Daily Returns'!C771)</f>
        <v>113.82510952650341</v>
      </c>
      <c r="D771" s="64">
        <f>D770*(1+'Daily Returns'!D771)</f>
        <v>133.2865929175675</v>
      </c>
      <c r="E771" s="64">
        <f>E770*(1+'Daily Returns'!E771)</f>
        <v>126.59744299775855</v>
      </c>
      <c r="F771" s="39">
        <f>F770*(1+'Daily Returns'!E771)</f>
        <v>126597.44299775857</v>
      </c>
    </row>
    <row r="772" spans="1:6" x14ac:dyDescent="0.25">
      <c r="A772" s="60">
        <f>'Daily Prices'!A772</f>
        <v>43257</v>
      </c>
      <c r="B772" s="65">
        <f>B771*(1+'Daily Returns'!B772)</f>
        <v>127.88813539851233</v>
      </c>
      <c r="C772" s="65">
        <f>C771*(1+'Daily Returns'!C772)</f>
        <v>113.86470507539795</v>
      </c>
      <c r="D772" s="65">
        <f>D771*(1+'Daily Returns'!D772)</f>
        <v>131.92237452507393</v>
      </c>
      <c r="E772" s="65">
        <f>E771*(1+'Daily Returns'!E772)</f>
        <v>126.40747520586818</v>
      </c>
      <c r="F772" s="66">
        <f>F771*(1+'Daily Returns'!E772)</f>
        <v>126407.47520586821</v>
      </c>
    </row>
    <row r="773" spans="1:6" x14ac:dyDescent="0.25">
      <c r="A773" s="63">
        <f>'Daily Prices'!A773</f>
        <v>43258</v>
      </c>
      <c r="B773" s="64">
        <f>B772*(1+'Daily Returns'!B773)</f>
        <v>128.92130666718995</v>
      </c>
      <c r="C773" s="64">
        <f>C772*(1+'Daily Returns'!C773)</f>
        <v>114.66774001787995</v>
      </c>
      <c r="D773" s="64">
        <f>D772*(1+'Daily Returns'!D773)</f>
        <v>129.33310942714996</v>
      </c>
      <c r="E773" s="64">
        <f>E772*(1+'Daily Returns'!E773)</f>
        <v>126.32612840990454</v>
      </c>
      <c r="F773" s="39">
        <f>F772*(1+'Daily Returns'!E773)</f>
        <v>126326.12840990457</v>
      </c>
    </row>
    <row r="774" spans="1:6" x14ac:dyDescent="0.25">
      <c r="A774" s="60">
        <f>'Daily Prices'!A774</f>
        <v>43259</v>
      </c>
      <c r="B774" s="65">
        <f>B773*(1+'Daily Returns'!B774)</f>
        <v>128.85074419595477</v>
      </c>
      <c r="C774" s="65">
        <f>C773*(1+'Daily Returns'!C774)</f>
        <v>114.91789164577219</v>
      </c>
      <c r="D774" s="65">
        <f>D773*(1+'Daily Returns'!D774)</f>
        <v>132.284488482928</v>
      </c>
      <c r="E774" s="65">
        <f>E773*(1+'Daily Returns'!E774)</f>
        <v>127.2804476578103</v>
      </c>
      <c r="F774" s="66">
        <f>F773*(1+'Daily Returns'!E774)</f>
        <v>127280.44765781033</v>
      </c>
    </row>
    <row r="775" spans="1:6" x14ac:dyDescent="0.25">
      <c r="A775" s="63">
        <f>'Daily Prices'!A775</f>
        <v>43262</v>
      </c>
      <c r="B775" s="64">
        <f>B774*(1+'Daily Returns'!B775)</f>
        <v>128.99543179797226</v>
      </c>
      <c r="C775" s="64">
        <f>C774*(1+'Daily Returns'!C775)</f>
        <v>114.9469790443642</v>
      </c>
      <c r="D775" s="64">
        <f>D774*(1+'Daily Returns'!D775)</f>
        <v>135.30321795167819</v>
      </c>
      <c r="E775" s="64">
        <f>E774*(1+'Daily Returns'!E775)</f>
        <v>128.20757277167311</v>
      </c>
      <c r="F775" s="39">
        <f>F774*(1+'Daily Returns'!E775)</f>
        <v>128207.57277167313</v>
      </c>
    </row>
    <row r="776" spans="1:6" x14ac:dyDescent="0.25">
      <c r="A776" s="60">
        <f>'Daily Prices'!A776</f>
        <v>43263</v>
      </c>
      <c r="B776" s="65">
        <f>B775*(1+'Daily Returns'!B776)</f>
        <v>129.75540524525252</v>
      </c>
      <c r="C776" s="65">
        <f>C775*(1+'Daily Returns'!C776)</f>
        <v>114.8671983371448</v>
      </c>
      <c r="D776" s="65">
        <f>D775*(1+'Daily Returns'!D776)</f>
        <v>133.0032116543168</v>
      </c>
      <c r="E776" s="65">
        <f>E775*(1+'Daily Returns'!E776)</f>
        <v>127.74476210654933</v>
      </c>
      <c r="F776" s="66">
        <f>F775*(1+'Daily Returns'!E776)</f>
        <v>127744.76210654934</v>
      </c>
    </row>
    <row r="777" spans="1:6" x14ac:dyDescent="0.25">
      <c r="A777" s="63">
        <f>'Daily Prices'!A777</f>
        <v>43264</v>
      </c>
      <c r="B777" s="64">
        <f>B776*(1+'Daily Returns'!B777)</f>
        <v>129.92495875676249</v>
      </c>
      <c r="C777" s="64">
        <f>C776*(1+'Daily Returns'!C777)</f>
        <v>114.53569371021719</v>
      </c>
      <c r="D777" s="64">
        <f>D776*(1+'Daily Returns'!D777)</f>
        <v>135.20749805831352</v>
      </c>
      <c r="E777" s="64">
        <f>E776*(1+'Daily Returns'!E777)</f>
        <v>128.28251349116283</v>
      </c>
      <c r="F777" s="39">
        <f>F776*(1+'Daily Returns'!E777)</f>
        <v>128282.51349116286</v>
      </c>
    </row>
    <row r="778" spans="1:6" x14ac:dyDescent="0.25">
      <c r="A778" s="60">
        <f>'Daily Prices'!A778</f>
        <v>43265</v>
      </c>
      <c r="B778" s="65">
        <f>B777*(1+'Daily Returns'!B778)</f>
        <v>129.41840673502588</v>
      </c>
      <c r="C778" s="65">
        <f>C777*(1+'Daily Returns'!C778)</f>
        <v>115.65402557149271</v>
      </c>
      <c r="D778" s="65">
        <f>D777*(1+'Daily Returns'!D778)</f>
        <v>134.35189655534325</v>
      </c>
      <c r="E778" s="65">
        <f>E777*(1+'Daily Returns'!E778)</f>
        <v>128.38995760689042</v>
      </c>
      <c r="F778" s="66">
        <f>F777*(1+'Daily Returns'!E778)</f>
        <v>128389.95760689044</v>
      </c>
    </row>
    <row r="779" spans="1:6" x14ac:dyDescent="0.25">
      <c r="A779" s="63">
        <f>'Daily Prices'!A779</f>
        <v>43266</v>
      </c>
      <c r="B779" s="64">
        <f>B778*(1+'Daily Returns'!B779)</f>
        <v>129.49954812389601</v>
      </c>
      <c r="C779" s="64">
        <f>C778*(1+'Daily Returns'!C779)</f>
        <v>114.83969633279995</v>
      </c>
      <c r="D779" s="64">
        <f>D778*(1+'Daily Returns'!D779)</f>
        <v>133.8951279413925</v>
      </c>
      <c r="E779" s="64">
        <f>E778*(1+'Daily Returns'!E779)</f>
        <v>127.92155522301222</v>
      </c>
      <c r="F779" s="39">
        <f>F778*(1+'Daily Returns'!E779)</f>
        <v>127921.55522301224</v>
      </c>
    </row>
    <row r="780" spans="1:6" x14ac:dyDescent="0.25">
      <c r="A780" s="60">
        <f>'Daily Prices'!A780</f>
        <v>43269</v>
      </c>
      <c r="B780" s="65">
        <f>B779*(1+'Daily Returns'!B780)</f>
        <v>129.23096721844246</v>
      </c>
      <c r="C780" s="65">
        <f>C779*(1+'Daily Returns'!C780)</f>
        <v>114.36301676154841</v>
      </c>
      <c r="D780" s="65">
        <f>D779*(1+'Daily Returns'!D780)</f>
        <v>133.7227901509267</v>
      </c>
      <c r="E780" s="65">
        <f>E779*(1+'Daily Returns'!E780)</f>
        <v>127.58017599586141</v>
      </c>
      <c r="F780" s="66">
        <f>F779*(1+'Daily Returns'!E780)</f>
        <v>127580.17599586143</v>
      </c>
    </row>
    <row r="781" spans="1:6" x14ac:dyDescent="0.25">
      <c r="A781" s="63">
        <f>'Daily Prices'!A781</f>
        <v>43270</v>
      </c>
      <c r="B781" s="64">
        <f>B780*(1+'Daily Returns'!B781)</f>
        <v>128.2802460707135</v>
      </c>
      <c r="C781" s="64">
        <f>C780*(1+'Daily Returns'!C781)</f>
        <v>113.87945841360256</v>
      </c>
      <c r="D781" s="64">
        <f>D780*(1+'Daily Returns'!D781)</f>
        <v>132.1520183043304</v>
      </c>
      <c r="E781" s="64">
        <f>E780*(1+'Daily Returns'!E781)</f>
        <v>126.63324000916614</v>
      </c>
      <c r="F781" s="39">
        <f>F780*(1+'Daily Returns'!E781)</f>
        <v>126633.24000916617</v>
      </c>
    </row>
    <row r="782" spans="1:6" x14ac:dyDescent="0.25">
      <c r="A782" s="60">
        <f>'Daily Prices'!A782</f>
        <v>43271</v>
      </c>
      <c r="B782" s="65">
        <f>B781*(1+'Daily Returns'!B782)</f>
        <v>129.22758632723955</v>
      </c>
      <c r="C782" s="65">
        <f>C781*(1+'Daily Returns'!C782)</f>
        <v>113.63866192201448</v>
      </c>
      <c r="D782" s="65">
        <f>D781*(1+'Daily Returns'!D782)</f>
        <v>132.6173933122021</v>
      </c>
      <c r="E782" s="65">
        <f>E781*(1+'Daily Returns'!E782)</f>
        <v>126.94046967589891</v>
      </c>
      <c r="F782" s="66">
        <f>F781*(1+'Daily Returns'!E782)</f>
        <v>126940.46967589894</v>
      </c>
    </row>
    <row r="783" spans="1:6" x14ac:dyDescent="0.25">
      <c r="A783" s="63">
        <f>'Daily Prices'!A783</f>
        <v>43272</v>
      </c>
      <c r="B783" s="64">
        <f>B782*(1+'Daily Returns'!B783)</f>
        <v>128.80973725749357</v>
      </c>
      <c r="C783" s="64">
        <f>C782*(1+'Daily Returns'!C783)</f>
        <v>112.54911610340021</v>
      </c>
      <c r="D783" s="64">
        <f>D782*(1+'Daily Returns'!D783)</f>
        <v>132.04307395201403</v>
      </c>
      <c r="E783" s="64">
        <f>E782*(1+'Daily Returns'!E783)</f>
        <v>126.16558074318401</v>
      </c>
      <c r="F783" s="39">
        <f>F782*(1+'Daily Returns'!E783)</f>
        <v>126165.58074318405</v>
      </c>
    </row>
    <row r="784" spans="1:6" x14ac:dyDescent="0.25">
      <c r="A784" s="60">
        <f>'Daily Prices'!A784</f>
        <v>43273</v>
      </c>
      <c r="B784" s="65">
        <f>B783*(1+'Daily Returns'!B784)</f>
        <v>129.74478997394874</v>
      </c>
      <c r="C784" s="65">
        <f>C783*(1+'Daily Returns'!C784)</f>
        <v>112.8648454024425</v>
      </c>
      <c r="D784" s="65">
        <f>D783*(1+'Daily Returns'!D784)</f>
        <v>132.75026763785965</v>
      </c>
      <c r="E784" s="65">
        <f>E783*(1+'Daily Returns'!E784)</f>
        <v>126.78462357273797</v>
      </c>
      <c r="F784" s="66">
        <f>F783*(1+'Daily Returns'!E784)</f>
        <v>126784.62357273801</v>
      </c>
    </row>
    <row r="785" spans="1:6" x14ac:dyDescent="0.25">
      <c r="A785" s="63">
        <f>'Daily Prices'!A785</f>
        <v>43276</v>
      </c>
      <c r="B785" s="64">
        <f>B784*(1+'Daily Returns'!B785)</f>
        <v>128.94773578444287</v>
      </c>
      <c r="C785" s="64">
        <f>C784*(1+'Daily Returns'!C785)</f>
        <v>113.21131300648335</v>
      </c>
      <c r="D785" s="64">
        <f>D784*(1+'Daily Returns'!D785)</f>
        <v>131.20405550074511</v>
      </c>
      <c r="E785" s="64">
        <f>E784*(1+'Daily Returns'!E785)</f>
        <v>126.26362385558093</v>
      </c>
      <c r="F785" s="39">
        <f>F784*(1+'Daily Returns'!E785)</f>
        <v>126263.62385558097</v>
      </c>
    </row>
    <row r="786" spans="1:6" x14ac:dyDescent="0.25">
      <c r="A786" s="60">
        <f>'Daily Prices'!A786</f>
        <v>43277</v>
      </c>
      <c r="B786" s="65">
        <f>B785*(1+'Daily Returns'!B786)</f>
        <v>129.01931615840579</v>
      </c>
      <c r="C786" s="65">
        <f>C785*(1+'Daily Returns'!C786)</f>
        <v>112.83742201268865</v>
      </c>
      <c r="D786" s="65">
        <f>D785*(1+'Daily Returns'!D786)</f>
        <v>130.88960725456025</v>
      </c>
      <c r="E786" s="65">
        <f>E785*(1+'Daily Returns'!E786)</f>
        <v>126.02706963257158</v>
      </c>
      <c r="F786" s="66">
        <f>F785*(1+'Daily Returns'!E786)</f>
        <v>126027.06963257161</v>
      </c>
    </row>
    <row r="787" spans="1:6" x14ac:dyDescent="0.25">
      <c r="A787" s="63">
        <f>'Daily Prices'!A787</f>
        <v>43278</v>
      </c>
      <c r="B787" s="64">
        <f>B786*(1+'Daily Returns'!B787)</f>
        <v>128.02711547452057</v>
      </c>
      <c r="C787" s="64">
        <f>C786*(1+'Daily Returns'!C787)</f>
        <v>113.20571826810544</v>
      </c>
      <c r="D787" s="64">
        <f>D786*(1+'Daily Returns'!D787)</f>
        <v>128.6343122231784</v>
      </c>
      <c r="E787" s="64">
        <f>E786*(1+'Daily Returns'!E787)</f>
        <v>125.24939819682714</v>
      </c>
      <c r="F787" s="39">
        <f>F786*(1+'Daily Returns'!E787)</f>
        <v>125249.39819682717</v>
      </c>
    </row>
    <row r="788" spans="1:6" x14ac:dyDescent="0.25">
      <c r="A788" s="60">
        <f>'Daily Prices'!A788</f>
        <v>43279</v>
      </c>
      <c r="B788" s="65">
        <f>B787*(1+'Daily Returns'!B788)</f>
        <v>127.3746761796945</v>
      </c>
      <c r="C788" s="65">
        <f>C787*(1+'Daily Returns'!C788)</f>
        <v>112.86983742895731</v>
      </c>
      <c r="D788" s="65">
        <f>D787*(1+'Daily Returns'!D788)</f>
        <v>127.27639119209041</v>
      </c>
      <c r="E788" s="65">
        <f>E787*(1+'Daily Returns'!E788)</f>
        <v>124.51261080355073</v>
      </c>
      <c r="F788" s="66">
        <f>F787*(1+'Daily Returns'!E788)</f>
        <v>124512.61080355076</v>
      </c>
    </row>
    <row r="789" spans="1:6" x14ac:dyDescent="0.25">
      <c r="A789" s="63">
        <f>'Daily Prices'!A789</f>
        <v>43280</v>
      </c>
      <c r="B789" s="64">
        <f>B788*(1+'Daily Returns'!B789)</f>
        <v>128.77734613854943</v>
      </c>
      <c r="C789" s="64">
        <f>C788*(1+'Daily Returns'!C789)</f>
        <v>112.1889957654257</v>
      </c>
      <c r="D789" s="64">
        <f>D788*(1+'Daily Returns'!D789)</f>
        <v>129.70423392598491</v>
      </c>
      <c r="E789" s="64">
        <f>E788*(1+'Daily Returns'!E789)</f>
        <v>125.33606453226523</v>
      </c>
      <c r="F789" s="39">
        <f>F788*(1+'Daily Returns'!E789)</f>
        <v>125336.06453226527</v>
      </c>
    </row>
    <row r="790" spans="1:6" x14ac:dyDescent="0.25">
      <c r="A790" s="60">
        <f>'Daily Prices'!A790</f>
        <v>43283</v>
      </c>
      <c r="B790" s="65">
        <f>B789*(1+'Daily Returns'!B790)</f>
        <v>128.19906832817455</v>
      </c>
      <c r="C790" s="65">
        <f>C789*(1+'Daily Returns'!C790)</f>
        <v>112.38449715028723</v>
      </c>
      <c r="D790" s="65">
        <f>D789*(1+'Daily Returns'!D790)</f>
        <v>129.91041359499434</v>
      </c>
      <c r="E790" s="65">
        <f>E789*(1+'Daily Returns'!E790)</f>
        <v>125.3143525527005</v>
      </c>
      <c r="F790" s="66">
        <f>F789*(1+'Daily Returns'!E790)</f>
        <v>125314.35255270054</v>
      </c>
    </row>
    <row r="791" spans="1:6" x14ac:dyDescent="0.25">
      <c r="A791" s="63">
        <f>'Daily Prices'!A791</f>
        <v>43284</v>
      </c>
      <c r="B791" s="64">
        <f>B790*(1+'Daily Returns'!B791)</f>
        <v>128.61419087275684</v>
      </c>
      <c r="C791" s="64">
        <f>C790*(1+'Daily Returns'!C791)</f>
        <v>112.48326328118215</v>
      </c>
      <c r="D791" s="64">
        <f>D790*(1+'Daily Returns'!D791)</f>
        <v>130.11692101009666</v>
      </c>
      <c r="E791" s="64">
        <f>E790*(1+'Daily Returns'!E791)</f>
        <v>125.53989912091335</v>
      </c>
      <c r="F791" s="39">
        <f>F790*(1+'Daily Returns'!E791)</f>
        <v>125539.89912091338</v>
      </c>
    </row>
    <row r="792" spans="1:6" x14ac:dyDescent="0.25">
      <c r="A792" s="60">
        <f>'Daily Prices'!A792</f>
        <v>43286</v>
      </c>
      <c r="B792" s="65">
        <f>B791*(1+'Daily Returns'!B792)</f>
        <v>129.32654101384543</v>
      </c>
      <c r="C792" s="65">
        <f>C791*(1+'Daily Returns'!C792)</f>
        <v>113.21783801751862</v>
      </c>
      <c r="D792" s="65">
        <f>D791*(1+'Daily Returns'!D792)</f>
        <v>135.78538592329804</v>
      </c>
      <c r="E792" s="65">
        <f>E791*(1+'Daily Returns'!E792)</f>
        <v>127.71715341260044</v>
      </c>
      <c r="F792" s="66">
        <f>F791*(1+'Daily Returns'!E792)</f>
        <v>127717.15341260047</v>
      </c>
    </row>
    <row r="793" spans="1:6" x14ac:dyDescent="0.25">
      <c r="A793" s="63">
        <f>'Daily Prices'!A793</f>
        <v>43287</v>
      </c>
      <c r="B793" s="64">
        <f>B792*(1+'Daily Returns'!B793)</f>
        <v>129.62940342902323</v>
      </c>
      <c r="C793" s="64">
        <f>C792*(1+'Daily Returns'!C793)</f>
        <v>113.10298210037523</v>
      </c>
      <c r="D793" s="64">
        <f>D792*(1+'Daily Returns'!D793)</f>
        <v>133.44129809609763</v>
      </c>
      <c r="E793" s="64">
        <f>E792*(1+'Daily Returns'!E793)</f>
        <v>127.09361411335892</v>
      </c>
      <c r="F793" s="39">
        <f>F792*(1+'Daily Returns'!E793)</f>
        <v>127093.61411335896</v>
      </c>
    </row>
    <row r="794" spans="1:6" x14ac:dyDescent="0.25">
      <c r="A794" s="60">
        <f>'Daily Prices'!A794</f>
        <v>43290</v>
      </c>
      <c r="B794" s="65">
        <f>B793*(1+'Daily Returns'!B794)</f>
        <v>130.63589110476596</v>
      </c>
      <c r="C794" s="65">
        <f>C793*(1+'Daily Returns'!C794)</f>
        <v>113.52490660914238</v>
      </c>
      <c r="D794" s="65">
        <f>D793*(1+'Daily Returns'!D794)</f>
        <v>133.52701963384905</v>
      </c>
      <c r="E794" s="65">
        <f>E793*(1+'Daily Returns'!E794)</f>
        <v>127.60379326321591</v>
      </c>
      <c r="F794" s="66">
        <f>F793*(1+'Daily Returns'!E794)</f>
        <v>127603.79326321594</v>
      </c>
    </row>
    <row r="795" spans="1:6" x14ac:dyDescent="0.25">
      <c r="A795" s="63">
        <f>'Daily Prices'!A795</f>
        <v>43293</v>
      </c>
      <c r="B795" s="64">
        <f>B794*(1+'Daily Returns'!B795)</f>
        <v>132.86687940833656</v>
      </c>
      <c r="C795" s="64">
        <f>C794*(1+'Daily Returns'!C795)</f>
        <v>111.49510407982264</v>
      </c>
      <c r="D795" s="64">
        <f>D794*(1+'Daily Returns'!D795)</f>
        <v>133.61279623837601</v>
      </c>
      <c r="E795" s="64">
        <f>E794*(1+'Daily Returns'!E795)</f>
        <v>127.36953457839961</v>
      </c>
      <c r="F795" s="39">
        <f>F794*(1+'Daily Returns'!E795)</f>
        <v>127369.53457839965</v>
      </c>
    </row>
    <row r="796" spans="1:6" x14ac:dyDescent="0.25">
      <c r="A796" s="60">
        <f>'Daily Prices'!A796</f>
        <v>43294</v>
      </c>
      <c r="B796" s="65">
        <f>B795*(1+'Daily Returns'!B796)</f>
        <v>132.84223162085718</v>
      </c>
      <c r="C796" s="65">
        <f>C795*(1+'Daily Returns'!C796)</f>
        <v>111.4054310365954</v>
      </c>
      <c r="D796" s="65">
        <f>D795*(1+'Daily Returns'!D796)</f>
        <v>130.82957240916045</v>
      </c>
      <c r="E796" s="65">
        <f>E795*(1+'Daily Returns'!E796)</f>
        <v>126.52551794767975</v>
      </c>
      <c r="F796" s="66">
        <f>F795*(1+'Daily Returns'!E796)</f>
        <v>126525.51794767978</v>
      </c>
    </row>
    <row r="797" spans="1:6" x14ac:dyDescent="0.25">
      <c r="A797" s="63">
        <f>'Daily Prices'!A797</f>
        <v>43297</v>
      </c>
      <c r="B797" s="64">
        <f>B796*(1+'Daily Returns'!B797)</f>
        <v>132.05023059132128</v>
      </c>
      <c r="C797" s="64">
        <f>C796*(1+'Daily Returns'!C797)</f>
        <v>111.4290023114005</v>
      </c>
      <c r="D797" s="64">
        <f>D796*(1+'Daily Returns'!D797)</f>
        <v>128.79573458720785</v>
      </c>
      <c r="E797" s="64">
        <f>E796*(1+'Daily Returns'!E797)</f>
        <v>125.71984533061305</v>
      </c>
      <c r="F797" s="39">
        <f>F796*(1+'Daily Returns'!E797)</f>
        <v>125719.84533061308</v>
      </c>
    </row>
    <row r="798" spans="1:6" x14ac:dyDescent="0.25">
      <c r="A798" s="60">
        <f>'Daily Prices'!A798</f>
        <v>43298</v>
      </c>
      <c r="B798" s="65">
        <f>B797*(1+'Daily Returns'!B798)</f>
        <v>132.76345322046222</v>
      </c>
      <c r="C798" s="65">
        <f>C797*(1+'Daily Returns'!C798)</f>
        <v>110.50047227715453</v>
      </c>
      <c r="D798" s="65">
        <f>D797*(1+'Daily Returns'!D798)</f>
        <v>130.70299544490842</v>
      </c>
      <c r="E798" s="65">
        <f>E797*(1+'Daily Returns'!E798)</f>
        <v>126.06302241142444</v>
      </c>
      <c r="F798" s="66">
        <f>F797*(1+'Daily Returns'!E798)</f>
        <v>126063.02241142448</v>
      </c>
    </row>
    <row r="799" spans="1:6" x14ac:dyDescent="0.25">
      <c r="A799" s="63">
        <f>'Daily Prices'!A799</f>
        <v>43299</v>
      </c>
      <c r="B799" s="64">
        <f>B798*(1+'Daily Returns'!B799)</f>
        <v>132.23079926449233</v>
      </c>
      <c r="C799" s="64">
        <f>C798*(1+'Daily Returns'!C799)</f>
        <v>109.80464143164538</v>
      </c>
      <c r="D799" s="64">
        <f>D798*(1+'Daily Returns'!D799)</f>
        <v>129.72984319570085</v>
      </c>
      <c r="E799" s="64">
        <f>E798*(1+'Daily Returns'!E799)</f>
        <v>125.31217758541752</v>
      </c>
      <c r="F799" s="39">
        <f>F798*(1+'Daily Returns'!E799)</f>
        <v>125312.17758541755</v>
      </c>
    </row>
    <row r="800" spans="1:6" x14ac:dyDescent="0.25">
      <c r="A800" s="60">
        <f>'Daily Prices'!A800</f>
        <v>43300</v>
      </c>
      <c r="B800" s="65">
        <f>B799*(1+'Daily Returns'!B800)</f>
        <v>132.15005776597957</v>
      </c>
      <c r="C800" s="65">
        <f>C799*(1+'Daily Returns'!C800)</f>
        <v>110.12375115809178</v>
      </c>
      <c r="D800" s="65">
        <f>D799*(1+'Daily Returns'!D800)</f>
        <v>129.32261382480726</v>
      </c>
      <c r="E800" s="65">
        <f>E799*(1+'Daily Returns'!E800)</f>
        <v>125.31688472621558</v>
      </c>
      <c r="F800" s="66">
        <f>F799*(1+'Daily Returns'!E800)</f>
        <v>125316.88472621562</v>
      </c>
    </row>
    <row r="801" spans="1:6" x14ac:dyDescent="0.25">
      <c r="A801" s="63">
        <f>'Daily Prices'!A801</f>
        <v>43301</v>
      </c>
      <c r="B801" s="64">
        <f>B800*(1+'Daily Returns'!B801)</f>
        <v>132.67769491564835</v>
      </c>
      <c r="C801" s="64">
        <f>C800*(1+'Daily Returns'!C801)</f>
        <v>110.68242574753691</v>
      </c>
      <c r="D801" s="64">
        <f>D800*(1+'Daily Returns'!D801)</f>
        <v>130.3902264950984</v>
      </c>
      <c r="E801" s="64">
        <f>E800*(1+'Daily Returns'!E801)</f>
        <v>126.03165477920591</v>
      </c>
      <c r="F801" s="39">
        <f>F800*(1+'Daily Returns'!E801)</f>
        <v>126031.65477920596</v>
      </c>
    </row>
    <row r="802" spans="1:6" x14ac:dyDescent="0.25">
      <c r="A802" s="60">
        <f>'Daily Prices'!A802</f>
        <v>43304</v>
      </c>
      <c r="B802" s="65">
        <f>B801*(1+'Daily Returns'!B802)</f>
        <v>133.48558249847108</v>
      </c>
      <c r="C802" s="65">
        <f>C801*(1+'Daily Returns'!C802)</f>
        <v>110.66594288833474</v>
      </c>
      <c r="D802" s="65">
        <f>D801*(1+'Daily Returns'!D802)</f>
        <v>132.02061336300073</v>
      </c>
      <c r="E802" s="65">
        <f>E801*(1+'Daily Returns'!E802)</f>
        <v>126.72713937909178</v>
      </c>
      <c r="F802" s="66">
        <f>F801*(1+'Daily Returns'!E802)</f>
        <v>126727.13937909184</v>
      </c>
    </row>
    <row r="803" spans="1:6" x14ac:dyDescent="0.25">
      <c r="A803" s="63">
        <f>'Daily Prices'!A803</f>
        <v>43305</v>
      </c>
      <c r="B803" s="64">
        <f>B802*(1+'Daily Returns'!B803)</f>
        <v>133.87274907170882</v>
      </c>
      <c r="C803" s="64">
        <f>C802*(1+'Daily Returns'!C803)</f>
        <v>110.84435870213102</v>
      </c>
      <c r="D803" s="64">
        <f>D802*(1+'Daily Returns'!D803)</f>
        <v>133.73454522555031</v>
      </c>
      <c r="E803" s="64">
        <f>E802*(1+'Daily Returns'!E803)</f>
        <v>127.41269560985729</v>
      </c>
      <c r="F803" s="39">
        <f>F802*(1+'Daily Returns'!E803)</f>
        <v>127412.69560985736</v>
      </c>
    </row>
    <row r="804" spans="1:6" x14ac:dyDescent="0.25">
      <c r="A804" s="60">
        <f>'Daily Prices'!A804</f>
        <v>43306</v>
      </c>
      <c r="B804" s="65">
        <f>B803*(1+'Daily Returns'!B804)</f>
        <v>133.99318877660431</v>
      </c>
      <c r="C804" s="65">
        <f>C803*(1+'Daily Returns'!C804)</f>
        <v>110.84784394898965</v>
      </c>
      <c r="D804" s="65">
        <f>D803*(1+'Daily Returns'!D804)</f>
        <v>133.75679590251667</v>
      </c>
      <c r="E804" s="65">
        <f>E803*(1+'Daily Returns'!E804)</f>
        <v>127.45504610494646</v>
      </c>
      <c r="F804" s="66">
        <f>F803*(1+'Daily Returns'!E804)</f>
        <v>127455.04610494652</v>
      </c>
    </row>
    <row r="805" spans="1:6" x14ac:dyDescent="0.25">
      <c r="A805" s="63">
        <f>'Daily Prices'!A805</f>
        <v>43307</v>
      </c>
      <c r="B805" s="64">
        <f>B804*(1+'Daily Returns'!B805)</f>
        <v>134.45273550451961</v>
      </c>
      <c r="C805" s="64">
        <f>C804*(1+'Daily Returns'!C805)</f>
        <v>110.53664809134946</v>
      </c>
      <c r="D805" s="64">
        <f>D804*(1+'Daily Returns'!D805)</f>
        <v>135.6006633220679</v>
      </c>
      <c r="E805" s="64">
        <f>E804*(1+'Daily Returns'!E805)</f>
        <v>127.97015435692789</v>
      </c>
      <c r="F805" s="39">
        <f>F804*(1+'Daily Returns'!E805)</f>
        <v>127970.15435692795</v>
      </c>
    </row>
    <row r="806" spans="1:6" x14ac:dyDescent="0.25">
      <c r="A806" s="60">
        <f>'Daily Prices'!A806</f>
        <v>43308</v>
      </c>
      <c r="B806" s="65">
        <f>B805*(1+'Daily Returns'!B806)</f>
        <v>135.73314807503664</v>
      </c>
      <c r="C806" s="65">
        <f>C805*(1+'Daily Returns'!C806)</f>
        <v>110.0479928974343</v>
      </c>
      <c r="D806" s="65">
        <f>D805*(1+'Daily Returns'!D806)</f>
        <v>137.18948760469348</v>
      </c>
      <c r="E806" s="65">
        <f>E805*(1+'Daily Returns'!E806)</f>
        <v>128.5592934280784</v>
      </c>
      <c r="F806" s="66">
        <f>F805*(1+'Daily Returns'!E806)</f>
        <v>128559.29342807847</v>
      </c>
    </row>
    <row r="807" spans="1:6" x14ac:dyDescent="0.25">
      <c r="A807" s="63">
        <f>'Daily Prices'!A807</f>
        <v>43311</v>
      </c>
      <c r="B807" s="64">
        <f>B806*(1+'Daily Returns'!B807)</f>
        <v>136.30590012774655</v>
      </c>
      <c r="C807" s="64">
        <f>C806*(1+'Daily Returns'!C807)</f>
        <v>110.03530974345347</v>
      </c>
      <c r="D807" s="64">
        <f>D806*(1+'Daily Returns'!D807)</f>
        <v>138.98318604504698</v>
      </c>
      <c r="E807" s="64">
        <f>E806*(1+'Daily Returns'!E807)</f>
        <v>129.220369583002</v>
      </c>
      <c r="F807" s="39">
        <f>F806*(1+'Daily Returns'!E807)</f>
        <v>129220.36958300206</v>
      </c>
    </row>
    <row r="808" spans="1:6" x14ac:dyDescent="0.25">
      <c r="A808" s="60">
        <f>'Daily Prices'!A808</f>
        <v>43312</v>
      </c>
      <c r="B808" s="65">
        <f>B807*(1+'Daily Returns'!B808)</f>
        <v>136.71371558489031</v>
      </c>
      <c r="C808" s="65">
        <f>C807*(1+'Daily Returns'!C808)</f>
        <v>109.51157933961431</v>
      </c>
      <c r="D808" s="65">
        <f>D807*(1+'Daily Returns'!D808)</f>
        <v>138.95253888620655</v>
      </c>
      <c r="E808" s="65">
        <f>E807*(1+'Daily Returns'!E808)</f>
        <v>129.08178823506296</v>
      </c>
      <c r="F808" s="66">
        <f>F807*(1+'Daily Returns'!E808)</f>
        <v>129081.78823506302</v>
      </c>
    </row>
    <row r="809" spans="1:6" x14ac:dyDescent="0.25">
      <c r="A809" s="63">
        <f>'Daily Prices'!A809</f>
        <v>43313</v>
      </c>
      <c r="B809" s="64">
        <f>B808*(1+'Daily Returns'!B809)</f>
        <v>136.40485481435249</v>
      </c>
      <c r="C809" s="64">
        <f>C808*(1+'Daily Returns'!C809)</f>
        <v>109.11977732155144</v>
      </c>
      <c r="D809" s="64">
        <f>D808*(1+'Daily Returns'!D809)</f>
        <v>139.88728187237251</v>
      </c>
      <c r="E809" s="64">
        <f>E808*(1+'Daily Returns'!E809)</f>
        <v>129.07007759160558</v>
      </c>
      <c r="F809" s="39">
        <f>F808*(1+'Daily Returns'!E809)</f>
        <v>129070.07759160564</v>
      </c>
    </row>
    <row r="810" spans="1:6" x14ac:dyDescent="0.25">
      <c r="A810" s="60">
        <f>'Daily Prices'!A810</f>
        <v>43314</v>
      </c>
      <c r="B810" s="65">
        <f>B809*(1+'Daily Returns'!B810)</f>
        <v>135.10899193457479</v>
      </c>
      <c r="C810" s="65">
        <f>C809*(1+'Daily Returns'!C810)</f>
        <v>109.20013453577002</v>
      </c>
      <c r="D810" s="65">
        <f>D809*(1+'Daily Returns'!D810)</f>
        <v>140.82831293687931</v>
      </c>
      <c r="E810" s="65">
        <f>E809*(1+'Daily Returns'!E810)</f>
        <v>129.00072156557209</v>
      </c>
      <c r="F810" s="66">
        <f>F809*(1+'Daily Returns'!E810)</f>
        <v>129000.72156557215</v>
      </c>
    </row>
    <row r="811" spans="1:6" x14ac:dyDescent="0.25">
      <c r="A811" s="63">
        <f>'Daily Prices'!A811</f>
        <v>43315</v>
      </c>
      <c r="B811" s="64">
        <f>B810*(1+'Daily Returns'!B811)</f>
        <v>136.53042038655559</v>
      </c>
      <c r="C811" s="64">
        <f>C810*(1+'Daily Returns'!C811)</f>
        <v>109.2361793256469</v>
      </c>
      <c r="D811" s="64">
        <f>D810*(1+'Daily Returns'!D811)</f>
        <v>137.28481350153598</v>
      </c>
      <c r="E811" s="64">
        <f>E810*(1+'Daily Returns'!E811)</f>
        <v>128.45113487423686</v>
      </c>
      <c r="F811" s="39">
        <f>F810*(1+'Daily Returns'!E811)</f>
        <v>128451.13487423692</v>
      </c>
    </row>
    <row r="812" spans="1:6" x14ac:dyDescent="0.25">
      <c r="A812" s="60">
        <f>'Daily Prices'!A812</f>
        <v>43318</v>
      </c>
      <c r="B812" s="65">
        <f>B811*(1+'Daily Returns'!B812)</f>
        <v>137.02384873383781</v>
      </c>
      <c r="C812" s="65">
        <f>C811*(1+'Daily Returns'!C812)</f>
        <v>109.08160993772333</v>
      </c>
      <c r="D812" s="65">
        <f>D811*(1+'Daily Returns'!D812)</f>
        <v>133.83047503096188</v>
      </c>
      <c r="E812" s="65">
        <f>E811*(1+'Daily Returns'!E812)</f>
        <v>127.54808019238662</v>
      </c>
      <c r="F812" s="66">
        <f>F811*(1+'Daily Returns'!E812)</f>
        <v>127548.08019238668</v>
      </c>
    </row>
    <row r="813" spans="1:6" x14ac:dyDescent="0.25">
      <c r="A813" s="63">
        <f>'Daily Prices'!A813</f>
        <v>43320</v>
      </c>
      <c r="B813" s="64">
        <f>B812*(1+'Daily Returns'!B813)</f>
        <v>137.73518097219863</v>
      </c>
      <c r="C813" s="64">
        <f>C812*(1+'Daily Returns'!C813)</f>
        <v>108.81158192079324</v>
      </c>
      <c r="D813" s="64">
        <f>D812*(1+'Daily Returns'!D813)</f>
        <v>140.55647683620546</v>
      </c>
      <c r="E813" s="64">
        <f>E812*(1+'Daily Returns'!E813)</f>
        <v>129.54350499051074</v>
      </c>
      <c r="F813" s="39">
        <f>F812*(1+'Daily Returns'!E813)</f>
        <v>129543.50499051079</v>
      </c>
    </row>
    <row r="814" spans="1:6" x14ac:dyDescent="0.25">
      <c r="A814" s="60">
        <f>'Daily Prices'!A814</f>
        <v>43322</v>
      </c>
      <c r="B814" s="65">
        <f>B813*(1+'Daily Returns'!B814)</f>
        <v>137.66854469719914</v>
      </c>
      <c r="C814" s="65">
        <f>C813*(1+'Daily Returns'!C814)</f>
        <v>109.97298147538913</v>
      </c>
      <c r="D814" s="65">
        <f>D813*(1+'Daily Returns'!D814)</f>
        <v>139.9976295497809</v>
      </c>
      <c r="E814" s="65">
        <f>E813*(1+'Daily Returns'!E814)</f>
        <v>129.92325763915068</v>
      </c>
      <c r="F814" s="66">
        <f>F813*(1+'Daily Returns'!E814)</f>
        <v>129923.25763915073</v>
      </c>
    </row>
    <row r="815" spans="1:6" x14ac:dyDescent="0.25">
      <c r="A815" s="63">
        <f>'Daily Prices'!A815</f>
        <v>43325</v>
      </c>
      <c r="B815" s="64">
        <f>B814*(1+'Daily Returns'!B815)</f>
        <v>136.85302284391818</v>
      </c>
      <c r="C815" s="64">
        <f>C814*(1+'Daily Returns'!C815)</f>
        <v>110.32843734764356</v>
      </c>
      <c r="D815" s="64">
        <f>D814*(1+'Daily Returns'!D815)</f>
        <v>139.44100421923198</v>
      </c>
      <c r="E815" s="64">
        <f>E814*(1+'Daily Returns'!E815)</f>
        <v>129.70537030584114</v>
      </c>
      <c r="F815" s="39">
        <f>F814*(1+'Daily Returns'!E815)</f>
        <v>129705.37030584119</v>
      </c>
    </row>
    <row r="816" spans="1:6" x14ac:dyDescent="0.25">
      <c r="A816" s="60">
        <f>'Daily Prices'!A816</f>
        <v>43326</v>
      </c>
      <c r="B816" s="65">
        <f>B815*(1+'Daily Returns'!B816)</f>
        <v>137.60590732577296</v>
      </c>
      <c r="C816" s="65">
        <f>C815*(1+'Daily Returns'!C816)</f>
        <v>109.85977646465271</v>
      </c>
      <c r="D816" s="65">
        <f>D815*(1+'Daily Returns'!D816)</f>
        <v>140.47230210541767</v>
      </c>
      <c r="E816" s="65">
        <f>E815*(1+'Daily Returns'!E816)</f>
        <v>129.98683847447697</v>
      </c>
      <c r="F816" s="66">
        <f>F815*(1+'Daily Returns'!E816)</f>
        <v>129986.83847447702</v>
      </c>
    </row>
    <row r="817" spans="1:6" x14ac:dyDescent="0.25">
      <c r="A817" s="63">
        <f>'Daily Prices'!A817</f>
        <v>43328</v>
      </c>
      <c r="B817" s="64">
        <f>B816*(1+'Daily Returns'!B817)</f>
        <v>136.92085878998967</v>
      </c>
      <c r="C817" s="64">
        <f>C816*(1+'Daily Returns'!C817)</f>
        <v>108.33237358020439</v>
      </c>
      <c r="D817" s="64">
        <f>D816*(1+'Daily Returns'!D817)</f>
        <v>140.38980667100466</v>
      </c>
      <c r="E817" s="64">
        <f>E816*(1+'Daily Returns'!E817)</f>
        <v>129.04690830235091</v>
      </c>
      <c r="F817" s="39">
        <f>F816*(1+'Daily Returns'!E817)</f>
        <v>129046.90830235096</v>
      </c>
    </row>
    <row r="818" spans="1:6" x14ac:dyDescent="0.25">
      <c r="A818" s="60">
        <f>'Daily Prices'!A818</f>
        <v>43329</v>
      </c>
      <c r="B818" s="65">
        <f>B817*(1+'Daily Returns'!B818)</f>
        <v>137.95446630269348</v>
      </c>
      <c r="C818" s="65">
        <f>C817*(1+'Daily Returns'!C818)</f>
        <v>108.11793918139475</v>
      </c>
      <c r="D818" s="65">
        <f>D817*(1+'Daily Returns'!D818)</f>
        <v>141.87031633745443</v>
      </c>
      <c r="E818" s="65">
        <f>E817*(1+'Daily Returns'!E818)</f>
        <v>129.64525099807594</v>
      </c>
      <c r="F818" s="66">
        <f>F817*(1+'Daily Returns'!E818)</f>
        <v>129645.25099807598</v>
      </c>
    </row>
    <row r="819" spans="1:6" x14ac:dyDescent="0.25">
      <c r="A819" s="63">
        <f>'Daily Prices'!A819</f>
        <v>43332</v>
      </c>
      <c r="B819" s="64">
        <f>B818*(1+'Daily Returns'!B819)</f>
        <v>139.15730014388757</v>
      </c>
      <c r="C819" s="64">
        <f>C818*(1+'Daily Returns'!C819)</f>
        <v>108.35349470026314</v>
      </c>
      <c r="D819" s="64">
        <f>D818*(1+'Daily Returns'!D819)</f>
        <v>142.9780222086944</v>
      </c>
      <c r="E819" s="64">
        <f>E818*(1+'Daily Returns'!E819)</f>
        <v>130.40102554509136</v>
      </c>
      <c r="F819" s="39">
        <f>F818*(1+'Daily Returns'!E819)</f>
        <v>130401.0255450914</v>
      </c>
    </row>
    <row r="820" spans="1:6" x14ac:dyDescent="0.25">
      <c r="A820" s="60">
        <f>'Daily Prices'!A820</f>
        <v>43333</v>
      </c>
      <c r="B820" s="65">
        <f>B819*(1+'Daily Returns'!B820)</f>
        <v>139.18274771208161</v>
      </c>
      <c r="C820" s="65">
        <f>C819*(1+'Daily Returns'!C820)</f>
        <v>108.93031615774896</v>
      </c>
      <c r="D820" s="65">
        <f>D819*(1+'Daily Returns'!D820)</f>
        <v>143.33529251243712</v>
      </c>
      <c r="E820" s="65">
        <f>E819*(1+'Daily Returns'!E820)</f>
        <v>130.78360912290148</v>
      </c>
      <c r="F820" s="66">
        <f>F819*(1+'Daily Returns'!E820)</f>
        <v>130783.60912290151</v>
      </c>
    </row>
    <row r="821" spans="1:6" x14ac:dyDescent="0.25">
      <c r="A821" s="63">
        <f>'Daily Prices'!A821</f>
        <v>43335</v>
      </c>
      <c r="B821" s="64">
        <f>B820*(1+'Daily Returns'!B821)</f>
        <v>139.36818777687841</v>
      </c>
      <c r="C821" s="64">
        <f>C820*(1+'Daily Returns'!C821)</f>
        <v>109.62906884554914</v>
      </c>
      <c r="D821" s="64">
        <f>D820*(1+'Daily Returns'!D821)</f>
        <v>143.60125107579904</v>
      </c>
      <c r="E821" s="64">
        <f>E820*(1+'Daily Returns'!E821)</f>
        <v>131.24425843516883</v>
      </c>
      <c r="F821" s="39">
        <f>F820*(1+'Daily Returns'!E821)</f>
        <v>131244.25843516886</v>
      </c>
    </row>
    <row r="822" spans="1:6" x14ac:dyDescent="0.25">
      <c r="A822" s="60">
        <f>'Daily Prices'!A822</f>
        <v>43336</v>
      </c>
      <c r="B822" s="65">
        <f>B821*(1+'Daily Returns'!B822)</f>
        <v>139.0593270063406</v>
      </c>
      <c r="C822" s="65">
        <f>C821*(1+'Daily Returns'!C822)</f>
        <v>109.55131901525846</v>
      </c>
      <c r="D822" s="65">
        <f>D821*(1+'Daily Returns'!D822)</f>
        <v>143.12433090535046</v>
      </c>
      <c r="E822" s="65">
        <f>E821*(1+'Daily Returns'!E822)</f>
        <v>130.98900530514092</v>
      </c>
      <c r="F822" s="66">
        <f>F821*(1+'Daily Returns'!E822)</f>
        <v>130989.00530514095</v>
      </c>
    </row>
    <row r="823" spans="1:6" x14ac:dyDescent="0.25">
      <c r="A823" s="63">
        <f>'Daily Prices'!A823</f>
        <v>43339</v>
      </c>
      <c r="B823" s="64">
        <f>B822*(1+'Daily Returns'!B823)</f>
        <v>140.66728613318361</v>
      </c>
      <c r="C823" s="64">
        <f>C822*(1+'Daily Returns'!C823)</f>
        <v>109.55131901525846</v>
      </c>
      <c r="D823" s="64">
        <f>D822*(1+'Daily Returns'!D823)</f>
        <v>145.37815655240433</v>
      </c>
      <c r="E823" s="64">
        <f>E822*(1+'Daily Returns'!E823)</f>
        <v>132.06221563523999</v>
      </c>
      <c r="F823" s="39">
        <f>F822*(1+'Daily Returns'!E823)</f>
        <v>132062.21563524002</v>
      </c>
    </row>
    <row r="824" spans="1:6" x14ac:dyDescent="0.25">
      <c r="A824" s="60">
        <f>'Daily Prices'!A824</f>
        <v>43340</v>
      </c>
      <c r="B824" s="65">
        <f>B823*(1+'Daily Returns'!B824)</f>
        <v>141.40352063470573</v>
      </c>
      <c r="C824" s="65">
        <f>C823*(1+'Daily Returns'!C824)</f>
        <v>111.34280141259994</v>
      </c>
      <c r="D824" s="65">
        <f>D823*(1+'Daily Returns'!D824)</f>
        <v>145.2068683221728</v>
      </c>
      <c r="E824" s="65">
        <f>E823*(1+'Daily Returns'!E824)</f>
        <v>133.08673530786214</v>
      </c>
      <c r="F824" s="66">
        <f>F823*(1+'Daily Returns'!E824)</f>
        <v>133086.73530786217</v>
      </c>
    </row>
    <row r="825" spans="1:6" x14ac:dyDescent="0.25">
      <c r="A825" s="63">
        <f>'Daily Prices'!A825</f>
        <v>43341</v>
      </c>
      <c r="B825" s="64">
        <f>B824*(1+'Daily Returns'!B825)</f>
        <v>140.77205740680532</v>
      </c>
      <c r="C825" s="64">
        <f>C824*(1+'Daily Returns'!C825)</f>
        <v>111.28976276868075</v>
      </c>
      <c r="D825" s="64">
        <f>D824*(1+'Daily Returns'!D825)</f>
        <v>145.33008669367513</v>
      </c>
      <c r="E825" s="64">
        <f>E824*(1+'Daily Returns'!E825)</f>
        <v>132.91695986306001</v>
      </c>
      <c r="F825" s="39">
        <f>F824*(1+'Daily Returns'!E825)</f>
        <v>132916.95986306004</v>
      </c>
    </row>
    <row r="826" spans="1:6" x14ac:dyDescent="0.25">
      <c r="A826" s="60">
        <f>'Daily Prices'!A826</f>
        <v>43342</v>
      </c>
      <c r="B826" s="65">
        <f>B825*(1+'Daily Returns'!B826)</f>
        <v>140.65270831197532</v>
      </c>
      <c r="C826" s="65">
        <f>C825*(1+'Daily Returns'!C826)</f>
        <v>111.36193096302507</v>
      </c>
      <c r="D826" s="65">
        <f>D825*(1+'Daily Returns'!D826)</f>
        <v>145.86452276496127</v>
      </c>
      <c r="E826" s="65">
        <f>E825*(1+'Daily Returns'!E826)</f>
        <v>133.06426659716266</v>
      </c>
      <c r="F826" s="66">
        <f>F825*(1+'Daily Returns'!E826)</f>
        <v>133064.26659716267</v>
      </c>
    </row>
    <row r="827" spans="1:6" x14ac:dyDescent="0.25">
      <c r="A827" s="63">
        <f>'Daily Prices'!A827</f>
        <v>43343</v>
      </c>
      <c r="B827" s="64">
        <f>B826*(1+'Daily Returns'!B827)</f>
        <v>140.48900774115</v>
      </c>
      <c r="C827" s="64">
        <f>C826*(1+'Daily Returns'!C827)</f>
        <v>111.64794394674911</v>
      </c>
      <c r="D827" s="64">
        <f>D826*(1+'Daily Returns'!D827)</f>
        <v>146.29631184533659</v>
      </c>
      <c r="E827" s="64">
        <f>E826*(1+'Daily Returns'!E827)</f>
        <v>133.2726759071686</v>
      </c>
      <c r="F827" s="39">
        <f>F826*(1+'Daily Returns'!E827)</f>
        <v>133272.67590716862</v>
      </c>
    </row>
    <row r="828" spans="1:6" x14ac:dyDescent="0.25">
      <c r="A828" s="60">
        <f>'Daily Prices'!A828</f>
        <v>43346</v>
      </c>
      <c r="B828" s="65">
        <f>B827*(1+'Daily Returns'!B828)</f>
        <v>139.28006648358934</v>
      </c>
      <c r="C828" s="65">
        <f>C827*(1+'Daily Returns'!C828)</f>
        <v>111.91253445448287</v>
      </c>
      <c r="D828" s="65">
        <f>D827*(1+'Daily Returns'!D828)</f>
        <v>142.90710895121663</v>
      </c>
      <c r="E828" s="65">
        <f>E827*(1+'Daily Returns'!E828)</f>
        <v>132.12871181715036</v>
      </c>
      <c r="F828" s="66">
        <f>F827*(1+'Daily Returns'!E828)</f>
        <v>132128.71181715038</v>
      </c>
    </row>
    <row r="829" spans="1:6" x14ac:dyDescent="0.25">
      <c r="A829" s="63">
        <f>'Daily Prices'!A829</f>
        <v>43347</v>
      </c>
      <c r="B829" s="64">
        <f>B828*(1+'Daily Returns'!B829)</f>
        <v>138.71803876318978</v>
      </c>
      <c r="C829" s="64">
        <f>C828*(1+'Daily Returns'!C829)</f>
        <v>111.34947055038525</v>
      </c>
      <c r="D829" s="64">
        <f>D828*(1+'Daily Returns'!D829)</f>
        <v>139.59642270671443</v>
      </c>
      <c r="E829" s="64">
        <f>E828*(1+'Daily Returns'!E829)</f>
        <v>130.7845539110341</v>
      </c>
      <c r="F829" s="39">
        <f>F828*(1+'Daily Returns'!E829)</f>
        <v>130784.55391103412</v>
      </c>
    </row>
    <row r="830" spans="1:6" x14ac:dyDescent="0.25">
      <c r="A830" s="60">
        <f>'Daily Prices'!A830</f>
        <v>43348</v>
      </c>
      <c r="B830" s="65">
        <f>B829*(1+'Daily Returns'!B830)</f>
        <v>138.21050519239429</v>
      </c>
      <c r="C830" s="65">
        <f>C829*(1+'Daily Returns'!C830)</f>
        <v>112.18340102704778</v>
      </c>
      <c r="D830" s="65">
        <f>D829*(1+'Daily Returns'!D830)</f>
        <v>136.36243414009508</v>
      </c>
      <c r="E830" s="65">
        <f>E829*(1+'Daily Returns'!E830)</f>
        <v>130.12384214208734</v>
      </c>
      <c r="F830" s="66">
        <f>F829*(1+'Daily Returns'!E830)</f>
        <v>130123.84214208735</v>
      </c>
    </row>
    <row r="831" spans="1:6" x14ac:dyDescent="0.25">
      <c r="A831" s="63">
        <f>'Daily Prices'!A831</f>
        <v>43350</v>
      </c>
      <c r="B831" s="64">
        <f>B830*(1+'Daily Returns'!B831)</f>
        <v>139.56108034378914</v>
      </c>
      <c r="C831" s="64">
        <f>C830*(1+'Daily Returns'!C831)</f>
        <v>113.09339112029893</v>
      </c>
      <c r="D831" s="64">
        <f>D830*(1+'Daily Returns'!D831)</f>
        <v>136.2057297118487</v>
      </c>
      <c r="E831" s="64">
        <f>E830*(1+'Daily Returns'!E831)</f>
        <v>130.88265409984587</v>
      </c>
      <c r="F831" s="39">
        <f>F830*(1+'Daily Returns'!E831)</f>
        <v>130882.65409984588</v>
      </c>
    </row>
    <row r="832" spans="1:6" x14ac:dyDescent="0.25">
      <c r="A832" s="60">
        <f>'Daily Prices'!A832</f>
        <v>43353</v>
      </c>
      <c r="B832" s="65">
        <f>B831*(1+'Daily Returns'!B832)</f>
        <v>137.86100102008371</v>
      </c>
      <c r="C832" s="65">
        <f>C831*(1+'Daily Returns'!C832)</f>
        <v>113.79361128046058</v>
      </c>
      <c r="D832" s="65">
        <f>D831*(1+'Daily Returns'!D832)</f>
        <v>136.04920536456055</v>
      </c>
      <c r="E832" s="65">
        <f>E831*(1+'Daily Returns'!E832)</f>
        <v>130.6833684229712</v>
      </c>
      <c r="F832" s="66">
        <f>F831*(1+'Daily Returns'!E832)</f>
        <v>130683.36842297121</v>
      </c>
    </row>
    <row r="833" spans="1:6" x14ac:dyDescent="0.25">
      <c r="A833" s="63">
        <f>'Daily Prices'!A833</f>
        <v>43354</v>
      </c>
      <c r="B833" s="64">
        <f>B832*(1+'Daily Returns'!B833)</f>
        <v>136.01045386101387</v>
      </c>
      <c r="C833" s="64">
        <f>C832*(1+'Daily Returns'!C833)</f>
        <v>113.16728883564123</v>
      </c>
      <c r="D833" s="64">
        <f>D832*(1+'Daily Returns'!D833)</f>
        <v>135.89286089128635</v>
      </c>
      <c r="E833" s="64">
        <f>E832*(1+'Daily Returns'!E833)</f>
        <v>129.82434142720157</v>
      </c>
      <c r="F833" s="39">
        <f>F832*(1+'Daily Returns'!E833)</f>
        <v>129824.34142720158</v>
      </c>
    </row>
    <row r="834" spans="1:6" x14ac:dyDescent="0.25">
      <c r="A834" s="60">
        <f>'Daily Prices'!A834</f>
        <v>43357</v>
      </c>
      <c r="B834" s="65">
        <f>B833*(1+'Daily Returns'!B834)</f>
        <v>138.47345127917632</v>
      </c>
      <c r="C834" s="65">
        <f>C833*(1+'Daily Returns'!C834)</f>
        <v>113.30234870261715</v>
      </c>
      <c r="D834" s="65">
        <f>D833*(1+'Daily Returns'!D834)</f>
        <v>139.30066610181973</v>
      </c>
      <c r="E834" s="65">
        <f>E833*(1+'Daily Returns'!E834)</f>
        <v>131.56829650584066</v>
      </c>
      <c r="F834" s="66">
        <f>F833*(1+'Daily Returns'!E834)</f>
        <v>131568.29650584067</v>
      </c>
    </row>
    <row r="835" spans="1:6" x14ac:dyDescent="0.25">
      <c r="A835" s="63">
        <f>'Daily Prices'!A835</f>
        <v>43360</v>
      </c>
      <c r="B835" s="64">
        <f>B834*(1+'Daily Returns'!B835)</f>
        <v>136.63711840462628</v>
      </c>
      <c r="C835" s="64">
        <f>C834*(1+'Daily Returns'!C835)</f>
        <v>114.08739400624046</v>
      </c>
      <c r="D835" s="64">
        <f>D834*(1+'Daily Returns'!D835)</f>
        <v>142.79392934360479</v>
      </c>
      <c r="E835" s="64">
        <f>E834*(1+'Daily Returns'!E835)</f>
        <v>132.39931751080277</v>
      </c>
      <c r="F835" s="39">
        <f>F834*(1+'Daily Returns'!E835)</f>
        <v>132399.31751080276</v>
      </c>
    </row>
    <row r="836" spans="1:6" x14ac:dyDescent="0.25">
      <c r="A836" s="60">
        <f>'Daily Prices'!A836</f>
        <v>43361</v>
      </c>
      <c r="B836" s="65">
        <f>B835*(1+'Daily Returns'!B836)</f>
        <v>135.56526683229373</v>
      </c>
      <c r="C836" s="65">
        <f>C835*(1+'Daily Returns'!C836)</f>
        <v>114.36791707104111</v>
      </c>
      <c r="D836" s="65">
        <f>D835*(1+'Daily Returns'!D836)</f>
        <v>139.84592455761012</v>
      </c>
      <c r="E836" s="65">
        <f>E835*(1+'Daily Returns'!E836)</f>
        <v>131.39793289152345</v>
      </c>
      <c r="F836" s="66">
        <f>F835*(1+'Daily Returns'!E836)</f>
        <v>131397.93289152344</v>
      </c>
    </row>
    <row r="837" spans="1:6" x14ac:dyDescent="0.25">
      <c r="A837" s="63">
        <f>'Daily Prices'!A837</f>
        <v>43362</v>
      </c>
      <c r="B837" s="64">
        <f>B836*(1+'Daily Returns'!B837)</f>
        <v>134.94925391365399</v>
      </c>
      <c r="C837" s="64">
        <f>C836*(1+'Daily Returns'!C837)</f>
        <v>113.72601583481347</v>
      </c>
      <c r="D837" s="64">
        <f>D836*(1+'Daily Returns'!D837)</f>
        <v>139.6987762127666</v>
      </c>
      <c r="E837" s="64">
        <f>E836*(1+'Daily Returns'!E837)</f>
        <v>130.88233864671318</v>
      </c>
      <c r="F837" s="39">
        <f>F836*(1+'Daily Returns'!E837)</f>
        <v>130882.33864671316</v>
      </c>
    </row>
    <row r="838" spans="1:6" x14ac:dyDescent="0.25">
      <c r="A838" s="60">
        <f>'Daily Prices'!A838</f>
        <v>43364</v>
      </c>
      <c r="B838" s="65">
        <f>B837*(1+'Daily Returns'!B838)</f>
        <v>133.93273262530903</v>
      </c>
      <c r="C838" s="65">
        <f>C837*(1+'Daily Returns'!C838)</f>
        <v>113.5457001684061</v>
      </c>
      <c r="D838" s="65">
        <f>D837*(1+'Daily Returns'!D838)</f>
        <v>138.44497155691741</v>
      </c>
      <c r="E838" s="65">
        <f>E837*(1+'Daily Returns'!E838)</f>
        <v>130.1511626407956</v>
      </c>
      <c r="F838" s="66">
        <f>F837*(1+'Daily Returns'!E838)</f>
        <v>130151.16264079559</v>
      </c>
    </row>
    <row r="839" spans="1:6" x14ac:dyDescent="0.25">
      <c r="A839" s="63">
        <f>'Daily Prices'!A839</f>
        <v>43367</v>
      </c>
      <c r="B839" s="64">
        <f>B838*(1+'Daily Returns'!B839)</f>
        <v>131.98206746223011</v>
      </c>
      <c r="C839" s="64">
        <f>C838*(1+'Daily Returns'!C839)</f>
        <v>114.80395289885469</v>
      </c>
      <c r="D839" s="64">
        <f>D838*(1+'Daily Returns'!D839)</f>
        <v>136.53603140284196</v>
      </c>
      <c r="E839" s="64">
        <f>E838*(1+'Daily Returns'!E839)</f>
        <v>129.62101790413135</v>
      </c>
      <c r="F839" s="39">
        <f>F838*(1+'Daily Returns'!E839)</f>
        <v>129621.01790413132</v>
      </c>
    </row>
    <row r="840" spans="1:6" x14ac:dyDescent="0.25">
      <c r="A840" s="60">
        <f>'Daily Prices'!A840</f>
        <v>43368</v>
      </c>
      <c r="B840" s="65">
        <f>B839*(1+'Daily Returns'!B840)</f>
        <v>133.24368518595239</v>
      </c>
      <c r="C840" s="65">
        <f>C839*(1+'Daily Returns'!C840)</f>
        <v>114.522027873852</v>
      </c>
      <c r="D840" s="65">
        <f>D839*(1+'Daily Returns'!D840)</f>
        <v>137.37651923843885</v>
      </c>
      <c r="E840" s="65">
        <f>E839*(1+'Daily Returns'!E840)</f>
        <v>130.10478399601988</v>
      </c>
      <c r="F840" s="66">
        <f>F839*(1+'Daily Returns'!E840)</f>
        <v>130104.78399601986</v>
      </c>
    </row>
    <row r="841" spans="1:6" x14ac:dyDescent="0.25">
      <c r="A841" s="63">
        <f>'Daily Prices'!A841</f>
        <v>43369</v>
      </c>
      <c r="B841" s="64">
        <f>B840*(1+'Daily Returns'!B841)</f>
        <v>132.84455825566346</v>
      </c>
      <c r="C841" s="64">
        <f>C840*(1+'Daily Returns'!C841)</f>
        <v>113.55729582054757</v>
      </c>
      <c r="D841" s="64">
        <f>D840*(1+'Daily Returns'!D841)</f>
        <v>137.31585465689849</v>
      </c>
      <c r="E841" s="64">
        <f>E840*(1+'Daily Returns'!E841)</f>
        <v>129.53223023518896</v>
      </c>
      <c r="F841" s="39">
        <f>F840*(1+'Daily Returns'!E841)</f>
        <v>129532.23023518895</v>
      </c>
    </row>
    <row r="842" spans="1:6" x14ac:dyDescent="0.25">
      <c r="A842" s="60">
        <f>'Daily Prices'!A842</f>
        <v>43370</v>
      </c>
      <c r="B842" s="65">
        <f>B841*(1+'Daily Returns'!B842)</f>
        <v>132.05168473807521</v>
      </c>
      <c r="C842" s="65">
        <f>C841*(1+'Daily Returns'!C842)</f>
        <v>112.73628434163797</v>
      </c>
      <c r="D842" s="65">
        <f>D841*(1+'Daily Returns'!D842)</f>
        <v>136.09878460924847</v>
      </c>
      <c r="E842" s="65">
        <f>E841*(1+'Daily Returns'!E842)</f>
        <v>128.58127087370693</v>
      </c>
      <c r="F842" s="66">
        <f>F841*(1+'Daily Returns'!E842)</f>
        <v>128581.27087370693</v>
      </c>
    </row>
    <row r="843" spans="1:6" x14ac:dyDescent="0.25">
      <c r="A843" s="63">
        <f>'Daily Prices'!A843</f>
        <v>43371</v>
      </c>
      <c r="B843" s="64">
        <f>B842*(1+'Daily Returns'!B843)</f>
        <v>131.69894508923713</v>
      </c>
      <c r="C843" s="64">
        <f>C842*(1+'Daily Returns'!C843)</f>
        <v>112.85699704579532</v>
      </c>
      <c r="D843" s="64">
        <f>D842*(1+'Daily Returns'!D843)</f>
        <v>134.81832112344901</v>
      </c>
      <c r="E843" s="64">
        <f>E842*(1+'Daily Returns'!E843)</f>
        <v>128.17038071213889</v>
      </c>
      <c r="F843" s="39">
        <f>F842*(1+'Daily Returns'!E843)</f>
        <v>128170.3807121389</v>
      </c>
    </row>
    <row r="844" spans="1:6" x14ac:dyDescent="0.25">
      <c r="A844" s="60">
        <f>'Daily Prices'!A844</f>
        <v>43374</v>
      </c>
      <c r="B844" s="65">
        <f>B843*(1+'Daily Returns'!B844)</f>
        <v>132.78591978781068</v>
      </c>
      <c r="C844" s="65">
        <f>C843*(1+'Daily Returns'!C844)</f>
        <v>114.07811748452768</v>
      </c>
      <c r="D844" s="65">
        <f>D843*(1+'Daily Returns'!D844)</f>
        <v>134.73327992317215</v>
      </c>
      <c r="E844" s="65">
        <f>E843*(1+'Daily Returns'!E844)</f>
        <v>129.0182068235907</v>
      </c>
      <c r="F844" s="66">
        <f>F843*(1+'Daily Returns'!E844)</f>
        <v>129018.20682359071</v>
      </c>
    </row>
    <row r="845" spans="1:6" x14ac:dyDescent="0.25">
      <c r="A845" s="63">
        <f>'Daily Prices'!A845</f>
        <v>43377</v>
      </c>
      <c r="B845" s="64">
        <f>B844*(1+'Daily Returns'!B845)</f>
        <v>127.85279963239151</v>
      </c>
      <c r="C845" s="64">
        <f>C844*(1+'Daily Returns'!C845)</f>
        <v>116.47122424274863</v>
      </c>
      <c r="D845" s="64">
        <f>D844*(1+'Daily Returns'!D845)</f>
        <v>134.64829236549861</v>
      </c>
      <c r="E845" s="64">
        <f>E844*(1+'Daily Returns'!E845)</f>
        <v>128.63845493636632</v>
      </c>
      <c r="F845" s="39">
        <f>F844*(1+'Daily Returns'!E845)</f>
        <v>128638.45493636631</v>
      </c>
    </row>
    <row r="846" spans="1:6" x14ac:dyDescent="0.25">
      <c r="A846" s="60">
        <f>'Daily Prices'!A846</f>
        <v>43378</v>
      </c>
      <c r="B846" s="65">
        <f>B845*(1+'Daily Returns'!B846)</f>
        <v>124.97297104721085</v>
      </c>
      <c r="C846" s="65">
        <f>C845*(1+'Daily Returns'!C846)</f>
        <v>117.00998313586044</v>
      </c>
      <c r="D846" s="65">
        <f>D845*(1+'Daily Returns'!D846)</f>
        <v>135.340162471924</v>
      </c>
      <c r="E846" s="65">
        <f>E845*(1+'Daily Returns'!E846)</f>
        <v>128.20551048983251</v>
      </c>
      <c r="F846" s="66">
        <f>F845*(1+'Daily Returns'!E846)</f>
        <v>128205.51048983249</v>
      </c>
    </row>
    <row r="847" spans="1:6" x14ac:dyDescent="0.25">
      <c r="A847" s="63">
        <f>'Daily Prices'!A847</f>
        <v>43381</v>
      </c>
      <c r="B847" s="64">
        <f>B846*(1+'Daily Returns'!B847)</f>
        <v>125.3270194281275</v>
      </c>
      <c r="C847" s="64">
        <f>C846*(1+'Daily Returns'!C847)</f>
        <v>115.09206227166605</v>
      </c>
      <c r="D847" s="64">
        <f>D846*(1+'Daily Returns'!D847)</f>
        <v>140.70593421356426</v>
      </c>
      <c r="E847" s="64">
        <f>E846*(1+'Daily Returns'!E847)</f>
        <v>128.99877344843978</v>
      </c>
      <c r="F847" s="39">
        <f>F846*(1+'Daily Returns'!E847)</f>
        <v>128998.77344843977</v>
      </c>
    </row>
    <row r="848" spans="1:6" x14ac:dyDescent="0.25">
      <c r="A848" s="60">
        <f>'Daily Prices'!A848</f>
        <v>43382</v>
      </c>
      <c r="B848" s="65">
        <f>B847*(1+'Daily Returns'!B848)</f>
        <v>124.69115740629641</v>
      </c>
      <c r="C848" s="65">
        <f>C847*(1+'Daily Returns'!C848)</f>
        <v>115.14271627299794</v>
      </c>
      <c r="D848" s="65">
        <f>D847*(1+'Daily Returns'!D848)</f>
        <v>136.07451488288436</v>
      </c>
      <c r="E848" s="65">
        <f>E847*(1+'Daily Returns'!E848)</f>
        <v>127.55131459148178</v>
      </c>
      <c r="F848" s="66">
        <f>F847*(1+'Daily Returns'!E848)</f>
        <v>127551.31459148177</v>
      </c>
    </row>
    <row r="849" spans="1:6" x14ac:dyDescent="0.25">
      <c r="A849" s="63">
        <f>'Daily Prices'!A849</f>
        <v>43383</v>
      </c>
      <c r="B849" s="64">
        <f>B848*(1+'Daily Returns'!B849)</f>
        <v>126.36858839430913</v>
      </c>
      <c r="C849" s="64">
        <f>C848*(1+'Daily Returns'!C849)</f>
        <v>115.5985760801223</v>
      </c>
      <c r="D849" s="64">
        <f>D848*(1+'Daily Returns'!D849)</f>
        <v>131.59554146812462</v>
      </c>
      <c r="E849" s="64">
        <f>E848*(1+'Daily Returns'!E849)</f>
        <v>127.0085533625071</v>
      </c>
      <c r="F849" s="39">
        <f>F848*(1+'Daily Returns'!E849)</f>
        <v>127008.5533625071</v>
      </c>
    </row>
    <row r="850" spans="1:6" x14ac:dyDescent="0.25">
      <c r="A850" s="60">
        <f>'Daily Prices'!A850</f>
        <v>43385</v>
      </c>
      <c r="B850" s="65">
        <f>B849*(1+'Daily Returns'!B850)</f>
        <v>126.26930652468357</v>
      </c>
      <c r="C850" s="65">
        <f>C849*(1+'Daily Returns'!C850)</f>
        <v>117.72912320753861</v>
      </c>
      <c r="D850" s="65">
        <f>D849*(1+'Daily Returns'!D850)</f>
        <v>131.38353030080373</v>
      </c>
      <c r="E850" s="65">
        <f>E849*(1+'Daily Returns'!E850)</f>
        <v>127.85356740245489</v>
      </c>
      <c r="F850" s="66">
        <f>F849*(1+'Daily Returns'!E850)</f>
        <v>127853.56740245489</v>
      </c>
    </row>
    <row r="851" spans="1:6" x14ac:dyDescent="0.25">
      <c r="A851" s="63">
        <f>'Daily Prices'!A851</f>
        <v>43388</v>
      </c>
      <c r="B851" s="64">
        <f>B850*(1+'Daily Returns'!B851)</f>
        <v>126.74742997738052</v>
      </c>
      <c r="C851" s="64">
        <f>C850*(1+'Daily Returns'!C851)</f>
        <v>118.81918002099341</v>
      </c>
      <c r="D851" s="64">
        <f>D850*(1+'Daily Returns'!D851)</f>
        <v>131.48134931463693</v>
      </c>
      <c r="E851" s="64">
        <f>E850*(1+'Daily Returns'!E851)</f>
        <v>128.5008810674216</v>
      </c>
      <c r="F851" s="39">
        <f>F850*(1+'Daily Returns'!E851)</f>
        <v>128500.88106742162</v>
      </c>
    </row>
    <row r="852" spans="1:6" x14ac:dyDescent="0.25">
      <c r="A852" s="60">
        <f>'Daily Prices'!A852</f>
        <v>43389</v>
      </c>
      <c r="B852" s="65">
        <f>B851*(1+'Daily Returns'!B852)</f>
        <v>127.82851538160061</v>
      </c>
      <c r="C852" s="65">
        <f>C851*(1+'Daily Returns'!C852)</f>
        <v>118.13294015556053</v>
      </c>
      <c r="D852" s="65">
        <f>D851*(1+'Daily Returns'!D852)</f>
        <v>132.91504859463859</v>
      </c>
      <c r="E852" s="65">
        <f>E851*(1+'Daily Returns'!E852)</f>
        <v>128.9531907719784</v>
      </c>
      <c r="F852" s="66">
        <f>F851*(1+'Daily Returns'!E852)</f>
        <v>128953.19077197842</v>
      </c>
    </row>
    <row r="853" spans="1:6" x14ac:dyDescent="0.25">
      <c r="A853" s="63">
        <f>'Daily Prices'!A853</f>
        <v>43390</v>
      </c>
      <c r="B853" s="64">
        <f>B852*(1+'Daily Returns'!B853)</f>
        <v>126.43653340138718</v>
      </c>
      <c r="C853" s="64">
        <f>C852*(1+'Daily Returns'!C853)</f>
        <v>118.1492788880127</v>
      </c>
      <c r="D853" s="64">
        <f>D852*(1+'Daily Returns'!D853)</f>
        <v>130.81781733453658</v>
      </c>
      <c r="E853" s="64">
        <f>E852*(1+'Daily Returns'!E853)</f>
        <v>127.92864070632896</v>
      </c>
      <c r="F853" s="39">
        <f>F852*(1+'Daily Returns'!E853)</f>
        <v>127928.64070632898</v>
      </c>
    </row>
    <row r="854" spans="1:6" x14ac:dyDescent="0.25">
      <c r="A854" s="60">
        <f>'Daily Prices'!A854</f>
        <v>43392</v>
      </c>
      <c r="B854" s="65">
        <f>B853*(1+'Daily Returns'!B854)</f>
        <v>124.74990493515573</v>
      </c>
      <c r="C854" s="65">
        <f>C853*(1+'Daily Returns'!C854)</f>
        <v>118.14010718575405</v>
      </c>
      <c r="D854" s="65">
        <f>D853*(1+'Daily Returns'!D854)</f>
        <v>129.73614055710632</v>
      </c>
      <c r="E854" s="65">
        <f>E853*(1+'Daily Returns'!E854)</f>
        <v>127.09537231221623</v>
      </c>
      <c r="F854" s="66">
        <f>F853*(1+'Daily Returns'!E854)</f>
        <v>127095.37231221625</v>
      </c>
    </row>
    <row r="855" spans="1:6" x14ac:dyDescent="0.25">
      <c r="A855" s="63">
        <f>'Daily Prices'!A855</f>
        <v>43395</v>
      </c>
      <c r="B855" s="64">
        <f>B854*(1+'Daily Returns'!B855)</f>
        <v>124.0909946872746</v>
      </c>
      <c r="C855" s="64">
        <f>C854*(1+'Daily Returns'!C855)</f>
        <v>117.97204229307792</v>
      </c>
      <c r="D855" s="64">
        <f>D854*(1+'Daily Returns'!D855)</f>
        <v>129.44184386741932</v>
      </c>
      <c r="E855" s="64">
        <f>E854*(1+'Daily Returns'!E855)</f>
        <v>126.7351690003869</v>
      </c>
      <c r="F855" s="39">
        <f>F854*(1+'Daily Returns'!E855)</f>
        <v>126735.16900038693</v>
      </c>
    </row>
    <row r="856" spans="1:6" x14ac:dyDescent="0.25">
      <c r="A856" s="60">
        <f>'Daily Prices'!A856</f>
        <v>43396</v>
      </c>
      <c r="B856" s="65">
        <f>B855*(1+'Daily Returns'!B856)</f>
        <v>123.04709908628668</v>
      </c>
      <c r="C856" s="65">
        <f>C855*(1+'Daily Returns'!C856)</f>
        <v>118.85063895974078</v>
      </c>
      <c r="D856" s="65">
        <f>D855*(1+'Daily Returns'!D856)</f>
        <v>127.9514683347675</v>
      </c>
      <c r="E856" s="65">
        <f>E855*(1+'Daily Returns'!E856)</f>
        <v>126.35510785444444</v>
      </c>
      <c r="F856" s="66">
        <f>F855*(1+'Daily Returns'!E856)</f>
        <v>126355.10785444446</v>
      </c>
    </row>
    <row r="857" spans="1:6" x14ac:dyDescent="0.25">
      <c r="A857" s="63">
        <f>'Daily Prices'!A857</f>
        <v>43397</v>
      </c>
      <c r="B857" s="64">
        <f>B856*(1+'Daily Returns'!B857)</f>
        <v>123.72593114469683</v>
      </c>
      <c r="C857" s="64">
        <f>C856*(1+'Daily Returns'!C857)</f>
        <v>118.11854058301415</v>
      </c>
      <c r="D857" s="64">
        <f>D856*(1+'Daily Returns'!D857)</f>
        <v>128.27662209534182</v>
      </c>
      <c r="E857" s="64">
        <f>E856*(1+'Daily Returns'!E857)</f>
        <v>126.34923170196393</v>
      </c>
      <c r="F857" s="39">
        <f>F856*(1+'Daily Returns'!E857)</f>
        <v>126349.23170196394</v>
      </c>
    </row>
    <row r="858" spans="1:6" x14ac:dyDescent="0.25">
      <c r="A858" s="60">
        <f>'Daily Prices'!A858</f>
        <v>43398</v>
      </c>
      <c r="B858" s="65">
        <f>B857*(1+'Daily Returns'!B858)</f>
        <v>122.47583753399954</v>
      </c>
      <c r="C858" s="65">
        <f>C857*(1+'Daily Returns'!C858)</f>
        <v>118.11835714896905</v>
      </c>
      <c r="D858" s="65">
        <f>D857*(1+'Daily Returns'!D858)</f>
        <v>126.92289930519091</v>
      </c>
      <c r="E858" s="65">
        <f>E857*(1+'Daily Returns'!E858)</f>
        <v>125.56615877139369</v>
      </c>
      <c r="F858" s="66">
        <f>F857*(1+'Daily Returns'!E858)</f>
        <v>125566.1587713937</v>
      </c>
    </row>
    <row r="859" spans="1:6" x14ac:dyDescent="0.25">
      <c r="A859" s="63">
        <f>'Daily Prices'!A859</f>
        <v>43399</v>
      </c>
      <c r="B859" s="64">
        <f>B858*(1+'Daily Returns'!B859)</f>
        <v>121.23697720697649</v>
      </c>
      <c r="C859" s="64">
        <f>C858*(1+'Daily Returns'!C859)</f>
        <v>118.24776986784002</v>
      </c>
      <c r="D859" s="64">
        <f>D858*(1+'Daily Returns'!D859)</f>
        <v>126.15420138961753</v>
      </c>
      <c r="E859" s="64">
        <f>E858*(1+'Daily Returns'!E859)</f>
        <v>125.01200775283407</v>
      </c>
      <c r="F859" s="39">
        <f>F858*(1+'Daily Returns'!E859)</f>
        <v>125012.00775283409</v>
      </c>
    </row>
    <row r="860" spans="1:6" x14ac:dyDescent="0.25">
      <c r="A860" s="60">
        <f>'Daily Prices'!A860</f>
        <v>43402</v>
      </c>
      <c r="B860" s="65">
        <f>B859*(1+'Daily Returns'!B860)</f>
        <v>123.84749781332661</v>
      </c>
      <c r="C860" s="65">
        <f>C859*(1+'Daily Returns'!C860)</f>
        <v>118.5860222471435</v>
      </c>
      <c r="D860" s="65">
        <f>D859*(1+'Daily Returns'!D860)</f>
        <v>131.75108629484222</v>
      </c>
      <c r="E860" s="65">
        <f>E859*(1+'Daily Returns'!E860)</f>
        <v>127.62645354994328</v>
      </c>
      <c r="F860" s="66">
        <f>F859*(1+'Daily Returns'!E860)</f>
        <v>127626.4535499433</v>
      </c>
    </row>
    <row r="861" spans="1:6" x14ac:dyDescent="0.25">
      <c r="A861" s="63">
        <f>'Daily Prices'!A861</f>
        <v>43403</v>
      </c>
      <c r="B861" s="64">
        <f>B860*(1+'Daily Returns'!B861)</f>
        <v>123.20669169253208</v>
      </c>
      <c r="C861" s="64">
        <f>C860*(1+'Daily Returns'!C861)</f>
        <v>118.25840904246057</v>
      </c>
      <c r="D861" s="64">
        <f>D860*(1+'Daily Returns'!D861)</f>
        <v>131.94042696110307</v>
      </c>
      <c r="E861" s="64">
        <f>E860*(1+'Daily Returns'!E861)</f>
        <v>127.34233423148162</v>
      </c>
      <c r="F861" s="39">
        <f>F860*(1+'Daily Returns'!E861)</f>
        <v>127342.33423148164</v>
      </c>
    </row>
    <row r="862" spans="1:6" x14ac:dyDescent="0.25">
      <c r="A862" s="60">
        <f>'Daily Prices'!A862</f>
        <v>43404</v>
      </c>
      <c r="B862" s="65">
        <f>B861*(1+'Daily Returns'!B862)</f>
        <v>125.20948801673991</v>
      </c>
      <c r="C862" s="65">
        <f>C861*(1+'Daily Returns'!C862)</f>
        <v>117.89463312601389</v>
      </c>
      <c r="D862" s="65">
        <f>D861*(1+'Daily Returns'!D862)</f>
        <v>134.4738554545643</v>
      </c>
      <c r="E862" s="65">
        <f>E861*(1+'Daily Returns'!E862)</f>
        <v>128.54019541356874</v>
      </c>
      <c r="F862" s="66">
        <f>F861*(1+'Daily Returns'!E862)</f>
        <v>128540.19541356876</v>
      </c>
    </row>
    <row r="863" spans="1:6" x14ac:dyDescent="0.25">
      <c r="A863" s="63">
        <f>'Daily Prices'!A863</f>
        <v>43405</v>
      </c>
      <c r="B863" s="64">
        <f>B862*(1+'Daily Returns'!B863)</f>
        <v>125.1728435185405</v>
      </c>
      <c r="C863" s="64">
        <f>C862*(1+'Daily Returns'!C863)</f>
        <v>117.97466277943778</v>
      </c>
      <c r="D863" s="64">
        <f>D862*(1+'Daily Returns'!D863)</f>
        <v>135.44299070898526</v>
      </c>
      <c r="E863" s="64">
        <f>E862*(1+'Daily Returns'!E863)</f>
        <v>128.84172371975174</v>
      </c>
      <c r="F863" s="39">
        <f>F862*(1+'Daily Returns'!E863)</f>
        <v>128841.72371975177</v>
      </c>
    </row>
    <row r="864" spans="1:6" x14ac:dyDescent="0.25">
      <c r="A864" s="60">
        <f>'Daily Prices'!A864</f>
        <v>43409</v>
      </c>
      <c r="B864" s="65">
        <f>B863*(1+'Daily Returns'!B864)</f>
        <v>127.05941716343931</v>
      </c>
      <c r="C864" s="65">
        <f>C863*(1+'Daily Returns'!C864)</f>
        <v>117.81350286831947</v>
      </c>
      <c r="D864" s="65">
        <f>D863*(1+'Daily Returns'!D864)</f>
        <v>136.41911039274518</v>
      </c>
      <c r="E864" s="65">
        <f>E863*(1+'Daily Returns'!E864)</f>
        <v>129.63244634676008</v>
      </c>
      <c r="F864" s="66">
        <f>F863*(1+'Daily Returns'!E864)</f>
        <v>129632.44634676012</v>
      </c>
    </row>
    <row r="865" spans="1:6" x14ac:dyDescent="0.25">
      <c r="A865" s="63">
        <f>'Daily Prices'!A865</f>
        <v>43410</v>
      </c>
      <c r="B865" s="64">
        <f>B864*(1+'Daily Returns'!B865)</f>
        <v>127.20843085204979</v>
      </c>
      <c r="C865" s="64">
        <f>C864*(1+'Daily Returns'!C865)</f>
        <v>117.84737265451767</v>
      </c>
      <c r="D865" s="64">
        <f>D864*(1+'Daily Returns'!D865)</f>
        <v>133.83866160078904</v>
      </c>
      <c r="E865" s="64">
        <f>E864*(1+'Daily Returns'!E865)</f>
        <v>128.95734026836959</v>
      </c>
      <c r="F865" s="39">
        <f>F864*(1+'Daily Returns'!E865)</f>
        <v>128957.34026836962</v>
      </c>
    </row>
    <row r="866" spans="1:6" x14ac:dyDescent="0.25">
      <c r="A866" s="60">
        <f>'Daily Prices'!A866</f>
        <v>43411</v>
      </c>
      <c r="B866" s="65">
        <f>B865*(1+'Daily Returns'!B866)</f>
        <v>128.10189497134215</v>
      </c>
      <c r="C866" s="65">
        <f>C865*(1+'Daily Returns'!C866)</f>
        <v>116.55416263603155</v>
      </c>
      <c r="D866" s="65">
        <f>D865*(1+'Daily Returns'!D866)</f>
        <v>131.12176997837881</v>
      </c>
      <c r="E866" s="65">
        <f>E865*(1+'Daily Returns'!E866)</f>
        <v>127.87767345833578</v>
      </c>
      <c r="F866" s="66">
        <f>F865*(1+'Daily Returns'!E866)</f>
        <v>127877.6734583358</v>
      </c>
    </row>
    <row r="867" spans="1:6" x14ac:dyDescent="0.25">
      <c r="A867" s="63">
        <f>'Daily Prices'!A867</f>
        <v>43413</v>
      </c>
      <c r="B867" s="64">
        <f>B866*(1+'Daily Returns'!B867)</f>
        <v>127.81422838974308</v>
      </c>
      <c r="C867" s="64">
        <f>C866*(1+'Daily Returns'!C867)</f>
        <v>115.28834980243539</v>
      </c>
      <c r="D867" s="64">
        <f>D866*(1+'Daily Returns'!D867)</f>
        <v>131.76577297200083</v>
      </c>
      <c r="E867" s="64">
        <f>E866*(1+'Daily Returns'!E867)</f>
        <v>127.42442962360332</v>
      </c>
      <c r="F867" s="39">
        <f>F866*(1+'Daily Returns'!E867)</f>
        <v>127424.42962360334</v>
      </c>
    </row>
    <row r="868" spans="1:6" x14ac:dyDescent="0.25">
      <c r="A868" s="60">
        <f>'Daily Prices'!A868</f>
        <v>43416</v>
      </c>
      <c r="B868" s="65">
        <f>B867*(1+'Daily Returns'!B868)</f>
        <v>126.55799100901037</v>
      </c>
      <c r="C868" s="65">
        <f>C867*(1+'Daily Returns'!C868)</f>
        <v>115.15808542549722</v>
      </c>
      <c r="D868" s="65">
        <f>D867*(1+'Daily Returns'!D868)</f>
        <v>132.41293897856772</v>
      </c>
      <c r="E868" s="65">
        <f>E867*(1+'Daily Returns'!E868)</f>
        <v>127.17887005339985</v>
      </c>
      <c r="F868" s="66">
        <f>F867*(1+'Daily Returns'!E868)</f>
        <v>127178.87005339988</v>
      </c>
    </row>
    <row r="869" spans="1:6" x14ac:dyDescent="0.25">
      <c r="A869" s="63">
        <f>'Daily Prices'!A869</f>
        <v>43417</v>
      </c>
      <c r="B869" s="64">
        <f>B868*(1+'Daily Returns'!B869)</f>
        <v>127.76311513134192</v>
      </c>
      <c r="C869" s="64">
        <f>C868*(1+'Daily Returns'!C869)</f>
        <v>114.04179754358277</v>
      </c>
      <c r="D869" s="64">
        <f>D868*(1+'Daily Returns'!D869)</f>
        <v>135.755368500598</v>
      </c>
      <c r="E869" s="64">
        <f>E868*(1+'Daily Returns'!E869)</f>
        <v>128.01214889259097</v>
      </c>
      <c r="F869" s="39">
        <f>F868*(1+'Daily Returns'!E869)</f>
        <v>128012.14889259101</v>
      </c>
    </row>
    <row r="870" spans="1:6" x14ac:dyDescent="0.25">
      <c r="A870" s="60">
        <f>'Daily Prices'!A870</f>
        <v>43418</v>
      </c>
      <c r="B870" s="65">
        <f>B869*(1+'Daily Returns'!B870)</f>
        <v>127.75402671412976</v>
      </c>
      <c r="C870" s="65">
        <f>C869*(1+'Daily Returns'!C870)</f>
        <v>113.79539321118521</v>
      </c>
      <c r="D870" s="65">
        <f>D869*(1+'Daily Returns'!D870)</f>
        <v>135.94428934276513</v>
      </c>
      <c r="E870" s="65">
        <f>E869*(1+'Daily Returns'!E870)</f>
        <v>127.95222485841529</v>
      </c>
      <c r="F870" s="66">
        <f>F869*(1+'Daily Returns'!E870)</f>
        <v>127952.22485841533</v>
      </c>
    </row>
    <row r="871" spans="1:6" x14ac:dyDescent="0.25">
      <c r="A871" s="63">
        <f>'Daily Prices'!A871</f>
        <v>43419</v>
      </c>
      <c r="B871" s="64">
        <f>B870*(1+'Daily Returns'!B871)</f>
        <v>128.18499945833008</v>
      </c>
      <c r="C871" s="64">
        <f>C870*(1+'Daily Returns'!C871)</f>
        <v>114.09632986472698</v>
      </c>
      <c r="D871" s="64">
        <f>D870*(1+'Daily Returns'!D871)</f>
        <v>136.55492348705869</v>
      </c>
      <c r="E871" s="64">
        <f>E870*(1+'Daily Returns'!E871)</f>
        <v>128.38948788320602</v>
      </c>
      <c r="F871" s="39">
        <f>F870*(1+'Daily Returns'!E871)</f>
        <v>128389.48788320606</v>
      </c>
    </row>
    <row r="872" spans="1:6" x14ac:dyDescent="0.25">
      <c r="A872" s="60">
        <f>'Daily Prices'!A872</f>
        <v>43420</v>
      </c>
      <c r="B872" s="65">
        <f>B871*(1+'Daily Returns'!B872)</f>
        <v>128.89978529523154</v>
      </c>
      <c r="C872" s="65">
        <f>C871*(1+'Daily Returns'!C872)</f>
        <v>114.99912672292113</v>
      </c>
      <c r="D872" s="65">
        <f>D871*(1+'Daily Returns'!D872)</f>
        <v>136.9008585402714</v>
      </c>
      <c r="E872" s="65">
        <f>E871*(1+'Daily Returns'!E872)</f>
        <v>129.10819764516415</v>
      </c>
      <c r="F872" s="66">
        <f>F871*(1+'Daily Returns'!E872)</f>
        <v>129108.19764516421</v>
      </c>
    </row>
    <row r="873" spans="1:6" x14ac:dyDescent="0.25">
      <c r="A873" s="63">
        <f>'Daily Prices'!A873</f>
        <v>43423</v>
      </c>
      <c r="B873" s="64">
        <f>B872*(1+'Daily Returns'!B873)</f>
        <v>130.05481406188969</v>
      </c>
      <c r="C873" s="64">
        <f>C872*(1+'Daily Returns'!C873)</f>
        <v>114.26041161813627</v>
      </c>
      <c r="D873" s="64">
        <f>D872*(1+'Daily Returns'!D873)</f>
        <v>137.32991876403761</v>
      </c>
      <c r="E873" s="64">
        <f>E872*(1+'Daily Returns'!E873)</f>
        <v>129.24491893349648</v>
      </c>
      <c r="F873" s="39">
        <f>F872*(1+'Daily Returns'!E873)</f>
        <v>129244.91893349653</v>
      </c>
    </row>
    <row r="874" spans="1:6" x14ac:dyDescent="0.25">
      <c r="A874" s="60">
        <f>'Daily Prices'!A874</f>
        <v>43424</v>
      </c>
      <c r="B874" s="65">
        <f>B873*(1+'Daily Returns'!B874)</f>
        <v>128.96285891068388</v>
      </c>
      <c r="C874" s="65">
        <f>C873*(1+'Daily Returns'!C874)</f>
        <v>114.48286470520704</v>
      </c>
      <c r="D874" s="65">
        <f>D873*(1+'Daily Returns'!D874)</f>
        <v>135.76628392703432</v>
      </c>
      <c r="E874" s="65">
        <f>E873*(1+'Daily Returns'!E874)</f>
        <v>128.57854915038027</v>
      </c>
      <c r="F874" s="66">
        <f>F873*(1+'Daily Returns'!E874)</f>
        <v>128578.54915038032</v>
      </c>
    </row>
    <row r="875" spans="1:6" x14ac:dyDescent="0.25">
      <c r="A875" s="63">
        <f>'Daily Prices'!A875</f>
        <v>43425</v>
      </c>
      <c r="B875" s="64">
        <f>B874*(1+'Daily Returns'!B875)</f>
        <v>127.96418727374362</v>
      </c>
      <c r="C875" s="64">
        <f>C874*(1+'Daily Returns'!C875)</f>
        <v>114.20531589242485</v>
      </c>
      <c r="D875" s="64">
        <f>D874*(1+'Daily Returns'!D875)</f>
        <v>135.25409853271455</v>
      </c>
      <c r="E875" s="64">
        <f>E874*(1+'Daily Returns'!E875)</f>
        <v>128.00963089945867</v>
      </c>
      <c r="F875" s="39">
        <f>F874*(1+'Daily Returns'!E875)</f>
        <v>128009.6308994587</v>
      </c>
    </row>
    <row r="876" spans="1:6" x14ac:dyDescent="0.25">
      <c r="A876" s="60">
        <f>'Daily Prices'!A876</f>
        <v>43426</v>
      </c>
      <c r="B876" s="65">
        <f>B875*(1+'Daily Returns'!B876)</f>
        <v>127.16884170667363</v>
      </c>
      <c r="C876" s="65">
        <f>C875*(1+'Daily Returns'!C876)</f>
        <v>114.14123189849941</v>
      </c>
      <c r="D876" s="65">
        <f>D875*(1+'Daily Returns'!D876)</f>
        <v>134.16465500955078</v>
      </c>
      <c r="E876" s="65">
        <f>E875*(1+'Daily Returns'!E876)</f>
        <v>127.43288323787945</v>
      </c>
      <c r="F876" s="66">
        <f>F875*(1+'Daily Returns'!E876)</f>
        <v>127432.88323787949</v>
      </c>
    </row>
    <row r="877" spans="1:6" x14ac:dyDescent="0.25">
      <c r="A877" s="63">
        <f>'Daily Prices'!A877</f>
        <v>43430</v>
      </c>
      <c r="B877" s="64">
        <f>B876*(1+'Daily Returns'!B877)</f>
        <v>128.52505167674002</v>
      </c>
      <c r="C877" s="64">
        <f>C876*(1+'Daily Returns'!C877)</f>
        <v>113.38717384607919</v>
      </c>
      <c r="D877" s="64">
        <f>D876*(1+'Daily Returns'!D877)</f>
        <v>134.94090975881085</v>
      </c>
      <c r="E877" s="64">
        <f>E876*(1+'Daily Returns'!E877)</f>
        <v>127.7250357532531</v>
      </c>
      <c r="F877" s="39">
        <f>F876*(1+'Daily Returns'!E877)</f>
        <v>127725.03575325313</v>
      </c>
    </row>
    <row r="878" spans="1:6" x14ac:dyDescent="0.25">
      <c r="A878" s="60">
        <f>'Daily Prices'!A878</f>
        <v>43431</v>
      </c>
      <c r="B878" s="65">
        <f>B877*(1+'Daily Returns'!B878)</f>
        <v>129.10329313344607</v>
      </c>
      <c r="C878" s="65">
        <f>C877*(1+'Daily Returns'!C878)</f>
        <v>113.43688447232175</v>
      </c>
      <c r="D878" s="65">
        <f>D877*(1+'Daily Returns'!D878)</f>
        <v>135.85444698671233</v>
      </c>
      <c r="E878" s="65">
        <f>E877*(1+'Daily Returns'!E878)</f>
        <v>128.17923295114082</v>
      </c>
      <c r="F878" s="66">
        <f>F877*(1+'Daily Returns'!E878)</f>
        <v>128179.23295114086</v>
      </c>
    </row>
    <row r="879" spans="1:6" x14ac:dyDescent="0.25">
      <c r="A879" s="63">
        <f>'Daily Prices'!A879</f>
        <v>43432</v>
      </c>
      <c r="B879" s="64">
        <f>B878*(1+'Daily Returns'!B879)</f>
        <v>129.84421725824967</v>
      </c>
      <c r="C879" s="64">
        <f>C878*(1+'Daily Returns'!C879)</f>
        <v>112.02281762292868</v>
      </c>
      <c r="D879" s="64">
        <f>D878*(1+'Daily Returns'!D879)</f>
        <v>135.51103087806186</v>
      </c>
      <c r="E879" s="64">
        <f>E878*(1+'Daily Returns'!E879)</f>
        <v>127.6635788330854</v>
      </c>
      <c r="F879" s="39">
        <f>F878*(1+'Daily Returns'!E879)</f>
        <v>127663.57883308543</v>
      </c>
    </row>
    <row r="880" spans="1:6" x14ac:dyDescent="0.25">
      <c r="A880" s="60">
        <f>'Daily Prices'!A880</f>
        <v>43433</v>
      </c>
      <c r="B880" s="65">
        <f>B879*(1+'Daily Returns'!B880)</f>
        <v>131.49271072585893</v>
      </c>
      <c r="C880" s="65">
        <f>C879*(1+'Daily Returns'!C880)</f>
        <v>112.11340783638133</v>
      </c>
      <c r="D880" s="65">
        <f>D879*(1+'Daily Returns'!D880)</f>
        <v>136.0876592707653</v>
      </c>
      <c r="E880" s="65">
        <f>E879*(1+'Daily Returns'!E880)</f>
        <v>128.35408745528281</v>
      </c>
      <c r="F880" s="66">
        <f>F879*(1+'Daily Returns'!E880)</f>
        <v>128354.08745528285</v>
      </c>
    </row>
    <row r="881" spans="1:6" x14ac:dyDescent="0.25">
      <c r="A881" s="63">
        <f>'Daily Prices'!A881</f>
        <v>43434</v>
      </c>
      <c r="B881" s="64">
        <f>B880*(1+'Daily Returns'!B881)</f>
        <v>131.57955964073824</v>
      </c>
      <c r="C881" s="64">
        <f>C880*(1+'Daily Returns'!C881)</f>
        <v>111.25449102227968</v>
      </c>
      <c r="D881" s="64">
        <f>D880*(1+'Daily Returns'!D881)</f>
        <v>135.7509603476141</v>
      </c>
      <c r="E881" s="64">
        <f>E880*(1+'Daily Returns'!E881)</f>
        <v>127.89091512269162</v>
      </c>
      <c r="F881" s="39">
        <f>F880*(1+'Daily Returns'!E881)</f>
        <v>127890.91512269166</v>
      </c>
    </row>
    <row r="882" spans="1:6" x14ac:dyDescent="0.25">
      <c r="A882" s="60">
        <f>'Daily Prices'!A882</f>
        <v>43437</v>
      </c>
      <c r="B882" s="65">
        <f>B881*(1+'Daily Returns'!B882)</f>
        <v>131.74933127426127</v>
      </c>
      <c r="C882" s="65">
        <f>C881*(1+'Daily Returns'!C882)</f>
        <v>113.64463663091452</v>
      </c>
      <c r="D882" s="65">
        <f>D881*(1+'Daily Returns'!D882)</f>
        <v>132.65370809630741</v>
      </c>
      <c r="E882" s="65">
        <f>E881*(1+'Daily Returns'!E882)</f>
        <v>128.16406513343765</v>
      </c>
      <c r="F882" s="66">
        <f>F881*(1+'Daily Returns'!E882)</f>
        <v>128164.06513343767</v>
      </c>
    </row>
    <row r="883" spans="1:6" x14ac:dyDescent="0.25">
      <c r="A883" s="63">
        <f>'Daily Prices'!A883</f>
        <v>43438</v>
      </c>
      <c r="B883" s="64">
        <f>B882*(1+'Daily Returns'!B883)</f>
        <v>131.36147398131541</v>
      </c>
      <c r="C883" s="64">
        <f>C882*(1+'Daily Returns'!C883)</f>
        <v>114.73363214739352</v>
      </c>
      <c r="D883" s="64">
        <f>D882*(1+'Daily Returns'!D883)</f>
        <v>134.60798925250299</v>
      </c>
      <c r="E883" s="64">
        <f>E882*(1+'Daily Returns'!E883)</f>
        <v>129.10856695873395</v>
      </c>
      <c r="F883" s="39">
        <f>F882*(1+'Daily Returns'!E883)</f>
        <v>129108.56695873397</v>
      </c>
    </row>
    <row r="884" spans="1:6" x14ac:dyDescent="0.25">
      <c r="A884" s="60">
        <f>'Daily Prices'!A884</f>
        <v>43440</v>
      </c>
      <c r="B884" s="65">
        <f>B883*(1+'Daily Returns'!B884)</f>
        <v>128.37254803592009</v>
      </c>
      <c r="C884" s="65">
        <f>C883*(1+'Daily Returns'!C884)</f>
        <v>114.91538908129843</v>
      </c>
      <c r="D884" s="65">
        <f>D883*(1+'Daily Returns'!D884)</f>
        <v>134.82650769327628</v>
      </c>
      <c r="E884" s="65">
        <f>E883*(1+'Daily Returns'!E884)</f>
        <v>128.37195652542187</v>
      </c>
      <c r="F884" s="66">
        <f>F883*(1+'Daily Returns'!E884)</f>
        <v>128371.95652542189</v>
      </c>
    </row>
    <row r="885" spans="1:6" x14ac:dyDescent="0.25">
      <c r="A885" s="63">
        <f>'Daily Prices'!A885</f>
        <v>43441</v>
      </c>
      <c r="B885" s="64">
        <f>B884*(1+'Daily Returns'!B885)</f>
        <v>129.68535172538125</v>
      </c>
      <c r="C885" s="64">
        <f>C884*(1+'Daily Returns'!C885)</f>
        <v>116.11464156135975</v>
      </c>
      <c r="D885" s="64">
        <f>D884*(1+'Daily Returns'!D885)</f>
        <v>131.65473666533703</v>
      </c>
      <c r="E885" s="64">
        <f>E884*(1+'Daily Returns'!E885)</f>
        <v>128.39569105536273</v>
      </c>
      <c r="F885" s="39">
        <f>F884*(1+'Daily Returns'!E885)</f>
        <v>128395.69105536277</v>
      </c>
    </row>
    <row r="886" spans="1:6" x14ac:dyDescent="0.25">
      <c r="A886" s="60">
        <f>'Daily Prices'!A886</f>
        <v>43444</v>
      </c>
      <c r="B886" s="65">
        <f>B885*(1+'Daily Returns'!B886)</f>
        <v>127.09140839202612</v>
      </c>
      <c r="C886" s="65">
        <f>C885*(1+'Daily Returns'!C886)</f>
        <v>118.42715526158997</v>
      </c>
      <c r="D886" s="65">
        <f>D885*(1+'Daily Returns'!D886)</f>
        <v>130.73553181217051</v>
      </c>
      <c r="E886" s="65">
        <f>E885*(1+'Daily Returns'!E886)</f>
        <v>128.37915175598152</v>
      </c>
      <c r="F886" s="66">
        <f>F885*(1+'Daily Returns'!E886)</f>
        <v>128379.15175598155</v>
      </c>
    </row>
    <row r="887" spans="1:6" x14ac:dyDescent="0.25">
      <c r="A887" s="63">
        <f>'Daily Prices'!A887</f>
        <v>43445</v>
      </c>
      <c r="B887" s="64">
        <f>B886*(1+'Daily Returns'!B887)</f>
        <v>127.7831823565464</v>
      </c>
      <c r="C887" s="64">
        <f>C886*(1+'Daily Returns'!C887)</f>
        <v>118.04386982419602</v>
      </c>
      <c r="D887" s="64">
        <f>D886*(1+'Daily Returns'!D887)</f>
        <v>134.50114402065515</v>
      </c>
      <c r="E887" s="64">
        <f>E886*(1+'Daily Returns'!E887)</f>
        <v>129.53191107466375</v>
      </c>
      <c r="F887" s="39">
        <f>F886*(1+'Daily Returns'!E887)</f>
        <v>129531.91107466379</v>
      </c>
    </row>
    <row r="888" spans="1:6" x14ac:dyDescent="0.25">
      <c r="A888" s="60">
        <f>'Daily Prices'!A888</f>
        <v>43446</v>
      </c>
      <c r="B888" s="65">
        <f>B887*(1+'Daily Returns'!B888)</f>
        <v>130.07004624913731</v>
      </c>
      <c r="C888" s="65">
        <f>C887*(1+'Daily Returns'!C888)</f>
        <v>117.1659413815549</v>
      </c>
      <c r="D888" s="65">
        <f>D887*(1+'Daily Returns'!D888)</f>
        <v>134.71693360481939</v>
      </c>
      <c r="E888" s="65">
        <f>E887*(1+'Daily Returns'!E888)</f>
        <v>129.90435676560284</v>
      </c>
      <c r="F888" s="66">
        <f>F887*(1+'Daily Returns'!E888)</f>
        <v>129904.35676560288</v>
      </c>
    </row>
    <row r="889" spans="1:6" x14ac:dyDescent="0.25">
      <c r="A889" s="63">
        <f>'Daily Prices'!A889</f>
        <v>43447</v>
      </c>
      <c r="B889" s="64">
        <f>B888*(1+'Daily Returns'!B889)</f>
        <v>130.61742344099088</v>
      </c>
      <c r="C889" s="64">
        <f>C888*(1+'Daily Returns'!C889)</f>
        <v>116.48973797887949</v>
      </c>
      <c r="D889" s="64">
        <f>D888*(1+'Daily Returns'!D889)</f>
        <v>135.57022607527426</v>
      </c>
      <c r="E889" s="64">
        <f>E888*(1+'Daily Returns'!E889)</f>
        <v>130.01531526778689</v>
      </c>
      <c r="F889" s="39">
        <f>F888*(1+'Daily Returns'!E889)</f>
        <v>130015.31526778692</v>
      </c>
    </row>
    <row r="890" spans="1:6" x14ac:dyDescent="0.25">
      <c r="A890" s="60">
        <f>'Daily Prices'!A890</f>
        <v>43448</v>
      </c>
      <c r="B890" s="65">
        <f>B889*(1+'Daily Returns'!B890)</f>
        <v>130.73844480458791</v>
      </c>
      <c r="C890" s="65">
        <f>C889*(1+'Daily Returns'!C890)</f>
        <v>116.3698900352213</v>
      </c>
      <c r="D890" s="65">
        <f>D889*(1+'Daily Returns'!D890)</f>
        <v>136.17498268225594</v>
      </c>
      <c r="E890" s="65">
        <f>E889*(1+'Daily Returns'!E890)</f>
        <v>130.17194205607382</v>
      </c>
      <c r="F890" s="66">
        <f>F889*(1+'Daily Returns'!E890)</f>
        <v>130171.94205607385</v>
      </c>
    </row>
    <row r="891" spans="1:6" x14ac:dyDescent="0.25">
      <c r="A891" s="63">
        <f>'Daily Prices'!A891</f>
        <v>43451</v>
      </c>
      <c r="B891" s="64">
        <f>B890*(1+'Daily Returns'!B891)</f>
        <v>131.85501138960424</v>
      </c>
      <c r="C891" s="64">
        <f>C890*(1+'Daily Returns'!C891)</f>
        <v>116.49074686612826</v>
      </c>
      <c r="D891" s="64">
        <f>D890*(1+'Daily Returns'!D891)</f>
        <v>137.18633892399066</v>
      </c>
      <c r="E891" s="64">
        <f>E890*(1+'Daily Returns'!E891)</f>
        <v>130.84956869659982</v>
      </c>
      <c r="F891" s="39">
        <f>F890*(1+'Daily Returns'!E891)</f>
        <v>130849.56869659986</v>
      </c>
    </row>
    <row r="892" spans="1:6" x14ac:dyDescent="0.25">
      <c r="A892" s="60">
        <f>'Daily Prices'!A892</f>
        <v>43452</v>
      </c>
      <c r="B892" s="65">
        <f>B891*(1+'Daily Returns'!B892)</f>
        <v>132.13497099340742</v>
      </c>
      <c r="C892" s="65">
        <f>C891*(1+'Daily Returns'!C892)</f>
        <v>115.11165040720428</v>
      </c>
      <c r="D892" s="65">
        <f>D891*(1+'Daily Returns'!D892)</f>
        <v>137.80557946220515</v>
      </c>
      <c r="E892" s="65">
        <f>E891*(1+'Daily Returns'!E892)</f>
        <v>130.49047293269163</v>
      </c>
      <c r="F892" s="66">
        <f>F891*(1+'Daily Returns'!E892)</f>
        <v>130490.47293269167</v>
      </c>
    </row>
    <row r="893" spans="1:6" x14ac:dyDescent="0.25">
      <c r="A893" s="63">
        <f>'Daily Prices'!A893</f>
        <v>43453</v>
      </c>
      <c r="B893" s="64">
        <f>B892*(1+'Daily Returns'!B893)</f>
        <v>132.63392509835464</v>
      </c>
      <c r="C893" s="64">
        <f>C892*(1+'Daily Returns'!C893)</f>
        <v>115.59405574115219</v>
      </c>
      <c r="D893" s="64">
        <f>D892*(1+'Daily Returns'!D893)</f>
        <v>138.92650979239679</v>
      </c>
      <c r="E893" s="64">
        <f>E892*(1+'Daily Returns'!E893)</f>
        <v>131.17546640901526</v>
      </c>
      <c r="F893" s="39">
        <f>F892*(1+'Daily Returns'!E893)</f>
        <v>131175.46640901529</v>
      </c>
    </row>
    <row r="894" spans="1:6" x14ac:dyDescent="0.25">
      <c r="A894" s="60">
        <f>'Daily Prices'!A894</f>
        <v>43454</v>
      </c>
      <c r="B894" s="65">
        <f>B893*(1+'Daily Returns'!B894)</f>
        <v>132.44248667819784</v>
      </c>
      <c r="C894" s="65">
        <f>C893*(1+'Daily Returns'!C894)</f>
        <v>115.453532160116</v>
      </c>
      <c r="D894" s="65">
        <f>D893*(1+'Daily Returns'!D894)</f>
        <v>138.59736770293227</v>
      </c>
      <c r="E894" s="65">
        <f>E893*(1+'Daily Returns'!E894)</f>
        <v>130.96164672920091</v>
      </c>
      <c r="F894" s="66">
        <f>F893*(1+'Daily Returns'!E894)</f>
        <v>130961.64672920096</v>
      </c>
    </row>
    <row r="895" spans="1:6" x14ac:dyDescent="0.25">
      <c r="A895" s="63">
        <f>'Daily Prices'!A895</f>
        <v>43455</v>
      </c>
      <c r="B895" s="64">
        <f>B894*(1+'Daily Returns'!B895)</f>
        <v>129.93553767439744</v>
      </c>
      <c r="C895" s="64">
        <f>C894*(1+'Daily Returns'!C895)</f>
        <v>115.57922378835657</v>
      </c>
      <c r="D895" s="64">
        <f>D894*(1+'Daily Returns'!D895)</f>
        <v>136.54757656541889</v>
      </c>
      <c r="E895" s="64">
        <f>E894*(1+'Daily Returns'!E895)</f>
        <v>129.69394236964322</v>
      </c>
      <c r="F895" s="39">
        <f>F894*(1+'Daily Returns'!E895)</f>
        <v>129693.94236964328</v>
      </c>
    </row>
    <row r="896" spans="1:6" x14ac:dyDescent="0.25">
      <c r="A896" s="60">
        <f>'Daily Prices'!A896</f>
        <v>43458</v>
      </c>
      <c r="B896" s="65">
        <f>B895*(1+'Daily Returns'!B896)</f>
        <v>128.94700871106593</v>
      </c>
      <c r="C896" s="65">
        <f>C895*(1+'Daily Returns'!C896)</f>
        <v>115.57922378835657</v>
      </c>
      <c r="D896" s="65">
        <f>D895*(1+'Daily Returns'!D896)</f>
        <v>135.97976447868322</v>
      </c>
      <c r="E896" s="65">
        <f>E895*(1+'Daily Returns'!E896)</f>
        <v>129.23614139522459</v>
      </c>
      <c r="F896" s="66">
        <f>F895*(1+'Daily Returns'!E896)</f>
        <v>129236.14139522467</v>
      </c>
    </row>
    <row r="897" spans="1:6" x14ac:dyDescent="0.25">
      <c r="A897" s="63">
        <f>'Daily Prices'!A897</f>
        <v>43460</v>
      </c>
      <c r="B897" s="64">
        <f>B896*(1+'Daily Returns'!B897)</f>
        <v>129.60061132329517</v>
      </c>
      <c r="C897" s="64">
        <f>C896*(1+'Daily Returns'!C897)</f>
        <v>115.57922378835657</v>
      </c>
      <c r="D897" s="64">
        <f>D896*(1+'Daily Returns'!D897)</f>
        <v>136.59018871092991</v>
      </c>
      <c r="E897" s="64">
        <f>E896*(1+'Daily Returns'!E897)</f>
        <v>129.60670731071431</v>
      </c>
      <c r="F897" s="39">
        <f>F896*(1+'Daily Returns'!E897)</f>
        <v>129606.7073107144</v>
      </c>
    </row>
    <row r="898" spans="1:6" x14ac:dyDescent="0.25">
      <c r="A898" s="60">
        <f>'Daily Prices'!A898</f>
        <v>43461</v>
      </c>
      <c r="B898" s="65">
        <f>B897*(1+'Daily Returns'!B898)</f>
        <v>130.17259994895926</v>
      </c>
      <c r="C898" s="65">
        <f>C897*(1+'Daily Returns'!C898)</f>
        <v>116.5256255395752</v>
      </c>
      <c r="D898" s="65">
        <f>D897*(1+'Daily Returns'!D898)</f>
        <v>137.08893973425114</v>
      </c>
      <c r="E898" s="65">
        <f>E897*(1+'Daily Returns'!E898)</f>
        <v>130.34479275662147</v>
      </c>
      <c r="F898" s="66">
        <f>F897*(1+'Daily Returns'!E898)</f>
        <v>130344.79275662157</v>
      </c>
    </row>
    <row r="899" spans="1:6" x14ac:dyDescent="0.25">
      <c r="A899" s="63">
        <f>'Daily Prices'!A899</f>
        <v>43462</v>
      </c>
      <c r="B899" s="64">
        <f>B898*(1+'Daily Returns'!B899)</f>
        <v>131.15211320241633</v>
      </c>
      <c r="C899" s="64">
        <f>C898*(1+'Daily Returns'!C899)</f>
        <v>117.14687734328837</v>
      </c>
      <c r="D899" s="64">
        <f>D898*(1+'Daily Returns'!D899)</f>
        <v>138.3914439849701</v>
      </c>
      <c r="E899" s="64">
        <f>E898*(1+'Daily Returns'!E899)</f>
        <v>131.28853480950553</v>
      </c>
      <c r="F899" s="39">
        <f>F898*(1+'Daily Returns'!E899)</f>
        <v>131288.53480950563</v>
      </c>
    </row>
    <row r="900" spans="1:6" x14ac:dyDescent="0.25">
      <c r="A900" s="60">
        <f>'Daily Prices'!A900</f>
        <v>43465</v>
      </c>
      <c r="B900" s="65">
        <f>B899*(1+'Daily Returns'!B900)</f>
        <v>131.12161247425234</v>
      </c>
      <c r="C900" s="65">
        <f>C899*(1+'Daily Returns'!C900)</f>
        <v>117.14687734328837</v>
      </c>
      <c r="D900" s="65">
        <f>D899*(1+'Daily Returns'!D900)</f>
        <v>138.70547240706125</v>
      </c>
      <c r="E900" s="65">
        <f>E899*(1+'Daily Returns'!E900)</f>
        <v>131.36874836876476</v>
      </c>
      <c r="F900" s="66">
        <f>F899*(1+'Daily Returns'!E900)</f>
        <v>131368.74836876485</v>
      </c>
    </row>
    <row r="901" spans="1:6" x14ac:dyDescent="0.25">
      <c r="A901" s="63">
        <f>'Daily Prices'!A901</f>
        <v>43466</v>
      </c>
      <c r="B901" s="64">
        <f>B900*(1+'Daily Returns'!B901)</f>
        <v>131.79866320288895</v>
      </c>
      <c r="C901" s="64">
        <f>C900*(1+'Daily Returns'!C901)</f>
        <v>117.14687734328837</v>
      </c>
      <c r="D901" s="64">
        <f>D900*(1+'Daily Returns'!D901)</f>
        <v>139.68492201767441</v>
      </c>
      <c r="E901" s="64">
        <f>E900*(1+'Daily Returns'!E901)</f>
        <v>131.85053911859072</v>
      </c>
      <c r="F901" s="39">
        <f>F900*(1+'Daily Returns'!E901)</f>
        <v>131850.53911859082</v>
      </c>
    </row>
    <row r="902" spans="1:6" x14ac:dyDescent="0.25">
      <c r="A902" s="60">
        <f>'Daily Prices'!A902</f>
        <v>43467</v>
      </c>
      <c r="B902" s="65">
        <f>B901*(1+'Daily Returns'!B902)</f>
        <v>130.47884325534</v>
      </c>
      <c r="C902" s="65">
        <f>C901*(1+'Daily Returns'!C902)</f>
        <v>117.69150612584612</v>
      </c>
      <c r="D902" s="65">
        <f>D901*(1+'Daily Returns'!D902)</f>
        <v>137.899620059195</v>
      </c>
      <c r="E902" s="65">
        <f>E901*(1+'Daily Returns'!E902)</f>
        <v>131.1940809839376</v>
      </c>
      <c r="F902" s="66">
        <f>F901*(1+'Daily Returns'!E902)</f>
        <v>131194.08098393769</v>
      </c>
    </row>
    <row r="903" spans="1:6" x14ac:dyDescent="0.25">
      <c r="A903" s="63">
        <f>'Daily Prices'!A903</f>
        <v>43468</v>
      </c>
      <c r="B903" s="64">
        <f>B902*(1+'Daily Returns'!B903)</f>
        <v>129.10536529257053</v>
      </c>
      <c r="C903" s="64">
        <f>C902*(1+'Daily Returns'!C903)</f>
        <v>118.57180610864259</v>
      </c>
      <c r="D903" s="64">
        <f>D902*(1+'Daily Returns'!D903)</f>
        <v>137.5064547954405</v>
      </c>
      <c r="E903" s="64">
        <f>E902*(1+'Daily Returns'!E903)</f>
        <v>131.06008299359749</v>
      </c>
      <c r="F903" s="39">
        <f>F902*(1+'Daily Returns'!E903)</f>
        <v>131060.08299359759</v>
      </c>
    </row>
    <row r="904" spans="1:6" x14ac:dyDescent="0.25">
      <c r="A904" s="60">
        <f>'Daily Prices'!A904</f>
        <v>43469</v>
      </c>
      <c r="B904" s="65">
        <f>B903*(1+'Daily Returns'!B904)</f>
        <v>129.76478449181553</v>
      </c>
      <c r="C904" s="65">
        <f>C903*(1+'Daily Returns'!C904)</f>
        <v>116.63398265054641</v>
      </c>
      <c r="D904" s="65">
        <f>D903*(1+'Daily Returns'!D904)</f>
        <v>138.49791054915511</v>
      </c>
      <c r="E904" s="65">
        <f>E903*(1+'Daily Returns'!E904)</f>
        <v>130.68762874024492</v>
      </c>
      <c r="F904" s="66">
        <f>F903*(1+'Daily Returns'!E904)</f>
        <v>130687.62874024501</v>
      </c>
    </row>
    <row r="905" spans="1:6" x14ac:dyDescent="0.25">
      <c r="A905" s="63">
        <f>'Daily Prices'!A905</f>
        <v>43472</v>
      </c>
      <c r="B905" s="64">
        <f>B904*(1+'Daily Returns'!B905)</f>
        <v>130.32848448098215</v>
      </c>
      <c r="C905" s="64">
        <f>C904*(1+'Daily Returns'!C905)</f>
        <v>118.1171648276752</v>
      </c>
      <c r="D905" s="64">
        <f>D904*(1+'Daily Returns'!D905)</f>
        <v>139.49651494554988</v>
      </c>
      <c r="E905" s="64">
        <f>E904*(1+'Daily Returns'!E905)</f>
        <v>131.80538693056755</v>
      </c>
      <c r="F905" s="39">
        <f>F904*(1+'Daily Returns'!E905)</f>
        <v>131805.38693056762</v>
      </c>
    </row>
    <row r="906" spans="1:6" x14ac:dyDescent="0.25">
      <c r="A906" s="60">
        <f>'Daily Prices'!A906</f>
        <v>43473</v>
      </c>
      <c r="B906" s="65">
        <f>B905*(1+'Daily Returns'!B906)</f>
        <v>130.80388140851545</v>
      </c>
      <c r="C906" s="65">
        <f>C905*(1+'Daily Returns'!C906)</f>
        <v>118.22955748764072</v>
      </c>
      <c r="D906" s="65">
        <f>D905*(1+'Daily Returns'!D906)</f>
        <v>140.50231952811754</v>
      </c>
      <c r="E906" s="65">
        <f>E905*(1+'Daily Returns'!E906)</f>
        <v>132.28489407590666</v>
      </c>
      <c r="F906" s="66">
        <f>F905*(1+'Daily Returns'!E906)</f>
        <v>132284.89407590672</v>
      </c>
    </row>
    <row r="907" spans="1:6" x14ac:dyDescent="0.25">
      <c r="A907" s="63">
        <f>'Daily Prices'!A907</f>
        <v>43475</v>
      </c>
      <c r="B907" s="64">
        <f>B906*(1+'Daily Returns'!B907)</f>
        <v>131.2603744282475</v>
      </c>
      <c r="C907" s="64">
        <f>C906*(1+'Daily Returns'!C907)</f>
        <v>119.17171405095685</v>
      </c>
      <c r="D907" s="64">
        <f>D906*(1+'Daily Returns'!D907)</f>
        <v>140.18850101807325</v>
      </c>
      <c r="E907" s="64">
        <f>E906*(1+'Daily Returns'!E907)</f>
        <v>132.75641792128388</v>
      </c>
      <c r="F907" s="39">
        <f>F906*(1+'Daily Returns'!E907)</f>
        <v>132756.41792128395</v>
      </c>
    </row>
    <row r="908" spans="1:6" x14ac:dyDescent="0.25">
      <c r="A908" s="60">
        <f>'Daily Prices'!A908</f>
        <v>43476</v>
      </c>
      <c r="B908" s="65">
        <f>B907*(1+'Daily Returns'!B908)</f>
        <v>130.90897986515679</v>
      </c>
      <c r="C908" s="65">
        <f>C907*(1+'Daily Returns'!C908)</f>
        <v>118.85281396341948</v>
      </c>
      <c r="D908" s="65">
        <f>D907*(1+'Daily Returns'!D908)</f>
        <v>139.44596482166989</v>
      </c>
      <c r="E908" s="65">
        <f>E907*(1+'Daily Returns'!E908)</f>
        <v>132.29674588932875</v>
      </c>
      <c r="F908" s="66">
        <f>F907*(1+'Daily Returns'!E908)</f>
        <v>132296.74588932883</v>
      </c>
    </row>
    <row r="909" spans="1:6" x14ac:dyDescent="0.25">
      <c r="A909" s="63">
        <f>'Daily Prices'!A909</f>
        <v>43479</v>
      </c>
      <c r="B909" s="64">
        <f>B908*(1+'Daily Returns'!B909)</f>
        <v>130.34084472839066</v>
      </c>
      <c r="C909" s="64">
        <f>C908*(1+'Daily Returns'!C909)</f>
        <v>119.84685615665644</v>
      </c>
      <c r="D909" s="64">
        <f>D908*(1+'Daily Returns'!D909)</f>
        <v>138.70736161548294</v>
      </c>
      <c r="E909" s="64">
        <f>E908*(1+'Daily Returns'!E909)</f>
        <v>132.35687068513349</v>
      </c>
      <c r="F909" s="39">
        <f>F908*(1+'Daily Returns'!E909)</f>
        <v>132356.87068513359</v>
      </c>
    </row>
    <row r="910" spans="1:6" x14ac:dyDescent="0.25">
      <c r="A910" s="60">
        <f>'Daily Prices'!A910</f>
        <v>43480</v>
      </c>
      <c r="B910" s="65">
        <f>B909*(1+'Daily Returns'!B910)</f>
        <v>132.03045419546768</v>
      </c>
      <c r="C910" s="65">
        <f>C909*(1+'Daily Returns'!C910)</f>
        <v>120.62649015594691</v>
      </c>
      <c r="D910" s="65">
        <f>D909*(1+'Daily Returns'!D910)</f>
        <v>140.11293268120639</v>
      </c>
      <c r="E910" s="65">
        <f>E909*(1+'Daily Returns'!E910)</f>
        <v>133.61836535639284</v>
      </c>
      <c r="F910" s="66">
        <f>F909*(1+'Daily Returns'!E910)</f>
        <v>133618.36535639295</v>
      </c>
    </row>
    <row r="911" spans="1:6" x14ac:dyDescent="0.25">
      <c r="A911" s="63">
        <f>'Daily Prices'!A911</f>
        <v>43481</v>
      </c>
      <c r="B911" s="64">
        <f>B910*(1+'Daily Returns'!B911)</f>
        <v>132.04121488144685</v>
      </c>
      <c r="C911" s="64">
        <f>C910*(1+'Daily Returns'!C911)</f>
        <v>120.21828389327287</v>
      </c>
      <c r="D911" s="64">
        <f>D910*(1+'Daily Returns'!D911)</f>
        <v>140.58124645773401</v>
      </c>
      <c r="E911" s="64">
        <f>E910*(1+'Daily Returns'!E911)</f>
        <v>133.57474570813909</v>
      </c>
      <c r="F911" s="39">
        <f>F910*(1+'Daily Returns'!E911)</f>
        <v>133574.74570813921</v>
      </c>
    </row>
    <row r="912" spans="1:6" x14ac:dyDescent="0.25">
      <c r="A912" s="60">
        <f>'Daily Prices'!A912</f>
        <v>43482</v>
      </c>
      <c r="B912" s="65">
        <f>B911*(1+'Daily Returns'!B912)</f>
        <v>132.2331258992987</v>
      </c>
      <c r="C912" s="65">
        <f>C911*(1+'Daily Returns'!C912)</f>
        <v>120.22976162352828</v>
      </c>
      <c r="D912" s="65">
        <f>D911*(1+'Daily Returns'!D912)</f>
        <v>140.26994689225194</v>
      </c>
      <c r="E912" s="65">
        <f>E911*(1+'Daily Returns'!E912)</f>
        <v>133.54935347805227</v>
      </c>
      <c r="F912" s="66">
        <f>F911*(1+'Daily Returns'!E912)</f>
        <v>133549.35347805239</v>
      </c>
    </row>
    <row r="913" spans="1:6" x14ac:dyDescent="0.25">
      <c r="A913" s="63">
        <f>'Daily Prices'!A913</f>
        <v>43483</v>
      </c>
      <c r="B913" s="64">
        <f>B912*(1+'Daily Returns'!B913)</f>
        <v>132.278677046366</v>
      </c>
      <c r="C913" s="64">
        <f>C912*(1+'Daily Returns'!C913)</f>
        <v>119.85597544918807</v>
      </c>
      <c r="D913" s="64">
        <f>D912*(1+'Daily Returns'!D913)</f>
        <v>139.56317303050002</v>
      </c>
      <c r="E913" s="64">
        <f>E912*(1+'Daily Returns'!E913)</f>
        <v>133.19520318763114</v>
      </c>
      <c r="F913" s="39">
        <f>F912*(1+'Daily Returns'!E913)</f>
        <v>133195.20318763127</v>
      </c>
    </row>
    <row r="914" spans="1:6" x14ac:dyDescent="0.25">
      <c r="A914" s="60">
        <f>'Daily Prices'!A914</f>
        <v>43486</v>
      </c>
      <c r="B914" s="65">
        <f>B913*(1+'Daily Returns'!B914)</f>
        <v>132.97793986666906</v>
      </c>
      <c r="C914" s="65">
        <f>C913*(1+'Daily Returns'!C914)</f>
        <v>119.36414946677741</v>
      </c>
      <c r="D914" s="65">
        <f>D913*(1+'Daily Returns'!D914)</f>
        <v>139.62341778794666</v>
      </c>
      <c r="E914" s="65">
        <f>E913*(1+'Daily Returns'!E914)</f>
        <v>133.20505904736777</v>
      </c>
      <c r="F914" s="66">
        <f>F913*(1+'Daily Returns'!E914)</f>
        <v>133205.05904736789</v>
      </c>
    </row>
    <row r="915" spans="1:6" x14ac:dyDescent="0.25">
      <c r="A915" s="63">
        <f>'Daily Prices'!A915</f>
        <v>43487</v>
      </c>
      <c r="B915" s="64">
        <f>B914*(1+'Daily Returns'!B915)</f>
        <v>132.48963738669448</v>
      </c>
      <c r="C915" s="64">
        <f>C914*(1+'Daily Returns'!C915)</f>
        <v>119.64235340114934</v>
      </c>
      <c r="D915" s="64">
        <f>D914*(1+'Daily Returns'!D915)</f>
        <v>138.73653938999539</v>
      </c>
      <c r="E915" s="64">
        <f>E914*(1+'Daily Returns'!E915)</f>
        <v>132.92867054393332</v>
      </c>
      <c r="F915" s="39">
        <f>F914*(1+'Daily Returns'!E915)</f>
        <v>132928.67054393346</v>
      </c>
    </row>
    <row r="916" spans="1:6" x14ac:dyDescent="0.25">
      <c r="A916" s="60">
        <f>'Daily Prices'!A916</f>
        <v>43488</v>
      </c>
      <c r="B916" s="65">
        <f>B915*(1+'Daily Returns'!B916)</f>
        <v>131.26753610101065</v>
      </c>
      <c r="C916" s="65">
        <f>C915*(1+'Daily Returns'!C916)</f>
        <v>119.44062836118366</v>
      </c>
      <c r="D916" s="65">
        <f>D915*(1+'Daily Returns'!D916)</f>
        <v>137.55998236738787</v>
      </c>
      <c r="E916" s="65">
        <f>E915*(1+'Daily Returns'!E916)</f>
        <v>132.1329835892009</v>
      </c>
      <c r="F916" s="66">
        <f>F915*(1+'Daily Returns'!E916)</f>
        <v>132132.98358920106</v>
      </c>
    </row>
    <row r="917" spans="1:6" x14ac:dyDescent="0.25">
      <c r="A917" s="63">
        <f>'Daily Prices'!A917</f>
        <v>43489</v>
      </c>
      <c r="B917" s="64">
        <f>B916*(1+'Daily Returns'!B917)</f>
        <v>131.58246793424618</v>
      </c>
      <c r="C917" s="64">
        <f>C916*(1+'Daily Returns'!C917)</f>
        <v>119.52842775666373</v>
      </c>
      <c r="D917" s="64">
        <f>D916*(1+'Daily Returns'!D917)</f>
        <v>137.78353869728562</v>
      </c>
      <c r="E917" s="64">
        <f>E916*(1+'Daily Returns'!E917)</f>
        <v>132.33135878593885</v>
      </c>
      <c r="F917" s="39">
        <f>F916*(1+'Daily Returns'!E917)</f>
        <v>132331.358785939</v>
      </c>
    </row>
    <row r="918" spans="1:6" x14ac:dyDescent="0.25">
      <c r="A918" s="60">
        <f>'Daily Prices'!A918</f>
        <v>43490</v>
      </c>
      <c r="B918" s="65">
        <f>B917*(1+'Daily Returns'!B918)</f>
        <v>130.96605512524908</v>
      </c>
      <c r="C918" s="65">
        <f>C917*(1+'Daily Returns'!C918)</f>
        <v>120.17386664947666</v>
      </c>
      <c r="D918" s="65">
        <f>D917*(1+'Daily Returns'!D918)</f>
        <v>137.16576754339911</v>
      </c>
      <c r="E918" s="65">
        <f>E917*(1+'Daily Returns'!E918)</f>
        <v>132.25321405611808</v>
      </c>
      <c r="F918" s="66">
        <f>F917*(1+'Daily Returns'!E918)</f>
        <v>132253.21405611822</v>
      </c>
    </row>
    <row r="919" spans="1:6" x14ac:dyDescent="0.25">
      <c r="A919" s="63">
        <f>'Daily Prices'!A919</f>
        <v>43493</v>
      </c>
      <c r="B919" s="64">
        <f>B918*(1+'Daily Returns'!B919)</f>
        <v>129.6251864034368</v>
      </c>
      <c r="C919" s="64">
        <f>C918*(1+'Daily Returns'!C919)</f>
        <v>121.25232781079004</v>
      </c>
      <c r="D919" s="64">
        <f>D918*(1+'Daily Returns'!D919)</f>
        <v>135.38466382585676</v>
      </c>
      <c r="E919" s="64">
        <f>E918*(1+'Daily Returns'!E919)</f>
        <v>131.80655108016188</v>
      </c>
      <c r="F919" s="39">
        <f>F918*(1+'Daily Returns'!E919)</f>
        <v>131806.55108016203</v>
      </c>
    </row>
    <row r="920" spans="1:6" x14ac:dyDescent="0.25">
      <c r="A920" s="60">
        <f>'Daily Prices'!A920</f>
        <v>43494</v>
      </c>
      <c r="B920" s="65">
        <f>B919*(1+'Daily Returns'!B920)</f>
        <v>129.39179584942869</v>
      </c>
      <c r="C920" s="65">
        <f>C919*(1+'Daily Returns'!C920)</f>
        <v>122.33593822779974</v>
      </c>
      <c r="D920" s="65">
        <f>D919*(1+'Daily Returns'!D920)</f>
        <v>135.4961271227354</v>
      </c>
      <c r="E920" s="65">
        <f>E919*(1+'Daily Returns'!E920)</f>
        <v>132.23908352084621</v>
      </c>
      <c r="F920" s="66">
        <f>F919*(1+'Daily Returns'!E920)</f>
        <v>132239.08352084635</v>
      </c>
    </row>
    <row r="921" spans="1:6" x14ac:dyDescent="0.25">
      <c r="A921" s="63">
        <f>'Daily Prices'!A921</f>
        <v>43495</v>
      </c>
      <c r="B921" s="64">
        <f>B920*(1+'Daily Returns'!B921)</f>
        <v>129.3872516408226</v>
      </c>
      <c r="C921" s="64">
        <f>C920*(1+'Daily Returns'!C921)</f>
        <v>122.34385209660594</v>
      </c>
      <c r="D921" s="64">
        <f>D920*(1+'Daily Returns'!D921)</f>
        <v>136.84229307919964</v>
      </c>
      <c r="E921" s="64">
        <f>E920*(1+'Daily Returns'!E921)</f>
        <v>132.63525414179131</v>
      </c>
      <c r="F921" s="39">
        <f>F920*(1+'Daily Returns'!E921)</f>
        <v>132635.25414179146</v>
      </c>
    </row>
    <row r="922" spans="1:6" x14ac:dyDescent="0.25">
      <c r="A922" s="60">
        <f>'Daily Prices'!A922</f>
        <v>43496</v>
      </c>
      <c r="B922" s="65">
        <f>B921*(1+'Daily Returns'!B922)</f>
        <v>131.80637018068478</v>
      </c>
      <c r="C922" s="65">
        <f>C921*(1+'Daily Returns'!C922)</f>
        <v>123.03504468125851</v>
      </c>
      <c r="D922" s="65">
        <f>D921*(1+'Daily Returns'!D922)</f>
        <v>138.76424778017991</v>
      </c>
      <c r="E922" s="65">
        <f>E921*(1+'Daily Returns'!E922)</f>
        <v>134.23780173421483</v>
      </c>
      <c r="F922" s="66">
        <f>F921*(1+'Daily Returns'!E922)</f>
        <v>134237.80173421497</v>
      </c>
    </row>
    <row r="923" spans="1:6" x14ac:dyDescent="0.25">
      <c r="A923" s="63">
        <f>'Daily Prices'!A923</f>
        <v>43497</v>
      </c>
      <c r="B923" s="64">
        <f>B922*(1+'Daily Returns'!B923)</f>
        <v>132.57975813177018</v>
      </c>
      <c r="C923" s="64">
        <f>C922*(1+'Daily Returns'!C923)</f>
        <v>123.43529776783087</v>
      </c>
      <c r="D923" s="64">
        <f>D922*(1+'Daily Returns'!D923)</f>
        <v>138.07804529901952</v>
      </c>
      <c r="E923" s="64">
        <f>E922*(1+'Daily Returns'!E923)</f>
        <v>134.4496314867711</v>
      </c>
      <c r="F923" s="39">
        <f>F922*(1+'Daily Returns'!E923)</f>
        <v>134449.63148677125</v>
      </c>
    </row>
    <row r="924" spans="1:6" x14ac:dyDescent="0.25">
      <c r="A924" s="60">
        <f>'Daily Prices'!A924</f>
        <v>43500</v>
      </c>
      <c r="B924" s="65">
        <f>B923*(1+'Daily Returns'!B924)</f>
        <v>132.99168155349381</v>
      </c>
      <c r="C924" s="65">
        <f>C923*(1+'Daily Returns'!C924)</f>
        <v>123.21331636830521</v>
      </c>
      <c r="D924" s="65">
        <f>D923*(1+'Daily Returns'!D924)</f>
        <v>138.48707455672309</v>
      </c>
      <c r="E924" s="65">
        <f>E923*(1+'Daily Returns'!E924)</f>
        <v>134.59771998596278</v>
      </c>
      <c r="F924" s="66">
        <f>F923*(1+'Daily Returns'!E924)</f>
        <v>134597.71998596293</v>
      </c>
    </row>
    <row r="925" spans="1:6" x14ac:dyDescent="0.25">
      <c r="A925" s="63">
        <f>'Daily Prices'!A925</f>
        <v>43501</v>
      </c>
      <c r="B925" s="64">
        <f>B924*(1+'Daily Returns'!B925)</f>
        <v>133.11553850326104</v>
      </c>
      <c r="C925" s="64">
        <f>C924*(1+'Daily Returns'!C925)</f>
        <v>123.19488124676494</v>
      </c>
      <c r="D925" s="64">
        <f>D924*(1+'Daily Returns'!D925)</f>
        <v>138.89731548376417</v>
      </c>
      <c r="E925" s="64">
        <f>E924*(1+'Daily Returns'!E925)</f>
        <v>134.74688625009031</v>
      </c>
      <c r="F925" s="39">
        <f>F924*(1+'Daily Returns'!E925)</f>
        <v>134746.88625009047</v>
      </c>
    </row>
    <row r="926" spans="1:6" x14ac:dyDescent="0.25">
      <c r="A926" s="60">
        <f>'Daily Prices'!A926</f>
        <v>43503</v>
      </c>
      <c r="B926" s="65">
        <f>B925*(1+'Daily Returns'!B926)</f>
        <v>134.40347628322971</v>
      </c>
      <c r="C926" s="65">
        <f>C925*(1+'Daily Returns'!C926)</f>
        <v>122.41497209640683</v>
      </c>
      <c r="D926" s="65">
        <f>D925*(1+'Daily Returns'!D926)</f>
        <v>139.3087716694765</v>
      </c>
      <c r="E926" s="65">
        <f>E925*(1+'Daily Returns'!E926)</f>
        <v>134.91653459522283</v>
      </c>
      <c r="F926" s="66">
        <f>F925*(1+'Daily Returns'!E926)</f>
        <v>134916.53459522297</v>
      </c>
    </row>
    <row r="927" spans="1:6" x14ac:dyDescent="0.25">
      <c r="A927" s="63">
        <f>'Daily Prices'!A927</f>
        <v>43504</v>
      </c>
      <c r="B927" s="64">
        <f>B926*(1+'Daily Returns'!B927)</f>
        <v>132.85986315024874</v>
      </c>
      <c r="C927" s="64">
        <f>C926*(1+'Daily Returns'!C927)</f>
        <v>122.67781998071106</v>
      </c>
      <c r="D927" s="64">
        <f>D926*(1+'Daily Returns'!D927)</f>
        <v>139.72144671382674</v>
      </c>
      <c r="E927" s="64">
        <f>E926*(1+'Daily Returns'!E927)</f>
        <v>134.6874585277331</v>
      </c>
      <c r="F927" s="39">
        <f>F926*(1+'Daily Returns'!E927)</f>
        <v>134687.45852773325</v>
      </c>
    </row>
    <row r="928" spans="1:6" x14ac:dyDescent="0.25">
      <c r="A928" s="60">
        <f>'Daily Prices'!A928</f>
        <v>43508</v>
      </c>
      <c r="B928" s="65">
        <f>B927*(1+'Daily Returns'!B928)</f>
        <v>131.43167291586209</v>
      </c>
      <c r="C928" s="65">
        <f>C927*(1+'Daily Returns'!C928)</f>
        <v>121.14053786268724</v>
      </c>
      <c r="D928" s="65">
        <f>D927*(1+'Daily Returns'!D928)</f>
        <v>136.23787651034365</v>
      </c>
      <c r="E928" s="65">
        <f>E927*(1+'Daily Returns'!E928)</f>
        <v>132.57057901022037</v>
      </c>
      <c r="F928" s="66">
        <f>F927*(1+'Daily Returns'!E928)</f>
        <v>132570.57901022051</v>
      </c>
    </row>
    <row r="929" spans="1:6" x14ac:dyDescent="0.25">
      <c r="A929" s="63">
        <f>'Daily Prices'!A929</f>
        <v>43509</v>
      </c>
      <c r="B929" s="64">
        <f>B928*(1+'Daily Returns'!B929)</f>
        <v>130.99721021945231</v>
      </c>
      <c r="C929" s="64">
        <f>C928*(1+'Daily Returns'!C929)</f>
        <v>121.89312844274639</v>
      </c>
      <c r="D929" s="64">
        <f>D928*(1+'Daily Returns'!D929)</f>
        <v>132.84115955414663</v>
      </c>
      <c r="E929" s="64">
        <f>E928*(1+'Daily Returns'!E929)</f>
        <v>131.77696594570114</v>
      </c>
      <c r="F929" s="39">
        <f>F928*(1+'Daily Returns'!E929)</f>
        <v>131776.96594570126</v>
      </c>
    </row>
    <row r="930" spans="1:6" x14ac:dyDescent="0.25">
      <c r="A930" s="60">
        <f>'Daily Prices'!A930</f>
        <v>43510</v>
      </c>
      <c r="B930" s="65">
        <f>B929*(1+'Daily Returns'!B930)</f>
        <v>130.42322214200155</v>
      </c>
      <c r="C930" s="65">
        <f>C929*(1+'Daily Returns'!C930)</f>
        <v>122.05782601045034</v>
      </c>
      <c r="D930" s="65">
        <f>D929*(1+'Daily Returns'!D930)</f>
        <v>132.48745775520041</v>
      </c>
      <c r="E930" s="65">
        <f>E929*(1+'Daily Returns'!E930)</f>
        <v>131.56970494433199</v>
      </c>
      <c r="F930" s="66">
        <f>F929*(1+'Daily Returns'!E930)</f>
        <v>131569.70494433213</v>
      </c>
    </row>
    <row r="931" spans="1:6" x14ac:dyDescent="0.25">
      <c r="A931" s="63">
        <f>'Daily Prices'!A931</f>
        <v>43511</v>
      </c>
      <c r="B931" s="64">
        <f>B930*(1+'Daily Returns'!B931)</f>
        <v>130.17867101165692</v>
      </c>
      <c r="C931" s="64">
        <f>C930*(1+'Daily Returns'!C931)</f>
        <v>123.12192690651237</v>
      </c>
      <c r="D931" s="64">
        <f>D930*(1+'Daily Returns'!D931)</f>
        <v>132.59010474611119</v>
      </c>
      <c r="E931" s="64">
        <f>E930*(1+'Daily Returns'!E931)</f>
        <v>131.98508567897838</v>
      </c>
      <c r="F931" s="39">
        <f>F930*(1+'Daily Returns'!E931)</f>
        <v>131985.08567897853</v>
      </c>
    </row>
    <row r="932" spans="1:6" x14ac:dyDescent="0.25">
      <c r="A932" s="60">
        <f>'Daily Prices'!A932</f>
        <v>43514</v>
      </c>
      <c r="B932" s="65">
        <f>B931*(1+'Daily Returns'!B932)</f>
        <v>129.04985324023863</v>
      </c>
      <c r="C932" s="65">
        <f>C931*(1+'Daily Returns'!C932)</f>
        <v>123.9962521804088</v>
      </c>
      <c r="D932" s="65">
        <f>D931*(1+'Daily Returns'!D932)</f>
        <v>131.50380990365019</v>
      </c>
      <c r="E932" s="65">
        <f>E931*(1+'Daily Returns'!E932)</f>
        <v>131.6922458385306</v>
      </c>
      <c r="F932" s="66">
        <f>F931*(1+'Daily Returns'!E932)</f>
        <v>131692.24583853074</v>
      </c>
    </row>
    <row r="933" spans="1:6" x14ac:dyDescent="0.25">
      <c r="A933" s="63">
        <f>'Daily Prices'!A933</f>
        <v>43515</v>
      </c>
      <c r="B933" s="64">
        <f>B932*(1+'Daily Returns'!B933)</f>
        <v>128.5197076874193</v>
      </c>
      <c r="C933" s="64">
        <f>C932*(1+'Daily Returns'!C933)</f>
        <v>124.5309886269587</v>
      </c>
      <c r="D933" s="64">
        <f>D932*(1+'Daily Returns'!D933)</f>
        <v>131.83715023405173</v>
      </c>
      <c r="E933" s="64">
        <f>E932*(1+'Daily Returns'!E933)</f>
        <v>131.85726126198159</v>
      </c>
      <c r="F933" s="39">
        <f>F932*(1+'Daily Returns'!E933)</f>
        <v>131857.26126198174</v>
      </c>
    </row>
    <row r="934" spans="1:6" x14ac:dyDescent="0.25">
      <c r="A934" s="60">
        <f>'Daily Prices'!A934</f>
        <v>43516</v>
      </c>
      <c r="B934" s="65">
        <f>B933*(1+'Daily Returns'!B934)</f>
        <v>129.98712353049362</v>
      </c>
      <c r="C934" s="65">
        <f>C933*(1+'Daily Returns'!C934)</f>
        <v>124.95785275251362</v>
      </c>
      <c r="D934" s="65">
        <f>D933*(1+'Daily Returns'!D934)</f>
        <v>133.77799701924874</v>
      </c>
      <c r="E934" s="65">
        <f>E933*(1+'Daily Returns'!E934)</f>
        <v>133.0720519272339</v>
      </c>
      <c r="F934" s="66">
        <f>F933*(1+'Daily Returns'!E934)</f>
        <v>133072.05192723405</v>
      </c>
    </row>
    <row r="935" spans="1:6" x14ac:dyDescent="0.25">
      <c r="A935" s="63">
        <f>'Daily Prices'!A935</f>
        <v>43517</v>
      </c>
      <c r="B935" s="64">
        <f>B934*(1+'Daily Returns'!B935)</f>
        <v>130.50367281116357</v>
      </c>
      <c r="C935" s="64">
        <f>C934*(1+'Daily Returns'!C935)</f>
        <v>124.22541371256035</v>
      </c>
      <c r="D935" s="64">
        <f>D934*(1+'Daily Returns'!D935)</f>
        <v>134.47616448707973</v>
      </c>
      <c r="E935" s="64">
        <f>E934*(1+'Daily Returns'!E935)</f>
        <v>133.12703926687067</v>
      </c>
      <c r="F935" s="39">
        <f>F934*(1+'Daily Returns'!E935)</f>
        <v>133127.03926687079</v>
      </c>
    </row>
    <row r="936" spans="1:6" x14ac:dyDescent="0.25">
      <c r="A936" s="60">
        <f>'Daily Prices'!A936</f>
        <v>43518</v>
      </c>
      <c r="B936" s="65">
        <f>B935*(1+'Daily Returns'!B936)</f>
        <v>130.40599050296737</v>
      </c>
      <c r="C936" s="65">
        <f>C935*(1+'Daily Returns'!C936)</f>
        <v>123.65530070015531</v>
      </c>
      <c r="D936" s="65">
        <f>D935*(1+'Daily Returns'!D936)</f>
        <v>134.98709040911842</v>
      </c>
      <c r="E936" s="65">
        <f>E935*(1+'Daily Returns'!E936)</f>
        <v>133.00449927124592</v>
      </c>
      <c r="F936" s="66">
        <f>F935*(1+'Daily Returns'!E936)</f>
        <v>133004.49927124605</v>
      </c>
    </row>
    <row r="937" spans="1:6" x14ac:dyDescent="0.25">
      <c r="A937" s="63">
        <f>'Daily Prices'!A937</f>
        <v>43521</v>
      </c>
      <c r="B937" s="64">
        <f>B936*(1+'Daily Returns'!B937)</f>
        <v>131.64892244090146</v>
      </c>
      <c r="C937" s="64">
        <f>C936*(1+'Daily Returns'!C937)</f>
        <v>123.55362582940093</v>
      </c>
      <c r="D937" s="64">
        <f>D936*(1+'Daily Returns'!D937)</f>
        <v>135.85444698671239</v>
      </c>
      <c r="E937" s="64">
        <f>E936*(1+'Daily Returns'!E937)</f>
        <v>133.59744932871595</v>
      </c>
      <c r="F937" s="39">
        <f>F936*(1+'Daily Returns'!E937)</f>
        <v>133597.44932871609</v>
      </c>
    </row>
    <row r="938" spans="1:6" x14ac:dyDescent="0.25">
      <c r="A938" s="60">
        <f>'Daily Prices'!A938</f>
        <v>43522</v>
      </c>
      <c r="B938" s="65">
        <f>B937*(1+'Daily Returns'!B938)</f>
        <v>130.77763405960673</v>
      </c>
      <c r="C938" s="65">
        <f>C937*(1+'Daily Returns'!C938)</f>
        <v>123.24147349423941</v>
      </c>
      <c r="D938" s="65">
        <f>D937*(1+'Daily Returns'!D938)</f>
        <v>134.89934717353412</v>
      </c>
      <c r="E938" s="65">
        <f>E937*(1+'Daily Returns'!E938)</f>
        <v>132.91541329846993</v>
      </c>
      <c r="F938" s="66">
        <f>F937*(1+'Daily Returns'!E938)</f>
        <v>132915.41329847006</v>
      </c>
    </row>
    <row r="939" spans="1:6" x14ac:dyDescent="0.25">
      <c r="A939" s="63">
        <f>'Daily Prices'!A939</f>
        <v>43523</v>
      </c>
      <c r="B939" s="64">
        <f>B938*(1+'Daily Returns'!B939)</f>
        <v>130.52941120870838</v>
      </c>
      <c r="C939" s="64">
        <f>C938*(1+'Daily Returns'!C939)</f>
        <v>123.28730580066964</v>
      </c>
      <c r="D939" s="64">
        <f>D938*(1+'Daily Returns'!D939)</f>
        <v>135.1161863179326</v>
      </c>
      <c r="E939" s="64">
        <f>E938*(1+'Daily Returns'!E939)</f>
        <v>132.92359618030753</v>
      </c>
      <c r="F939" s="39">
        <f>F938*(1+'Daily Returns'!E939)</f>
        <v>132923.59618030765</v>
      </c>
    </row>
    <row r="940" spans="1:6" x14ac:dyDescent="0.25">
      <c r="A940" s="60">
        <f>'Daily Prices'!A940</f>
        <v>43524</v>
      </c>
      <c r="B940" s="65">
        <f>B939*(1+'Daily Returns'!B940)</f>
        <v>130.3913036207525</v>
      </c>
      <c r="C940" s="65">
        <f>C939*(1+'Daily Returns'!C940)</f>
        <v>122.42827106468194</v>
      </c>
      <c r="D940" s="65">
        <f>D939*(1+'Daily Returns'!D940)</f>
        <v>135.83429543021458</v>
      </c>
      <c r="E940" s="65">
        <f>E939*(1+'Daily Returns'!E940)</f>
        <v>132.72286957274778</v>
      </c>
      <c r="F940" s="66">
        <f>F939*(1+'Daily Returns'!E940)</f>
        <v>132722.86957274791</v>
      </c>
    </row>
    <row r="941" spans="1:6" x14ac:dyDescent="0.25">
      <c r="A941" s="63">
        <f>'Daily Prices'!A941</f>
        <v>43525</v>
      </c>
      <c r="B941" s="64">
        <f>B940*(1+'Daily Returns'!B941)</f>
        <v>131.10518061593268</v>
      </c>
      <c r="C941" s="64">
        <f>C940*(1+'Daily Returns'!C941)</f>
        <v>121.98695495685355</v>
      </c>
      <c r="D941" s="64">
        <f>D940*(1+'Daily Returns'!D941)</f>
        <v>136.85173912130801</v>
      </c>
      <c r="E941" s="64">
        <f>E940*(1+'Daily Returns'!E941)</f>
        <v>133.04773362877862</v>
      </c>
      <c r="F941" s="39">
        <f>F940*(1+'Daily Returns'!E941)</f>
        <v>133047.73362877875</v>
      </c>
    </row>
    <row r="942" spans="1:6" x14ac:dyDescent="0.25">
      <c r="A942" s="60">
        <f>'Daily Prices'!A942</f>
        <v>43529</v>
      </c>
      <c r="B942" s="65">
        <f>B941*(1+'Daily Returns'!B942)</f>
        <v>132.48200311623626</v>
      </c>
      <c r="C942" s="65">
        <f>C941*(1+'Daily Returns'!C942)</f>
        <v>118.75288171609419</v>
      </c>
      <c r="D942" s="65">
        <f>D941*(1+'Daily Returns'!D942)</f>
        <v>147.9019290917104</v>
      </c>
      <c r="E942" s="65">
        <f>E941*(1+'Daily Returns'!E942)</f>
        <v>135.27888523823935</v>
      </c>
      <c r="F942" s="66">
        <f>F941*(1+'Daily Returns'!E942)</f>
        <v>135278.88523823948</v>
      </c>
    </row>
    <row r="943" spans="1:6" x14ac:dyDescent="0.25">
      <c r="A943" s="63">
        <f>'Daily Prices'!A943</f>
        <v>43530</v>
      </c>
      <c r="B943" s="64">
        <f>B942*(1+'Daily Returns'!B943)</f>
        <v>133.18566473047002</v>
      </c>
      <c r="C943" s="64">
        <f>C942*(1+'Daily Returns'!C943)</f>
        <v>118.09523135684513</v>
      </c>
      <c r="D943" s="64">
        <f>D942*(1+'Daily Returns'!D943)</f>
        <v>147.59980869834149</v>
      </c>
      <c r="E943" s="64">
        <f>E942*(1+'Daily Returns'!E943)</f>
        <v>135.11187137362342</v>
      </c>
      <c r="F943" s="39">
        <f>F942*(1+'Daily Returns'!E943)</f>
        <v>135111.87137362355</v>
      </c>
    </row>
    <row r="944" spans="1:6" x14ac:dyDescent="0.25">
      <c r="A944" s="60">
        <f>'Daily Prices'!A944</f>
        <v>43531</v>
      </c>
      <c r="B944" s="65">
        <f>B943*(1+'Daily Returns'!B944)</f>
        <v>133.51037570062584</v>
      </c>
      <c r="C944" s="65">
        <f>C943*(1+'Daily Returns'!C944)</f>
        <v>118.09102547623772</v>
      </c>
      <c r="D944" s="65">
        <f>D943*(1+'Daily Returns'!D944)</f>
        <v>147.29830544859402</v>
      </c>
      <c r="E944" s="65">
        <f>E943*(1+'Daily Returns'!E944)</f>
        <v>135.12597053071451</v>
      </c>
      <c r="F944" s="66">
        <f>F943*(1+'Daily Returns'!E944)</f>
        <v>135125.97053071464</v>
      </c>
    </row>
    <row r="945" spans="1:6" x14ac:dyDescent="0.25">
      <c r="A945" s="63">
        <f>'Daily Prices'!A945</f>
        <v>43536</v>
      </c>
      <c r="B945" s="64">
        <f>B944*(1+'Daily Returns'!B945)</f>
        <v>136.45589536541593</v>
      </c>
      <c r="C945" s="64">
        <f>C944*(1+'Daily Returns'!C945)</f>
        <v>118.29741498192394</v>
      </c>
      <c r="D945" s="64">
        <f>D944*(1+'Daily Returns'!D945)</f>
        <v>146.9974180818235</v>
      </c>
      <c r="E945" s="64">
        <f>E944*(1+'Daily Returns'!E945)</f>
        <v>136.03197729899011</v>
      </c>
      <c r="F945" s="39">
        <f>F944*(1+'Daily Returns'!E945)</f>
        <v>136031.97729899024</v>
      </c>
    </row>
    <row r="946" spans="1:6" x14ac:dyDescent="0.25">
      <c r="A946" s="60">
        <f>'Daily Prices'!A946</f>
        <v>43537</v>
      </c>
      <c r="B946" s="65">
        <f>B945*(1+'Daily Returns'!B946)</f>
        <v>137.24298864965726</v>
      </c>
      <c r="C946" s="65">
        <f>C945*(1+'Daily Returns'!C946)</f>
        <v>119.12672030016147</v>
      </c>
      <c r="D946" s="65">
        <f>D945*(1+'Daily Returns'!D946)</f>
        <v>144.33195491089214</v>
      </c>
      <c r="E946" s="65">
        <f>E945*(1+'Daily Returns'!E946)</f>
        <v>135.90883501909082</v>
      </c>
      <c r="F946" s="66">
        <f>F945*(1+'Daily Returns'!E946)</f>
        <v>135908.83501909094</v>
      </c>
    </row>
    <row r="947" spans="1:6" x14ac:dyDescent="0.25">
      <c r="A947" s="63">
        <f>'Daily Prices'!A947</f>
        <v>43538</v>
      </c>
      <c r="B947" s="64">
        <f>B946*(1+'Daily Returns'!B947)</f>
        <v>137.25287684758408</v>
      </c>
      <c r="C947" s="64">
        <f>C946*(1+'Daily Returns'!C947)</f>
        <v>117.72232304543526</v>
      </c>
      <c r="D947" s="64">
        <f>D946*(1+'Daily Returns'!D947)</f>
        <v>144.48246184848529</v>
      </c>
      <c r="E947" s="64">
        <f>E946*(1+'Daily Returns'!E947)</f>
        <v>135.31339233817323</v>
      </c>
      <c r="F947" s="39">
        <f>F946*(1+'Daily Returns'!E947)</f>
        <v>135313.39233817335</v>
      </c>
    </row>
    <row r="948" spans="1:6" x14ac:dyDescent="0.25">
      <c r="A948" s="60">
        <f>'Daily Prices'!A948</f>
        <v>43539</v>
      </c>
      <c r="B948" s="65">
        <f>B947*(1+'Daily Returns'!B948)</f>
        <v>138.23235374737229</v>
      </c>
      <c r="C948" s="65">
        <f>C947*(1+'Daily Returns'!C948)</f>
        <v>117.77333081242575</v>
      </c>
      <c r="D948" s="65">
        <f>D947*(1+'Daily Returns'!D948)</f>
        <v>146.00348453997756</v>
      </c>
      <c r="E948" s="65">
        <f>E947*(1+'Daily Returns'!E948)</f>
        <v>136.05388400720858</v>
      </c>
      <c r="F948" s="66">
        <f>F947*(1+'Daily Returns'!E948)</f>
        <v>136053.88400720869</v>
      </c>
    </row>
    <row r="949" spans="1:6" x14ac:dyDescent="0.25">
      <c r="A949" s="63">
        <f>'Daily Prices'!A949</f>
        <v>43542</v>
      </c>
      <c r="B949" s="64">
        <f>B948*(1+'Daily Returns'!B949)</f>
        <v>138.48955595447623</v>
      </c>
      <c r="C949" s="64">
        <f>C948*(1+'Daily Returns'!C949)</f>
        <v>117.44491835940308</v>
      </c>
      <c r="D949" s="64">
        <f>D948*(1+'Daily Returns'!D949)</f>
        <v>146.61768718906757</v>
      </c>
      <c r="E949" s="64">
        <f>E948*(1+'Daily Returns'!E949)</f>
        <v>136.14977755216179</v>
      </c>
      <c r="F949" s="39">
        <f>F948*(1+'Daily Returns'!E949)</f>
        <v>136149.77755216189</v>
      </c>
    </row>
    <row r="950" spans="1:6" x14ac:dyDescent="0.25">
      <c r="A950" s="60">
        <f>'Daily Prices'!A950</f>
        <v>43543</v>
      </c>
      <c r="B950" s="65">
        <f>B949*(1+'Daily Returns'!B950)</f>
        <v>139.46528842637301</v>
      </c>
      <c r="C950" s="65">
        <f>C949*(1+'Daily Returns'!C950)</f>
        <v>118.29261949188539</v>
      </c>
      <c r="D950" s="65">
        <f>D949*(1+'Daily Returns'!D950)</f>
        <v>147.93593484330043</v>
      </c>
      <c r="E950" s="65">
        <f>E949*(1+'Daily Returns'!E950)</f>
        <v>137.19787491572592</v>
      </c>
      <c r="F950" s="66">
        <f>F949*(1+'Daily Returns'!E950)</f>
        <v>137197.87491572599</v>
      </c>
    </row>
    <row r="951" spans="1:6" x14ac:dyDescent="0.25">
      <c r="A951" s="63">
        <f>'Daily Prices'!A951</f>
        <v>43544</v>
      </c>
      <c r="B951" s="64">
        <f>B950*(1+'Daily Returns'!B951)</f>
        <v>139.54991976745259</v>
      </c>
      <c r="C951" s="64">
        <f>C950*(1+'Daily Returns'!C951)</f>
        <v>117.51109874241581</v>
      </c>
      <c r="D951" s="64">
        <f>D950*(1+'Daily Returns'!D951)</f>
        <v>147.41283402254433</v>
      </c>
      <c r="E951" s="64">
        <f>E950*(1+'Daily Returns'!E951)</f>
        <v>136.71474357120795</v>
      </c>
      <c r="F951" s="39">
        <f>F950*(1+'Daily Returns'!E951)</f>
        <v>136714.74357120803</v>
      </c>
    </row>
    <row r="952" spans="1:6" x14ac:dyDescent="0.25">
      <c r="A952" s="60">
        <f>'Daily Prices'!A952</f>
        <v>43546</v>
      </c>
      <c r="B952" s="65">
        <f>B951*(1+'Daily Returns'!B952)</f>
        <v>138.74235936764947</v>
      </c>
      <c r="C952" s="65">
        <f>C951*(1+'Daily Returns'!C952)</f>
        <v>118.92495595290028</v>
      </c>
      <c r="D952" s="65">
        <f>D951*(1+'Daily Returns'!D952)</f>
        <v>146.64686496358004</v>
      </c>
      <c r="E952" s="65">
        <f>E951*(1+'Daily Returns'!E952)</f>
        <v>136.9222470469457</v>
      </c>
      <c r="F952" s="66">
        <f>F951*(1+'Daily Returns'!E952)</f>
        <v>136922.24704694579</v>
      </c>
    </row>
    <row r="953" spans="1:6" x14ac:dyDescent="0.25">
      <c r="A953" s="63">
        <f>'Daily Prices'!A953</f>
        <v>43549</v>
      </c>
      <c r="B953" s="64">
        <f>B952*(1+'Daily Returns'!B953)</f>
        <v>137.4492593667043</v>
      </c>
      <c r="C953" s="64">
        <f>C952*(1+'Daily Returns'!C953)</f>
        <v>119.15882125806701</v>
      </c>
      <c r="D953" s="64">
        <f>D952*(1+'Daily Returns'!D953)</f>
        <v>145.87858687210039</v>
      </c>
      <c r="E953" s="64">
        <f>E952*(1+'Daily Returns'!E953)</f>
        <v>136.43190957622568</v>
      </c>
      <c r="F953" s="39">
        <f>F952*(1+'Daily Returns'!E953)</f>
        <v>136431.90957622576</v>
      </c>
    </row>
    <row r="954" spans="1:6" x14ac:dyDescent="0.25">
      <c r="A954" s="60">
        <f>'Daily Prices'!A954</f>
        <v>43550</v>
      </c>
      <c r="B954" s="65">
        <f>B953*(1+'Daily Returns'!B954)</f>
        <v>138.99247260932796</v>
      </c>
      <c r="C954" s="65">
        <f>C953*(1+'Daily Returns'!C954)</f>
        <v>118.97622576852683</v>
      </c>
      <c r="D954" s="65">
        <f>D953*(1+'Daily Returns'!D954)</f>
        <v>147.68446021117131</v>
      </c>
      <c r="E954" s="65">
        <f>E953*(1+'Daily Returns'!E954)</f>
        <v>137.3145002053104</v>
      </c>
      <c r="F954" s="66">
        <f>F953*(1+'Daily Returns'!E954)</f>
        <v>137314.5002053105</v>
      </c>
    </row>
    <row r="955" spans="1:6" x14ac:dyDescent="0.25">
      <c r="A955" s="63">
        <f>'Daily Prices'!A955</f>
        <v>43551</v>
      </c>
      <c r="B955" s="64">
        <f>B954*(1+'Daily Returns'!B955)</f>
        <v>138.62700917639282</v>
      </c>
      <c r="C955" s="64">
        <f>C954*(1+'Daily Returns'!C955)</f>
        <v>118.54167051550631</v>
      </c>
      <c r="D955" s="64">
        <f>D954*(1+'Daily Returns'!D955)</f>
        <v>147.585381725057</v>
      </c>
      <c r="E955" s="64">
        <f>E954*(1+'Daily Returns'!E955)</f>
        <v>136.97793434732054</v>
      </c>
      <c r="F955" s="39">
        <f>F954*(1+'Daily Returns'!E955)</f>
        <v>136977.93434732067</v>
      </c>
    </row>
    <row r="956" spans="1:6" x14ac:dyDescent="0.25">
      <c r="A956" s="60">
        <f>'Daily Prices'!A956</f>
        <v>43552</v>
      </c>
      <c r="B956" s="65">
        <f>B955*(1+'Daily Returns'!B956)</f>
        <v>140.12783404113898</v>
      </c>
      <c r="C956" s="65">
        <f>C955*(1+'Daily Returns'!C956)</f>
        <v>117.36609412970499</v>
      </c>
      <c r="D956" s="65">
        <f>D955*(1+'Daily Returns'!D956)</f>
        <v>149.56821091962448</v>
      </c>
      <c r="E956" s="65">
        <f>E955*(1+'Daily Returns'!E956)</f>
        <v>137.43155734538658</v>
      </c>
      <c r="F956" s="66">
        <f>F955*(1+'Daily Returns'!E956)</f>
        <v>137431.55734538671</v>
      </c>
    </row>
    <row r="957" spans="1:6" x14ac:dyDescent="0.25">
      <c r="A957" s="63">
        <f>'Daily Prices'!A957</f>
        <v>43553</v>
      </c>
      <c r="B957" s="64">
        <f>B956*(1+'Daily Returns'!B957)</f>
        <v>140.59021635522453</v>
      </c>
      <c r="C957" s="64">
        <f>C956*(1+'Daily Returns'!C957)</f>
        <v>117.66167188864141</v>
      </c>
      <c r="D957" s="64">
        <f>D956*(1+'Daily Returns'!D957)</f>
        <v>150.31234912571611</v>
      </c>
      <c r="E957" s="64">
        <f>E956*(1+'Daily Returns'!E957)</f>
        <v>137.9111740281389</v>
      </c>
      <c r="F957" s="39">
        <f>F956*(1+'Daily Returns'!E957)</f>
        <v>137911.17402813904</v>
      </c>
    </row>
    <row r="958" spans="1:6" x14ac:dyDescent="0.25">
      <c r="A958" s="60">
        <f>'Daily Prices'!A958</f>
        <v>43556</v>
      </c>
      <c r="B958" s="65">
        <f>B957*(1+'Daily Returns'!B958)</f>
        <v>141.31350895063653</v>
      </c>
      <c r="C958" s="65">
        <f>C957*(1+'Daily Returns'!C958)</f>
        <v>117.29877383512546</v>
      </c>
      <c r="D958" s="65">
        <f>D957*(1+'Daily Returns'!D958)</f>
        <v>149.8907136882483</v>
      </c>
      <c r="E958" s="65">
        <f>E957*(1+'Daily Returns'!E958)</f>
        <v>137.83783110950768</v>
      </c>
      <c r="F958" s="66">
        <f>F957*(1+'Daily Returns'!E958)</f>
        <v>137837.83110950782</v>
      </c>
    </row>
    <row r="959" spans="1:6" x14ac:dyDescent="0.25">
      <c r="A959" s="63">
        <f>'Daily Prices'!A959</f>
        <v>43557</v>
      </c>
      <c r="B959" s="64">
        <f>B958*(1+'Daily Returns'!B959)</f>
        <v>141.98525204362122</v>
      </c>
      <c r="C959" s="64">
        <f>C958*(1+'Daily Returns'!C959)</f>
        <v>116.51577251086283</v>
      </c>
      <c r="D959" s="64">
        <f>D958*(1+'Daily Returns'!D959)</f>
        <v>149.47026096426458</v>
      </c>
      <c r="E959" s="64">
        <f>E958*(1+'Daily Returns'!E959)</f>
        <v>137.55036233082041</v>
      </c>
      <c r="F959" s="39">
        <f>F958*(1+'Daily Returns'!E959)</f>
        <v>137550.36233082056</v>
      </c>
    </row>
    <row r="960" spans="1:6" x14ac:dyDescent="0.25">
      <c r="A960" s="60">
        <f>'Daily Prices'!A960</f>
        <v>43559</v>
      </c>
      <c r="B960" s="65">
        <f>B959*(1+'Daily Returns'!B960)</f>
        <v>140.63315003813472</v>
      </c>
      <c r="C960" s="65">
        <f>C959*(1+'Daily Returns'!C960)</f>
        <v>115.93064411161713</v>
      </c>
      <c r="D960" s="65">
        <f>D959*(1+'Daily Returns'!D960)</f>
        <v>149.05098763618022</v>
      </c>
      <c r="E960" s="65">
        <f>E959*(1+'Daily Returns'!E960)</f>
        <v>136.76534571594479</v>
      </c>
      <c r="F960" s="66">
        <f>F959*(1+'Daily Returns'!E960)</f>
        <v>136765.34571594492</v>
      </c>
    </row>
    <row r="961" spans="1:6" x14ac:dyDescent="0.25">
      <c r="A961" s="63">
        <f>'Daily Prices'!A961</f>
        <v>43564</v>
      </c>
      <c r="B961" s="64">
        <f>B960*(1+'Daily Returns'!B961)</f>
        <v>141.55835091033194</v>
      </c>
      <c r="C961" s="64">
        <f>C960*(1+'Daily Returns'!C961)</f>
        <v>118.2720879812578</v>
      </c>
      <c r="D961" s="64">
        <f>D960*(1+'Daily Returns'!D961)</f>
        <v>148.92451329696931</v>
      </c>
      <c r="E961" s="64">
        <f>E960*(1+'Daily Returns'!E961)</f>
        <v>138.10535382375792</v>
      </c>
      <c r="F961" s="39">
        <f>F960*(1+'Daily Returns'!E961)</f>
        <v>138105.35382375805</v>
      </c>
    </row>
    <row r="962" spans="1:6" x14ac:dyDescent="0.25">
      <c r="A962" s="60">
        <f>'Daily Prices'!A962</f>
        <v>43565</v>
      </c>
      <c r="B962" s="65">
        <f>B961*(1+'Daily Returns'!B962)</f>
        <v>140.27190363078603</v>
      </c>
      <c r="C962" s="65">
        <f>C961*(1+'Daily Returns'!C962)</f>
        <v>118.25757048682533</v>
      </c>
      <c r="D962" s="65">
        <f>D961*(1+'Daily Returns'!D962)</f>
        <v>148.79814627511809</v>
      </c>
      <c r="E962" s="65">
        <f>E961*(1+'Daily Returns'!E962)</f>
        <v>137.68689686106626</v>
      </c>
      <c r="F962" s="66">
        <f>F961*(1+'Daily Returns'!E962)</f>
        <v>137686.89686106637</v>
      </c>
    </row>
    <row r="963" spans="1:6" x14ac:dyDescent="0.25">
      <c r="A963" s="63">
        <f>'Daily Prices'!A963</f>
        <v>43566</v>
      </c>
      <c r="B963" s="64">
        <f>B962*(1+'Daily Returns'!B963)</f>
        <v>140.35064567751215</v>
      </c>
      <c r="C963" s="64">
        <f>C962*(1+'Daily Returns'!C963)</f>
        <v>117.46286869096673</v>
      </c>
      <c r="D963" s="64">
        <f>D962*(1+'Daily Returns'!D963)</f>
        <v>148.67188647956488</v>
      </c>
      <c r="E963" s="64">
        <f>E962*(1+'Daily Returns'!E963)</f>
        <v>137.30492721151776</v>
      </c>
      <c r="F963" s="39">
        <f>F962*(1+'Daily Returns'!E963)</f>
        <v>137304.92721151788</v>
      </c>
    </row>
    <row r="964" spans="1:6" x14ac:dyDescent="0.25">
      <c r="A964" s="60">
        <f>'Daily Prices'!A964</f>
        <v>43567</v>
      </c>
      <c r="B964" s="65">
        <f>B963*(1+'Daily Returns'!B964)</f>
        <v>140.93266791577847</v>
      </c>
      <c r="C964" s="65">
        <f>C963*(1+'Daily Returns'!C964)</f>
        <v>117.38403135883669</v>
      </c>
      <c r="D964" s="65">
        <f>D963*(1+'Daily Returns'!D964)</f>
        <v>148.02157895841623</v>
      </c>
      <c r="E964" s="65">
        <f>E963*(1+'Daily Returns'!E964)</f>
        <v>137.25870675681912</v>
      </c>
      <c r="F964" s="66">
        <f>F963*(1+'Daily Returns'!E964)</f>
        <v>137258.70675681924</v>
      </c>
    </row>
    <row r="965" spans="1:6" x14ac:dyDescent="0.25">
      <c r="A965" s="63">
        <f>'Daily Prices'!A965</f>
        <v>43570</v>
      </c>
      <c r="B965" s="64">
        <f>B964*(1+'Daily Returns'!B965)</f>
        <v>141.43700236371529</v>
      </c>
      <c r="C965" s="64">
        <f>C964*(1+'Daily Returns'!C965)</f>
        <v>116.88591620916286</v>
      </c>
      <c r="D965" s="64">
        <f>D964*(1+'Daily Returns'!D965)</f>
        <v>149.71326014399946</v>
      </c>
      <c r="E965" s="64">
        <f>E964*(1+'Daily Returns'!E965)</f>
        <v>137.64368474115514</v>
      </c>
      <c r="F965" s="39">
        <f>F964*(1+'Daily Returns'!E965)</f>
        <v>137643.68474115527</v>
      </c>
    </row>
    <row r="966" spans="1:6" x14ac:dyDescent="0.25">
      <c r="A966" s="60">
        <f>'Daily Prices'!A966</f>
        <v>43571</v>
      </c>
      <c r="B966" s="65">
        <f>B965*(1+'Daily Returns'!B966)</f>
        <v>142.78136103773704</v>
      </c>
      <c r="C966" s="65">
        <f>C965*(1+'Daily Returns'!C966)</f>
        <v>116.27451743416165</v>
      </c>
      <c r="D966" s="65">
        <f>D965*(1+'Daily Returns'!D966)</f>
        <v>150.41163752387729</v>
      </c>
      <c r="E966" s="65">
        <f>E965*(1+'Daily Returns'!E966)</f>
        <v>137.94080755698647</v>
      </c>
      <c r="F966" s="66">
        <f>F965*(1+'Daily Returns'!E966)</f>
        <v>137940.80755698661</v>
      </c>
    </row>
    <row r="967" spans="1:6" x14ac:dyDescent="0.25">
      <c r="A967" s="63">
        <f>'Daily Prices'!A967</f>
        <v>43573</v>
      </c>
      <c r="B967" s="64">
        <f>B966*(1+'Daily Returns'!B967)</f>
        <v>142.2892777762022</v>
      </c>
      <c r="C967" s="64">
        <f>C966*(1+'Daily Returns'!C967)</f>
        <v>116.04398014667157</v>
      </c>
      <c r="D967" s="64">
        <f>D966*(1+'Daily Returns'!D967)</f>
        <v>149.26824660467244</v>
      </c>
      <c r="E967" s="64">
        <f>E966*(1+'Daily Returns'!E967)</f>
        <v>137.37421208323155</v>
      </c>
      <c r="F967" s="39">
        <f>F966*(1+'Daily Returns'!E967)</f>
        <v>137374.21208323169</v>
      </c>
    </row>
    <row r="968" spans="1:6" x14ac:dyDescent="0.25">
      <c r="A968" s="60">
        <f>'Daily Prices'!A968</f>
        <v>43577</v>
      </c>
      <c r="B968" s="65">
        <f>B967*(1+'Daily Returns'!B968)</f>
        <v>140.48940763150733</v>
      </c>
      <c r="C968" s="65">
        <f>C967*(1+'Daily Returns'!C968)</f>
        <v>116.04398014667157</v>
      </c>
      <c r="D968" s="65">
        <f>D967*(1+'Daily Returns'!D968)</f>
        <v>147.32509078696006</v>
      </c>
      <c r="E968" s="65">
        <f>E967*(1+'Daily Returns'!E968)</f>
        <v>136.31640657120926</v>
      </c>
      <c r="F968" s="66">
        <f>F967*(1+'Daily Returns'!E968)</f>
        <v>136316.4065712094</v>
      </c>
    </row>
    <row r="969" spans="1:6" x14ac:dyDescent="0.25">
      <c r="A969" s="63">
        <f>'Daily Prices'!A969</f>
        <v>43578</v>
      </c>
      <c r="B969" s="64">
        <f>B968*(1+'Daily Returns'!B969)</f>
        <v>140.19748767065295</v>
      </c>
      <c r="C969" s="64">
        <f>C968*(1+'Daily Returns'!C969)</f>
        <v>116.03222726534854</v>
      </c>
      <c r="D969" s="64">
        <f>D968*(1+'Daily Returns'!D969)</f>
        <v>147.01148218896262</v>
      </c>
      <c r="E969" s="64">
        <f>E968*(1+'Daily Returns'!E969)</f>
        <v>136.13885707906795</v>
      </c>
      <c r="F969" s="39">
        <f>F968*(1+'Daily Returns'!E969)</f>
        <v>136138.85707906808</v>
      </c>
    </row>
    <row r="970" spans="1:6" x14ac:dyDescent="0.25">
      <c r="A970" s="60">
        <f>'Daily Prices'!A970</f>
        <v>43579</v>
      </c>
      <c r="B970" s="65">
        <f>B969*(1+'Daily Returns'!B970)</f>
        <v>141.97809037085807</v>
      </c>
      <c r="C970" s="65">
        <f>C969*(1+'Daily Returns'!C970)</f>
        <v>116.64028492024153</v>
      </c>
      <c r="D970" s="65">
        <f>D969*(1+'Daily Returns'!D970)</f>
        <v>148.5982073511197</v>
      </c>
      <c r="E970" s="65">
        <f>E969*(1+'Daily Returns'!E970)</f>
        <v>137.38375602936642</v>
      </c>
      <c r="F970" s="66">
        <f>F969*(1+'Daily Returns'!E970)</f>
        <v>137383.75602936654</v>
      </c>
    </row>
    <row r="971" spans="1:6" x14ac:dyDescent="0.25">
      <c r="A971" s="63">
        <f>'Daily Prices'!A971</f>
        <v>43580</v>
      </c>
      <c r="B971" s="64">
        <f>B970*(1+'Daily Returns'!B971)</f>
        <v>140.80088586620226</v>
      </c>
      <c r="C971" s="64">
        <f>C970*(1+'Daily Returns'!C971)</f>
        <v>117.90748661160821</v>
      </c>
      <c r="D971" s="64">
        <f>D970*(1+'Daily Returns'!D971)</f>
        <v>147.37504985411096</v>
      </c>
      <c r="E971" s="64">
        <f>E970*(1+'Daily Returns'!E971)</f>
        <v>137.29979346145183</v>
      </c>
      <c r="F971" s="39">
        <f>F970*(1+'Daily Returns'!E971)</f>
        <v>137299.79346145195</v>
      </c>
    </row>
    <row r="972" spans="1:6" x14ac:dyDescent="0.25">
      <c r="A972" s="60">
        <f>'Daily Prices'!A972</f>
        <v>43581</v>
      </c>
      <c r="B972" s="65">
        <f>B971*(1+'Daily Returns'!B972)</f>
        <v>142.02407776195156</v>
      </c>
      <c r="C972" s="65">
        <f>C971*(1+'Daily Returns'!C972)</f>
        <v>117.44900631812399</v>
      </c>
      <c r="D972" s="65">
        <f>D971*(1+'Daily Returns'!D972)</f>
        <v>149.13915069585826</v>
      </c>
      <c r="E972" s="65">
        <f>E971*(1+'Daily Returns'!E972)</f>
        <v>137.93712127573434</v>
      </c>
      <c r="F972" s="66">
        <f>F971*(1+'Daily Returns'!E972)</f>
        <v>137937.12127573445</v>
      </c>
    </row>
    <row r="973" spans="1:6" x14ac:dyDescent="0.25">
      <c r="A973" s="63">
        <f>'Daily Prices'!A973</f>
        <v>43585</v>
      </c>
      <c r="B973" s="64">
        <f>B972*(1+'Daily Returns'!B973)</f>
        <v>141.89400433481123</v>
      </c>
      <c r="C973" s="64">
        <f>C972*(1+'Daily Returns'!C973)</f>
        <v>116.92492214862622</v>
      </c>
      <c r="D973" s="64">
        <f>D972*(1+'Daily Returns'!D973)</f>
        <v>148.83183945926638</v>
      </c>
      <c r="E973" s="64">
        <f>E972*(1+'Daily Returns'!E973)</f>
        <v>137.56775083571574</v>
      </c>
      <c r="F973" s="39">
        <f>F972*(1+'Daily Returns'!E973)</f>
        <v>137567.75083571585</v>
      </c>
    </row>
    <row r="974" spans="1:6" x14ac:dyDescent="0.25">
      <c r="A974" s="60">
        <f>'Daily Prices'!A974</f>
        <v>43587</v>
      </c>
      <c r="B974" s="65">
        <f>B973*(1+'Daily Returns'!B974)</f>
        <v>141.71179974654197</v>
      </c>
      <c r="C974" s="65">
        <f>C973*(1+'Daily Returns'!C974)</f>
        <v>115.5875831398435</v>
      </c>
      <c r="D974" s="65">
        <f>D973*(1+'Daily Returns'!D974)</f>
        <v>150.45481940093137</v>
      </c>
      <c r="E974" s="65">
        <f>E973*(1+'Daily Returns'!E974)</f>
        <v>137.33542300872674</v>
      </c>
      <c r="F974" s="66">
        <f>F973*(1+'Daily Returns'!E974)</f>
        <v>137335.42300872685</v>
      </c>
    </row>
    <row r="975" spans="1:6" x14ac:dyDescent="0.25">
      <c r="A975" s="63">
        <f>'Daily Prices'!A975</f>
        <v>43588</v>
      </c>
      <c r="B975" s="64">
        <f>B974*(1+'Daily Returns'!B975)</f>
        <v>141.64574513024405</v>
      </c>
      <c r="C975" s="64">
        <f>C974*(1+'Daily Returns'!C975)</f>
        <v>115.82948023570292</v>
      </c>
      <c r="D975" s="64">
        <f>D974*(1+'Daily Returns'!D975)</f>
        <v>152.09549759789314</v>
      </c>
      <c r="E975" s="64">
        <f>E974*(1+'Daily Returns'!E975)</f>
        <v>137.88046682269589</v>
      </c>
      <c r="F975" s="39">
        <f>F974*(1+'Daily Returns'!E975)</f>
        <v>137880.46682269601</v>
      </c>
    </row>
    <row r="976" spans="1:6" x14ac:dyDescent="0.25">
      <c r="A976" s="60">
        <f>'Daily Prices'!A976</f>
        <v>43592</v>
      </c>
      <c r="B976" s="65">
        <f>B975*(1+'Daily Returns'!B976)</f>
        <v>139.14959316609165</v>
      </c>
      <c r="C976" s="65">
        <f>C975*(1+'Daily Returns'!C976)</f>
        <v>116.82546158884605</v>
      </c>
      <c r="D976" s="65">
        <f>D975*(1+'Daily Returns'!D976)</f>
        <v>153.75406704590759</v>
      </c>
      <c r="E976" s="65">
        <f>E975*(1+'Daily Returns'!E976)</f>
        <v>138.07683092112669</v>
      </c>
      <c r="F976" s="66">
        <f>F975*(1+'Daily Returns'!E976)</f>
        <v>138076.83092112682</v>
      </c>
    </row>
    <row r="977" spans="1:6" x14ac:dyDescent="0.25">
      <c r="A977" s="63">
        <f>'Daily Prices'!A977</f>
        <v>43593</v>
      </c>
      <c r="B977" s="64">
        <f>B976*(1+'Daily Returns'!B977)</f>
        <v>137.37735180972172</v>
      </c>
      <c r="C977" s="64">
        <f>C976*(1+'Daily Returns'!C977)</f>
        <v>117.38217081352148</v>
      </c>
      <c r="D977" s="64">
        <f>D976*(1+'Daily Returns'!D977)</f>
        <v>150.7673338510603</v>
      </c>
      <c r="E977" s="64">
        <f>E976*(1+'Daily Returns'!E977)</f>
        <v>137.00778979448049</v>
      </c>
      <c r="F977" s="39">
        <f>F976*(1+'Daily Returns'!E977)</f>
        <v>137007.7897944806</v>
      </c>
    </row>
    <row r="978" spans="1:6" x14ac:dyDescent="0.25">
      <c r="A978" s="60">
        <f>'Daily Prices'!A978</f>
        <v>43594</v>
      </c>
      <c r="B978" s="65">
        <f>B977*(1+'Daily Returns'!B978)</f>
        <v>136.54041764548896</v>
      </c>
      <c r="C978" s="65">
        <f>C977*(1+'Daily Returns'!C978)</f>
        <v>118.08701613210775</v>
      </c>
      <c r="D978" s="65">
        <f>D977*(1+'Daily Returns'!D978)</f>
        <v>147.83861912264157</v>
      </c>
      <c r="E978" s="65">
        <f>E977*(1+'Daily Returns'!E978)</f>
        <v>136.28803247832622</v>
      </c>
      <c r="F978" s="66">
        <f>F977*(1+'Daily Returns'!E978)</f>
        <v>136288.03247832632</v>
      </c>
    </row>
    <row r="979" spans="1:6" x14ac:dyDescent="0.25">
      <c r="A979" s="63">
        <f>'Daily Prices'!A979</f>
        <v>43598</v>
      </c>
      <c r="B979" s="64">
        <f>B978*(1+'Daily Returns'!B979)</f>
        <v>134.83873876035418</v>
      </c>
      <c r="C979" s="64">
        <f>C978*(1+'Daily Returns'!C979)</f>
        <v>119.76732439564113</v>
      </c>
      <c r="D979" s="64">
        <f>D978*(1+'Daily Returns'!D979)</f>
        <v>144.96679582913418</v>
      </c>
      <c r="E979" s="64">
        <f>E978*(1+'Daily Returns'!E979)</f>
        <v>135.7599570362392</v>
      </c>
      <c r="F979" s="39">
        <f>F978*(1+'Daily Returns'!E979)</f>
        <v>135759.95703623933</v>
      </c>
    </row>
    <row r="980" spans="1:6" x14ac:dyDescent="0.25">
      <c r="A980" s="60">
        <f>'Daily Prices'!A980</f>
        <v>43599</v>
      </c>
      <c r="B980" s="65">
        <f>B979*(1+'Daily Returns'!B980)</f>
        <v>135.66654815370595</v>
      </c>
      <c r="C980" s="65">
        <f>C979*(1+'Daily Returns'!C980)</f>
        <v>119.61888694579875</v>
      </c>
      <c r="D980" s="65">
        <f>D979*(1+'Daily Returns'!D980)</f>
        <v>143.71138691310867</v>
      </c>
      <c r="E980" s="65">
        <f>E979*(1+'Daily Returns'!E980)</f>
        <v>135.58998978592584</v>
      </c>
      <c r="F980" s="66">
        <f>F979*(1+'Daily Returns'!E980)</f>
        <v>135589.98978592595</v>
      </c>
    </row>
    <row r="981" spans="1:6" x14ac:dyDescent="0.25">
      <c r="A981" s="63">
        <f>'Daily Prices'!A981</f>
        <v>43600</v>
      </c>
      <c r="B981" s="64">
        <f>B980*(1+'Daily Returns'!B981)</f>
        <v>134.92620568760393</v>
      </c>
      <c r="C981" s="64">
        <f>C980*(1+'Daily Returns'!C981)</f>
        <v>119.56320161065615</v>
      </c>
      <c r="D981" s="64">
        <f>D980*(1+'Daily Returns'!D981)</f>
        <v>142.46684980767552</v>
      </c>
      <c r="E981" s="64">
        <f>E980*(1+'Daily Returns'!E981)</f>
        <v>134.9905024802768</v>
      </c>
      <c r="F981" s="39">
        <f>F980*(1+'Daily Returns'!E981)</f>
        <v>134990.50248027692</v>
      </c>
    </row>
    <row r="982" spans="1:6" x14ac:dyDescent="0.25">
      <c r="A982" s="60">
        <f>'Daily Prices'!A982</f>
        <v>43601</v>
      </c>
      <c r="B982" s="65">
        <f>B981*(1+'Daily Returns'!B982)</f>
        <v>135.93901890172634</v>
      </c>
      <c r="C982" s="65">
        <f>C981*(1+'Daily Returns'!C982)</f>
        <v>118.80090212863466</v>
      </c>
      <c r="D982" s="65">
        <f>D981*(1+'Daily Returns'!D982)</f>
        <v>142.78364365330916</v>
      </c>
      <c r="E982" s="65">
        <f>E981*(1+'Daily Returns'!E982)</f>
        <v>135.04027824719216</v>
      </c>
      <c r="F982" s="66">
        <f>F981*(1+'Daily Returns'!E982)</f>
        <v>135040.27824719227</v>
      </c>
    </row>
    <row r="983" spans="1:6" x14ac:dyDescent="0.25">
      <c r="A983" s="63">
        <f>'Daily Prices'!A983</f>
        <v>43602</v>
      </c>
      <c r="B983" s="64">
        <f>B982*(1+'Daily Returns'!B983)</f>
        <v>137.89226517529349</v>
      </c>
      <c r="C983" s="64">
        <f>C982*(1+'Daily Returns'!C983)</f>
        <v>118.01908002323353</v>
      </c>
      <c r="D983" s="64">
        <f>D982*(1+'Daily Returns'!D983)</f>
        <v>143.71943155817701</v>
      </c>
      <c r="E983" s="64">
        <f>E982*(1+'Daily Returns'!E983)</f>
        <v>135.53241266488638</v>
      </c>
      <c r="F983" s="39">
        <f>F982*(1+'Daily Returns'!E983)</f>
        <v>135532.41266488648</v>
      </c>
    </row>
    <row r="984" spans="1:6" x14ac:dyDescent="0.25">
      <c r="A984" s="60">
        <f>'Daily Prices'!A984</f>
        <v>43605</v>
      </c>
      <c r="B984" s="65">
        <f>B983*(1+'Daily Returns'!B984)</f>
        <v>143.06139334887789</v>
      </c>
      <c r="C984" s="65">
        <f>C983*(1+'Daily Returns'!C984)</f>
        <v>116.7458381108078</v>
      </c>
      <c r="D984" s="65">
        <f>D983*(1+'Daily Returns'!D984)</f>
        <v>150.06528264657098</v>
      </c>
      <c r="E984" s="65">
        <f>E983*(1+'Daily Returns'!E984)</f>
        <v>138.26704614654943</v>
      </c>
      <c r="F984" s="66">
        <f>F983*(1+'Daily Returns'!E984)</f>
        <v>138267.04614654952</v>
      </c>
    </row>
    <row r="985" spans="1:6" x14ac:dyDescent="0.25">
      <c r="A985" s="63">
        <f>'Daily Prices'!A985</f>
        <v>43606</v>
      </c>
      <c r="B985" s="64">
        <f>B984*(1+'Daily Returns'!B985)</f>
        <v>141.66952042967102</v>
      </c>
      <c r="C985" s="64">
        <f>C984*(1+'Daily Returns'!C985)</f>
        <v>116.00049317553353</v>
      </c>
      <c r="D985" s="64">
        <f>D984*(1+'Daily Returns'!D985)</f>
        <v>148.19643569344436</v>
      </c>
      <c r="E985" s="64">
        <f>E984*(1+'Daily Returns'!E985)</f>
        <v>136.99380530259543</v>
      </c>
      <c r="F985" s="39">
        <f>F984*(1+'Daily Returns'!E985)</f>
        <v>136993.80530259552</v>
      </c>
    </row>
    <row r="986" spans="1:6" x14ac:dyDescent="0.25">
      <c r="A986" s="60">
        <f>'Daily Prices'!A986</f>
        <v>43607</v>
      </c>
      <c r="B986" s="65">
        <f>B985*(1+'Daily Returns'!B986)</f>
        <v>142.17996229397437</v>
      </c>
      <c r="C986" s="65">
        <f>C985*(1+'Daily Returns'!C986)</f>
        <v>116.3409598658104</v>
      </c>
      <c r="D986" s="65">
        <f>D985*(1+'Daily Returns'!D986)</f>
        <v>149.01782153277765</v>
      </c>
      <c r="E986" s="65">
        <f>E985*(1+'Daily Returns'!E986)</f>
        <v>137.53050543753906</v>
      </c>
      <c r="F986" s="66">
        <f>F985*(1+'Daily Returns'!E986)</f>
        <v>137530.50543753916</v>
      </c>
    </row>
    <row r="987" spans="1:6" x14ac:dyDescent="0.25">
      <c r="A987" s="63">
        <f>'Daily Prices'!A987</f>
        <v>43608</v>
      </c>
      <c r="B987" s="64">
        <f>B986*(1+'Daily Returns'!B987)</f>
        <v>141.09364196144008</v>
      </c>
      <c r="C987" s="64">
        <f>C986*(1+'Daily Returns'!C987)</f>
        <v>117.19939188993582</v>
      </c>
      <c r="D987" s="64">
        <f>D986*(1+'Daily Returns'!D987)</f>
        <v>148.88599676735438</v>
      </c>
      <c r="E987" s="64">
        <f>E986*(1+'Daily Returns'!E987)</f>
        <v>137.58468007360167</v>
      </c>
      <c r="F987" s="39">
        <f>F986*(1+'Daily Returns'!E987)</f>
        <v>137584.68007360178</v>
      </c>
    </row>
    <row r="988" spans="1:6" x14ac:dyDescent="0.25">
      <c r="A988" s="60">
        <f>'Daily Prices'!A988</f>
        <v>43609</v>
      </c>
      <c r="B988" s="65">
        <f>B987*(1+'Daily Returns'!B988)</f>
        <v>143.35967520178073</v>
      </c>
      <c r="C988" s="65">
        <f>C987*(1+'Daily Returns'!C988)</f>
        <v>116.5986846992818</v>
      </c>
      <c r="D988" s="65">
        <f>D987*(1+'Daily Returns'!D988)</f>
        <v>152.67176053233686</v>
      </c>
      <c r="E988" s="65">
        <f>E987*(1+'Daily Returns'!E988)</f>
        <v>139.01502709257949</v>
      </c>
      <c r="F988" s="66">
        <f>F987*(1+'Daily Returns'!E988)</f>
        <v>139015.02709257961</v>
      </c>
    </row>
    <row r="989" spans="1:6" x14ac:dyDescent="0.25">
      <c r="A989" s="63">
        <f>'Daily Prices'!A989</f>
        <v>43612</v>
      </c>
      <c r="B989" s="64">
        <f>B988*(1+'Daily Returns'!B989)</f>
        <v>144.26331834835071</v>
      </c>
      <c r="C989" s="64">
        <f>C988*(1+'Daily Returns'!C989)</f>
        <v>116.5986846992818</v>
      </c>
      <c r="D989" s="64">
        <f>D988*(1+'Daily Returns'!D989)</f>
        <v>154.977854279057</v>
      </c>
      <c r="E989" s="64">
        <f>E988*(1+'Daily Returns'!E989)</f>
        <v>139.90784730365081</v>
      </c>
      <c r="F989" s="39">
        <f>F988*(1+'Daily Returns'!E989)</f>
        <v>139907.84730365095</v>
      </c>
    </row>
    <row r="990" spans="1:6" x14ac:dyDescent="0.25">
      <c r="A990" s="60">
        <f>'Daily Prices'!A990</f>
        <v>43613</v>
      </c>
      <c r="B990" s="65">
        <f>B989*(1+'Daily Returns'!B990)</f>
        <v>144.5048521241809</v>
      </c>
      <c r="C990" s="65">
        <f>C989*(1+'Daily Returns'!C990)</f>
        <v>116.5836431075776</v>
      </c>
      <c r="D990" s="65">
        <f>D989*(1+'Daily Returns'!D990)</f>
        <v>154.91278154453278</v>
      </c>
      <c r="E990" s="65">
        <f>E989*(1+'Daily Returns'!E990)</f>
        <v>139.95327684199268</v>
      </c>
      <c r="F990" s="66">
        <f>F989*(1+'Daily Returns'!E990)</f>
        <v>139953.27684199283</v>
      </c>
    </row>
    <row r="991" spans="1:6" x14ac:dyDescent="0.25">
      <c r="A991" s="63">
        <f>'Daily Prices'!A991</f>
        <v>43614</v>
      </c>
      <c r="B991" s="64">
        <f>B990*(1+'Daily Returns'!B991)</f>
        <v>143.60444445413845</v>
      </c>
      <c r="C991" s="64">
        <f>C990*(1+'Daily Returns'!C991)</f>
        <v>117.33585371711462</v>
      </c>
      <c r="D991" s="64">
        <f>D990*(1+'Daily Returns'!D991)</f>
        <v>153.23264552152642</v>
      </c>
      <c r="E991" s="64">
        <f>E990*(1+'Daily Returns'!E991)</f>
        <v>139.59749345236611</v>
      </c>
      <c r="F991" s="39">
        <f>F990*(1+'Daily Returns'!E991)</f>
        <v>139597.49345236627</v>
      </c>
    </row>
    <row r="992" spans="1:6" x14ac:dyDescent="0.25">
      <c r="A992" s="60">
        <f>'Daily Prices'!A992</f>
        <v>43615</v>
      </c>
      <c r="B992" s="65">
        <f>B991*(1+'Daily Returns'!B992)</f>
        <v>144.80382469679191</v>
      </c>
      <c r="C992" s="65">
        <f>C991*(1+'Daily Returns'!C992)</f>
        <v>117.14254043836333</v>
      </c>
      <c r="D992" s="65">
        <f>D991*(1+'Daily Returns'!D992)</f>
        <v>154.49652595562455</v>
      </c>
      <c r="E992" s="65">
        <f>E991*(1+'Daily Returns'!E992)</f>
        <v>140.20069666492196</v>
      </c>
      <c r="F992" s="66">
        <f>F991*(1+'Daily Returns'!E992)</f>
        <v>140200.69666492211</v>
      </c>
    </row>
    <row r="993" spans="1:6" x14ac:dyDescent="0.25">
      <c r="A993" s="63">
        <f>'Daily Prices'!A993</f>
        <v>43616</v>
      </c>
      <c r="B993" s="64">
        <f>B992*(1+'Daily Returns'!B993)</f>
        <v>144.37568753876178</v>
      </c>
      <c r="C993" s="64">
        <f>C992*(1+'Daily Returns'!C993)</f>
        <v>118.12598276427563</v>
      </c>
      <c r="D993" s="64">
        <f>D992*(1+'Daily Returns'!D993)</f>
        <v>153.82585696593125</v>
      </c>
      <c r="E993" s="64">
        <f>E992*(1+'Daily Returns'!E993)</f>
        <v>140.36456388272231</v>
      </c>
      <c r="F993" s="39">
        <f>F992*(1+'Daily Returns'!E993)</f>
        <v>140364.56388272246</v>
      </c>
    </row>
    <row r="994" spans="1:6" x14ac:dyDescent="0.25">
      <c r="A994" s="60">
        <f>'Daily Prices'!A994</f>
        <v>43619</v>
      </c>
      <c r="B994" s="65">
        <f>B993*(1+'Daily Returns'!B994)</f>
        <v>146.38757228018179</v>
      </c>
      <c r="C994" s="65">
        <f>C993*(1+'Daily Returns'!C994)</f>
        <v>119.38246666643117</v>
      </c>
      <c r="D994" s="65">
        <f>D993*(1+'Daily Returns'!D994)</f>
        <v>152.76687900795312</v>
      </c>
      <c r="E994" s="65">
        <f>E993*(1+'Daily Returns'!E994)</f>
        <v>141.25868127415654</v>
      </c>
      <c r="F994" s="66">
        <f>F993*(1+'Daily Returns'!E994)</f>
        <v>141258.6812741567</v>
      </c>
    </row>
    <row r="995" spans="1:6" x14ac:dyDescent="0.25">
      <c r="A995" s="63">
        <f>'Daily Prices'!A995</f>
        <v>43622</v>
      </c>
      <c r="B995" s="64">
        <f>B994*(1+'Daily Returns'!B995)</f>
        <v>143.70503505584256</v>
      </c>
      <c r="C995" s="64">
        <f>C994*(1+'Daily Returns'!C995)</f>
        <v>121.07422645535641</v>
      </c>
      <c r="D995" s="64">
        <f>D994*(1+'Daily Returns'!D995)</f>
        <v>151.71519133483068</v>
      </c>
      <c r="E995" s="64">
        <f>E994*(1+'Daily Returns'!E995)</f>
        <v>140.99108374996277</v>
      </c>
      <c r="F995" s="39">
        <f>F994*(1+'Daily Returns'!E995)</f>
        <v>140991.08374996291</v>
      </c>
    </row>
    <row r="996" spans="1:6" x14ac:dyDescent="0.25">
      <c r="A996" s="60">
        <f>'Daily Prices'!A996</f>
        <v>43627</v>
      </c>
      <c r="B996" s="65">
        <f>B995*(1+'Daily Returns'!B996)</f>
        <v>145.23457931897914</v>
      </c>
      <c r="C996" s="65">
        <f>C995*(1+'Daily Returns'!C996)</f>
        <v>120.45446832886785</v>
      </c>
      <c r="D996" s="65">
        <f>D995*(1+'Daily Returns'!D996)</f>
        <v>148.6103822498373</v>
      </c>
      <c r="E996" s="65">
        <f>E995*(1+'Daily Returns'!E996)</f>
        <v>140.28699453444864</v>
      </c>
      <c r="F996" s="66">
        <f>F995*(1+'Daily Returns'!E996)</f>
        <v>140286.99453444878</v>
      </c>
    </row>
    <row r="997" spans="1:6" x14ac:dyDescent="0.25">
      <c r="A997" s="63">
        <f>'Daily Prices'!A997</f>
        <v>43628</v>
      </c>
      <c r="B997" s="64">
        <f>B996*(1+'Daily Returns'!B997)</f>
        <v>144.53059052172574</v>
      </c>
      <c r="C997" s="64">
        <f>C996*(1+'Daily Returns'!C997)</f>
        <v>121.10636672055746</v>
      </c>
      <c r="D997" s="64">
        <f>D996*(1+'Daily Returns'!D997)</f>
        <v>150.62945460186947</v>
      </c>
      <c r="E997" s="64">
        <f>E996*(1+'Daily Returns'!E997)</f>
        <v>140.95848165857683</v>
      </c>
      <c r="F997" s="39">
        <f>F996*(1+'Daily Returns'!E997)</f>
        <v>140958.48165857699</v>
      </c>
    </row>
    <row r="998" spans="1:6" x14ac:dyDescent="0.25">
      <c r="A998" s="60">
        <f>'Daily Prices'!A998</f>
        <v>43629</v>
      </c>
      <c r="B998" s="65">
        <f>B997*(1+'Daily Returns'!B998)</f>
        <v>144.47442410335464</v>
      </c>
      <c r="C998" s="65">
        <f>C997*(1+'Daily Returns'!C998)</f>
        <v>121.73798254782358</v>
      </c>
      <c r="D998" s="65">
        <f>D997*(1+'Daily Returns'!D998)</f>
        <v>152.67595877327398</v>
      </c>
      <c r="E998" s="65">
        <f>E997*(1+'Daily Returns'!E998)</f>
        <v>141.81064234071968</v>
      </c>
      <c r="F998" s="66">
        <f>F997*(1+'Daily Returns'!E998)</f>
        <v>141810.64234071985</v>
      </c>
    </row>
    <row r="999" spans="1:6" x14ac:dyDescent="0.25">
      <c r="A999" s="63">
        <f>'Daily Prices'!A999</f>
        <v>43630</v>
      </c>
      <c r="B999" s="64">
        <f>B998*(1+'Daily Returns'!B999)</f>
        <v>143.42274881723307</v>
      </c>
      <c r="C999" s="64">
        <f>C998*(1+'Daily Returns'!C999)</f>
        <v>123.63784826099982</v>
      </c>
      <c r="D999" s="64">
        <f>D998*(1+'Daily Returns'!D999)</f>
        <v>151.96729570310038</v>
      </c>
      <c r="E999" s="64">
        <f>E998*(1+'Daily Returns'!E999)</f>
        <v>142.18873713173451</v>
      </c>
      <c r="F999" s="39">
        <f>F998*(1+'Daily Returns'!E999)</f>
        <v>142188.73713173467</v>
      </c>
    </row>
    <row r="1000" spans="1:6" x14ac:dyDescent="0.25">
      <c r="A1000" s="60">
        <f>'Daily Prices'!A1000</f>
        <v>43633</v>
      </c>
      <c r="B1000" s="65">
        <f>B999*(1+'Daily Returns'!B1000)</f>
        <v>141.63676577403837</v>
      </c>
      <c r="C1000" s="65">
        <f>C999*(1+'Daily Returns'!C1000)</f>
        <v>122.76784678959686</v>
      </c>
      <c r="D1000" s="65">
        <f>D999*(1+'Daily Returns'!D1000)</f>
        <v>149.91960368605552</v>
      </c>
      <c r="E1000" s="65">
        <f>E999*(1+'Daily Returns'!E1000)</f>
        <v>140.68255777999948</v>
      </c>
      <c r="F1000" s="66">
        <f>F999*(1+'Daily Returns'!E1000)</f>
        <v>140682.55777999965</v>
      </c>
    </row>
    <row r="1001" spans="1:6" x14ac:dyDescent="0.25">
      <c r="A1001" s="63">
        <f>'Daily Prices'!A1001</f>
        <v>43634</v>
      </c>
      <c r="B1001" s="64">
        <f>B1000*(1+'Daily Returns'!B1001)</f>
        <v>141.94777141103825</v>
      </c>
      <c r="C1001" s="64">
        <f>C1000*(1+'Daily Returns'!C1001)</f>
        <v>122.22144917874648</v>
      </c>
      <c r="D1001" s="64">
        <f>D1000*(1+'Daily Returns'!D1001)</f>
        <v>151.02290140431157</v>
      </c>
      <c r="E1001" s="64">
        <f>E1000*(1+'Daily Returns'!E1001)</f>
        <v>140.83537491879403</v>
      </c>
      <c r="F1001" s="39">
        <f>F1000*(1+'Daily Returns'!E1001)</f>
        <v>140835.3749187942</v>
      </c>
    </row>
    <row r="1002" spans="1:6" x14ac:dyDescent="0.25">
      <c r="A1002" s="60">
        <f>'Daily Prices'!A1002</f>
        <v>43635</v>
      </c>
      <c r="B1002" s="65">
        <f>B1001*(1+'Daily Returns'!B1002)</f>
        <v>142.18915977219302</v>
      </c>
      <c r="C1002" s="65">
        <f>C1001*(1+'Daily Returns'!C1002)</f>
        <v>122.75364375352748</v>
      </c>
      <c r="D1002" s="65">
        <f>D1001*(1+'Daily Returns'!D1002)</f>
        <v>150.84762484518987</v>
      </c>
      <c r="E1002" s="65">
        <f>E1001*(1+'Daily Returns'!E1002)</f>
        <v>141.10348646125703</v>
      </c>
      <c r="F1002" s="66">
        <f>F1001*(1+'Daily Returns'!E1002)</f>
        <v>141103.48646125718</v>
      </c>
    </row>
    <row r="1003" spans="1:6" x14ac:dyDescent="0.25">
      <c r="A1003" s="63">
        <f>'Daily Prices'!A1003</f>
        <v>43636</v>
      </c>
      <c r="B1003" s="64">
        <f>B1002*(1+'Daily Returns'!B1003)</f>
        <v>143.9664542885329</v>
      </c>
      <c r="C1003" s="64">
        <f>C1002*(1+'Daily Returns'!C1003)</f>
        <v>125.71134740036653</v>
      </c>
      <c r="D1003" s="64">
        <f>D1002*(1+'Daily Returns'!D1003)</f>
        <v>153.1289489703814</v>
      </c>
      <c r="E1003" s="64">
        <f>E1002*(1+'Daily Returns'!E1003)</f>
        <v>143.63272621038666</v>
      </c>
      <c r="F1003" s="39">
        <f>F1002*(1+'Daily Returns'!E1003)</f>
        <v>143632.72621038681</v>
      </c>
    </row>
    <row r="1004" spans="1:6" x14ac:dyDescent="0.25">
      <c r="A1004" s="60">
        <f>'Daily Prices'!A1004</f>
        <v>43637</v>
      </c>
      <c r="B1004" s="65">
        <f>B1003*(1+'Daily Returns'!B1004)</f>
        <v>142.48635101503044</v>
      </c>
      <c r="C1004" s="65">
        <f>C1003*(1+'Daily Returns'!C1004)</f>
        <v>127.35069746209882</v>
      </c>
      <c r="D1004" s="65">
        <f>D1003*(1+'Daily Returns'!D1004)</f>
        <v>152.26516089758391</v>
      </c>
      <c r="E1004" s="65">
        <f>E1003*(1+'Daily Returns'!E1004)</f>
        <v>143.69588050296602</v>
      </c>
      <c r="F1004" s="66">
        <f>F1003*(1+'Daily Returns'!E1004)</f>
        <v>143695.88050296617</v>
      </c>
    </row>
    <row r="1005" spans="1:6" x14ac:dyDescent="0.25">
      <c r="A1005" s="63">
        <f>'Daily Prices'!A1005</f>
        <v>43640</v>
      </c>
      <c r="B1005" s="64">
        <f>B1004*(1+'Daily Returns'!B1005)</f>
        <v>142.2263132217563</v>
      </c>
      <c r="C1005" s="64">
        <f>C1004*(1+'Daily Returns'!C1005)</f>
        <v>127.59830721822179</v>
      </c>
      <c r="D1005" s="64">
        <f>D1004*(1+'Daily Returns'!D1005)</f>
        <v>152.38984865341425</v>
      </c>
      <c r="E1005" s="64">
        <f>E1004*(1+'Daily Returns'!E1005)</f>
        <v>143.76426406594845</v>
      </c>
      <c r="F1005" s="39">
        <f>F1004*(1+'Daily Returns'!E1005)</f>
        <v>143764.26406594861</v>
      </c>
    </row>
    <row r="1006" spans="1:6" x14ac:dyDescent="0.25">
      <c r="A1006" s="60">
        <f>'Daily Prices'!A1006</f>
        <v>43641</v>
      </c>
      <c r="B1006" s="65">
        <f>B1005*(1+'Daily Returns'!B1006)</f>
        <v>143.36047498249536</v>
      </c>
      <c r="C1006" s="65">
        <f>C1005*(1+'Daily Returns'!C1006)</f>
        <v>129.92890227433369</v>
      </c>
      <c r="D1006" s="65">
        <f>D1005*(1+'Daily Returns'!D1006)</f>
        <v>153.95663217112033</v>
      </c>
      <c r="E1006" s="65">
        <f>E1005*(1+'Daily Returns'!E1006)</f>
        <v>145.60196903639113</v>
      </c>
      <c r="F1006" s="66">
        <f>F1005*(1+'Daily Returns'!E1006)</f>
        <v>145601.96903639127</v>
      </c>
    </row>
    <row r="1007" spans="1:6" x14ac:dyDescent="0.25">
      <c r="A1007" s="63">
        <f>'Daily Prices'!A1007</f>
        <v>43642</v>
      </c>
      <c r="B1007" s="64">
        <f>B1006*(1+'Daily Returns'!B1007)</f>
        <v>143.93173653478249</v>
      </c>
      <c r="C1007" s="64">
        <f>C1006*(1+'Daily Returns'!C1007)</f>
        <v>127.27150636431018</v>
      </c>
      <c r="D1007" s="64">
        <f>D1006*(1+'Daily Returns'!D1007)</f>
        <v>155.11135834085519</v>
      </c>
      <c r="E1007" s="64">
        <f>E1006*(1+'Daily Returns'!E1007)</f>
        <v>144.91246515817701</v>
      </c>
      <c r="F1007" s="39">
        <f>F1006*(1+'Daily Returns'!E1007)</f>
        <v>144912.46515817713</v>
      </c>
    </row>
    <row r="1008" spans="1:6" x14ac:dyDescent="0.25">
      <c r="A1008" s="60">
        <f>'Daily Prices'!A1008</f>
        <v>43643</v>
      </c>
      <c r="B1008" s="65">
        <f>B1007*(1+'Daily Returns'!B1008)</f>
        <v>143.91112400454531</v>
      </c>
      <c r="C1008" s="65">
        <f>C1007*(1+'Daily Returns'!C1008)</f>
        <v>126.85522900364839</v>
      </c>
      <c r="D1008" s="65">
        <f>D1007*(1+'Daily Returns'!D1008)</f>
        <v>154.98793005730599</v>
      </c>
      <c r="E1008" s="65">
        <f>E1007*(1+'Daily Returns'!E1008)</f>
        <v>144.68205464154127</v>
      </c>
      <c r="F1008" s="66">
        <f>F1007*(1+'Daily Returns'!E1008)</f>
        <v>144682.05464154138</v>
      </c>
    </row>
    <row r="1009" spans="1:6" x14ac:dyDescent="0.25">
      <c r="A1009" s="63">
        <f>'Daily Prices'!A1009</f>
        <v>43644</v>
      </c>
      <c r="B1009" s="64">
        <f>B1008*(1+'Daily Returns'!B1009)</f>
        <v>143.21396969703542</v>
      </c>
      <c r="C1009" s="64">
        <f>C1008*(1+'Daily Returns'!C1009)</f>
        <v>127.24819713814117</v>
      </c>
      <c r="D1009" s="64">
        <f>D1008*(1+'Daily Returns'!D1009)</f>
        <v>154.65521946304497</v>
      </c>
      <c r="E1009" s="64">
        <f>E1008*(1+'Daily Returns'!E1009)</f>
        <v>144.55788842864823</v>
      </c>
      <c r="F1009" s="39">
        <f>F1008*(1+'Daily Returns'!E1009)</f>
        <v>144557.88842864832</v>
      </c>
    </row>
    <row r="1010" spans="1:6" x14ac:dyDescent="0.25">
      <c r="A1010" s="60">
        <f>'Daily Prices'!A1010</f>
        <v>43647</v>
      </c>
      <c r="B1010" s="65">
        <f>B1009*(1+'Daily Returns'!B1010)</f>
        <v>144.27498787605109</v>
      </c>
      <c r="C1010" s="65">
        <f>C1009*(1+'Daily Returns'!C1010)</f>
        <v>125.50235051075285</v>
      </c>
      <c r="D1010" s="65">
        <f>D1009*(1+'Daily Returns'!D1010)</f>
        <v>152.28495676544259</v>
      </c>
      <c r="E1010" s="65">
        <f>E1009*(1+'Daily Returns'!E1010)</f>
        <v>143.42119357573725</v>
      </c>
      <c r="F1010" s="66">
        <f>F1009*(1+'Daily Returns'!E1010)</f>
        <v>143421.19357573736</v>
      </c>
    </row>
    <row r="1011" spans="1:6" x14ac:dyDescent="0.25">
      <c r="A1011" s="63">
        <f>'Daily Prices'!A1011</f>
        <v>43648</v>
      </c>
      <c r="B1011" s="64">
        <f>B1010*(1+'Daily Returns'!B1011)</f>
        <v>144.74751286374538</v>
      </c>
      <c r="C1011" s="64">
        <f>C1010*(1+'Daily Returns'!C1011)</f>
        <v>125.55439336985563</v>
      </c>
      <c r="D1011" s="64">
        <f>D1010*(1+'Daily Returns'!D1011)</f>
        <v>149.95102097148512</v>
      </c>
      <c r="E1011" s="64">
        <f>E1010*(1+'Daily Returns'!E1011)</f>
        <v>142.92647488891555</v>
      </c>
      <c r="F1011" s="39">
        <f>F1010*(1+'Daily Returns'!E1011)</f>
        <v>142926.47488891563</v>
      </c>
    </row>
    <row r="1012" spans="1:6" x14ac:dyDescent="0.25">
      <c r="A1012" s="60">
        <f>'Daily Prices'!A1012</f>
        <v>43649</v>
      </c>
      <c r="B1012" s="65">
        <f>B1011*(1+'Daily Returns'!B1012)</f>
        <v>144.83029016771368</v>
      </c>
      <c r="C1012" s="65">
        <f>C1011*(1+'Daily Returns'!C1012)</f>
        <v>127.40939635655494</v>
      </c>
      <c r="D1012" s="65">
        <f>D1011*(1+'Daily Returns'!D1012)</f>
        <v>147.65285533110034</v>
      </c>
      <c r="E1012" s="65">
        <f>E1011*(1+'Daily Returns'!E1012)</f>
        <v>143.13851035380267</v>
      </c>
      <c r="F1012" s="66">
        <f>F1011*(1+'Daily Returns'!E1012)</f>
        <v>143138.51035380273</v>
      </c>
    </row>
    <row r="1013" spans="1:6" x14ac:dyDescent="0.25">
      <c r="A1013" s="63">
        <f>'Daily Prices'!A1013</f>
        <v>43651</v>
      </c>
      <c r="B1013" s="64">
        <f>B1012*(1+'Daily Returns'!B1013)</f>
        <v>143.64566951461276</v>
      </c>
      <c r="C1013" s="64">
        <f>C1012*(1+'Daily Returns'!C1013)</f>
        <v>124.73917316580099</v>
      </c>
      <c r="D1013" s="64">
        <f>D1012*(1+'Daily Returns'!D1013)</f>
        <v>145.38991162702828</v>
      </c>
      <c r="E1013" s="64">
        <f>E1012*(1+'Daily Returns'!E1013)</f>
        <v>140.92920010543625</v>
      </c>
      <c r="F1013" s="39">
        <f>F1012*(1+'Daily Returns'!E1013)</f>
        <v>140929.20010543629</v>
      </c>
    </row>
    <row r="1014" spans="1:6" x14ac:dyDescent="0.25">
      <c r="A1014" s="60">
        <f>'Daily Prices'!A1014</f>
        <v>43654</v>
      </c>
      <c r="B1014" s="65">
        <f>B1013*(1+'Daily Returns'!B1014)</f>
        <v>140.76347794095696</v>
      </c>
      <c r="C1014" s="65">
        <f>C1013*(1+'Daily Returns'!C1014)</f>
        <v>125.84199174782681</v>
      </c>
      <c r="D1014" s="65">
        <f>D1013*(1+'Daily Returns'!D1014)</f>
        <v>146.44357246337978</v>
      </c>
      <c r="E1014" s="65">
        <f>E1013*(1+'Daily Returns'!E1014)</f>
        <v>140.88567594081761</v>
      </c>
      <c r="F1014" s="66">
        <f>F1013*(1+'Daily Returns'!E1014)</f>
        <v>140885.67594081766</v>
      </c>
    </row>
    <row r="1015" spans="1:6" x14ac:dyDescent="0.25">
      <c r="A1015" s="63">
        <f>'Daily Prices'!A1015</f>
        <v>43656</v>
      </c>
      <c r="B1015" s="64">
        <f>B1014*(1+'Daily Returns'!B1015)</f>
        <v>140.16898639427558</v>
      </c>
      <c r="C1015" s="64">
        <f>C1014*(1+'Daily Returns'!C1015)</f>
        <v>126.18819730323159</v>
      </c>
      <c r="D1015" s="64">
        <f>D1014*(1+'Daily Returns'!D1015)</f>
        <v>147.50486932581896</v>
      </c>
      <c r="E1015" s="64">
        <f>E1014*(1+'Daily Returns'!E1015)</f>
        <v>141.16851602966716</v>
      </c>
      <c r="F1015" s="39">
        <f>F1014*(1+'Daily Returns'!E1015)</f>
        <v>141168.5160296672</v>
      </c>
    </row>
    <row r="1016" spans="1:6" x14ac:dyDescent="0.25">
      <c r="A1016" s="60">
        <f>'Daily Prices'!A1016</f>
        <v>43657</v>
      </c>
      <c r="B1016" s="65">
        <f>B1015*(1+'Daily Returns'!B1016)</f>
        <v>141.13624846133064</v>
      </c>
      <c r="C1016" s="65">
        <f>C1015*(1+'Daily Returns'!C1016)</f>
        <v>126.77619513504126</v>
      </c>
      <c r="D1016" s="65">
        <f>D1015*(1+'Daily Returns'!D1016)</f>
        <v>148.573857553685</v>
      </c>
      <c r="E1016" s="65">
        <f>E1015*(1+'Daily Returns'!E1016)</f>
        <v>142.03080480780784</v>
      </c>
      <c r="F1016" s="66">
        <f>F1015*(1+'Daily Returns'!E1016)</f>
        <v>142030.80480780787</v>
      </c>
    </row>
    <row r="1017" spans="1:6" x14ac:dyDescent="0.25">
      <c r="A1017" s="63">
        <f>'Daily Prices'!A1017</f>
        <v>43661</v>
      </c>
      <c r="B1017" s="64">
        <f>B1016*(1+'Daily Returns'!B1017)</f>
        <v>141.40381146405642</v>
      </c>
      <c r="C1017" s="64">
        <f>C1016*(1+'Daily Returns'!C1017)</f>
        <v>126.82538166401208</v>
      </c>
      <c r="D1017" s="64">
        <f>D1016*(1+'Daily Returns'!D1017)</f>
        <v>149.30099288398159</v>
      </c>
      <c r="E1017" s="64">
        <f>E1016*(1+'Daily Returns'!E1017)</f>
        <v>142.3421583654806</v>
      </c>
      <c r="F1017" s="39">
        <f>F1016*(1+'Daily Returns'!E1017)</f>
        <v>142342.15836548063</v>
      </c>
    </row>
    <row r="1018" spans="1:6" x14ac:dyDescent="0.25">
      <c r="A1018" s="60">
        <f>'Daily Prices'!A1018</f>
        <v>43662</v>
      </c>
      <c r="B1018" s="65">
        <f>B1017*(1+'Daily Returns'!B1018)</f>
        <v>142.25568698618599</v>
      </c>
      <c r="C1018" s="65">
        <f>C1017*(1+'Daily Returns'!C1018)</f>
        <v>126.92004673375411</v>
      </c>
      <c r="D1018" s="65">
        <f>D1017*(1+'Daily Returns'!D1018)</f>
        <v>150.64652910430527</v>
      </c>
      <c r="E1018" s="65">
        <f>E1017*(1+'Daily Returns'!E1018)</f>
        <v>143.02676222653949</v>
      </c>
      <c r="F1018" s="66">
        <f>F1017*(1+'Daily Returns'!E1018)</f>
        <v>143026.76222653952</v>
      </c>
    </row>
    <row r="1019" spans="1:6" x14ac:dyDescent="0.25">
      <c r="A1019" s="63">
        <f>'Daily Prices'!A1019</f>
        <v>43663</v>
      </c>
      <c r="B1019" s="64">
        <f>B1018*(1+'Daily Returns'!B1019)</f>
        <v>142.56323902464524</v>
      </c>
      <c r="C1019" s="64">
        <f>C1018*(1+'Daily Returns'!C1019)</f>
        <v>127.22062962163768</v>
      </c>
      <c r="D1019" s="64">
        <f>D1018*(1+'Daily Returns'!D1019)</f>
        <v>151.02332122840528</v>
      </c>
      <c r="E1019" s="64">
        <f>E1018*(1+'Daily Returns'!E1019)</f>
        <v>143.36233936870062</v>
      </c>
      <c r="F1019" s="39">
        <f>F1018*(1+'Daily Returns'!E1019)</f>
        <v>143362.33936870066</v>
      </c>
    </row>
    <row r="1020" spans="1:6" x14ac:dyDescent="0.25">
      <c r="A1020" s="60">
        <f>'Daily Prices'!A1020</f>
        <v>43664</v>
      </c>
      <c r="B1020" s="65">
        <f>B1019*(1+'Daily Returns'!B1020)</f>
        <v>141.40653798922003</v>
      </c>
      <c r="C1020" s="65">
        <f>C1019*(1+'Daily Returns'!C1020)</f>
        <v>127.8731569300535</v>
      </c>
      <c r="D1020" s="65">
        <f>D1019*(1+'Daily Returns'!D1020)</f>
        <v>148.82449253762672</v>
      </c>
      <c r="E1020" s="65">
        <f>E1019*(1+'Daily Returns'!E1020)</f>
        <v>142.68132536667139</v>
      </c>
      <c r="F1020" s="66">
        <f>F1019*(1+'Daily Returns'!E1020)</f>
        <v>142681.32536667143</v>
      </c>
    </row>
    <row r="1021" spans="1:6" x14ac:dyDescent="0.25">
      <c r="A1021" s="63">
        <f>'Daily Prices'!A1021</f>
        <v>43665</v>
      </c>
      <c r="B1021" s="64">
        <f>B1020*(1+'Daily Returns'!B1021)</f>
        <v>139.36909661859949</v>
      </c>
      <c r="C1021" s="64">
        <f>C1020*(1+'Daily Returns'!C1021)</f>
        <v>129.92567907611149</v>
      </c>
      <c r="D1021" s="64">
        <f>D1020*(1+'Daily Returns'!D1021)</f>
        <v>147.13931862549589</v>
      </c>
      <c r="E1021" s="64">
        <f>E1020*(1+'Daily Returns'!E1021)</f>
        <v>142.49598325489816</v>
      </c>
      <c r="F1021" s="39">
        <f>F1020*(1+'Daily Returns'!E1021)</f>
        <v>142495.98325489819</v>
      </c>
    </row>
    <row r="1022" spans="1:6" x14ac:dyDescent="0.25">
      <c r="A1022" s="60">
        <f>'Daily Prices'!A1022</f>
        <v>43668</v>
      </c>
      <c r="B1022" s="65">
        <f>B1021*(1+'Daily Returns'!B1022)</f>
        <v>138.25711059585808</v>
      </c>
      <c r="C1022" s="65">
        <f>C1021*(1+'Daily Returns'!C1022)</f>
        <v>128.89962764199112</v>
      </c>
      <c r="D1022" s="65">
        <f>D1021*(1+'Daily Returns'!D1022)</f>
        <v>146.83536598165367</v>
      </c>
      <c r="E1022" s="65">
        <f>E1021*(1+'Daily Returns'!E1022)</f>
        <v>141.61646593530435</v>
      </c>
      <c r="F1022" s="66">
        <f>F1021*(1+'Daily Returns'!E1022)</f>
        <v>141616.46593530438</v>
      </c>
    </row>
    <row r="1023" spans="1:6" x14ac:dyDescent="0.25">
      <c r="A1023" s="63">
        <f>'Daily Prices'!A1023</f>
        <v>43669</v>
      </c>
      <c r="B1023" s="64">
        <f>B1022*(1+'Daily Returns'!B1023)</f>
        <v>138.08119519229965</v>
      </c>
      <c r="C1023" s="64">
        <f>C1022*(1+'Daily Returns'!C1023)</f>
        <v>128.93915767872664</v>
      </c>
      <c r="D1023" s="64">
        <f>D1022*(1+'Daily Returns'!D1023)</f>
        <v>146.29862087785216</v>
      </c>
      <c r="E1023" s="64">
        <f>E1022*(1+'Daily Returns'!E1023)</f>
        <v>141.42448063385638</v>
      </c>
      <c r="F1023" s="39">
        <f>F1022*(1+'Daily Returns'!E1023)</f>
        <v>141424.48063385641</v>
      </c>
    </row>
    <row r="1024" spans="1:6" x14ac:dyDescent="0.25">
      <c r="A1024" s="60">
        <f>'Daily Prices'!A1024</f>
        <v>43670</v>
      </c>
      <c r="B1024" s="65">
        <f>B1023*(1+'Daily Returns'!B1024)</f>
        <v>137.59009347982374</v>
      </c>
      <c r="C1024" s="65">
        <f>C1023*(1+'Daily Returns'!C1024)</f>
        <v>128.91359483428795</v>
      </c>
      <c r="D1024" s="65">
        <f>D1023*(1+'Daily Returns'!D1024)</f>
        <v>144.89158042780073</v>
      </c>
      <c r="E1024" s="65">
        <f>E1023*(1+'Daily Returns'!E1024)</f>
        <v>140.85431874929662</v>
      </c>
      <c r="F1024" s="66">
        <f>F1023*(1+'Daily Returns'!E1024)</f>
        <v>140854.31874929665</v>
      </c>
    </row>
    <row r="1025" spans="1:6" x14ac:dyDescent="0.25">
      <c r="A1025" s="63">
        <f>'Daily Prices'!A1025</f>
        <v>43671</v>
      </c>
      <c r="B1025" s="64">
        <f>B1024*(1+'Daily Returns'!B1025)</f>
        <v>137.52949191385309</v>
      </c>
      <c r="C1025" s="64">
        <f>C1024*(1+'Daily Returns'!C1025)</f>
        <v>128.10259361327266</v>
      </c>
      <c r="D1025" s="64">
        <f>D1024*(1+'Daily Returns'!D1025)</f>
        <v>144.60442074770668</v>
      </c>
      <c r="E1025" s="64">
        <f>E1024*(1+'Daily Returns'!E1025)</f>
        <v>140.39751114299096</v>
      </c>
      <c r="F1025" s="39">
        <f>F1024*(1+'Daily Returns'!E1025)</f>
        <v>140397.51114299102</v>
      </c>
    </row>
    <row r="1026" spans="1:6" x14ac:dyDescent="0.25">
      <c r="A1026" s="60">
        <f>'Daily Prices'!A1026</f>
        <v>43672</v>
      </c>
      <c r="B1026" s="65">
        <f>B1025*(1+'Daily Returns'!B1026)</f>
        <v>137.71784027215773</v>
      </c>
      <c r="C1026" s="65">
        <f>C1025*(1+'Daily Returns'!C1026)</f>
        <v>128.17278334041575</v>
      </c>
      <c r="D1026" s="65">
        <f>D1025*(1+'Daily Returns'!D1026)</f>
        <v>144.64745271731141</v>
      </c>
      <c r="E1026" s="65">
        <f>E1025*(1+'Daily Returns'!E1026)</f>
        <v>140.49849853895617</v>
      </c>
      <c r="F1026" s="66">
        <f>F1025*(1+'Daily Returns'!E1026)</f>
        <v>140498.49853895622</v>
      </c>
    </row>
    <row r="1027" spans="1:6" x14ac:dyDescent="0.25">
      <c r="A1027" s="63">
        <f>'Daily Prices'!A1027</f>
        <v>43675</v>
      </c>
      <c r="B1027" s="64">
        <f>B1026*(1+'Daily Returns'!B1027)</f>
        <v>137.00378150863327</v>
      </c>
      <c r="C1027" s="64">
        <f>C1026*(1+'Daily Returns'!C1027)</f>
        <v>127.79437200765052</v>
      </c>
      <c r="D1027" s="64">
        <f>D1026*(1+'Daily Returns'!D1027)</f>
        <v>143.8819034824408</v>
      </c>
      <c r="E1027" s="64">
        <f>E1026*(1+'Daily Returns'!E1027)</f>
        <v>139.89095792049116</v>
      </c>
      <c r="F1027" s="39">
        <f>F1026*(1+'Daily Returns'!E1027)</f>
        <v>139890.9579204912</v>
      </c>
    </row>
    <row r="1028" spans="1:6" x14ac:dyDescent="0.25">
      <c r="A1028" s="60">
        <f>'Daily Prices'!A1028</f>
        <v>43676</v>
      </c>
      <c r="B1028" s="65">
        <f>B1027*(1+'Daily Returns'!B1028)</f>
        <v>135.95268788121328</v>
      </c>
      <c r="C1028" s="65">
        <f>C1027*(1+'Daily Returns'!C1028)</f>
        <v>128.7204649895821</v>
      </c>
      <c r="D1028" s="65">
        <f>D1027*(1+'Daily Returns'!D1028)</f>
        <v>141.88899850962443</v>
      </c>
      <c r="E1028" s="65">
        <f>E1027*(1+'Daily Returns'!E1028)</f>
        <v>139.39319829307169</v>
      </c>
      <c r="F1028" s="66">
        <f>F1027*(1+'Daily Returns'!E1028)</f>
        <v>139393.19829307173</v>
      </c>
    </row>
    <row r="1029" spans="1:6" x14ac:dyDescent="0.25">
      <c r="A1029" s="63">
        <f>'Daily Prices'!A1029</f>
        <v>43677</v>
      </c>
      <c r="B1029" s="64">
        <f>B1028*(1+'Daily Returns'!B1029)</f>
        <v>136.25762245551547</v>
      </c>
      <c r="C1029" s="64">
        <f>C1028*(1+'Daily Returns'!C1029)</f>
        <v>128.82358112783402</v>
      </c>
      <c r="D1029" s="64">
        <f>D1028*(1+'Daily Returns'!D1029)</f>
        <v>142.90140431159338</v>
      </c>
      <c r="E1029" s="64">
        <f>E1028*(1+'Daily Returns'!E1029)</f>
        <v>139.83003942829444</v>
      </c>
      <c r="F1029" s="39">
        <f>F1028*(1+'Daily Returns'!E1029)</f>
        <v>139830.03942829449</v>
      </c>
    </row>
    <row r="1030" spans="1:6" x14ac:dyDescent="0.25">
      <c r="A1030" s="60">
        <f>'Daily Prices'!A1030</f>
        <v>43678</v>
      </c>
      <c r="B1030" s="65">
        <f>B1029*(1+'Daily Returns'!B1030)</f>
        <v>134.5751746612016</v>
      </c>
      <c r="C1030" s="65">
        <f>C1029*(1+'Daily Returns'!C1030)</f>
        <v>126.91791103737086</v>
      </c>
      <c r="D1030" s="65">
        <f>D1029*(1+'Daily Returns'!D1030)</f>
        <v>139.52853754276953</v>
      </c>
      <c r="E1030" s="65">
        <f>E1029*(1+'Daily Returns'!E1030)</f>
        <v>137.49456481641801</v>
      </c>
      <c r="F1030" s="66">
        <f>F1029*(1+'Daily Returns'!E1030)</f>
        <v>137494.56481641805</v>
      </c>
    </row>
    <row r="1031" spans="1:6" x14ac:dyDescent="0.25">
      <c r="A1031" s="63">
        <f>'Daily Prices'!A1031</f>
        <v>43679</v>
      </c>
      <c r="B1031" s="64">
        <f>B1030*(1+'Daily Returns'!B1031)</f>
        <v>134.93834781299927</v>
      </c>
      <c r="C1031" s="64">
        <f>C1030*(1+'Daily Returns'!C1031)</f>
        <v>131.50951413431429</v>
      </c>
      <c r="D1031" s="64">
        <f>D1030*(1+'Daily Returns'!D1031)</f>
        <v>136.17897101114627</v>
      </c>
      <c r="E1031" s="64">
        <f>E1030*(1+'Daily Returns'!E1031)</f>
        <v>138.60535580541432</v>
      </c>
      <c r="F1031" s="39">
        <f>F1030*(1+'Daily Returns'!E1031)</f>
        <v>138605.35580541435</v>
      </c>
    </row>
    <row r="1032" spans="1:6" x14ac:dyDescent="0.25">
      <c r="A1032" s="60">
        <f>'Daily Prices'!A1032</f>
        <v>43682</v>
      </c>
      <c r="B1032" s="65">
        <f>B1031*(1+'Daily Returns'!B1032)</f>
        <v>133.41738301571095</v>
      </c>
      <c r="C1032" s="65">
        <f>C1031*(1+'Daily Returns'!C1032)</f>
        <v>136.20740415800475</v>
      </c>
      <c r="D1032" s="65">
        <f>D1031*(1+'Daily Returns'!D1032)</f>
        <v>143.66002644891785</v>
      </c>
      <c r="E1032" s="65">
        <f>E1031*(1+'Daily Returns'!E1032)</f>
        <v>142.40152089426334</v>
      </c>
      <c r="F1032" s="66">
        <f>F1031*(1+'Daily Returns'!E1032)</f>
        <v>142401.52089426338</v>
      </c>
    </row>
    <row r="1033" spans="1:6" x14ac:dyDescent="0.25">
      <c r="A1033" s="63">
        <f>'Daily Prices'!A1033</f>
        <v>43684</v>
      </c>
      <c r="B1033" s="64">
        <f>B1032*(1+'Daily Returns'!B1033)</f>
        <v>133.38342868900637</v>
      </c>
      <c r="C1033" s="64">
        <f>C1032*(1+'Daily Returns'!C1033)</f>
        <v>140.29314856808168</v>
      </c>
      <c r="D1033" s="64">
        <f>D1032*(1+'Daily Returns'!D1033)</f>
        <v>141.38045306669846</v>
      </c>
      <c r="E1033" s="64">
        <f>E1032*(1+'Daily Returns'!E1033)</f>
        <v>143.42138605278657</v>
      </c>
      <c r="F1033" s="39">
        <f>F1032*(1+'Daily Returns'!E1033)</f>
        <v>143421.38605278661</v>
      </c>
    </row>
    <row r="1034" spans="1:6" x14ac:dyDescent="0.25">
      <c r="A1034" s="60">
        <f>'Daily Prices'!A1034</f>
        <v>43685</v>
      </c>
      <c r="B1034" s="65">
        <f>B1033*(1+'Daily Returns'!B1034)</f>
        <v>135.69864844329919</v>
      </c>
      <c r="C1034" s="65">
        <f>C1033*(1+'Daily Returns'!C1034)</f>
        <v>138.05392987133064</v>
      </c>
      <c r="D1034" s="65">
        <f>D1033*(1+'Daily Returns'!D1034)</f>
        <v>139.13705157538988</v>
      </c>
      <c r="E1034" s="65">
        <f>E1033*(1+'Daily Returns'!E1034)</f>
        <v>142.56982711516673</v>
      </c>
      <c r="F1034" s="66">
        <f>F1033*(1+'Daily Returns'!E1034)</f>
        <v>142569.82711516676</v>
      </c>
    </row>
    <row r="1035" spans="1:6" x14ac:dyDescent="0.25">
      <c r="A1035" s="63">
        <f>'Daily Prices'!A1035</f>
        <v>43690</v>
      </c>
      <c r="B1035" s="64">
        <f>B1034*(1+'Daily Returns'!B1035)</f>
        <v>134.35647098940836</v>
      </c>
      <c r="C1035" s="64">
        <f>C1034*(1+'Daily Returns'!C1035)</f>
        <v>139.49611453936285</v>
      </c>
      <c r="D1035" s="64">
        <f>D1034*(1+'Daily Returns'!D1035)</f>
        <v>136.84061378282496</v>
      </c>
      <c r="E1035" s="64">
        <f>E1034*(1+'Daily Returns'!E1035)</f>
        <v>142.0366007702454</v>
      </c>
      <c r="F1035" s="39">
        <f>F1034*(1+'Daily Returns'!E1035)</f>
        <v>142036.60077024542</v>
      </c>
    </row>
    <row r="1036" spans="1:6" x14ac:dyDescent="0.25">
      <c r="A1036" s="60">
        <f>'Daily Prices'!A1036</f>
        <v>43691</v>
      </c>
      <c r="B1036" s="65">
        <f>B1035*(1+'Daily Returns'!B1036)</f>
        <v>135.64110058551179</v>
      </c>
      <c r="C1036" s="65">
        <f>C1035*(1+'Daily Returns'!C1036)</f>
        <v>141.91853143751675</v>
      </c>
      <c r="D1036" s="65">
        <f>D1035*(1+'Daily Returns'!D1036)</f>
        <v>138.86290644220068</v>
      </c>
      <c r="E1036" s="65">
        <f>E1035*(1+'Daily Returns'!E1036)</f>
        <v>144.06035723509672</v>
      </c>
      <c r="F1036" s="66">
        <f>F1035*(1+'Daily Returns'!E1036)</f>
        <v>144060.35723509674</v>
      </c>
    </row>
    <row r="1037" spans="1:6" x14ac:dyDescent="0.25">
      <c r="A1037" s="63">
        <f>'Daily Prices'!A1037</f>
        <v>43693</v>
      </c>
      <c r="B1037" s="64">
        <f>B1036*(1+'Daily Returns'!B1037)</f>
        <v>135.78215282064443</v>
      </c>
      <c r="C1037" s="64">
        <f>C1036*(1+'Daily Returns'!C1037)</f>
        <v>141.44418409912507</v>
      </c>
      <c r="D1037" s="64">
        <f>D1036*(1+'Daily Returns'!D1037)</f>
        <v>139.53399525598769</v>
      </c>
      <c r="E1037" s="64">
        <f>E1036*(1+'Daily Returns'!E1037)</f>
        <v>144.12155900792021</v>
      </c>
      <c r="F1037" s="39">
        <f>F1036*(1+'Daily Returns'!E1037)</f>
        <v>144121.55900792027</v>
      </c>
    </row>
    <row r="1038" spans="1:6" x14ac:dyDescent="0.25">
      <c r="A1038" s="60">
        <f>'Daily Prices'!A1038</f>
        <v>43696</v>
      </c>
      <c r="B1038" s="65">
        <f>B1037*(1+'Daily Returns'!B1038)</f>
        <v>135.9717735573588</v>
      </c>
      <c r="C1038" s="65">
        <f>C1037*(1+'Daily Returns'!C1038)</f>
        <v>140.27172609209143</v>
      </c>
      <c r="D1038" s="65">
        <f>D1037*(1+'Daily Returns'!D1038)</f>
        <v>139.59843825437139</v>
      </c>
      <c r="E1038" s="65">
        <f>E1037*(1+'Daily Returns'!E1038)</f>
        <v>143.72404704985206</v>
      </c>
      <c r="F1038" s="66">
        <f>F1037*(1+'Daily Returns'!E1038)</f>
        <v>143724.04704985212</v>
      </c>
    </row>
    <row r="1039" spans="1:6" x14ac:dyDescent="0.25">
      <c r="A1039" s="63">
        <f>'Daily Prices'!A1039</f>
        <v>43697</v>
      </c>
      <c r="B1039" s="64">
        <f>B1038*(1+'Daily Returns'!B1039)</f>
        <v>135.70101143177436</v>
      </c>
      <c r="C1039" s="64">
        <f>C1038*(1+'Daily Returns'!C1039)</f>
        <v>140.96974504371087</v>
      </c>
      <c r="D1039" s="64">
        <f>D1038*(1+'Daily Returns'!D1039)</f>
        <v>138.44014357984003</v>
      </c>
      <c r="E1039" s="64">
        <f>E1038*(1+'Daily Returns'!E1039)</f>
        <v>143.5665087329522</v>
      </c>
      <c r="F1039" s="39">
        <f>F1038*(1+'Daily Returns'!E1039)</f>
        <v>143566.50873295226</v>
      </c>
    </row>
    <row r="1040" spans="1:6" x14ac:dyDescent="0.25">
      <c r="A1040" s="60">
        <f>'Daily Prices'!A1040</f>
        <v>43698</v>
      </c>
      <c r="B1040" s="65">
        <f>B1039*(1+'Daily Returns'!B1040)</f>
        <v>134.72804183871006</v>
      </c>
      <c r="C1040" s="65">
        <f>C1039*(1+'Daily Returns'!C1040)</f>
        <v>140.67461276745561</v>
      </c>
      <c r="D1040" s="65">
        <f>D1039*(1+'Daily Returns'!D1040)</f>
        <v>136.36810176536031</v>
      </c>
      <c r="E1040" s="65">
        <f>E1039*(1+'Daily Returns'!E1040)</f>
        <v>142.49284122899513</v>
      </c>
      <c r="F1040" s="66">
        <f>F1039*(1+'Daily Returns'!E1040)</f>
        <v>142492.84122899518</v>
      </c>
    </row>
    <row r="1041" spans="1:6" x14ac:dyDescent="0.25">
      <c r="A1041" s="63">
        <f>'Daily Prices'!A1041</f>
        <v>43699</v>
      </c>
      <c r="B1041" s="64">
        <f>B1040*(1+'Daily Returns'!B1041)</f>
        <v>132.59248191586707</v>
      </c>
      <c r="C1041" s="64">
        <f>C1040*(1+'Daily Returns'!C1041)</f>
        <v>141.57704275755921</v>
      </c>
      <c r="D1041" s="64">
        <f>D1040*(1+'Daily Returns'!D1041)</f>
        <v>133.62937929007745</v>
      </c>
      <c r="E1041" s="64">
        <f>E1040*(1+'Daily Returns'!E1041)</f>
        <v>141.32236888094829</v>
      </c>
      <c r="F1041" s="39">
        <f>F1040*(1+'Daily Returns'!E1041)</f>
        <v>141322.36888094834</v>
      </c>
    </row>
    <row r="1042" spans="1:6" x14ac:dyDescent="0.25">
      <c r="A1042" s="60">
        <f>'Daily Prices'!A1042</f>
        <v>43700</v>
      </c>
      <c r="B1042" s="65">
        <f>B1041*(1+'Daily Returns'!B1042)</f>
        <v>133.42218169999902</v>
      </c>
      <c r="C1042" s="65">
        <f>C1041*(1+'Daily Returns'!C1042)</f>
        <v>141.28251319316666</v>
      </c>
      <c r="D1042" s="65">
        <f>D1041*(1+'Daily Returns'!D1042)</f>
        <v>134.90711391926783</v>
      </c>
      <c r="E1042" s="65">
        <f>E1041*(1+'Daily Returns'!E1042)</f>
        <v>141.87545513016178</v>
      </c>
      <c r="F1042" s="66">
        <f>F1041*(1+'Daily Returns'!E1042)</f>
        <v>141875.45513016183</v>
      </c>
    </row>
    <row r="1043" spans="1:6" x14ac:dyDescent="0.25">
      <c r="A1043" s="63">
        <f>'Daily Prices'!A1043</f>
        <v>43703</v>
      </c>
      <c r="B1043" s="64">
        <f>B1042*(1+'Daily Returns'!B1043)</f>
        <v>136.3048822250187</v>
      </c>
      <c r="C1043" s="64">
        <f>C1042*(1+'Daily Returns'!C1043)</f>
        <v>141.28251319316666</v>
      </c>
      <c r="D1043" s="64">
        <f>D1042*(1+'Daily Returns'!D1043)</f>
        <v>137.49574928105122</v>
      </c>
      <c r="E1043" s="64">
        <f>E1042*(1+'Daily Returns'!E1043)</f>
        <v>143.6117611031807</v>
      </c>
      <c r="F1043" s="39">
        <f>F1042*(1+'Daily Returns'!E1043)</f>
        <v>143611.76110318073</v>
      </c>
    </row>
    <row r="1044" spans="1:6" x14ac:dyDescent="0.25">
      <c r="A1044" s="60">
        <f>'Daily Prices'!A1044</f>
        <v>43704</v>
      </c>
      <c r="B1044" s="65">
        <f>B1043*(1+'Daily Returns'!B1044)</f>
        <v>136.83982646212604</v>
      </c>
      <c r="C1044" s="65">
        <f>C1043*(1+'Daily Returns'!C1044)</f>
        <v>143.6646401135412</v>
      </c>
      <c r="D1044" s="65">
        <f>D1043*(1+'Daily Returns'!D1044)</f>
        <v>138.90845735636768</v>
      </c>
      <c r="E1044" s="65">
        <f>E1043*(1+'Daily Returns'!E1044)</f>
        <v>145.19207149969043</v>
      </c>
      <c r="F1044" s="66">
        <f>F1043*(1+'Daily Returns'!E1044)</f>
        <v>145192.07149969047</v>
      </c>
    </row>
    <row r="1045" spans="1:6" x14ac:dyDescent="0.25">
      <c r="A1045" s="63">
        <f>'Daily Prices'!A1045</f>
        <v>43705</v>
      </c>
      <c r="B1045" s="64">
        <f>B1044*(1+'Daily Returns'!B1045)</f>
        <v>136.15117891312676</v>
      </c>
      <c r="C1045" s="64">
        <f>C1044*(1+'Daily Returns'!C1045)</f>
        <v>144.56036165856401</v>
      </c>
      <c r="D1045" s="64">
        <f>D1044*(1+'Daily Returns'!D1045)</f>
        <v>137.84546275110731</v>
      </c>
      <c r="E1045" s="64">
        <f>E1044*(1+'Daily Returns'!E1045)</f>
        <v>145.00164137083084</v>
      </c>
      <c r="F1045" s="39">
        <f>F1044*(1+'Daily Returns'!E1045)</f>
        <v>145001.64137083088</v>
      </c>
    </row>
    <row r="1046" spans="1:6" x14ac:dyDescent="0.25">
      <c r="A1046" s="60">
        <f>'Daily Prices'!A1046</f>
        <v>43706</v>
      </c>
      <c r="B1046" s="65">
        <f>B1045*(1+'Daily Returns'!B1046)</f>
        <v>134.75916057924451</v>
      </c>
      <c r="C1046" s="65">
        <f>C1045*(1+'Daily Returns'!C1046)</f>
        <v>144.611487347441</v>
      </c>
      <c r="D1046" s="65">
        <f>D1045*(1+'Daily Returns'!D1046)</f>
        <v>136.72306303658769</v>
      </c>
      <c r="E1046" s="65">
        <f>E1045*(1+'Daily Returns'!E1046)</f>
        <v>144.22320170306079</v>
      </c>
      <c r="F1046" s="66">
        <f>F1045*(1+'Daily Returns'!E1046)</f>
        <v>144223.20170306083</v>
      </c>
    </row>
    <row r="1047" spans="1:6" x14ac:dyDescent="0.25">
      <c r="A1047" s="63">
        <f>'Daily Prices'!A1047</f>
        <v>43707</v>
      </c>
      <c r="B1047" s="64">
        <f>B1046*(1+'Daily Returns'!B1047)</f>
        <v>135.71838848548404</v>
      </c>
      <c r="C1047" s="64">
        <f>C1046*(1+'Daily Returns'!C1047)</f>
        <v>143.22020562694482</v>
      </c>
      <c r="D1047" s="64">
        <f>D1046*(1+'Daily Returns'!D1047)</f>
        <v>137.58811058166629</v>
      </c>
      <c r="E1047" s="64">
        <f>E1046*(1+'Daily Returns'!E1047)</f>
        <v>144.24991169707172</v>
      </c>
      <c r="F1047" s="39">
        <f>F1046*(1+'Daily Returns'!E1047)</f>
        <v>144249.91169707177</v>
      </c>
    </row>
    <row r="1048" spans="1:6" x14ac:dyDescent="0.25">
      <c r="A1048" s="60">
        <f>'Daily Prices'!A1048</f>
        <v>43712</v>
      </c>
      <c r="B1048" s="65">
        <f>B1047*(1+'Daily Returns'!B1048)</f>
        <v>133.50790365114406</v>
      </c>
      <c r="C1048" s="65">
        <f>C1047*(1+'Daily Returns'!C1048)</f>
        <v>145.84286699027098</v>
      </c>
      <c r="D1048" s="65">
        <f>D1047*(1+'Daily Returns'!D1048)</f>
        <v>140.19332887555888</v>
      </c>
      <c r="E1048" s="65">
        <f>E1047*(1+'Daily Returns'!E1048)</f>
        <v>145.42109426769383</v>
      </c>
      <c r="F1048" s="66">
        <f>F1047*(1+'Daily Returns'!E1048)</f>
        <v>145421.09426769387</v>
      </c>
    </row>
    <row r="1049" spans="1:6" x14ac:dyDescent="0.25">
      <c r="A1049" s="63">
        <f>'Daily Prices'!A1049</f>
        <v>43713</v>
      </c>
      <c r="B1049" s="64">
        <f>B1048*(1+'Daily Returns'!B1049)</f>
        <v>133.21591098295201</v>
      </c>
      <c r="C1049" s="64">
        <f>C1048*(1+'Daily Returns'!C1049)</f>
        <v>143.91690123295274</v>
      </c>
      <c r="D1049" s="64">
        <f>D1048*(1+'Daily Returns'!D1049)</f>
        <v>142.8478767396461</v>
      </c>
      <c r="E1049" s="64">
        <f>E1048*(1+'Daily Returns'!E1049)</f>
        <v>145.38358209732996</v>
      </c>
      <c r="F1049" s="39">
        <f>F1048*(1+'Daily Returns'!E1049)</f>
        <v>145383.58209733001</v>
      </c>
    </row>
    <row r="1050" spans="1:6" x14ac:dyDescent="0.25">
      <c r="A1050" s="60">
        <f>'Daily Prices'!A1050</f>
        <v>43717</v>
      </c>
      <c r="B1050" s="65">
        <f>B1049*(1+'Daily Returns'!B1050)</f>
        <v>135.03733885327409</v>
      </c>
      <c r="C1050" s="65">
        <f>C1049*(1+'Daily Returns'!C1050)</f>
        <v>141.82246440757234</v>
      </c>
      <c r="D1050" s="65">
        <f>D1049*(1+'Daily Returns'!D1050)</f>
        <v>138.99410147148345</v>
      </c>
      <c r="E1050" s="65">
        <f>E1049*(1+'Daily Returns'!E1050)</f>
        <v>143.9569522934552</v>
      </c>
      <c r="F1050" s="66">
        <f>F1049*(1+'Daily Returns'!E1050)</f>
        <v>143956.95229345525</v>
      </c>
    </row>
    <row r="1051" spans="1:6" x14ac:dyDescent="0.25">
      <c r="A1051" s="63">
        <f>'Daily Prices'!A1051</f>
        <v>43720</v>
      </c>
      <c r="B1051" s="64">
        <f>B1050*(1+'Daily Returns'!B1051)</f>
        <v>134.88767079862436</v>
      </c>
      <c r="C1051" s="64">
        <f>C1050*(1+'Daily Returns'!C1051)</f>
        <v>140.91322115293346</v>
      </c>
      <c r="D1051" s="64">
        <f>D1050*(1+'Daily Returns'!D1051)</f>
        <v>145.08889775184198</v>
      </c>
      <c r="E1051" s="64">
        <f>E1050*(1+'Daily Returns'!E1051)</f>
        <v>145.43363914121355</v>
      </c>
      <c r="F1051" s="39">
        <f>F1050*(1+'Daily Returns'!E1051)</f>
        <v>145433.63914121359</v>
      </c>
    </row>
    <row r="1052" spans="1:6" x14ac:dyDescent="0.25">
      <c r="A1052" s="60">
        <f>'Daily Prices'!A1052</f>
        <v>43721</v>
      </c>
      <c r="B1052" s="65">
        <f>B1051*(1+'Daily Returns'!B1052)</f>
        <v>135.90815463687377</v>
      </c>
      <c r="C1052" s="65">
        <f>C1051*(1+'Daily Returns'!C1052)</f>
        <v>139.80603946111867</v>
      </c>
      <c r="D1052" s="65">
        <f>D1051*(1+'Daily Returns'!D1052)</f>
        <v>140.87743235584293</v>
      </c>
      <c r="E1052" s="65">
        <f>E1051*(1+'Daily Returns'!E1052)</f>
        <v>144.04019831603679</v>
      </c>
      <c r="F1052" s="66">
        <f>F1051*(1+'Daily Returns'!E1052)</f>
        <v>144040.19831603684</v>
      </c>
    </row>
    <row r="1053" spans="1:6" x14ac:dyDescent="0.25">
      <c r="A1053" s="63">
        <f>'Daily Prices'!A1053</f>
        <v>43724</v>
      </c>
      <c r="B1053" s="64">
        <f>B1052*(1+'Daily Returns'!B1053)</f>
        <v>134.95685183044324</v>
      </c>
      <c r="C1053" s="64">
        <f>C1052*(1+'Daily Returns'!C1053)</f>
        <v>140.55218364473265</v>
      </c>
      <c r="D1053" s="64">
        <f>D1052*(1+'Daily Returns'!D1053)</f>
        <v>139.60746447238611</v>
      </c>
      <c r="E1053" s="64">
        <f>E1052*(1+'Daily Returns'!E1053)</f>
        <v>143.65568412300715</v>
      </c>
      <c r="F1053" s="39">
        <f>F1052*(1+'Daily Returns'!E1053)</f>
        <v>143655.6841230072</v>
      </c>
    </row>
    <row r="1054" spans="1:6" x14ac:dyDescent="0.25">
      <c r="A1054" s="60">
        <f>'Daily Prices'!A1054</f>
        <v>43725</v>
      </c>
      <c r="B1054" s="65">
        <f>B1053*(1+'Daily Returns'!B1054)</f>
        <v>132.62214650964756</v>
      </c>
      <c r="C1054" s="65">
        <f>C1053*(1+'Daily Returns'!C1054)</f>
        <v>140.76222872889062</v>
      </c>
      <c r="D1054" s="65">
        <f>D1053*(1+'Daily Returns'!D1054)</f>
        <v>136.71676567518213</v>
      </c>
      <c r="E1054" s="65">
        <f>E1053*(1+'Daily Returns'!E1054)</f>
        <v>142.1036434823321</v>
      </c>
      <c r="F1054" s="66">
        <f>F1053*(1+'Daily Returns'!E1054)</f>
        <v>142103.64348233218</v>
      </c>
    </row>
    <row r="1055" spans="1:6" x14ac:dyDescent="0.25">
      <c r="A1055" s="63">
        <f>'Daily Prices'!A1055</f>
        <v>43726</v>
      </c>
      <c r="B1055" s="64">
        <f>B1054*(1+'Daily Returns'!B1055)</f>
        <v>132.92311853404524</v>
      </c>
      <c r="C1055" s="64">
        <f>C1054*(1+'Daily Returns'!C1055)</f>
        <v>140.11865038139288</v>
      </c>
      <c r="D1055" s="64">
        <f>D1054*(1+'Daily Returns'!D1055)</f>
        <v>137.3546883855665</v>
      </c>
      <c r="E1055" s="64">
        <f>E1054*(1+'Daily Returns'!E1055)</f>
        <v>142.13942309006359</v>
      </c>
      <c r="F1055" s="39">
        <f>F1054*(1+'Daily Returns'!E1055)</f>
        <v>142139.42309006368</v>
      </c>
    </row>
    <row r="1056" spans="1:6" x14ac:dyDescent="0.25">
      <c r="A1056" s="60">
        <f>'Daily Prices'!A1056</f>
        <v>43727</v>
      </c>
      <c r="B1056" s="65">
        <f>B1055*(1+'Daily Returns'!B1056)</f>
        <v>131.21300559773761</v>
      </c>
      <c r="C1056" s="65">
        <f>C1055*(1+'Daily Returns'!C1056)</f>
        <v>140.30739091144619</v>
      </c>
      <c r="D1056" s="65">
        <f>D1055*(1+'Daily Returns'!D1056)</f>
        <v>139.36954992345667</v>
      </c>
      <c r="E1056" s="65">
        <f>E1055*(1+'Daily Returns'!E1056)</f>
        <v>142.2929174062487</v>
      </c>
      <c r="F1056" s="66">
        <f>F1055*(1+'Daily Returns'!E1056)</f>
        <v>142292.9174062488</v>
      </c>
    </row>
    <row r="1057" spans="1:6" x14ac:dyDescent="0.25">
      <c r="A1057" s="63">
        <f>'Daily Prices'!A1057</f>
        <v>43728</v>
      </c>
      <c r="B1057" s="64">
        <f>B1056*(1+'Daily Returns'!B1057)</f>
        <v>138.19709068858904</v>
      </c>
      <c r="C1057" s="64">
        <f>C1056*(1+'Daily Returns'!C1057)</f>
        <v>139.78160342581481</v>
      </c>
      <c r="D1057" s="64">
        <f>D1056*(1+'Daily Returns'!D1057)</f>
        <v>141.41396754759759</v>
      </c>
      <c r="E1057" s="64">
        <f>E1056*(1+'Daily Returns'!E1057)</f>
        <v>144.97796730753652</v>
      </c>
      <c r="F1057" s="39">
        <f>F1056*(1+'Daily Returns'!E1057)</f>
        <v>144977.96730753663</v>
      </c>
    </row>
    <row r="1058" spans="1:6" x14ac:dyDescent="0.25">
      <c r="A1058" s="60">
        <f>'Daily Prices'!A1058</f>
        <v>43731</v>
      </c>
      <c r="B1058" s="65">
        <f>B1057*(1+'Daily Returns'!B1058)</f>
        <v>142.1066005902378</v>
      </c>
      <c r="C1058" s="65">
        <f>C1057*(1+'Daily Returns'!C1058)</f>
        <v>141.20252284703824</v>
      </c>
      <c r="D1058" s="65">
        <f>D1057*(1+'Daily Returns'!D1058)</f>
        <v>145.3017485673503</v>
      </c>
      <c r="E1058" s="65">
        <f>E1057*(1+'Daily Returns'!E1058)</f>
        <v>147.99359404899079</v>
      </c>
      <c r="F1058" s="66">
        <f>F1057*(1+'Daily Returns'!E1058)</f>
        <v>147993.5940489909</v>
      </c>
    </row>
    <row r="1059" spans="1:6" x14ac:dyDescent="0.25">
      <c r="A1059" s="63">
        <f>'Daily Prices'!A1059</f>
        <v>43732</v>
      </c>
      <c r="B1059" s="64">
        <f>B1058*(1+'Daily Returns'!B1059)</f>
        <v>142.13244804878917</v>
      </c>
      <c r="C1059" s="64">
        <f>C1058*(1+'Daily Returns'!C1059)</f>
        <v>141.37324753336969</v>
      </c>
      <c r="D1059" s="64">
        <f>D1058*(1+'Daily Returns'!D1059)</f>
        <v>144.53829845294825</v>
      </c>
      <c r="E1059" s="64">
        <f>E1058*(1+'Daily Returns'!E1059)</f>
        <v>147.83996564911783</v>
      </c>
      <c r="F1059" s="39">
        <f>F1058*(1+'Daily Returns'!E1059)</f>
        <v>147839.96564911795</v>
      </c>
    </row>
    <row r="1060" spans="1:6" x14ac:dyDescent="0.25">
      <c r="A1060" s="60">
        <f>'Daily Prices'!A1060</f>
        <v>43733</v>
      </c>
      <c r="B1060" s="65">
        <f>B1059*(1+'Daily Returns'!B1060)</f>
        <v>140.30160457823527</v>
      </c>
      <c r="C1060" s="65">
        <f>C1059*(1+'Daily Returns'!C1060)</f>
        <v>142.27652918154007</v>
      </c>
      <c r="D1060" s="65">
        <f>D1059*(1+'Daily Returns'!D1060)</f>
        <v>142.05272990616936</v>
      </c>
      <c r="E1060" s="65">
        <f>E1059*(1+'Daily Returns'!E1060)</f>
        <v>146.88379269533323</v>
      </c>
      <c r="F1060" s="66">
        <f>F1059*(1+'Daily Returns'!E1060)</f>
        <v>146883.79269533334</v>
      </c>
    </row>
    <row r="1061" spans="1:6" x14ac:dyDescent="0.25">
      <c r="A1061" s="63">
        <f>'Daily Prices'!A1061</f>
        <v>43734</v>
      </c>
      <c r="B1061" s="64">
        <f>B1060*(1+'Daily Returns'!B1061)</f>
        <v>141.74200964535504</v>
      </c>
      <c r="C1061" s="64">
        <f>C1060*(1+'Daily Returns'!C1061)</f>
        <v>140.10962280588376</v>
      </c>
      <c r="D1061" s="64">
        <f>D1060*(1+'Daily Returns'!D1061)</f>
        <v>144.14975125422453</v>
      </c>
      <c r="E1061" s="64">
        <f>E1060*(1+'Daily Returns'!E1061)</f>
        <v>147.09185820232082</v>
      </c>
      <c r="F1061" s="39">
        <f>F1060*(1+'Daily Returns'!E1061)</f>
        <v>147091.85820232093</v>
      </c>
    </row>
    <row r="1062" spans="1:6" x14ac:dyDescent="0.25">
      <c r="A1062" s="60">
        <f>'Daily Prices'!A1062</f>
        <v>43735</v>
      </c>
      <c r="B1062" s="65">
        <f>B1061*(1+'Daily Returns'!B1062)</f>
        <v>141.13428536321277</v>
      </c>
      <c r="C1062" s="65">
        <f>C1061*(1+'Daily Returns'!C1062)</f>
        <v>137.9229579630757</v>
      </c>
      <c r="D1062" s="65">
        <f>D1061*(1+'Daily Returns'!D1062)</f>
        <v>143.02903083607973</v>
      </c>
      <c r="E1062" s="65">
        <f>E1061*(1+'Daily Returns'!E1062)</f>
        <v>145.6413271753583</v>
      </c>
      <c r="F1062" s="66">
        <f>F1061*(1+'Daily Returns'!E1062)</f>
        <v>145641.3271753584</v>
      </c>
    </row>
    <row r="1063" spans="1:6" x14ac:dyDescent="0.25">
      <c r="A1063" s="63">
        <f>'Daily Prices'!A1063</f>
        <v>43738</v>
      </c>
      <c r="B1063" s="64">
        <f>B1062*(1+'Daily Returns'!B1063)</f>
        <v>140.5699310080069</v>
      </c>
      <c r="C1063" s="64">
        <f>C1062*(1+'Daily Returns'!C1063)</f>
        <v>137.52826030758536</v>
      </c>
      <c r="D1063" s="64">
        <f>D1062*(1+'Daily Returns'!D1063)</f>
        <v>142.19211150527934</v>
      </c>
      <c r="E1063" s="64">
        <f>E1062*(1+'Daily Returns'!E1063)</f>
        <v>145.04423849334032</v>
      </c>
      <c r="F1063" s="39">
        <f>F1062*(1+'Daily Returns'!E1063)</f>
        <v>145044.23849334041</v>
      </c>
    </row>
    <row r="1064" spans="1:6" x14ac:dyDescent="0.25">
      <c r="A1064" s="60">
        <f>'Daily Prices'!A1064</f>
        <v>43739</v>
      </c>
      <c r="B1064" s="65">
        <f>B1063*(1+'Daily Returns'!B1064)</f>
        <v>139.25421902503788</v>
      </c>
      <c r="C1064" s="65">
        <f>C1063*(1+'Daily Returns'!C1064)</f>
        <v>137.21581971892465</v>
      </c>
      <c r="D1064" s="65">
        <f>D1063*(1+'Daily Returns'!D1064)</f>
        <v>139.95004093284919</v>
      </c>
      <c r="E1064" s="65">
        <f>E1063*(1+'Daily Returns'!E1064)</f>
        <v>143.81904223330608</v>
      </c>
      <c r="F1064" s="66">
        <f>F1063*(1+'Daily Returns'!E1064)</f>
        <v>143819.04223330616</v>
      </c>
    </row>
    <row r="1065" spans="1:6" x14ac:dyDescent="0.25">
      <c r="A1065" s="63">
        <f>'Daily Prices'!A1065</f>
        <v>43742</v>
      </c>
      <c r="B1065" s="64">
        <f>B1064*(1+'Daily Returns'!B1065)</f>
        <v>136.95630361711699</v>
      </c>
      <c r="C1065" s="64">
        <f>C1064*(1+'Daily Returns'!C1065)</f>
        <v>139.13477567523094</v>
      </c>
      <c r="D1065" s="64">
        <f>D1064*(1+'Daily Returns'!D1065)</f>
        <v>139.195403589211</v>
      </c>
      <c r="E1065" s="64">
        <f>E1064*(1+'Daily Returns'!E1065)</f>
        <v>143.67894031258766</v>
      </c>
      <c r="F1065" s="39">
        <f>F1064*(1+'Daily Returns'!E1065)</f>
        <v>143678.94031258774</v>
      </c>
    </row>
    <row r="1066" spans="1:6" x14ac:dyDescent="0.25">
      <c r="A1066" s="60">
        <f>'Daily Prices'!A1066</f>
        <v>43745</v>
      </c>
      <c r="B1066" s="65">
        <f>B1065*(1+'Daily Returns'!B1066)</f>
        <v>136.44251721527954</v>
      </c>
      <c r="C1066" s="65">
        <f>C1065*(1+'Daily Returns'!C1066)</f>
        <v>139.76242146566219</v>
      </c>
      <c r="D1066" s="65">
        <f>D1065*(1+'Daily Returns'!D1066)</f>
        <v>138.44483539422453</v>
      </c>
      <c r="E1066" s="65">
        <f>E1065*(1+'Daily Returns'!E1066)</f>
        <v>143.54407311441807</v>
      </c>
      <c r="F1066" s="66">
        <f>F1065*(1+'Daily Returns'!E1066)</f>
        <v>143544.07311441813</v>
      </c>
    </row>
    <row r="1067" spans="1:6" x14ac:dyDescent="0.25">
      <c r="A1067" s="63">
        <f>'Daily Prices'!A1067</f>
        <v>43748</v>
      </c>
      <c r="B1067" s="64">
        <f>B1066*(1+'Daily Returns'!B1067)</f>
        <v>137.70915174530293</v>
      </c>
      <c r="C1067" s="64">
        <f>C1066*(1+'Daily Returns'!C1067)</f>
        <v>138.82604307476905</v>
      </c>
      <c r="D1067" s="64">
        <f>D1066*(1+'Daily Returns'!D1067)</f>
        <v>137.69831440626382</v>
      </c>
      <c r="E1067" s="64">
        <f>E1066*(1+'Daily Returns'!E1067)</f>
        <v>143.32695022451102</v>
      </c>
      <c r="F1067" s="39">
        <f>F1066*(1+'Daily Returns'!E1067)</f>
        <v>143326.95022451106</v>
      </c>
    </row>
    <row r="1068" spans="1:6" x14ac:dyDescent="0.25">
      <c r="A1068" s="60">
        <f>'Daily Prices'!A1068</f>
        <v>43752</v>
      </c>
      <c r="B1068" s="65">
        <f>B1067*(1+'Daily Returns'!B1068)</f>
        <v>138.92361876052857</v>
      </c>
      <c r="C1068" s="65">
        <f>C1067*(1+'Daily Returns'!C1068)</f>
        <v>139.0638915192026</v>
      </c>
      <c r="D1068" s="65">
        <f>D1067*(1+'Daily Returns'!D1068)</f>
        <v>138.47519889166443</v>
      </c>
      <c r="E1068" s="65">
        <f>E1067*(1+'Daily Returns'!E1068)</f>
        <v>144.04696963098559</v>
      </c>
      <c r="F1068" s="66">
        <f>F1067*(1+'Daily Returns'!E1068)</f>
        <v>144046.96963098564</v>
      </c>
    </row>
    <row r="1069" spans="1:6" x14ac:dyDescent="0.25">
      <c r="A1069" s="63">
        <f>'Daily Prices'!A1069</f>
        <v>43753</v>
      </c>
      <c r="B1069" s="64">
        <f>B1068*(1+'Daily Returns'!B1069)</f>
        <v>139.98376445149182</v>
      </c>
      <c r="C1069" s="64">
        <f>C1068*(1+'Daily Returns'!C1069)</f>
        <v>139.3796863304039</v>
      </c>
      <c r="D1069" s="64">
        <f>D1068*(1+'Daily Returns'!D1069)</f>
        <v>139.25208337706505</v>
      </c>
      <c r="E1069" s="64">
        <f>E1068*(1+'Daily Returns'!E1069)</f>
        <v>144.75002981993754</v>
      </c>
      <c r="F1069" s="39">
        <f>F1068*(1+'Daily Returns'!E1069)</f>
        <v>144750.0298199376</v>
      </c>
    </row>
    <row r="1070" spans="1:6" x14ac:dyDescent="0.25">
      <c r="A1070" s="60">
        <f>'Daily Prices'!A1070</f>
        <v>43754</v>
      </c>
      <c r="B1070" s="65">
        <f>B1069*(1+'Daily Returns'!B1070)</f>
        <v>140.32149003509542</v>
      </c>
      <c r="C1070" s="65">
        <f>C1069*(1+'Daily Returns'!C1070)</f>
        <v>138.90491971419456</v>
      </c>
      <c r="D1070" s="65">
        <f>D1069*(1+'Daily Returns'!D1070)</f>
        <v>139.51720229223957</v>
      </c>
      <c r="E1070" s="65">
        <f>E1069*(1+'Daily Returns'!E1070)</f>
        <v>144.74024932009311</v>
      </c>
      <c r="F1070" s="66">
        <f>F1069*(1+'Daily Returns'!E1070)</f>
        <v>144740.24932009316</v>
      </c>
    </row>
    <row r="1071" spans="1:6" x14ac:dyDescent="0.25">
      <c r="A1071" s="63">
        <f>'Daily Prices'!A1071</f>
        <v>43755</v>
      </c>
      <c r="B1071" s="64">
        <f>B1070*(1+'Daily Returns'!B1071)</f>
        <v>141.96856570961955</v>
      </c>
      <c r="C1071" s="64">
        <f>C1070*(1+'Daily Returns'!C1071)</f>
        <v>139.13780233697645</v>
      </c>
      <c r="D1071" s="64">
        <f>D1070*(1+'Daily Returns'!D1071)</f>
        <v>140.99372362979915</v>
      </c>
      <c r="E1071" s="64">
        <f>E1070*(1+'Daily Returns'!E1071)</f>
        <v>145.80653761038803</v>
      </c>
      <c r="F1071" s="39">
        <f>F1070*(1+'Daily Returns'!E1071)</f>
        <v>145806.5376103881</v>
      </c>
    </row>
    <row r="1072" spans="1:6" x14ac:dyDescent="0.25">
      <c r="A1072" s="60">
        <f>'Daily Prices'!A1072</f>
        <v>43756</v>
      </c>
      <c r="B1072" s="65">
        <f>B1071*(1+'Daily Returns'!B1072)</f>
        <v>142.86402928069859</v>
      </c>
      <c r="C1072" s="65">
        <f>C1071*(1+'Daily Returns'!C1072)</f>
        <v>138.78145549935974</v>
      </c>
      <c r="D1072" s="65">
        <f>D1071*(1+'Daily Returns'!D1072)</f>
        <v>142.68078675035164</v>
      </c>
      <c r="E1072" s="65">
        <f>E1071*(1+'Daily Returns'!E1072)</f>
        <v>146.45646386655321</v>
      </c>
      <c r="F1072" s="66">
        <f>F1071*(1+'Daily Returns'!E1072)</f>
        <v>146456.46386655327</v>
      </c>
    </row>
    <row r="1073" spans="1:6" x14ac:dyDescent="0.25">
      <c r="A1073" s="63">
        <f>'Daily Prices'!A1073</f>
        <v>43760</v>
      </c>
      <c r="B1073" s="64">
        <f>B1072*(1+'Daily Returns'!B1073)</f>
        <v>141.64785364303705</v>
      </c>
      <c r="C1073" s="64">
        <f>C1072*(1+'Daily Returns'!C1073)</f>
        <v>137.74502693925527</v>
      </c>
      <c r="D1073" s="64">
        <f>D1072*(1+'Daily Returns'!D1073)</f>
        <v>142.1851844077332</v>
      </c>
      <c r="E1073" s="64">
        <f>E1072*(1+'Daily Returns'!E1073)</f>
        <v>145.49232309900529</v>
      </c>
      <c r="F1073" s="39">
        <f>F1072*(1+'Daily Returns'!E1073)</f>
        <v>145492.32309900536</v>
      </c>
    </row>
    <row r="1074" spans="1:6" x14ac:dyDescent="0.25">
      <c r="A1074" s="60">
        <f>'Daily Prices'!A1074</f>
        <v>43761</v>
      </c>
      <c r="B1074" s="65">
        <f>B1073*(1+'Daily Returns'!B1074)</f>
        <v>141.99317714343007</v>
      </c>
      <c r="C1074" s="65">
        <f>C1073*(1+'Daily Returns'!C1074)</f>
        <v>138.45479877219771</v>
      </c>
      <c r="D1074" s="65">
        <f>D1073*(1+'Daily Returns'!D1074)</f>
        <v>142.78553286173099</v>
      </c>
      <c r="E1074" s="65">
        <f>E1073*(1+'Daily Returns'!E1074)</f>
        <v>146.08290235926728</v>
      </c>
      <c r="F1074" s="66">
        <f>F1073*(1+'Daily Returns'!E1074)</f>
        <v>146082.90235926735</v>
      </c>
    </row>
    <row r="1075" spans="1:6" x14ac:dyDescent="0.25">
      <c r="A1075" s="63">
        <f>'Daily Prices'!A1075</f>
        <v>43762</v>
      </c>
      <c r="B1075" s="64">
        <f>B1074*(1+'Daily Returns'!B1075)</f>
        <v>141.85343364037598</v>
      </c>
      <c r="C1075" s="64">
        <f>C1074*(1+'Daily Returns'!C1075)</f>
        <v>139.1346577533449</v>
      </c>
      <c r="D1075" s="64">
        <f>D1074*(1+'Daily Returns'!D1075)</f>
        <v>141.38982766220957</v>
      </c>
      <c r="E1075" s="64">
        <f>E1074*(1+'Daily Returns'!E1075)</f>
        <v>145.89831709545842</v>
      </c>
      <c r="F1075" s="39">
        <f>F1074*(1+'Daily Returns'!E1075)</f>
        <v>145898.31709545848</v>
      </c>
    </row>
    <row r="1076" spans="1:6" x14ac:dyDescent="0.25">
      <c r="A1076" s="60">
        <f>'Daily Prices'!A1076</f>
        <v>43763</v>
      </c>
      <c r="B1076" s="65">
        <f>B1075*(1+'Daily Returns'!B1076)</f>
        <v>141.99037791092869</v>
      </c>
      <c r="C1076" s="65">
        <f>C1075*(1+'Daily Returns'!C1076)</f>
        <v>140.43715739597613</v>
      </c>
      <c r="D1076" s="65">
        <f>D1075*(1+'Daily Returns'!D1076)</f>
        <v>142.64426205419934</v>
      </c>
      <c r="E1076" s="65">
        <f>E1075*(1+'Daily Returns'!E1076)</f>
        <v>146.87522906001516</v>
      </c>
      <c r="F1076" s="66">
        <f>F1075*(1+'Daily Returns'!E1076)</f>
        <v>146875.22906001523</v>
      </c>
    </row>
    <row r="1077" spans="1:6" x14ac:dyDescent="0.25">
      <c r="A1077" s="63">
        <f>'Daily Prices'!A1077</f>
        <v>43767</v>
      </c>
      <c r="B1077" s="64">
        <f>B1076*(1+'Daily Returns'!B1077)</f>
        <v>144.80335209909671</v>
      </c>
      <c r="C1077" s="64">
        <f>C1076*(1+'Daily Returns'!C1077)</f>
        <v>138.05407399808067</v>
      </c>
      <c r="D1077" s="64">
        <f>D1076*(1+'Daily Returns'!D1077)</f>
        <v>144.99989504397664</v>
      </c>
      <c r="E1077" s="64">
        <f>E1076*(1+'Daily Returns'!E1077)</f>
        <v>147.47887197413428</v>
      </c>
      <c r="F1077" s="39">
        <f>F1076*(1+'Daily Returns'!E1077)</f>
        <v>147478.87197413435</v>
      </c>
    </row>
    <row r="1078" spans="1:6" x14ac:dyDescent="0.25">
      <c r="A1078" s="60">
        <f>'Daily Prices'!A1078</f>
        <v>43768</v>
      </c>
      <c r="B1078" s="65">
        <f>B1077*(1+'Daily Returns'!B1078)</f>
        <v>145.60324187477278</v>
      </c>
      <c r="C1078" s="65">
        <f>C1077*(1+'Daily Returns'!C1078)</f>
        <v>138.7678551751531</v>
      </c>
      <c r="D1078" s="65">
        <f>D1077*(1+'Daily Returns'!D1078)</f>
        <v>146.28203782615091</v>
      </c>
      <c r="E1078" s="65">
        <f>E1077*(1+'Daily Returns'!E1078)</f>
        <v>148.41949569029333</v>
      </c>
      <c r="F1078" s="66">
        <f>F1077*(1+'Daily Returns'!E1078)</f>
        <v>148419.49569029341</v>
      </c>
    </row>
    <row r="1079" spans="1:6" x14ac:dyDescent="0.25">
      <c r="A1079" s="63">
        <f>'Daily Prices'!A1079</f>
        <v>43769</v>
      </c>
      <c r="B1079" s="64">
        <f>B1078*(1+'Daily Returns'!B1079)</f>
        <v>145.88381949094639</v>
      </c>
      <c r="C1079" s="64">
        <f>C1078*(1+'Daily Returns'!C1079)</f>
        <v>140.69020466129547</v>
      </c>
      <c r="D1079" s="64">
        <f>D1078*(1+'Daily Returns'!D1079)</f>
        <v>147.54276957954622</v>
      </c>
      <c r="E1079" s="64">
        <f>E1078*(1+'Daily Returns'!E1079)</f>
        <v>149.71146450274523</v>
      </c>
      <c r="F1079" s="39">
        <f>F1078*(1+'Daily Returns'!E1079)</f>
        <v>149711.46450274531</v>
      </c>
    </row>
    <row r="1080" spans="1:6" x14ac:dyDescent="0.25">
      <c r="A1080" s="60">
        <f>'Daily Prices'!A1080</f>
        <v>43770</v>
      </c>
      <c r="B1080" s="65">
        <f>B1079*(1+'Daily Returns'!B1080)</f>
        <v>146.01461999146369</v>
      </c>
      <c r="C1080" s="65">
        <f>C1079*(1+'Daily Returns'!C1080)</f>
        <v>139.46617548270407</v>
      </c>
      <c r="D1080" s="65">
        <f>D1079*(1+'Daily Returns'!D1080)</f>
        <v>139.60074728688684</v>
      </c>
      <c r="E1080" s="65">
        <f>E1079*(1+'Daily Returns'!E1080)</f>
        <v>146.81309990163564</v>
      </c>
      <c r="F1080" s="66">
        <f>F1079*(1+'Daily Returns'!E1080)</f>
        <v>146813.09990163572</v>
      </c>
    </row>
    <row r="1081" spans="1:6" x14ac:dyDescent="0.25">
      <c r="A1081" s="63">
        <f>'Daily Prices'!A1081</f>
        <v>43773</v>
      </c>
      <c r="B1081" s="64">
        <f>B1080*(1+'Daily Returns'!B1081)</f>
        <v>146.51241077900775</v>
      </c>
      <c r="C1081" s="64">
        <f>C1080*(1+'Daily Returns'!C1081)</f>
        <v>140.05609937198793</v>
      </c>
      <c r="D1081" s="64">
        <f>D1080*(1+'Daily Returns'!D1081)</f>
        <v>148.62150758832055</v>
      </c>
      <c r="E1081" s="64">
        <f>E1080*(1+'Daily Returns'!E1081)</f>
        <v>150.05769699794297</v>
      </c>
      <c r="F1081" s="39">
        <f>F1080*(1+'Daily Returns'!E1081)</f>
        <v>150057.69699794304</v>
      </c>
    </row>
    <row r="1082" spans="1:6" x14ac:dyDescent="0.25">
      <c r="A1082" s="60">
        <f>'Daily Prices'!A1082</f>
        <v>43775</v>
      </c>
      <c r="B1082" s="65">
        <f>B1081*(1+'Daily Returns'!B1082)</f>
        <v>147.12249804962519</v>
      </c>
      <c r="C1082" s="65">
        <f>C1081*(1+'Daily Returns'!C1082)</f>
        <v>138.39114715852187</v>
      </c>
      <c r="D1082" s="65">
        <f>D1081*(1+'Daily Returns'!D1082)</f>
        <v>149.15582283850802</v>
      </c>
      <c r="E1082" s="65">
        <f>E1081*(1+'Daily Returns'!E1082)</f>
        <v>149.69345609497222</v>
      </c>
      <c r="F1082" s="66">
        <f>F1081*(1+'Daily Returns'!E1082)</f>
        <v>149693.45609497229</v>
      </c>
    </row>
    <row r="1083" spans="1:6" x14ac:dyDescent="0.25">
      <c r="A1083" s="63">
        <f>'Daily Prices'!A1083</f>
        <v>43776</v>
      </c>
      <c r="B1083" s="64">
        <f>B1082*(1+'Daily Returns'!B1083)</f>
        <v>147.7912601417643</v>
      </c>
      <c r="C1083" s="64">
        <f>C1082*(1+'Daily Returns'!C1083)</f>
        <v>137.97167280450142</v>
      </c>
      <c r="D1083" s="64">
        <f>D1082*(1+'Daily Returns'!D1083)</f>
        <v>149.69205902726765</v>
      </c>
      <c r="E1083" s="64">
        <f>E1082*(1+'Daily Returns'!E1083)</f>
        <v>149.87754840096758</v>
      </c>
      <c r="F1083" s="39">
        <f>F1082*(1+'Daily Returns'!E1083)</f>
        <v>149877.54840096764</v>
      </c>
    </row>
    <row r="1084" spans="1:6" x14ac:dyDescent="0.25">
      <c r="A1084" s="60">
        <f>'Daily Prices'!A1084</f>
        <v>43780</v>
      </c>
      <c r="B1084" s="65">
        <f>B1083*(1+'Daily Returns'!B1084)</f>
        <v>146.669167799083</v>
      </c>
      <c r="C1084" s="65">
        <f>C1083*(1+'Daily Returns'!C1084)</f>
        <v>136.78541793678406</v>
      </c>
      <c r="D1084" s="65">
        <f>D1083*(1+'Daily Returns'!D1084)</f>
        <v>147.68236109070304</v>
      </c>
      <c r="E1084" s="65">
        <f>E1083*(1+'Daily Returns'!E1084)</f>
        <v>148.41706448769909</v>
      </c>
      <c r="F1084" s="66">
        <f>F1083*(1+'Daily Returns'!E1084)</f>
        <v>148417.06448769916</v>
      </c>
    </row>
    <row r="1085" spans="1:6" x14ac:dyDescent="0.25">
      <c r="A1085" s="63">
        <f>'Daily Prices'!A1085</f>
        <v>43782</v>
      </c>
      <c r="B1085" s="64">
        <f>B1084*(1+'Daily Returns'!B1085)</f>
        <v>145.83659607511203</v>
      </c>
      <c r="C1085" s="64">
        <f>C1084*(1+'Daily Returns'!C1085)</f>
        <v>138.25648036449965</v>
      </c>
      <c r="D1085" s="64">
        <f>D1084*(1+'Daily Returns'!D1085)</f>
        <v>145.58114150171082</v>
      </c>
      <c r="E1085" s="64">
        <f>E1084*(1+'Daily Returns'!E1085)</f>
        <v>148.16927661009146</v>
      </c>
      <c r="F1085" s="39">
        <f>F1084*(1+'Daily Returns'!E1085)</f>
        <v>148169.2766100915</v>
      </c>
    </row>
    <row r="1086" spans="1:6" x14ac:dyDescent="0.25">
      <c r="A1086" s="60">
        <f>'Daily Prices'!A1086</f>
        <v>43783</v>
      </c>
      <c r="B1086" s="65">
        <f>B1085*(1+'Daily Returns'!B1086)</f>
        <v>146.45613529963012</v>
      </c>
      <c r="C1086" s="65">
        <f>C1085*(1+'Daily Returns'!C1086)</f>
        <v>138.36817859557951</v>
      </c>
      <c r="D1086" s="65">
        <f>D1085*(1+'Daily Returns'!D1086)</f>
        <v>145.60612103528624</v>
      </c>
      <c r="E1086" s="65">
        <f>E1085*(1+'Daily Returns'!E1086)</f>
        <v>148.41362108802002</v>
      </c>
      <c r="F1086" s="66">
        <f>F1085*(1+'Daily Returns'!E1086)</f>
        <v>148413.62108802007</v>
      </c>
    </row>
    <row r="1087" spans="1:6" x14ac:dyDescent="0.25">
      <c r="A1087" s="63">
        <f>'Daily Prices'!A1087</f>
        <v>43784</v>
      </c>
      <c r="B1087" s="64">
        <f>B1086*(1+'Daily Returns'!B1087)</f>
        <v>146.71137440861622</v>
      </c>
      <c r="C1087" s="64">
        <f>C1086*(1+'Daily Returns'!C1087)</f>
        <v>137.66198372651823</v>
      </c>
      <c r="D1087" s="64">
        <f>D1086*(1+'Daily Returns'!D1087)</f>
        <v>146.24593295409224</v>
      </c>
      <c r="E1087" s="64">
        <f>E1086*(1+'Daily Returns'!E1087)</f>
        <v>148.38387511544732</v>
      </c>
      <c r="F1087" s="39">
        <f>F1086*(1+'Daily Returns'!E1087)</f>
        <v>148383.87511544739</v>
      </c>
    </row>
    <row r="1088" spans="1:6" x14ac:dyDescent="0.25">
      <c r="A1088" s="60">
        <f>'Daily Prices'!A1088</f>
        <v>43787</v>
      </c>
      <c r="B1088" s="65">
        <f>B1087*(1+'Daily Returns'!B1088)</f>
        <v>146.44781030946379</v>
      </c>
      <c r="C1088" s="65">
        <f>C1087*(1+'Daily Returns'!C1088)</f>
        <v>138.32080020219723</v>
      </c>
      <c r="D1088" s="65">
        <f>D1087*(1+'Daily Returns'!D1088)</f>
        <v>146.92856693045616</v>
      </c>
      <c r="E1088" s="65">
        <f>E1087*(1+'Daily Returns'!E1088)</f>
        <v>148.79574001086206</v>
      </c>
      <c r="F1088" s="66">
        <f>F1087*(1+'Daily Returns'!E1088)</f>
        <v>148795.74001086212</v>
      </c>
    </row>
    <row r="1089" spans="1:6" x14ac:dyDescent="0.25">
      <c r="A1089" s="63">
        <f>'Daily Prices'!A1089</f>
        <v>43788</v>
      </c>
      <c r="B1089" s="64">
        <f>B1088*(1+'Daily Returns'!B1089)</f>
        <v>147.12220722027439</v>
      </c>
      <c r="C1089" s="64">
        <f>C1088*(1+'Daily Returns'!C1089)</f>
        <v>138.21436914870023</v>
      </c>
      <c r="D1089" s="64">
        <f>D1088*(1+'Daily Returns'!D1089)</f>
        <v>147.78752702617604</v>
      </c>
      <c r="E1089" s="64">
        <f>E1088*(1+'Daily Returns'!E1089)</f>
        <v>149.2164691066813</v>
      </c>
      <c r="F1089" s="39">
        <f>F1088*(1+'Daily Returns'!E1089)</f>
        <v>149216.46910668135</v>
      </c>
    </row>
    <row r="1090" spans="1:6" x14ac:dyDescent="0.25">
      <c r="A1090" s="60">
        <f>'Daily Prices'!A1090</f>
        <v>43789</v>
      </c>
      <c r="B1090" s="65">
        <f>B1089*(1+'Daily Returns'!B1090)</f>
        <v>147.78362587130607</v>
      </c>
      <c r="C1090" s="65">
        <f>C1089*(1+'Daily Returns'!C1090)</f>
        <v>138.47302425482943</v>
      </c>
      <c r="D1090" s="65">
        <f>D1089*(1+'Daily Returns'!D1090)</f>
        <v>148.81672579189319</v>
      </c>
      <c r="E1090" s="65">
        <f>E1089*(1+'Daily Returns'!E1090)</f>
        <v>149.84116205165461</v>
      </c>
      <c r="F1090" s="66">
        <f>F1089*(1+'Daily Returns'!E1090)</f>
        <v>149841.16205165465</v>
      </c>
    </row>
    <row r="1091" spans="1:6" x14ac:dyDescent="0.25">
      <c r="A1091" s="63">
        <f>'Daily Prices'!A1091</f>
        <v>43790</v>
      </c>
      <c r="B1091" s="64">
        <f>B1090*(1+'Daily Returns'!B1091)</f>
        <v>147.50562936562071</v>
      </c>
      <c r="C1091" s="64">
        <f>C1090*(1+'Daily Returns'!C1091)</f>
        <v>137.91845072653678</v>
      </c>
      <c r="D1091" s="64">
        <f>D1090*(1+'Daily Returns'!D1091)</f>
        <v>147.75562039505448</v>
      </c>
      <c r="E1091" s="64">
        <f>E1090*(1+'Daily Returns'!E1091)</f>
        <v>149.1960381832626</v>
      </c>
      <c r="F1091" s="39">
        <f>F1090*(1+'Daily Returns'!E1091)</f>
        <v>149196.03818326266</v>
      </c>
    </row>
    <row r="1092" spans="1:6" x14ac:dyDescent="0.25">
      <c r="A1092" s="60">
        <f>'Daily Prices'!A1092</f>
        <v>43791</v>
      </c>
      <c r="B1092" s="65">
        <f>B1091*(1+'Daily Returns'!B1092)</f>
        <v>146.72126260654304</v>
      </c>
      <c r="C1092" s="65">
        <f>C1091*(1+'Daily Returns'!C1092)</f>
        <v>137.68476885541551</v>
      </c>
      <c r="D1092" s="65">
        <f>D1091*(1+'Daily Returns'!D1092)</f>
        <v>147.6271542223808</v>
      </c>
      <c r="E1092" s="65">
        <f>E1091*(1+'Daily Returns'!E1092)</f>
        <v>148.81799993618611</v>
      </c>
      <c r="F1092" s="66">
        <f>F1091*(1+'Daily Returns'!E1092)</f>
        <v>148817.99993618618</v>
      </c>
    </row>
    <row r="1093" spans="1:6" x14ac:dyDescent="0.25">
      <c r="A1093" s="63">
        <f>'Daily Prices'!A1093</f>
        <v>43794</v>
      </c>
      <c r="B1093" s="64">
        <f>B1092*(1+'Daily Returns'!B1093)</f>
        <v>148.6473526894803</v>
      </c>
      <c r="C1093" s="64">
        <f>C1092*(1+'Daily Returns'!C1093)</f>
        <v>136.98946210717807</v>
      </c>
      <c r="D1093" s="64">
        <f>D1092*(1+'Daily Returns'!D1093)</f>
        <v>149.04972816389932</v>
      </c>
      <c r="E1093" s="64">
        <f>E1092*(1+'Daily Returns'!E1093)</f>
        <v>149.5336874555569</v>
      </c>
      <c r="F1093" s="39">
        <f>F1092*(1+'Daily Returns'!E1093)</f>
        <v>149533.68745555697</v>
      </c>
    </row>
    <row r="1094" spans="1:6" x14ac:dyDescent="0.25">
      <c r="A1094" s="60">
        <f>'Daily Prices'!A1094</f>
        <v>43795</v>
      </c>
      <c r="B1094" s="65">
        <f>B1093*(1+'Daily Returns'!B1094)</f>
        <v>148.40040221699167</v>
      </c>
      <c r="C1094" s="65">
        <f>C1093*(1+'Daily Returns'!C1094)</f>
        <v>136.26498934575807</v>
      </c>
      <c r="D1094" s="65">
        <f>D1093*(1+'Daily Returns'!D1094)</f>
        <v>148.47267994710216</v>
      </c>
      <c r="E1094" s="65">
        <f>E1093*(1+'Daily Returns'!E1094)</f>
        <v>148.9691587019781</v>
      </c>
      <c r="F1094" s="66">
        <f>F1093*(1+'Daily Returns'!E1094)</f>
        <v>148969.15870197816</v>
      </c>
    </row>
    <row r="1095" spans="1:6" x14ac:dyDescent="0.25">
      <c r="A1095" s="63">
        <f>'Daily Prices'!A1095</f>
        <v>43796</v>
      </c>
      <c r="B1095" s="64">
        <f>B1094*(1+'Daily Returns'!B1095)</f>
        <v>149.12496719081338</v>
      </c>
      <c r="C1095" s="64">
        <f>C1094*(1+'Daily Returns'!C1095)</f>
        <v>135.78527001032904</v>
      </c>
      <c r="D1095" s="64">
        <f>D1094*(1+'Daily Returns'!D1095)</f>
        <v>148.86899389155946</v>
      </c>
      <c r="E1095" s="64">
        <f>E1094*(1+'Daily Returns'!E1095)</f>
        <v>149.09687534726444</v>
      </c>
      <c r="F1095" s="39">
        <f>F1094*(1+'Daily Returns'!E1095)</f>
        <v>149096.87534726449</v>
      </c>
    </row>
    <row r="1096" spans="1:6" x14ac:dyDescent="0.25">
      <c r="A1096" s="60">
        <f>'Daily Prices'!A1096</f>
        <v>43797</v>
      </c>
      <c r="B1096" s="65">
        <f>B1095*(1+'Daily Returns'!B1096)</f>
        <v>149.52325798671879</v>
      </c>
      <c r="C1096" s="65">
        <f>C1095*(1+'Daily Returns'!C1096)</f>
        <v>136.32674110682325</v>
      </c>
      <c r="D1096" s="65">
        <f>D1095*(1+'Daily Returns'!D1096)</f>
        <v>150.30437246793593</v>
      </c>
      <c r="E1096" s="65">
        <f>E1095*(1+'Daily Returns'!E1096)</f>
        <v>149.88543433353976</v>
      </c>
      <c r="F1096" s="66">
        <f>F1095*(1+'Daily Returns'!E1096)</f>
        <v>149885.43433353983</v>
      </c>
    </row>
    <row r="1097" spans="1:6" x14ac:dyDescent="0.25">
      <c r="A1097" s="63">
        <f>'Daily Prices'!A1097</f>
        <v>43798</v>
      </c>
      <c r="B1097" s="64">
        <f>B1096*(1+'Daily Returns'!B1097)</f>
        <v>148.30046598132682</v>
      </c>
      <c r="C1097" s="64">
        <f>C1096*(1+'Daily Returns'!C1097)</f>
        <v>137.306894722354</v>
      </c>
      <c r="D1097" s="64">
        <f>D1096*(1+'Daily Returns'!D1097)</f>
        <v>148.97164088247027</v>
      </c>
      <c r="E1097" s="64">
        <f>E1096*(1+'Daily Returns'!E1097)</f>
        <v>149.55005793194553</v>
      </c>
      <c r="F1097" s="39">
        <f>F1096*(1+'Daily Returns'!E1097)</f>
        <v>149550.0579319456</v>
      </c>
    </row>
    <row r="1098" spans="1:6" x14ac:dyDescent="0.25">
      <c r="A1098" s="60">
        <f>'Daily Prices'!A1098</f>
        <v>43801</v>
      </c>
      <c r="B1098" s="65">
        <f>B1097*(1+'Daily Returns'!B1098)</f>
        <v>148.33085764848428</v>
      </c>
      <c r="C1098" s="65">
        <f>C1097*(1+'Daily Returns'!C1098)</f>
        <v>137.1778881788687</v>
      </c>
      <c r="D1098" s="65">
        <f>D1097*(1+'Daily Returns'!D1098)</f>
        <v>146.44235008227588</v>
      </c>
      <c r="E1098" s="65">
        <f>E1097*(1+'Daily Returns'!E1098)</f>
        <v>148.74131501121266</v>
      </c>
      <c r="F1098" s="66">
        <f>F1097*(1+'Daily Returns'!E1098)</f>
        <v>148741.31501121272</v>
      </c>
    </row>
    <row r="1099" spans="1:6" x14ac:dyDescent="0.25">
      <c r="A1099" s="63">
        <f>'Daily Prices'!A1099</f>
        <v>43802</v>
      </c>
      <c r="B1099" s="64">
        <f>B1098*(1+'Daily Returns'!B1099)</f>
        <v>147.87018395683464</v>
      </c>
      <c r="C1099" s="64">
        <f>C1098*(1+'Daily Returns'!C1099)</f>
        <v>138.84992880793729</v>
      </c>
      <c r="D1099" s="64">
        <f>D1098*(1+'Daily Returns'!D1099)</f>
        <v>143.95600243497978</v>
      </c>
      <c r="E1099" s="64">
        <f>E1098*(1+'Daily Returns'!E1099)</f>
        <v>148.57031059864565</v>
      </c>
      <c r="F1099" s="39">
        <f>F1098*(1+'Daily Returns'!E1099)</f>
        <v>148570.31059864571</v>
      </c>
    </row>
    <row r="1100" spans="1:6" x14ac:dyDescent="0.25">
      <c r="A1100" s="60">
        <f>'Daily Prices'!A1100</f>
        <v>43803</v>
      </c>
      <c r="B1100" s="65">
        <f>B1099*(1+'Daily Returns'!B1100)</f>
        <v>148.50579150298381</v>
      </c>
      <c r="C1100" s="65">
        <f>C1099*(1+'Daily Returns'!C1100)</f>
        <v>138.17542872139589</v>
      </c>
      <c r="D1100" s="65">
        <f>D1099*(1+'Daily Returns'!D1100)</f>
        <v>149.55435672453245</v>
      </c>
      <c r="E1100" s="65">
        <f>E1099*(1+'Daily Returns'!E1100)</f>
        <v>150.2065484430926</v>
      </c>
      <c r="F1100" s="66">
        <f>F1099*(1+'Daily Returns'!E1100)</f>
        <v>150206.54844309267</v>
      </c>
    </row>
    <row r="1101" spans="1:6" x14ac:dyDescent="0.25">
      <c r="A1101" s="63">
        <f>'Daily Prices'!A1101</f>
        <v>43805</v>
      </c>
      <c r="B1101" s="64">
        <f>B1100*(1+'Daily Returns'!B1101)</f>
        <v>147.03295896325108</v>
      </c>
      <c r="C1101" s="64">
        <f>C1100*(1+'Daily Returns'!C1101)</f>
        <v>136.33613555042254</v>
      </c>
      <c r="D1101" s="64">
        <f>D1100*(1+'Daily Returns'!D1101)</f>
        <v>152.4517727072357</v>
      </c>
      <c r="E1101" s="64">
        <f>E1100*(1+'Daily Returns'!E1101)</f>
        <v>149.83287665474319</v>
      </c>
      <c r="F1101" s="39">
        <f>F1100*(1+'Daily Returns'!E1101)</f>
        <v>149832.87665474328</v>
      </c>
    </row>
    <row r="1102" spans="1:6" x14ac:dyDescent="0.25">
      <c r="A1102" s="60">
        <f>'Daily Prices'!A1102</f>
        <v>43808</v>
      </c>
      <c r="B1102" s="65">
        <f>B1101*(1+'Daily Returns'!B1102)</f>
        <v>147.18666227514302</v>
      </c>
      <c r="C1102" s="65">
        <f>C1101*(1+'Daily Returns'!C1102)</f>
        <v>135.98370633991362</v>
      </c>
      <c r="D1102" s="65">
        <f>D1101*(1+'Daily Returns'!D1102)</f>
        <v>148.96815423479842</v>
      </c>
      <c r="E1102" s="65">
        <f>E1101*(1+'Daily Returns'!E1102)</f>
        <v>148.69780588656539</v>
      </c>
      <c r="F1102" s="66">
        <f>F1101*(1+'Daily Returns'!E1102)</f>
        <v>148697.8058865655</v>
      </c>
    </row>
    <row r="1103" spans="1:6" x14ac:dyDescent="0.25">
      <c r="A1103" s="63">
        <f>'Daily Prices'!A1103</f>
        <v>43811</v>
      </c>
      <c r="B1103" s="64">
        <f>B1102*(1+'Daily Returns'!B1103)</f>
        <v>147.52940466504776</v>
      </c>
      <c r="C1103" s="64">
        <f>C1102*(1+'Daily Returns'!C1103)</f>
        <v>135.77480116732247</v>
      </c>
      <c r="D1103" s="64">
        <f>D1102*(1+'Daily Returns'!D1103)</f>
        <v>145.56413862591577</v>
      </c>
      <c r="E1103" s="64">
        <f>E1102*(1+'Daily Returns'!E1103)</f>
        <v>147.69095798433108</v>
      </c>
      <c r="F1103" s="39">
        <f>F1102*(1+'Daily Returns'!E1103)</f>
        <v>147690.95798433121</v>
      </c>
    </row>
    <row r="1104" spans="1:6" x14ac:dyDescent="0.25">
      <c r="A1104" s="60">
        <f>'Daily Prices'!A1104</f>
        <v>43812</v>
      </c>
      <c r="B1104" s="65">
        <f>B1103*(1+'Daily Returns'!B1104)</f>
        <v>149.08534169176841</v>
      </c>
      <c r="C1104" s="65">
        <f>C1103*(1+'Daily Returns'!C1104)</f>
        <v>135.88229351779532</v>
      </c>
      <c r="D1104" s="65">
        <f>D1103*(1+'Daily Returns'!D1104)</f>
        <v>147.73861751925946</v>
      </c>
      <c r="E1104" s="65">
        <f>E1103*(1+'Daily Returns'!E1104)</f>
        <v>148.86689575347714</v>
      </c>
      <c r="F1104" s="66">
        <f>F1103*(1+'Daily Returns'!E1104)</f>
        <v>148866.89575347726</v>
      </c>
    </row>
    <row r="1105" spans="1:6" x14ac:dyDescent="0.25">
      <c r="A1105" s="63">
        <f>'Daily Prices'!A1105</f>
        <v>43815</v>
      </c>
      <c r="B1105" s="64">
        <f>B1104*(1+'Daily Returns'!B1105)</f>
        <v>148.82726699661211</v>
      </c>
      <c r="C1105" s="64">
        <f>C1104*(1+'Daily Returns'!C1105)</f>
        <v>137.35719495802772</v>
      </c>
      <c r="D1105" s="64">
        <f>D1104*(1+'Daily Returns'!D1105)</f>
        <v>147.1311320556687</v>
      </c>
      <c r="E1105" s="64">
        <f>E1104*(1+'Daily Returns'!E1105)</f>
        <v>149.2522852043208</v>
      </c>
      <c r="F1105" s="39">
        <f>F1104*(1+'Daily Returns'!E1105)</f>
        <v>149252.28520432091</v>
      </c>
    </row>
    <row r="1106" spans="1:6" x14ac:dyDescent="0.25">
      <c r="A1106" s="60">
        <f>'Daily Prices'!A1106</f>
        <v>43816</v>
      </c>
      <c r="B1106" s="65">
        <f>B1105*(1+'Daily Returns'!B1106)</f>
        <v>150.33030943515803</v>
      </c>
      <c r="C1106" s="65">
        <f>C1105*(1+'Daily Returns'!C1106)</f>
        <v>137.33121283577179</v>
      </c>
      <c r="D1106" s="65">
        <f>D1105*(1+'Daily Returns'!D1106)</f>
        <v>148.55958353449907</v>
      </c>
      <c r="E1106" s="65">
        <f>E1105*(1+'Daily Returns'!E1106)</f>
        <v>150.12790631107575</v>
      </c>
      <c r="F1106" s="66">
        <f>F1105*(1+'Daily Returns'!E1106)</f>
        <v>150127.90631107587</v>
      </c>
    </row>
    <row r="1107" spans="1:6" x14ac:dyDescent="0.25">
      <c r="A1107" s="63">
        <f>'Daily Prices'!A1107</f>
        <v>43817</v>
      </c>
      <c r="B1107" s="64">
        <f>B1106*(1+'Daily Returns'!B1107)</f>
        <v>151.08064916019342</v>
      </c>
      <c r="C1107" s="64">
        <f>C1106*(1+'Daily Returns'!C1107)</f>
        <v>137.1666331899539</v>
      </c>
      <c r="D1107" s="64">
        <f>D1106*(1+'Daily Returns'!D1107)</f>
        <v>148.32448204202441</v>
      </c>
      <c r="E1107" s="64">
        <f>E1106*(1+'Daily Returns'!E1107)</f>
        <v>150.20946397304991</v>
      </c>
      <c r="F1107" s="39">
        <f>F1106*(1+'Daily Returns'!E1107)</f>
        <v>150209.46397305003</v>
      </c>
    </row>
    <row r="1108" spans="1:6" x14ac:dyDescent="0.25">
      <c r="A1108" s="60">
        <f>'Daily Prices'!A1108</f>
        <v>43818</v>
      </c>
      <c r="B1108" s="65">
        <f>B1107*(1+'Daily Returns'!B1108)</f>
        <v>151.49998873036219</v>
      </c>
      <c r="C1108" s="65">
        <f>C1107*(1+'Daily Returns'!C1108)</f>
        <v>137.79612642326876</v>
      </c>
      <c r="D1108" s="65">
        <f>D1107*(1+'Daily Returns'!D1108)</f>
        <v>148.42817859316949</v>
      </c>
      <c r="E1108" s="65">
        <f>E1107*(1+'Daily Returns'!E1108)</f>
        <v>150.64178480488559</v>
      </c>
      <c r="F1108" s="66">
        <f>F1107*(1+'Daily Returns'!E1108)</f>
        <v>150641.78480488574</v>
      </c>
    </row>
    <row r="1109" spans="1:6" x14ac:dyDescent="0.25">
      <c r="A1109" s="63">
        <f>'Daily Prices'!A1109</f>
        <v>43819</v>
      </c>
      <c r="B1109" s="64">
        <f>B1108*(1+'Daily Returns'!B1109)</f>
        <v>151.52769022602484</v>
      </c>
      <c r="C1109" s="64">
        <f>C1108*(1+'Daily Returns'!C1109)</f>
        <v>137.77142833932885</v>
      </c>
      <c r="D1109" s="64">
        <f>D1108*(1+'Daily Returns'!D1109)</f>
        <v>149.17273662335487</v>
      </c>
      <c r="E1109" s="64">
        <f>E1108*(1+'Daily Returns'!E1109)</f>
        <v>150.86594661266795</v>
      </c>
      <c r="F1109" s="39">
        <f>F1108*(1+'Daily Returns'!E1109)</f>
        <v>150865.94661266811</v>
      </c>
    </row>
    <row r="1110" spans="1:6" x14ac:dyDescent="0.25">
      <c r="A1110" s="60">
        <f>'Daily Prices'!A1110</f>
        <v>43822</v>
      </c>
      <c r="B1110" s="65">
        <f>B1109*(1+'Daily Returns'!B1110)</f>
        <v>151.38634716154144</v>
      </c>
      <c r="C1110" s="65">
        <f>C1109*(1+'Daily Returns'!C1110)</f>
        <v>138.33088907468178</v>
      </c>
      <c r="D1110" s="65">
        <f>D1109*(1+'Daily Returns'!D1110)</f>
        <v>148.59190998971434</v>
      </c>
      <c r="E1110" s="65">
        <f>E1109*(1+'Daily Returns'!E1110)</f>
        <v>150.89255697792339</v>
      </c>
      <c r="F1110" s="66">
        <f>F1109*(1+'Daily Returns'!E1110)</f>
        <v>150892.55697792355</v>
      </c>
    </row>
    <row r="1111" spans="1:6" x14ac:dyDescent="0.25">
      <c r="A1111" s="63">
        <f>'Daily Prices'!A1111</f>
        <v>43823</v>
      </c>
      <c r="B1111" s="64">
        <f>B1110*(1+'Daily Returns'!B1111)</f>
        <v>150.72689160862757</v>
      </c>
      <c r="C1111" s="64">
        <f>C1110*(1+'Daily Returns'!C1111)</f>
        <v>138.33088907468178</v>
      </c>
      <c r="D1111" s="64">
        <f>D1110*(1+'Daily Returns'!D1111)</f>
        <v>148.1086924578602</v>
      </c>
      <c r="E1111" s="64">
        <f>E1110*(1+'Daily Returns'!E1111)</f>
        <v>150.54815585817533</v>
      </c>
      <c r="F1111" s="39">
        <f>F1110*(1+'Daily Returns'!E1111)</f>
        <v>150548.15585817548</v>
      </c>
    </row>
    <row r="1112" spans="1:6" x14ac:dyDescent="0.25">
      <c r="A1112" s="60">
        <f>'Daily Prices'!A1112</f>
        <v>43825</v>
      </c>
      <c r="B1112" s="65">
        <f>B1111*(1+'Daily Returns'!B1112)</f>
        <v>149.64536996038132</v>
      </c>
      <c r="C1112" s="65">
        <f>C1111*(1+'Daily Returns'!C1112)</f>
        <v>138.33088907468178</v>
      </c>
      <c r="D1112" s="65">
        <f>D1111*(1+'Daily Returns'!D1112)</f>
        <v>147.17773253006993</v>
      </c>
      <c r="E1112" s="65">
        <f>E1111*(1+'Daily Returns'!E1112)</f>
        <v>149.94019604752958</v>
      </c>
      <c r="F1112" s="66">
        <f>F1111*(1+'Daily Returns'!E1112)</f>
        <v>149940.19604752972</v>
      </c>
    </row>
    <row r="1113" spans="1:6" x14ac:dyDescent="0.25">
      <c r="A1113" s="63">
        <f>'Daily Prices'!A1113</f>
        <v>43826</v>
      </c>
      <c r="B1113" s="64">
        <f>B1112*(1+'Daily Returns'!B1113)</f>
        <v>151.14088718947559</v>
      </c>
      <c r="C1113" s="64">
        <f>C1112*(1+'Daily Returns'!C1113)</f>
        <v>141.59795423870938</v>
      </c>
      <c r="D1113" s="64">
        <f>D1112*(1+'Daily Returns'!D1113)</f>
        <v>149.49138311047673</v>
      </c>
      <c r="E1113" s="64">
        <f>E1112*(1+'Daily Returns'!E1113)</f>
        <v>152.51335856336081</v>
      </c>
      <c r="F1113" s="39">
        <f>F1112*(1+'Daily Returns'!E1113)</f>
        <v>152513.35856336093</v>
      </c>
    </row>
    <row r="1114" spans="1:6" x14ac:dyDescent="0.25">
      <c r="A1114" s="60">
        <f>'Daily Prices'!A1114</f>
        <v>43829</v>
      </c>
      <c r="B1114" s="65">
        <f>B1113*(1+'Daily Returns'!B1114)</f>
        <v>151.07857700106908</v>
      </c>
      <c r="C1114" s="65">
        <f>C1113*(1+'Daily Returns'!C1114)</f>
        <v>141.47373008283026</v>
      </c>
      <c r="D1114" s="65">
        <f>D1113*(1+'Daily Returns'!D1114)</f>
        <v>149.27307458175025</v>
      </c>
      <c r="E1114" s="65">
        <f>E1113*(1+'Daily Returns'!E1114)</f>
        <v>152.37415916181703</v>
      </c>
      <c r="F1114" s="66">
        <f>F1113*(1+'Daily Returns'!E1114)</f>
        <v>152374.15916181714</v>
      </c>
    </row>
    <row r="1115" spans="1:6" x14ac:dyDescent="0.25">
      <c r="A1115" s="63">
        <f>'Daily Prices'!A1115</f>
        <v>43830</v>
      </c>
      <c r="B1115" s="64">
        <f>B1114*(1+'Daily Returns'!B1115)</f>
        <v>149.97248027268114</v>
      </c>
      <c r="C1115" s="64">
        <f>C1114*(1+'Daily Returns'!C1115)</f>
        <v>141.47373008283026</v>
      </c>
      <c r="D1115" s="64">
        <f>D1114*(1+'Daily Returns'!D1115)</f>
        <v>149.01572241230926</v>
      </c>
      <c r="E1115" s="64">
        <f>E1114*(1+'Daily Returns'!E1115)</f>
        <v>151.96067496100594</v>
      </c>
      <c r="F1115" s="39">
        <f>F1114*(1+'Daily Returns'!E1115)</f>
        <v>151960.67496100604</v>
      </c>
    </row>
    <row r="1116" spans="1:6" x14ac:dyDescent="0.25">
      <c r="A1116" s="60">
        <f>'Daily Prices'!A1116</f>
        <v>43831</v>
      </c>
      <c r="B1116" s="65">
        <f>B1115*(1+'Daily Returns'!B1116)</f>
        <v>150.1625372534217</v>
      </c>
      <c r="C1116" s="65">
        <f>C1115*(1+'Daily Returns'!C1116)</f>
        <v>141.47373008283026</v>
      </c>
      <c r="D1116" s="65">
        <f>D1115*(1+'Daily Returns'!D1116)</f>
        <v>149.62110875543149</v>
      </c>
      <c r="E1116" s="65">
        <f>E1115*(1+'Daily Returns'!E1116)</f>
        <v>152.20365305743505</v>
      </c>
      <c r="F1116" s="66">
        <f>F1115*(1+'Daily Returns'!E1116)</f>
        <v>152203.65305743515</v>
      </c>
    </row>
    <row r="1117" spans="1:6" x14ac:dyDescent="0.25">
      <c r="A1117" s="63">
        <f>'Daily Prices'!A1117</f>
        <v>43836</v>
      </c>
      <c r="B1117" s="64">
        <f>B1116*(1+'Daily Returns'!B1117)</f>
        <v>147.87447368975879</v>
      </c>
      <c r="C1117" s="64">
        <f>C1116*(1+'Daily Returns'!C1117)</f>
        <v>148.12037099273664</v>
      </c>
      <c r="D1117" s="64">
        <f>D1116*(1+'Daily Returns'!D1117)</f>
        <v>149.93678308022757</v>
      </c>
      <c r="E1117" s="64">
        <f>E1116*(1+'Daily Returns'!E1117)</f>
        <v>154.46453990315598</v>
      </c>
      <c r="F1117" s="39">
        <f>F1116*(1+'Daily Returns'!E1117)</f>
        <v>154464.53990315608</v>
      </c>
    </row>
    <row r="1118" spans="1:6" x14ac:dyDescent="0.25">
      <c r="A1118" s="60">
        <f>'Daily Prices'!A1118</f>
        <v>43837</v>
      </c>
      <c r="B1118" s="65">
        <f>B1117*(1+'Daily Returns'!B1118)</f>
        <v>148.57551783983547</v>
      </c>
      <c r="C1118" s="65">
        <f>C1117*(1+'Daily Returns'!C1118)</f>
        <v>147.60509165740694</v>
      </c>
      <c r="D1118" s="65">
        <f>D1117*(1+'Daily Returns'!D1118)</f>
        <v>150.2531234225406</v>
      </c>
      <c r="E1118" s="65">
        <f>E1117*(1+'Daily Returns'!E1118)</f>
        <v>154.56705400900231</v>
      </c>
      <c r="F1118" s="66">
        <f>F1117*(1+'Daily Returns'!E1118)</f>
        <v>154567.05400900243</v>
      </c>
    </row>
    <row r="1119" spans="1:6" x14ac:dyDescent="0.25">
      <c r="A1119" s="63">
        <f>'Daily Prices'!A1119</f>
        <v>43839</v>
      </c>
      <c r="B1119" s="64">
        <f>B1118*(1+'Daily Returns'!B1119)</f>
        <v>150.69450048968346</v>
      </c>
      <c r="C1119" s="64">
        <f>C1118*(1+'Daily Returns'!C1119)</f>
        <v>144.65824992652861</v>
      </c>
      <c r="D1119" s="64">
        <f>D1118*(1+'Daily Returns'!D1119)</f>
        <v>150.570131187551</v>
      </c>
      <c r="E1119" s="64">
        <f>E1118*(1+'Daily Returns'!E1119)</f>
        <v>154.09188384298534</v>
      </c>
      <c r="F1119" s="39">
        <f>F1118*(1+'Daily Returns'!E1119)</f>
        <v>154091.88384298547</v>
      </c>
    </row>
    <row r="1120" spans="1:6" x14ac:dyDescent="0.25">
      <c r="A1120" s="60">
        <f>'Daily Prices'!A1120</f>
        <v>43840</v>
      </c>
      <c r="B1120" s="65">
        <f>B1119*(1+'Daily Returns'!B1120)</f>
        <v>151.23024450750552</v>
      </c>
      <c r="C1120" s="65">
        <f>C1119*(1+'Daily Returns'!C1120)</f>
        <v>144.38262717122103</v>
      </c>
      <c r="D1120" s="65">
        <f>D1119*(1+'Daily Returns'!D1120)</f>
        <v>150.88780778340336</v>
      </c>
      <c r="E1120" s="65">
        <f>E1119*(1+'Daily Returns'!E1120)</f>
        <v>154.23632378645607</v>
      </c>
      <c r="F1120" s="66">
        <f>F1119*(1+'Daily Returns'!E1120)</f>
        <v>154236.3237864562</v>
      </c>
    </row>
    <row r="1121" spans="1:6" x14ac:dyDescent="0.25">
      <c r="A1121" s="63">
        <f>'Daily Prices'!A1121</f>
        <v>43843</v>
      </c>
      <c r="B1121" s="64">
        <f>B1120*(1+'Daily Returns'!B1121)</f>
        <v>152.17533083656292</v>
      </c>
      <c r="C1121" s="64">
        <f>C1120*(1+'Daily Returns'!C1121)</f>
        <v>143.63669262651521</v>
      </c>
      <c r="D1121" s="64">
        <f>D1120*(1+'Daily Returns'!D1121)</f>
        <v>151.20615462121378</v>
      </c>
      <c r="E1121" s="64">
        <f>E1120*(1+'Daily Returns'!E1121)</f>
        <v>154.30437198959129</v>
      </c>
      <c r="F1121" s="39">
        <f>F1120*(1+'Daily Returns'!E1121)</f>
        <v>154304.37198959143</v>
      </c>
    </row>
    <row r="1122" spans="1:6" x14ac:dyDescent="0.25">
      <c r="A1122" s="60">
        <f>'Daily Prices'!A1122</f>
        <v>43844</v>
      </c>
      <c r="B1122" s="65">
        <f>B1121*(1+'Daily Returns'!B1122)</f>
        <v>152.51320183484191</v>
      </c>
      <c r="C1122" s="65">
        <f>C1121*(1+'Daily Returns'!C1122)</f>
        <v>143.43984169117866</v>
      </c>
      <c r="D1122" s="65">
        <f>D1121*(1+'Daily Returns'!D1122)</f>
        <v>151.52228216377344</v>
      </c>
      <c r="E1122" s="65">
        <f>E1121*(1+'Daily Returns'!E1122)</f>
        <v>154.41934460426495</v>
      </c>
      <c r="F1122" s="66">
        <f>F1121*(1+'Daily Returns'!E1122)</f>
        <v>154419.34460426506</v>
      </c>
    </row>
    <row r="1123" spans="1:6" x14ac:dyDescent="0.25">
      <c r="A1123" s="63">
        <f>'Daily Prices'!A1123</f>
        <v>43845</v>
      </c>
      <c r="B1123" s="64">
        <f>B1122*(1+'Daily Returns'!B1123)</f>
        <v>152.22273602074151</v>
      </c>
      <c r="C1123" s="64">
        <f>C1122*(1+'Daily Returns'!C1123)</f>
        <v>143.4974661862274</v>
      </c>
      <c r="D1123" s="64">
        <f>D1122*(1+'Daily Returns'!D1123)</f>
        <v>151.46854467977923</v>
      </c>
      <c r="E1123" s="64">
        <f>E1122*(1+'Daily Returns'!E1123)</f>
        <v>154.33950041879484</v>
      </c>
      <c r="F1123" s="39">
        <f>F1122*(1+'Daily Returns'!E1123)</f>
        <v>154339.50041879495</v>
      </c>
    </row>
    <row r="1124" spans="1:6" x14ac:dyDescent="0.25">
      <c r="A1124" s="60">
        <f>'Daily Prices'!A1124</f>
        <v>43846</v>
      </c>
      <c r="B1124" s="65">
        <f>B1123*(1+'Daily Returns'!B1124)</f>
        <v>152.44024002146276</v>
      </c>
      <c r="C1124" s="65">
        <f>C1123*(1+'Daily Returns'!C1124)</f>
        <v>144.57010986782188</v>
      </c>
      <c r="D1124" s="65">
        <f>D1123*(1+'Daily Returns'!D1124)</f>
        <v>151.06068557274509</v>
      </c>
      <c r="E1124" s="65">
        <f>E1123*(1+'Daily Returns'!E1124)</f>
        <v>154.74245722411825</v>
      </c>
      <c r="F1124" s="66">
        <f>F1123*(1+'Daily Returns'!E1124)</f>
        <v>154742.45722411838</v>
      </c>
    </row>
    <row r="1125" spans="1:6" x14ac:dyDescent="0.25">
      <c r="A1125" s="63">
        <f>'Daily Prices'!A1125</f>
        <v>43847</v>
      </c>
      <c r="B1125" s="64">
        <f>B1124*(1+'Daily Returns'!B1125)</f>
        <v>152.48680907125785</v>
      </c>
      <c r="C1125" s="64">
        <f>C1124*(1+'Daily Returns'!C1125)</f>
        <v>145.03947828213035</v>
      </c>
      <c r="D1125" s="64">
        <f>D1124*(1+'Daily Returns'!D1125)</f>
        <v>150.73070383509315</v>
      </c>
      <c r="E1125" s="64">
        <f>E1124*(1+'Daily Returns'!E1125)</f>
        <v>154.85618941850782</v>
      </c>
      <c r="F1125" s="39">
        <f>F1124*(1+'Daily Returns'!E1125)</f>
        <v>154856.18941850794</v>
      </c>
    </row>
    <row r="1126" spans="1:6" x14ac:dyDescent="0.25">
      <c r="A1126" s="60">
        <f>'Daily Prices'!A1126</f>
        <v>43850</v>
      </c>
      <c r="B1126" s="65">
        <f>B1125*(1+'Daily Returns'!B1126)</f>
        <v>150.97282417838849</v>
      </c>
      <c r="C1126" s="65">
        <f>C1125*(1+'Daily Returns'!C1126)</f>
        <v>145.21826096401719</v>
      </c>
      <c r="D1126" s="65">
        <f>D1125*(1+'Daily Returns'!D1126)</f>
        <v>149.15048594638853</v>
      </c>
      <c r="E1126" s="65">
        <f>E1125*(1+'Daily Returns'!E1126)</f>
        <v>153.98424934314588</v>
      </c>
      <c r="F1126" s="66">
        <f>F1125*(1+'Daily Returns'!E1126)</f>
        <v>153984.24934314599</v>
      </c>
    </row>
    <row r="1127" spans="1:6" x14ac:dyDescent="0.25">
      <c r="A1127" s="63">
        <f>'Daily Prices'!A1127</f>
        <v>43851</v>
      </c>
      <c r="B1127" s="64">
        <f>B1126*(1+'Daily Returns'!B1127)</f>
        <v>150.22721043030342</v>
      </c>
      <c r="C1127" s="64">
        <f>C1126*(1+'Daily Returns'!C1127)</f>
        <v>144.66584933697169</v>
      </c>
      <c r="D1127" s="64">
        <f>D1126*(1+'Daily Returns'!D1127)</f>
        <v>148.08329310019107</v>
      </c>
      <c r="E1127" s="64">
        <f>E1126*(1+'Daily Returns'!E1127)</f>
        <v>153.19126669162745</v>
      </c>
      <c r="F1127" s="39">
        <f>F1126*(1+'Daily Returns'!E1127)</f>
        <v>153191.26669162753</v>
      </c>
    </row>
    <row r="1128" spans="1:6" x14ac:dyDescent="0.25">
      <c r="A1128" s="60">
        <f>'Daily Prices'!A1128</f>
        <v>43852</v>
      </c>
      <c r="B1128" s="65">
        <f>B1127*(1+'Daily Returns'!B1128)</f>
        <v>149.46949091049174</v>
      </c>
      <c r="C1128" s="65">
        <f>C1127*(1+'Daily Returns'!C1128)</f>
        <v>145.00855654308629</v>
      </c>
      <c r="D1128" s="65">
        <f>D1127*(1+'Daily Returns'!D1128)</f>
        <v>147.43718381997948</v>
      </c>
      <c r="E1128" s="65">
        <f>E1127*(1+'Daily Returns'!E1128)</f>
        <v>152.90410836773822</v>
      </c>
      <c r="F1128" s="66">
        <f>F1127*(1+'Daily Returns'!E1128)</f>
        <v>152904.10836773831</v>
      </c>
    </row>
    <row r="1129" spans="1:6" x14ac:dyDescent="0.25">
      <c r="A1129" s="63">
        <f>'Daily Prices'!A1129</f>
        <v>43853</v>
      </c>
      <c r="B1129" s="64">
        <f>B1128*(1+'Daily Returns'!B1129)</f>
        <v>150.45474804362689</v>
      </c>
      <c r="C1129" s="64">
        <f>C1128*(1+'Daily Returns'!C1129)</f>
        <v>146.20630224349063</v>
      </c>
      <c r="D1129" s="64">
        <f>D1128*(1+'Daily Returns'!D1129)</f>
        <v>149.12886500556272</v>
      </c>
      <c r="E1129" s="64">
        <f>E1128*(1+'Daily Returns'!E1129)</f>
        <v>154.23798458924082</v>
      </c>
      <c r="F1129" s="39">
        <f>F1128*(1+'Daily Returns'!E1129)</f>
        <v>154237.98458924092</v>
      </c>
    </row>
    <row r="1130" spans="1:6" x14ac:dyDescent="0.25">
      <c r="A1130" s="60">
        <f>'Daily Prices'!A1130</f>
        <v>43854</v>
      </c>
      <c r="B1130" s="65">
        <f>B1129*(1+'Daily Returns'!B1130)</f>
        <v>151.27921289944459</v>
      </c>
      <c r="C1130" s="65">
        <f>C1129*(1+'Daily Returns'!C1130)</f>
        <v>146.15178302477835</v>
      </c>
      <c r="D1130" s="65">
        <f>D1129*(1+'Daily Returns'!D1130)</f>
        <v>150.15764394718622</v>
      </c>
      <c r="E1130" s="65">
        <f>E1129*(1+'Daily Returns'!E1130)</f>
        <v>154.78774521248241</v>
      </c>
      <c r="F1130" s="66">
        <f>F1129*(1+'Daily Returns'!E1130)</f>
        <v>154787.74521248249</v>
      </c>
    </row>
    <row r="1131" spans="1:6" x14ac:dyDescent="0.25">
      <c r="A1131" s="63">
        <f>'Daily Prices'!A1131</f>
        <v>43857</v>
      </c>
      <c r="B1131" s="64">
        <f>B1130*(1+'Daily Returns'!B1131)</f>
        <v>149.61396039049615</v>
      </c>
      <c r="C1131" s="64">
        <f>C1130*(1+'Daily Returns'!C1131)</f>
        <v>147.8826142653256</v>
      </c>
      <c r="D1131" s="64">
        <f>D1130*(1+'Daily Returns'!D1131)</f>
        <v>148.6953966288126</v>
      </c>
      <c r="E1131" s="64">
        <f>E1130*(1+'Daily Returns'!E1131)</f>
        <v>154.55762412751812</v>
      </c>
      <c r="F1131" s="39">
        <f>F1130*(1+'Daily Returns'!E1131)</f>
        <v>154557.62412751821</v>
      </c>
    </row>
    <row r="1132" spans="1:6" x14ac:dyDescent="0.25">
      <c r="A1132" s="60">
        <f>'Daily Prices'!A1132</f>
        <v>43858</v>
      </c>
      <c r="B1132" s="65">
        <f>B1131*(1+'Daily Returns'!B1132)</f>
        <v>148.92956622075212</v>
      </c>
      <c r="C1132" s="65">
        <f>C1131*(1+'Daily Returns'!C1132)</f>
        <v>146.84047304495715</v>
      </c>
      <c r="D1132" s="65">
        <f>D1131*(1+'Daily Returns'!D1132)</f>
        <v>147.56942840949648</v>
      </c>
      <c r="E1132" s="65">
        <f>E1131*(1+'Daily Returns'!E1132)</f>
        <v>153.55874170294746</v>
      </c>
      <c r="F1132" s="66">
        <f>F1131*(1+'Daily Returns'!E1132)</f>
        <v>153558.74170294753</v>
      </c>
    </row>
    <row r="1133" spans="1:6" x14ac:dyDescent="0.25">
      <c r="A1133" s="63">
        <f>'Daily Prices'!A1133</f>
        <v>43859</v>
      </c>
      <c r="B1133" s="64">
        <f>B1132*(1+'Daily Returns'!B1133)</f>
        <v>149.77224426466299</v>
      </c>
      <c r="C1133" s="64">
        <f>C1132*(1+'Daily Returns'!C1133)</f>
        <v>147.09531534343304</v>
      </c>
      <c r="D1133" s="64">
        <f>D1132*(1+'Daily Returns'!D1133)</f>
        <v>148.57679632234098</v>
      </c>
      <c r="E1133" s="64">
        <f>E1132*(1+'Daily Returns'!E1133)</f>
        <v>154.24047976229022</v>
      </c>
      <c r="F1133" s="39">
        <f>F1132*(1+'Daily Returns'!E1133)</f>
        <v>154240.47976229028</v>
      </c>
    </row>
    <row r="1134" spans="1:6" x14ac:dyDescent="0.25">
      <c r="A1134" s="60">
        <f>'Daily Prices'!A1134</f>
        <v>43860</v>
      </c>
      <c r="B1134" s="65">
        <f>B1133*(1+'Daily Returns'!B1134)</f>
        <v>148.73674636117906</v>
      </c>
      <c r="C1134" s="65">
        <f>C1133*(1+'Daily Returns'!C1134)</f>
        <v>148.07756534805148</v>
      </c>
      <c r="D1134" s="65">
        <f>D1133*(1+'Daily Returns'!D1134)</f>
        <v>147.28352820168354</v>
      </c>
      <c r="E1134" s="65">
        <f>E1133*(1+'Daily Returns'!E1134)</f>
        <v>153.92977768388886</v>
      </c>
      <c r="F1134" s="66">
        <f>F1133*(1+'Daily Returns'!E1134)</f>
        <v>153929.77768388891</v>
      </c>
    </row>
    <row r="1135" spans="1:6" x14ac:dyDescent="0.25">
      <c r="A1135" s="63">
        <f>'Daily Prices'!A1135</f>
        <v>43861</v>
      </c>
      <c r="B1135" s="64">
        <f>B1134*(1+'Daily Returns'!B1135)</f>
        <v>148.04482698198339</v>
      </c>
      <c r="C1135" s="64">
        <f>C1134*(1+'Daily Returns'!C1135)</f>
        <v>148.54655379183779</v>
      </c>
      <c r="D1135" s="64">
        <f>D1134*(1+'Daily Returns'!D1135)</f>
        <v>146.20164151220644</v>
      </c>
      <c r="E1135" s="64">
        <f>E1134*(1+'Daily Returns'!E1135)</f>
        <v>153.57075167602915</v>
      </c>
      <c r="F1135" s="39">
        <f>F1134*(1+'Daily Returns'!E1135)</f>
        <v>153570.75167602921</v>
      </c>
    </row>
    <row r="1136" spans="1:6" x14ac:dyDescent="0.25">
      <c r="A1136" s="60">
        <f>'Daily Prices'!A1136</f>
        <v>43864</v>
      </c>
      <c r="B1136" s="65">
        <f>B1135*(1+'Daily Returns'!B1136)</f>
        <v>144.95047539692709</v>
      </c>
      <c r="C1136" s="65">
        <f>C1135*(1+'Daily Returns'!C1136)</f>
        <v>147.09304862273177</v>
      </c>
      <c r="D1136" s="65">
        <f>D1135*(1+'Daily Returns'!D1136)</f>
        <v>146.62716792841141</v>
      </c>
      <c r="E1136" s="65">
        <f>E1135*(1+'Daily Returns'!E1136)</f>
        <v>152.14082214187778</v>
      </c>
      <c r="F1136" s="66">
        <f>F1135*(1+'Daily Returns'!E1136)</f>
        <v>152140.82214187784</v>
      </c>
    </row>
    <row r="1137" spans="1:6" x14ac:dyDescent="0.25">
      <c r="A1137" s="63">
        <f>'Daily Prices'!A1137</f>
        <v>43867</v>
      </c>
      <c r="B1137" s="64">
        <f>B1136*(1+'Daily Returns'!B1137)</f>
        <v>150.16257360709054</v>
      </c>
      <c r="C1137" s="64">
        <f>C1136*(1+'Daily Returns'!C1137)</f>
        <v>145.81562703456257</v>
      </c>
      <c r="D1137" s="64">
        <f>D1136*(1+'Daily Returns'!D1137)</f>
        <v>147.05393285828129</v>
      </c>
      <c r="E1137" s="64">
        <f>E1136*(1+'Daily Returns'!E1137)</f>
        <v>153.38635660921503</v>
      </c>
      <c r="F1137" s="39">
        <f>F1136*(1+'Daily Returns'!E1137)</f>
        <v>153386.35660921512</v>
      </c>
    </row>
    <row r="1138" spans="1:6" x14ac:dyDescent="0.25">
      <c r="A1138" s="60">
        <f>'Daily Prices'!A1138</f>
        <v>43868</v>
      </c>
      <c r="B1138" s="65">
        <f>B1137*(1+'Daily Returns'!B1138)</f>
        <v>149.56571907193398</v>
      </c>
      <c r="C1138" s="65">
        <f>C1137*(1+'Daily Returns'!C1138)</f>
        <v>147.33887644813055</v>
      </c>
      <c r="D1138" s="65">
        <f>D1137*(1+'Daily Returns'!D1138)</f>
        <v>147.48193990656608</v>
      </c>
      <c r="E1138" s="65">
        <f>E1137*(1+'Daily Returns'!E1138)</f>
        <v>153.9783220461722</v>
      </c>
      <c r="F1138" s="66">
        <f>F1137*(1+'Daily Returns'!E1138)</f>
        <v>153978.32204617228</v>
      </c>
    </row>
    <row r="1139" spans="1:6" x14ac:dyDescent="0.25">
      <c r="A1139" s="63">
        <f>'Daily Prices'!A1139</f>
        <v>43872</v>
      </c>
      <c r="B1139" s="64">
        <f>B1138*(1+'Daily Returns'!B1139)</f>
        <v>149.83579047781035</v>
      </c>
      <c r="C1139" s="64">
        <f>C1138*(1+'Daily Returns'!C1139)</f>
        <v>146.67960138733844</v>
      </c>
      <c r="D1139" s="64">
        <f>D1138*(1+'Daily Returns'!D1139)</f>
        <v>147.9111926885065</v>
      </c>
      <c r="E1139" s="64">
        <f>E1138*(1+'Daily Returns'!E1139)</f>
        <v>153.92058862722033</v>
      </c>
      <c r="F1139" s="39">
        <f>F1138*(1+'Daily Returns'!E1139)</f>
        <v>153920.58862722039</v>
      </c>
    </row>
    <row r="1140" spans="1:6" x14ac:dyDescent="0.25">
      <c r="A1140" s="60">
        <f>'Daily Prices'!A1140</f>
        <v>43873</v>
      </c>
      <c r="B1140" s="65">
        <f>B1139*(1+'Daily Returns'!B1140)</f>
        <v>151.10729639945947</v>
      </c>
      <c r="C1140" s="65">
        <f>C1139*(1+'Daily Returns'!C1140)</f>
        <v>146.08117401981761</v>
      </c>
      <c r="D1140" s="65">
        <f>D1139*(1+'Daily Returns'!D1140)</f>
        <v>148.34169482986633</v>
      </c>
      <c r="E1140" s="65">
        <f>E1139*(1+'Daily Returns'!E1140)</f>
        <v>154.19564956856209</v>
      </c>
      <c r="F1140" s="66">
        <f>F1139*(1+'Daily Returns'!E1140)</f>
        <v>154195.64956856216</v>
      </c>
    </row>
    <row r="1141" spans="1:6" x14ac:dyDescent="0.25">
      <c r="A1141" s="63">
        <f>'Daily Prices'!A1141</f>
        <v>43874</v>
      </c>
      <c r="B1141" s="64">
        <f>B1140*(1+'Daily Returns'!B1141)</f>
        <v>150.72154761930682</v>
      </c>
      <c r="C1141" s="64">
        <f>C1140*(1+'Daily Returns'!C1141)</f>
        <v>147.12416689825287</v>
      </c>
      <c r="D1141" s="64">
        <f>D1140*(1+'Daily Returns'!D1141)</f>
        <v>146.93528411595545</v>
      </c>
      <c r="E1141" s="64">
        <f>E1140*(1+'Daily Returns'!E1141)</f>
        <v>154.07935781998776</v>
      </c>
      <c r="F1141" s="39">
        <f>F1140*(1+'Daily Returns'!E1141)</f>
        <v>154079.35781998784</v>
      </c>
    </row>
    <row r="1142" spans="1:6" x14ac:dyDescent="0.25">
      <c r="A1142" s="60">
        <f>'Daily Prices'!A1142</f>
        <v>43875</v>
      </c>
      <c r="B1142" s="65">
        <f>B1141*(1+'Daily Returns'!B1142)</f>
        <v>149.98702174022057</v>
      </c>
      <c r="C1142" s="65">
        <f>C1141*(1+'Daily Returns'!C1142)</f>
        <v>148.22288441912582</v>
      </c>
      <c r="D1142" s="65">
        <f>D1141*(1+'Daily Returns'!D1142)</f>
        <v>145.57631352463321</v>
      </c>
      <c r="E1142" s="65">
        <f>E1141*(1+'Daily Returns'!E1142)</f>
        <v>153.88684097486532</v>
      </c>
      <c r="F1142" s="66">
        <f>F1141*(1+'Daily Returns'!E1142)</f>
        <v>153886.84097486539</v>
      </c>
    </row>
    <row r="1143" spans="1:6" x14ac:dyDescent="0.25">
      <c r="A1143" s="63">
        <f>'Daily Prices'!A1143</f>
        <v>43878</v>
      </c>
      <c r="B1143" s="64">
        <f>B1142*(1+'Daily Returns'!B1143)</f>
        <v>149.25249586113435</v>
      </c>
      <c r="C1143" s="64">
        <f>C1142*(1+'Daily Returns'!C1143)</f>
        <v>147.76896377190761</v>
      </c>
      <c r="D1143" s="64">
        <f>D1142*(1+'Daily Returns'!D1143)</f>
        <v>143.97888284808667</v>
      </c>
      <c r="E1143" s="64">
        <f>E1142*(1+'Daily Returns'!E1143)</f>
        <v>152.96566025445986</v>
      </c>
      <c r="F1143" s="39">
        <f>F1142*(1+'Daily Returns'!E1143)</f>
        <v>152965.66025445994</v>
      </c>
    </row>
    <row r="1144" spans="1:6" x14ac:dyDescent="0.25">
      <c r="A1144" s="60">
        <f>'Daily Prices'!A1144</f>
        <v>43879</v>
      </c>
      <c r="B1144" s="65">
        <f>B1143*(1+'Daily Returns'!B1144)</f>
        <v>148.66607482893735</v>
      </c>
      <c r="C1144" s="65">
        <f>C1143*(1+'Daily Returns'!C1144)</f>
        <v>149.09384236805008</v>
      </c>
      <c r="D1144" s="65">
        <f>D1143*(1+'Daily Returns'!D1144)</f>
        <v>144.14681248556857</v>
      </c>
      <c r="E1144" s="65">
        <f>E1143*(1+'Daily Returns'!E1144)</f>
        <v>153.38746920396943</v>
      </c>
      <c r="F1144" s="66">
        <f>F1143*(1+'Daily Returns'!E1144)</f>
        <v>153387.46920396949</v>
      </c>
    </row>
    <row r="1145" spans="1:6" x14ac:dyDescent="0.25">
      <c r="A1145" s="63">
        <f>'Daily Prices'!A1145</f>
        <v>43880</v>
      </c>
      <c r="B1145" s="64">
        <f>B1144*(1+'Daily Returns'!B1145)</f>
        <v>150.22426578312664</v>
      </c>
      <c r="C1145" s="64">
        <f>C1144*(1+'Daily Returns'!C1145)</f>
        <v>150.42506254118319</v>
      </c>
      <c r="D1145" s="64">
        <f>D1144*(1+'Daily Returns'!D1145)</f>
        <v>146.19639371103511</v>
      </c>
      <c r="E1145" s="64">
        <f>E1144*(1+'Daily Returns'!E1145)</f>
        <v>155.07188634250548</v>
      </c>
      <c r="F1145" s="39">
        <f>F1144*(1+'Daily Returns'!E1145)</f>
        <v>155071.88634250552</v>
      </c>
    </row>
    <row r="1146" spans="1:6" x14ac:dyDescent="0.25">
      <c r="A1146" s="60">
        <f>'Daily Prices'!A1146</f>
        <v>43881</v>
      </c>
      <c r="B1146" s="65">
        <f>B1145*(1+'Daily Returns'!B1146)</f>
        <v>149.66849089376905</v>
      </c>
      <c r="C1146" s="65">
        <f>C1145*(1+'Daily Returns'!C1146)</f>
        <v>152.62954669123687</v>
      </c>
      <c r="D1146" s="65">
        <f>D1145*(1+'Daily Returns'!D1146)</f>
        <v>146.62335481433283</v>
      </c>
      <c r="E1146" s="65">
        <f>E1145*(1+'Daily Returns'!E1146)</f>
        <v>155.94467144380664</v>
      </c>
      <c r="F1146" s="66">
        <f>F1145*(1+'Daily Returns'!E1146)</f>
        <v>155944.67144380667</v>
      </c>
    </row>
    <row r="1147" spans="1:6" x14ac:dyDescent="0.25">
      <c r="A1147" s="63">
        <f>'Daily Prices'!A1147</f>
        <v>43885</v>
      </c>
      <c r="B1147" s="64">
        <f>B1146*(1+'Daily Returns'!B1147)</f>
        <v>146.73514970804325</v>
      </c>
      <c r="C1147" s="64">
        <f>C1146*(1+'Daily Returns'!C1147)</f>
        <v>157.97856206314111</v>
      </c>
      <c r="D1147" s="64">
        <f>D1146*(1+'Daily Returns'!D1147)</f>
        <v>143.12957870652198</v>
      </c>
      <c r="E1147" s="64">
        <f>E1146*(1+'Daily Returns'!E1147)</f>
        <v>156.09907972730062</v>
      </c>
      <c r="F1147" s="39">
        <f>F1146*(1+'Daily Returns'!E1147)</f>
        <v>156099.07972730065</v>
      </c>
    </row>
    <row r="1148" spans="1:6" x14ac:dyDescent="0.25">
      <c r="A1148" s="60">
        <f>'Daily Prices'!A1148</f>
        <v>43886</v>
      </c>
      <c r="B1148" s="65">
        <f>B1147*(1+'Daily Returns'!B1148)</f>
        <v>146.43694056247804</v>
      </c>
      <c r="C1148" s="65">
        <f>C1147*(1+'Daily Returns'!C1148)</f>
        <v>155.34592974921611</v>
      </c>
      <c r="D1148" s="65">
        <f>D1147*(1+'Daily Returns'!D1148)</f>
        <v>142.68393543105441</v>
      </c>
      <c r="E1148" s="65">
        <f>E1147*(1+'Daily Returns'!E1148)</f>
        <v>154.81757582473</v>
      </c>
      <c r="F1148" s="66">
        <f>F1147*(1+'Daily Returns'!E1148)</f>
        <v>154817.57582473004</v>
      </c>
    </row>
    <row r="1149" spans="1:6" x14ac:dyDescent="0.25">
      <c r="A1149" s="63">
        <f>'Daily Prices'!A1149</f>
        <v>43887</v>
      </c>
      <c r="B1149" s="64">
        <f>B1148*(1+'Daily Returns'!B1149)</f>
        <v>145.01100425556001</v>
      </c>
      <c r="C1149" s="64">
        <f>C1148*(1+'Daily Returns'!C1149)</f>
        <v>153.49228941542378</v>
      </c>
      <c r="D1149" s="64">
        <f>D1148*(1+'Daily Returns'!D1149)</f>
        <v>141.01849325132773</v>
      </c>
      <c r="E1149" s="64">
        <f>E1148*(1+'Daily Returns'!E1149)</f>
        <v>153.0842578450937</v>
      </c>
      <c r="F1149" s="39">
        <f>F1148*(1+'Daily Returns'!E1149)</f>
        <v>153084.25784509373</v>
      </c>
    </row>
    <row r="1150" spans="1:6" x14ac:dyDescent="0.25">
      <c r="A1150" s="60">
        <f>'Daily Prices'!A1150</f>
        <v>43888</v>
      </c>
      <c r="B1150" s="65">
        <f>B1149*(1+'Daily Returns'!B1150)</f>
        <v>144.49005618095939</v>
      </c>
      <c r="C1150" s="65">
        <f>C1149*(1+'Daily Returns'!C1150)</f>
        <v>154.75139380393918</v>
      </c>
      <c r="D1150" s="65">
        <f>D1149*(1+'Daily Returns'!D1150)</f>
        <v>140.08396481874098</v>
      </c>
      <c r="E1150" s="65">
        <f>E1149*(1+'Daily Returns'!E1150)</f>
        <v>153.11722900683418</v>
      </c>
      <c r="F1150" s="66">
        <f>F1149*(1+'Daily Returns'!E1150)</f>
        <v>153117.22900683421</v>
      </c>
    </row>
    <row r="1151" spans="1:6" x14ac:dyDescent="0.25">
      <c r="A1151" s="63">
        <f>'Daily Prices'!A1151</f>
        <v>43889</v>
      </c>
      <c r="B1151" s="64">
        <f>B1150*(1+'Daily Returns'!B1151)</f>
        <v>139.22469984593269</v>
      </c>
      <c r="C1151" s="64">
        <f>C1150*(1+'Daily Returns'!C1151)</f>
        <v>152.85217010992073</v>
      </c>
      <c r="D1151" s="64">
        <f>D1150*(1+'Daily Returns'!D1151)</f>
        <v>140.68867569777012</v>
      </c>
      <c r="E1151" s="64">
        <f>E1150*(1+'Daily Returns'!E1151)</f>
        <v>150.88993192557527</v>
      </c>
      <c r="F1151" s="39">
        <f>F1150*(1+'Daily Returns'!E1151)</f>
        <v>150889.93192557531</v>
      </c>
    </row>
    <row r="1152" spans="1:6" x14ac:dyDescent="0.25">
      <c r="A1152" s="60">
        <f>'Daily Prices'!A1152</f>
        <v>43892</v>
      </c>
      <c r="B1152" s="65">
        <f>B1151*(1+'Daily Returns'!B1152)</f>
        <v>138.66750716348997</v>
      </c>
      <c r="C1152" s="65">
        <f>C1151*(1+'Daily Returns'!C1152)</f>
        <v>152.2682995441279</v>
      </c>
      <c r="D1152" s="65">
        <f>D1151*(1+'Daily Returns'!D1152)</f>
        <v>141.29599697726655</v>
      </c>
      <c r="E1152" s="65">
        <f>E1151*(1+'Daily Returns'!E1152)</f>
        <v>150.67362574243231</v>
      </c>
      <c r="F1152" s="66">
        <f>F1151*(1+'Daily Returns'!E1152)</f>
        <v>150673.62574243234</v>
      </c>
    </row>
    <row r="1153" spans="1:6" x14ac:dyDescent="0.25">
      <c r="A1153" s="63">
        <f>'Daily Prices'!A1153</f>
        <v>43893</v>
      </c>
      <c r="B1153" s="64">
        <f>B1152*(1+'Daily Returns'!B1153)</f>
        <v>140.41131995082029</v>
      </c>
      <c r="C1153" s="64">
        <f>C1152*(1+'Daily Returns'!C1153)</f>
        <v>154.57397377495928</v>
      </c>
      <c r="D1153" s="64">
        <f>D1152*(1+'Daily Returns'!D1153)</f>
        <v>135.45330506517772</v>
      </c>
      <c r="E1153" s="64">
        <f>E1152*(1+'Daily Returns'!E1153)</f>
        <v>150.28553630844982</v>
      </c>
      <c r="F1153" s="39">
        <f>F1152*(1+'Daily Returns'!E1153)</f>
        <v>150285.53630844987</v>
      </c>
    </row>
    <row r="1154" spans="1:6" x14ac:dyDescent="0.25">
      <c r="A1154" s="60">
        <f>'Daily Prices'!A1154</f>
        <v>43894</v>
      </c>
      <c r="B1154" s="65">
        <f>B1153*(1+'Daily Returns'!B1154)</f>
        <v>139.63255165674531</v>
      </c>
      <c r="C1154" s="65">
        <f>C1153*(1+'Daily Returns'!C1154)</f>
        <v>158.36226677835225</v>
      </c>
      <c r="D1154" s="65">
        <f>D1153*(1+'Daily Returns'!D1154)</f>
        <v>134.44914695016271</v>
      </c>
      <c r="E1154" s="65">
        <f>E1153*(1+'Daily Returns'!E1154)</f>
        <v>151.17451872387105</v>
      </c>
      <c r="F1154" s="66">
        <f>F1153*(1+'Daily Returns'!E1154)</f>
        <v>151174.51872387109</v>
      </c>
    </row>
    <row r="1155" spans="1:6" x14ac:dyDescent="0.25">
      <c r="A1155" s="63">
        <f>'Daily Prices'!A1155</f>
        <v>43896</v>
      </c>
      <c r="B1155" s="64">
        <f>B1154*(1+'Daily Returns'!B1155)</f>
        <v>136.60479999301967</v>
      </c>
      <c r="C1155" s="64">
        <f>C1154*(1+'Daily Returns'!C1155)</f>
        <v>163.66246248937622</v>
      </c>
      <c r="D1155" s="64">
        <f>D1154*(1+'Daily Returns'!D1155)</f>
        <v>133.45243297628164</v>
      </c>
      <c r="E1155" s="64">
        <f>E1154*(1+'Daily Returns'!E1155)</f>
        <v>151.87875224775038</v>
      </c>
      <c r="F1155" s="39">
        <f>F1154*(1+'Daily Returns'!E1155)</f>
        <v>151878.75224775044</v>
      </c>
    </row>
    <row r="1156" spans="1:6" x14ac:dyDescent="0.25">
      <c r="A1156" s="60">
        <f>'Daily Prices'!A1156</f>
        <v>43899</v>
      </c>
      <c r="B1156" s="65">
        <f>B1155*(1+'Daily Returns'!B1156)</f>
        <v>129.54611717369085</v>
      </c>
      <c r="C1156" s="65">
        <f>C1155*(1+'Daily Returns'!C1156)</f>
        <v>163.25356179781696</v>
      </c>
      <c r="D1156" s="65">
        <f>D1155*(1+'Daily Returns'!D1156)</f>
        <v>132.46310795776571</v>
      </c>
      <c r="E1156" s="65">
        <f>E1155*(1+'Daily Returns'!E1156)</f>
        <v>149.03481390956881</v>
      </c>
      <c r="F1156" s="66">
        <f>F1155*(1+'Daily Returns'!E1156)</f>
        <v>149034.81390956885</v>
      </c>
    </row>
    <row r="1157" spans="1:6" x14ac:dyDescent="0.25">
      <c r="A1157" s="63">
        <f>'Daily Prices'!A1157</f>
        <v>43901</v>
      </c>
      <c r="B1157" s="64">
        <f>B1156*(1+'Daily Returns'!B1157)</f>
        <v>129.77314583565047</v>
      </c>
      <c r="C1157" s="64">
        <f>C1156*(1+'Daily Returns'!C1157)</f>
        <v>160.38545257961414</v>
      </c>
      <c r="D1157" s="64">
        <f>D1156*(1+'Daily Returns'!D1157)</f>
        <v>125.956401508314</v>
      </c>
      <c r="E1157" s="64">
        <f>E1156*(1+'Daily Returns'!E1157)</f>
        <v>145.86962836404479</v>
      </c>
      <c r="F1157" s="39">
        <f>F1156*(1+'Daily Returns'!E1157)</f>
        <v>145869.62836404482</v>
      </c>
    </row>
    <row r="1158" spans="1:6" x14ac:dyDescent="0.25">
      <c r="A1158" s="60">
        <f>'Daily Prices'!A1158</f>
        <v>43902</v>
      </c>
      <c r="B1158" s="65">
        <f>B1157*(1+'Daily Returns'!B1158)</f>
        <v>119.16056470335005</v>
      </c>
      <c r="C1158" s="65">
        <f>C1157*(1+'Daily Returns'!C1158)</f>
        <v>152.78378851836572</v>
      </c>
      <c r="D1158" s="65">
        <f>D1157*(1+'Daily Returns'!D1158)</f>
        <v>119.76931030473772</v>
      </c>
      <c r="E1158" s="65">
        <f>E1157*(1+'Daily Returns'!E1158)</f>
        <v>137.37591127703976</v>
      </c>
      <c r="F1158" s="66">
        <f>F1157*(1+'Daily Returns'!E1158)</f>
        <v>137375.91127703979</v>
      </c>
    </row>
    <row r="1159" spans="1:6" x14ac:dyDescent="0.25">
      <c r="A1159" s="63">
        <f>'Daily Prices'!A1159</f>
        <v>43903</v>
      </c>
      <c r="B1159" s="64">
        <f>B1158*(1+'Daily Returns'!B1159)</f>
        <v>123.97866185053222</v>
      </c>
      <c r="C1159" s="64">
        <f>C1158*(1+'Daily Returns'!C1159)</f>
        <v>151.55564517618947</v>
      </c>
      <c r="D1159" s="64">
        <f>D1158*(1+'Daily Returns'!D1159)</f>
        <v>113.88613456002624</v>
      </c>
      <c r="E1159" s="64">
        <f>E1158*(1+'Daily Returns'!E1159)</f>
        <v>136.57617079104273</v>
      </c>
      <c r="F1159" s="39">
        <f>F1158*(1+'Daily Returns'!E1159)</f>
        <v>136576.17079104276</v>
      </c>
    </row>
    <row r="1160" spans="1:6" x14ac:dyDescent="0.25">
      <c r="A1160" s="60">
        <f>'Daily Prices'!A1160</f>
        <v>43906</v>
      </c>
      <c r="B1160" s="65">
        <f>B1159*(1+'Daily Returns'!B1160)</f>
        <v>114.11442099148051</v>
      </c>
      <c r="C1160" s="65">
        <f>C1159*(1+'Daily Returns'!C1160)</f>
        <v>144.45980049451251</v>
      </c>
      <c r="D1160" s="65">
        <f>D1159*(1+'Daily Returns'!D1160)</f>
        <v>108.29194567476229</v>
      </c>
      <c r="E1160" s="65">
        <f>E1159*(1+'Daily Returns'!E1160)</f>
        <v>128.74578095427296</v>
      </c>
      <c r="F1160" s="66">
        <f>F1159*(1+'Daily Returns'!E1160)</f>
        <v>128745.78095427301</v>
      </c>
    </row>
    <row r="1161" spans="1:6" x14ac:dyDescent="0.25">
      <c r="A1161" s="63">
        <f>'Daily Prices'!A1161</f>
        <v>43907</v>
      </c>
      <c r="B1161" s="64">
        <f>B1160*(1+'Daily Returns'!B1161)</f>
        <v>111.16621115519564</v>
      </c>
      <c r="C1161" s="64">
        <f>C1160*(1+'Daily Returns'!C1161)</f>
        <v>149.08877172694429</v>
      </c>
      <c r="D1161" s="64">
        <f>D1160*(1+'Daily Returns'!D1161)</f>
        <v>105.86368311677408</v>
      </c>
      <c r="E1161" s="64">
        <f>E1160*(1+'Daily Returns'!E1161)</f>
        <v>128.53202046213713</v>
      </c>
      <c r="F1161" s="39">
        <f>F1160*(1+'Daily Returns'!E1161)</f>
        <v>128532.0204621372</v>
      </c>
    </row>
    <row r="1162" spans="1:6" x14ac:dyDescent="0.25">
      <c r="A1162" s="60">
        <f>'Daily Prices'!A1162</f>
        <v>43908</v>
      </c>
      <c r="B1162" s="65">
        <f>B1161*(1+'Daily Returns'!B1162)</f>
        <v>104.95126063617433</v>
      </c>
      <c r="C1162" s="65">
        <f>C1161*(1+'Daily Returns'!C1162)</f>
        <v>147.34030461319654</v>
      </c>
      <c r="D1162" s="65">
        <f>D1161*(1+'Daily Returns'!D1162)</f>
        <v>101.99878251012825</v>
      </c>
      <c r="E1162" s="65">
        <f>E1161*(1+'Daily Returns'!E1162)</f>
        <v>124.36557678862475</v>
      </c>
      <c r="F1162" s="66">
        <f>F1161*(1+'Daily Returns'!E1162)</f>
        <v>124365.57678862482</v>
      </c>
    </row>
    <row r="1163" spans="1:6" x14ac:dyDescent="0.25">
      <c r="A1163" s="63">
        <f>'Daily Prices'!A1163</f>
        <v>43909</v>
      </c>
      <c r="B1163" s="64">
        <f>B1162*(1+'Daily Returns'!B1163)</f>
        <v>102.8380945733421</v>
      </c>
      <c r="C1163" s="64">
        <f>C1162*(1+'Daily Returns'!C1163)</f>
        <v>144.85359408220859</v>
      </c>
      <c r="D1163" s="64">
        <f>D1162*(1+'Daily Returns'!D1163)</f>
        <v>98.86185688196646</v>
      </c>
      <c r="E1163" s="64">
        <f>E1162*(1+'Daily Returns'!E1163)</f>
        <v>121.62733108153462</v>
      </c>
      <c r="F1163" s="39">
        <f>F1162*(1+'Daily Returns'!E1163)</f>
        <v>121627.33108153469</v>
      </c>
    </row>
    <row r="1164" spans="1:6" x14ac:dyDescent="0.25">
      <c r="A1164" s="60">
        <f>'Daily Prices'!A1164</f>
        <v>43910</v>
      </c>
      <c r="B1164" s="65">
        <f>B1163*(1+'Daily Returns'!B1164)</f>
        <v>108.75549031283751</v>
      </c>
      <c r="C1164" s="65">
        <f>C1163*(1+'Daily Returns'!C1164)</f>
        <v>147.88588987327518</v>
      </c>
      <c r="D1164" s="65">
        <f>D1163*(1+'Daily Returns'!D1164)</f>
        <v>103.0179054975965</v>
      </c>
      <c r="E1164" s="65">
        <f>E1163*(1+'Daily Returns'!E1164)</f>
        <v>126.27925553405098</v>
      </c>
      <c r="F1164" s="66">
        <f>F1163*(1+'Daily Returns'!E1164)</f>
        <v>126279.25553405106</v>
      </c>
    </row>
    <row r="1165" spans="1:6" x14ac:dyDescent="0.25">
      <c r="A1165" s="63">
        <f>'Daily Prices'!A1165</f>
        <v>43913</v>
      </c>
      <c r="B1165" s="64">
        <f>B1164*(1+'Daily Returns'!B1165)</f>
        <v>94.451339523635767</v>
      </c>
      <c r="C1165" s="64">
        <f>C1164*(1+'Daily Returns'!C1165)</f>
        <v>152.5445774210252</v>
      </c>
      <c r="D1165" s="64">
        <f>D1164*(1+'Daily Returns'!D1165)</f>
        <v>102.80706314062952</v>
      </c>
      <c r="E1165" s="64">
        <f>E1164*(1+'Daily Returns'!E1165)</f>
        <v>122.81024205959505</v>
      </c>
      <c r="F1165" s="39">
        <f>F1164*(1+'Daily Returns'!E1165)</f>
        <v>122810.24205959514</v>
      </c>
    </row>
    <row r="1166" spans="1:6" x14ac:dyDescent="0.25">
      <c r="A1166" s="60">
        <f>'Daily Prices'!A1166</f>
        <v>43914</v>
      </c>
      <c r="B1166" s="65">
        <f>B1165*(1+'Daily Returns'!B1166)</f>
        <v>96.969885347798865</v>
      </c>
      <c r="C1166" s="65">
        <f>C1165*(1+'Daily Returns'!C1166)</f>
        <v>160.12432111387511</v>
      </c>
      <c r="D1166" s="65">
        <f>D1165*(1+'Daily Returns'!D1166)</f>
        <v>102.59665230572934</v>
      </c>
      <c r="E1166" s="65">
        <f>E1165*(1+'Daily Returns'!E1166)</f>
        <v>126.1581709155506</v>
      </c>
      <c r="F1166" s="66">
        <f>F1165*(1+'Daily Returns'!E1166)</f>
        <v>126158.1709155507</v>
      </c>
    </row>
    <row r="1167" spans="1:6" x14ac:dyDescent="0.25">
      <c r="A1167" s="63">
        <f>'Daily Prices'!A1167</f>
        <v>43915</v>
      </c>
      <c r="B1167" s="64">
        <f>B1166*(1+'Daily Returns'!B1167)</f>
        <v>103.73802964568952</v>
      </c>
      <c r="C1167" s="64">
        <f>C1166*(1+'Daily Returns'!C1167)</f>
        <v>159.60428559580279</v>
      </c>
      <c r="D1167" s="64">
        <f>D1166*(1+'Daily Returns'!D1167)</f>
        <v>102.38667210971786</v>
      </c>
      <c r="E1167" s="64">
        <f>E1166*(1+'Daily Returns'!E1167)</f>
        <v>128.55843471849343</v>
      </c>
      <c r="F1167" s="39">
        <f>F1166*(1+'Daily Returns'!E1167)</f>
        <v>128558.43471849352</v>
      </c>
    </row>
    <row r="1168" spans="1:6" x14ac:dyDescent="0.25">
      <c r="A1168" s="60">
        <f>'Daily Prices'!A1168</f>
        <v>43916</v>
      </c>
      <c r="B1168" s="65">
        <f>B1167*(1+'Daily Returns'!B1168)</f>
        <v>108.86749596656009</v>
      </c>
      <c r="C1168" s="65">
        <f>C1167*(1+'Daily Returns'!C1168)</f>
        <v>160.20659128313633</v>
      </c>
      <c r="D1168" s="65">
        <f>D1167*(1+'Daily Returns'!D1168)</f>
        <v>102.17712167122525</v>
      </c>
      <c r="E1168" s="65">
        <f>E1167*(1+'Daily Returns'!E1168)</f>
        <v>130.58058222130754</v>
      </c>
      <c r="F1168" s="66">
        <f>F1167*(1+'Daily Returns'!E1168)</f>
        <v>130580.58222130762</v>
      </c>
    </row>
    <row r="1169" spans="1:6" x14ac:dyDescent="0.25">
      <c r="A1169" s="63">
        <f>'Daily Prices'!A1169</f>
        <v>43917</v>
      </c>
      <c r="B1169" s="64">
        <f>B1168*(1+'Daily Returns'!B1169)</f>
        <v>108.39060853860397</v>
      </c>
      <c r="C1169" s="64">
        <f>C1168*(1+'Daily Returns'!C1169)</f>
        <v>159.43249961249631</v>
      </c>
      <c r="D1169" s="64">
        <f>D1168*(1+'Daily Returns'!D1169)</f>
        <v>101.96800011068474</v>
      </c>
      <c r="E1169" s="64">
        <f>E1168*(1+'Daily Returns'!E1169)</f>
        <v>130.07642854002424</v>
      </c>
      <c r="F1169" s="39">
        <f>F1168*(1+'Daily Returns'!E1169)</f>
        <v>130076.42854002431</v>
      </c>
    </row>
    <row r="1170" spans="1:6" x14ac:dyDescent="0.25">
      <c r="A1170" s="60">
        <f>'Daily Prices'!A1170</f>
        <v>43920</v>
      </c>
      <c r="B1170" s="65">
        <f>B1169*(1+'Daily Returns'!B1170)</f>
        <v>103.39099752286067</v>
      </c>
      <c r="C1170" s="65">
        <f>C1169*(1+'Daily Returns'!C1170)</f>
        <v>159.78551843243639</v>
      </c>
      <c r="D1170" s="65">
        <f>D1169*(1+'Daily Returns'!D1170)</f>
        <v>101.75930655033041</v>
      </c>
      <c r="E1170" s="65">
        <f>E1169*(1+'Daily Returns'!E1170)</f>
        <v>128.31180267638376</v>
      </c>
      <c r="F1170" s="66">
        <f>F1169*(1+'Daily Returns'!E1170)</f>
        <v>128311.80267638384</v>
      </c>
    </row>
    <row r="1171" spans="1:6" x14ac:dyDescent="0.25">
      <c r="A1171" s="63">
        <f>'Daily Prices'!A1171</f>
        <v>43921</v>
      </c>
      <c r="B1171" s="64">
        <f>B1170*(1+'Daily Returns'!B1171)</f>
        <v>107.12877269286859</v>
      </c>
      <c r="C1171" s="64">
        <f>C1170*(1+'Daily Returns'!C1171)</f>
        <v>158.89647912763044</v>
      </c>
      <c r="D1171" s="64">
        <f>D1170*(1+'Daily Returns'!D1171)</f>
        <v>101.55104011419216</v>
      </c>
      <c r="E1171" s="64">
        <f>E1170*(1+'Daily Returns'!E1171)</f>
        <v>129.33906365594663</v>
      </c>
      <c r="F1171" s="39">
        <f>F1170*(1+'Daily Returns'!E1171)</f>
        <v>129339.06365594671</v>
      </c>
    </row>
    <row r="1172" spans="1:6" x14ac:dyDescent="0.25">
      <c r="A1172" s="60">
        <f>'Daily Prices'!A1172</f>
        <v>43924</v>
      </c>
      <c r="B1172" s="65">
        <f>B1171*(1+'Daily Returns'!B1172)</f>
        <v>100.30322595186595</v>
      </c>
      <c r="C1172" s="65">
        <f>C1171*(1+'Daily Returns'!C1172)</f>
        <v>161.23853881156538</v>
      </c>
      <c r="D1172" s="65">
        <f>D1171*(1+'Daily Returns'!D1172)</f>
        <v>102.8508363410949</v>
      </c>
      <c r="E1172" s="65">
        <f>E1171*(1+'Daily Returns'!E1172)</f>
        <v>128.12607024720538</v>
      </c>
      <c r="F1172" s="66">
        <f>F1171*(1+'Daily Returns'!E1172)</f>
        <v>128126.07024720547</v>
      </c>
    </row>
    <row r="1173" spans="1:6" x14ac:dyDescent="0.25">
      <c r="A1173" s="63">
        <f>'Daily Prices'!A1173</f>
        <v>43929</v>
      </c>
      <c r="B1173" s="64">
        <f>B1172*(1+'Daily Returns'!B1173)</f>
        <v>108.67551224137055</v>
      </c>
      <c r="C1173" s="64">
        <f>C1172*(1+'Daily Returns'!C1173)</f>
        <v>163.99797646043385</v>
      </c>
      <c r="D1173" s="64">
        <f>D1172*(1+'Daily Returns'!D1173)</f>
        <v>104.167269229026</v>
      </c>
      <c r="E1173" s="64">
        <f>E1172*(1+'Daily Returns'!E1173)</f>
        <v>132.7035487228494</v>
      </c>
      <c r="F1173" s="39">
        <f>F1172*(1+'Daily Returns'!E1173)</f>
        <v>132703.54872284952</v>
      </c>
    </row>
    <row r="1174" spans="1:6" x14ac:dyDescent="0.25">
      <c r="A1174" s="60">
        <f>'Daily Prices'!A1174</f>
        <v>43930</v>
      </c>
      <c r="B1174" s="65">
        <f>B1173*(1+'Daily Returns'!B1174)</f>
        <v>113.27665069286421</v>
      </c>
      <c r="C1174" s="65">
        <f>C1173*(1+'Daily Returns'!C1174)</f>
        <v>167.12205478624696</v>
      </c>
      <c r="D1174" s="65">
        <f>D1173*(1+'Daily Returns'!D1174)</f>
        <v>105.50055171789458</v>
      </c>
      <c r="E1174" s="65">
        <f>E1173*(1+'Daily Returns'!E1174)</f>
        <v>135.90981564011469</v>
      </c>
      <c r="F1174" s="66">
        <f>F1173*(1+'Daily Returns'!E1174)</f>
        <v>135909.8156401148</v>
      </c>
    </row>
    <row r="1175" spans="1:6" x14ac:dyDescent="0.25">
      <c r="A1175" s="63">
        <f>'Daily Prices'!A1175</f>
        <v>43934</v>
      </c>
      <c r="B1175" s="64">
        <f>B1174*(1+'Daily Returns'!B1175)</f>
        <v>111.56948240373332</v>
      </c>
      <c r="C1175" s="64">
        <f>C1174*(1+'Daily Returns'!C1175)</f>
        <v>167.12205478624696</v>
      </c>
      <c r="D1175" s="64">
        <f>D1174*(1+'Daily Returns'!D1175)</f>
        <v>106.85089947312075</v>
      </c>
      <c r="E1175" s="64">
        <f>E1174*(1+'Daily Returns'!E1175)</f>
        <v>135.81720604178264</v>
      </c>
      <c r="F1175" s="39">
        <f>F1174*(1+'Daily Returns'!E1175)</f>
        <v>135817.20604178275</v>
      </c>
    </row>
    <row r="1176" spans="1:6" x14ac:dyDescent="0.25">
      <c r="A1176" s="60">
        <f>'Daily Prices'!A1176</f>
        <v>43936</v>
      </c>
      <c r="B1176" s="65">
        <f>B1175*(1+'Daily Returns'!B1176)</f>
        <v>110.44175524238048</v>
      </c>
      <c r="C1176" s="65">
        <f>C1175*(1+'Daily Returns'!C1176)</f>
        <v>172.27661696783349</v>
      </c>
      <c r="D1176" s="65">
        <f>D1175*(1+'Daily Returns'!D1176)</f>
        <v>106.76357606163016</v>
      </c>
      <c r="E1176" s="65">
        <f>E1175*(1+'Daily Returns'!E1176)</f>
        <v>137.04767086284738</v>
      </c>
      <c r="F1176" s="66">
        <f>F1175*(1+'Daily Returns'!E1176)</f>
        <v>137047.67086284747</v>
      </c>
    </row>
    <row r="1177" spans="1:6" x14ac:dyDescent="0.25">
      <c r="A1177" s="63">
        <f>'Daily Prices'!A1177</f>
        <v>43937</v>
      </c>
      <c r="B1177" s="64">
        <f>B1176*(1+'Daily Returns'!B1177)</f>
        <v>111.25171498432759</v>
      </c>
      <c r="C1177" s="64">
        <f>C1176*(1+'Daily Returns'!C1177)</f>
        <v>174.05197027163103</v>
      </c>
      <c r="D1177" s="64">
        <f>D1176*(1+'Daily Returns'!D1177)</f>
        <v>108.89817166607189</v>
      </c>
      <c r="E1177" s="64">
        <f>E1176*(1+'Daily Returns'!E1177)</f>
        <v>138.73614550840574</v>
      </c>
      <c r="F1177" s="39">
        <f>F1176*(1+'Daily Returns'!E1177)</f>
        <v>138736.14550840584</v>
      </c>
    </row>
    <row r="1178" spans="1:6" x14ac:dyDescent="0.25">
      <c r="A1178" s="60">
        <f>'Daily Prices'!A1178</f>
        <v>43938</v>
      </c>
      <c r="B1178" s="65">
        <f>B1177*(1+'Daily Returns'!B1178)</f>
        <v>114.83658662315825</v>
      </c>
      <c r="C1178" s="65">
        <f>C1177*(1+'Daily Returns'!C1178)</f>
        <v>169.79341788856729</v>
      </c>
      <c r="D1178" s="65">
        <f>D1177*(1+'Daily Returns'!D1178)</f>
        <v>112.31721908520328</v>
      </c>
      <c r="E1178" s="65">
        <f>E1177*(1+'Daily Returns'!E1178)</f>
        <v>140.02626536433007</v>
      </c>
      <c r="F1178" s="66">
        <f>F1177*(1+'Daily Returns'!E1178)</f>
        <v>140026.26536433017</v>
      </c>
    </row>
    <row r="1179" spans="1:6" x14ac:dyDescent="0.25">
      <c r="A1179" s="63">
        <f>'Daily Prices'!A1179</f>
        <v>43941</v>
      </c>
      <c r="B1179" s="64">
        <f>B1178*(1+'Daily Returns'!B1179)</f>
        <v>115.05209117209283</v>
      </c>
      <c r="C1179" s="64">
        <f>C1178*(1+'Daily Returns'!C1179)</f>
        <v>169.17629335087051</v>
      </c>
      <c r="D1179" s="64">
        <f>D1178*(1+'Daily Returns'!D1179)</f>
        <v>111.6816054073343</v>
      </c>
      <c r="E1179" s="64">
        <f>E1178*(1+'Daily Returns'!E1179)</f>
        <v>139.66379802665898</v>
      </c>
      <c r="F1179" s="39">
        <f>F1178*(1+'Daily Returns'!E1179)</f>
        <v>139663.79802665909</v>
      </c>
    </row>
    <row r="1180" spans="1:6" x14ac:dyDescent="0.25">
      <c r="A1180" s="60">
        <f>'Daily Prices'!A1180</f>
        <v>43942</v>
      </c>
      <c r="B1180" s="65">
        <f>B1179*(1+'Daily Returns'!B1180)</f>
        <v>111.37568099510136</v>
      </c>
      <c r="C1180" s="65">
        <f>C1179*(1+'Daily Returns'!C1180)</f>
        <v>169.76819570735563</v>
      </c>
      <c r="D1180" s="65">
        <f>D1179*(1+'Daily Returns'!D1180)</f>
        <v>108.68825961921954</v>
      </c>
      <c r="E1180" s="65">
        <f>E1179*(1+'Daily Returns'!E1180)</f>
        <v>137.39739685116436</v>
      </c>
      <c r="F1180" s="66">
        <f>F1179*(1+'Daily Returns'!E1180)</f>
        <v>137397.39685116446</v>
      </c>
    </row>
    <row r="1181" spans="1:6" x14ac:dyDescent="0.25">
      <c r="A1181" s="63">
        <f>'Daily Prices'!A1181</f>
        <v>43943</v>
      </c>
      <c r="B1181" s="64">
        <f>B1180*(1+'Daily Returns'!B1181)</f>
        <v>114.07617693185178</v>
      </c>
      <c r="C1181" s="64">
        <f>C1180*(1+'Daily Returns'!C1181)</f>
        <v>171.33423766317676</v>
      </c>
      <c r="D1181" s="64">
        <f>D1180*(1+'Daily Returns'!D1181)</f>
        <v>109.89021599949621</v>
      </c>
      <c r="E1181" s="64">
        <f>E1180*(1+'Daily Returns'!E1181)</f>
        <v>139.35963499802881</v>
      </c>
      <c r="F1181" s="39">
        <f>F1180*(1+'Daily Returns'!E1181)</f>
        <v>139359.63499802892</v>
      </c>
    </row>
    <row r="1182" spans="1:6" x14ac:dyDescent="0.25">
      <c r="A1182" s="60">
        <f>'Daily Prices'!A1182</f>
        <v>43944</v>
      </c>
      <c r="B1182" s="65">
        <f>B1181*(1+'Daily Returns'!B1182)</f>
        <v>115.8339858816888</v>
      </c>
      <c r="C1182" s="65">
        <f>C1181*(1+'Daily Returns'!C1182)</f>
        <v>172.60309026095001</v>
      </c>
      <c r="D1182" s="65">
        <f>D1181*(1+'Daily Returns'!D1182)</f>
        <v>110.59405109259221</v>
      </c>
      <c r="E1182" s="65">
        <f>E1181*(1+'Daily Returns'!E1182)</f>
        <v>140.68445432078931</v>
      </c>
      <c r="F1182" s="66">
        <f>F1181*(1+'Daily Returns'!E1182)</f>
        <v>140684.45432078943</v>
      </c>
    </row>
    <row r="1183" spans="1:6" x14ac:dyDescent="0.25">
      <c r="A1183" s="63">
        <f>'Daily Prices'!A1183</f>
        <v>43945</v>
      </c>
      <c r="B1183" s="64">
        <f>B1182*(1+'Daily Returns'!B1183)</f>
        <v>113.88593818276698</v>
      </c>
      <c r="C1183" s="64">
        <f>C1182*(1+'Daily Returns'!C1183)</f>
        <v>171.73341635034171</v>
      </c>
      <c r="D1183" s="64">
        <f>D1182*(1+'Daily Returns'!D1183)</f>
        <v>108.87634081319928</v>
      </c>
      <c r="E1183" s="64">
        <f>E1182*(1+'Daily Returns'!E1183)</f>
        <v>139.03560345309876</v>
      </c>
      <c r="F1183" s="39">
        <f>F1182*(1+'Daily Returns'!E1183)</f>
        <v>139035.60345309888</v>
      </c>
    </row>
    <row r="1184" spans="1:6" x14ac:dyDescent="0.25">
      <c r="A1184" s="60">
        <f>'Daily Prices'!A1184</f>
        <v>43948</v>
      </c>
      <c r="B1184" s="65">
        <f>B1183*(1+'Daily Returns'!B1184)</f>
        <v>115.39774185550544</v>
      </c>
      <c r="C1184" s="65">
        <f>C1183*(1+'Daily Returns'!C1184)</f>
        <v>171.16960560763178</v>
      </c>
      <c r="D1184" s="65">
        <f>D1183*(1+'Daily Returns'!D1184)</f>
        <v>109.91729465354015</v>
      </c>
      <c r="E1184" s="65">
        <f>E1183*(1+'Daily Returns'!E1184)</f>
        <v>139.80550709102314</v>
      </c>
      <c r="F1184" s="66">
        <f>F1183*(1+'Daily Returns'!E1184)</f>
        <v>139805.50709102326</v>
      </c>
    </row>
    <row r="1185" spans="1:6" x14ac:dyDescent="0.25">
      <c r="A1185" s="63">
        <f>'Daily Prices'!A1185</f>
        <v>43949</v>
      </c>
      <c r="B1185" s="64">
        <f>B1184*(1+'Daily Returns'!B1185)</f>
        <v>116.74806253121834</v>
      </c>
      <c r="C1185" s="64">
        <f>C1184*(1+'Daily Returns'!C1185)</f>
        <v>168.54370794365153</v>
      </c>
      <c r="D1185" s="64">
        <f>D1184*(1+'Daily Returns'!D1185)</f>
        <v>110.3644073133357</v>
      </c>
      <c r="E1185" s="64">
        <f>E1184*(1+'Daily Returns'!E1185)</f>
        <v>139.60899447501595</v>
      </c>
      <c r="F1185" s="39">
        <f>F1184*(1+'Daily Returns'!E1185)</f>
        <v>139608.99447501608</v>
      </c>
    </row>
    <row r="1186" spans="1:6" x14ac:dyDescent="0.25">
      <c r="A1186" s="60">
        <f>'Daily Prices'!A1186</f>
        <v>43950</v>
      </c>
      <c r="B1186" s="65">
        <f>B1185*(1+'Daily Returns'!B1186)</f>
        <v>118.94978613136578</v>
      </c>
      <c r="C1186" s="65">
        <f>C1185*(1+'Daily Returns'!C1186)</f>
        <v>168.16857221883589</v>
      </c>
      <c r="D1186" s="65">
        <f>D1185*(1+'Daily Returns'!D1186)</f>
        <v>112.4847288985915</v>
      </c>
      <c r="E1186" s="65">
        <f>E1185*(1+'Daily Returns'!E1186)</f>
        <v>141.07920707928085</v>
      </c>
      <c r="F1186" s="66">
        <f>F1185*(1+'Daily Returns'!E1186)</f>
        <v>141079.20707928098</v>
      </c>
    </row>
    <row r="1187" spans="1:6" x14ac:dyDescent="0.25">
      <c r="A1187" s="63">
        <f>'Daily Prices'!A1187</f>
        <v>43951</v>
      </c>
      <c r="B1187" s="64">
        <f>B1186*(1+'Daily Returns'!B1187)</f>
        <v>122.57591918433963</v>
      </c>
      <c r="C1187" s="64">
        <f>C1186*(1+'Daily Returns'!C1187)</f>
        <v>167.81707328098437</v>
      </c>
      <c r="D1187" s="64">
        <f>D1186*(1+'Daily Returns'!D1187)</f>
        <v>110.44520584932074</v>
      </c>
      <c r="E1187" s="64">
        <f>E1186*(1+'Daily Returns'!E1187)</f>
        <v>141.484081986641</v>
      </c>
      <c r="F1187" s="39">
        <f>F1186*(1+'Daily Returns'!E1187)</f>
        <v>141484.08198664113</v>
      </c>
    </row>
    <row r="1188" spans="1:6" x14ac:dyDescent="0.25">
      <c r="A1188" s="60">
        <f>'Daily Prices'!A1188</f>
        <v>43956</v>
      </c>
      <c r="B1188" s="65">
        <f>B1187*(1+'Daily Returns'!B1188)</f>
        <v>114.34504866665613</v>
      </c>
      <c r="C1188" s="65">
        <f>C1187*(1+'Daily Returns'!C1188)</f>
        <v>168.5237922473178</v>
      </c>
      <c r="D1188" s="65">
        <f>D1187*(1+'Daily Returns'!D1188)</f>
        <v>108.44266252440228</v>
      </c>
      <c r="E1188" s="65">
        <f>E1187*(1+'Daily Returns'!E1188)</f>
        <v>138.10265241415064</v>
      </c>
      <c r="F1188" s="66">
        <f>F1187*(1+'Daily Returns'!E1188)</f>
        <v>138102.65241415077</v>
      </c>
    </row>
    <row r="1189" spans="1:6" x14ac:dyDescent="0.25">
      <c r="A1189" s="63">
        <f>'Daily Prices'!A1189</f>
        <v>43957</v>
      </c>
      <c r="B1189" s="64">
        <f>B1188*(1+'Daily Returns'!B1189)</f>
        <v>115.18932627199634</v>
      </c>
      <c r="C1189" s="64">
        <f>C1188*(1+'Daily Returns'!C1189)</f>
        <v>168.56000736880821</v>
      </c>
      <c r="D1189" s="64">
        <f>D1188*(1+'Daily Returns'!D1189)</f>
        <v>108.75611643635025</v>
      </c>
      <c r="E1189" s="64">
        <f>E1188*(1+'Daily Returns'!E1189)</f>
        <v>138.54018761778303</v>
      </c>
      <c r="F1189" s="39">
        <f>F1188*(1+'Daily Returns'!E1189)</f>
        <v>138540.18761778314</v>
      </c>
    </row>
    <row r="1190" spans="1:6" x14ac:dyDescent="0.25">
      <c r="A1190" s="60">
        <f>'Daily Prices'!A1190</f>
        <v>43959</v>
      </c>
      <c r="B1190" s="65">
        <f>B1189*(1+'Daily Returns'!B1190)</f>
        <v>115.03282372760306</v>
      </c>
      <c r="C1190" s="65">
        <f>C1189*(1+'Daily Returns'!C1190)</f>
        <v>169.00014425777468</v>
      </c>
      <c r="D1190" s="65">
        <f>D1189*(1+'Daily Returns'!D1190)</f>
        <v>109.07047638797519</v>
      </c>
      <c r="E1190" s="65">
        <f>E1189*(1+'Daily Returns'!E1190)</f>
        <v>138.74855455421587</v>
      </c>
      <c r="F1190" s="66">
        <f>F1189*(1+'Daily Returns'!E1190)</f>
        <v>138748.55455421598</v>
      </c>
    </row>
    <row r="1191" spans="1:6" x14ac:dyDescent="0.25">
      <c r="A1191" s="63">
        <f>'Daily Prices'!A1191</f>
        <v>43962</v>
      </c>
      <c r="B1191" s="64">
        <f>B1190*(1+'Daily Returns'!B1191)</f>
        <v>114.73661403382455</v>
      </c>
      <c r="C1191" s="64">
        <f>C1190*(1+'Daily Returns'!C1191)</f>
        <v>169.30381931956279</v>
      </c>
      <c r="D1191" s="64">
        <f>D1190*(1+'Daily Returns'!D1191)</f>
        <v>109.38574499818804</v>
      </c>
      <c r="E1191" s="64">
        <f>E1190*(1+'Daily Returns'!E1191)</f>
        <v>138.86141367938799</v>
      </c>
      <c r="F1191" s="39">
        <f>F1190*(1+'Daily Returns'!E1191)</f>
        <v>138861.41367938812</v>
      </c>
    </row>
    <row r="1192" spans="1:6" x14ac:dyDescent="0.25">
      <c r="A1192" s="60">
        <f>'Daily Prices'!A1192</f>
        <v>43964</v>
      </c>
      <c r="B1192" s="65">
        <f>B1191*(1+'Daily Returns'!B1192)</f>
        <v>116.36304082444269</v>
      </c>
      <c r="C1192" s="65">
        <f>C1191*(1+'Daily Returns'!C1192)</f>
        <v>168.71929363217939</v>
      </c>
      <c r="D1192" s="65">
        <f>D1191*(1+'Daily Returns'!D1192)</f>
        <v>109.70192489346965</v>
      </c>
      <c r="E1192" s="65">
        <f>E1191*(1+'Daily Returns'!E1192)</f>
        <v>139.38057947286819</v>
      </c>
      <c r="F1192" s="66">
        <f>F1191*(1+'Daily Returns'!E1192)</f>
        <v>139380.5794728683</v>
      </c>
    </row>
    <row r="1193" spans="1:6" x14ac:dyDescent="0.25">
      <c r="A1193" s="63">
        <f>'Daily Prices'!A1193</f>
        <v>43965</v>
      </c>
      <c r="B1193" s="64">
        <f>B1192*(1+'Daily Returns'!B1193)</f>
        <v>113.14312366718326</v>
      </c>
      <c r="C1193" s="64">
        <f>C1192*(1+'Daily Returns'!C1193)</f>
        <v>171.31973327117629</v>
      </c>
      <c r="D1193" s="64">
        <f>D1192*(1+'Daily Returns'!D1193)</f>
        <v>107.11895715695124</v>
      </c>
      <c r="E1193" s="64">
        <f>E1192*(1+'Daily Returns'!E1193)</f>
        <v>138.09829727539977</v>
      </c>
      <c r="F1193" s="39">
        <f>F1192*(1+'Daily Returns'!E1193)</f>
        <v>138098.29727539988</v>
      </c>
    </row>
    <row r="1194" spans="1:6" x14ac:dyDescent="0.25">
      <c r="A1194" s="60">
        <f>'Daily Prices'!A1194</f>
        <v>43966</v>
      </c>
      <c r="B1194" s="65">
        <f>B1193*(1+'Daily Returns'!B1194)</f>
        <v>113.05165783636015</v>
      </c>
      <c r="C1194" s="65">
        <f>C1193*(1+'Daily Returns'!C1194)</f>
        <v>172.41129686428729</v>
      </c>
      <c r="D1194" s="65">
        <f>D1193*(1+'Daily Returns'!D1194)</f>
        <v>106.75475975566239</v>
      </c>
      <c r="E1194" s="65">
        <f>E1193*(1+'Daily Returns'!E1194)</f>
        <v>138.27590509280765</v>
      </c>
      <c r="F1194" s="66">
        <f>F1193*(1+'Daily Returns'!E1194)</f>
        <v>138275.90509280775</v>
      </c>
    </row>
    <row r="1195" spans="1:6" x14ac:dyDescent="0.25">
      <c r="A1195" s="63">
        <f>'Daily Prices'!A1195</f>
        <v>43969</v>
      </c>
      <c r="B1195" s="64">
        <f>B1194*(1+'Daily Returns'!B1195)</f>
        <v>109.16635947816457</v>
      </c>
      <c r="C1195" s="64">
        <f>C1194*(1+'Daily Returns'!C1195)</f>
        <v>172.07966121304244</v>
      </c>
      <c r="D1195" s="64">
        <f>D1194*(1+'Daily Returns'!D1195)</f>
        <v>106.11178270914021</v>
      </c>
      <c r="E1195" s="64">
        <f>E1194*(1+'Daily Returns'!E1195)</f>
        <v>136.49400923763494</v>
      </c>
      <c r="F1195" s="39">
        <f>F1194*(1+'Daily Returns'!E1195)</f>
        <v>136494.00923763504</v>
      </c>
    </row>
    <row r="1196" spans="1:6" x14ac:dyDescent="0.25">
      <c r="A1196" s="60">
        <f>'Daily Prices'!A1196</f>
        <v>43970</v>
      </c>
      <c r="B1196" s="65">
        <f>B1195*(1+'Daily Returns'!B1196)</f>
        <v>109.77415646764454</v>
      </c>
      <c r="C1196" s="65">
        <f>C1195*(1+'Daily Returns'!C1196)</f>
        <v>172.28067872169089</v>
      </c>
      <c r="D1196" s="65">
        <f>D1195*(1+'Daily Returns'!D1196)</f>
        <v>105.47267827198263</v>
      </c>
      <c r="E1196" s="65">
        <f>E1195*(1+'Daily Returns'!E1196)</f>
        <v>136.53914398177304</v>
      </c>
      <c r="F1196" s="66">
        <f>F1195*(1+'Daily Returns'!E1196)</f>
        <v>136539.14398177312</v>
      </c>
    </row>
    <row r="1197" spans="1:6" x14ac:dyDescent="0.25">
      <c r="A1197" s="63">
        <f>'Daily Prices'!A1197</f>
        <v>43971</v>
      </c>
      <c r="B1197" s="64">
        <f>B1196*(1+'Daily Returns'!B1197)</f>
        <v>112.03695423145766</v>
      </c>
      <c r="C1197" s="64">
        <f>C1196*(1+'Daily Returns'!C1197)</f>
        <v>173.07598322941217</v>
      </c>
      <c r="D1197" s="64">
        <f>D1196*(1+'Daily Returns'!D1197)</f>
        <v>104.83742311971285</v>
      </c>
      <c r="E1197" s="64">
        <f>E1196*(1+'Daily Returns'!E1197)</f>
        <v>137.38891097444514</v>
      </c>
      <c r="F1197" s="39">
        <f>F1196*(1+'Daily Returns'!E1197)</f>
        <v>137388.91097444523</v>
      </c>
    </row>
    <row r="1198" spans="1:6" x14ac:dyDescent="0.25">
      <c r="A1198" s="60">
        <f>'Daily Prices'!A1198</f>
        <v>43972</v>
      </c>
      <c r="B1198" s="65">
        <f>B1197*(1+'Daily Returns'!B1198)</f>
        <v>112.45244031272846</v>
      </c>
      <c r="C1198" s="65">
        <f>C1197*(1+'Daily Returns'!C1198)</f>
        <v>170.93800702316628</v>
      </c>
      <c r="D1198" s="65">
        <f>D1197*(1+'Daily Returns'!D1198)</f>
        <v>105.40355591007369</v>
      </c>
      <c r="E1198" s="65">
        <f>E1197*(1+'Daily Returns'!E1198)</f>
        <v>137.08548004969975</v>
      </c>
      <c r="F1198" s="66">
        <f>F1197*(1+'Daily Returns'!E1198)</f>
        <v>137085.48004969984</v>
      </c>
    </row>
    <row r="1199" spans="1:6" x14ac:dyDescent="0.25">
      <c r="A1199" s="63">
        <f>'Daily Prices'!A1199</f>
        <v>43973</v>
      </c>
      <c r="B1199" s="64">
        <f>B1198*(1+'Daily Returns'!B1199)</f>
        <v>111.50611795893018</v>
      </c>
      <c r="C1199" s="64">
        <f>C1198*(1+'Daily Returns'!C1199)</f>
        <v>172.60610382026351</v>
      </c>
      <c r="D1199" s="64">
        <f>D1198*(1+'Daily Returns'!D1199)</f>
        <v>105.01766090023428</v>
      </c>
      <c r="E1199" s="64">
        <f>E1198*(1+'Daily Returns'!E1199)</f>
        <v>137.12392793775612</v>
      </c>
      <c r="F1199" s="39">
        <f>F1198*(1+'Daily Returns'!E1199)</f>
        <v>137123.92793775618</v>
      </c>
    </row>
    <row r="1200" spans="1:6" x14ac:dyDescent="0.25">
      <c r="A1200" s="60">
        <f>'Daily Prices'!A1200</f>
        <v>43977</v>
      </c>
      <c r="B1200" s="65">
        <f>B1199*(1+'Daily Returns'!B1200)</f>
        <v>111.27603558878729</v>
      </c>
      <c r="C1200" s="65">
        <f>C1199*(1+'Daily Returns'!C1200)</f>
        <v>170.08095075437981</v>
      </c>
      <c r="D1200" s="65">
        <f>D1199*(1+'Daily Returns'!D1200)</f>
        <v>104.63317869812549</v>
      </c>
      <c r="E1200" s="65">
        <f>E1199*(1+'Daily Returns'!E1200)</f>
        <v>136.08601148403307</v>
      </c>
      <c r="F1200" s="66">
        <f>F1199*(1+'Daily Returns'!E1200)</f>
        <v>136086.01148403311</v>
      </c>
    </row>
    <row r="1201" spans="1:6" x14ac:dyDescent="0.25">
      <c r="A1201" s="63">
        <f>'Daily Prices'!A1201</f>
        <v>43978</v>
      </c>
      <c r="B1201" s="64">
        <f>B1200*(1+'Daily Returns'!B1201)</f>
        <v>114.89657017675843</v>
      </c>
      <c r="C1201" s="64">
        <f>C1200*(1+'Daily Returns'!C1201)</f>
        <v>168.52254751629724</v>
      </c>
      <c r="D1201" s="64">
        <f>D1200*(1+'Daily Returns'!D1201)</f>
        <v>107.78059992862993</v>
      </c>
      <c r="E1201" s="64">
        <f>E1200*(1+'Daily Returns'!E1201)</f>
        <v>138.14363570783559</v>
      </c>
      <c r="F1201" s="39">
        <f>F1200*(1+'Daily Returns'!E1201)</f>
        <v>138143.63570783564</v>
      </c>
    </row>
    <row r="1202" spans="1:6" x14ac:dyDescent="0.25">
      <c r="A1202" s="60">
        <f>'Daily Prices'!A1202</f>
        <v>43979</v>
      </c>
      <c r="B1202" s="65">
        <f>B1201*(1+'Daily Returns'!B1202)</f>
        <v>117.06095855899835</v>
      </c>
      <c r="C1202" s="65">
        <f>C1201*(1+'Daily Returns'!C1202)</f>
        <v>170.19925261108594</v>
      </c>
      <c r="D1202" s="65">
        <f>D1201*(1+'Daily Returns'!D1202)</f>
        <v>109.42148239887489</v>
      </c>
      <c r="E1202" s="65">
        <f>E1201*(1+'Daily Returns'!E1202)</f>
        <v>140.10505082382468</v>
      </c>
      <c r="F1202" s="66">
        <f>F1201*(1+'Daily Returns'!E1202)</f>
        <v>140105.05082382474</v>
      </c>
    </row>
    <row r="1203" spans="1:6" x14ac:dyDescent="0.25">
      <c r="A1203" s="63">
        <f>'Daily Prices'!A1203</f>
        <v>43980</v>
      </c>
      <c r="B1203" s="64">
        <f>B1202*(1+'Daily Returns'!B1203)</f>
        <v>117.87349941143373</v>
      </c>
      <c r="C1203" s="64">
        <f>C1202*(1+'Daily Returns'!C1203)</f>
        <v>171.19341272620943</v>
      </c>
      <c r="D1203" s="64">
        <f>D1202*(1+'Daily Returns'!D1203)</f>
        <v>110.93221940007138</v>
      </c>
      <c r="E1203" s="64">
        <f>E1202*(1+'Daily Returns'!E1203)</f>
        <v>141.30446080123613</v>
      </c>
      <c r="F1203" s="39">
        <f>F1202*(1+'Daily Returns'!E1203)</f>
        <v>141304.46080123619</v>
      </c>
    </row>
    <row r="1204" spans="1:6" x14ac:dyDescent="0.25">
      <c r="A1204" s="60">
        <f>'Daily Prices'!A1204</f>
        <v>43983</v>
      </c>
      <c r="B1204" s="65">
        <f>B1203*(1+'Daily Returns'!B1204)</f>
        <v>121.07051375731851</v>
      </c>
      <c r="C1204" s="65">
        <f>C1203*(1+'Daily Returns'!C1204)</f>
        <v>171.3532230868523</v>
      </c>
      <c r="D1204" s="65">
        <f>D1203*(1+'Daily Returns'!D1204)</f>
        <v>111.43637837683117</v>
      </c>
      <c r="E1204" s="65">
        <f>E1203*(1+'Daily Returns'!E1204)</f>
        <v>142.69963787082077</v>
      </c>
      <c r="F1204" s="66">
        <f>F1203*(1+'Daily Returns'!E1204)</f>
        <v>142699.63787082082</v>
      </c>
    </row>
    <row r="1205" spans="1:6" x14ac:dyDescent="0.25">
      <c r="A1205" s="63">
        <f>'Daily Prices'!A1205</f>
        <v>43984</v>
      </c>
      <c r="B1205" s="64">
        <f>B1204*(1+'Daily Returns'!B1205)</f>
        <v>122.968211624885</v>
      </c>
      <c r="C1205" s="64">
        <f>C1204*(1+'Daily Returns'!C1205)</f>
        <v>171.48904289487288</v>
      </c>
      <c r="D1205" s="64">
        <f>D1204*(1+'Daily Returns'!D1205)</f>
        <v>111.94282862906734</v>
      </c>
      <c r="E1205" s="64">
        <f>E1204*(1+'Daily Returns'!E1205)</f>
        <v>143.61045717498061</v>
      </c>
      <c r="F1205" s="39">
        <f>F1204*(1+'Daily Returns'!E1205)</f>
        <v>143610.45717498066</v>
      </c>
    </row>
    <row r="1206" spans="1:6" x14ac:dyDescent="0.25">
      <c r="A1206" s="60">
        <f>'Daily Prices'!A1206</f>
        <v>43985</v>
      </c>
      <c r="B1206" s="65">
        <f>B1205*(1+'Daily Returns'!B1206)</f>
        <v>124.0006921738545</v>
      </c>
      <c r="C1206" s="65">
        <f>C1205*(1+'Daily Returns'!C1206)</f>
        <v>168.32379672834966</v>
      </c>
      <c r="D1206" s="65">
        <f>D1205*(1+'Daily Returns'!D1206)</f>
        <v>112.45158057004932</v>
      </c>
      <c r="E1206" s="65">
        <f>E1205*(1+'Daily Returns'!E1206)</f>
        <v>143.10772731007987</v>
      </c>
      <c r="F1206" s="66">
        <f>F1205*(1+'Daily Returns'!E1206)</f>
        <v>143107.72731007991</v>
      </c>
    </row>
    <row r="1207" spans="1:6" x14ac:dyDescent="0.25">
      <c r="A1207" s="63">
        <f>'Daily Prices'!A1207</f>
        <v>43987</v>
      </c>
      <c r="B1207" s="64">
        <f>B1206*(1+'Daily Returns'!B1207)</f>
        <v>124.64669686929437</v>
      </c>
      <c r="C1207" s="64">
        <f>C1206*(1+'Daily Returns'!C1207)</f>
        <v>166.73105201652382</v>
      </c>
      <c r="D1207" s="64">
        <f>D1206*(1+'Daily Returns'!D1207)</f>
        <v>112.96264466037238</v>
      </c>
      <c r="E1207" s="64">
        <f>E1206*(1+'Daily Returns'!E1207)</f>
        <v>142.98485156765824</v>
      </c>
      <c r="F1207" s="39">
        <f>F1206*(1+'Daily Returns'!E1207)</f>
        <v>142984.85156765828</v>
      </c>
    </row>
    <row r="1208" spans="1:6" x14ac:dyDescent="0.25">
      <c r="A1208" s="60">
        <f>'Daily Prices'!A1208</f>
        <v>43990</v>
      </c>
      <c r="B1208" s="65">
        <f>B1207*(1+'Daily Returns'!B1208)</f>
        <v>124.94966834547873</v>
      </c>
      <c r="C1208" s="65">
        <f>C1207*(1+'Daily Returns'!C1208)</f>
        <v>167.08797536113974</v>
      </c>
      <c r="D1208" s="65">
        <f>D1207*(1+'Daily Returns'!D1208)</f>
        <v>113.47603140817249</v>
      </c>
      <c r="E1208" s="65">
        <f>E1207*(1+'Daily Returns'!E1208)</f>
        <v>143.40649990669539</v>
      </c>
      <c r="F1208" s="66">
        <f>F1207*(1+'Daily Returns'!E1208)</f>
        <v>143406.49990669542</v>
      </c>
    </row>
    <row r="1209" spans="1:6" x14ac:dyDescent="0.25">
      <c r="A1209" s="63">
        <f>'Daily Prices'!A1209</f>
        <v>43992</v>
      </c>
      <c r="B1209" s="64">
        <f>B1208*(1+'Daily Returns'!B1209)</f>
        <v>124.50059147419181</v>
      </c>
      <c r="C1209" s="64">
        <f>C1208*(1+'Daily Returns'!C1209)</f>
        <v>170.76612932283692</v>
      </c>
      <c r="D1209" s="64">
        <f>D1208*(1+'Daily Returns'!D1209)</f>
        <v>113.99175136934254</v>
      </c>
      <c r="E1209" s="64">
        <f>E1208*(1+'Daily Returns'!E1209)</f>
        <v>144.71013909320942</v>
      </c>
      <c r="F1209" s="39">
        <f>F1208*(1+'Daily Returns'!E1209)</f>
        <v>144710.13909320944</v>
      </c>
    </row>
    <row r="1210" spans="1:6" x14ac:dyDescent="0.25">
      <c r="A1210" s="60">
        <f>'Daily Prices'!A1210</f>
        <v>43993</v>
      </c>
      <c r="B1210" s="65">
        <f>B1209*(1+'Daily Returns'!B1210)</f>
        <v>121.92427967022826</v>
      </c>
      <c r="C1210" s="65">
        <f>C1209*(1+'Daily Returns'!C1210)</f>
        <v>173.53983551993335</v>
      </c>
      <c r="D1210" s="65">
        <f>D1209*(1+'Daily Returns'!D1210)</f>
        <v>114.50981514774908</v>
      </c>
      <c r="E1210" s="65">
        <f>E1209*(1+'Daily Returns'!E1210)</f>
        <v>144.94928143922368</v>
      </c>
      <c r="F1210" s="66">
        <f>F1209*(1+'Daily Returns'!E1210)</f>
        <v>144949.28143922371</v>
      </c>
    </row>
    <row r="1211" spans="1:6" x14ac:dyDescent="0.25">
      <c r="A1211" s="63">
        <f>'Daily Prices'!A1211</f>
        <v>43997</v>
      </c>
      <c r="B1211" s="64">
        <f>B1210*(1+'Daily Returns'!B1211)</f>
        <v>120.79887914368172</v>
      </c>
      <c r="C1211" s="64">
        <f>C1210*(1+'Daily Returns'!C1211)</f>
        <v>170.26013961165239</v>
      </c>
      <c r="D1211" s="64">
        <f>D1210*(1+'Daily Returns'!D1211)</f>
        <v>115.03023339545075</v>
      </c>
      <c r="E1211" s="64">
        <f>E1210*(1+'Daily Returns'!E1211)</f>
        <v>143.64978278810776</v>
      </c>
      <c r="F1211" s="39">
        <f>F1210*(1+'Daily Returns'!E1211)</f>
        <v>143649.78278810778</v>
      </c>
    </row>
    <row r="1212" spans="1:6" x14ac:dyDescent="0.25">
      <c r="A1212" s="60">
        <f>'Daily Prices'!A1212</f>
        <v>43998</v>
      </c>
      <c r="B1212" s="65">
        <f>B1211*(1+'Daily Returns'!B1212)</f>
        <v>122.16730394648123</v>
      </c>
      <c r="C1212" s="65">
        <f>C1211*(1+'Daily Returns'!C1212)</f>
        <v>171.76549110338422</v>
      </c>
      <c r="D1212" s="65">
        <f>D1211*(1+'Daily Returns'!D1212)</f>
        <v>115.55301681291692</v>
      </c>
      <c r="E1212" s="65">
        <f>E1211*(1+'Daily Returns'!E1212)</f>
        <v>144.84185384317598</v>
      </c>
      <c r="F1212" s="66">
        <f>F1211*(1+'Daily Returns'!E1212)</f>
        <v>144841.85384317601</v>
      </c>
    </row>
    <row r="1213" spans="1:6" x14ac:dyDescent="0.25">
      <c r="A1213" s="63">
        <f>'Daily Prices'!A1213</f>
        <v>43999</v>
      </c>
      <c r="B1213" s="64">
        <f>B1212*(1+'Daily Returns'!B1213)</f>
        <v>121.8135827485842</v>
      </c>
      <c r="C1213" s="64">
        <f>C1212*(1+'Daily Returns'!C1213)</f>
        <v>172.15776480899177</v>
      </c>
      <c r="D1213" s="64">
        <f>D1212*(1+'Daily Returns'!D1213)</f>
        <v>116.07817614924829</v>
      </c>
      <c r="E1213" s="64">
        <f>E1212*(1+'Daily Returns'!E1213)</f>
        <v>145.0458374161102</v>
      </c>
      <c r="F1213" s="39">
        <f>F1212*(1+'Daily Returns'!E1213)</f>
        <v>145045.83741611021</v>
      </c>
    </row>
    <row r="1214" spans="1:6" x14ac:dyDescent="0.25">
      <c r="A1214" s="60">
        <f>'Daily Prices'!A1214</f>
        <v>44000</v>
      </c>
      <c r="B1214" s="65">
        <f>B1213*(1+'Daily Returns'!B1214)</f>
        <v>124.3588121656822</v>
      </c>
      <c r="C1214" s="65">
        <f>C1213*(1+'Daily Returns'!C1214)</f>
        <v>172.14892066752776</v>
      </c>
      <c r="D1214" s="65">
        <f>D1213*(1+'Daily Returns'!D1214)</f>
        <v>116.60572220239717</v>
      </c>
      <c r="E1214" s="65">
        <f>E1213*(1+'Daily Returns'!E1214)</f>
        <v>146.14981238402882</v>
      </c>
      <c r="F1214" s="66">
        <f>F1213*(1+'Daily Returns'!E1214)</f>
        <v>146149.81238402883</v>
      </c>
    </row>
    <row r="1215" spans="1:6" x14ac:dyDescent="0.25">
      <c r="A1215" s="63">
        <f>'Daily Prices'!A1215</f>
        <v>44001</v>
      </c>
      <c r="B1215" s="64">
        <f>B1214*(1+'Daily Returns'!B1215)</f>
        <v>126.26258109594639</v>
      </c>
      <c r="C1215" s="64">
        <f>C1214*(1+'Daily Returns'!C1215)</f>
        <v>173.34814694272515</v>
      </c>
      <c r="D1215" s="64">
        <f>D1214*(1+'Daily Returns'!D1215)</f>
        <v>118.1903482440857</v>
      </c>
      <c r="E1215" s="64">
        <f>E1214*(1+'Daily Returns'!E1215)</f>
        <v>147.82410043924136</v>
      </c>
      <c r="F1215" s="39">
        <f>F1214*(1+'Daily Returns'!E1215)</f>
        <v>147824.10043924136</v>
      </c>
    </row>
    <row r="1216" spans="1:6" x14ac:dyDescent="0.25">
      <c r="A1216" s="60">
        <f>'Daily Prices'!A1216</f>
        <v>44004</v>
      </c>
      <c r="B1216" s="65">
        <f>B1215*(1+'Daily Returns'!B1216)</f>
        <v>126.91545663479862</v>
      </c>
      <c r="C1216" s="65">
        <f>C1215*(1+'Daily Returns'!C1216)</f>
        <v>174.77289227403386</v>
      </c>
      <c r="D1216" s="65">
        <f>D1215*(1+'Daily Returns'!D1216)</f>
        <v>120.3215852557778</v>
      </c>
      <c r="E1216" s="65">
        <f>E1215*(1+'Daily Returns'!E1216)</f>
        <v>149.33907550137602</v>
      </c>
      <c r="F1216" s="66">
        <f>F1215*(1+'Daily Returns'!E1216)</f>
        <v>149339.07550137601</v>
      </c>
    </row>
    <row r="1217" spans="1:6" x14ac:dyDescent="0.25">
      <c r="A1217" s="63">
        <f>'Daily Prices'!A1217</f>
        <v>44005</v>
      </c>
      <c r="B1217" s="64">
        <f>B1216*(1+'Daily Returns'!B1217)</f>
        <v>128.80261193839902</v>
      </c>
      <c r="C1217" s="64">
        <f>C1216*(1+'Daily Returns'!C1217)</f>
        <v>175.1477659502134</v>
      </c>
      <c r="D1217" s="64">
        <f>D1216*(1+'Daily Returns'!D1217)</f>
        <v>122.73137555364296</v>
      </c>
      <c r="E1217" s="64">
        <f>E1216*(1+'Daily Returns'!E1217)</f>
        <v>151.0306628518745</v>
      </c>
      <c r="F1217" s="39">
        <f>F1216*(1+'Daily Returns'!E1217)</f>
        <v>151030.66285187448</v>
      </c>
    </row>
    <row r="1218" spans="1:6" x14ac:dyDescent="0.25">
      <c r="A1218" s="60">
        <f>'Daily Prices'!A1218</f>
        <v>44006</v>
      </c>
      <c r="B1218" s="65">
        <f>B1217*(1+'Daily Returns'!B1218)</f>
        <v>126.76153520089362</v>
      </c>
      <c r="C1218" s="65">
        <f>C1217*(1+'Daily Returns'!C1218)</f>
        <v>175.07730107200229</v>
      </c>
      <c r="D1218" s="65">
        <f>D1217*(1+'Daily Returns'!D1218)</f>
        <v>120.14022124729733</v>
      </c>
      <c r="E1218" s="65">
        <f>E1217*(1+'Daily Returns'!E1218)</f>
        <v>149.33177752172378</v>
      </c>
      <c r="F1218" s="66">
        <f>F1217*(1+'Daily Returns'!E1218)</f>
        <v>149331.77752172376</v>
      </c>
    </row>
    <row r="1219" spans="1:6" x14ac:dyDescent="0.25">
      <c r="A1219" s="63">
        <f>'Daily Prices'!A1219</f>
        <v>44007</v>
      </c>
      <c r="B1219" s="64">
        <f>B1218*(1+'Daily Returns'!B1219)</f>
        <v>126.66381653902853</v>
      </c>
      <c r="C1219" s="64">
        <f>C1218*(1+'Daily Returns'!C1219)</f>
        <v>173.89271021312348</v>
      </c>
      <c r="D1219" s="64">
        <f>D1218*(1+'Daily Returns'!D1219)</f>
        <v>120.35118285438398</v>
      </c>
      <c r="E1219" s="64">
        <f>E1218*(1+'Daily Returns'!E1219)</f>
        <v>148.97175084751018</v>
      </c>
      <c r="F1219" s="39">
        <f>F1218*(1+'Daily Returns'!E1219)</f>
        <v>148971.75084751015</v>
      </c>
    </row>
    <row r="1220" spans="1:6" x14ac:dyDescent="0.25">
      <c r="A1220" s="60">
        <f>'Daily Prices'!A1220</f>
        <v>44008</v>
      </c>
      <c r="B1220" s="65">
        <f>B1219*(1+'Daily Returns'!B1220)</f>
        <v>127.86047025651834</v>
      </c>
      <c r="C1220" s="65">
        <f>C1219*(1+'Daily Returns'!C1220)</f>
        <v>173.0902648800722</v>
      </c>
      <c r="D1220" s="65">
        <f>D1219*(1+'Daily Returns'!D1220)</f>
        <v>121.04893049812124</v>
      </c>
      <c r="E1220" s="65">
        <f>E1219*(1+'Daily Returns'!E1220)</f>
        <v>149.37809850369933</v>
      </c>
      <c r="F1220" s="66">
        <f>F1219*(1+'Daily Returns'!E1220)</f>
        <v>149378.09850369932</v>
      </c>
    </row>
    <row r="1221" spans="1:6" x14ac:dyDescent="0.25">
      <c r="A1221" s="63">
        <f>'Daily Prices'!A1221</f>
        <v>44011</v>
      </c>
      <c r="B1221" s="64">
        <f>B1220*(1+'Daily Returns'!B1221)</f>
        <v>127.09795205241868</v>
      </c>
      <c r="C1221" s="64">
        <f>C1220*(1+'Daily Returns'!C1221)</f>
        <v>175.26538648046625</v>
      </c>
      <c r="D1221" s="64">
        <f>D1220*(1+'Daily Returns'!D1221)</f>
        <v>119.03419467243222</v>
      </c>
      <c r="E1221" s="64">
        <f>E1220*(1+'Daily Returns'!E1221)</f>
        <v>149.11583004349274</v>
      </c>
      <c r="F1221" s="39">
        <f>F1220*(1+'Daily Returns'!E1221)</f>
        <v>149115.83004349272</v>
      </c>
    </row>
    <row r="1222" spans="1:6" x14ac:dyDescent="0.25">
      <c r="A1222" s="60">
        <f>'Daily Prices'!A1222</f>
        <v>44012</v>
      </c>
      <c r="B1222" s="65">
        <f>B1221*(1+'Daily Returns'!B1222)</f>
        <v>126.93174307844284</v>
      </c>
      <c r="C1222" s="65">
        <f>C1221*(1+'Daily Returns'!C1222)</f>
        <v>175.02802282600933</v>
      </c>
      <c r="D1222" s="65">
        <f>D1221*(1+'Daily Returns'!D1222)</f>
        <v>118.67923340120485</v>
      </c>
      <c r="E1222" s="65">
        <f>E1221*(1+'Daily Returns'!E1222)</f>
        <v>148.84315023133496</v>
      </c>
      <c r="F1222" s="66">
        <f>F1221*(1+'Daily Returns'!E1222)</f>
        <v>148843.15023133493</v>
      </c>
    </row>
    <row r="1223" spans="1:6" x14ac:dyDescent="0.25">
      <c r="A1223" s="63">
        <f>'Daily Prices'!A1223</f>
        <v>44013</v>
      </c>
      <c r="B1223" s="64">
        <f>B1222*(1+'Daily Returns'!B1223)</f>
        <v>128.74451877557894</v>
      </c>
      <c r="C1223" s="64">
        <f>C1222*(1+'Daily Returns'!C1223)</f>
        <v>175.21562344449666</v>
      </c>
      <c r="D1223" s="64">
        <f>D1222*(1+'Daily Returns'!D1223)</f>
        <v>120.07695481782675</v>
      </c>
      <c r="E1223" s="64">
        <f>E1222*(1+'Daily Returns'!E1223)</f>
        <v>150.07056651494247</v>
      </c>
      <c r="F1223" s="39">
        <f>F1222*(1+'Daily Returns'!E1223)</f>
        <v>150070.56651494245</v>
      </c>
    </row>
    <row r="1224" spans="1:6" x14ac:dyDescent="0.25">
      <c r="A1224" s="60">
        <f>'Daily Prices'!A1224</f>
        <v>44014</v>
      </c>
      <c r="B1224" s="65">
        <f>B1223*(1+'Daily Returns'!B1224)</f>
        <v>130.3050000109057</v>
      </c>
      <c r="C1224" s="65">
        <f>C1223*(1+'Daily Returns'!C1224)</f>
        <v>174.15452300531618</v>
      </c>
      <c r="D1224" s="65">
        <f>D1223*(1+'Daily Returns'!D1224)</f>
        <v>121.49113762455487</v>
      </c>
      <c r="E1224" s="65">
        <f>E1223*(1+'Daily Returns'!E1224)</f>
        <v>150.78295615762548</v>
      </c>
      <c r="F1224" s="66">
        <f>F1223*(1+'Daily Returns'!E1224)</f>
        <v>150782.95615762545</v>
      </c>
    </row>
    <row r="1225" spans="1:6" x14ac:dyDescent="0.25">
      <c r="A1225" s="63">
        <f>'Daily Prices'!A1225</f>
        <v>44019</v>
      </c>
      <c r="B1225" s="64">
        <f>B1224*(1+'Daily Returns'!B1225)</f>
        <v>133.32533552618622</v>
      </c>
      <c r="C1225" s="64">
        <f>C1224*(1+'Daily Returns'!C1225)</f>
        <v>175.48663414381119</v>
      </c>
      <c r="D1225" s="64">
        <f>D1224*(1+'Daily Returns'!D1225)</f>
        <v>122.92197569218494</v>
      </c>
      <c r="E1225" s="64">
        <f>E1224*(1+'Daily Returns'!E1225)</f>
        <v>152.82553583786805</v>
      </c>
      <c r="F1225" s="39">
        <f>F1224*(1+'Daily Returns'!E1225)</f>
        <v>152825.53583786802</v>
      </c>
    </row>
    <row r="1226" spans="1:6" x14ac:dyDescent="0.25">
      <c r="A1226" s="60">
        <f>'Daily Prices'!A1226</f>
        <v>44020</v>
      </c>
      <c r="B1226" s="65">
        <f>B1225*(1+'Daily Returns'!B1226)</f>
        <v>132.06927991379777</v>
      </c>
      <c r="C1226" s="65">
        <f>C1225*(1+'Daily Returns'!C1226)</f>
        <v>177.73630858113731</v>
      </c>
      <c r="D1226" s="65">
        <f>D1225*(1+'Daily Returns'!D1226)</f>
        <v>125.91595121644029</v>
      </c>
      <c r="E1226" s="65">
        <f>E1225*(1+'Daily Returns'!E1226)</f>
        <v>154.2939712262546</v>
      </c>
      <c r="F1226" s="66">
        <f>F1225*(1+'Daily Returns'!E1226)</f>
        <v>154293.97122625457</v>
      </c>
    </row>
    <row r="1227" spans="1:6" x14ac:dyDescent="0.25">
      <c r="A1227" s="63">
        <f>'Daily Prices'!A1227</f>
        <v>44021</v>
      </c>
      <c r="B1227" s="64">
        <f>B1226*(1+'Daily Returns'!B1227)</f>
        <v>133.55498165230293</v>
      </c>
      <c r="C1227" s="64">
        <f>C1226*(1+'Daily Returns'!C1227)</f>
        <v>178.42802526306158</v>
      </c>
      <c r="D1227" s="64">
        <f>D1226*(1+'Daily Returns'!D1227)</f>
        <v>126.24550170006842</v>
      </c>
      <c r="E1227" s="64">
        <f>E1226*(1+'Daily Returns'!E1227)</f>
        <v>155.176026196404</v>
      </c>
      <c r="F1227" s="39">
        <f>F1226*(1+'Daily Returns'!E1227)</f>
        <v>155176.02619640398</v>
      </c>
    </row>
    <row r="1228" spans="1:6" x14ac:dyDescent="0.25">
      <c r="A1228" s="60">
        <f>'Daily Prices'!A1228</f>
        <v>44022</v>
      </c>
      <c r="B1228" s="65">
        <f>B1227*(1+'Daily Returns'!B1228)</f>
        <v>133.03381545568919</v>
      </c>
      <c r="C1228" s="65">
        <f>C1227*(1+'Daily Returns'!C1228)</f>
        <v>177.62759770450705</v>
      </c>
      <c r="D1228" s="65">
        <f>D1227*(1+'Daily Returns'!D1228)</f>
        <v>126.57591469174417</v>
      </c>
      <c r="E1228" s="65">
        <f>E1227*(1+'Daily Returns'!E1228)</f>
        <v>154.83775660636638</v>
      </c>
      <c r="F1228" s="66">
        <f>F1227*(1+'Daily Returns'!E1228)</f>
        <v>154837.75660636637</v>
      </c>
    </row>
    <row r="1229" spans="1:6" x14ac:dyDescent="0.25">
      <c r="A1229" s="63">
        <f>'Daily Prices'!A1229</f>
        <v>44025</v>
      </c>
      <c r="B1229" s="64">
        <f>B1228*(1+'Daily Returns'!B1229)</f>
        <v>133.39502550936902</v>
      </c>
      <c r="C1229" s="64">
        <f>C1228*(1+'Daily Returns'!C1229)</f>
        <v>178.01533796871252</v>
      </c>
      <c r="D1229" s="64">
        <f>D1228*(1+'Daily Returns'!D1229)</f>
        <v>122.32813451163963</v>
      </c>
      <c r="E1229" s="64">
        <f>E1228*(1+'Daily Returns'!E1229)</f>
        <v>153.54021008190139</v>
      </c>
      <c r="F1229" s="39">
        <f>F1228*(1+'Daily Returns'!E1229)</f>
        <v>153540.2100819014</v>
      </c>
    </row>
    <row r="1230" spans="1:6" x14ac:dyDescent="0.25">
      <c r="A1230" s="60">
        <f>'Daily Prices'!A1230</f>
        <v>44026</v>
      </c>
      <c r="B1230" s="65">
        <f>B1229*(1+'Daily Returns'!B1230)</f>
        <v>130.99339308422304</v>
      </c>
      <c r="C1230" s="65">
        <f>C1229*(1+'Daily Returns'!C1230)</f>
        <v>178.02948859505443</v>
      </c>
      <c r="D1230" s="65">
        <f>D1229*(1+'Daily Returns'!D1230)</f>
        <v>119.68030395264385</v>
      </c>
      <c r="E1230" s="65">
        <f>E1229*(1+'Daily Returns'!E1230)</f>
        <v>151.71876704288374</v>
      </c>
      <c r="F1230" s="66">
        <f>F1229*(1+'Daily Returns'!E1230)</f>
        <v>151718.76704288376</v>
      </c>
    </row>
    <row r="1231" spans="1:6" x14ac:dyDescent="0.25">
      <c r="A1231" s="63">
        <f>'Daily Prices'!A1231</f>
        <v>44027</v>
      </c>
      <c r="B1231" s="64">
        <f>B1230*(1+'Daily Returns'!B1231)</f>
        <v>131.06155621331422</v>
      </c>
      <c r="C1231" s="64">
        <f>C1230*(1+'Daily Returns'!C1231)</f>
        <v>177.6474478886814</v>
      </c>
      <c r="D1231" s="64">
        <f>D1230*(1+'Daily Returns'!D1231)</f>
        <v>119.54784945108003</v>
      </c>
      <c r="E1231" s="64">
        <f>E1230*(1+'Daily Returns'!E1231)</f>
        <v>151.56184577909238</v>
      </c>
      <c r="F1231" s="39">
        <f>F1230*(1+'Daily Returns'!E1231)</f>
        <v>151561.8457790924</v>
      </c>
    </row>
    <row r="1232" spans="1:6" x14ac:dyDescent="0.25">
      <c r="A1232" s="60">
        <f>'Daily Prices'!A1232</f>
        <v>44028</v>
      </c>
      <c r="B1232" s="65">
        <f>B1231*(1+'Daily Returns'!B1232)</f>
        <v>132.58793770726098</v>
      </c>
      <c r="C1232" s="65">
        <f>C1231*(1+'Daily Returns'!C1232)</f>
        <v>178.04214554417172</v>
      </c>
      <c r="D1232" s="65">
        <f>D1231*(1+'Daily Returns'!D1232)</f>
        <v>120.79367744914883</v>
      </c>
      <c r="E1232" s="65">
        <f>E1231*(1+'Daily Returns'!E1232)</f>
        <v>152.69991753556394</v>
      </c>
      <c r="F1232" s="66">
        <f>F1231*(1+'Daily Returns'!E1232)</f>
        <v>152699.91753556396</v>
      </c>
    </row>
    <row r="1233" spans="1:6" x14ac:dyDescent="0.25">
      <c r="A1233" s="63">
        <f>'Daily Prices'!A1233</f>
        <v>44029</v>
      </c>
      <c r="B1233" s="64">
        <f>B1232*(1+'Daily Returns'!B1233)</f>
        <v>134.58179102893203</v>
      </c>
      <c r="C1233" s="64">
        <f>C1232*(1+'Daily Returns'!C1233)</f>
        <v>177.45378084427188</v>
      </c>
      <c r="D1233" s="64">
        <f>D1232*(1+'Daily Returns'!D1233)</f>
        <v>123.17701882911064</v>
      </c>
      <c r="E1233" s="64">
        <f>E1232*(1+'Daily Returns'!E1233)</f>
        <v>154.09082135657283</v>
      </c>
      <c r="F1233" s="39">
        <f>F1232*(1+'Daily Returns'!E1233)</f>
        <v>154090.82135657285</v>
      </c>
    </row>
    <row r="1234" spans="1:6" x14ac:dyDescent="0.25">
      <c r="A1234" s="60">
        <f>'Daily Prices'!A1234</f>
        <v>44032</v>
      </c>
      <c r="B1234" s="65">
        <f>B1233*(1+'Daily Returns'!B1234)</f>
        <v>136.03175711095898</v>
      </c>
      <c r="C1234" s="65">
        <f>C1233*(1+'Daily Returns'!C1234)</f>
        <v>177.90806835958026</v>
      </c>
      <c r="D1234" s="65">
        <f>D1233*(1+'Daily Returns'!D1234)</f>
        <v>123.68773483910246</v>
      </c>
      <c r="E1234" s="65">
        <f>E1233*(1+'Daily Returns'!E1234)</f>
        <v>154.93832571296002</v>
      </c>
      <c r="F1234" s="66">
        <f>F1233*(1+'Daily Returns'!E1234)</f>
        <v>154938.32571296004</v>
      </c>
    </row>
    <row r="1235" spans="1:6" x14ac:dyDescent="0.25">
      <c r="A1235" s="63">
        <f>'Daily Prices'!A1235</f>
        <v>44033</v>
      </c>
      <c r="B1235" s="64">
        <f>B1234*(1+'Daily Returns'!B1235)</f>
        <v>137.890665613864</v>
      </c>
      <c r="C1235" s="64">
        <f>C1234*(1+'Daily Returns'!C1235)</f>
        <v>179.8920516849013</v>
      </c>
      <c r="D1235" s="64">
        <f>D1234*(1+'Daily Returns'!D1235)</f>
        <v>125.87627783958527</v>
      </c>
      <c r="E1235" s="64">
        <f>E1234*(1+'Daily Returns'!E1235)</f>
        <v>157.08708774775411</v>
      </c>
      <c r="F1235" s="39">
        <f>F1234*(1+'Daily Returns'!E1235)</f>
        <v>157087.08774775415</v>
      </c>
    </row>
    <row r="1236" spans="1:6" x14ac:dyDescent="0.25">
      <c r="A1236" s="60">
        <f>'Daily Prices'!A1236</f>
        <v>44034</v>
      </c>
      <c r="B1236" s="65">
        <f>B1235*(1+'Daily Returns'!B1236)</f>
        <v>137.6768696873653</v>
      </c>
      <c r="C1236" s="65">
        <f>C1235*(1+'Daily Returns'!C1236)</f>
        <v>181.01392120276211</v>
      </c>
      <c r="D1236" s="65">
        <f>D1235*(1+'Daily Returns'!D1236)</f>
        <v>125.90734482251941</v>
      </c>
      <c r="E1236" s="65">
        <f>E1235*(1+'Daily Returns'!E1236)</f>
        <v>157.41751082549158</v>
      </c>
      <c r="F1236" s="66">
        <f>F1235*(1+'Daily Returns'!E1236)</f>
        <v>157417.51082549163</v>
      </c>
    </row>
    <row r="1237" spans="1:6" x14ac:dyDescent="0.25">
      <c r="A1237" s="63">
        <f>'Daily Prices'!A1237</f>
        <v>44035</v>
      </c>
      <c r="B1237" s="64">
        <f>B1236*(1+'Daily Returns'!B1237)</f>
        <v>138.6546016110488</v>
      </c>
      <c r="C1237" s="64">
        <f>C1236*(1+'Daily Returns'!C1237)</f>
        <v>184.08379476822611</v>
      </c>
      <c r="D1237" s="64">
        <f>D1236*(1+'Daily Returns'!D1237)</f>
        <v>126.99007116018393</v>
      </c>
      <c r="E1237" s="64">
        <f>E1236*(1+'Daily Returns'!E1237)</f>
        <v>159.22687382511361</v>
      </c>
      <c r="F1237" s="39">
        <f>F1236*(1+'Daily Returns'!E1237)</f>
        <v>159226.87382511367</v>
      </c>
    </row>
    <row r="1238" spans="1:6" x14ac:dyDescent="0.25">
      <c r="A1238" s="60">
        <f>'Daily Prices'!A1238</f>
        <v>44036</v>
      </c>
      <c r="B1238" s="65">
        <f>B1237*(1+'Daily Returns'!B1238)</f>
        <v>138.61254041619097</v>
      </c>
      <c r="C1238" s="65">
        <f>C1237*(1+'Daily Returns'!C1238)</f>
        <v>186.37196415017505</v>
      </c>
      <c r="D1238" s="65">
        <f>D1237*(1+'Daily Returns'!D1238)</f>
        <v>125.81813220260716</v>
      </c>
      <c r="E1238" s="65">
        <f>E1237*(1+'Daily Returns'!E1238)</f>
        <v>159.56323026102359</v>
      </c>
      <c r="F1238" s="66">
        <f>F1237*(1+'Daily Returns'!E1238)</f>
        <v>159563.23026102362</v>
      </c>
    </row>
    <row r="1239" spans="1:6" x14ac:dyDescent="0.25">
      <c r="A1239" s="63">
        <f>'Daily Prices'!A1239</f>
        <v>44039</v>
      </c>
      <c r="B1239" s="64">
        <f>B1238*(1+'Daily Returns'!B1239)</f>
        <v>137.90666122815745</v>
      </c>
      <c r="C1239" s="64">
        <f>C1238*(1+'Daily Returns'!C1239)</f>
        <v>189.77805921801379</v>
      </c>
      <c r="D1239" s="64">
        <f>D1238*(1+'Daily Returns'!D1239)</f>
        <v>123.96187997229167</v>
      </c>
      <c r="E1239" s="64">
        <f>E1238*(1+'Daily Returns'!E1239)</f>
        <v>159.77968431164805</v>
      </c>
      <c r="F1239" s="39">
        <f>F1238*(1+'Daily Returns'!E1239)</f>
        <v>159779.68431164807</v>
      </c>
    </row>
    <row r="1240" spans="1:6" x14ac:dyDescent="0.25">
      <c r="A1240" s="60">
        <f>'Daily Prices'!A1240</f>
        <v>44040</v>
      </c>
      <c r="B1240" s="65">
        <f>B1239*(1+'Daily Returns'!B1240)</f>
        <v>139.93599573062474</v>
      </c>
      <c r="C1240" s="65">
        <f>C1239*(1+'Daily Returns'!C1240)</f>
        <v>190.32829584138059</v>
      </c>
      <c r="D1240" s="65">
        <f>D1239*(1+'Daily Returns'!D1240)</f>
        <v>124.77130082495439</v>
      </c>
      <c r="E1240" s="65">
        <f>E1239*(1+'Daily Returns'!E1240)</f>
        <v>160.98333801701673</v>
      </c>
      <c r="F1240" s="66">
        <f>F1239*(1+'Daily Returns'!E1240)</f>
        <v>160983.33801701677</v>
      </c>
    </row>
    <row r="1241" spans="1:6" x14ac:dyDescent="0.25">
      <c r="A1241" s="63">
        <f>'Daily Prices'!A1241</f>
        <v>44041</v>
      </c>
      <c r="B1241" s="64">
        <f>B1240*(1+'Daily Returns'!B1241)</f>
        <v>138.4025252712525</v>
      </c>
      <c r="C1241" s="64">
        <f>C1240*(1+'Daily Returns'!C1241)</f>
        <v>191.38048662693848</v>
      </c>
      <c r="D1241" s="64">
        <f>D1240*(1+'Daily Returns'!D1241)</f>
        <v>124.99044900186827</v>
      </c>
      <c r="E1241" s="64">
        <f>E1240*(1+'Daily Returns'!E1241)</f>
        <v>160.89491408783385</v>
      </c>
      <c r="F1241" s="39">
        <f>F1240*(1+'Daily Returns'!E1241)</f>
        <v>160894.91408783387</v>
      </c>
    </row>
    <row r="1242" spans="1:6" x14ac:dyDescent="0.25">
      <c r="A1242" s="60">
        <f>'Daily Prices'!A1242</f>
        <v>44042</v>
      </c>
      <c r="B1242" s="65">
        <f>B1241*(1+'Daily Returns'!B1242)</f>
        <v>137.18445924281087</v>
      </c>
      <c r="C1242" s="65">
        <f>C1241*(1+'Daily Returns'!C1242)</f>
        <v>192.00545952128243</v>
      </c>
      <c r="D1242" s="65">
        <f>D1241*(1+'Daily Returns'!D1242)</f>
        <v>123.41799785889717</v>
      </c>
      <c r="E1242" s="65">
        <f>E1241*(1+'Daily Returns'!E1242)</f>
        <v>160.07303103259591</v>
      </c>
      <c r="F1242" s="66">
        <f>F1241*(1+'Daily Returns'!E1242)</f>
        <v>160073.0310325959</v>
      </c>
    </row>
    <row r="1243" spans="1:6" x14ac:dyDescent="0.25">
      <c r="A1243" s="63">
        <f>'Daily Prices'!A1243</f>
        <v>44043</v>
      </c>
      <c r="B1243" s="64">
        <f>B1242*(1+'Daily Returns'!B1243)</f>
        <v>136.71484254862449</v>
      </c>
      <c r="C1243" s="64">
        <f>C1242*(1+'Daily Returns'!C1243)</f>
        <v>192.88568088948836</v>
      </c>
      <c r="D1243" s="64">
        <f>D1242*(1+'Daily Returns'!D1243)</f>
        <v>124.17158210709717</v>
      </c>
      <c r="E1243" s="64">
        <f>E1242*(1+'Daily Returns'!E1243)</f>
        <v>160.4953921591264</v>
      </c>
      <c r="F1243" s="39">
        <f>F1242*(1+'Daily Returns'!E1243)</f>
        <v>160495.39215912641</v>
      </c>
    </row>
    <row r="1244" spans="1:6" x14ac:dyDescent="0.25">
      <c r="A1244" s="60">
        <f>'Daily Prices'!A1244</f>
        <v>44047</v>
      </c>
      <c r="B1244" s="65">
        <f>B1243*(1+'Daily Returns'!B1244)</f>
        <v>137.00937997363596</v>
      </c>
      <c r="C1244" s="65">
        <f>C1243*(1+'Daily Returns'!C1244)</f>
        <v>194.52128365572634</v>
      </c>
      <c r="D1244" s="65">
        <f>D1243*(1+'Daily Returns'!D1244)</f>
        <v>123.7675276659315</v>
      </c>
      <c r="E1244" s="65">
        <f>E1243*(1+'Daily Returns'!E1244)</f>
        <v>160.98682533373471</v>
      </c>
      <c r="F1244" s="66">
        <f>F1243*(1+'Daily Returns'!E1244)</f>
        <v>160986.82533373471</v>
      </c>
    </row>
    <row r="1245" spans="1:6" x14ac:dyDescent="0.25">
      <c r="A1245" s="63">
        <f>'Daily Prices'!A1245</f>
        <v>44048</v>
      </c>
      <c r="B1245" s="64">
        <f>B1244*(1+'Daily Returns'!B1245)</f>
        <v>136.92002265560606</v>
      </c>
      <c r="C1245" s="64">
        <f>C1244*(1+'Daily Returns'!C1245)</f>
        <v>200.86421019654915</v>
      </c>
      <c r="D1245" s="64">
        <f>D1244*(1+'Daily Returns'!D1245)</f>
        <v>123.36478801828504</v>
      </c>
      <c r="E1245" s="64">
        <f>E1244*(1+'Daily Returns'!E1245)</f>
        <v>162.8979469274507</v>
      </c>
      <c r="F1245" s="39">
        <f>F1244*(1+'Daily Returns'!E1245)</f>
        <v>162897.94692745071</v>
      </c>
    </row>
    <row r="1246" spans="1:6" x14ac:dyDescent="0.25">
      <c r="A1246" s="60">
        <f>'Daily Prices'!A1246</f>
        <v>44049</v>
      </c>
      <c r="B1246" s="65">
        <f>B1245*(1+'Daily Returns'!B1246)</f>
        <v>138.23646171195205</v>
      </c>
      <c r="C1246" s="65">
        <f>C1245*(1+'Daily Returns'!C1246)</f>
        <v>202.91851427333174</v>
      </c>
      <c r="D1246" s="65">
        <f>D1245*(1+'Daily Returns'!D1246)</f>
        <v>122.96335888581859</v>
      </c>
      <c r="E1246" s="65">
        <f>E1245*(1+'Daily Returns'!E1246)</f>
        <v>163.87519253978374</v>
      </c>
      <c r="F1246" s="66">
        <f>F1245*(1+'Daily Returns'!E1246)</f>
        <v>163875.19253978375</v>
      </c>
    </row>
    <row r="1247" spans="1:6" x14ac:dyDescent="0.25">
      <c r="A1247" s="63">
        <f>'Daily Prices'!A1247</f>
        <v>44050</v>
      </c>
      <c r="B1247" s="64">
        <f>B1246*(1+'Daily Returns'!B1247)</f>
        <v>138.29142845925116</v>
      </c>
      <c r="C1247" s="64">
        <f>C1246*(1+'Daily Returns'!C1247)</f>
        <v>199.69387478346715</v>
      </c>
      <c r="D1247" s="64">
        <f>D1246*(1+'Daily Returns'!D1247)</f>
        <v>122.56323600411432</v>
      </c>
      <c r="E1247" s="64">
        <f>E1246*(1+'Daily Returns'!E1247)</f>
        <v>162.6930898610791</v>
      </c>
      <c r="F1247" s="39">
        <f>F1246*(1+'Daily Returns'!E1247)</f>
        <v>162693.08986107912</v>
      </c>
    </row>
    <row r="1248" spans="1:6" x14ac:dyDescent="0.25">
      <c r="A1248" s="60">
        <f>'Daily Prices'!A1248</f>
        <v>44053</v>
      </c>
      <c r="B1248" s="65">
        <f>B1247*(1+'Daily Returns'!B1248)</f>
        <v>138.80586922712791</v>
      </c>
      <c r="C1248" s="65">
        <f>C1247*(1+'Daily Returns'!C1248)</f>
        <v>200.66215759578878</v>
      </c>
      <c r="D1248" s="65">
        <f>D1247*(1+'Daily Returns'!D1248)</f>
        <v>127.05493398266131</v>
      </c>
      <c r="E1248" s="65">
        <f>E1247*(1+'Daily Returns'!E1248)</f>
        <v>164.97891610937023</v>
      </c>
      <c r="F1248" s="66">
        <f>F1247*(1+'Daily Returns'!E1248)</f>
        <v>164978.91610937024</v>
      </c>
    </row>
    <row r="1249" spans="1:6" x14ac:dyDescent="0.25">
      <c r="A1249" s="63">
        <f>'Daily Prices'!A1249</f>
        <v>44055</v>
      </c>
      <c r="B1249" s="64">
        <f>B1248*(1+'Daily Returns'!B1249)</f>
        <v>139.48768228638363</v>
      </c>
      <c r="C1249" s="64">
        <f>C1248*(1+'Daily Returns'!C1249)</f>
        <v>189.22602756149055</v>
      </c>
      <c r="D1249" s="64">
        <f>D1248*(1+'Daily Returns'!D1249)</f>
        <v>128.65654401067241</v>
      </c>
      <c r="E1249" s="64">
        <f>E1248*(1+'Daily Returns'!E1249)</f>
        <v>162.08493965500267</v>
      </c>
      <c r="F1249" s="39">
        <f>F1248*(1+'Daily Returns'!E1249)</f>
        <v>162084.93965500267</v>
      </c>
    </row>
    <row r="1250" spans="1:6" x14ac:dyDescent="0.25">
      <c r="A1250" s="60">
        <f>'Daily Prices'!A1250</f>
        <v>44056</v>
      </c>
      <c r="B1250" s="65">
        <f>B1249*(1+'Daily Returns'!B1250)</f>
        <v>139.27268668881294</v>
      </c>
      <c r="C1250" s="65">
        <f>C1249*(1+'Daily Returns'!C1250)</f>
        <v>190.6313288840106</v>
      </c>
      <c r="D1250" s="65">
        <f>D1249*(1+'Daily Returns'!D1250)</f>
        <v>130.27834337412631</v>
      </c>
      <c r="E1250" s="65">
        <f>E1249*(1+'Daily Returns'!E1250)</f>
        <v>163.10444227536135</v>
      </c>
      <c r="F1250" s="66">
        <f>F1249*(1+'Daily Returns'!E1250)</f>
        <v>163104.44227536136</v>
      </c>
    </row>
    <row r="1251" spans="1:6" x14ac:dyDescent="0.25">
      <c r="A1251" s="63">
        <f>'Daily Prices'!A1251</f>
        <v>44057</v>
      </c>
      <c r="B1251" s="64">
        <f>B1250*(1+'Daily Returns'!B1251)</f>
        <v>137.69802752263521</v>
      </c>
      <c r="C1251" s="64">
        <f>C1250*(1+'Daily Returns'!C1251)</f>
        <v>190.64849306966605</v>
      </c>
      <c r="D1251" s="64">
        <f>D1250*(1+'Daily Returns'!D1251)</f>
        <v>129.16266084510596</v>
      </c>
      <c r="E1251" s="64">
        <f>E1250*(1+'Daily Returns'!E1251)</f>
        <v>162.13804412377883</v>
      </c>
      <c r="F1251" s="39">
        <f>F1250*(1+'Daily Returns'!E1251)</f>
        <v>162138.04412377885</v>
      </c>
    </row>
    <row r="1252" spans="1:6" x14ac:dyDescent="0.25">
      <c r="A1252" s="60">
        <f>'Daily Prices'!A1252</f>
        <v>44060</v>
      </c>
      <c r="B1252" s="65">
        <f>B1251*(1+'Daily Returns'!B1252)</f>
        <v>138.32854555514558</v>
      </c>
      <c r="C1252" s="65">
        <f>C1251*(1+'Daily Returns'!C1252)</f>
        <v>193.2532827160199</v>
      </c>
      <c r="D1252" s="65">
        <f>D1251*(1+'Daily Returns'!D1252)</f>
        <v>130.16939902180994</v>
      </c>
      <c r="E1252" s="65">
        <f>E1251*(1+'Daily Returns'!E1252)</f>
        <v>163.62600360162068</v>
      </c>
      <c r="F1252" s="66">
        <f>F1251*(1+'Daily Returns'!E1252)</f>
        <v>163626.0036016207</v>
      </c>
    </row>
    <row r="1253" spans="1:6" x14ac:dyDescent="0.25">
      <c r="A1253" s="63">
        <f>'Daily Prices'!A1253</f>
        <v>44061</v>
      </c>
      <c r="B1253" s="64">
        <f>B1252*(1+'Daily Returns'!B1253)</f>
        <v>140.06457865734228</v>
      </c>
      <c r="C1253" s="64">
        <f>C1252*(1+'Daily Returns'!C1253)</f>
        <v>196.40433894890535</v>
      </c>
      <c r="D1253" s="64">
        <f>D1252*(1+'Daily Returns'!D1253)</f>
        <v>131.18327420810687</v>
      </c>
      <c r="E1253" s="64">
        <f>E1252*(1+'Daily Returns'!E1253)</f>
        <v>165.69158811654711</v>
      </c>
      <c r="F1253" s="39">
        <f>F1252*(1+'Daily Returns'!E1253)</f>
        <v>165691.58811654712</v>
      </c>
    </row>
    <row r="1254" spans="1:6" x14ac:dyDescent="0.25">
      <c r="A1254" s="60">
        <f>'Daily Prices'!A1254</f>
        <v>44062</v>
      </c>
      <c r="B1254" s="65">
        <f>B1253*(1+'Daily Returns'!B1254)</f>
        <v>140.37892883187624</v>
      </c>
      <c r="C1254" s="65">
        <f>C1253*(1+'Daily Returns'!C1254)</f>
        <v>194.24110125415277</v>
      </c>
      <c r="D1254" s="65">
        <f>D1253*(1+'Daily Returns'!D1254)</f>
        <v>131.91313839501257</v>
      </c>
      <c r="E1254" s="65">
        <f>E1253*(1+'Daily Returns'!E1254)</f>
        <v>165.34972070671293</v>
      </c>
      <c r="F1254" s="66">
        <f>F1253*(1+'Daily Returns'!E1254)</f>
        <v>165349.72070671292</v>
      </c>
    </row>
    <row r="1255" spans="1:6" x14ac:dyDescent="0.25">
      <c r="A1255" s="63">
        <f>'Daily Prices'!A1255</f>
        <v>44063</v>
      </c>
      <c r="B1255" s="64">
        <f>B1254*(1+'Daily Returns'!B1255)</f>
        <v>138.9451401324869</v>
      </c>
      <c r="C1255" s="64">
        <f>C1254*(1+'Daily Returns'!C1255)</f>
        <v>189.44707868835843</v>
      </c>
      <c r="D1255" s="64">
        <f>D1254*(1+'Daily Returns'!D1255)</f>
        <v>132.08841495413427</v>
      </c>
      <c r="E1255" s="64">
        <f>E1254*(1+'Daily Returns'!E1255)</f>
        <v>163.27659795303273</v>
      </c>
      <c r="F1255" s="39">
        <f>F1254*(1+'Daily Returns'!E1255)</f>
        <v>163276.59795303273</v>
      </c>
    </row>
    <row r="1256" spans="1:6" x14ac:dyDescent="0.25">
      <c r="A1256" s="60">
        <f>'Daily Prices'!A1256</f>
        <v>44064</v>
      </c>
      <c r="B1256" s="65">
        <f>B1255*(1+'Daily Returns'!B1256)</f>
        <v>139.72430831691926</v>
      </c>
      <c r="C1256" s="65">
        <f>C1255*(1+'Daily Returns'!C1256)</f>
        <v>189.0205421235986</v>
      </c>
      <c r="D1256" s="65">
        <f>D1255*(1+'Daily Returns'!D1256)</f>
        <v>133.01538655303435</v>
      </c>
      <c r="E1256" s="65">
        <f>E1255*(1+'Daily Returns'!E1256)</f>
        <v>163.7479893836655</v>
      </c>
      <c r="F1256" s="66">
        <f>F1255*(1+'Daily Returns'!E1256)</f>
        <v>163747.9893836655</v>
      </c>
    </row>
    <row r="1257" spans="1:6" x14ac:dyDescent="0.25">
      <c r="A1257" s="63">
        <f>'Daily Prices'!A1257</f>
        <v>44067</v>
      </c>
      <c r="B1257" s="64">
        <f>B1256*(1+'Daily Returns'!B1257)</f>
        <v>141.04889059508736</v>
      </c>
      <c r="C1257" s="64">
        <f>C1256*(1+'Daily Returns'!C1257)</f>
        <v>188.91067823297041</v>
      </c>
      <c r="D1257" s="64">
        <f>D1256*(1+'Daily Returns'!D1257)</f>
        <v>133.09515313083827</v>
      </c>
      <c r="E1257" s="64">
        <f>E1256*(1+'Daily Returns'!E1257)</f>
        <v>164.20507616890967</v>
      </c>
      <c r="F1257" s="39">
        <f>F1256*(1+'Daily Returns'!E1257)</f>
        <v>164205.07616890967</v>
      </c>
    </row>
    <row r="1258" spans="1:6" x14ac:dyDescent="0.25">
      <c r="A1258" s="60">
        <f>'Daily Prices'!A1258</f>
        <v>44068</v>
      </c>
      <c r="B1258" s="65">
        <f>B1257*(1+'Daily Returns'!B1258)</f>
        <v>141.21175503152912</v>
      </c>
      <c r="C1258" s="65">
        <f>C1257*(1+'Daily Returns'!C1258)</f>
        <v>185.8959921102408</v>
      </c>
      <c r="D1258" s="65">
        <f>D1257*(1+'Daily Returns'!D1258)</f>
        <v>133.36530993513728</v>
      </c>
      <c r="E1258" s="65">
        <f>E1257*(1+'Daily Returns'!E1258)</f>
        <v>163.31377687842442</v>
      </c>
      <c r="F1258" s="66">
        <f>F1257*(1+'Daily Returns'!E1258)</f>
        <v>163313.77687842443</v>
      </c>
    </row>
    <row r="1259" spans="1:6" x14ac:dyDescent="0.25">
      <c r="A1259" s="63">
        <f>'Daily Prices'!A1259</f>
        <v>44069</v>
      </c>
      <c r="B1259" s="64">
        <f>B1258*(1+'Daily Returns'!B1259)</f>
        <v>142.04803482972261</v>
      </c>
      <c r="C1259" s="64">
        <f>C1258*(1+'Daily Returns'!C1259)</f>
        <v>188.01139282649797</v>
      </c>
      <c r="D1259" s="64">
        <f>D1258*(1+'Daily Returns'!D1259)</f>
        <v>133.90877222443805</v>
      </c>
      <c r="E1259" s="64">
        <f>E1258*(1+'Daily Returns'!E1259)</f>
        <v>164.54694967515536</v>
      </c>
      <c r="F1259" s="39">
        <f>F1258*(1+'Daily Returns'!E1259)</f>
        <v>164546.94967515537</v>
      </c>
    </row>
    <row r="1260" spans="1:6" x14ac:dyDescent="0.25">
      <c r="A1260" s="60">
        <f>'Daily Prices'!A1260</f>
        <v>44070</v>
      </c>
      <c r="B1260" s="65">
        <f>B1259*(1+'Daily Returns'!B1260)</f>
        <v>142.19181359001891</v>
      </c>
      <c r="C1260" s="65">
        <f>C1259*(1+'Daily Returns'!C1260)</f>
        <v>186.1154578428611</v>
      </c>
      <c r="D1260" s="65">
        <f>D1259*(1+'Daily Returns'!D1260)</f>
        <v>134.18711559856428</v>
      </c>
      <c r="E1260" s="65">
        <f>E1259*(1+'Daily Returns'!E1260)</f>
        <v>164.03579721158891</v>
      </c>
      <c r="F1260" s="66">
        <f>F1259*(1+'Daily Returns'!E1260)</f>
        <v>164035.79721158891</v>
      </c>
    </row>
    <row r="1261" spans="1:6" x14ac:dyDescent="0.25">
      <c r="A1261" s="63">
        <f>'Daily Prices'!A1261</f>
        <v>44071</v>
      </c>
      <c r="B1261" s="64">
        <f>B1260*(1+'Daily Returns'!B1261)</f>
        <v>143.47815180855824</v>
      </c>
      <c r="C1261" s="64">
        <f>C1260*(1+'Daily Returns'!C1261)</f>
        <v>187.71878931958003</v>
      </c>
      <c r="D1261" s="64">
        <f>D1260*(1+'Daily Returns'!D1261)</f>
        <v>135.65838913495256</v>
      </c>
      <c r="E1261" s="64">
        <f>E1260*(1+'Daily Returns'!E1261)</f>
        <v>165.58579417399741</v>
      </c>
      <c r="F1261" s="39">
        <f>F1260*(1+'Daily Returns'!E1261)</f>
        <v>165585.79417399742</v>
      </c>
    </row>
    <row r="1262" spans="1:6" x14ac:dyDescent="0.25">
      <c r="A1262" s="60">
        <f>'Daily Prices'!A1262</f>
        <v>44074</v>
      </c>
      <c r="B1262" s="65">
        <f>B1261*(1+'Daily Returns'!B1262)</f>
        <v>140.42800628482186</v>
      </c>
      <c r="C1262" s="65">
        <f>C1261*(1+'Daily Returns'!C1262)</f>
        <v>187.71878931958003</v>
      </c>
      <c r="D1262" s="65">
        <f>D1261*(1+'Daily Returns'!D1262)</f>
        <v>131.02206175612429</v>
      </c>
      <c r="E1262" s="65">
        <f>E1261*(1+'Daily Returns'!E1262)</f>
        <v>162.83201492006998</v>
      </c>
      <c r="F1262" s="66">
        <f>F1261*(1+'Daily Returns'!E1262)</f>
        <v>162832.01492006998</v>
      </c>
    </row>
    <row r="1263" spans="1:6" x14ac:dyDescent="0.25">
      <c r="A1263" s="63">
        <f>'Daily Prices'!A1263</f>
        <v>44075</v>
      </c>
      <c r="B1263" s="64">
        <f>B1262*(1+'Daily Returns'!B1263)</f>
        <v>141.41868011461546</v>
      </c>
      <c r="C1263" s="64">
        <f>C1262*(1+'Daily Returns'!C1263)</f>
        <v>188.83045204306984</v>
      </c>
      <c r="D1263" s="64">
        <f>D1262*(1+'Daily Returns'!D1263)</f>
        <v>130.16027785821962</v>
      </c>
      <c r="E1263" s="64">
        <f>E1262*(1+'Daily Returns'!E1263)</f>
        <v>163.24104352234312</v>
      </c>
      <c r="F1263" s="39">
        <f>F1262*(1+'Daily Returns'!E1263)</f>
        <v>163241.0435223431</v>
      </c>
    </row>
    <row r="1264" spans="1:6" x14ac:dyDescent="0.25">
      <c r="A1264" s="60">
        <f>'Daily Prices'!A1264</f>
        <v>44077</v>
      </c>
      <c r="B1264" s="65">
        <f>B1263*(1+'Daily Returns'!B1264)</f>
        <v>141.74637208561685</v>
      </c>
      <c r="C1264" s="65">
        <f>C1263*(1+'Daily Returns'!C1264)</f>
        <v>186.75522338270554</v>
      </c>
      <c r="D1264" s="65">
        <f>D1263*(1+'Daily Returns'!D1264)</f>
        <v>129.30416225370567</v>
      </c>
      <c r="E1264" s="65">
        <f>E1263*(1+'Daily Returns'!E1264)</f>
        <v>162.31480932674438</v>
      </c>
      <c r="F1264" s="66">
        <f>F1263*(1+'Daily Returns'!E1264)</f>
        <v>162314.80932674435</v>
      </c>
    </row>
    <row r="1265" spans="1:6" x14ac:dyDescent="0.25">
      <c r="A1265" s="63">
        <f>'Daily Prices'!A1265</f>
        <v>44078</v>
      </c>
      <c r="B1265" s="64">
        <f>B1264*(1+'Daily Returns'!B1265)</f>
        <v>139.44242196866711</v>
      </c>
      <c r="C1265" s="64">
        <f>C1264*(1+'Daily Returns'!C1265)</f>
        <v>184.8570478832309</v>
      </c>
      <c r="D1265" s="64">
        <f>D1264*(1+'Daily Returns'!D1265)</f>
        <v>128.45367765997597</v>
      </c>
      <c r="E1265" s="64">
        <f>E1264*(1+'Daily Returns'!E1265)</f>
        <v>160.54314018470791</v>
      </c>
      <c r="F1265" s="39">
        <f>F1264*(1+'Daily Returns'!E1265)</f>
        <v>160543.14018470785</v>
      </c>
    </row>
    <row r="1266" spans="1:6" x14ac:dyDescent="0.25">
      <c r="A1266" s="60">
        <f>'Daily Prices'!A1266</f>
        <v>44081</v>
      </c>
      <c r="B1266" s="65">
        <f>B1265*(1+'Daily Returns'!B1266)</f>
        <v>139.66072575010304</v>
      </c>
      <c r="C1266" s="65">
        <f>C1265*(1+'Daily Returns'!C1266)</f>
        <v>185.57756371024803</v>
      </c>
      <c r="D1266" s="65">
        <f>D1265*(1+'Daily Returns'!D1266)</f>
        <v>127.60878703964622</v>
      </c>
      <c r="E1266" s="65">
        <f>E1265*(1+'Daily Returns'!E1266)</f>
        <v>160.55205394570012</v>
      </c>
      <c r="F1266" s="66">
        <f>F1265*(1+'Daily Returns'!E1266)</f>
        <v>160552.05394570006</v>
      </c>
    </row>
    <row r="1267" spans="1:6" x14ac:dyDescent="0.25">
      <c r="A1267" s="63">
        <f>'Daily Prices'!A1267</f>
        <v>44083</v>
      </c>
      <c r="B1267" s="64">
        <f>B1266*(1+'Daily Returns'!B1267)</f>
        <v>138.84891197104463</v>
      </c>
      <c r="C1267" s="64">
        <f>C1266*(1+'Daily Returns'!C1267)</f>
        <v>187.07574817178593</v>
      </c>
      <c r="D1267" s="64">
        <f>D1266*(1+'Daily Returns'!D1267)</f>
        <v>126.76945359894216</v>
      </c>
      <c r="E1267" s="64">
        <f>E1266*(1+'Daily Returns'!E1267)</f>
        <v>160.47373515499967</v>
      </c>
      <c r="F1267" s="39">
        <f>F1266*(1+'Daily Returns'!E1267)</f>
        <v>160473.73515499962</v>
      </c>
    </row>
    <row r="1268" spans="1:6" x14ac:dyDescent="0.25">
      <c r="A1268" s="60">
        <f>'Daily Prices'!A1268</f>
        <v>44084</v>
      </c>
      <c r="B1268" s="65">
        <f>B1267*(1+'Daily Returns'!B1268)</f>
        <v>141.19881312541904</v>
      </c>
      <c r="C1268" s="65">
        <f>C1267*(1+'Daily Returns'!C1268)</f>
        <v>189.46501591749001</v>
      </c>
      <c r="D1268" s="65">
        <f>D1267*(1+'Daily Returns'!D1268)</f>
        <v>128.6876298830791</v>
      </c>
      <c r="E1268" s="65">
        <f>E1267*(1+'Daily Returns'!E1268)</f>
        <v>162.83675538576514</v>
      </c>
      <c r="F1268" s="66">
        <f>F1267*(1+'Daily Returns'!E1268)</f>
        <v>162836.75538576511</v>
      </c>
    </row>
    <row r="1269" spans="1:6" x14ac:dyDescent="0.25">
      <c r="A1269" s="63">
        <f>'Daily Prices'!A1269</f>
        <v>44085</v>
      </c>
      <c r="B1269" s="64">
        <f>B1268*(1+'Daily Returns'!B1269)</f>
        <v>141.25054439619063</v>
      </c>
      <c r="C1269" s="64">
        <f>C1268*(1+'Daily Returns'!C1269)</f>
        <v>187.37665862046416</v>
      </c>
      <c r="D1269" s="64">
        <f>D1268*(1+'Daily Returns'!D1269)</f>
        <v>128.71229218538434</v>
      </c>
      <c r="E1269" s="64">
        <f>E1268*(1+'Daily Returns'!E1269)</f>
        <v>162.14607497751049</v>
      </c>
      <c r="F1269" s="39">
        <f>F1268*(1+'Daily Returns'!E1269)</f>
        <v>162146.07497751046</v>
      </c>
    </row>
    <row r="1270" spans="1:6" x14ac:dyDescent="0.25">
      <c r="A1270" s="60">
        <f>'Daily Prices'!A1270</f>
        <v>44088</v>
      </c>
      <c r="B1270" s="65">
        <f>B1269*(1+'Daily Returns'!B1270)</f>
        <v>140.89456927082497</v>
      </c>
      <c r="C1270" s="65">
        <f>C1269*(1+'Daily Returns'!C1270)</f>
        <v>188.35383798397686</v>
      </c>
      <c r="D1270" s="65">
        <f>D1269*(1+'Daily Returns'!D1270)</f>
        <v>128.73695921408938</v>
      </c>
      <c r="E1270" s="65">
        <f>E1269*(1+'Daily Returns'!E1270)</f>
        <v>162.37104689994408</v>
      </c>
      <c r="F1270" s="66">
        <f>F1269*(1+'Daily Returns'!E1270)</f>
        <v>162371.04689994405</v>
      </c>
    </row>
    <row r="1271" spans="1:6" x14ac:dyDescent="0.25">
      <c r="A1271" s="63">
        <f>'Daily Prices'!A1271</f>
        <v>44089</v>
      </c>
      <c r="B1271" s="64">
        <f>B1270*(1+'Daily Returns'!B1271)</f>
        <v>141.94053703093729</v>
      </c>
      <c r="C1271" s="64">
        <f>C1270*(1+'Daily Returns'!C1271)</f>
        <v>187.98852908301006</v>
      </c>
      <c r="D1271" s="64">
        <f>D1270*(1+'Daily Returns'!D1271)</f>
        <v>130.06780159113339</v>
      </c>
      <c r="E1271" s="64">
        <f>E1270*(1+'Daily Returns'!E1271)</f>
        <v>163.11026412256024</v>
      </c>
      <c r="F1271" s="39">
        <f>F1270*(1+'Daily Returns'!E1271)</f>
        <v>163110.26412256021</v>
      </c>
    </row>
    <row r="1272" spans="1:6" x14ac:dyDescent="0.25">
      <c r="A1272" s="60">
        <f>'Daily Prices'!A1272</f>
        <v>44090</v>
      </c>
      <c r="B1272" s="65">
        <f>B1271*(1+'Daily Returns'!B1272)</f>
        <v>142.88027937067395</v>
      </c>
      <c r="C1272" s="65">
        <f>C1271*(1+'Daily Returns'!C1272)</f>
        <v>188.80487609619956</v>
      </c>
      <c r="D1272" s="65">
        <f>D1271*(1+'Daily Returns'!D1272)</f>
        <v>130.54912991456587</v>
      </c>
      <c r="E1272" s="65">
        <f>E1271*(1+'Daily Returns'!E1272)</f>
        <v>163.89864062853289</v>
      </c>
      <c r="F1272" s="66">
        <f>F1271*(1+'Daily Returns'!E1272)</f>
        <v>163898.64062853286</v>
      </c>
    </row>
    <row r="1273" spans="1:6" x14ac:dyDescent="0.25">
      <c r="A1273" s="63">
        <f>'Daily Prices'!A1273</f>
        <v>44091</v>
      </c>
      <c r="B1273" s="64">
        <f>B1272*(1+'Daily Returns'!B1273)</f>
        <v>141.70605586686372</v>
      </c>
      <c r="C1273" s="64">
        <f>C1272*(1+'Daily Returns'!C1273)</f>
        <v>186.76224628614941</v>
      </c>
      <c r="D1273" s="64">
        <f>D1272*(1+'Daily Returns'!D1273)</f>
        <v>129.61628077835394</v>
      </c>
      <c r="E1273" s="64">
        <f>E1272*(1+'Daily Returns'!E1273)</f>
        <v>162.4339378805941</v>
      </c>
      <c r="F1273" s="39">
        <f>F1272*(1+'Daily Returns'!E1273)</f>
        <v>162433.93788059408</v>
      </c>
    </row>
    <row r="1274" spans="1:6" x14ac:dyDescent="0.25">
      <c r="A1274" s="60">
        <f>'Daily Prices'!A1274</f>
        <v>44092</v>
      </c>
      <c r="B1274" s="65">
        <f>B1273*(1+'Daily Returns'!B1274)</f>
        <v>141.21880764328577</v>
      </c>
      <c r="C1274" s="65">
        <f>C1273*(1+'Daily Returns'!C1274)</f>
        <v>187.96320208234431</v>
      </c>
      <c r="D1274" s="65">
        <f>D1273*(1+'Daily Returns'!D1274)</f>
        <v>129.90428010663538</v>
      </c>
      <c r="E1274" s="65">
        <f>E1273*(1+'Daily Returns'!E1274)</f>
        <v>162.79246338216058</v>
      </c>
      <c r="F1274" s="66">
        <f>F1273*(1+'Daily Returns'!E1274)</f>
        <v>162792.46338216055</v>
      </c>
    </row>
    <row r="1275" spans="1:6" x14ac:dyDescent="0.25">
      <c r="A1275" s="63">
        <f>'Daily Prices'!A1275</f>
        <v>44095</v>
      </c>
      <c r="B1275" s="64">
        <f>B1274*(1+'Daily Returns'!B1275)</f>
        <v>138.26805305018149</v>
      </c>
      <c r="C1275" s="64">
        <f>C1274*(1+'Daily Returns'!C1275)</f>
        <v>184.07728285962239</v>
      </c>
      <c r="D1275" s="64">
        <f>D1274*(1+'Daily Returns'!D1275)</f>
        <v>125.99193937740093</v>
      </c>
      <c r="E1275" s="64">
        <f>E1274*(1+'Daily Returns'!E1275)</f>
        <v>158.9549343770972</v>
      </c>
      <c r="F1275" s="39">
        <f>F1274*(1+'Daily Returns'!E1275)</f>
        <v>158954.93437709718</v>
      </c>
    </row>
    <row r="1276" spans="1:6" x14ac:dyDescent="0.25">
      <c r="A1276" s="60">
        <f>'Daily Prices'!A1276</f>
        <v>44096</v>
      </c>
      <c r="B1276" s="65">
        <f>B1275*(1+'Daily Returns'!B1276)</f>
        <v>137.17722486271001</v>
      </c>
      <c r="C1276" s="65">
        <f>C1275*(1+'Daily Returns'!C1276)</f>
        <v>183.6344468697055</v>
      </c>
      <c r="D1276" s="65">
        <f>D1275*(1+'Daily Returns'!D1276)</f>
        <v>124.6558491991856</v>
      </c>
      <c r="E1276" s="65">
        <f>E1275*(1+'Daily Returns'!E1276)</f>
        <v>157.92007071400644</v>
      </c>
      <c r="F1276" s="66">
        <f>F1275*(1+'Daily Returns'!E1276)</f>
        <v>157920.0707140064</v>
      </c>
    </row>
    <row r="1277" spans="1:6" x14ac:dyDescent="0.25">
      <c r="A1277" s="63">
        <f>'Daily Prices'!A1277</f>
        <v>44097</v>
      </c>
      <c r="B1277" s="64">
        <f>B1276*(1+'Daily Returns'!B1277)</f>
        <v>136.93852667305001</v>
      </c>
      <c r="C1277" s="64">
        <f>C1276*(1+'Daily Returns'!C1277)</f>
        <v>180.53751678257819</v>
      </c>
      <c r="D1277" s="64">
        <f>D1276*(1+'Daily Returns'!D1277)</f>
        <v>123.9868595058671</v>
      </c>
      <c r="E1277" s="64">
        <f>E1276*(1+'Daily Returns'!E1277)</f>
        <v>156.51807399094056</v>
      </c>
      <c r="F1277" s="39">
        <f>F1276*(1+'Daily Returns'!E1277)</f>
        <v>156518.07399094052</v>
      </c>
    </row>
    <row r="1278" spans="1:6" x14ac:dyDescent="0.25">
      <c r="A1278" s="60">
        <f>'Daily Prices'!A1278</f>
        <v>44098</v>
      </c>
      <c r="B1278" s="65">
        <f>B1277*(1+'Daily Returns'!B1278)</f>
        <v>132.88574696246886</v>
      </c>
      <c r="C1278" s="65">
        <f>C1277*(1+'Daily Returns'!C1278)</f>
        <v>179.8199883100111</v>
      </c>
      <c r="D1278" s="65">
        <f>D1277*(1+'Daily Returns'!D1278)</f>
        <v>123.47888131112835</v>
      </c>
      <c r="E1278" s="65">
        <f>E1277*(1+'Daily Returns'!E1278)</f>
        <v>154.68719534091559</v>
      </c>
      <c r="F1278" s="66">
        <f>F1277*(1+'Daily Returns'!E1278)</f>
        <v>154687.19534091555</v>
      </c>
    </row>
    <row r="1279" spans="1:6" x14ac:dyDescent="0.25">
      <c r="A1279" s="63">
        <f>'Daily Prices'!A1279</f>
        <v>44099</v>
      </c>
      <c r="B1279" s="64">
        <f>B1278*(1+'Daily Returns'!B1279)</f>
        <v>135.92149643334122</v>
      </c>
      <c r="C1279" s="64">
        <f>C1278*(1+'Daily Returns'!C1279)</f>
        <v>179.65025940849685</v>
      </c>
      <c r="D1279" s="64">
        <f>D1278*(1+'Daily Returns'!D1279)</f>
        <v>122.97298431957017</v>
      </c>
      <c r="E1279" s="64">
        <f>E1278*(1+'Daily Returns'!E1279)</f>
        <v>155.49880501554364</v>
      </c>
      <c r="F1279" s="39">
        <f>F1278*(1+'Daily Returns'!E1279)</f>
        <v>155498.80501554362</v>
      </c>
    </row>
    <row r="1280" spans="1:6" x14ac:dyDescent="0.25">
      <c r="A1280" s="60">
        <f>'Daily Prices'!A1280</f>
        <v>44102</v>
      </c>
      <c r="B1280" s="65">
        <f>B1279*(1+'Daily Returns'!B1280)</f>
        <v>138.07715993505747</v>
      </c>
      <c r="C1280" s="65">
        <f>C1279*(1+'Daily Returns'!C1280)</f>
        <v>180.27147190491496</v>
      </c>
      <c r="D1280" s="65">
        <f>D1279*(1+'Daily Returns'!D1280)</f>
        <v>125.86158399630561</v>
      </c>
      <c r="E1280" s="65">
        <f>E1279*(1+'Daily Returns'!E1280)</f>
        <v>157.54951688485755</v>
      </c>
      <c r="F1280" s="66">
        <f>F1279*(1+'Daily Returns'!E1280)</f>
        <v>157549.51688485753</v>
      </c>
    </row>
    <row r="1281" spans="1:6" x14ac:dyDescent="0.25">
      <c r="A1281" s="63">
        <f>'Daily Prices'!A1281</f>
        <v>44103</v>
      </c>
      <c r="B1281" s="64">
        <f>B1280*(1+'Daily Returns'!B1281)</f>
        <v>138.04658649955579</v>
      </c>
      <c r="C1281" s="64">
        <f>C1280*(1+'Daily Returns'!C1281)</f>
        <v>182.07282043340038</v>
      </c>
      <c r="D1281" s="64">
        <f>D1280*(1+'Daily Returns'!D1281)</f>
        <v>124.72868867944339</v>
      </c>
      <c r="E1281" s="64">
        <f>E1280*(1+'Daily Returns'!E1281)</f>
        <v>157.74333516945489</v>
      </c>
      <c r="F1281" s="39">
        <f>F1280*(1+'Daily Returns'!E1281)</f>
        <v>157743.33516945489</v>
      </c>
    </row>
    <row r="1282" spans="1:6" x14ac:dyDescent="0.25">
      <c r="A1282" s="60">
        <f>'Daily Prices'!A1282</f>
        <v>44104</v>
      </c>
      <c r="B1282" s="65">
        <f>B1281*(1+'Daily Returns'!B1282)</f>
        <v>138.39089209722101</v>
      </c>
      <c r="C1282" s="65">
        <f>C1281*(1+'Daily Returns'!C1282)</f>
        <v>181.8867003897065</v>
      </c>
      <c r="D1282" s="65">
        <f>D1281*(1+'Daily Returns'!D1282)</f>
        <v>124.18144797329926</v>
      </c>
      <c r="E1282" s="65">
        <f>E1281*(1+'Daily Returns'!E1282)</f>
        <v>157.58923757127749</v>
      </c>
      <c r="F1282" s="66">
        <f>F1281*(1+'Daily Returns'!E1282)</f>
        <v>157589.23757127748</v>
      </c>
    </row>
    <row r="1283" spans="1:6" x14ac:dyDescent="0.25">
      <c r="A1283" s="63">
        <f>'Daily Prices'!A1283</f>
        <v>44105</v>
      </c>
      <c r="B1283" s="64">
        <f>B1282*(1+'Daily Returns'!B1283)</f>
        <v>140.67797411182502</v>
      </c>
      <c r="C1283" s="64">
        <f>C1282*(1+'Daily Returns'!C1283)</f>
        <v>182.50018245136343</v>
      </c>
      <c r="D1283" s="64">
        <f>D1282*(1+'Daily Returns'!D1283)</f>
        <v>123.58318989059202</v>
      </c>
      <c r="E1283" s="64">
        <f>E1282*(1+'Daily Returns'!E1283)</f>
        <v>158.35539584572913</v>
      </c>
      <c r="F1283" s="39">
        <f>F1282*(1+'Daily Returns'!E1283)</f>
        <v>158355.39584572913</v>
      </c>
    </row>
    <row r="1284" spans="1:6" x14ac:dyDescent="0.25">
      <c r="A1284" s="60">
        <f>'Daily Prices'!A1284</f>
        <v>44110</v>
      </c>
      <c r="B1284" s="65">
        <f>B1283*(1+'Daily Returns'!B1284)</f>
        <v>143.86808126062857</v>
      </c>
      <c r="C1284" s="65">
        <f>C1283*(1+'Daily Returns'!C1284)</f>
        <v>184.15059096553347</v>
      </c>
      <c r="D1284" s="65">
        <f>D1283*(1+'Daily Returns'!D1284)</f>
        <v>122.98781398343782</v>
      </c>
      <c r="E1284" s="65">
        <f>E1283*(1+'Daily Returns'!E1284)</f>
        <v>159.77664274294963</v>
      </c>
      <c r="F1284" s="66">
        <f>F1283*(1+'Daily Returns'!E1284)</f>
        <v>159776.64274294963</v>
      </c>
    </row>
    <row r="1285" spans="1:6" x14ac:dyDescent="0.25">
      <c r="A1285" s="63">
        <f>'Daily Prices'!A1285</f>
        <v>44111</v>
      </c>
      <c r="B1285" s="64">
        <f>B1284*(1+'Daily Returns'!B1285)</f>
        <v>144.97461423304267</v>
      </c>
      <c r="C1285" s="64">
        <f>C1284*(1+'Daily Returns'!C1285)</f>
        <v>181.08276137943017</v>
      </c>
      <c r="D1285" s="64">
        <f>D1284*(1+'Daily Returns'!D1285)</f>
        <v>122.39530636663244</v>
      </c>
      <c r="E1285" s="64">
        <f>E1284*(1+'Daily Returns'!E1285)</f>
        <v>158.84967716584666</v>
      </c>
      <c r="F1285" s="39">
        <f>F1284*(1+'Daily Returns'!E1285)</f>
        <v>158849.67716584666</v>
      </c>
    </row>
    <row r="1286" spans="1:6" x14ac:dyDescent="0.25">
      <c r="A1286" s="60">
        <f>'Daily Prices'!A1286</f>
        <v>44112</v>
      </c>
      <c r="B1286" s="65">
        <f>B1285*(1+'Daily Returns'!B1286)</f>
        <v>146.07874786331277</v>
      </c>
      <c r="C1286" s="65">
        <f>C1285*(1+'Daily Returns'!C1286)</f>
        <v>181.34520308834871</v>
      </c>
      <c r="D1286" s="65">
        <f>D1285*(1+'Daily Returns'!D1286)</f>
        <v>128.18405088268022</v>
      </c>
      <c r="E1286" s="65">
        <f>E1285*(1+'Daily Returns'!E1286)</f>
        <v>161.55856841641</v>
      </c>
      <c r="F1286" s="66">
        <f>F1285*(1+'Daily Returns'!E1286)</f>
        <v>161558.56841641001</v>
      </c>
    </row>
    <row r="1287" spans="1:6" x14ac:dyDescent="0.25">
      <c r="A1287" s="63">
        <f>'Daily Prices'!A1287</f>
        <v>44113</v>
      </c>
      <c r="B1287" s="64">
        <f>B1286*(1+'Daily Returns'!B1287)</f>
        <v>147.26685846862318</v>
      </c>
      <c r="C1287" s="64">
        <f>C1286*(1+'Daily Returns'!C1287)</f>
        <v>183.91850759109133</v>
      </c>
      <c r="D1287" s="64">
        <f>D1286*(1+'Daily Returns'!D1287)</f>
        <v>128.66642876634697</v>
      </c>
      <c r="E1287" s="64">
        <f>E1286*(1+'Daily Returns'!E1287)</f>
        <v>163.05217615300521</v>
      </c>
      <c r="F1287" s="39">
        <f>F1286*(1+'Daily Returns'!E1287)</f>
        <v>163052.17615300522</v>
      </c>
    </row>
    <row r="1288" spans="1:6" x14ac:dyDescent="0.25">
      <c r="A1288" s="60">
        <f>'Daily Prices'!A1288</f>
        <v>44116</v>
      </c>
      <c r="B1288" s="65">
        <f>B1287*(1+'Daily Returns'!B1288)</f>
        <v>147.57335625068586</v>
      </c>
      <c r="C1288" s="65">
        <f>C1287*(1+'Daily Returns'!C1288)</f>
        <v>185.07923892166548</v>
      </c>
      <c r="D1288" s="65">
        <f>D1287*(1+'Daily Returns'!D1288)</f>
        <v>128.29760947423108</v>
      </c>
      <c r="E1288" s="65">
        <f>E1287*(1+'Daily Returns'!E1288)</f>
        <v>163.4253824164729</v>
      </c>
      <c r="F1288" s="66">
        <f>F1287*(1+'Daily Returns'!E1288)</f>
        <v>163425.38241647292</v>
      </c>
    </row>
    <row r="1289" spans="1:6" x14ac:dyDescent="0.25">
      <c r="A1289" s="63">
        <f>'Daily Prices'!A1289</f>
        <v>44117</v>
      </c>
      <c r="B1289" s="64">
        <f>B1288*(1+'Daily Returns'!B1289)</f>
        <v>147.68863373460479</v>
      </c>
      <c r="C1289" s="64">
        <f>C1288*(1+'Daily Returns'!C1289)</f>
        <v>181.92649247507759</v>
      </c>
      <c r="D1289" s="64">
        <f>D1288*(1+'Daily Returns'!D1289)</f>
        <v>127.92984739394204</v>
      </c>
      <c r="E1289" s="64">
        <f>E1288*(1+'Daily Returns'!E1289)</f>
        <v>162.20959114915135</v>
      </c>
      <c r="F1289" s="39">
        <f>F1288*(1+'Daily Returns'!E1289)</f>
        <v>162209.59114915135</v>
      </c>
    </row>
    <row r="1290" spans="1:6" x14ac:dyDescent="0.25">
      <c r="A1290" s="60">
        <f>'Daily Prices'!A1290</f>
        <v>44118</v>
      </c>
      <c r="B1290" s="65">
        <f>B1289*(1+'Daily Returns'!B1290)</f>
        <v>148.30384687252987</v>
      </c>
      <c r="C1290" s="65">
        <f>C1289*(1+'Daily Returns'!C1290)</f>
        <v>183.37745577241475</v>
      </c>
      <c r="D1290" s="65">
        <f>D1289*(1+'Daily Returns'!D1290)</f>
        <v>127.96049455278248</v>
      </c>
      <c r="E1290" s="65">
        <f>E1289*(1+'Daily Returns'!E1290)</f>
        <v>162.9414435573994</v>
      </c>
      <c r="F1290" s="66">
        <f>F1289*(1+'Daily Returns'!E1290)</f>
        <v>162941.44355739941</v>
      </c>
    </row>
    <row r="1291" spans="1:6" x14ac:dyDescent="0.25">
      <c r="A1291" s="63">
        <f>'Daily Prices'!A1291</f>
        <v>44119</v>
      </c>
      <c r="B1291" s="64">
        <f>B1290*(1+'Daily Returns'!B1291)</f>
        <v>144.42734610219566</v>
      </c>
      <c r="C1291" s="64">
        <f>C1290*(1+'Daily Returns'!C1291)</f>
        <v>182.02808873124135</v>
      </c>
      <c r="D1291" s="64">
        <f>D1290*(1+'Daily Returns'!D1291)</f>
        <v>124.92894477214057</v>
      </c>
      <c r="E1291" s="64">
        <f>E1290*(1+'Daily Returns'!E1291)</f>
        <v>160.02602578848197</v>
      </c>
      <c r="F1291" s="39">
        <f>F1290*(1+'Daily Returns'!E1291)</f>
        <v>160026.02578848199</v>
      </c>
    </row>
    <row r="1292" spans="1:6" x14ac:dyDescent="0.25">
      <c r="A1292" s="60">
        <f>'Daily Prices'!A1292</f>
        <v>44120</v>
      </c>
      <c r="B1292" s="65">
        <f>B1291*(1+'Daily Returns'!B1292)</f>
        <v>145.35280145007479</v>
      </c>
      <c r="C1292" s="65">
        <f>C1291*(1+'Daily Returns'!C1292)</f>
        <v>183.29829087948963</v>
      </c>
      <c r="D1292" s="65">
        <f>D1291*(1+'Daily Returns'!D1292)</f>
        <v>126.44388001427411</v>
      </c>
      <c r="E1292" s="65">
        <f>E1291*(1+'Daily Returns'!E1292)</f>
        <v>161.36247705174475</v>
      </c>
      <c r="F1292" s="66">
        <f>F1291*(1+'Daily Returns'!E1292)</f>
        <v>161362.47705174476</v>
      </c>
    </row>
    <row r="1293" spans="1:6" x14ac:dyDescent="0.25">
      <c r="A1293" s="63">
        <f>'Daily Prices'!A1293</f>
        <v>44123</v>
      </c>
      <c r="B1293" s="64">
        <f>B1292*(1+'Daily Returns'!B1293)</f>
        <v>146.98369974196129</v>
      </c>
      <c r="C1293" s="64">
        <f>C1292*(1+'Daily Returns'!C1293)</f>
        <v>183.147730835696</v>
      </c>
      <c r="D1293" s="64">
        <f>D1292*(1+'Daily Returns'!D1293)</f>
        <v>128.54090136232929</v>
      </c>
      <c r="E1293" s="64">
        <f>E1292*(1+'Daily Returns'!E1293)</f>
        <v>162.6554592901156</v>
      </c>
      <c r="F1293" s="39">
        <f>F1292*(1+'Daily Returns'!E1293)</f>
        <v>162655.45929011563</v>
      </c>
    </row>
    <row r="1294" spans="1:6" x14ac:dyDescent="0.25">
      <c r="A1294" s="60">
        <f>'Daily Prices'!A1294</f>
        <v>44124</v>
      </c>
      <c r="B1294" s="65">
        <f>B1293*(1+'Daily Returns'!B1294)</f>
        <v>147.3936600655671</v>
      </c>
      <c r="C1294" s="65">
        <f>C1293*(1+'Daily Returns'!C1294)</f>
        <v>182.75296766804703</v>
      </c>
      <c r="D1294" s="65">
        <f>D1293*(1+'Daily Returns'!D1294)</f>
        <v>128.54258065870411</v>
      </c>
      <c r="E1294" s="65">
        <f>E1293*(1+'Daily Returns'!E1294)</f>
        <v>162.65196081381001</v>
      </c>
      <c r="F1294" s="66">
        <f>F1293*(1+'Daily Returns'!E1294)</f>
        <v>162651.96081381003</v>
      </c>
    </row>
    <row r="1295" spans="1:6" x14ac:dyDescent="0.25">
      <c r="A1295" s="63">
        <f>'Daily Prices'!A1295</f>
        <v>44125</v>
      </c>
      <c r="B1295" s="64">
        <f>B1294*(1+'Daily Returns'!B1295)</f>
        <v>147.9860067457864</v>
      </c>
      <c r="C1295" s="64">
        <f>C1294*(1+'Daily Returns'!C1295)</f>
        <v>185.51798695286104</v>
      </c>
      <c r="D1295" s="64">
        <f>D1294*(1+'Daily Returns'!D1295)</f>
        <v>129.72690442704518</v>
      </c>
      <c r="E1295" s="64">
        <f>E1294*(1+'Daily Returns'!E1295)</f>
        <v>164.2819956454116</v>
      </c>
      <c r="F1295" s="39">
        <f>F1294*(1+'Daily Returns'!E1295)</f>
        <v>164281.99564541163</v>
      </c>
    </row>
    <row r="1296" spans="1:6" x14ac:dyDescent="0.25">
      <c r="A1296" s="60">
        <f>'Daily Prices'!A1296</f>
        <v>44126</v>
      </c>
      <c r="B1296" s="65">
        <f>B1295*(1+'Daily Returns'!B1296)</f>
        <v>147.44499144598132</v>
      </c>
      <c r="C1296" s="65">
        <f>C1295*(1+'Daily Returns'!C1296)</f>
        <v>183.47791211701175</v>
      </c>
      <c r="D1296" s="65">
        <f>D1295*(1+'Daily Returns'!D1296)</f>
        <v>129.90197107412007</v>
      </c>
      <c r="E1296" s="65">
        <f>E1295*(1+'Daily Returns'!E1296)</f>
        <v>163.44570786529172</v>
      </c>
      <c r="F1296" s="66">
        <f>F1295*(1+'Daily Returns'!E1296)</f>
        <v>163445.70786529177</v>
      </c>
    </row>
    <row r="1297" spans="1:6" x14ac:dyDescent="0.25">
      <c r="A1297" s="63">
        <f>'Daily Prices'!A1297</f>
        <v>44127</v>
      </c>
      <c r="B1297" s="64">
        <f>B1296*(1+'Daily Returns'!B1297)</f>
        <v>147.90671939402756</v>
      </c>
      <c r="C1297" s="64">
        <f>C1296*(1+'Daily Returns'!C1297)</f>
        <v>184.18249538696193</v>
      </c>
      <c r="D1297" s="64">
        <f>D1296*(1+'Daily Returns'!D1297)</f>
        <v>130.64359033564949</v>
      </c>
      <c r="E1297" s="64">
        <f>E1296*(1+'Daily Returns'!E1297)</f>
        <v>164.13025769378001</v>
      </c>
      <c r="F1297" s="39">
        <f>F1296*(1+'Daily Returns'!E1297)</f>
        <v>164130.25769378006</v>
      </c>
    </row>
    <row r="1298" spans="1:6" x14ac:dyDescent="0.25">
      <c r="A1298" s="60">
        <f>'Daily Prices'!A1298</f>
        <v>44130</v>
      </c>
      <c r="B1298" s="65">
        <f>B1297*(1+'Daily Returns'!B1298)</f>
        <v>145.94362127620241</v>
      </c>
      <c r="C1298" s="65">
        <f>C1297*(1+'Daily Returns'!C1298)</f>
        <v>183.98160890263148</v>
      </c>
      <c r="D1298" s="65">
        <f>D1297*(1+'Daily Returns'!D1298)</f>
        <v>128.56735028023269</v>
      </c>
      <c r="E1298" s="65">
        <f>E1297*(1+'Daily Returns'!E1298)</f>
        <v>162.62259665886342</v>
      </c>
      <c r="F1298" s="66">
        <f>F1297*(1+'Daily Returns'!E1298)</f>
        <v>162622.59665886345</v>
      </c>
    </row>
    <row r="1299" spans="1:6" x14ac:dyDescent="0.25">
      <c r="A1299" s="63">
        <f>'Daily Prices'!A1299</f>
        <v>44131</v>
      </c>
      <c r="B1299" s="64">
        <f>B1298*(1+'Daily Returns'!B1299)</f>
        <v>147.31270044504117</v>
      </c>
      <c r="C1299" s="64">
        <f>C1298*(1+'Daily Returns'!C1299)</f>
        <v>184.09618966870721</v>
      </c>
      <c r="D1299" s="64">
        <f>D1298*(1+'Daily Returns'!D1299)</f>
        <v>129.34927265475775</v>
      </c>
      <c r="E1299" s="64">
        <f>E1298*(1+'Daily Returns'!E1299)</f>
        <v>163.41748291034889</v>
      </c>
      <c r="F1299" s="39">
        <f>F1298*(1+'Daily Returns'!E1299)</f>
        <v>163417.48291034892</v>
      </c>
    </row>
    <row r="1300" spans="1:6" x14ac:dyDescent="0.25">
      <c r="A1300" s="60">
        <f>'Daily Prices'!A1300</f>
        <v>44132</v>
      </c>
      <c r="B1300" s="65">
        <f>B1299*(1+'Daily Returns'!B1300)</f>
        <v>145.1327890462029</v>
      </c>
      <c r="C1300" s="65">
        <f>C1299*(1+'Daily Returns'!C1300)</f>
        <v>181.82724155420598</v>
      </c>
      <c r="D1300" s="65">
        <f>D1299*(1+'Daily Returns'!D1300)</f>
        <v>127.66682759923602</v>
      </c>
      <c r="E1300" s="65">
        <f>E1299*(1+'Daily Returns'!E1300)</f>
        <v>161.24870873005079</v>
      </c>
      <c r="F1300" s="66">
        <f>F1299*(1+'Daily Returns'!E1300)</f>
        <v>161248.70873005083</v>
      </c>
    </row>
    <row r="1301" spans="1:6" x14ac:dyDescent="0.25">
      <c r="A1301" s="63">
        <f>'Daily Prices'!A1301</f>
        <v>44133</v>
      </c>
      <c r="B1301" s="64">
        <f>B1300*(1+'Daily Returns'!B1301)</f>
        <v>144.50528836820698</v>
      </c>
      <c r="C1301" s="64">
        <f>C1300*(1+'Daily Returns'!C1301)</f>
        <v>182.30360666709439</v>
      </c>
      <c r="D1301" s="64">
        <f>D1300*(1+'Daily Returns'!D1301)</f>
        <v>126.8586662188544</v>
      </c>
      <c r="E1301" s="64">
        <f>E1300*(1+'Daily Returns'!E1301)</f>
        <v>160.90231268609833</v>
      </c>
      <c r="F1301" s="39">
        <f>F1300*(1+'Daily Returns'!E1301)</f>
        <v>160902.31268609836</v>
      </c>
    </row>
    <row r="1302" spans="1:6" x14ac:dyDescent="0.25">
      <c r="A1302" s="60">
        <f>'Daily Prices'!A1302</f>
        <v>44134</v>
      </c>
      <c r="B1302" s="65">
        <f>B1301*(1+'Daily Returns'!B1302)</f>
        <v>144.01167825258051</v>
      </c>
      <c r="C1302" s="65">
        <f>C1301*(1+'Daily Returns'!C1302)</f>
        <v>183.91022685419449</v>
      </c>
      <c r="D1302" s="65">
        <f>D1301*(1+'Daily Returns'!D1302)</f>
        <v>126.98104494216933</v>
      </c>
      <c r="E1302" s="65">
        <f>E1301*(1+'Daily Returns'!E1302)</f>
        <v>161.35119794402985</v>
      </c>
      <c r="F1302" s="66">
        <f>F1301*(1+'Daily Returns'!E1302)</f>
        <v>161351.1979440299</v>
      </c>
    </row>
    <row r="1303" spans="1:6" x14ac:dyDescent="0.25">
      <c r="A1303" s="63">
        <f>'Daily Prices'!A1303</f>
        <v>44137</v>
      </c>
      <c r="B1303" s="64">
        <f>B1302*(1+'Daily Returns'!B1303)</f>
        <v>144.53338975422696</v>
      </c>
      <c r="C1303" s="64">
        <f>C1302*(1+'Daily Returns'!C1303)</f>
        <v>184.50007212888778</v>
      </c>
      <c r="D1303" s="64">
        <f>D1302*(1+'Daily Returns'!D1303)</f>
        <v>129.28444624146468</v>
      </c>
      <c r="E1303" s="64">
        <f>E1302*(1+'Daily Returns'!E1303)</f>
        <v>162.61161327521165</v>
      </c>
      <c r="F1303" s="39">
        <f>F1302*(1+'Daily Returns'!E1303)</f>
        <v>162611.61327521171</v>
      </c>
    </row>
    <row r="1304" spans="1:6" x14ac:dyDescent="0.25">
      <c r="A1304" s="60">
        <f>'Daily Prices'!A1304</f>
        <v>44138</v>
      </c>
      <c r="B1304" s="65">
        <f>B1303*(1+'Daily Returns'!B1304)</f>
        <v>146.36397874909889</v>
      </c>
      <c r="C1304" s="65">
        <f>C1303*(1+'Daily Returns'!C1304)</f>
        <v>186.70266952876281</v>
      </c>
      <c r="D1304" s="65">
        <f>D1303*(1+'Daily Returns'!D1304)</f>
        <v>131.62963060805174</v>
      </c>
      <c r="E1304" s="65">
        <f>E1303*(1+'Daily Returns'!E1304)</f>
        <v>164.89091545947684</v>
      </c>
      <c r="F1304" s="66">
        <f>F1303*(1+'Daily Returns'!E1304)</f>
        <v>164890.91545947691</v>
      </c>
    </row>
    <row r="1305" spans="1:6" x14ac:dyDescent="0.25">
      <c r="A1305" s="63">
        <f>'Daily Prices'!A1305</f>
        <v>44140</v>
      </c>
      <c r="B1305" s="64">
        <f>B1304*(1+'Daily Returns'!B1305)</f>
        <v>150.28664867887088</v>
      </c>
      <c r="C1305" s="64">
        <f>C1304*(1+'Daily Returns'!C1305)</f>
        <v>187.84917161840406</v>
      </c>
      <c r="D1305" s="64">
        <f>D1304*(1+'Daily Returns'!D1305)</f>
        <v>134.01735597530188</v>
      </c>
      <c r="E1305" s="64">
        <f>E1304*(1+'Daily Returns'!E1305)</f>
        <v>167.51902443710793</v>
      </c>
      <c r="F1305" s="39">
        <f>F1304*(1+'Daily Returns'!E1305)</f>
        <v>167519.02443710799</v>
      </c>
    </row>
    <row r="1306" spans="1:6" x14ac:dyDescent="0.25">
      <c r="A1306" s="60">
        <f>'Daily Prices'!A1306</f>
        <v>44141</v>
      </c>
      <c r="B1306" s="65">
        <f>B1305*(1+'Daily Returns'!B1306)</f>
        <v>152.2966430295107</v>
      </c>
      <c r="C1306" s="65">
        <f>C1305*(1+'Daily Returns'!C1306)</f>
        <v>188.09979493384057</v>
      </c>
      <c r="D1306" s="65">
        <f>D1305*(1+'Daily Returns'!D1306)</f>
        <v>136.4483940252897</v>
      </c>
      <c r="E1306" s="65">
        <f>E1305*(1+'Daily Returns'!E1306)</f>
        <v>169.1921890564675</v>
      </c>
      <c r="F1306" s="66">
        <f>F1305*(1+'Daily Returns'!E1306)</f>
        <v>169192.18905646756</v>
      </c>
    </row>
    <row r="1307" spans="1:6" x14ac:dyDescent="0.25">
      <c r="A1307" s="63">
        <f>'Daily Prices'!A1307</f>
        <v>44144</v>
      </c>
      <c r="B1307" s="64">
        <f>B1306*(1+'Daily Returns'!B1307)</f>
        <v>154.85728640220051</v>
      </c>
      <c r="C1307" s="64">
        <f>C1306*(1+'Daily Returns'!C1307)</f>
        <v>181.19891443732143</v>
      </c>
      <c r="D1307" s="64">
        <f>D1306*(1+'Daily Returns'!D1307)</f>
        <v>138.92353043819085</v>
      </c>
      <c r="E1307" s="64">
        <f>E1306*(1+'Daily Returns'!E1307)</f>
        <v>168.48344981458371</v>
      </c>
      <c r="F1307" s="39">
        <f>F1306*(1+'Daily Returns'!E1307)</f>
        <v>168483.44981458376</v>
      </c>
    </row>
    <row r="1308" spans="1:6" x14ac:dyDescent="0.25">
      <c r="A1308" s="60">
        <f>'Daily Prices'!A1308</f>
        <v>44146</v>
      </c>
      <c r="B1308" s="65">
        <f>B1307*(1+'Daily Returns'!B1308)</f>
        <v>158.47898430757482</v>
      </c>
      <c r="C1308" s="65">
        <f>C1307*(1+'Daily Returns'!C1308)</f>
        <v>181.6075399778131</v>
      </c>
      <c r="D1308" s="65">
        <f>D1307*(1+'Daily Returns'!D1308)</f>
        <v>141.44356514620384</v>
      </c>
      <c r="E1308" s="65">
        <f>E1307*(1+'Daily Returns'!E1308)</f>
        <v>170.73441635497772</v>
      </c>
      <c r="F1308" s="66">
        <f>F1307*(1+'Daily Returns'!E1308)</f>
        <v>170734.41635497779</v>
      </c>
    </row>
    <row r="1309" spans="1:6" x14ac:dyDescent="0.25">
      <c r="A1309" s="63">
        <f>'Daily Prices'!A1309</f>
        <v>44147</v>
      </c>
      <c r="B1309" s="64">
        <f>B1308*(1+'Daily Returns'!B1309)</f>
        <v>157.61929274664283</v>
      </c>
      <c r="C1309" s="64">
        <f>C1308*(1+'Daily Returns'!C1309)</f>
        <v>183.26788013528613</v>
      </c>
      <c r="D1309" s="64">
        <f>D1308*(1+'Daily Returns'!D1309)</f>
        <v>141.5277148451994</v>
      </c>
      <c r="E1309" s="64">
        <f>E1308*(1+'Daily Returns'!E1309)</f>
        <v>171.11141045765874</v>
      </c>
      <c r="F1309" s="39">
        <f>F1308*(1+'Daily Returns'!E1309)</f>
        <v>171111.41045765879</v>
      </c>
    </row>
    <row r="1310" spans="1:6" x14ac:dyDescent="0.25">
      <c r="A1310" s="60">
        <f>'Daily Prices'!A1310</f>
        <v>44148</v>
      </c>
      <c r="B1310" s="65">
        <f>B1309*(1+'Daily Returns'!B1310)</f>
        <v>157.93124357903275</v>
      </c>
      <c r="C1310" s="65">
        <f>C1309*(1+'Daily Returns'!C1310)</f>
        <v>184.65840191473762</v>
      </c>
      <c r="D1310" s="65">
        <f>D1309*(1+'Daily Returns'!D1310)</f>
        <v>141.61191460777943</v>
      </c>
      <c r="E1310" s="65">
        <f>E1309*(1+'Daily Returns'!E1310)</f>
        <v>171.76286103235154</v>
      </c>
      <c r="F1310" s="66">
        <f>F1309*(1+'Daily Returns'!E1310)</f>
        <v>171762.86103235159</v>
      </c>
    </row>
    <row r="1311" spans="1:6" x14ac:dyDescent="0.25">
      <c r="A1311" s="63">
        <f>'Daily Prices'!A1311</f>
        <v>44152</v>
      </c>
      <c r="B1311" s="64">
        <f>B1310*(1+'Daily Returns'!B1311)</f>
        <v>159.78422643391542</v>
      </c>
      <c r="C1311" s="64">
        <f>C1310*(1+'Daily Returns'!C1311)</f>
        <v>184.2153693883437</v>
      </c>
      <c r="D1311" s="64">
        <f>D1310*(1+'Daily Returns'!D1311)</f>
        <v>143.44003862381669</v>
      </c>
      <c r="E1311" s="64">
        <f>E1310*(1+'Daily Returns'!E1311)</f>
        <v>172.86781008175686</v>
      </c>
      <c r="F1311" s="39">
        <f>F1310*(1+'Daily Returns'!E1311)</f>
        <v>172867.81008175691</v>
      </c>
    </row>
    <row r="1312" spans="1:6" x14ac:dyDescent="0.25">
      <c r="A1312" s="60">
        <f>'Daily Prices'!A1312</f>
        <v>44153</v>
      </c>
      <c r="B1312" s="65">
        <f>B1311*(1+'Daily Returns'!B1312)</f>
        <v>160.61069074151985</v>
      </c>
      <c r="C1312" s="65">
        <f>C1311*(1+'Daily Returns'!C1312)</f>
        <v>182.24334858325426</v>
      </c>
      <c r="D1312" s="65">
        <f>D1311*(1+'Daily Returns'!D1312)</f>
        <v>144.59056655261455</v>
      </c>
      <c r="E1312" s="65">
        <f>E1311*(1+'Daily Returns'!E1312)</f>
        <v>172.811803294604</v>
      </c>
      <c r="F1312" s="66">
        <f>F1311*(1+'Daily Returns'!E1312)</f>
        <v>172811.80329460403</v>
      </c>
    </row>
    <row r="1313" spans="1:6" x14ac:dyDescent="0.25">
      <c r="A1313" s="63">
        <f>'Daily Prices'!A1313</f>
        <v>44154</v>
      </c>
      <c r="B1313" s="64">
        <f>B1312*(1+'Daily Returns'!B1313)</f>
        <v>158.50185076528061</v>
      </c>
      <c r="C1313" s="64">
        <f>C1312*(1+'Daily Returns'!C1313)</f>
        <v>180.37939663563688</v>
      </c>
      <c r="D1313" s="64">
        <f>D1312*(1+'Daily Returns'!D1313)</f>
        <v>142.90266378387463</v>
      </c>
      <c r="E1313" s="64">
        <f>E1312*(1+'Daily Returns'!E1313)</f>
        <v>170.81889103810497</v>
      </c>
      <c r="F1313" s="39">
        <f>F1312*(1+'Daily Returns'!E1313)</f>
        <v>170818.89103810498</v>
      </c>
    </row>
    <row r="1314" spans="1:6" x14ac:dyDescent="0.25">
      <c r="A1314" s="60">
        <f>'Daily Prices'!A1314</f>
        <v>44155</v>
      </c>
      <c r="B1314" s="65">
        <f>B1313*(1+'Daily Returns'!B1314)</f>
        <v>159.52807848320813</v>
      </c>
      <c r="C1314" s="65">
        <f>C1313*(1+'Daily Returns'!C1314)</f>
        <v>182.14919450835239</v>
      </c>
      <c r="D1314" s="65">
        <f>D1313*(1+'Daily Returns'!D1314)</f>
        <v>143.48894813073332</v>
      </c>
      <c r="E1314" s="65">
        <f>E1313*(1+'Daily Returns'!E1314)</f>
        <v>172.0313261393872</v>
      </c>
      <c r="F1314" s="66">
        <f>F1313*(1+'Daily Returns'!E1314)</f>
        <v>172031.32613938721</v>
      </c>
    </row>
    <row r="1315" spans="1:6" x14ac:dyDescent="0.25">
      <c r="A1315" s="63">
        <f>'Daily Prices'!A1315</f>
        <v>44158</v>
      </c>
      <c r="B1315" s="64">
        <f>B1314*(1+'Daily Returns'!B1315)</f>
        <v>160.23661148906763</v>
      </c>
      <c r="C1315" s="64">
        <f>C1314*(1+'Daily Returns'!C1315)</f>
        <v>178.95809724389127</v>
      </c>
      <c r="D1315" s="64">
        <f>D1314*(1+'Daily Returns'!D1315)</f>
        <v>144.1046201641513</v>
      </c>
      <c r="E1315" s="64">
        <f>E1314*(1+'Daily Returns'!E1315)</f>
        <v>171.2764512550018</v>
      </c>
      <c r="F1315" s="39">
        <f>F1314*(1+'Daily Returns'!E1315)</f>
        <v>171276.4512550018</v>
      </c>
    </row>
    <row r="1316" spans="1:6" x14ac:dyDescent="0.25">
      <c r="A1316" s="60">
        <f>'Daily Prices'!A1316</f>
        <v>44159</v>
      </c>
      <c r="B1316" s="65">
        <f>B1315*(1+'Daily Returns'!B1316)</f>
        <v>161.85751252202078</v>
      </c>
      <c r="C1316" s="65">
        <f>C1315*(1+'Daily Returns'!C1316)</f>
        <v>174.60940013005563</v>
      </c>
      <c r="D1316" s="65">
        <f>D1315*(1+'Daily Returns'!D1316)</f>
        <v>145.65922878313992</v>
      </c>
      <c r="E1316" s="65">
        <f>E1315*(1+'Daily Returns'!E1316)</f>
        <v>170.68573315298352</v>
      </c>
      <c r="F1316" s="66">
        <f>F1315*(1+'Daily Returns'!E1316)</f>
        <v>170685.73315298351</v>
      </c>
    </row>
    <row r="1317" spans="1:6" x14ac:dyDescent="0.25">
      <c r="A1317" s="63">
        <f>'Daily Prices'!A1317</f>
        <v>44160</v>
      </c>
      <c r="B1317" s="64">
        <f>B1316*(1+'Daily Returns'!B1317)</f>
        <v>159.33122336639292</v>
      </c>
      <c r="C1317" s="64">
        <f>C1316*(1+'Daily Returns'!C1317)</f>
        <v>174.88958253162883</v>
      </c>
      <c r="D1317" s="64">
        <f>D1316*(1+'Daily Returns'!D1317)</f>
        <v>144.50450261340504</v>
      </c>
      <c r="E1317" s="64">
        <f>E1316*(1+'Daily Returns'!E1317)</f>
        <v>169.59012563691488</v>
      </c>
      <c r="F1317" s="39">
        <f>F1316*(1+'Daily Returns'!E1317)</f>
        <v>169590.12563691486</v>
      </c>
    </row>
    <row r="1318" spans="1:6" x14ac:dyDescent="0.25">
      <c r="A1318" s="60">
        <f>'Daily Prices'!A1318</f>
        <v>44161</v>
      </c>
      <c r="B1318" s="65">
        <f>B1317*(1+'Daily Returns'!B1318)</f>
        <v>160.90039312857448</v>
      </c>
      <c r="C1318" s="65">
        <f>C1317*(1+'Daily Returns'!C1318)</f>
        <v>174.81134791136193</v>
      </c>
      <c r="D1318" s="65">
        <f>D1317*(1+'Daily Returns'!D1318)</f>
        <v>145.98690148827649</v>
      </c>
      <c r="E1318" s="65">
        <f>E1317*(1+'Daily Returns'!E1318)</f>
        <v>170.58276323383171</v>
      </c>
      <c r="F1318" s="66">
        <f>F1317*(1+'Daily Returns'!E1318)</f>
        <v>170582.76323383171</v>
      </c>
    </row>
    <row r="1319" spans="1:6" x14ac:dyDescent="0.25">
      <c r="A1319" s="63">
        <f>'Daily Prices'!A1319</f>
        <v>44162</v>
      </c>
      <c r="B1319" s="64">
        <f>B1318*(1+'Daily Returns'!B1319)</f>
        <v>160.50043006390203</v>
      </c>
      <c r="C1319" s="64">
        <f>C1318*(1+'Daily Returns'!C1319)</f>
        <v>172.50779627448136</v>
      </c>
      <c r="D1319" s="64">
        <f>D1318*(1+'Daily Returns'!D1319)</f>
        <v>145.38760259451297</v>
      </c>
      <c r="E1319" s="64">
        <f>E1318*(1+'Daily Returns'!E1319)</f>
        <v>169.34634119709909</v>
      </c>
      <c r="F1319" s="39">
        <f>F1318*(1+'Daily Returns'!E1319)</f>
        <v>169346.3411970991</v>
      </c>
    </row>
    <row r="1320" spans="1:6" x14ac:dyDescent="0.25">
      <c r="A1320" s="60">
        <f>'Daily Prices'!A1320</f>
        <v>44167</v>
      </c>
      <c r="B1320" s="65">
        <f>B1319*(1+'Daily Returns'!B1320)</f>
        <v>162.2029450834203</v>
      </c>
      <c r="C1320" s="65">
        <f>C1319*(1+'Daily Returns'!C1320)</f>
        <v>176.05582998599033</v>
      </c>
      <c r="D1320" s="65">
        <f>D1319*(1+'Daily Returns'!D1320)</f>
        <v>147.39163290581254</v>
      </c>
      <c r="E1320" s="65">
        <f>E1319*(1+'Daily Returns'!E1320)</f>
        <v>171.97873370254874</v>
      </c>
      <c r="F1320" s="66">
        <f>F1319*(1+'Daily Returns'!E1320)</f>
        <v>171978.73370254875</v>
      </c>
    </row>
    <row r="1321" spans="1:6" x14ac:dyDescent="0.25">
      <c r="A1321" s="63">
        <f>'Daily Prices'!A1321</f>
        <v>44168</v>
      </c>
      <c r="B1321" s="64">
        <f>B1320*(1+'Daily Returns'!B1321)</f>
        <v>162.25605779360814</v>
      </c>
      <c r="C1321" s="64">
        <f>C1320*(1+'Daily Returns'!C1321)</f>
        <v>177.29486144899084</v>
      </c>
      <c r="D1321" s="64">
        <f>D1320*(1+'Daily Returns'!D1321)</f>
        <v>149.02937335479825</v>
      </c>
      <c r="E1321" s="64">
        <f>E1320*(1+'Daily Returns'!E1321)</f>
        <v>173.05304495230109</v>
      </c>
      <c r="F1321" s="39">
        <f>F1320*(1+'Daily Returns'!E1321)</f>
        <v>173053.0449523011</v>
      </c>
    </row>
    <row r="1322" spans="1:6" x14ac:dyDescent="0.25">
      <c r="A1322" s="60">
        <f>'Daily Prices'!A1322</f>
        <v>44173</v>
      </c>
      <c r="B1322" s="65">
        <f>B1321*(1+'Daily Returns'!B1322)</f>
        <v>165.80366692186897</v>
      </c>
      <c r="C1322" s="65">
        <f>C1321*(1+'Daily Returns'!C1322)</f>
        <v>180.38478173510617</v>
      </c>
      <c r="D1322" s="65">
        <f>D1321*(1+'Daily Returns'!D1322)</f>
        <v>150.68531153811509</v>
      </c>
      <c r="E1322" s="65">
        <f>E1321*(1+'Daily Returns'!E1322)</f>
        <v>175.97140854172443</v>
      </c>
      <c r="F1322" s="66">
        <f>F1321*(1+'Daily Returns'!E1322)</f>
        <v>175971.40854172444</v>
      </c>
    </row>
    <row r="1323" spans="1:6" x14ac:dyDescent="0.25">
      <c r="A1323" s="63">
        <f>'Daily Prices'!A1323</f>
        <v>44175</v>
      </c>
      <c r="B1323" s="64">
        <f>B1322*(1+'Daily Returns'!B1323)</f>
        <v>167.08102578420269</v>
      </c>
      <c r="C1323" s="64">
        <f>C1322*(1+'Daily Returns'!C1323)</f>
        <v>178.23241905874548</v>
      </c>
      <c r="D1323" s="64">
        <f>D1322*(1+'Daily Returns'!D1323)</f>
        <v>152.35964965968063</v>
      </c>
      <c r="E1323" s="64">
        <f>E1322*(1+'Daily Returns'!E1323)</f>
        <v>176.12482650047627</v>
      </c>
      <c r="F1323" s="39">
        <f>F1322*(1+'Daily Returns'!E1323)</f>
        <v>176124.82650047628</v>
      </c>
    </row>
    <row r="1324" spans="1:6" x14ac:dyDescent="0.25">
      <c r="A1324" s="60">
        <f>'Daily Prices'!A1324</f>
        <v>44176</v>
      </c>
      <c r="B1324" s="65">
        <f>B1323*(1+'Daily Returns'!B1324)</f>
        <v>167.58681437889348</v>
      </c>
      <c r="C1324" s="65">
        <f>C1323*(1+'Daily Returns'!C1324)</f>
        <v>177.97033111548555</v>
      </c>
      <c r="D1324" s="65">
        <f>D1323*(1+'Daily Returns'!D1324)</f>
        <v>154.05259217019869</v>
      </c>
      <c r="E1324" s="65">
        <f>E1323*(1+'Daily Returns'!E1324)</f>
        <v>176.76828350766161</v>
      </c>
      <c r="F1324" s="66">
        <f>F1323*(1+'Daily Returns'!E1324)</f>
        <v>176768.28350766163</v>
      </c>
    </row>
    <row r="1325" spans="1:6" x14ac:dyDescent="0.25">
      <c r="A1325" s="63">
        <f>'Daily Prices'!A1325</f>
        <v>44179</v>
      </c>
      <c r="B1325" s="64">
        <f>B1324*(1+'Daily Returns'!B1325)</f>
        <v>168.14829679426032</v>
      </c>
      <c r="C1325" s="64">
        <f>C1324*(1+'Daily Returns'!C1325)</f>
        <v>176.75287935765647</v>
      </c>
      <c r="D1325" s="64">
        <f>D1324*(1+'Daily Returns'!D1325)</f>
        <v>155.76434579212548</v>
      </c>
      <c r="E1325" s="64">
        <f>E1324*(1+'Daily Returns'!E1325)</f>
        <v>177.05151279637701</v>
      </c>
      <c r="F1325" s="39">
        <f>F1324*(1+'Daily Returns'!E1325)</f>
        <v>177051.51279637704</v>
      </c>
    </row>
    <row r="1326" spans="1:6" x14ac:dyDescent="0.25">
      <c r="A1326" s="60">
        <f>'Daily Prices'!A1326</f>
        <v>44180</v>
      </c>
      <c r="B1326" s="65">
        <f>B1325*(1+'Daily Returns'!B1326)</f>
        <v>168.18359620671234</v>
      </c>
      <c r="C1326" s="65">
        <f>C1325*(1+'Daily Returns'!C1326)</f>
        <v>178.27141189577728</v>
      </c>
      <c r="D1326" s="65">
        <f>D1325*(1+'Daily Returns'!D1326)</f>
        <v>157.49511954491081</v>
      </c>
      <c r="E1326" s="65">
        <f>E1325*(1+'Daily Returns'!E1326)</f>
        <v>178.26129436829916</v>
      </c>
      <c r="F1326" s="66">
        <f>F1325*(1+'Daily Returns'!E1326)</f>
        <v>178261.29436829919</v>
      </c>
    </row>
    <row r="1327" spans="1:6" x14ac:dyDescent="0.25">
      <c r="A1327" s="63">
        <f>'Daily Prices'!A1327</f>
        <v>44181</v>
      </c>
      <c r="B1327" s="64">
        <f>B1326*(1+'Daily Returns'!B1327)</f>
        <v>169.64970331770809</v>
      </c>
      <c r="C1327" s="64">
        <f>C1326*(1+'Daily Returns'!C1327)</f>
        <v>178.67689285263737</v>
      </c>
      <c r="D1327" s="64">
        <f>D1326*(1+'Daily Returns'!D1327)</f>
        <v>158.13052331073294</v>
      </c>
      <c r="E1327" s="64">
        <f>E1326*(1+'Daily Returns'!E1327)</f>
        <v>179.10541984152209</v>
      </c>
      <c r="F1327" s="39">
        <f>F1326*(1+'Daily Returns'!E1327)</f>
        <v>179105.41984152212</v>
      </c>
    </row>
    <row r="1328" spans="1:6" x14ac:dyDescent="0.25">
      <c r="A1328" s="60">
        <f>'Daily Prices'!A1328</f>
        <v>44182</v>
      </c>
      <c r="B1328" s="65">
        <f>B1327*(1+'Daily Returns'!B1328)</f>
        <v>170.46358925589087</v>
      </c>
      <c r="C1328" s="65">
        <f>C1327*(1+'Daily Returns'!C1328)</f>
        <v>182.15155294607578</v>
      </c>
      <c r="D1328" s="65">
        <f>D1327*(1+'Daily Returns'!D1328)</f>
        <v>157.61665862003835</v>
      </c>
      <c r="E1328" s="65">
        <f>E1327*(1+'Daily Returns'!E1328)</f>
        <v>180.58178445387929</v>
      </c>
      <c r="F1328" s="66">
        <f>F1327*(1+'Daily Returns'!E1328)</f>
        <v>180581.78445387934</v>
      </c>
    </row>
    <row r="1329" spans="1:6" x14ac:dyDescent="0.25">
      <c r="A1329" s="63">
        <f>'Daily Prices'!A1329</f>
        <v>44183</v>
      </c>
      <c r="B1329" s="64">
        <f>B1328*(1+'Daily Returns'!B1329)</f>
        <v>170.71933731624091</v>
      </c>
      <c r="C1329" s="64">
        <f>C1328*(1+'Daily Returns'!C1329)</f>
        <v>181.11646083401516</v>
      </c>
      <c r="D1329" s="64">
        <f>D1328*(1+'Daily Returns'!D1329)</f>
        <v>158.43405613048148</v>
      </c>
      <c r="E1329" s="64">
        <f>E1328*(1+'Daily Returns'!E1329)</f>
        <v>180.53354257910073</v>
      </c>
      <c r="F1329" s="39">
        <f>F1328*(1+'Daily Returns'!E1329)</f>
        <v>180533.54257910076</v>
      </c>
    </row>
    <row r="1330" spans="1:6" x14ac:dyDescent="0.25">
      <c r="A1330" s="60">
        <f>'Daily Prices'!A1330</f>
        <v>44186</v>
      </c>
      <c r="B1330" s="65">
        <f>B1329*(1+'Daily Returns'!B1330)</f>
        <v>165.60535765829985</v>
      </c>
      <c r="C1330" s="65">
        <f>C1329*(1+'Daily Returns'!C1330)</f>
        <v>182.18003763280549</v>
      </c>
      <c r="D1330" s="65">
        <f>D1329*(1+'Daily Returns'!D1330)</f>
        <v>150.70677386175205</v>
      </c>
      <c r="E1330" s="65">
        <f>E1329*(1+'Daily Returns'!E1330)</f>
        <v>176.69367215834865</v>
      </c>
      <c r="F1330" s="66">
        <f>F1329*(1+'Daily Returns'!E1330)</f>
        <v>176693.67215834869</v>
      </c>
    </row>
    <row r="1331" spans="1:6" x14ac:dyDescent="0.25">
      <c r="A1331" s="63">
        <f>'Daily Prices'!A1331</f>
        <v>44187</v>
      </c>
      <c r="B1331" s="64">
        <f>B1330*(1+'Daily Returns'!B1331)</f>
        <v>167.25119730808316</v>
      </c>
      <c r="C1331" s="64">
        <f>C1330*(1+'Daily Returns'!C1331)</f>
        <v>181.69364915959119</v>
      </c>
      <c r="D1331" s="64">
        <f>D1330*(1+'Daily Returns'!D1331)</f>
        <v>153.13608597997452</v>
      </c>
      <c r="E1331" s="64">
        <f>E1330*(1+'Daily Returns'!E1331)</f>
        <v>177.88624957327008</v>
      </c>
      <c r="F1331" s="39">
        <f>F1330*(1+'Daily Returns'!E1331)</f>
        <v>177886.24957327012</v>
      </c>
    </row>
    <row r="1332" spans="1:6" x14ac:dyDescent="0.25">
      <c r="A1332" s="60">
        <f>'Daily Prices'!A1332</f>
        <v>44188</v>
      </c>
      <c r="B1332" s="65">
        <f>B1331*(1+'Daily Returns'!B1332)</f>
        <v>168.84163396654117</v>
      </c>
      <c r="C1332" s="65">
        <f>C1331*(1+'Daily Returns'!C1332)</f>
        <v>181.28033294851545</v>
      </c>
      <c r="D1332" s="65">
        <f>D1331*(1+'Daily Returns'!D1332)</f>
        <v>155.35296710678242</v>
      </c>
      <c r="E1332" s="65">
        <f>E1331*(1+'Daily Returns'!E1332)</f>
        <v>179.00441136364034</v>
      </c>
      <c r="F1332" s="66">
        <f>F1331*(1+'Daily Returns'!E1332)</f>
        <v>179004.41136364039</v>
      </c>
    </row>
    <row r="1333" spans="1:6" x14ac:dyDescent="0.25">
      <c r="A1333" s="63">
        <f>'Daily Prices'!A1333</f>
        <v>44189</v>
      </c>
      <c r="B1333" s="64">
        <f>B1332*(1+'Daily Returns'!B1333)</f>
        <v>170.76605178071139</v>
      </c>
      <c r="C1333" s="64">
        <f>C1332*(1+'Daily Returns'!C1333)</f>
        <v>181.28033294851545</v>
      </c>
      <c r="D1333" s="64">
        <f>D1332*(1+'Daily Returns'!D1333)</f>
        <v>157.33705577363099</v>
      </c>
      <c r="E1333" s="64">
        <f>E1332*(1+'Daily Returns'!E1333)</f>
        <v>180.30233244845084</v>
      </c>
      <c r="F1333" s="39">
        <f>F1332*(1+'Daily Returns'!E1333)</f>
        <v>180302.33244845088</v>
      </c>
    </row>
    <row r="1334" spans="1:6" x14ac:dyDescent="0.25">
      <c r="A1334" s="60">
        <f>'Daily Prices'!A1334</f>
        <v>44193</v>
      </c>
      <c r="B1334" s="65">
        <f>B1333*(1+'Daily Returns'!B1334)</f>
        <v>172.14825462400455</v>
      </c>
      <c r="C1334" s="65">
        <f>C1333*(1+'Daily Returns'!C1334)</f>
        <v>181.28033294851545</v>
      </c>
      <c r="D1334" s="65">
        <f>D1333*(1+'Daily Returns'!D1334)</f>
        <v>159.14460840907677</v>
      </c>
      <c r="E1334" s="65">
        <f>E1333*(1+'Daily Returns'!E1334)</f>
        <v>181.3615658199983</v>
      </c>
      <c r="F1334" s="66">
        <f>F1333*(1+'Daily Returns'!E1334)</f>
        <v>181361.56581999833</v>
      </c>
    </row>
    <row r="1335" spans="1:6" x14ac:dyDescent="0.25">
      <c r="A1335" s="63">
        <f>'Daily Prices'!A1335</f>
        <v>44194</v>
      </c>
      <c r="B1335" s="64">
        <f>B1334*(1+'Daily Returns'!B1335)</f>
        <v>173.09101431825567</v>
      </c>
      <c r="C1335" s="64">
        <f>C1334*(1+'Daily Returns'!C1335)</f>
        <v>180.30401834550153</v>
      </c>
      <c r="D1335" s="64">
        <f>D1334*(1+'Daily Returns'!D1335)</f>
        <v>159.45422867818402</v>
      </c>
      <c r="E1335" s="64">
        <f>E1334*(1+'Daily Returns'!E1335)</f>
        <v>181.37468292905592</v>
      </c>
      <c r="F1335" s="39">
        <f>F1334*(1+'Daily Returns'!E1335)</f>
        <v>181374.68292905594</v>
      </c>
    </row>
    <row r="1336" spans="1:6" x14ac:dyDescent="0.25">
      <c r="A1336" s="60">
        <f>'Daily Prices'!A1336</f>
        <v>44195</v>
      </c>
      <c r="B1336" s="65">
        <f>B1335*(1+'Daily Returns'!B1336)</f>
        <v>173.5750270653061</v>
      </c>
      <c r="C1336" s="65">
        <f>C1335*(1+'Daily Returns'!C1336)</f>
        <v>180.96588768778958</v>
      </c>
      <c r="D1336" s="65">
        <f>D1335*(1+'Daily Returns'!D1336)</f>
        <v>159.41854363021912</v>
      </c>
      <c r="E1336" s="65">
        <f>E1335*(1+'Daily Returns'!E1336)</f>
        <v>181.78097843315388</v>
      </c>
      <c r="F1336" s="66">
        <f>F1335*(1+'Daily Returns'!E1336)</f>
        <v>181780.97843315388</v>
      </c>
    </row>
    <row r="1337" spans="1:6" x14ac:dyDescent="0.25">
      <c r="A1337" s="63">
        <f>'Daily Prices'!A1337</f>
        <v>44196</v>
      </c>
      <c r="B1337" s="64">
        <f>B1336*(1+'Daily Returns'!B1337)</f>
        <v>173.59360379008774</v>
      </c>
      <c r="C1337" s="64">
        <f>C1336*(1+'Daily Returns'!C1337)</f>
        <v>180.96588768778958</v>
      </c>
      <c r="D1337" s="64">
        <f>D1336*(1+'Daily Returns'!D1337)</f>
        <v>159.51615273200548</v>
      </c>
      <c r="E1337" s="64">
        <f>E1336*(1+'Daily Returns'!E1337)</f>
        <v>181.82020528645478</v>
      </c>
      <c r="F1337" s="39">
        <f>F1336*(1+'Daily Returns'!E1337)</f>
        <v>181820.20528645479</v>
      </c>
    </row>
    <row r="1338" spans="1:6" x14ac:dyDescent="0.25">
      <c r="A1338" s="60">
        <f>'Daily Prices'!A1338</f>
        <v>44197</v>
      </c>
      <c r="B1338" s="65">
        <f>B1337*(1+'Daily Returns'!B1338)</f>
        <v>174.02130470409168</v>
      </c>
      <c r="C1338" s="65">
        <f>C1337*(1+'Daily Returns'!C1338)</f>
        <v>180.96588768778958</v>
      </c>
      <c r="D1338" s="65">
        <f>D1337*(1+'Daily Returns'!D1338)</f>
        <v>160.48468691618231</v>
      </c>
      <c r="E1338" s="65">
        <f>E1337*(1+'Daily Returns'!E1338)</f>
        <v>182.28578349333156</v>
      </c>
      <c r="F1338" s="66">
        <f>F1337*(1+'Daily Returns'!E1338)</f>
        <v>182285.78349333158</v>
      </c>
    </row>
    <row r="1339" spans="1:6" x14ac:dyDescent="0.25">
      <c r="A1339" s="63">
        <f>'Daily Prices'!A1339</f>
        <v>44200</v>
      </c>
      <c r="B1339" s="64">
        <f>B1338*(1+'Daily Returns'!B1339)</f>
        <v>175.14034333858973</v>
      </c>
      <c r="C1339" s="64">
        <f>C1338*(1+'Daily Returns'!C1339)</f>
        <v>186.1297919032483</v>
      </c>
      <c r="D1339" s="64">
        <f>D1338*(1+'Daily Returns'!D1339)</f>
        <v>162.19461177829592</v>
      </c>
      <c r="E1339" s="64">
        <f>E1338*(1+'Daily Returns'!E1339)</f>
        <v>185.30072858272953</v>
      </c>
      <c r="F1339" s="39">
        <f>F1338*(1+'Daily Returns'!E1339)</f>
        <v>185300.72858272956</v>
      </c>
    </row>
    <row r="1340" spans="1:6" x14ac:dyDescent="0.25">
      <c r="A1340" s="60">
        <f>'Daily Prices'!A1340</f>
        <v>44202</v>
      </c>
      <c r="B1340" s="65">
        <f>B1339*(1+'Daily Returns'!B1340)</f>
        <v>175.1303824333252</v>
      </c>
      <c r="C1340" s="65">
        <f>C1339*(1+'Daily Returns'!C1340)</f>
        <v>185.16257038790209</v>
      </c>
      <c r="D1340" s="65">
        <f>D1339*(1+'Daily Returns'!D1340)</f>
        <v>163.92275546919794</v>
      </c>
      <c r="E1340" s="65">
        <f>E1339*(1+'Daily Returns'!E1340)</f>
        <v>185.50470173899865</v>
      </c>
      <c r="F1340" s="66">
        <f>F1339*(1+'Daily Returns'!E1340)</f>
        <v>185504.70173899867</v>
      </c>
    </row>
    <row r="1341" spans="1:6" x14ac:dyDescent="0.25">
      <c r="A1341" s="63">
        <f>'Daily Prices'!A1341</f>
        <v>44203</v>
      </c>
      <c r="B1341" s="64">
        <f>B1340*(1+'Daily Returns'!B1341)</f>
        <v>174.83686291104149</v>
      </c>
      <c r="C1341" s="64">
        <f>C1340*(1+'Daily Returns'!C1341)</f>
        <v>184.80724553996569</v>
      </c>
      <c r="D1341" s="64">
        <f>D1340*(1+'Daily Returns'!D1341)</f>
        <v>165.66931210602741</v>
      </c>
      <c r="E1341" s="64">
        <f>E1340*(1+'Daily Returns'!E1341)</f>
        <v>185.861989188786</v>
      </c>
      <c r="F1341" s="39">
        <f>F1340*(1+'Daily Returns'!E1341)</f>
        <v>185861.98918878601</v>
      </c>
    </row>
    <row r="1342" spans="1:6" x14ac:dyDescent="0.25">
      <c r="A1342" s="60">
        <f>'Daily Prices'!A1342</f>
        <v>44207</v>
      </c>
      <c r="B1342" s="65">
        <f>B1341*(1+'Daily Returns'!B1342)</f>
        <v>179.11205436763848</v>
      </c>
      <c r="C1342" s="65">
        <f>C1341*(1+'Daily Returns'!C1342)</f>
        <v>177.86813214745899</v>
      </c>
      <c r="D1342" s="65">
        <f>D1341*(1+'Daily Returns'!D1342)</f>
        <v>167.43447787419365</v>
      </c>
      <c r="E1342" s="65">
        <f>E1341*(1+'Daily Returns'!E1342)</f>
        <v>185.02803150083122</v>
      </c>
      <c r="F1342" s="66">
        <f>F1341*(1+'Daily Returns'!E1342)</f>
        <v>185028.03150083125</v>
      </c>
    </row>
    <row r="1343" spans="1:6" x14ac:dyDescent="0.25">
      <c r="A1343" s="63">
        <f>'Daily Prices'!A1343</f>
        <v>44208</v>
      </c>
      <c r="B1343" s="64">
        <f>B1342*(1+'Daily Returns'!B1343)</f>
        <v>180.01286192803829</v>
      </c>
      <c r="C1343" s="64">
        <f>C1342*(1+'Daily Returns'!C1343)</f>
        <v>176.74590886394003</v>
      </c>
      <c r="D1343" s="64">
        <f>D1342*(1+'Daily Returns'!D1343)</f>
        <v>169.21845104941394</v>
      </c>
      <c r="E1343" s="64">
        <f>E1342*(1+'Daily Returns'!E1343)</f>
        <v>185.4316692849815</v>
      </c>
      <c r="F1343" s="39">
        <f>F1342*(1+'Daily Returns'!E1343)</f>
        <v>185431.6692849815</v>
      </c>
    </row>
    <row r="1344" spans="1:6" x14ac:dyDescent="0.25">
      <c r="A1344" s="60">
        <f>'Daily Prices'!A1344</f>
        <v>44209</v>
      </c>
      <c r="B1344" s="65">
        <f>B1343*(1+'Daily Returns'!B1344)</f>
        <v>179.9227411829626</v>
      </c>
      <c r="C1344" s="65">
        <f>C1343*(1+'Daily Returns'!C1344)</f>
        <v>177.97651546329419</v>
      </c>
      <c r="D1344" s="65">
        <f>D1343*(1+'Daily Returns'!D1344)</f>
        <v>171.02143201998388</v>
      </c>
      <c r="E1344" s="65">
        <f>E1343*(1+'Daily Returns'!E1344)</f>
        <v>186.51297059697467</v>
      </c>
      <c r="F1344" s="66">
        <f>F1343*(1+'Daily Returns'!E1344)</f>
        <v>186512.97059697469</v>
      </c>
    </row>
    <row r="1345" spans="1:6" x14ac:dyDescent="0.25">
      <c r="A1345" s="63">
        <f>'Daily Prices'!A1345</f>
        <v>44210</v>
      </c>
      <c r="B1345" s="64">
        <f>B1344*(1+'Daily Returns'!B1345)</f>
        <v>180.25661327766829</v>
      </c>
      <c r="C1345" s="64">
        <f>C1344*(1+'Daily Returns'!C1345)</f>
        <v>176.22922756840831</v>
      </c>
      <c r="D1345" s="64">
        <f>D1344*(1+'Daily Returns'!D1345)</f>
        <v>171.89508595898343</v>
      </c>
      <c r="E1345" s="64">
        <f>E1344*(1+'Daily Returns'!E1345)</f>
        <v>186.17020056600111</v>
      </c>
      <c r="F1345" s="39">
        <f>F1344*(1+'Daily Returns'!E1345)</f>
        <v>186170.20056600115</v>
      </c>
    </row>
    <row r="1346" spans="1:6" x14ac:dyDescent="0.25">
      <c r="A1346" s="60">
        <f>'Daily Prices'!A1346</f>
        <v>44211</v>
      </c>
      <c r="B1346" s="65">
        <f>B1345*(1+'Daily Returns'!B1346)</f>
        <v>178.25901552810578</v>
      </c>
      <c r="C1346" s="65">
        <f>C1345*(1+'Daily Returns'!C1346)</f>
        <v>176.21789396490291</v>
      </c>
      <c r="D1346" s="65">
        <f>D1345*(1+'Daily Returns'!D1346)</f>
        <v>170.28422091143835</v>
      </c>
      <c r="E1346" s="65">
        <f>E1345*(1+'Daily Returns'!E1346)</f>
        <v>185.02307977270556</v>
      </c>
      <c r="F1346" s="66">
        <f>F1345*(1+'Daily Returns'!E1346)</f>
        <v>185023.07977270559</v>
      </c>
    </row>
    <row r="1347" spans="1:6" x14ac:dyDescent="0.25">
      <c r="A1347" s="63">
        <f>'Daily Prices'!A1347</f>
        <v>44214</v>
      </c>
      <c r="B1347" s="64">
        <f>B1346*(1+'Daily Returns'!B1347)</f>
        <v>176.54893894546697</v>
      </c>
      <c r="C1347" s="64">
        <f>C1346*(1+'Daily Returns'!C1347)</f>
        <v>175.79232698009596</v>
      </c>
      <c r="D1347" s="64">
        <f>D1346*(1+'Daily Returns'!D1347)</f>
        <v>166.75580931589687</v>
      </c>
      <c r="E1347" s="64">
        <f>E1346*(1+'Daily Returns'!E1347)</f>
        <v>183.16171404056044</v>
      </c>
      <c r="F1347" s="39">
        <f>F1346*(1+'Daily Returns'!E1347)</f>
        <v>183161.71404056047</v>
      </c>
    </row>
    <row r="1348" spans="1:6" x14ac:dyDescent="0.25">
      <c r="A1348" s="60">
        <f>'Daily Prices'!A1348</f>
        <v>44215</v>
      </c>
      <c r="B1348" s="65">
        <f>B1347*(1+'Daily Returns'!B1348)</f>
        <v>179.58090763477907</v>
      </c>
      <c r="C1348" s="65">
        <f>C1347*(1+'Daily Returns'!C1348)</f>
        <v>175.86234637562555</v>
      </c>
      <c r="D1348" s="65">
        <f>D1347*(1+'Daily Returns'!D1348)</f>
        <v>169.72333592224879</v>
      </c>
      <c r="E1348" s="65">
        <f>E1347*(1+'Daily Returns'!E1348)</f>
        <v>185.11239998964794</v>
      </c>
      <c r="F1348" s="66">
        <f>F1347*(1+'Daily Returns'!E1348)</f>
        <v>185112.39998964797</v>
      </c>
    </row>
    <row r="1349" spans="1:6" x14ac:dyDescent="0.25">
      <c r="A1349" s="63">
        <f>'Daily Prices'!A1349</f>
        <v>44216</v>
      </c>
      <c r="B1349" s="64">
        <f>B1348*(1+'Daily Returns'!B1349)</f>
        <v>181.01262417504401</v>
      </c>
      <c r="C1349" s="64">
        <f>C1348*(1+'Daily Returns'!C1349)</f>
        <v>177.40082081494319</v>
      </c>
      <c r="D1349" s="64">
        <f>D1348*(1+'Daily Returns'!D1349)</f>
        <v>170.85497176682992</v>
      </c>
      <c r="E1349" s="64">
        <f>E1348*(1+'Daily Returns'!E1349)</f>
        <v>186.57317605650181</v>
      </c>
      <c r="F1349" s="39">
        <f>F1348*(1+'Daily Returns'!E1349)</f>
        <v>186573.17605650183</v>
      </c>
    </row>
    <row r="1350" spans="1:6" x14ac:dyDescent="0.25">
      <c r="A1350" s="60">
        <f>'Daily Prices'!A1350</f>
        <v>44217</v>
      </c>
      <c r="B1350" s="65">
        <f>B1349*(1+'Daily Returns'!B1350)</f>
        <v>180.40420917319361</v>
      </c>
      <c r="C1350" s="65">
        <f>C1349*(1+'Daily Returns'!C1350)</f>
        <v>178.04542115212126</v>
      </c>
      <c r="D1350" s="65">
        <f>D1349*(1+'Daily Returns'!D1350)</f>
        <v>168.71449862507629</v>
      </c>
      <c r="E1350" s="65">
        <f>E1349*(1+'Daily Returns'!E1350)</f>
        <v>185.95499879719517</v>
      </c>
      <c r="F1350" s="66">
        <f>F1349*(1+'Daily Returns'!E1350)</f>
        <v>185954.99879719521</v>
      </c>
    </row>
    <row r="1351" spans="1:6" x14ac:dyDescent="0.25">
      <c r="A1351" s="63">
        <f>'Daily Prices'!A1351</f>
        <v>44218</v>
      </c>
      <c r="B1351" s="64">
        <f>B1350*(1+'Daily Returns'!B1351)</f>
        <v>177.69142569637233</v>
      </c>
      <c r="C1351" s="64">
        <f>C1350*(1+'Daily Returns'!C1351)</f>
        <v>177.19614772782299</v>
      </c>
      <c r="D1351" s="64">
        <f>D1350*(1+'Daily Returns'!D1351)</f>
        <v>165.83555490249606</v>
      </c>
      <c r="E1351" s="64">
        <f>E1350*(1+'Daily Returns'!E1351)</f>
        <v>183.80938171129159</v>
      </c>
      <c r="F1351" s="39">
        <f>F1350*(1+'Daily Returns'!E1351)</f>
        <v>183809.38171129161</v>
      </c>
    </row>
    <row r="1352" spans="1:6" x14ac:dyDescent="0.25">
      <c r="A1352" s="60">
        <f>'Daily Prices'!A1352</f>
        <v>44221</v>
      </c>
      <c r="B1352" s="65">
        <f>B1351*(1+'Daily Returns'!B1352)</f>
        <v>175.76122764885517</v>
      </c>
      <c r="C1352" s="65">
        <f>C1351*(1+'Daily Returns'!C1352)</f>
        <v>177.59793379891588</v>
      </c>
      <c r="D1352" s="65">
        <f>D1351*(1+'Daily Returns'!D1352)</f>
        <v>164.89724805306597</v>
      </c>
      <c r="E1352" s="65">
        <f>E1351*(1+'Daily Returns'!E1352)</f>
        <v>183.06509655931541</v>
      </c>
      <c r="F1352" s="66">
        <f>F1351*(1+'Daily Returns'!E1352)</f>
        <v>183065.09655931545</v>
      </c>
    </row>
    <row r="1353" spans="1:6" x14ac:dyDescent="0.25">
      <c r="A1353" s="63">
        <f>'Daily Prices'!A1353</f>
        <v>44223</v>
      </c>
      <c r="B1353" s="64">
        <f>B1352*(1+'Daily Returns'!B1353)</f>
        <v>172.35248953559605</v>
      </c>
      <c r="C1353" s="64">
        <f>C1352*(1+'Daily Returns'!C1353)</f>
        <v>176.36259722168262</v>
      </c>
      <c r="D1353" s="64">
        <f>D1352*(1+'Daily Returns'!D1353)</f>
        <v>166.96512111370117</v>
      </c>
      <c r="E1353" s="64">
        <f>E1352*(1+'Daily Returns'!E1353)</f>
        <v>182.17934480672702</v>
      </c>
      <c r="F1353" s="39">
        <f>F1352*(1+'Daily Returns'!E1353)</f>
        <v>182179.34480672705</v>
      </c>
    </row>
    <row r="1354" spans="1:6" x14ac:dyDescent="0.25">
      <c r="A1354" s="60">
        <f>'Daily Prices'!A1354</f>
        <v>44224</v>
      </c>
      <c r="B1354" s="65">
        <f>B1353*(1+'Daily Returns'!B1354)</f>
        <v>170.40549609307084</v>
      </c>
      <c r="C1354" s="65">
        <f>C1353*(1+'Daily Returns'!C1354)</f>
        <v>177.13270575305577</v>
      </c>
      <c r="D1354" s="65">
        <f>D1353*(1+'Daily Returns'!D1354)</f>
        <v>169.05892607462837</v>
      </c>
      <c r="E1354" s="65">
        <f>E1353*(1+'Daily Returns'!E1354)</f>
        <v>182.56552614739385</v>
      </c>
      <c r="F1354" s="66">
        <f>F1353*(1+'Daily Returns'!E1354)</f>
        <v>182565.52614739389</v>
      </c>
    </row>
    <row r="1355" spans="1:6" x14ac:dyDescent="0.25">
      <c r="A1355" s="63">
        <f>'Daily Prices'!A1355</f>
        <v>44225</v>
      </c>
      <c r="B1355" s="64">
        <f>B1354*(1+'Daily Returns'!B1355)</f>
        <v>168.26575549831026</v>
      </c>
      <c r="C1355" s="64">
        <f>C1354*(1+'Daily Returns'!C1355)</f>
        <v>177.98549062907622</v>
      </c>
      <c r="D1355" s="64">
        <f>D1354*(1+'Daily Returns'!D1355)</f>
        <v>171.17898813155946</v>
      </c>
      <c r="E1355" s="64">
        <f>E1354*(1+'Daily Returns'!E1355)</f>
        <v>182.91620498565283</v>
      </c>
      <c r="F1355" s="39">
        <f>F1354*(1+'Daily Returns'!E1355)</f>
        <v>182916.20498565288</v>
      </c>
    </row>
    <row r="1356" spans="1:6" x14ac:dyDescent="0.25">
      <c r="A1356" s="60">
        <f>'Daily Prices'!A1356</f>
        <v>44229</v>
      </c>
      <c r="B1356" s="65">
        <f>B1355*(1+'Daily Returns'!B1356)</f>
        <v>181.03298222959921</v>
      </c>
      <c r="C1356" s="65">
        <f>C1355*(1+'Daily Returns'!C1356)</f>
        <v>175.26007999558792</v>
      </c>
      <c r="D1356" s="65">
        <f>D1355*(1+'Daily Returns'!D1356)</f>
        <v>173.32563655828233</v>
      </c>
      <c r="E1356" s="65">
        <f>E1355*(1+'Daily Returns'!E1356)</f>
        <v>186.64764178208191</v>
      </c>
      <c r="F1356" s="66">
        <f>F1355*(1+'Daily Returns'!E1356)</f>
        <v>186647.64178208195</v>
      </c>
    </row>
    <row r="1357" spans="1:6" x14ac:dyDescent="0.25">
      <c r="A1357" s="63">
        <f>'Daily Prices'!A1357</f>
        <v>44230</v>
      </c>
      <c r="B1357" s="64">
        <f>B1356*(1+'Daily Returns'!B1357)</f>
        <v>182.69808932387227</v>
      </c>
      <c r="C1357" s="64">
        <f>C1356*(1+'Daily Returns'!C1357)</f>
        <v>175.14783146237238</v>
      </c>
      <c r="D1357" s="64">
        <f>D1356*(1+'Daily Returns'!D1357)</f>
        <v>185.6575494867653</v>
      </c>
      <c r="E1357" s="64">
        <f>E1356*(1+'Daily Returns'!E1357)</f>
        <v>191.09877724802291</v>
      </c>
      <c r="F1357" s="39">
        <f>F1356*(1+'Daily Returns'!E1357)</f>
        <v>191098.77724802296</v>
      </c>
    </row>
    <row r="1358" spans="1:6" x14ac:dyDescent="0.25">
      <c r="A1358" s="60">
        <f>'Daily Prices'!A1358</f>
        <v>44235</v>
      </c>
      <c r="B1358" s="65">
        <f>B1357*(1+'Daily Returns'!B1358)</f>
        <v>186.67161803636344</v>
      </c>
      <c r="C1358" s="65">
        <f>C1357*(1+'Daily Returns'!C1358)</f>
        <v>175.3206394353592</v>
      </c>
      <c r="D1358" s="65">
        <f>D1357*(1+'Daily Returns'!D1358)</f>
        <v>185.34849734223121</v>
      </c>
      <c r="E1358" s="65">
        <f>E1357*(1+'Daily Returns'!E1358)</f>
        <v>192.32563360436697</v>
      </c>
      <c r="F1358" s="66">
        <f>F1357*(1+'Daily Returns'!E1358)</f>
        <v>192325.63360436703</v>
      </c>
    </row>
    <row r="1359" spans="1:6" x14ac:dyDescent="0.25">
      <c r="A1359" s="63">
        <f>'Daily Prices'!A1359</f>
        <v>44236</v>
      </c>
      <c r="B1359" s="64">
        <f>B1358*(1+'Daily Returns'!B1359)</f>
        <v>186.60003766240055</v>
      </c>
      <c r="C1359" s="64">
        <f>C1358*(1+'Daily Returns'!C1359)</f>
        <v>175.63856994294372</v>
      </c>
      <c r="D1359" s="64">
        <f>D1358*(1+'Daily Returns'!D1359)</f>
        <v>185.03995965686315</v>
      </c>
      <c r="E1359" s="64">
        <f>E1358*(1+'Daily Returns'!E1359)</f>
        <v>192.34697055305577</v>
      </c>
      <c r="F1359" s="39">
        <f>F1358*(1+'Daily Returns'!E1359)</f>
        <v>192346.97055305581</v>
      </c>
    </row>
    <row r="1360" spans="1:6" x14ac:dyDescent="0.25">
      <c r="A1360" s="60">
        <f>'Daily Prices'!A1360</f>
        <v>44238</v>
      </c>
      <c r="B1360" s="65">
        <f>B1359*(1+'Daily Returns'!B1360)</f>
        <v>187.33598133457184</v>
      </c>
      <c r="C1360" s="65">
        <f>C1359*(1+'Daily Returns'!C1360)</f>
        <v>175.30465446856567</v>
      </c>
      <c r="D1360" s="65">
        <f>D1359*(1+'Daily Returns'!D1360)</f>
        <v>184.73193557427388</v>
      </c>
      <c r="E1360" s="65">
        <f>E1359*(1+'Daily Returns'!E1360)</f>
        <v>192.33222481654852</v>
      </c>
      <c r="F1360" s="66">
        <f>F1359*(1+'Daily Returns'!E1360)</f>
        <v>192332.22481654855</v>
      </c>
    </row>
    <row r="1361" spans="1:6" x14ac:dyDescent="0.25">
      <c r="A1361" s="63">
        <f>'Daily Prices'!A1361</f>
        <v>44239</v>
      </c>
      <c r="B1361" s="64">
        <f>B1360*(1+'Daily Returns'!B1361)</f>
        <v>187.38244132336041</v>
      </c>
      <c r="C1361" s="64">
        <f>C1360*(1+'Daily Returns'!C1361)</f>
        <v>172.73905419572023</v>
      </c>
      <c r="D1361" s="64">
        <f>D1360*(1+'Daily Returns'!D1361)</f>
        <v>184.42442423950214</v>
      </c>
      <c r="E1361" s="64">
        <f>E1360*(1+'Daily Returns'!E1361)</f>
        <v>191.12456547221453</v>
      </c>
      <c r="F1361" s="39">
        <f>F1360*(1+'Daily Returns'!E1361)</f>
        <v>191124.56547221457</v>
      </c>
    </row>
    <row r="1362" spans="1:6" x14ac:dyDescent="0.25">
      <c r="A1362" s="60">
        <f>'Daily Prices'!A1362</f>
        <v>44242</v>
      </c>
      <c r="B1362" s="65">
        <f>B1361*(1+'Daily Returns'!B1362)</f>
        <v>189.5993971107554</v>
      </c>
      <c r="C1362" s="65">
        <f>C1361*(1+'Daily Returns'!C1362)</f>
        <v>172.96107490254181</v>
      </c>
      <c r="D1362" s="65">
        <f>D1361*(1+'Daily Returns'!D1362)</f>
        <v>184.11742479900948</v>
      </c>
      <c r="E1362" s="65">
        <f>E1361*(1+'Daily Returns'!E1362)</f>
        <v>191.80574912186529</v>
      </c>
      <c r="F1362" s="66">
        <f>F1361*(1+'Daily Returns'!E1362)</f>
        <v>191805.74912186532</v>
      </c>
    </row>
    <row r="1363" spans="1:6" x14ac:dyDescent="0.25">
      <c r="A1363" s="63">
        <f>'Daily Prices'!A1363</f>
        <v>44243</v>
      </c>
      <c r="B1363" s="64">
        <f>B1362*(1+'Daily Returns'!B1363)</f>
        <v>189.41777418118775</v>
      </c>
      <c r="C1363" s="64">
        <f>C1362*(1+'Daily Returns'!C1363)</f>
        <v>171.31036503244061</v>
      </c>
      <c r="D1363" s="64">
        <f>D1362*(1+'Daily Returns'!D1363)</f>
        <v>184.23287642477831</v>
      </c>
      <c r="E1363" s="64">
        <f>E1362*(1+'Daily Returns'!E1363)</f>
        <v>191.05448592914919</v>
      </c>
      <c r="F1363" s="39">
        <f>F1362*(1+'Daily Returns'!E1363)</f>
        <v>191054.4859291492</v>
      </c>
    </row>
    <row r="1364" spans="1:6" x14ac:dyDescent="0.25">
      <c r="A1364" s="60">
        <f>'Daily Prices'!A1364</f>
        <v>44244</v>
      </c>
      <c r="B1364" s="65">
        <f>B1363*(1+'Daily Returns'!B1364)</f>
        <v>187.96239140250236</v>
      </c>
      <c r="C1364" s="65">
        <f>C1363*(1+'Daily Returns'!C1364)</f>
        <v>169.85496001072391</v>
      </c>
      <c r="D1364" s="65">
        <f>D1363*(1+'Daily Returns'!D1364)</f>
        <v>184.86744054241305</v>
      </c>
      <c r="E1364" s="65">
        <f>E1363*(1+'Daily Returns'!E1364)</f>
        <v>190.16225824836434</v>
      </c>
      <c r="F1364" s="66">
        <f>F1363*(1+'Daily Returns'!E1364)</f>
        <v>190162.25824836435</v>
      </c>
    </row>
    <row r="1365" spans="1:6" x14ac:dyDescent="0.25">
      <c r="A1365" s="63">
        <f>'Daily Prices'!A1365</f>
        <v>44245</v>
      </c>
      <c r="B1365" s="64">
        <f>B1364*(1+'Daily Returns'!B1365)</f>
        <v>186.58407840177603</v>
      </c>
      <c r="C1365" s="64">
        <f>C1364*(1+'Daily Returns'!C1365)</f>
        <v>168.76190274038751</v>
      </c>
      <c r="D1365" s="64">
        <f>D1364*(1+'Daily Returns'!D1365)</f>
        <v>186.55030542202846</v>
      </c>
      <c r="E1365" s="64">
        <f>E1364*(1+'Daily Returns'!E1365)</f>
        <v>189.77374830288784</v>
      </c>
      <c r="F1365" s="39">
        <f>F1364*(1+'Daily Returns'!E1365)</f>
        <v>189773.74830288783</v>
      </c>
    </row>
    <row r="1366" spans="1:6" x14ac:dyDescent="0.25">
      <c r="A1366" s="60">
        <f>'Daily Prices'!A1366</f>
        <v>44246</v>
      </c>
      <c r="B1366" s="65">
        <f>B1365*(1+'Daily Returns'!B1366)</f>
        <v>185.00294828254329</v>
      </c>
      <c r="C1366" s="65">
        <f>C1365*(1+'Daily Returns'!C1366)</f>
        <v>170.00676478553802</v>
      </c>
      <c r="D1366" s="65">
        <f>D1365*(1+'Daily Returns'!D1366)</f>
        <v>183.03658766976665</v>
      </c>
      <c r="E1366" s="65">
        <f>E1365*(1+'Daily Returns'!E1366)</f>
        <v>188.77891265674029</v>
      </c>
      <c r="F1366" s="66">
        <f>F1365*(1+'Daily Returns'!E1366)</f>
        <v>188778.91265674029</v>
      </c>
    </row>
    <row r="1367" spans="1:6" x14ac:dyDescent="0.25">
      <c r="A1367" s="63">
        <f>'Daily Prices'!A1367</f>
        <v>44249</v>
      </c>
      <c r="B1367" s="64">
        <f>B1366*(1+'Daily Returns'!B1367)</f>
        <v>180.83885363794766</v>
      </c>
      <c r="C1367" s="64">
        <f>C1366*(1+'Daily Returns'!C1367)</f>
        <v>171.59094050696791</v>
      </c>
      <c r="D1367" s="64">
        <f>D1366*(1+'Daily Returns'!D1367)</f>
        <v>179.01656206049694</v>
      </c>
      <c r="E1367" s="64">
        <f>E1366*(1+'Daily Returns'!E1367)</f>
        <v>186.96398408874626</v>
      </c>
      <c r="F1367" s="39">
        <f>F1366*(1+'Daily Returns'!E1367)</f>
        <v>186963.98408874625</v>
      </c>
    </row>
    <row r="1368" spans="1:6" x14ac:dyDescent="0.25">
      <c r="A1368" s="60">
        <f>'Daily Prices'!A1368</f>
        <v>44250</v>
      </c>
      <c r="B1368" s="65">
        <f>B1367*(1+'Daily Returns'!B1368)</f>
        <v>180.86462838916134</v>
      </c>
      <c r="C1368" s="65">
        <f>C1367*(1+'Daily Returns'!C1368)</f>
        <v>170.81907624973363</v>
      </c>
      <c r="D1368" s="65">
        <f>D1367*(1+'Daily Returns'!D1368)</f>
        <v>180.69396922689421</v>
      </c>
      <c r="E1368" s="65">
        <f>E1367*(1+'Daily Returns'!E1368)</f>
        <v>187.16113445193261</v>
      </c>
      <c r="F1368" s="66">
        <f>F1367*(1+'Daily Returns'!E1368)</f>
        <v>187161.13445193262</v>
      </c>
    </row>
    <row r="1369" spans="1:6" x14ac:dyDescent="0.25">
      <c r="A1369" s="63">
        <f>'Daily Prices'!A1369</f>
        <v>44251</v>
      </c>
      <c r="B1369" s="64">
        <f>B1368*(1+'Daily Returns'!B1369)</f>
        <v>184.61007418329632</v>
      </c>
      <c r="C1369" s="64">
        <f>C1368*(1+'Daily Returns'!C1369)</f>
        <v>169.55585769763337</v>
      </c>
      <c r="D1369" s="64">
        <f>D1368*(1+'Daily Returns'!D1369)</f>
        <v>183.40876172883591</v>
      </c>
      <c r="E1369" s="64">
        <f>E1368*(1+'Daily Returns'!E1369)</f>
        <v>188.61384504647722</v>
      </c>
      <c r="F1369" s="39">
        <f>F1368*(1+'Daily Returns'!E1369)</f>
        <v>188613.84504647722</v>
      </c>
    </row>
    <row r="1370" spans="1:6" x14ac:dyDescent="0.25">
      <c r="A1370" s="60">
        <f>'Daily Prices'!A1370</f>
        <v>44252</v>
      </c>
      <c r="B1370" s="65">
        <f>B1369*(1+'Daily Returns'!B1370)</f>
        <v>185.54661740017428</v>
      </c>
      <c r="C1370" s="65">
        <f>C1369*(1+'Daily Returns'!C1370)</f>
        <v>169.76295473463639</v>
      </c>
      <c r="D1370" s="65">
        <f>D1369*(1+'Daily Returns'!D1370)</f>
        <v>186.56583891349553</v>
      </c>
      <c r="E1370" s="65">
        <f>E1369*(1+'Daily Returns'!E1370)</f>
        <v>189.96705352407997</v>
      </c>
      <c r="F1370" s="66">
        <f>F1369*(1+'Daily Returns'!E1370)</f>
        <v>189967.05352407997</v>
      </c>
    </row>
    <row r="1371" spans="1:6" x14ac:dyDescent="0.25">
      <c r="A1371" s="63">
        <f>'Daily Prices'!A1371</f>
        <v>44253</v>
      </c>
      <c r="B1371" s="64">
        <f>B1370*(1+'Daily Returns'!B1371)</f>
        <v>178.49647769302493</v>
      </c>
      <c r="C1371" s="64">
        <f>C1370*(1+'Daily Returns'!C1371)</f>
        <v>168.74118779571438</v>
      </c>
      <c r="D1371" s="64">
        <f>D1370*(1+'Daily Returns'!D1371)</f>
        <v>180.76177081802751</v>
      </c>
      <c r="E1371" s="64">
        <f>E1370*(1+'Daily Returns'!E1371)</f>
        <v>185.5713107278375</v>
      </c>
      <c r="F1371" s="39">
        <f>F1370*(1+'Daily Returns'!E1371)</f>
        <v>185571.3107278375</v>
      </c>
    </row>
    <row r="1372" spans="1:6" x14ac:dyDescent="0.25">
      <c r="A1372" s="60">
        <f>'Daily Prices'!A1372</f>
        <v>44257</v>
      </c>
      <c r="B1372" s="65">
        <f>B1371*(1+'Daily Returns'!B1372)</f>
        <v>182.84764831751551</v>
      </c>
      <c r="C1372" s="65">
        <f>C1371*(1+'Daily Returns'!C1372)</f>
        <v>165.53761701618149</v>
      </c>
      <c r="D1372" s="65">
        <f>D1371*(1+'Daily Returns'!D1372)</f>
        <v>176.0807321732197</v>
      </c>
      <c r="E1372" s="65">
        <f>E1371*(1+'Daily Returns'!E1372)</f>
        <v>184.07748718699986</v>
      </c>
      <c r="F1372" s="66">
        <f>F1371*(1+'Daily Returns'!E1372)</f>
        <v>184077.48718699985</v>
      </c>
    </row>
    <row r="1373" spans="1:6" x14ac:dyDescent="0.25">
      <c r="A1373" s="63">
        <f>'Daily Prices'!A1373</f>
        <v>44258</v>
      </c>
      <c r="B1373" s="64">
        <f>B1372*(1+'Daily Returns'!B1373)</f>
        <v>187.02017701328401</v>
      </c>
      <c r="C1373" s="64">
        <f>C1372*(1+'Daily Returns'!C1373)</f>
        <v>163.61196571722598</v>
      </c>
      <c r="D1373" s="64">
        <f>D1372*(1+'Daily Returns'!D1373)</f>
        <v>188.56986922479513</v>
      </c>
      <c r="E1373" s="64">
        <f>E1372*(1+'Daily Returns'!E1373)</f>
        <v>188.39803745687342</v>
      </c>
      <c r="F1373" s="39">
        <f>F1372*(1+'Daily Returns'!E1373)</f>
        <v>188398.0374568734</v>
      </c>
    </row>
    <row r="1374" spans="1:6" x14ac:dyDescent="0.25">
      <c r="A1374" s="60">
        <f>'Daily Prices'!A1374</f>
        <v>44260</v>
      </c>
      <c r="B1374" s="65">
        <f>B1373*(1+'Daily Returns'!B1374)</f>
        <v>183.24183114884104</v>
      </c>
      <c r="C1374" s="65">
        <f>C1373*(1+'Daily Returns'!C1374)</f>
        <v>162.69632847586945</v>
      </c>
      <c r="D1374" s="65">
        <f>D1373*(1+'Daily Returns'!D1374)</f>
        <v>177.76800520581907</v>
      </c>
      <c r="E1374" s="65">
        <f>E1373*(1+'Daily Returns'!E1374)</f>
        <v>183.59683642496816</v>
      </c>
      <c r="F1374" s="66">
        <f>F1373*(1+'Daily Returns'!E1374)</f>
        <v>183596.83642496812</v>
      </c>
    </row>
    <row r="1375" spans="1:6" x14ac:dyDescent="0.25">
      <c r="A1375" s="63">
        <f>'Daily Prices'!A1375</f>
        <v>44263</v>
      </c>
      <c r="B1375" s="64">
        <f>B1374*(1+'Daily Returns'!B1375)</f>
        <v>183.37179551497485</v>
      </c>
      <c r="C1375" s="64">
        <f>C1374*(1+'Daily Returns'!C1375)</f>
        <v>162.14547603820796</v>
      </c>
      <c r="D1375" s="64">
        <f>D1374*(1+'Daily Returns'!D1375)</f>
        <v>179.52040220949843</v>
      </c>
      <c r="E1375" s="64">
        <f>E1374*(1+'Daily Returns'!E1375)</f>
        <v>183.93021145949024</v>
      </c>
      <c r="F1375" s="39">
        <f>F1374*(1+'Daily Returns'!E1375)</f>
        <v>183930.21145949018</v>
      </c>
    </row>
    <row r="1376" spans="1:6" x14ac:dyDescent="0.25">
      <c r="A1376" s="60">
        <f>'Daily Prices'!A1376</f>
        <v>44264</v>
      </c>
      <c r="B1376" s="65">
        <f>B1375*(1+'Daily Returns'!B1376)</f>
        <v>185.4963402761567</v>
      </c>
      <c r="C1376" s="65">
        <f>C1375*(1+'Daily Returns'!C1376)</f>
        <v>163.88469283510608</v>
      </c>
      <c r="D1376" s="65">
        <f>D1375*(1+'Daily Returns'!D1376)</f>
        <v>181.29007394861114</v>
      </c>
      <c r="E1376" s="65">
        <f>E1375*(1+'Daily Returns'!E1376)</f>
        <v>185.90261295803532</v>
      </c>
      <c r="F1376" s="66">
        <f>F1375*(1+'Daily Returns'!E1376)</f>
        <v>185902.61295803526</v>
      </c>
    </row>
    <row r="1377" spans="1:6" x14ac:dyDescent="0.25">
      <c r="A1377" s="63">
        <f>'Daily Prices'!A1377</f>
        <v>44267</v>
      </c>
      <c r="B1377" s="64">
        <f>B1376*(1+'Daily Returns'!B1377)</f>
        <v>184.64784564523003</v>
      </c>
      <c r="C1377" s="64">
        <f>C1376*(1+'Daily Returns'!C1377)</f>
        <v>162.39620417309899</v>
      </c>
      <c r="D1377" s="64">
        <f>D1376*(1+'Daily Returns'!D1377)</f>
        <v>183.07719071361353</v>
      </c>
      <c r="E1377" s="64">
        <f>E1376*(1+'Daily Returns'!E1377)</f>
        <v>185.52189601207928</v>
      </c>
      <c r="F1377" s="39">
        <f>F1376*(1+'Daily Returns'!E1377)</f>
        <v>185521.89601207923</v>
      </c>
    </row>
    <row r="1378" spans="1:6" x14ac:dyDescent="0.25">
      <c r="A1378" s="60">
        <f>'Daily Prices'!A1378</f>
        <v>44270</v>
      </c>
      <c r="B1378" s="65">
        <f>B1377*(1+'Daily Returns'!B1378)</f>
        <v>183.20460499194007</v>
      </c>
      <c r="C1378" s="65">
        <f>C1377*(1+'Daily Returns'!C1378)</f>
        <v>163.81332388910107</v>
      </c>
      <c r="D1378" s="65">
        <f>D1377*(1+'Daily Returns'!D1378)</f>
        <v>184.88192447364588</v>
      </c>
      <c r="E1378" s="65">
        <f>E1377*(1+'Daily Returns'!E1378)</f>
        <v>186.28309290449121</v>
      </c>
      <c r="F1378" s="66">
        <f>F1377*(1+'Daily Returns'!E1378)</f>
        <v>186283.09290449115</v>
      </c>
    </row>
    <row r="1379" spans="1:6" x14ac:dyDescent="0.25">
      <c r="A1379" s="63">
        <f>'Daily Prices'!A1379</f>
        <v>44271</v>
      </c>
      <c r="B1379" s="64">
        <f>B1378*(1+'Daily Returns'!B1379)</f>
        <v>183.09147237448317</v>
      </c>
      <c r="C1379" s="64">
        <f>C1378*(1+'Daily Returns'!C1379)</f>
        <v>164.81607919948402</v>
      </c>
      <c r="D1379" s="64">
        <f>D1378*(1+'Daily Returns'!D1379)</f>
        <v>184.4870799135166</v>
      </c>
      <c r="E1379" s="64">
        <f>E1378*(1+'Daily Returns'!E1379)</f>
        <v>186.58535178427584</v>
      </c>
      <c r="F1379" s="39">
        <f>F1378*(1+'Daily Returns'!E1379)</f>
        <v>186585.35178427576</v>
      </c>
    </row>
    <row r="1380" spans="1:6" x14ac:dyDescent="0.25">
      <c r="A1380" s="60">
        <f>'Daily Prices'!A1380</f>
        <v>44272</v>
      </c>
      <c r="B1380" s="65">
        <f>B1379*(1+'Daily Returns'!B1380)</f>
        <v>181.04716016045026</v>
      </c>
      <c r="C1380" s="65">
        <f>C1379*(1+'Daily Returns'!C1380)</f>
        <v>164.52043592838859</v>
      </c>
      <c r="D1380" s="65">
        <f>D1379*(1+'Daily Returns'!D1380)</f>
        <v>180.73406242784307</v>
      </c>
      <c r="E1380" s="65">
        <f>E1379*(1+'Daily Returns'!E1380)</f>
        <v>184.68776704806609</v>
      </c>
      <c r="F1380" s="66">
        <f>F1379*(1+'Daily Returns'!E1380)</f>
        <v>184687.76704806599</v>
      </c>
    </row>
    <row r="1381" spans="1:6" x14ac:dyDescent="0.25">
      <c r="A1381" s="63">
        <f>'Daily Prices'!A1381</f>
        <v>44273</v>
      </c>
      <c r="B1381" s="64">
        <f>B1380*(1+'Daily Returns'!B1381)</f>
        <v>178.92010699611782</v>
      </c>
      <c r="C1381" s="64">
        <f>C1380*(1+'Daily Returns'!C1381)</f>
        <v>164.32429252436884</v>
      </c>
      <c r="D1381" s="64">
        <f>D1380*(1+'Daily Returns'!D1381)</f>
        <v>178.34169482986661</v>
      </c>
      <c r="E1381" s="64">
        <f>E1380*(1+'Daily Returns'!E1381)</f>
        <v>183.21533383452984</v>
      </c>
      <c r="F1381" s="39">
        <f>F1380*(1+'Daily Returns'!E1381)</f>
        <v>183215.33383452974</v>
      </c>
    </row>
    <row r="1382" spans="1:6" x14ac:dyDescent="0.25">
      <c r="A1382" s="60">
        <f>'Daily Prices'!A1382</f>
        <v>44274</v>
      </c>
      <c r="B1382" s="65">
        <f>B1381*(1+'Daily Returns'!B1382)</f>
        <v>181.25299463347108</v>
      </c>
      <c r="C1382" s="65">
        <f>C1381*(1+'Daily Returns'!C1382)</f>
        <v>164.71731306858911</v>
      </c>
      <c r="D1382" s="65">
        <f>D1381*(1+'Daily Returns'!D1382)</f>
        <v>180.36377757719549</v>
      </c>
      <c r="E1382" s="65">
        <f>E1381*(1+'Daily Returns'!E1382)</f>
        <v>184.7304849594629</v>
      </c>
      <c r="F1382" s="66">
        <f>F1381*(1+'Daily Returns'!E1382)</f>
        <v>184730.4849594628</v>
      </c>
    </row>
    <row r="1383" spans="1:6" x14ac:dyDescent="0.25">
      <c r="A1383" s="63">
        <f>'Daily Prices'!A1383</f>
        <v>44277</v>
      </c>
      <c r="B1383" s="64">
        <f>B1382*(1+'Daily Returns'!B1383)</f>
        <v>180.93689948283239</v>
      </c>
      <c r="C1383" s="64">
        <f>C1382*(1+'Daily Returns'!C1383)</f>
        <v>164.6157299148573</v>
      </c>
      <c r="D1383" s="64">
        <f>D1382*(1+'Daily Returns'!D1383)</f>
        <v>180.11419215348803</v>
      </c>
      <c r="E1383" s="64">
        <f>E1382*(1+'Daily Returns'!E1383)</f>
        <v>184.51157843431906</v>
      </c>
      <c r="F1383" s="39">
        <f>F1382*(1+'Daily Returns'!E1383)</f>
        <v>184511.57843431894</v>
      </c>
    </row>
    <row r="1384" spans="1:6" x14ac:dyDescent="0.25">
      <c r="A1384" s="60">
        <f>'Daily Prices'!A1384</f>
        <v>44278</v>
      </c>
      <c r="B1384" s="65">
        <f>B1383*(1+'Daily Returns'!B1384)</f>
        <v>181.9553475156263</v>
      </c>
      <c r="C1384" s="65">
        <f>C1383*(1+'Daily Returns'!C1384)</f>
        <v>164.01043687307416</v>
      </c>
      <c r="D1384" s="65">
        <f>D1383*(1+'Daily Returns'!D1384)</f>
        <v>180.79325762505542</v>
      </c>
      <c r="E1384" s="65">
        <f>E1383*(1+'Daily Returns'!E1384)</f>
        <v>184.76046239546474</v>
      </c>
      <c r="F1384" s="66">
        <f>F1383*(1+'Daily Returns'!E1384)</f>
        <v>184760.46239546462</v>
      </c>
    </row>
    <row r="1385" spans="1:6" x14ac:dyDescent="0.25">
      <c r="A1385" s="63">
        <f>'Daily Prices'!A1385</f>
        <v>44279</v>
      </c>
      <c r="B1385" s="64">
        <f>B1384*(1+'Daily Returns'!B1385)</f>
        <v>178.78847036121701</v>
      </c>
      <c r="C1385" s="64">
        <f>C1384*(1+'Daily Returns'!C1385)</f>
        <v>164.62712903052173</v>
      </c>
      <c r="D1385" s="64">
        <f>D1384*(1+'Daily Returns'!D1385)</f>
        <v>177.02134805516519</v>
      </c>
      <c r="E1385" s="64">
        <f>E1384*(1+'Daily Returns'!E1385)</f>
        <v>182.91723481471743</v>
      </c>
      <c r="F1385" s="39">
        <f>F1384*(1+'Daily Returns'!E1385)</f>
        <v>182917.23481471732</v>
      </c>
    </row>
    <row r="1386" spans="1:6" x14ac:dyDescent="0.25">
      <c r="A1386" s="60">
        <f>'Daily Prices'!A1386</f>
        <v>44280</v>
      </c>
      <c r="B1386" s="65">
        <f>B1385*(1+'Daily Returns'!B1386)</f>
        <v>176.09760814671148</v>
      </c>
      <c r="C1386" s="65">
        <f>C1385*(1+'Daily Returns'!C1386)</f>
        <v>165.42152947044877</v>
      </c>
      <c r="D1386" s="65">
        <f>D1385*(1+'Daily Returns'!D1386)</f>
        <v>174.03534918869025</v>
      </c>
      <c r="E1386" s="65">
        <f>E1385*(1+'Daily Returns'!E1386)</f>
        <v>181.51876227546103</v>
      </c>
      <c r="F1386" s="66">
        <f>F1385*(1+'Daily Returns'!E1386)</f>
        <v>181518.7622754609</v>
      </c>
    </row>
    <row r="1387" spans="1:6" x14ac:dyDescent="0.25">
      <c r="A1387" s="63">
        <f>'Daily Prices'!A1387</f>
        <v>44281</v>
      </c>
      <c r="B1387" s="64">
        <f>B1386*(1+'Daily Returns'!B1387)</f>
        <v>178.163877976729</v>
      </c>
      <c r="C1387" s="64">
        <f>C1386*(1+'Daily Returns'!C1387)</f>
        <v>164.77303771102683</v>
      </c>
      <c r="D1387" s="64">
        <f>D1386*(1+'Daily Returns'!D1387)</f>
        <v>175.78496609920472</v>
      </c>
      <c r="E1387" s="64">
        <f>E1386*(1+'Daily Returns'!E1387)</f>
        <v>182.42054233347645</v>
      </c>
      <c r="F1387" s="39">
        <f>F1386*(1+'Daily Returns'!E1387)</f>
        <v>182420.54233347633</v>
      </c>
    </row>
    <row r="1388" spans="1:6" x14ac:dyDescent="0.25">
      <c r="A1388" s="60">
        <f>'Daily Prices'!A1388</f>
        <v>44285</v>
      </c>
      <c r="B1388" s="65">
        <f>B1387*(1+'Daily Returns'!B1388)</f>
        <v>182.26486265220342</v>
      </c>
      <c r="C1388" s="65">
        <f>C1387*(1+'Daily Returns'!C1388)</f>
        <v>162.04765328240245</v>
      </c>
      <c r="D1388" s="65">
        <f>D1387*(1+'Daily Returns'!D1388)</f>
        <v>178.16012090933927</v>
      </c>
      <c r="E1388" s="65">
        <f>E1387*(1+'Daily Returns'!E1388)</f>
        <v>183.2127642907875</v>
      </c>
      <c r="F1388" s="66">
        <f>F1387*(1+'Daily Returns'!E1388)</f>
        <v>183212.76429078737</v>
      </c>
    </row>
    <row r="1389" spans="1:6" x14ac:dyDescent="0.25">
      <c r="A1389" s="63">
        <f>'Daily Prices'!A1389</f>
        <v>44286</v>
      </c>
      <c r="B1389" s="64">
        <f>B1388*(1+'Daily Returns'!B1389)</f>
        <v>179.98392440763485</v>
      </c>
      <c r="C1389" s="64">
        <f>C1388*(1+'Daily Returns'!C1389)</f>
        <v>162.10295864702292</v>
      </c>
      <c r="D1389" s="64">
        <f>D1388*(1+'Daily Returns'!D1389)</f>
        <v>177.9424421167534</v>
      </c>
      <c r="E1389" s="64">
        <f>E1388*(1+'Daily Returns'!E1389)</f>
        <v>182.48277995822417</v>
      </c>
      <c r="F1389" s="39">
        <f>F1388*(1+'Daily Returns'!E1389)</f>
        <v>182482.77995822404</v>
      </c>
    </row>
    <row r="1390" spans="1:6" x14ac:dyDescent="0.25">
      <c r="A1390" s="60">
        <f>'Daily Prices'!A1390</f>
        <v>44287</v>
      </c>
      <c r="B1390" s="65">
        <f>B1389*(1+'Daily Returns'!B1390)</f>
        <v>181.87678723724446</v>
      </c>
      <c r="C1390" s="65">
        <f>C1389*(1+'Daily Returns'!C1390)</f>
        <v>165.50666907227398</v>
      </c>
      <c r="D1390" s="65">
        <f>D1389*(1+'Daily Returns'!D1390)</f>
        <v>177.53990027542338</v>
      </c>
      <c r="E1390" s="65">
        <f>E1389*(1+'Daily Returns'!E1390)</f>
        <v>184.46733088112839</v>
      </c>
      <c r="F1390" s="66">
        <f>F1389*(1+'Daily Returns'!E1390)</f>
        <v>184467.33088112826</v>
      </c>
    </row>
    <row r="1391" spans="1:6" x14ac:dyDescent="0.25">
      <c r="A1391" s="63">
        <f>'Daily Prices'!A1391</f>
        <v>44291</v>
      </c>
      <c r="B1391" s="64">
        <f>B1390*(1+'Daily Returns'!B1391)</f>
        <v>178.71216401030378</v>
      </c>
      <c r="C1391" s="64">
        <f>C1390*(1+'Daily Returns'!C1391)</f>
        <v>165.50666907227398</v>
      </c>
      <c r="D1391" s="64">
        <f>D1390*(1+'Daily Returns'!D1391)</f>
        <v>177.13826906526197</v>
      </c>
      <c r="E1391" s="64">
        <f>E1390*(1+'Daily Returns'!E1391)</f>
        <v>183.37923067733885</v>
      </c>
      <c r="F1391" s="39">
        <f>F1390*(1+'Daily Returns'!E1391)</f>
        <v>183379.23067733875</v>
      </c>
    </row>
    <row r="1392" spans="1:6" x14ac:dyDescent="0.25">
      <c r="A1392" s="60">
        <f>'Daily Prices'!A1392</f>
        <v>44292</v>
      </c>
      <c r="B1392" s="65">
        <f>B1391*(1+'Daily Returns'!B1392)</f>
        <v>178.8651038951499</v>
      </c>
      <c r="C1392" s="65">
        <f>C1391*(1+'Daily Returns'!C1392)</f>
        <v>168.01481518168379</v>
      </c>
      <c r="D1392" s="65">
        <f>D1391*(1+'Daily Returns'!D1392)</f>
        <v>176.19756429803218</v>
      </c>
      <c r="E1392" s="65">
        <f>E1391*(1+'Daily Returns'!E1392)</f>
        <v>184.24575377553796</v>
      </c>
      <c r="F1392" s="66">
        <f>F1391*(1+'Daily Returns'!E1392)</f>
        <v>184245.75377553786</v>
      </c>
    </row>
    <row r="1393" spans="1:6" x14ac:dyDescent="0.25">
      <c r="A1393" s="63">
        <f>'Daily Prices'!A1393</f>
        <v>44294</v>
      </c>
      <c r="B1393" s="64">
        <f>B1392*(1+'Daily Returns'!B1393)</f>
        <v>180.84572448136007</v>
      </c>
      <c r="C1393" s="64">
        <f>C1392*(1+'Daily Returns'!C1393)</f>
        <v>171.54222566554225</v>
      </c>
      <c r="D1393" s="64">
        <f>D1392*(1+'Daily Returns'!D1393)</f>
        <v>175.26185520713901</v>
      </c>
      <c r="E1393" s="64">
        <f>E1392*(1+'Daily Returns'!E1393)</f>
        <v>186.1115487709483</v>
      </c>
      <c r="F1393" s="39">
        <f>F1392*(1+'Daily Returns'!E1393)</f>
        <v>186111.5487709482</v>
      </c>
    </row>
    <row r="1394" spans="1:6" x14ac:dyDescent="0.25">
      <c r="A1394" s="60">
        <f>'Daily Prices'!A1394</f>
        <v>44299</v>
      </c>
      <c r="B1394" s="65">
        <f>B1393*(1+'Daily Returns'!B1394)</f>
        <v>176.47546818072394</v>
      </c>
      <c r="C1394" s="65">
        <f>C1393*(1+'Daily Returns'!C1394)</f>
        <v>171.78400483951518</v>
      </c>
      <c r="D1394" s="65">
        <f>D1393*(1+'Daily Returns'!D1394)</f>
        <v>174.33111526270523</v>
      </c>
      <c r="E1394" s="65">
        <f>E1393*(1+'Daily Returns'!E1394)</f>
        <v>184.57071437996478</v>
      </c>
      <c r="F1394" s="66">
        <f>F1393*(1+'Daily Returns'!E1394)</f>
        <v>184570.71437996466</v>
      </c>
    </row>
    <row r="1395" spans="1:6" x14ac:dyDescent="0.25">
      <c r="A1395" s="63">
        <f>'Daily Prices'!A1395</f>
        <v>44301</v>
      </c>
      <c r="B1395" s="64">
        <f>B1394*(1+'Daily Returns'!B1395)</f>
        <v>177.41928213137166</v>
      </c>
      <c r="C1395" s="64">
        <f>C1394*(1+'Daily Returns'!C1395)</f>
        <v>172.09560687254063</v>
      </c>
      <c r="D1395" s="64">
        <f>D1394*(1+'Daily Returns'!D1395)</f>
        <v>175.02004660047473</v>
      </c>
      <c r="E1395" s="64">
        <f>E1394*(1+'Daily Returns'!E1395)</f>
        <v>185.21958435046864</v>
      </c>
      <c r="F1395" s="39">
        <f>F1394*(1+'Daily Returns'!E1395)</f>
        <v>185219.5843504685</v>
      </c>
    </row>
    <row r="1396" spans="1:6" x14ac:dyDescent="0.25">
      <c r="A1396" s="60">
        <f>'Daily Prices'!A1396</f>
        <v>44302</v>
      </c>
      <c r="B1396" s="65">
        <f>B1395*(1+'Daily Returns'!B1396)</f>
        <v>177.5223447825575</v>
      </c>
      <c r="C1396" s="65">
        <f>C1395*(1+'Daily Returns'!C1396)</f>
        <v>173.37350014825492</v>
      </c>
      <c r="D1396" s="65">
        <f>D1395*(1+'Daily Returns'!D1396)</f>
        <v>175.84080270366746</v>
      </c>
      <c r="E1396" s="65">
        <f>E1395*(1+'Daily Returns'!E1396)</f>
        <v>186.06257661253991</v>
      </c>
      <c r="F1396" s="66">
        <f>F1395*(1+'Daily Returns'!E1396)</f>
        <v>186062.57661253976</v>
      </c>
    </row>
    <row r="1397" spans="1:6" x14ac:dyDescent="0.25">
      <c r="A1397" s="63">
        <f>'Daily Prices'!A1397</f>
        <v>44305</v>
      </c>
      <c r="B1397" s="64">
        <f>B1396*(1+'Daily Returns'!B1397)</f>
        <v>174.31373361631</v>
      </c>
      <c r="C1397" s="64">
        <f>C1396*(1+'Daily Returns'!C1397)</f>
        <v>174.05962209180129</v>
      </c>
      <c r="D1397" s="64">
        <f>D1396*(1+'Daily Returns'!D1397)</f>
        <v>172.47276391192119</v>
      </c>
      <c r="E1397" s="64">
        <f>E1396*(1+'Daily Returns'!E1397)</f>
        <v>184.27907313499003</v>
      </c>
      <c r="F1397" s="39">
        <f>F1396*(1+'Daily Returns'!E1397)</f>
        <v>184279.07313498989</v>
      </c>
    </row>
    <row r="1398" spans="1:6" x14ac:dyDescent="0.25">
      <c r="A1398" s="60">
        <f>'Daily Prices'!A1398</f>
        <v>44306</v>
      </c>
      <c r="B1398" s="65">
        <f>B1397*(1+'Daily Returns'!B1398)</f>
        <v>173.42808553582009</v>
      </c>
      <c r="C1398" s="65">
        <f>C1397*(1+'Daily Returns'!C1398)</f>
        <v>175.66241636881651</v>
      </c>
      <c r="D1398" s="65">
        <f>D1397*(1+'Daily Returns'!D1398)</f>
        <v>172.55169084153766</v>
      </c>
      <c r="E1398" s="65">
        <f>E1397*(1+'Daily Returns'!E1398)</f>
        <v>184.70224739262417</v>
      </c>
      <c r="F1398" s="66">
        <f>F1397*(1+'Daily Returns'!E1398)</f>
        <v>184702.24739262403</v>
      </c>
    </row>
    <row r="1399" spans="1:6" x14ac:dyDescent="0.25">
      <c r="A1399" s="63">
        <f>'Daily Prices'!A1399</f>
        <v>44308</v>
      </c>
      <c r="B1399" s="64">
        <f>B1398*(1+'Daily Returns'!B1399)</f>
        <v>174.79087551994806</v>
      </c>
      <c r="C1399" s="64">
        <f>C1398*(1+'Daily Returns'!C1399)</f>
        <v>175.96551492360501</v>
      </c>
      <c r="D1399" s="64">
        <f>D1398*(1+'Daily Returns'!D1399)</f>
        <v>173.5414261424466</v>
      </c>
      <c r="E1399" s="64">
        <f>E1398*(1+'Daily Returns'!E1399)</f>
        <v>185.58296933323828</v>
      </c>
      <c r="F1399" s="39">
        <f>F1398*(1+'Daily Returns'!E1399)</f>
        <v>185582.96933323814</v>
      </c>
    </row>
    <row r="1400" spans="1:6" x14ac:dyDescent="0.25">
      <c r="A1400" s="60">
        <f>'Daily Prices'!A1400</f>
        <v>44309</v>
      </c>
      <c r="B1400" s="65">
        <f>B1399*(1+'Daily Returns'!B1400)</f>
        <v>174.05573162849137</v>
      </c>
      <c r="C1400" s="65">
        <f>C1399*(1+'Daily Returns'!C1400)</f>
        <v>175.0091291193564</v>
      </c>
      <c r="D1400" s="65">
        <f>D1399*(1+'Daily Returns'!D1400)</f>
        <v>173.6648544259958</v>
      </c>
      <c r="E1400" s="65">
        <f>E1399*(1+'Daily Returns'!E1400)</f>
        <v>184.98494402215474</v>
      </c>
      <c r="F1400" s="66">
        <f>F1399*(1+'Daily Returns'!E1400)</f>
        <v>184984.94402215458</v>
      </c>
    </row>
    <row r="1401" spans="1:6" x14ac:dyDescent="0.25">
      <c r="A1401" s="63">
        <f>'Daily Prices'!A1401</f>
        <v>44312</v>
      </c>
      <c r="B1401" s="64">
        <f>B1400*(1+'Daily Returns'!B1401)</f>
        <v>175.90271612801408</v>
      </c>
      <c r="C1401" s="64">
        <f>C1400*(1+'Daily Returns'!C1401)</f>
        <v>173.60293683147364</v>
      </c>
      <c r="D1401" s="64">
        <f>D1400*(1+'Daily Returns'!D1401)</f>
        <v>175.47681521442544</v>
      </c>
      <c r="E1401" s="64">
        <f>E1400*(1+'Daily Returns'!E1401)</f>
        <v>185.55831401935041</v>
      </c>
      <c r="F1401" s="39">
        <f>F1400*(1+'Daily Returns'!E1401)</f>
        <v>185558.31401935025</v>
      </c>
    </row>
    <row r="1402" spans="1:6" x14ac:dyDescent="0.25">
      <c r="A1402" s="60">
        <f>'Daily Prices'!A1402</f>
        <v>44313</v>
      </c>
      <c r="B1402" s="65">
        <f>B1401*(1+'Daily Returns'!B1402)</f>
        <v>177.92990576401934</v>
      </c>
      <c r="C1402" s="65">
        <f>C1401*(1+'Daily Returns'!C1402)</f>
        <v>174.37033315946488</v>
      </c>
      <c r="D1402" s="65">
        <f>D1401*(1+'Daily Returns'!D1402)</f>
        <v>177.35741724217584</v>
      </c>
      <c r="E1402" s="65">
        <f>E1401*(1+'Daily Returns'!E1402)</f>
        <v>187.12454520304874</v>
      </c>
      <c r="F1402" s="66">
        <f>F1401*(1+'Daily Returns'!E1402)</f>
        <v>187124.54520304856</v>
      </c>
    </row>
    <row r="1403" spans="1:6" x14ac:dyDescent="0.25">
      <c r="A1403" s="63">
        <f>'Daily Prices'!A1403</f>
        <v>44314</v>
      </c>
      <c r="B1403" s="64">
        <f>B1402*(1+'Daily Returns'!B1403)</f>
        <v>180.80075499299437</v>
      </c>
      <c r="C1403" s="64">
        <f>C1402*(1+'Daily Returns'!C1403)</f>
        <v>172.94886343610577</v>
      </c>
      <c r="D1403" s="64">
        <f>D1402*(1+'Daily Returns'!D1403)</f>
        <v>179.38684691114452</v>
      </c>
      <c r="E1403" s="64">
        <f>E1402*(1+'Daily Returns'!E1403)</f>
        <v>188.06248624399097</v>
      </c>
      <c r="F1403" s="39">
        <f>F1402*(1+'Daily Returns'!E1403)</f>
        <v>188062.48624399077</v>
      </c>
    </row>
    <row r="1404" spans="1:6" x14ac:dyDescent="0.25">
      <c r="A1404" s="60">
        <f>'Daily Prices'!A1404</f>
        <v>44315</v>
      </c>
      <c r="B1404" s="65">
        <f>B1403*(1+'Daily Returns'!B1404)</f>
        <v>180.91745026999843</v>
      </c>
      <c r="C1404" s="65">
        <f>C1403*(1+'Daily Returns'!C1404)</f>
        <v>171.08915667639087</v>
      </c>
      <c r="D1404" s="65">
        <f>D1403*(1+'Daily Returns'!D1404)</f>
        <v>178.83519805201647</v>
      </c>
      <c r="E1404" s="65">
        <f>E1403*(1+'Daily Returns'!E1404)</f>
        <v>187.11651350275253</v>
      </c>
      <c r="F1404" s="66">
        <f>F1403*(1+'Daily Returns'!E1404)</f>
        <v>187116.51350275232</v>
      </c>
    </row>
    <row r="1405" spans="1:6" x14ac:dyDescent="0.25">
      <c r="A1405" s="63">
        <f>'Daily Prices'!A1405</f>
        <v>44316</v>
      </c>
      <c r="B1405" s="64">
        <f>B1404*(1+'Daily Returns'!B1405)</f>
        <v>177.34177610938647</v>
      </c>
      <c r="C1405" s="64">
        <f>C1404*(1+'Daily Returns'!C1405)</f>
        <v>171.38339798728381</v>
      </c>
      <c r="D1405" s="64">
        <f>D1404*(1+'Daily Returns'!D1405)</f>
        <v>177.79067570687906</v>
      </c>
      <c r="E1405" s="64">
        <f>E1404*(1+'Daily Returns'!E1405)</f>
        <v>185.80791038959956</v>
      </c>
      <c r="F1405" s="39">
        <f>F1404*(1+'Daily Returns'!E1405)</f>
        <v>185807.91038959933</v>
      </c>
    </row>
    <row r="1406" spans="1:6" x14ac:dyDescent="0.25">
      <c r="A1406" s="60">
        <f>'Daily Prices'!A1406</f>
        <v>44319</v>
      </c>
      <c r="B1406" s="65">
        <f>B1405*(1+'Daily Returns'!B1406)</f>
        <v>177.1096942874569</v>
      </c>
      <c r="C1406" s="65">
        <f>C1405*(1+'Daily Returns'!C1406)</f>
        <v>171.38339798728381</v>
      </c>
      <c r="D1406" s="65">
        <f>D1405*(1+'Daily Returns'!D1406)</f>
        <v>183.63294779487418</v>
      </c>
      <c r="E1406" s="65">
        <f>E1405*(1+'Daily Returns'!E1406)</f>
        <v>187.56667851023118</v>
      </c>
      <c r="F1406" s="66">
        <f>F1405*(1+'Daily Returns'!E1406)</f>
        <v>187566.67851023097</v>
      </c>
    </row>
    <row r="1407" spans="1:6" x14ac:dyDescent="0.25">
      <c r="A1407" s="63">
        <f>'Daily Prices'!A1407</f>
        <v>44320</v>
      </c>
      <c r="B1407" s="64">
        <f>B1406*(1+'Daily Returns'!B1407)</f>
        <v>175.41921233232753</v>
      </c>
      <c r="C1407" s="64">
        <f>C1406*(1+'Daily Returns'!C1407)</f>
        <v>173.79391787736512</v>
      </c>
      <c r="D1407" s="64">
        <f>D1406*(1+'Daily Returns'!D1407)</f>
        <v>177.18067129872605</v>
      </c>
      <c r="E1407" s="64">
        <f>E1406*(1+'Daily Returns'!E1407)</f>
        <v>186.10769786595202</v>
      </c>
      <c r="F1407" s="39">
        <f>F1406*(1+'Daily Returns'!E1407)</f>
        <v>186107.69786595181</v>
      </c>
    </row>
    <row r="1408" spans="1:6" x14ac:dyDescent="0.25">
      <c r="A1408" s="60">
        <f>'Daily Prices'!A1408</f>
        <v>44321</v>
      </c>
      <c r="B1408" s="65">
        <f>B1407*(1+'Daily Returns'!B1408)</f>
        <v>176.96075330618413</v>
      </c>
      <c r="C1408" s="65">
        <f>C1407*(1+'Daily Returns'!C1408)</f>
        <v>172.26583366646346</v>
      </c>
      <c r="D1408" s="65">
        <f>D1407*(1+'Daily Returns'!D1408)</f>
        <v>179.96536451226959</v>
      </c>
      <c r="E1408" s="65">
        <f>E1407*(1+'Daily Returns'!E1408)</f>
        <v>186.82129616163155</v>
      </c>
      <c r="F1408" s="66">
        <f>F1407*(1+'Daily Returns'!E1408)</f>
        <v>186821.29616163133</v>
      </c>
    </row>
    <row r="1409" spans="1:6" x14ac:dyDescent="0.25">
      <c r="A1409" s="63">
        <f>'Daily Prices'!A1409</f>
        <v>44323</v>
      </c>
      <c r="B1409" s="64">
        <f>B1408*(1+'Daily Returns'!B1409)</f>
        <v>178.88357155892498</v>
      </c>
      <c r="C1409" s="64">
        <f>C1408*(1+'Daily Returns'!C1409)</f>
        <v>176.33805636692432</v>
      </c>
      <c r="D1409" s="64">
        <f>D1408*(1+'Daily Returns'!D1409)</f>
        <v>181.55741601646508</v>
      </c>
      <c r="E1409" s="64">
        <f>E1408*(1+'Daily Returns'!E1409)</f>
        <v>189.6926157720402</v>
      </c>
      <c r="F1409" s="39">
        <f>F1408*(1+'Daily Returns'!E1409)</f>
        <v>189692.61577203998</v>
      </c>
    </row>
    <row r="1410" spans="1:6" x14ac:dyDescent="0.25">
      <c r="A1410" s="60">
        <f>'Daily Prices'!A1410</f>
        <v>44326</v>
      </c>
      <c r="B1410" s="65">
        <f>B1409*(1+'Daily Returns'!B1410)</f>
        <v>179.95942203483088</v>
      </c>
      <c r="C1410" s="65">
        <f>C1409*(1+'Daily Returns'!C1410)</f>
        <v>177.03420167079662</v>
      </c>
      <c r="D1410" s="65">
        <f>D1409*(1+'Daily Returns'!D1410)</f>
        <v>183.16355149731251</v>
      </c>
      <c r="E1410" s="65">
        <f>E1409*(1+'Daily Returns'!E1410)</f>
        <v>190.83785080644228</v>
      </c>
      <c r="F1410" s="66">
        <f>F1409*(1+'Daily Returns'!E1410)</f>
        <v>190837.85080644206</v>
      </c>
    </row>
    <row r="1411" spans="1:6" x14ac:dyDescent="0.25">
      <c r="A1411" s="63">
        <f>'Daily Prices'!A1411</f>
        <v>44330</v>
      </c>
      <c r="B1411" s="64">
        <f>B1410*(1+'Daily Returns'!B1411)</f>
        <v>177.16069848485151</v>
      </c>
      <c r="C1411" s="64">
        <f>C1410*(1+'Daily Returns'!C1411)</f>
        <v>176.49531175336679</v>
      </c>
      <c r="D1411" s="64">
        <f>D1410*(1+'Daily Returns'!D1411)</f>
        <v>184.78389554776575</v>
      </c>
      <c r="E1411" s="64">
        <f>E1410*(1+'Daily Returns'!E1411)</f>
        <v>190.2215864870671</v>
      </c>
      <c r="F1411" s="39">
        <f>F1410*(1+'Daily Returns'!E1411)</f>
        <v>190221.5864870669</v>
      </c>
    </row>
    <row r="1412" spans="1:6" x14ac:dyDescent="0.25">
      <c r="A1412" s="60">
        <f>'Daily Prices'!A1412</f>
        <v>44333</v>
      </c>
      <c r="B1412" s="65">
        <f>B1411*(1+'Daily Returns'!B1412)</f>
        <v>180.24414396925323</v>
      </c>
      <c r="C1412" s="65">
        <f>C1411*(1+'Daily Returns'!C1412)</f>
        <v>178.19847065795648</v>
      </c>
      <c r="D1412" s="65">
        <f>D1411*(1+'Daily Returns'!D1412)</f>
        <v>187.58748084552602</v>
      </c>
      <c r="E1412" s="65">
        <f>E1411*(1+'Daily Returns'!E1412)</f>
        <v>192.81488925815154</v>
      </c>
      <c r="F1412" s="66">
        <f>F1411*(1+'Daily Returns'!E1412)</f>
        <v>192814.88925815135</v>
      </c>
    </row>
    <row r="1413" spans="1:6" x14ac:dyDescent="0.25">
      <c r="A1413" s="63">
        <f>'Daily Prices'!A1413</f>
        <v>44334</v>
      </c>
      <c r="B1413" s="64">
        <f>B1412*(1+'Daily Returns'!B1413)</f>
        <v>182.47116972291929</v>
      </c>
      <c r="C1413" s="64">
        <f>C1412*(1+'Daily Returns'!C1413)</f>
        <v>178.66417039136124</v>
      </c>
      <c r="D1413" s="64">
        <f>D1412*(1+'Daily Returns'!D1413)</f>
        <v>189.20233422196131</v>
      </c>
      <c r="E1413" s="64">
        <f>E1412*(1+'Daily Returns'!E1413)</f>
        <v>194.22910802750422</v>
      </c>
      <c r="F1413" s="39">
        <f>F1412*(1+'Daily Returns'!E1413)</f>
        <v>194229.10802750403</v>
      </c>
    </row>
    <row r="1414" spans="1:6" x14ac:dyDescent="0.25">
      <c r="A1414" s="60">
        <f>'Daily Prices'!A1414</f>
        <v>44335</v>
      </c>
      <c r="B1414" s="65">
        <f>B1413*(1+'Daily Returns'!B1414)</f>
        <v>181.41440492315894</v>
      </c>
      <c r="C1414" s="65">
        <f>C1413*(1+'Daily Returns'!C1414)</f>
        <v>181.10626714207635</v>
      </c>
      <c r="D1414" s="65">
        <f>D1413*(1+'Daily Returns'!D1414)</f>
        <v>189.42861940846817</v>
      </c>
      <c r="E1414" s="65">
        <f>E1413*(1+'Daily Returns'!E1414)</f>
        <v>195.02327857212165</v>
      </c>
      <c r="F1414" s="66">
        <f>F1413*(1+'Daily Returns'!E1414)</f>
        <v>195023.27857212146</v>
      </c>
    </row>
    <row r="1415" spans="1:6" x14ac:dyDescent="0.25">
      <c r="A1415" s="63">
        <f>'Daily Prices'!A1415</f>
        <v>44336</v>
      </c>
      <c r="B1415" s="64">
        <f>B1414*(1+'Daily Returns'!B1415)</f>
        <v>180.18645069679047</v>
      </c>
      <c r="C1415" s="64">
        <f>C1414*(1+'Daily Returns'!C1415)</f>
        <v>179.75361139052137</v>
      </c>
      <c r="D1415" s="64">
        <f>D1414*(1+'Daily Returns'!D1415)</f>
        <v>188.3725519007539</v>
      </c>
      <c r="E1415" s="64">
        <f>E1414*(1+'Daily Returns'!E1415)</f>
        <v>193.71844038069585</v>
      </c>
      <c r="F1415" s="39">
        <f>F1414*(1+'Daily Returns'!E1415)</f>
        <v>193718.44038069565</v>
      </c>
    </row>
    <row r="1416" spans="1:6" x14ac:dyDescent="0.25">
      <c r="A1416" s="60">
        <f>'Daily Prices'!A1416</f>
        <v>44337</v>
      </c>
      <c r="B1416" s="65">
        <f>B1415*(1+'Daily Returns'!B1416)</f>
        <v>183.73318733699892</v>
      </c>
      <c r="C1416" s="65">
        <f>C1415*(1+'Daily Returns'!C1416)</f>
        <v>179.08986840048621</v>
      </c>
      <c r="D1416" s="65">
        <f>D1415*(1+'Daily Returns'!D1416)</f>
        <v>191.72547702512682</v>
      </c>
      <c r="E1416" s="65">
        <f>E1415*(1+'Daily Returns'!E1416)</f>
        <v>195.61066961585345</v>
      </c>
      <c r="F1416" s="66">
        <f>F1415*(1+'Daily Returns'!E1416)</f>
        <v>195610.66961585326</v>
      </c>
    </row>
    <row r="1417" spans="1:6" x14ac:dyDescent="0.25">
      <c r="A1417" s="63">
        <f>'Daily Prices'!A1417</f>
        <v>44340</v>
      </c>
      <c r="B1417" s="64">
        <f>B1416*(1+'Daily Returns'!B1417)</f>
        <v>184.13823991531015</v>
      </c>
      <c r="C1417" s="64">
        <f>C1416*(1+'Daily Returns'!C1417)</f>
        <v>179.56729481035046</v>
      </c>
      <c r="D1417" s="64">
        <f>D1416*(1+'Daily Returns'!D1417)</f>
        <v>193.05547975398343</v>
      </c>
      <c r="E1417" s="64">
        <f>E1416*(1+'Daily Returns'!E1417)</f>
        <v>196.35571446507825</v>
      </c>
      <c r="F1417" s="39">
        <f>F1416*(1+'Daily Returns'!E1417)</f>
        <v>196355.71446507805</v>
      </c>
    </row>
    <row r="1418" spans="1:6" x14ac:dyDescent="0.25">
      <c r="A1418" s="60">
        <f>'Daily Prices'!A1418</f>
        <v>44341</v>
      </c>
      <c r="B1418" s="65">
        <f>B1417*(1+'Daily Returns'!B1418)</f>
        <v>184.08599969317467</v>
      </c>
      <c r="C1418" s="65">
        <f>C1417*(1+'Daily Returns'!C1418)</f>
        <v>179.94460553884437</v>
      </c>
      <c r="D1418" s="65">
        <f>D1417*(1+'Daily Returns'!D1418)</f>
        <v>193.15980604126904</v>
      </c>
      <c r="E1418" s="65">
        <f>E1417*(1+'Daily Returns'!E1418)</f>
        <v>196.5358702500512</v>
      </c>
      <c r="F1418" s="66">
        <f>F1417*(1+'Daily Returns'!E1418)</f>
        <v>196535.87025005103</v>
      </c>
    </row>
    <row r="1419" spans="1:6" x14ac:dyDescent="0.25">
      <c r="A1419" s="63">
        <f>'Daily Prices'!A1419</f>
        <v>44342</v>
      </c>
      <c r="B1419" s="64">
        <f>B1418*(1+'Daily Returns'!B1419)</f>
        <v>185.46740275575314</v>
      </c>
      <c r="C1419" s="64">
        <f>C1418*(1+'Daily Returns'!C1419)</f>
        <v>181.14552202774382</v>
      </c>
      <c r="D1419" s="64">
        <f>D1418*(1+'Daily Returns'!D1419)</f>
        <v>193.21480299754438</v>
      </c>
      <c r="E1419" s="64">
        <f>E1418*(1+'Daily Returns'!E1419)</f>
        <v>197.51976360645608</v>
      </c>
      <c r="F1419" s="39">
        <f>F1418*(1+'Daily Returns'!E1419)</f>
        <v>197519.7636064559</v>
      </c>
    </row>
    <row r="1420" spans="1:6" x14ac:dyDescent="0.25">
      <c r="A1420" s="60">
        <f>'Daily Prices'!A1420</f>
        <v>44343</v>
      </c>
      <c r="B1420" s="65">
        <f>B1419*(1+'Daily Returns'!B1420)</f>
        <v>185.82257810040412</v>
      </c>
      <c r="C1420" s="65">
        <f>C1419*(1+'Daily Returns'!C1420)</f>
        <v>180.09238786709662</v>
      </c>
      <c r="D1420" s="65">
        <f>D1419*(1+'Daily Returns'!D1420)</f>
        <v>194.2406431705119</v>
      </c>
      <c r="E1420" s="65">
        <f>E1419*(1+'Daily Returns'!E1420)</f>
        <v>197.48851743547655</v>
      </c>
      <c r="F1420" s="66">
        <f>F1419*(1+'Daily Returns'!E1420)</f>
        <v>197488.51743547639</v>
      </c>
    </row>
    <row r="1421" spans="1:6" x14ac:dyDescent="0.25">
      <c r="A1421" s="63">
        <f>'Daily Prices'!A1421</f>
        <v>44344</v>
      </c>
      <c r="B1421" s="64">
        <f>B1420*(1+'Daily Returns'!B1421)</f>
        <v>186.94103507620054</v>
      </c>
      <c r="C1421" s="64">
        <f>C1420*(1+'Daily Returns'!C1421)</f>
        <v>180.30649470511156</v>
      </c>
      <c r="D1421" s="64">
        <f>D1420*(1+'Daily Returns'!D1421)</f>
        <v>194.20957618757777</v>
      </c>
      <c r="E1421" s="64">
        <f>E1420*(1+'Daily Returns'!E1421)</f>
        <v>197.92955905333349</v>
      </c>
      <c r="F1421" s="39">
        <f>F1420*(1+'Daily Returns'!E1421)</f>
        <v>197929.55905333333</v>
      </c>
    </row>
    <row r="1422" spans="1:6" x14ac:dyDescent="0.25">
      <c r="A1422" s="60">
        <f>'Daily Prices'!A1422</f>
        <v>44347</v>
      </c>
      <c r="B1422" s="65">
        <f>B1421*(1+'Daily Returns'!B1422)</f>
        <v>188.8116494604748</v>
      </c>
      <c r="C1422" s="65">
        <f>C1421*(1+'Daily Returns'!C1422)</f>
        <v>180.30649470511156</v>
      </c>
      <c r="D1422" s="65">
        <f>D1421*(1+'Daily Returns'!D1422)</f>
        <v>195.64411511576685</v>
      </c>
      <c r="E1422" s="65">
        <f>E1421*(1+'Daily Returns'!E1422)</f>
        <v>198.96233520406577</v>
      </c>
      <c r="F1422" s="66">
        <f>F1421*(1+'Daily Returns'!E1422)</f>
        <v>198962.3352040656</v>
      </c>
    </row>
    <row r="1423" spans="1:6" x14ac:dyDescent="0.25">
      <c r="A1423" s="63">
        <f>'Daily Prices'!A1423</f>
        <v>44348</v>
      </c>
      <c r="B1423" s="64">
        <f>B1422*(1+'Daily Returns'!B1423)</f>
        <v>188.80234292124953</v>
      </c>
      <c r="C1423" s="64">
        <f>C1422*(1+'Daily Returns'!C1423)</f>
        <v>181.30398283791169</v>
      </c>
      <c r="D1423" s="64">
        <f>D1422*(1+'Daily Returns'!D1423)</f>
        <v>196.80813520061329</v>
      </c>
      <c r="E1423" s="64">
        <f>E1422*(1+'Daily Returns'!E1423)</f>
        <v>199.75480012106885</v>
      </c>
      <c r="F1423" s="39">
        <f>F1422*(1+'Daily Returns'!E1423)</f>
        <v>199754.80012106869</v>
      </c>
    </row>
    <row r="1424" spans="1:6" x14ac:dyDescent="0.25">
      <c r="A1424" s="60">
        <f>'Daily Prices'!A1424</f>
        <v>44351</v>
      </c>
      <c r="B1424" s="65">
        <f>B1423*(1+'Daily Returns'!B1424)</f>
        <v>189.40279646962207</v>
      </c>
      <c r="C1424" s="65">
        <f>C1423*(1+'Daily Returns'!C1424)</f>
        <v>180.53636376857992</v>
      </c>
      <c r="D1424" s="65">
        <f>D1423*(1+'Daily Returns'!D1424)</f>
        <v>197.97908083370339</v>
      </c>
      <c r="E1424" s="65">
        <f>E1423*(1+'Daily Returns'!E1424)</f>
        <v>199.96363407872781</v>
      </c>
      <c r="F1424" s="66">
        <f>F1423*(1+'Daily Returns'!E1424)</f>
        <v>199963.63407872763</v>
      </c>
    </row>
    <row r="1425" spans="1:6" x14ac:dyDescent="0.25">
      <c r="A1425" s="63">
        <f>'Daily Prices'!A1425</f>
        <v>44354</v>
      </c>
      <c r="B1425" s="64">
        <f>B1424*(1+'Daily Returns'!B1425)</f>
        <v>190.23333238813748</v>
      </c>
      <c r="C1425" s="64">
        <f>C1424*(1+'Daily Returns'!C1425)</f>
        <v>180.1572973142253</v>
      </c>
      <c r="D1425" s="64">
        <f>D1424*(1+'Daily Returns'!D1425)</f>
        <v>199.15699321984124</v>
      </c>
      <c r="E1425" s="64">
        <f>E1424*(1+'Daily Returns'!E1425)</f>
        <v>200.41566075744618</v>
      </c>
      <c r="F1425" s="39">
        <f>F1424*(1+'Daily Returns'!E1425)</f>
        <v>200415.66075744599</v>
      </c>
    </row>
    <row r="1426" spans="1:6" x14ac:dyDescent="0.25">
      <c r="A1426" s="60">
        <f>'Daily Prices'!A1426</f>
        <v>44355</v>
      </c>
      <c r="B1426" s="65">
        <f>B1425*(1+'Daily Returns'!B1426)</f>
        <v>190.04087606525292</v>
      </c>
      <c r="C1426" s="65">
        <f>C1425*(1+'Daily Returns'!C1426)</f>
        <v>180.96392232302003</v>
      </c>
      <c r="D1426" s="65">
        <f>D1425*(1+'Daily Returns'!D1426)</f>
        <v>204.77591888998546</v>
      </c>
      <c r="E1426" s="65">
        <f>E1425*(1+'Daily Returns'!E1426)</f>
        <v>202.41009602576716</v>
      </c>
      <c r="F1426" s="66">
        <f>F1425*(1+'Daily Returns'!E1426)</f>
        <v>202410.09602576698</v>
      </c>
    </row>
    <row r="1427" spans="1:6" x14ac:dyDescent="0.25">
      <c r="A1427" s="63">
        <f>'Daily Prices'!A1427</f>
        <v>44356</v>
      </c>
      <c r="B1427" s="64">
        <f>B1426*(1+'Daily Returns'!B1427)</f>
        <v>188.82691800139116</v>
      </c>
      <c r="C1427" s="64">
        <f>C1426*(1+'Daily Returns'!C1427)</f>
        <v>181.18717465843017</v>
      </c>
      <c r="D1427" s="64">
        <f>D1426*(1+'Daily Returns'!D1427)</f>
        <v>203.61950244233415</v>
      </c>
      <c r="E1427" s="64">
        <f>E1426*(1+'Daily Returns'!E1427)</f>
        <v>201.77917190874166</v>
      </c>
      <c r="F1427" s="39">
        <f>F1426*(1+'Daily Returns'!E1427)</f>
        <v>201779.17190874147</v>
      </c>
    </row>
    <row r="1428" spans="1:6" x14ac:dyDescent="0.25">
      <c r="A1428" s="60">
        <f>'Daily Prices'!A1428</f>
        <v>44357</v>
      </c>
      <c r="B1428" s="65">
        <f>B1427*(1+'Daily Returns'!B1428)</f>
        <v>190.13139670068597</v>
      </c>
      <c r="C1428" s="65">
        <f>C1427*(1+'Daily Returns'!C1428)</f>
        <v>180.81315264031781</v>
      </c>
      <c r="D1428" s="65">
        <f>D1427*(1+'Daily Returns'!D1428)</f>
        <v>202.4696165428432</v>
      </c>
      <c r="E1428" s="65">
        <f>E1427*(1+'Daily Returns'!E1428)</f>
        <v>201.68889920294455</v>
      </c>
      <c r="F1428" s="66">
        <f>F1427*(1+'Daily Returns'!E1428)</f>
        <v>201688.89920294436</v>
      </c>
    </row>
    <row r="1429" spans="1:6" x14ac:dyDescent="0.25">
      <c r="A1429" s="63">
        <f>'Daily Prices'!A1429</f>
        <v>44361</v>
      </c>
      <c r="B1429" s="64">
        <f>B1428*(1+'Daily Returns'!B1429)</f>
        <v>191.04409191079927</v>
      </c>
      <c r="C1429" s="64">
        <f>C1428*(1+'Daily Returns'!C1429)</f>
        <v>178.87066471650155</v>
      </c>
      <c r="D1429" s="64">
        <f>D1428*(1+'Daily Returns'!D1429)</f>
        <v>201.32622431201361</v>
      </c>
      <c r="E1429" s="64">
        <f>E1428*(1+'Daily Returns'!E1429)</f>
        <v>200.77095375125108</v>
      </c>
      <c r="F1429" s="39">
        <f>F1428*(1+'Daily Returns'!E1429)</f>
        <v>200770.9537512509</v>
      </c>
    </row>
    <row r="1430" spans="1:6" x14ac:dyDescent="0.25">
      <c r="A1430" s="60">
        <f>'Daily Prices'!A1430</f>
        <v>44362</v>
      </c>
      <c r="B1430" s="65">
        <f>B1429*(1+'Daily Returns'!B1430)</f>
        <v>191.8493983831338</v>
      </c>
      <c r="C1430" s="65">
        <f>C1429*(1+'Daily Returns'!C1430)</f>
        <v>179.26870349210054</v>
      </c>
      <c r="D1430" s="65">
        <f>D1429*(1+'Daily Returns'!D1430)</f>
        <v>201.3673670731967</v>
      </c>
      <c r="E1430" s="65">
        <f>E1429*(1+'Daily Returns'!E1430)</f>
        <v>201.21586423738009</v>
      </c>
      <c r="F1430" s="66">
        <f>F1429*(1+'Daily Returns'!E1430)</f>
        <v>201215.86423737989</v>
      </c>
    </row>
    <row r="1431" spans="1:6" x14ac:dyDescent="0.25">
      <c r="A1431" s="63">
        <f>'Daily Prices'!A1431</f>
        <v>44363</v>
      </c>
      <c r="B1431" s="64">
        <f>B1430*(1+'Daily Returns'!B1431)</f>
        <v>190.86395948165443</v>
      </c>
      <c r="C1431" s="64">
        <f>C1430*(1+'Daily Returns'!C1431)</f>
        <v>178.72990529169323</v>
      </c>
      <c r="D1431" s="64">
        <f>D1430*(1+'Daily Returns'!D1431)</f>
        <v>200.4943428703377</v>
      </c>
      <c r="E1431" s="64">
        <f>E1430*(1+'Daily Returns'!E1431)</f>
        <v>200.40218458023435</v>
      </c>
      <c r="F1431" s="39">
        <f>F1430*(1+'Daily Returns'!E1431)</f>
        <v>200402.18458023414</v>
      </c>
    </row>
    <row r="1432" spans="1:6" x14ac:dyDescent="0.25">
      <c r="A1432" s="60">
        <f>'Daily Prices'!A1432</f>
        <v>44364</v>
      </c>
      <c r="B1432" s="65">
        <f>B1431*(1+'Daily Returns'!B1432)</f>
        <v>190.21450118767393</v>
      </c>
      <c r="C1432" s="65">
        <f>C1431*(1+'Daily Returns'!C1432)</f>
        <v>173.21661162990267</v>
      </c>
      <c r="D1432" s="65">
        <f>D1431*(1+'Daily Returns'!D1432)</f>
        <v>198.51361279623873</v>
      </c>
      <c r="E1432" s="65">
        <f>E1431*(1+'Daily Returns'!E1432)</f>
        <v>197.13093642804623</v>
      </c>
      <c r="F1432" s="66">
        <f>F1431*(1+'Daily Returns'!E1432)</f>
        <v>197130.93642804603</v>
      </c>
    </row>
    <row r="1433" spans="1:6" x14ac:dyDescent="0.25">
      <c r="A1433" s="63">
        <f>'Daily Prices'!A1433</f>
        <v>44365</v>
      </c>
      <c r="B1433" s="64">
        <f>B1432*(1+'Daily Returns'!B1433)</f>
        <v>190.29128013628221</v>
      </c>
      <c r="C1433" s="64">
        <f>C1432*(1+'Daily Returns'!C1433)</f>
        <v>172.22520302545709</v>
      </c>
      <c r="D1433" s="64">
        <f>D1432*(1+'Daily Returns'!D1433)</f>
        <v>196.51483028611048</v>
      </c>
      <c r="E1433" s="64">
        <f>E1432*(1+'Daily Returns'!E1433)</f>
        <v>196.10803635601135</v>
      </c>
      <c r="F1433" s="39">
        <f>F1432*(1+'Daily Returns'!E1433)</f>
        <v>196108.03635601114</v>
      </c>
    </row>
    <row r="1434" spans="1:6" x14ac:dyDescent="0.25">
      <c r="A1434" s="60">
        <f>'Daily Prices'!A1434</f>
        <v>44368</v>
      </c>
      <c r="B1434" s="65">
        <f>B1433*(1+'Daily Returns'!B1434)</f>
        <v>191.1274508734692</v>
      </c>
      <c r="C1434" s="65">
        <f>C1433*(1+'Daily Returns'!C1434)</f>
        <v>172.50880516173032</v>
      </c>
      <c r="D1434" s="65">
        <f>D1433*(1+'Daily Returns'!D1434)</f>
        <v>197.41787191166938</v>
      </c>
      <c r="E1434" s="65">
        <f>E1433*(1+'Daily Returns'!E1434)</f>
        <v>196.76607913345509</v>
      </c>
      <c r="F1434" s="66">
        <f>F1433*(1+'Daily Returns'!E1434)</f>
        <v>196766.07913345488</v>
      </c>
    </row>
    <row r="1435" spans="1:6" x14ac:dyDescent="0.25">
      <c r="A1435" s="63">
        <f>'Daily Prices'!A1435</f>
        <v>44369</v>
      </c>
      <c r="B1435" s="64">
        <f>B1434*(1+'Daily Returns'!B1435)</f>
        <v>191.17925485157849</v>
      </c>
      <c r="C1435" s="64">
        <f>C1434*(1+'Daily Returns'!C1435)</f>
        <v>172.89464557332471</v>
      </c>
      <c r="D1435" s="64">
        <f>D1434*(1+'Daily Returns'!D1435)</f>
        <v>197.78332878523935</v>
      </c>
      <c r="E1435" s="64">
        <f>E1434*(1+'Daily Returns'!E1435)</f>
        <v>197.06739200575478</v>
      </c>
      <c r="F1435" s="39">
        <f>F1434*(1+'Daily Returns'!E1435)</f>
        <v>197067.39200575458</v>
      </c>
    </row>
    <row r="1436" spans="1:6" x14ac:dyDescent="0.25">
      <c r="A1436" s="60">
        <f>'Daily Prices'!A1436</f>
        <v>44370</v>
      </c>
      <c r="B1436" s="65">
        <f>B1435*(1+'Daily Returns'!B1436)</f>
        <v>190.15179110891012</v>
      </c>
      <c r="C1436" s="65">
        <f>C1435*(1+'Daily Returns'!C1436)</f>
        <v>174.13248471503135</v>
      </c>
      <c r="D1436" s="65">
        <f>D1435*(1+'Daily Returns'!D1436)</f>
        <v>196.9197506244887</v>
      </c>
      <c r="E1436" s="65">
        <f>E1435*(1+'Daily Returns'!E1436)</f>
        <v>197.05588532502625</v>
      </c>
      <c r="F1436" s="66">
        <f>F1435*(1+'Daily Returns'!E1436)</f>
        <v>197055.88532502603</v>
      </c>
    </row>
    <row r="1437" spans="1:6" x14ac:dyDescent="0.25">
      <c r="A1437" s="63">
        <f>'Daily Prices'!A1437</f>
        <v>44371</v>
      </c>
      <c r="B1437" s="64">
        <f>B1436*(1+'Daily Returns'!B1437)</f>
        <v>191.58019946530985</v>
      </c>
      <c r="C1437" s="64">
        <f>C1436*(1+'Daily Returns'!C1437)</f>
        <v>173.53138445142366</v>
      </c>
      <c r="D1437" s="64">
        <f>D1436*(1+'Daily Returns'!D1437)</f>
        <v>197.19851382270863</v>
      </c>
      <c r="E1437" s="64">
        <f>E1436*(1+'Daily Returns'!E1437)</f>
        <v>197.31156107312387</v>
      </c>
      <c r="F1437" s="39">
        <f>F1436*(1+'Daily Returns'!E1437)</f>
        <v>197311.56107312365</v>
      </c>
    </row>
    <row r="1438" spans="1:6" x14ac:dyDescent="0.25">
      <c r="A1438" s="60">
        <f>'Daily Prices'!A1438</f>
        <v>44372</v>
      </c>
      <c r="B1438" s="65">
        <f>B1437*(1+'Daily Returns'!B1438)</f>
        <v>192.40193779596393</v>
      </c>
      <c r="C1438" s="65">
        <f>C1437*(1+'Daily Returns'!C1438)</f>
        <v>173.60057839375034</v>
      </c>
      <c r="D1438" s="65">
        <f>D1437*(1+'Daily Returns'!D1438)</f>
        <v>199.10220617561279</v>
      </c>
      <c r="E1438" s="65">
        <f>E1437*(1+'Daily Returns'!E1438)</f>
        <v>198.16836309642656</v>
      </c>
      <c r="F1438" s="66">
        <f>F1437*(1+'Daily Returns'!E1438)</f>
        <v>198168.36309642636</v>
      </c>
    </row>
    <row r="1439" spans="1:6" x14ac:dyDescent="0.25">
      <c r="A1439" s="63">
        <f>'Daily Prices'!A1439</f>
        <v>44375</v>
      </c>
      <c r="B1439" s="64">
        <f>B1438*(1+'Daily Returns'!B1439)</f>
        <v>191.71321753962692</v>
      </c>
      <c r="C1439" s="64">
        <f>C1438*(1+'Daily Returns'!C1439)</f>
        <v>173.28821641968023</v>
      </c>
      <c r="D1439" s="64">
        <f>D1438*(1+'Daily Returns'!D1439)</f>
        <v>198.93595583450571</v>
      </c>
      <c r="E1439" s="64">
        <f>E1438*(1+'Daily Returns'!E1439)</f>
        <v>197.76328655703475</v>
      </c>
      <c r="F1439" s="39">
        <f>F1438*(1+'Daily Returns'!E1439)</f>
        <v>197763.28655703453</v>
      </c>
    </row>
    <row r="1440" spans="1:6" x14ac:dyDescent="0.25">
      <c r="A1440" s="60">
        <f>'Daily Prices'!A1440</f>
        <v>44376</v>
      </c>
      <c r="B1440" s="65">
        <f>B1439*(1+'Daily Returns'!B1440)</f>
        <v>191.03729377472467</v>
      </c>
      <c r="C1440" s="65">
        <f>C1439*(1+'Daily Returns'!C1440)</f>
        <v>170.76268338327395</v>
      </c>
      <c r="D1440" s="65">
        <f>D1439*(1+'Daily Returns'!D1440)</f>
        <v>198.03396376918107</v>
      </c>
      <c r="E1440" s="65">
        <f>E1439*(1+'Daily Returns'!E1440)</f>
        <v>196.13221286828301</v>
      </c>
      <c r="F1440" s="66">
        <f>F1439*(1+'Daily Returns'!E1440)</f>
        <v>196132.2128682828</v>
      </c>
    </row>
    <row r="1441" spans="1:6" x14ac:dyDescent="0.25">
      <c r="A1441" s="63">
        <f>'Daily Prices'!A1441</f>
        <v>44377</v>
      </c>
      <c r="B1441" s="64">
        <f>B1440*(1+'Daily Returns'!B1441)</f>
        <v>190.7939059617832</v>
      </c>
      <c r="C1441" s="64">
        <f>C1440*(1+'Daily Returns'!C1441)</f>
        <v>171.77620889259506</v>
      </c>
      <c r="D1441" s="64">
        <f>D1440*(1+'Daily Returns'!D1441)</f>
        <v>198.17712378513437</v>
      </c>
      <c r="E1441" s="64">
        <f>E1440*(1+'Daily Returns'!E1441)</f>
        <v>196.5654251419752</v>
      </c>
      <c r="F1441" s="39">
        <f>F1440*(1+'Daily Returns'!E1441)</f>
        <v>196565.42514197499</v>
      </c>
    </row>
    <row r="1442" spans="1:6" x14ac:dyDescent="0.25">
      <c r="A1442" s="60">
        <f>'Daily Prices'!A1442</f>
        <v>44378</v>
      </c>
      <c r="B1442" s="65">
        <f>B1441*(1+'Daily Returns'!B1442)</f>
        <v>190.19730590230861</v>
      </c>
      <c r="C1442" s="65">
        <f>C1441*(1+'Daily Returns'!C1442)</f>
        <v>174.04271995478194</v>
      </c>
      <c r="D1442" s="65">
        <f>D1441*(1+'Daily Returns'!D1442)</f>
        <v>198.89987080377477</v>
      </c>
      <c r="E1442" s="65">
        <f>E1441*(1+'Daily Returns'!E1442)</f>
        <v>197.63352925383873</v>
      </c>
      <c r="F1442" s="66">
        <f>F1441*(1+'Daily Returns'!E1442)</f>
        <v>197633.52925383853</v>
      </c>
    </row>
    <row r="1443" spans="1:6" x14ac:dyDescent="0.25">
      <c r="A1443" s="63">
        <f>'Daily Prices'!A1443</f>
        <v>44382</v>
      </c>
      <c r="B1443" s="64">
        <f>B1442*(1+'Daily Returns'!B1443)</f>
        <v>192.23820087146981</v>
      </c>
      <c r="C1443" s="64">
        <f>C1442*(1+'Daily Returns'!C1443)</f>
        <v>174.36870845792183</v>
      </c>
      <c r="D1443" s="64">
        <f>D1442*(1+'Daily Returns'!D1443)</f>
        <v>199.62525366273297</v>
      </c>
      <c r="E1443" s="64">
        <f>E1442*(1+'Daily Returns'!E1443)</f>
        <v>198.63403521126878</v>
      </c>
      <c r="F1443" s="39">
        <f>F1442*(1+'Daily Returns'!E1443)</f>
        <v>198634.03521126858</v>
      </c>
    </row>
    <row r="1444" spans="1:6" x14ac:dyDescent="0.25">
      <c r="A1444" s="60">
        <f>'Daily Prices'!A1444</f>
        <v>44383</v>
      </c>
      <c r="B1444" s="65">
        <f>B1443*(1+'Daily Returns'!B1444)</f>
        <v>192.16978326669673</v>
      </c>
      <c r="C1444" s="65">
        <f>C1443*(1+'Daily Returns'!C1444)</f>
        <v>177.2901838808389</v>
      </c>
      <c r="D1444" s="65">
        <f>D1443*(1+'Daily Returns'!D1444)</f>
        <v>200.35328197485288</v>
      </c>
      <c r="E1444" s="65">
        <f>E1443*(1+'Daily Returns'!E1444)</f>
        <v>200.16136342051087</v>
      </c>
      <c r="F1444" s="66">
        <f>F1443*(1+'Daily Returns'!E1444)</f>
        <v>200161.36342051066</v>
      </c>
    </row>
    <row r="1445" spans="1:6" x14ac:dyDescent="0.25">
      <c r="A1445" s="63">
        <f>'Daily Prices'!A1445</f>
        <v>44384</v>
      </c>
      <c r="B1445" s="64">
        <f>B1444*(1+'Daily Returns'!B1445)</f>
        <v>192.87351758826819</v>
      </c>
      <c r="C1445" s="64">
        <f>C1444*(1+'Daily Returns'!C1445)</f>
        <v>176.87988122907714</v>
      </c>
      <c r="D1445" s="64">
        <f>D1444*(1+'Daily Returns'!D1445)</f>
        <v>199.47521988286942</v>
      </c>
      <c r="E1445" s="64">
        <f>E1444*(1+'Daily Returns'!E1445)</f>
        <v>199.93280370726697</v>
      </c>
      <c r="F1445" s="39">
        <f>F1444*(1+'Daily Returns'!E1445)</f>
        <v>199932.80370726678</v>
      </c>
    </row>
    <row r="1446" spans="1:6" x14ac:dyDescent="0.25">
      <c r="A1446" s="60">
        <f>'Daily Prices'!A1446</f>
        <v>44386</v>
      </c>
      <c r="B1446" s="65">
        <f>B1445*(1+'Daily Returns'!B1446)</f>
        <v>190.44302035005643</v>
      </c>
      <c r="C1446" s="65">
        <f>C1445*(1+'Daily Returns'!C1446)</f>
        <v>176.38133369915414</v>
      </c>
      <c r="D1446" s="65">
        <f>D1445*(1+'Daily Returns'!D1446)</f>
        <v>208.91328533344566</v>
      </c>
      <c r="E1446" s="65">
        <f>E1445*(1+'Daily Returns'!E1446)</f>
        <v>201.78947249604869</v>
      </c>
      <c r="F1446" s="66">
        <f>F1445*(1+'Daily Returns'!E1446)</f>
        <v>201789.47249604852</v>
      </c>
    </row>
    <row r="1447" spans="1:6" x14ac:dyDescent="0.25">
      <c r="A1447" s="63">
        <f>'Daily Prices'!A1447</f>
        <v>44389</v>
      </c>
      <c r="B1447" s="64">
        <f>B1446*(1+'Daily Returns'!B1447)</f>
        <v>190.3939428971108</v>
      </c>
      <c r="C1447" s="64">
        <f>C1446*(1+'Daily Returns'!C1447)</f>
        <v>175.02398727701558</v>
      </c>
      <c r="D1447" s="64">
        <f>D1446*(1+'Daily Returns'!D1447)</f>
        <v>204.38017315459217</v>
      </c>
      <c r="E1447" s="64">
        <f>E1446*(1+'Daily Returns'!E1447)</f>
        <v>199.8391611726492</v>
      </c>
      <c r="F1447" s="39">
        <f>F1446*(1+'Daily Returns'!E1447)</f>
        <v>199839.16117264901</v>
      </c>
    </row>
    <row r="1448" spans="1:6" x14ac:dyDescent="0.25">
      <c r="A1448" s="60">
        <f>'Daily Prices'!A1448</f>
        <v>44390</v>
      </c>
      <c r="B1448" s="65">
        <f>B1447*(1+'Daily Returns'!B1448)</f>
        <v>191.83732896507618</v>
      </c>
      <c r="C1448" s="65">
        <f>C1447*(1+'Daily Returns'!C1448)</f>
        <v>177.19933161875022</v>
      </c>
      <c r="D1448" s="65">
        <f>D1447*(1+'Daily Returns'!D1448)</f>
        <v>199.94542286781871</v>
      </c>
      <c r="E1448" s="65">
        <f>E1447*(1+'Daily Returns'!E1448)</f>
        <v>199.98630052360747</v>
      </c>
      <c r="F1448" s="66">
        <f>F1447*(1+'Daily Returns'!E1448)</f>
        <v>199986.30052360729</v>
      </c>
    </row>
    <row r="1449" spans="1:6" x14ac:dyDescent="0.25">
      <c r="A1449" s="63">
        <f>'Daily Prices'!A1449</f>
        <v>44391</v>
      </c>
      <c r="B1449" s="64">
        <f>B1448*(1+'Daily Returns'!B1449)</f>
        <v>192.32563144505076</v>
      </c>
      <c r="C1449" s="64">
        <f>C1448*(1+'Daily Returns'!C1449)</f>
        <v>178.07166532301301</v>
      </c>
      <c r="D1449" s="64">
        <f>D1448*(1+'Daily Returns'!D1449)</f>
        <v>200.73448225193678</v>
      </c>
      <c r="E1449" s="64">
        <f>E1448*(1+'Daily Returns'!E1449)</f>
        <v>200.76958481662527</v>
      </c>
      <c r="F1449" s="39">
        <f>F1448*(1+'Daily Returns'!E1449)</f>
        <v>200769.58481662508</v>
      </c>
    </row>
    <row r="1450" spans="1:6" x14ac:dyDescent="0.25">
      <c r="A1450" s="60">
        <f>'Daily Prices'!A1450</f>
        <v>44392</v>
      </c>
      <c r="B1450" s="65">
        <f>B1449*(1+'Daily Returns'!B1450)</f>
        <v>193.25192292731344</v>
      </c>
      <c r="C1450" s="65">
        <f>C1449*(1+'Daily Returns'!C1450)</f>
        <v>178.13781950116265</v>
      </c>
      <c r="D1450" s="65">
        <f>D1449*(1+'Daily Returns'!D1450)</f>
        <v>201.21056277419794</v>
      </c>
      <c r="E1450" s="65">
        <f>E1449*(1+'Daily Returns'!E1450)</f>
        <v>201.23235650284639</v>
      </c>
      <c r="F1450" s="66">
        <f>F1449*(1+'Daily Returns'!E1450)</f>
        <v>201232.35650284617</v>
      </c>
    </row>
    <row r="1451" spans="1:6" x14ac:dyDescent="0.25">
      <c r="A1451" s="63">
        <f>'Daily Prices'!A1451</f>
        <v>44393</v>
      </c>
      <c r="B1451" s="64">
        <f>B1450*(1+'Daily Returns'!B1451)</f>
        <v>193.18361438354688</v>
      </c>
      <c r="C1451" s="64">
        <f>C1450*(1+'Daily Returns'!C1451)</f>
        <v>178.29790501287351</v>
      </c>
      <c r="D1451" s="64">
        <f>D1450*(1+'Daily Returns'!D1451)</f>
        <v>201.18243455991973</v>
      </c>
      <c r="E1451" s="64">
        <f>E1450*(1+'Daily Returns'!E1451)</f>
        <v>201.27491417953178</v>
      </c>
      <c r="F1451" s="39">
        <f>F1450*(1+'Daily Returns'!E1451)</f>
        <v>201274.91417953157</v>
      </c>
    </row>
    <row r="1452" spans="1:6" x14ac:dyDescent="0.25">
      <c r="A1452" s="60">
        <f>'Daily Prices'!A1452</f>
        <v>44396</v>
      </c>
      <c r="B1452" s="65">
        <f>B1451*(1+'Daily Returns'!B1452)</f>
        <v>191.05089004687412</v>
      </c>
      <c r="C1452" s="65">
        <f>C1451*(1+'Daily Returns'!C1452)</f>
        <v>178.33514212404387</v>
      </c>
      <c r="D1452" s="65">
        <f>D1451*(1+'Daily Returns'!D1452)</f>
        <v>200.51680345935085</v>
      </c>
      <c r="E1452" s="65">
        <f>E1451*(1+'Daily Returns'!E1452)</f>
        <v>200.42533197909756</v>
      </c>
      <c r="F1452" s="66">
        <f>F1451*(1+'Daily Returns'!E1452)</f>
        <v>200425.33197909736</v>
      </c>
    </row>
    <row r="1453" spans="1:6" x14ac:dyDescent="0.25">
      <c r="A1453" s="63">
        <f>'Daily Prices'!A1453</f>
        <v>44397</v>
      </c>
      <c r="B1453" s="64">
        <f>B1452*(1+'Daily Returns'!B1453)</f>
        <v>189.76073469310566</v>
      </c>
      <c r="C1453" s="64">
        <f>C1452*(1+'Daily Returns'!C1453)</f>
        <v>178.0348081823648</v>
      </c>
      <c r="D1453" s="64">
        <f>D1452*(1+'Daily Returns'!D1453)</f>
        <v>198.12191691681218</v>
      </c>
      <c r="E1453" s="64">
        <f>E1452*(1+'Daily Returns'!E1453)</f>
        <v>199.16614124482092</v>
      </c>
      <c r="F1453" s="39">
        <f>F1452*(1+'Daily Returns'!E1453)</f>
        <v>199166.14124482073</v>
      </c>
    </row>
    <row r="1454" spans="1:6" x14ac:dyDescent="0.25">
      <c r="A1454" s="60">
        <f>'Daily Prices'!A1454</f>
        <v>44399</v>
      </c>
      <c r="B1454" s="65">
        <f>B1453*(1+'Daily Returns'!B1454)</f>
        <v>192.08264352246658</v>
      </c>
      <c r="C1454" s="65">
        <f>C1453*(1+'Daily Returns'!C1454)</f>
        <v>175.53651510166733</v>
      </c>
      <c r="D1454" s="65">
        <f>D1453*(1+'Daily Returns'!D1454)</f>
        <v>200.69333949075371</v>
      </c>
      <c r="E1454" s="65">
        <f>E1453*(1+'Daily Returns'!E1454)</f>
        <v>199.55480353631793</v>
      </c>
      <c r="F1454" s="66">
        <f>F1453*(1+'Daily Returns'!E1454)</f>
        <v>199554.80353631775</v>
      </c>
    </row>
    <row r="1455" spans="1:6" x14ac:dyDescent="0.25">
      <c r="A1455" s="63">
        <f>'Daily Prices'!A1455</f>
        <v>44400</v>
      </c>
      <c r="B1455" s="64">
        <f>B1454*(1+'Daily Returns'!B1455)</f>
        <v>192.58646901903953</v>
      </c>
      <c r="C1455" s="64">
        <f>C1454*(1+'Daily Returns'!C1455)</f>
        <v>175.54761286140018</v>
      </c>
      <c r="D1455" s="64">
        <f>D1454*(1+'Daily Returns'!D1455)</f>
        <v>201.41312789941048</v>
      </c>
      <c r="E1455" s="64">
        <f>E1454*(1+'Daily Returns'!E1455)</f>
        <v>199.93158895198829</v>
      </c>
      <c r="F1455" s="39">
        <f>F1454*(1+'Daily Returns'!E1455)</f>
        <v>199931.58895198812</v>
      </c>
    </row>
    <row r="1456" spans="1:6" x14ac:dyDescent="0.25">
      <c r="A1456" s="60">
        <f>'Daily Prices'!A1456</f>
        <v>44403</v>
      </c>
      <c r="B1456" s="65">
        <f>B1455*(1+'Daily Returns'!B1456)</f>
        <v>192.13739214775256</v>
      </c>
      <c r="C1456" s="65">
        <f>C1455*(1+'Daily Returns'!C1456)</f>
        <v>175.33630994379018</v>
      </c>
      <c r="D1456" s="65">
        <f>D1455*(1+'Daily Returns'!D1456)</f>
        <v>201.07349020760336</v>
      </c>
      <c r="E1456" s="65">
        <f>E1455*(1+'Daily Returns'!E1456)</f>
        <v>199.59432446332312</v>
      </c>
      <c r="F1456" s="66">
        <f>F1455*(1+'Daily Returns'!E1456)</f>
        <v>199594.32446332293</v>
      </c>
    </row>
    <row r="1457" spans="1:6" x14ac:dyDescent="0.25">
      <c r="A1457" s="63">
        <f>'Daily Prices'!A1457</f>
        <v>44404</v>
      </c>
      <c r="B1457" s="64">
        <f>B1456*(1+'Daily Returns'!B1457)</f>
        <v>191.14308295107415</v>
      </c>
      <c r="C1457" s="64">
        <f>C1456*(1+'Daily Returns'!C1457)</f>
        <v>175.7653752778869</v>
      </c>
      <c r="D1457" s="64">
        <f>D1456*(1+'Daily Returns'!D1457)</f>
        <v>199.77308507735293</v>
      </c>
      <c r="E1457" s="64">
        <f>E1456*(1+'Daily Returns'!E1457)</f>
        <v>199.09257400734984</v>
      </c>
      <c r="F1457" s="39">
        <f>F1456*(1+'Daily Returns'!E1457)</f>
        <v>199092.57400734967</v>
      </c>
    </row>
    <row r="1458" spans="1:6" x14ac:dyDescent="0.25">
      <c r="A1458" s="60">
        <f>'Daily Prices'!A1458</f>
        <v>44405</v>
      </c>
      <c r="B1458" s="65">
        <f>B1457*(1+'Daily Returns'!B1458)</f>
        <v>190.6521266532736</v>
      </c>
      <c r="C1458" s="65">
        <f>C1457*(1+'Daily Returns'!C1458)</f>
        <v>175.35053918472309</v>
      </c>
      <c r="D1458" s="65">
        <f>D1457*(1+'Daily Returns'!D1458)</f>
        <v>199.50145888872598</v>
      </c>
      <c r="E1458" s="65">
        <f>E1457*(1+'Daily Returns'!E1458)</f>
        <v>198.66999440171409</v>
      </c>
      <c r="F1458" s="66">
        <f>F1457*(1+'Daily Returns'!E1458)</f>
        <v>198669.99440171392</v>
      </c>
    </row>
    <row r="1459" spans="1:6" x14ac:dyDescent="0.25">
      <c r="A1459" s="63">
        <f>'Daily Prices'!A1459</f>
        <v>44406</v>
      </c>
      <c r="B1459" s="64">
        <f>B1458*(1+'Daily Returns'!B1459)</f>
        <v>191.41322706428818</v>
      </c>
      <c r="C1459" s="64">
        <f>C1458*(1+'Daily Returns'!C1459)</f>
        <v>177.98843867623091</v>
      </c>
      <c r="D1459" s="64">
        <f>D1458*(1+'Daily Returns'!D1459)</f>
        <v>200.76030143369965</v>
      </c>
      <c r="E1459" s="64">
        <f>E1458*(1+'Daily Returns'!E1459)</f>
        <v>200.47948876806313</v>
      </c>
      <c r="F1459" s="39">
        <f>F1458*(1+'Daily Returns'!E1459)</f>
        <v>200479.48876806296</v>
      </c>
    </row>
    <row r="1460" spans="1:6" x14ac:dyDescent="0.25">
      <c r="A1460" s="60">
        <f>'Daily Prices'!A1460</f>
        <v>44407</v>
      </c>
      <c r="B1460" s="65">
        <f>B1459*(1+'Daily Returns'!B1460)</f>
        <v>191.17245671550381</v>
      </c>
      <c r="C1460" s="65">
        <f>C1459*(1+'Daily Returns'!C1460)</f>
        <v>177.86048032728905</v>
      </c>
      <c r="D1460" s="65">
        <f>D1459*(1+'Daily Returns'!D1460)</f>
        <v>201.23953063666357</v>
      </c>
      <c r="E1460" s="65">
        <f>E1459*(1+'Daily Returns'!E1460)</f>
        <v>200.48975312150236</v>
      </c>
      <c r="F1460" s="66">
        <f>F1459*(1+'Daily Returns'!E1460)</f>
        <v>200489.75312150217</v>
      </c>
    </row>
    <row r="1461" spans="1:6" x14ac:dyDescent="0.25">
      <c r="A1461" s="63">
        <f>'Daily Prices'!A1461</f>
        <v>44410</v>
      </c>
      <c r="B1461" s="64">
        <f>B1460*(1+'Daily Returns'!B1461)</f>
        <v>192.49496683454754</v>
      </c>
      <c r="C1461" s="64">
        <f>C1460*(1+'Daily Returns'!C1461)</f>
        <v>176.42491238731512</v>
      </c>
      <c r="D1461" s="64">
        <f>D1460*(1+'Daily Returns'!D1461)</f>
        <v>201.00991398744696</v>
      </c>
      <c r="E1461" s="64">
        <f>E1460*(1+'Daily Returns'!E1461)</f>
        <v>200.18992825435032</v>
      </c>
      <c r="F1461" s="39">
        <f>F1460*(1+'Daily Returns'!E1461)</f>
        <v>200189.92825435015</v>
      </c>
    </row>
    <row r="1462" spans="1:6" x14ac:dyDescent="0.25">
      <c r="A1462" s="60">
        <f>'Daily Prices'!A1462</f>
        <v>44411</v>
      </c>
      <c r="B1462" s="65">
        <f>B1461*(1+'Daily Returns'!B1462)</f>
        <v>195.6676605759726</v>
      </c>
      <c r="C1462" s="65">
        <f>C1461*(1+'Daily Returns'!C1462)</f>
        <v>176.31853374354517</v>
      </c>
      <c r="D1462" s="65">
        <f>D1461*(1+'Daily Returns'!D1462)</f>
        <v>200.78055933350251</v>
      </c>
      <c r="E1462" s="65">
        <f>E1461*(1+'Daily Returns'!E1462)</f>
        <v>201.06297579248923</v>
      </c>
      <c r="F1462" s="66">
        <f>F1461*(1+'Daily Returns'!E1462)</f>
        <v>201062.97579248907</v>
      </c>
    </row>
    <row r="1463" spans="1:6" x14ac:dyDescent="0.25">
      <c r="A1463" s="63">
        <f>'Daily Prices'!A1463</f>
        <v>44412</v>
      </c>
      <c r="B1463" s="64">
        <f>B1462*(1+'Daily Returns'!B1463)</f>
        <v>197.65406139552968</v>
      </c>
      <c r="C1463" s="64">
        <f>C1462*(1+'Daily Returns'!C1463)</f>
        <v>177.80960358461664</v>
      </c>
      <c r="D1463" s="64">
        <f>D1462*(1+'Daily Returns'!D1463)</f>
        <v>200.55146637589047</v>
      </c>
      <c r="E1463" s="64">
        <f>E1462*(1+'Daily Returns'!E1463)</f>
        <v>202.28663359954587</v>
      </c>
      <c r="F1463" s="39">
        <f>F1462*(1+'Daily Returns'!E1463)</f>
        <v>202286.63359954569</v>
      </c>
    </row>
    <row r="1464" spans="1:6" x14ac:dyDescent="0.25">
      <c r="A1464" s="60">
        <f>'Daily Prices'!A1464</f>
        <v>44414</v>
      </c>
      <c r="B1464" s="65">
        <f>B1463*(1+'Daily Returns'!B1464)</f>
        <v>197.31942587377821</v>
      </c>
      <c r="C1464" s="65">
        <f>C1463*(1+'Daily Returns'!C1464)</f>
        <v>171.40123039696144</v>
      </c>
      <c r="D1464" s="65">
        <f>D1463*(1+'Daily Returns'!D1464)</f>
        <v>200.32263481601242</v>
      </c>
      <c r="E1464" s="65">
        <f>E1463*(1+'Daily Returns'!E1464)</f>
        <v>199.19843011107702</v>
      </c>
      <c r="F1464" s="66">
        <f>F1463*(1+'Daily Returns'!E1464)</f>
        <v>199198.43011107683</v>
      </c>
    </row>
    <row r="1465" spans="1:6" x14ac:dyDescent="0.25">
      <c r="A1465" s="63">
        <f>'Daily Prices'!A1465</f>
        <v>44417</v>
      </c>
      <c r="B1465" s="64">
        <f>B1464*(1+'Daily Returns'!B1465)</f>
        <v>197.77431933208089</v>
      </c>
      <c r="C1465" s="64">
        <f>C1464*(1+'Daily Returns'!C1465)</f>
        <v>169.65141373273829</v>
      </c>
      <c r="D1465" s="64">
        <f>D1464*(1+'Daily Returns'!D1465)</f>
        <v>209.78903839291374</v>
      </c>
      <c r="E1465" s="64">
        <f>E1464*(1+'Daily Returns'!E1465)</f>
        <v>201.34674309562507</v>
      </c>
      <c r="F1465" s="39">
        <f>F1464*(1+'Daily Returns'!E1465)</f>
        <v>201346.74309562487</v>
      </c>
    </row>
    <row r="1466" spans="1:6" x14ac:dyDescent="0.25">
      <c r="A1466" s="60">
        <f>'Daily Prices'!A1466</f>
        <v>44418</v>
      </c>
      <c r="B1466" s="65">
        <f>B1465*(1+'Daily Returns'!B1466)</f>
        <v>198.32620437887172</v>
      </c>
      <c r="C1466" s="65">
        <f>C1465*(1+'Daily Returns'!C1466)</f>
        <v>168.0680241572166</v>
      </c>
      <c r="D1466" s="65">
        <f>D1465*(1+'Daily Returns'!D1466)</f>
        <v>208.44689296786621</v>
      </c>
      <c r="E1466" s="65">
        <f>E1465*(1+'Daily Returns'!E1466)</f>
        <v>200.37717543656933</v>
      </c>
      <c r="F1466" s="66">
        <f>F1465*(1+'Daily Returns'!E1466)</f>
        <v>200377.17543656912</v>
      </c>
    </row>
    <row r="1467" spans="1:6" x14ac:dyDescent="0.25">
      <c r="A1467" s="63">
        <f>'Daily Prices'!A1467</f>
        <v>44419</v>
      </c>
      <c r="B1467" s="64">
        <f>B1466*(1+'Daily Returns'!B1467)</f>
        <v>198.22176028826965</v>
      </c>
      <c r="C1467" s="64">
        <f>C1466*(1+'Daily Returns'!C1467)</f>
        <v>169.63166836801847</v>
      </c>
      <c r="D1467" s="64">
        <f>D1466*(1+'Daily Returns'!D1467)</f>
        <v>207.11333404645919</v>
      </c>
      <c r="E1467" s="64">
        <f>E1466*(1+'Daily Returns'!E1467)</f>
        <v>200.70663329547685</v>
      </c>
      <c r="F1467" s="39">
        <f>F1466*(1+'Daily Returns'!E1467)</f>
        <v>200706.63329547664</v>
      </c>
    </row>
    <row r="1468" spans="1:6" x14ac:dyDescent="0.25">
      <c r="A1468" s="60">
        <f>'Daily Prices'!A1468</f>
        <v>44420</v>
      </c>
      <c r="B1468" s="65">
        <f>B1467*(1+'Daily Returns'!B1468)</f>
        <v>199.37798872599984</v>
      </c>
      <c r="C1468" s="65">
        <f>C1467*(1+'Daily Returns'!C1468)</f>
        <v>170.06889651712552</v>
      </c>
      <c r="D1468" s="65">
        <f>D1467*(1+'Daily Returns'!D1468)</f>
        <v>205.78830669571565</v>
      </c>
      <c r="E1468" s="65">
        <f>E1467*(1+'Daily Returns'!E1468)</f>
        <v>200.87956788181938</v>
      </c>
      <c r="F1468" s="66">
        <f>F1467*(1+'Daily Returns'!E1468)</f>
        <v>200879.56788181918</v>
      </c>
    </row>
    <row r="1469" spans="1:6" x14ac:dyDescent="0.25">
      <c r="A1469" s="63">
        <f>'Daily Prices'!A1469</f>
        <v>44421</v>
      </c>
      <c r="B1469" s="64">
        <f>B1468*(1+'Daily Returns'!B1469)</f>
        <v>201.53488825245691</v>
      </c>
      <c r="C1469" s="64">
        <f>C1468*(1+'Daily Returns'!C1469)</f>
        <v>172.36081319456915</v>
      </c>
      <c r="D1469" s="64">
        <f>D1468*(1+'Daily Returns'!D1469)</f>
        <v>204.4717563340964</v>
      </c>
      <c r="E1469" s="64">
        <f>E1468*(1+'Daily Returns'!E1469)</f>
        <v>202.22882061638686</v>
      </c>
      <c r="F1469" s="39">
        <f>F1468*(1+'Daily Returns'!E1469)</f>
        <v>202228.82061638666</v>
      </c>
    </row>
    <row r="1470" spans="1:6" x14ac:dyDescent="0.25">
      <c r="A1470" s="60">
        <f>'Daily Prices'!A1470</f>
        <v>44424</v>
      </c>
      <c r="B1470" s="65">
        <f>B1469*(1+'Daily Returns'!B1470)</f>
        <v>202.06307070715843</v>
      </c>
      <c r="C1470" s="65">
        <f>C1469*(1+'Daily Returns'!C1470)</f>
        <v>173.57540862226583</v>
      </c>
      <c r="D1470" s="65">
        <f>D1469*(1+'Daily Returns'!D1470)</f>
        <v>203.83698230441482</v>
      </c>
      <c r="E1470" s="65">
        <f>E1469*(1+'Daily Returns'!E1470)</f>
        <v>202.76950561735495</v>
      </c>
      <c r="F1470" s="66">
        <f>F1469*(1+'Daily Returns'!E1470)</f>
        <v>202769.50561735476</v>
      </c>
    </row>
    <row r="1471" spans="1:6" x14ac:dyDescent="0.25">
      <c r="A1471" s="63">
        <f>'Daily Prices'!A1471</f>
        <v>44425</v>
      </c>
      <c r="B1471" s="64">
        <f>B1470*(1+'Daily Returns'!B1471)</f>
        <v>202.825370789245</v>
      </c>
      <c r="C1471" s="64">
        <f>C1470*(1+'Daily Returns'!C1471)</f>
        <v>174.40791093386235</v>
      </c>
      <c r="D1471" s="64">
        <f>D1470*(1+'Daily Returns'!D1471)</f>
        <v>202.88272213942395</v>
      </c>
      <c r="E1471" s="64">
        <f>E1470*(1+'Daily Returns'!E1471)</f>
        <v>203.10322554320788</v>
      </c>
      <c r="F1471" s="39">
        <f>F1470*(1+'Daily Returns'!E1471)</f>
        <v>203103.22554320769</v>
      </c>
    </row>
    <row r="1472" spans="1:6" x14ac:dyDescent="0.25">
      <c r="A1472" s="60">
        <f>'Daily Prices'!A1472</f>
        <v>44426</v>
      </c>
      <c r="B1472" s="65">
        <f>B1471*(1+'Daily Returns'!B1472)</f>
        <v>202.23360576772728</v>
      </c>
      <c r="C1472" s="65">
        <f>C1471*(1+'Daily Returns'!C1472)</f>
        <v>173.58570713365933</v>
      </c>
      <c r="D1472" s="65">
        <f>D1471*(1+'Daily Returns'!D1472)</f>
        <v>202.19085203299852</v>
      </c>
      <c r="E1472" s="65">
        <f>E1471*(1+'Daily Returns'!E1472)</f>
        <v>202.33467385458113</v>
      </c>
      <c r="F1472" s="66">
        <f>F1471*(1+'Daily Returns'!E1472)</f>
        <v>202334.67385458093</v>
      </c>
    </row>
    <row r="1473" spans="1:6" x14ac:dyDescent="0.25">
      <c r="A1473" s="63">
        <f>'Daily Prices'!A1473</f>
        <v>44428</v>
      </c>
      <c r="B1473" s="64">
        <f>B1472*(1+'Daily Returns'!B1473)</f>
        <v>201.14237768989844</v>
      </c>
      <c r="C1473" s="64">
        <f>C1472*(1+'Daily Returns'!C1473)</f>
        <v>173.17143444506269</v>
      </c>
      <c r="D1473" s="64">
        <f>D1472*(1+'Daily Returns'!D1473)</f>
        <v>198.37339154894133</v>
      </c>
      <c r="E1473" s="64">
        <f>E1472*(1+'Daily Returns'!E1473)</f>
        <v>200.66793552517981</v>
      </c>
      <c r="F1473" s="39">
        <f>F1472*(1+'Daily Returns'!E1473)</f>
        <v>200667.93552517964</v>
      </c>
    </row>
    <row r="1474" spans="1:6" x14ac:dyDescent="0.25">
      <c r="A1474" s="60">
        <f>'Daily Prices'!A1474</f>
        <v>44431</v>
      </c>
      <c r="B1474" s="65">
        <f>B1473*(1+'Daily Returns'!B1474)</f>
        <v>201.96567922831298</v>
      </c>
      <c r="C1474" s="65">
        <f>C1473*(1+'Daily Returns'!C1474)</f>
        <v>175.04531803598303</v>
      </c>
      <c r="D1474" s="65">
        <f>D1473*(1+'Daily Returns'!D1474)</f>
        <v>197.967211738282</v>
      </c>
      <c r="E1474" s="65">
        <f>E1473*(1+'Daily Returns'!E1474)</f>
        <v>201.65964900413502</v>
      </c>
      <c r="F1474" s="66">
        <f>F1473*(1+'Daily Returns'!E1474)</f>
        <v>201659.64900413484</v>
      </c>
    </row>
    <row r="1475" spans="1:6" x14ac:dyDescent="0.25">
      <c r="A1475" s="63">
        <f>'Daily Prices'!A1475</f>
        <v>44432</v>
      </c>
      <c r="B1475" s="64">
        <f>B1474*(1+'Daily Returns'!B1475)</f>
        <v>203.43142280262023</v>
      </c>
      <c r="C1475" s="64">
        <f>C1474*(1+'Daily Returns'!C1475)</f>
        <v>175.67115569082614</v>
      </c>
      <c r="D1475" s="64">
        <f>D1474*(1+'Daily Returns'!D1475)</f>
        <v>200.45215054892034</v>
      </c>
      <c r="E1475" s="64">
        <f>E1474*(1+'Daily Returns'!E1475)</f>
        <v>203.14648860662979</v>
      </c>
      <c r="F1475" s="39">
        <f>F1474*(1+'Daily Returns'!E1475)</f>
        <v>203146.48860662963</v>
      </c>
    </row>
    <row r="1476" spans="1:6" x14ac:dyDescent="0.25">
      <c r="A1476" s="60">
        <f>'Daily Prices'!A1476</f>
        <v>44433</v>
      </c>
      <c r="B1476" s="65">
        <f>B1475*(1+'Daily Returns'!B1476)</f>
        <v>203.37772843373079</v>
      </c>
      <c r="C1476" s="65">
        <f>C1475*(1+'Daily Returns'!C1476)</f>
        <v>173.84124386102044</v>
      </c>
      <c r="D1476" s="65">
        <f>D1475*(1+'Daily Returns'!D1476)</f>
        <v>200.93809693738362</v>
      </c>
      <c r="E1476" s="65">
        <f>E1475*(1+'Daily Returns'!E1476)</f>
        <v>202.4317007668607</v>
      </c>
      <c r="F1476" s="66">
        <f>F1475*(1+'Daily Returns'!E1476)</f>
        <v>202431.70076686054</v>
      </c>
    </row>
    <row r="1477" spans="1:6" x14ac:dyDescent="0.25">
      <c r="A1477" s="63">
        <f>'Daily Prices'!A1477</f>
        <v>44434</v>
      </c>
      <c r="B1477" s="64">
        <f>B1476*(1+'Daily Returns'!B1477)</f>
        <v>203.39550537779775</v>
      </c>
      <c r="C1477" s="64">
        <f>C1476*(1+'Daily Returns'!C1477)</f>
        <v>173.54280977195165</v>
      </c>
      <c r="D1477" s="64">
        <f>D1476*(1+'Daily Returns'!D1477)</f>
        <v>200.3952643842234</v>
      </c>
      <c r="E1477" s="64">
        <f>E1476*(1+'Daily Returns'!E1477)</f>
        <v>202.13394260457804</v>
      </c>
      <c r="F1477" s="39">
        <f>F1476*(1+'Daily Returns'!E1477)</f>
        <v>202133.94260457787</v>
      </c>
    </row>
    <row r="1478" spans="1:6" x14ac:dyDescent="0.25">
      <c r="A1478" s="60">
        <f>'Daily Prices'!A1478</f>
        <v>44435</v>
      </c>
      <c r="B1478" s="65">
        <f>B1477*(1+'Daily Returns'!B1478)</f>
        <v>204.03394851011711</v>
      </c>
      <c r="C1478" s="65">
        <f>C1477*(1+'Daily Returns'!C1478)</f>
        <v>173.08642586755556</v>
      </c>
      <c r="D1478" s="65">
        <f>D1477*(1+'Daily Returns'!D1478)</f>
        <v>201.72127878418982</v>
      </c>
      <c r="E1478" s="65">
        <f>E1477*(1+'Daily Returns'!E1478)</f>
        <v>202.51291411290393</v>
      </c>
      <c r="F1478" s="66">
        <f>F1477*(1+'Daily Returns'!E1478)</f>
        <v>202512.91411290373</v>
      </c>
    </row>
    <row r="1479" spans="1:6" x14ac:dyDescent="0.25">
      <c r="A1479" s="63">
        <f>'Daily Prices'!A1479</f>
        <v>44438</v>
      </c>
      <c r="B1479" s="64">
        <f>B1478*(1+'Daily Returns'!B1479)</f>
        <v>206.81514959171145</v>
      </c>
      <c r="C1479" s="64">
        <f>C1478*(1+'Daily Returns'!C1479)</f>
        <v>173.08642586755556</v>
      </c>
      <c r="D1479" s="64">
        <f>D1478*(1+'Daily Returns'!D1479)</f>
        <v>205.42244799429079</v>
      </c>
      <c r="E1479" s="64">
        <f>E1478*(1+'Daily Returns'!E1479)</f>
        <v>204.45576266482331</v>
      </c>
      <c r="F1479" s="39">
        <f>F1478*(1+'Daily Returns'!E1479)</f>
        <v>204455.76266482312</v>
      </c>
    </row>
    <row r="1480" spans="1:6" x14ac:dyDescent="0.25">
      <c r="A1480" s="60">
        <f>'Daily Prices'!A1480</f>
        <v>44439</v>
      </c>
      <c r="B1480" s="65">
        <f>B1479*(1+'Daily Returns'!B1480)</f>
        <v>209.22405275062712</v>
      </c>
      <c r="C1480" s="65">
        <f>C1479*(1+'Daily Returns'!C1480)</f>
        <v>173.52568489359169</v>
      </c>
      <c r="D1480" s="65">
        <f>D1479*(1+'Daily Returns'!D1480)</f>
        <v>207.20754004072336</v>
      </c>
      <c r="E1480" s="65">
        <f>E1479*(1+'Daily Returns'!E1480)</f>
        <v>205.91074402278826</v>
      </c>
      <c r="F1480" s="66">
        <f>F1479*(1+'Daily Returns'!E1480)</f>
        <v>205910.74402278807</v>
      </c>
    </row>
    <row r="1481" spans="1:6" x14ac:dyDescent="0.25">
      <c r="A1481" s="63">
        <f>'Daily Prices'!A1481</f>
        <v>44441</v>
      </c>
      <c r="B1481" s="64">
        <f>B1480*(1+'Daily Returns'!B1481)</f>
        <v>210.3152081211183</v>
      </c>
      <c r="C1481" s="64">
        <f>C1480*(1+'Daily Returns'!C1481)</f>
        <v>173.41502175462372</v>
      </c>
      <c r="D1481" s="64">
        <f>D1480*(1+'Daily Returns'!D1481)</f>
        <v>204.64851508434162</v>
      </c>
      <c r="E1481" s="64">
        <f>E1480*(1+'Daily Returns'!E1481)</f>
        <v>205.41747741007364</v>
      </c>
      <c r="F1481" s="39">
        <f>F1480*(1+'Daily Returns'!E1481)</f>
        <v>205417.47741007345</v>
      </c>
    </row>
    <row r="1482" spans="1:6" x14ac:dyDescent="0.25">
      <c r="A1482" s="60">
        <f>'Daily Prices'!A1482</f>
        <v>44442</v>
      </c>
      <c r="B1482" s="65">
        <f>B1481*(1+'Daily Returns'!B1482)</f>
        <v>211.32369524864768</v>
      </c>
      <c r="C1482" s="65">
        <f>C1481*(1+'Daily Returns'!C1482)</f>
        <v>174.42085613647924</v>
      </c>
      <c r="D1482" s="65">
        <f>D1481*(1+'Daily Returns'!D1482)</f>
        <v>202.12109423235688</v>
      </c>
      <c r="E1482" s="65">
        <f>E1481*(1+'Daily Returns'!E1482)</f>
        <v>205.42848417073102</v>
      </c>
      <c r="F1482" s="66">
        <f>F1481*(1+'Daily Returns'!E1482)</f>
        <v>205428.48417073084</v>
      </c>
    </row>
    <row r="1483" spans="1:6" x14ac:dyDescent="0.25">
      <c r="A1483" s="63">
        <f>'Daily Prices'!A1483</f>
        <v>44445</v>
      </c>
      <c r="B1483" s="64">
        <f>B1482*(1+'Daily Returns'!B1483)</f>
        <v>211.93065610374416</v>
      </c>
      <c r="C1483" s="64">
        <f>C1482*(1+'Daily Returns'!C1483)</f>
        <v>174.45463420565488</v>
      </c>
      <c r="D1483" s="64">
        <f>D1482*(1+'Daily Returns'!D1483)</f>
        <v>199.62488717227524</v>
      </c>
      <c r="E1483" s="64">
        <f>E1482*(1+'Daily Returns'!E1483)</f>
        <v>204.86028991398115</v>
      </c>
      <c r="F1483" s="39">
        <f>F1482*(1+'Daily Returns'!E1483)</f>
        <v>204860.28991398096</v>
      </c>
    </row>
    <row r="1484" spans="1:6" x14ac:dyDescent="0.25">
      <c r="A1484" s="60">
        <f>'Daily Prices'!A1484</f>
        <v>44446</v>
      </c>
      <c r="B1484" s="65">
        <f>B1483*(1+'Daily Returns'!B1484)</f>
        <v>211.86729165894101</v>
      </c>
      <c r="C1484" s="65">
        <f>C1483*(1+'Daily Returns'!C1484)</f>
        <v>173.37040797435051</v>
      </c>
      <c r="D1484" s="65">
        <f>D1483*(1+'Daily Returns'!D1484)</f>
        <v>197.61938747664769</v>
      </c>
      <c r="E1484" s="65">
        <f>E1483*(1+'Daily Returns'!E1484)</f>
        <v>203.71520756020098</v>
      </c>
      <c r="F1484" s="66">
        <f>F1483*(1+'Daily Returns'!E1484)</f>
        <v>203715.2075602008</v>
      </c>
    </row>
    <row r="1485" spans="1:6" x14ac:dyDescent="0.25">
      <c r="A1485" s="63">
        <f>'Daily Prices'!A1485</f>
        <v>44447</v>
      </c>
      <c r="B1485" s="64">
        <f>B1484*(1+'Daily Returns'!B1485)</f>
        <v>211.76106623856535</v>
      </c>
      <c r="C1485" s="64">
        <f>C1484*(1+'Daily Returns'!C1485)</f>
        <v>172.70598365786202</v>
      </c>
      <c r="D1485" s="64">
        <f>D1484*(1+'Daily Returns'!D1485)</f>
        <v>203.87728541741049</v>
      </c>
      <c r="E1485" s="64">
        <f>E1484*(1+'Daily Returns'!E1485)</f>
        <v>205.30755827113691</v>
      </c>
      <c r="F1485" s="39">
        <f>F1484*(1+'Daily Returns'!E1485)</f>
        <v>205307.55827113672</v>
      </c>
    </row>
    <row r="1486" spans="1:6" x14ac:dyDescent="0.25">
      <c r="A1486" s="60">
        <f>'Daily Prices'!A1486</f>
        <v>44448</v>
      </c>
      <c r="B1486" s="65">
        <f>B1485*(1+'Daily Returns'!B1486)</f>
        <v>211.96032069752459</v>
      </c>
      <c r="C1486" s="65">
        <f>C1485*(1+'Daily Returns'!C1486)</f>
        <v>172.31905574442789</v>
      </c>
      <c r="D1486" s="65">
        <f>D1485*(1+'Daily Returns'!D1486)</f>
        <v>210.06864123932112</v>
      </c>
      <c r="E1486" s="65">
        <f>E1485*(1+'Daily Returns'!E1486)</f>
        <v>207.0519628277365</v>
      </c>
      <c r="F1486" s="66">
        <f>F1485*(1+'Daily Returns'!E1486)</f>
        <v>207051.96282773631</v>
      </c>
    </row>
    <row r="1487" spans="1:6" x14ac:dyDescent="0.25">
      <c r="A1487" s="63">
        <f>'Daily Prices'!A1487</f>
        <v>44452</v>
      </c>
      <c r="B1487" s="64">
        <f>B1486*(1+'Daily Returns'!B1487)</f>
        <v>211.49750213941289</v>
      </c>
      <c r="C1487" s="64">
        <f>C1486*(1+'Daily Returns'!C1487)</f>
        <v>173.01862078299979</v>
      </c>
      <c r="D1487" s="64">
        <f>D1486*(1+'Daily Returns'!D1487)</f>
        <v>210.32032578349711</v>
      </c>
      <c r="E1487" s="64">
        <f>E1486*(1+'Daily Returns'!E1487)</f>
        <v>207.32698177412522</v>
      </c>
      <c r="F1487" s="39">
        <f>F1486*(1+'Daily Returns'!E1487)</f>
        <v>207326.98177412502</v>
      </c>
    </row>
    <row r="1488" spans="1:6" x14ac:dyDescent="0.25">
      <c r="A1488" s="60">
        <f>'Daily Prices'!A1488</f>
        <v>44453</v>
      </c>
      <c r="B1488" s="65">
        <f>B1487*(1+'Daily Returns'!B1488)</f>
        <v>211.7495421255403</v>
      </c>
      <c r="C1488" s="65">
        <f>C1487*(1+'Daily Returns'!C1488)</f>
        <v>172.98640190320776</v>
      </c>
      <c r="D1488" s="65">
        <f>D1487*(1+'Daily Returns'!D1488)</f>
        <v>211.5107370011969</v>
      </c>
      <c r="E1488" s="65">
        <f>E1487*(1+'Daily Returns'!E1488)</f>
        <v>207.73770038986535</v>
      </c>
      <c r="F1488" s="66">
        <f>F1487*(1+'Daily Returns'!E1488)</f>
        <v>207737.70038986515</v>
      </c>
    </row>
    <row r="1489" spans="1:6" x14ac:dyDescent="0.25">
      <c r="A1489" s="63">
        <f>'Daily Prices'!A1489</f>
        <v>44454</v>
      </c>
      <c r="B1489" s="64">
        <f>B1488*(1+'Daily Returns'!B1489)</f>
        <v>213.48037665309167</v>
      </c>
      <c r="C1489" s="64">
        <f>C1488*(1+'Daily Returns'!C1489)</f>
        <v>173.0867665307822</v>
      </c>
      <c r="D1489" s="64">
        <f>D1488*(1+'Daily Returns'!D1489)</f>
        <v>214.91467075295492</v>
      </c>
      <c r="E1489" s="64">
        <f>E1488*(1+'Daily Returns'!E1489)</f>
        <v>209.29828750286376</v>
      </c>
      <c r="F1489" s="39">
        <f>F1488*(1+'Daily Returns'!E1489)</f>
        <v>209298.28750286356</v>
      </c>
    </row>
    <row r="1490" spans="1:6" x14ac:dyDescent="0.25">
      <c r="A1490" s="60">
        <f>'Daily Prices'!A1490</f>
        <v>44455</v>
      </c>
      <c r="B1490" s="65">
        <f>B1489*(1+'Daily Returns'!B1490)</f>
        <v>214.99981459628836</v>
      </c>
      <c r="C1490" s="65">
        <f>C1489*(1+'Daily Returns'!C1490)</f>
        <v>168.5078072805245</v>
      </c>
      <c r="D1490" s="65">
        <f>D1489*(1+'Daily Returns'!D1490)</f>
        <v>216.84502193580934</v>
      </c>
      <c r="E1490" s="65">
        <f>E1489*(1+'Daily Returns'!E1490)</f>
        <v>208.09439094252161</v>
      </c>
      <c r="F1490" s="66">
        <f>F1489*(1+'Daily Returns'!E1490)</f>
        <v>208094.39094252139</v>
      </c>
    </row>
    <row r="1491" spans="1:6" x14ac:dyDescent="0.25">
      <c r="A1491" s="63">
        <f>'Daily Prices'!A1491</f>
        <v>44456</v>
      </c>
      <c r="B1491" s="64">
        <f>B1490*(1+'Daily Returns'!B1491)</f>
        <v>214.54441218662174</v>
      </c>
      <c r="C1491" s="64">
        <f>C1490*(1+'Daily Returns'!C1491)</f>
        <v>169.44997694627219</v>
      </c>
      <c r="D1491" s="64">
        <f>D1490*(1+'Daily Returns'!D1491)</f>
        <v>215.58156132580493</v>
      </c>
      <c r="E1491" s="64">
        <f>E1490*(1+'Daily Returns'!E1491)</f>
        <v>208.06381917993551</v>
      </c>
      <c r="F1491" s="39">
        <f>F1490*(1+'Daily Returns'!E1491)</f>
        <v>208063.81917993529</v>
      </c>
    </row>
    <row r="1492" spans="1:6" x14ac:dyDescent="0.25">
      <c r="A1492" s="60">
        <f>'Daily Prices'!A1492</f>
        <v>44459</v>
      </c>
      <c r="B1492" s="65">
        <f>B1491*(1+'Daily Returns'!B1492)</f>
        <v>212.63598998674493</v>
      </c>
      <c r="C1492" s="65">
        <f>C1491*(1+'Daily Returns'!C1492)</f>
        <v>169.70704665815381</v>
      </c>
      <c r="D1492" s="65">
        <f>D1491*(1+'Daily Returns'!D1492)</f>
        <v>212.18539431978047</v>
      </c>
      <c r="E1492" s="65">
        <f>E1491*(1+'Daily Returns'!E1492)</f>
        <v>206.65152563511484</v>
      </c>
      <c r="F1492" s="66">
        <f>F1491*(1+'Daily Returns'!E1492)</f>
        <v>206651.52563511464</v>
      </c>
    </row>
    <row r="1493" spans="1:6" x14ac:dyDescent="0.25">
      <c r="A1493" s="63">
        <f>'Daily Prices'!A1493</f>
        <v>44460</v>
      </c>
      <c r="B1493" s="64">
        <f>B1492*(1+'Daily Returns'!B1493)</f>
        <v>214.50580459030454</v>
      </c>
      <c r="C1493" s="64">
        <f>C1492*(1+'Daily Returns'!C1493)</f>
        <v>171.42541748606078</v>
      </c>
      <c r="D1493" s="64">
        <f>D1492*(1+'Daily Returns'!D1493)</f>
        <v>213.14763114255172</v>
      </c>
      <c r="E1493" s="64">
        <f>E1492*(1+'Daily Returns'!E1493)</f>
        <v>208.31480615071035</v>
      </c>
      <c r="F1493" s="39">
        <f>F1492*(1+'Daily Returns'!E1493)</f>
        <v>208314.80615071015</v>
      </c>
    </row>
    <row r="1494" spans="1:6" x14ac:dyDescent="0.25">
      <c r="A1494" s="60">
        <f>'Daily Prices'!A1494</f>
        <v>44461</v>
      </c>
      <c r="B1494" s="65">
        <f>B1493*(1+'Daily Returns'!B1494)</f>
        <v>214.22246409529848</v>
      </c>
      <c r="C1494" s="65">
        <f>C1493*(1+'Daily Returns'!C1494)</f>
        <v>171.54031271049968</v>
      </c>
      <c r="D1494" s="65">
        <f>D1493*(1+'Daily Returns'!D1494)</f>
        <v>214.19698146476674</v>
      </c>
      <c r="E1494" s="65">
        <f>E1493*(1+'Daily Returns'!E1494)</f>
        <v>208.59577254355852</v>
      </c>
      <c r="F1494" s="66">
        <f>F1493*(1+'Daily Returns'!E1494)</f>
        <v>208595.77254355833</v>
      </c>
    </row>
    <row r="1495" spans="1:6" x14ac:dyDescent="0.25">
      <c r="A1495" s="63">
        <f>'Daily Prices'!A1495</f>
        <v>44462</v>
      </c>
      <c r="B1495" s="64">
        <f>B1494*(1+'Daily Returns'!B1495)</f>
        <v>217.70525463200221</v>
      </c>
      <c r="C1495" s="64">
        <f>C1494*(1+'Daily Returns'!C1495)</f>
        <v>169.2523005577323</v>
      </c>
      <c r="D1495" s="64">
        <f>D1494*(1+'Daily Returns'!D1495)</f>
        <v>217.4848338546154</v>
      </c>
      <c r="E1495" s="64">
        <f>E1494*(1+'Daily Returns'!E1495)</f>
        <v>209.4608252947327</v>
      </c>
      <c r="F1495" s="39">
        <f>F1494*(1+'Daily Returns'!E1495)</f>
        <v>209460.82529473249</v>
      </c>
    </row>
    <row r="1496" spans="1:6" x14ac:dyDescent="0.25">
      <c r="A1496" s="60">
        <f>'Daily Prices'!A1496</f>
        <v>44463</v>
      </c>
      <c r="B1496" s="65">
        <f>B1495*(1+'Daily Returns'!B1496)</f>
        <v>218.29821932459197</v>
      </c>
      <c r="C1496" s="65">
        <f>C1495*(1+'Daily Returns'!C1496)</f>
        <v>168.90847964491445</v>
      </c>
      <c r="D1496" s="65">
        <f>D1495*(1+'Daily Returns'!D1496)</f>
        <v>216.21171729045577</v>
      </c>
      <c r="E1496" s="65">
        <f>E1495*(1+'Daily Returns'!E1496)</f>
        <v>209.09393406839126</v>
      </c>
      <c r="F1496" s="66">
        <f>F1495*(1+'Daily Returns'!E1496)</f>
        <v>209093.93406839107</v>
      </c>
    </row>
    <row r="1497" spans="1:6" x14ac:dyDescent="0.25">
      <c r="A1497" s="63">
        <f>'Daily Prices'!A1497</f>
        <v>44466</v>
      </c>
      <c r="B1497" s="64">
        <f>B1496*(1+'Daily Returns'!B1497)</f>
        <v>218.40513546467571</v>
      </c>
      <c r="C1497" s="64">
        <f>C1496*(1+'Daily Returns'!C1497)</f>
        <v>169.85389871374821</v>
      </c>
      <c r="D1497" s="64">
        <f>D1496*(1+'Daily Returns'!D1497)</f>
        <v>216.85740674657364</v>
      </c>
      <c r="E1497" s="64">
        <f>E1496*(1+'Daily Returns'!E1497)</f>
        <v>209.78012490529414</v>
      </c>
      <c r="F1497" s="39">
        <f>F1496*(1+'Daily Returns'!E1497)</f>
        <v>209780.12490529395</v>
      </c>
    </row>
    <row r="1498" spans="1:6" x14ac:dyDescent="0.25">
      <c r="A1498" s="60">
        <f>'Daily Prices'!A1498</f>
        <v>44467</v>
      </c>
      <c r="B1498" s="65">
        <f>B1497*(1+'Daily Returns'!B1498)</f>
        <v>216.91361713915478</v>
      </c>
      <c r="C1498" s="65">
        <f>C1497*(1+'Daily Returns'!C1498)</f>
        <v>168.59614387570826</v>
      </c>
      <c r="D1498" s="65">
        <f>D1497*(1+'Daily Returns'!D1498)</f>
        <v>217.92208064820889</v>
      </c>
      <c r="E1498" s="65">
        <f>E1497*(1+'Daily Returns'!E1498)</f>
        <v>209.0379559236506</v>
      </c>
      <c r="F1498" s="66">
        <f>F1497*(1+'Daily Returns'!E1498)</f>
        <v>209037.95592365041</v>
      </c>
    </row>
    <row r="1499" spans="1:6" x14ac:dyDescent="0.25">
      <c r="A1499" s="63">
        <f>'Daily Prices'!A1499</f>
        <v>44468</v>
      </c>
      <c r="B1499" s="64">
        <f>B1498*(1+'Daily Returns'!B1499)</f>
        <v>215.989034279328</v>
      </c>
      <c r="C1499" s="64">
        <f>C1498*(1+'Daily Returns'!C1499)</f>
        <v>169.26249424967131</v>
      </c>
      <c r="D1499" s="64">
        <f>D1498*(1+'Daily Returns'!D1499)</f>
        <v>220.67906547156784</v>
      </c>
      <c r="E1499" s="64">
        <f>E1498*(1+'Daily Returns'!E1499)</f>
        <v>209.89450499911609</v>
      </c>
      <c r="F1499" s="39">
        <f>F1498*(1+'Daily Returns'!E1499)</f>
        <v>209894.50499911592</v>
      </c>
    </row>
    <row r="1500" spans="1:6" x14ac:dyDescent="0.25">
      <c r="A1500" s="60">
        <f>'Daily Prices'!A1500</f>
        <v>44469</v>
      </c>
      <c r="B1500" s="65">
        <f>B1499*(1+'Daily Returns'!B1500)</f>
        <v>214.94601116639242</v>
      </c>
      <c r="C1500" s="65">
        <f>C1499*(1+'Daily Returns'!C1500)</f>
        <v>169.54698735130637</v>
      </c>
      <c r="D1500" s="65">
        <f>D1499*(1+'Daily Returns'!D1500)</f>
        <v>219.78295094355505</v>
      </c>
      <c r="E1500" s="65">
        <f>E1499*(1+'Daily Returns'!E1500)</f>
        <v>209.47584549500118</v>
      </c>
      <c r="F1500" s="66">
        <f>F1499*(1+'Daily Returns'!E1500)</f>
        <v>209475.84549500101</v>
      </c>
    </row>
    <row r="1501" spans="1:6" x14ac:dyDescent="0.25">
      <c r="A1501" s="63">
        <f>'Daily Prices'!A1501</f>
        <v>44474</v>
      </c>
      <c r="B1501" s="64">
        <f>B1500*(1+'Daily Returns'!B1501)</f>
        <v>217.19455829201686</v>
      </c>
      <c r="C1501" s="64">
        <f>C1500*(1+'Daily Returns'!C1501)</f>
        <v>171.19963638131372</v>
      </c>
      <c r="D1501" s="64">
        <f>D1500*(1+'Daily Returns'!D1501)</f>
        <v>222.2598151313214</v>
      </c>
      <c r="E1501" s="64">
        <f>E1500*(1+'Daily Returns'!E1501)</f>
        <v>211.65819609607848</v>
      </c>
      <c r="F1501" s="39">
        <f>F1500*(1+'Daily Returns'!E1501)</f>
        <v>211658.19609607829</v>
      </c>
    </row>
    <row r="1502" spans="1:6" x14ac:dyDescent="0.25">
      <c r="A1502" s="60">
        <f>'Daily Prices'!A1502</f>
        <v>44475</v>
      </c>
      <c r="B1502" s="65">
        <f>B1501*(1+'Daily Returns'!B1502)</f>
        <v>215.17638436588609</v>
      </c>
      <c r="C1502" s="65">
        <f>C1501*(1+'Daily Returns'!C1502)</f>
        <v>172.54795522794325</v>
      </c>
      <c r="D1502" s="65">
        <f>D1501*(1+'Daily Returns'!D1502)</f>
        <v>224.76459256794473</v>
      </c>
      <c r="E1502" s="65">
        <f>E1501*(1+'Daily Returns'!E1502)</f>
        <v>212.45055105907608</v>
      </c>
      <c r="F1502" s="66">
        <f>F1501*(1+'Daily Returns'!E1502)</f>
        <v>212450.55105907586</v>
      </c>
    </row>
    <row r="1503" spans="1:6" x14ac:dyDescent="0.25">
      <c r="A1503" s="63">
        <f>'Daily Prices'!A1503</f>
        <v>44477</v>
      </c>
      <c r="B1503" s="64">
        <f>B1502*(1+'Daily Returns'!B1503)</f>
        <v>218.33671785990262</v>
      </c>
      <c r="C1503" s="64">
        <f>C1502*(1+'Daily Returns'!C1503)</f>
        <v>174.68467360073663</v>
      </c>
      <c r="D1503" s="64">
        <f>D1502*(1+'Daily Returns'!D1503)</f>
        <v>227.2975978243544</v>
      </c>
      <c r="E1503" s="64">
        <f>E1502*(1+'Daily Returns'!E1503)</f>
        <v>215.15724814216023</v>
      </c>
      <c r="F1503" s="39">
        <f>F1502*(1+'Daily Returns'!E1503)</f>
        <v>215157.24814216001</v>
      </c>
    </row>
    <row r="1504" spans="1:6" x14ac:dyDescent="0.25">
      <c r="A1504" s="60">
        <f>'Daily Prices'!A1504</f>
        <v>44480</v>
      </c>
      <c r="B1504" s="65">
        <f>B1503*(1+'Daily Returns'!B1504)</f>
        <v>218.61562320730917</v>
      </c>
      <c r="C1504" s="65">
        <f>C1503*(1+'Daily Returns'!C1504)</f>
        <v>173.61471591766062</v>
      </c>
      <c r="D1504" s="65">
        <f>D1503*(1+'Daily Returns'!D1504)</f>
        <v>229.8591490165625</v>
      </c>
      <c r="E1504" s="65">
        <f>E1503*(1+'Daily Returns'!E1504)</f>
        <v>215.43997943886123</v>
      </c>
      <c r="F1504" s="66">
        <f>F1503*(1+'Daily Returns'!E1504)</f>
        <v>215439.97943886102</v>
      </c>
    </row>
    <row r="1505" spans="1:6" x14ac:dyDescent="0.25">
      <c r="A1505" s="63">
        <f>'Daily Prices'!A1505</f>
        <v>44481</v>
      </c>
      <c r="B1505" s="64">
        <f>B1504*(1+'Daily Returns'!B1505)</f>
        <v>219.15558425071765</v>
      </c>
      <c r="C1505" s="64">
        <f>C1504*(1+'Daily Returns'!C1505)</f>
        <v>174.78260117599672</v>
      </c>
      <c r="D1505" s="64">
        <f>D1504*(1+'Daily Returns'!D1505)</f>
        <v>222.53846638258611</v>
      </c>
      <c r="E1505" s="64">
        <f>E1504*(1+'Daily Returns'!E1505)</f>
        <v>214.12087433107013</v>
      </c>
      <c r="F1505" s="39">
        <f>F1504*(1+'Daily Returns'!E1505)</f>
        <v>214120.87433106991</v>
      </c>
    </row>
    <row r="1506" spans="1:6" x14ac:dyDescent="0.25">
      <c r="A1506" s="60">
        <f>'Daily Prices'!A1506</f>
        <v>44482</v>
      </c>
      <c r="B1506" s="65">
        <f>B1505*(1+'Daily Returns'!B1506)</f>
        <v>220.8014602541698</v>
      </c>
      <c r="C1506" s="65">
        <f>C1505*(1+'Daily Returns'!C1506)</f>
        <v>176.23799309528147</v>
      </c>
      <c r="D1506" s="65">
        <f>D1505*(1+'Daily Returns'!D1506)</f>
        <v>228.5717584332169</v>
      </c>
      <c r="E1506" s="65">
        <f>E1505*(1+'Daily Returns'!E1506)</f>
        <v>217.05800067204936</v>
      </c>
      <c r="F1506" s="66">
        <f>F1505*(1+'Daily Returns'!E1506)</f>
        <v>217058.00067204912</v>
      </c>
    </row>
    <row r="1507" spans="1:6" x14ac:dyDescent="0.25">
      <c r="A1507" s="63">
        <f>'Daily Prices'!A1507</f>
        <v>44483</v>
      </c>
      <c r="B1507" s="64">
        <f>B1506*(1+'Daily Returns'!B1507)</f>
        <v>222.86962047496741</v>
      </c>
      <c r="C1507" s="64">
        <f>C1506*(1+'Daily Returns'!C1507)</f>
        <v>176.80574766996273</v>
      </c>
      <c r="D1507" s="64">
        <f>D1506*(1+'Daily Returns'!D1507)</f>
        <v>231.20909338987011</v>
      </c>
      <c r="E1507" s="64">
        <f>E1506*(1+'Daily Returns'!E1507)</f>
        <v>218.6989781838991</v>
      </c>
      <c r="F1507" s="39">
        <f>F1506*(1+'Daily Returns'!E1507)</f>
        <v>218698.97818389887</v>
      </c>
    </row>
    <row r="1508" spans="1:6" x14ac:dyDescent="0.25">
      <c r="A1508" s="60">
        <f>'Daily Prices'!A1508</f>
        <v>44487</v>
      </c>
      <c r="B1508" s="65">
        <f>B1507*(1+'Daily Returns'!B1508)</f>
        <v>224.54058050992509</v>
      </c>
      <c r="C1508" s="65">
        <f>C1507*(1+'Daily Returns'!C1508)</f>
        <v>174.44804368246048</v>
      </c>
      <c r="D1508" s="65">
        <f>D1507*(1+'Daily Returns'!D1508)</f>
        <v>233.67933835722874</v>
      </c>
      <c r="E1508" s="65">
        <f>E1507*(1+'Daily Returns'!E1508)</f>
        <v>218.72532133584653</v>
      </c>
      <c r="F1508" s="66">
        <f>F1507*(1+'Daily Returns'!E1508)</f>
        <v>218725.3213358463</v>
      </c>
    </row>
    <row r="1509" spans="1:6" x14ac:dyDescent="0.25">
      <c r="A1509" s="63">
        <f>'Daily Prices'!A1509</f>
        <v>44488</v>
      </c>
      <c r="B1509" s="64">
        <f>B1508*(1+'Daily Returns'!B1509)</f>
        <v>224.36048443444909</v>
      </c>
      <c r="C1509" s="64">
        <f>C1508*(1+'Daily Returns'!C1509)</f>
        <v>175.47713488075755</v>
      </c>
      <c r="D1509" s="64">
        <f>D1508*(1+'Daily Returns'!D1509)</f>
        <v>231.3064925796096</v>
      </c>
      <c r="E1509" s="64">
        <f>E1508*(1+'Daily Returns'!E1509)</f>
        <v>218.5225076299694</v>
      </c>
      <c r="F1509" s="39">
        <f>F1508*(1+'Daily Returns'!E1509)</f>
        <v>218522.50762996916</v>
      </c>
    </row>
    <row r="1510" spans="1:6" x14ac:dyDescent="0.25">
      <c r="A1510" s="60">
        <f>'Daily Prices'!A1510</f>
        <v>44489</v>
      </c>
      <c r="B1510" s="65">
        <f>B1509*(1+'Daily Returns'!B1510)</f>
        <v>222.70242995193263</v>
      </c>
      <c r="C1510" s="65">
        <f>C1509*(1+'Daily Returns'!C1510)</f>
        <v>174.2643213837855</v>
      </c>
      <c r="D1510" s="65">
        <f>D1509*(1+'Daily Returns'!D1510)</f>
        <v>229.66875879006739</v>
      </c>
      <c r="E1510" s="65">
        <f>E1509*(1+'Daily Returns'!E1510)</f>
        <v>216.96973979682966</v>
      </c>
      <c r="F1510" s="66">
        <f>F1509*(1+'Daily Returns'!E1510)</f>
        <v>216969.73979682944</v>
      </c>
    </row>
    <row r="1511" spans="1:6" x14ac:dyDescent="0.25">
      <c r="A1511" s="63">
        <f>'Daily Prices'!A1511</f>
        <v>44490</v>
      </c>
      <c r="B1511" s="64">
        <f>B1510*(1+'Daily Returns'!B1511)</f>
        <v>221.4792744098522</v>
      </c>
      <c r="C1511" s="64">
        <f>C1510*(1+'Daily Returns'!C1511)</f>
        <v>174.44838434568717</v>
      </c>
      <c r="D1511" s="64">
        <f>D1510*(1+'Daily Returns'!D1511)</f>
        <v>230.47503096202738</v>
      </c>
      <c r="E1511" s="64">
        <f>E1510*(1+'Daily Returns'!E1511)</f>
        <v>216.93241409111917</v>
      </c>
      <c r="F1511" s="39">
        <f>F1510*(1+'Daily Returns'!E1511)</f>
        <v>216932.41409111896</v>
      </c>
    </row>
    <row r="1512" spans="1:6" x14ac:dyDescent="0.25">
      <c r="A1512" s="60">
        <f>'Daily Prices'!A1512</f>
        <v>44491</v>
      </c>
      <c r="B1512" s="65">
        <f>B1511*(1+'Daily Returns'!B1512)</f>
        <v>221.10890323162252</v>
      </c>
      <c r="C1512" s="65">
        <f>C1511*(1+'Daily Returns'!C1512)</f>
        <v>177.68761994457526</v>
      </c>
      <c r="D1512" s="65">
        <f>D1511*(1+'Daily Returns'!D1512)</f>
        <v>228.36373559478625</v>
      </c>
      <c r="E1512" s="65">
        <f>E1511*(1+'Daily Returns'!E1512)</f>
        <v>217.83865206320485</v>
      </c>
      <c r="F1512" s="66">
        <f>F1511*(1+'Daily Returns'!E1512)</f>
        <v>217838.65206320462</v>
      </c>
    </row>
    <row r="1513" spans="1:6" x14ac:dyDescent="0.25">
      <c r="A1513" s="63">
        <f>'Daily Prices'!A1513</f>
        <v>44494</v>
      </c>
      <c r="B1513" s="64">
        <f>B1512*(1+'Daily Returns'!B1513)</f>
        <v>221.6375946376879</v>
      </c>
      <c r="C1513" s="64">
        <f>C1512*(1+'Daily Returns'!C1513)</f>
        <v>177.47325105792424</v>
      </c>
      <c r="D1513" s="64">
        <f>D1512*(1+'Daily Returns'!D1513)</f>
        <v>228.78586872100635</v>
      </c>
      <c r="E1513" s="64">
        <f>E1512*(1+'Daily Returns'!E1513)</f>
        <v>218.01059343163851</v>
      </c>
      <c r="F1513" s="39">
        <f>F1512*(1+'Daily Returns'!E1513)</f>
        <v>218010.59343163829</v>
      </c>
    </row>
    <row r="1514" spans="1:6" x14ac:dyDescent="0.25">
      <c r="A1514" s="60">
        <f>'Daily Prices'!A1514</f>
        <v>44495</v>
      </c>
      <c r="B1514" s="65">
        <f>B1513*(1+'Daily Returns'!B1514)</f>
        <v>223.03070358163563</v>
      </c>
      <c r="C1514" s="65">
        <f>C1513*(1+'Daily Returns'!C1514)</f>
        <v>175.37395323034667</v>
      </c>
      <c r="D1514" s="65">
        <f>D1513*(1+'Daily Returns'!D1514)</f>
        <v>230.77583492516683</v>
      </c>
      <c r="E1514" s="65">
        <f>E1513*(1+'Daily Returns'!E1514)</f>
        <v>217.95903729542351</v>
      </c>
      <c r="F1514" s="66">
        <f>F1513*(1+'Daily Returns'!E1514)</f>
        <v>217959.03729542327</v>
      </c>
    </row>
    <row r="1515" spans="1:6" x14ac:dyDescent="0.25">
      <c r="A1515" s="63">
        <f>'Daily Prices'!A1515</f>
        <v>44496</v>
      </c>
      <c r="B1515" s="64">
        <f>B1514*(1+'Daily Returns'!B1515)</f>
        <v>222.27843711215127</v>
      </c>
      <c r="C1515" s="64">
        <f>C1514*(1+'Daily Returns'!C1515)</f>
        <v>176.33373256443139</v>
      </c>
      <c r="D1515" s="64">
        <f>D1514*(1+'Daily Returns'!D1515)</f>
        <v>230.79325762505559</v>
      </c>
      <c r="E1515" s="64">
        <f>E1514*(1+'Daily Returns'!E1515)</f>
        <v>218.22056067791218</v>
      </c>
      <c r="F1515" s="39">
        <f>F1514*(1+'Daily Returns'!E1515)</f>
        <v>218220.56067791194</v>
      </c>
    </row>
    <row r="1516" spans="1:6" x14ac:dyDescent="0.25">
      <c r="A1516" s="60">
        <f>'Daily Prices'!A1516</f>
        <v>44497</v>
      </c>
      <c r="B1516" s="65">
        <f>B1515*(1+'Daily Returns'!B1516)</f>
        <v>218.06639197834431</v>
      </c>
      <c r="C1516" s="65">
        <f>C1515*(1+'Daily Returns'!C1516)</f>
        <v>176.74045825231201</v>
      </c>
      <c r="D1516" s="65">
        <f>D1515*(1+'Daily Returns'!D1516)</f>
        <v>224.75471777325347</v>
      </c>
      <c r="E1516" s="65">
        <f>E1515*(1+'Daily Returns'!E1516)</f>
        <v>215.46847636374486</v>
      </c>
      <c r="F1516" s="66">
        <f>F1515*(1+'Daily Returns'!E1516)</f>
        <v>215468.47636374464</v>
      </c>
    </row>
    <row r="1517" spans="1:6" x14ac:dyDescent="0.25">
      <c r="A1517" s="63">
        <f>'Daily Prices'!A1517</f>
        <v>44498</v>
      </c>
      <c r="B1517" s="64">
        <f>B1516*(1+'Daily Returns'!B1517)</f>
        <v>215.60244936479182</v>
      </c>
      <c r="C1517" s="64">
        <f>C1516*(1+'Daily Returns'!C1517)</f>
        <v>173.80025945435543</v>
      </c>
      <c r="D1517" s="64">
        <f>D1516*(1+'Daily Returns'!D1517)</f>
        <v>223.09893154768196</v>
      </c>
      <c r="E1517" s="64">
        <f>E1516*(1+'Daily Returns'!E1517)</f>
        <v>212.82810127051374</v>
      </c>
      <c r="F1517" s="39">
        <f>F1516*(1+'Daily Returns'!E1517)</f>
        <v>212828.10127051352</v>
      </c>
    </row>
    <row r="1518" spans="1:6" x14ac:dyDescent="0.25">
      <c r="A1518" s="60">
        <f>'Daily Prices'!A1518</f>
        <v>44501</v>
      </c>
      <c r="B1518" s="65">
        <f>B1517*(1+'Daily Returns'!B1518)</f>
        <v>218.62536599056062</v>
      </c>
      <c r="C1518" s="65">
        <f>C1517*(1+'Daily Returns'!C1518)</f>
        <v>175.94687016315629</v>
      </c>
      <c r="D1518" s="65">
        <f>D1517*(1+'Daily Returns'!D1518)</f>
        <v>223.71618297657642</v>
      </c>
      <c r="E1518" s="65">
        <f>E1517*(1+'Daily Returns'!E1518)</f>
        <v>214.95141494565357</v>
      </c>
      <c r="F1518" s="66">
        <f>F1517*(1+'Daily Returns'!E1518)</f>
        <v>214951.41494565335</v>
      </c>
    </row>
    <row r="1519" spans="1:6" x14ac:dyDescent="0.25">
      <c r="A1519" s="63">
        <f>'Daily Prices'!A1519</f>
        <v>44502</v>
      </c>
      <c r="B1519" s="64">
        <f>B1518*(1+'Daily Returns'!B1519)</f>
        <v>218.22765685335679</v>
      </c>
      <c r="C1519" s="64">
        <f>C1518*(1+'Daily Returns'!C1519)</f>
        <v>175.03179632636736</v>
      </c>
      <c r="D1519" s="64">
        <f>D1518*(1+'Daily Returns'!D1519)</f>
        <v>224.33514216499972</v>
      </c>
      <c r="E1519" s="64">
        <f>E1518*(1+'Daily Returns'!E1519)</f>
        <v>214.56534779878552</v>
      </c>
      <c r="F1519" s="39">
        <f>F1518*(1+'Daily Returns'!E1519)</f>
        <v>214565.34779878531</v>
      </c>
    </row>
    <row r="1520" spans="1:6" x14ac:dyDescent="0.25">
      <c r="A1520" s="60">
        <f>'Daily Prices'!A1520</f>
        <v>44508</v>
      </c>
      <c r="B1520" s="65">
        <f>B1519*(1+'Daily Returns'!B1520)</f>
        <v>220.10550561773195</v>
      </c>
      <c r="C1520" s="65">
        <f>C1519*(1+'Daily Returns'!C1520)</f>
        <v>176.39604773006377</v>
      </c>
      <c r="D1520" s="65">
        <f>D1519*(1+'Daily Returns'!D1520)</f>
        <v>224.95581383784133</v>
      </c>
      <c r="E1520" s="65">
        <f>E1519*(1+'Daily Returns'!E1520)</f>
        <v>215.96629580830447</v>
      </c>
      <c r="F1520" s="66">
        <f>F1519*(1+'Daily Returns'!E1520)</f>
        <v>215966.29580830425</v>
      </c>
    </row>
    <row r="1521" spans="1:6" x14ac:dyDescent="0.25">
      <c r="A1521" s="63">
        <f>'Daily Prices'!A1521</f>
        <v>44510</v>
      </c>
      <c r="B1521" s="64">
        <f>B1520*(1+'Daily Returns'!B1521)</f>
        <v>219.40464323599952</v>
      </c>
      <c r="C1521" s="64">
        <f>C1520*(1+'Daily Returns'!C1521)</f>
        <v>180.98265880049161</v>
      </c>
      <c r="D1521" s="64">
        <f>D1520*(1+'Daily Returns'!D1521)</f>
        <v>225.57820273305535</v>
      </c>
      <c r="E1521" s="64">
        <f>E1520*(1+'Daily Returns'!E1521)</f>
        <v>218.18544953231347</v>
      </c>
      <c r="F1521" s="39">
        <f>F1520*(1+'Daily Returns'!E1521)</f>
        <v>218185.44953231324</v>
      </c>
    </row>
    <row r="1522" spans="1:6" x14ac:dyDescent="0.25">
      <c r="A1522" s="60">
        <f>'Daily Prices'!A1522</f>
        <v>44511</v>
      </c>
      <c r="B1522" s="65">
        <f>B1521*(1+'Daily Returns'!B1522)</f>
        <v>217.83005677715951</v>
      </c>
      <c r="C1522" s="65">
        <f>C1521*(1+'Daily Returns'!C1522)</f>
        <v>180.84176835136526</v>
      </c>
      <c r="D1522" s="65">
        <f>D1521*(1+'Daily Returns'!D1522)</f>
        <v>228.07489661831744</v>
      </c>
      <c r="E1522" s="65">
        <f>E1521*(1+'Daily Returns'!E1522)</f>
        <v>218.3722190751717</v>
      </c>
      <c r="F1522" s="66">
        <f>F1521*(1+'Daily Returns'!E1522)</f>
        <v>218372.21907517148</v>
      </c>
    </row>
    <row r="1523" spans="1:6" x14ac:dyDescent="0.25">
      <c r="A1523" s="63">
        <f>'Daily Prices'!A1523</f>
        <v>44515</v>
      </c>
      <c r="B1523" s="64">
        <f>B1522*(1+'Daily Returns'!B1523)</f>
        <v>220.73478762550147</v>
      </c>
      <c r="C1523" s="64">
        <f>C1522*(1+'Daily Returns'!C1523)</f>
        <v>181.29963283055477</v>
      </c>
      <c r="D1523" s="64">
        <f>D1522*(1+'Daily Returns'!D1523)</f>
        <v>228.15025504313741</v>
      </c>
      <c r="E1523" s="64">
        <f>E1522*(1+'Daily Returns'!E1523)</f>
        <v>219.48860739267604</v>
      </c>
      <c r="F1523" s="39">
        <f>F1522*(1+'Daily Returns'!E1523)</f>
        <v>219488.60739267583</v>
      </c>
    </row>
    <row r="1524" spans="1:6" x14ac:dyDescent="0.25">
      <c r="A1524" s="60">
        <f>'Daily Prices'!A1524</f>
        <v>44516</v>
      </c>
      <c r="B1524" s="65">
        <f>B1523*(1+'Daily Returns'!B1524)</f>
        <v>219.29394631435554</v>
      </c>
      <c r="C1524" s="65">
        <f>C1523*(1+'Daily Returns'!C1524)</f>
        <v>181.30082515184822</v>
      </c>
      <c r="D1524" s="65">
        <f>D1523*(1+'Daily Returns'!D1524)</f>
        <v>226.35130880161262</v>
      </c>
      <c r="E1524" s="65">
        <f>E1523*(1+'Daily Returns'!E1524)</f>
        <v>218.54017775620574</v>
      </c>
      <c r="F1524" s="66">
        <f>F1523*(1+'Daily Returns'!E1524)</f>
        <v>218540.17775620552</v>
      </c>
    </row>
    <row r="1525" spans="1:6" x14ac:dyDescent="0.25">
      <c r="A1525" s="63">
        <f>'Daily Prices'!A1525</f>
        <v>44517</v>
      </c>
      <c r="B1525" s="64">
        <f>B1524*(1+'Daily Returns'!B1525)</f>
        <v>218.15229569783367</v>
      </c>
      <c r="C1525" s="64">
        <f>C1524*(1+'Daily Returns'!C1525)</f>
        <v>181.63040372130124</v>
      </c>
      <c r="D1525" s="64">
        <f>D1524*(1+'Daily Returns'!D1525)</f>
        <v>225.92413778626803</v>
      </c>
      <c r="E1525" s="64">
        <f>E1524*(1+'Daily Returns'!E1525)</f>
        <v>218.23404058906434</v>
      </c>
      <c r="F1525" s="39">
        <f>F1524*(1+'Daily Returns'!E1525)</f>
        <v>218234.04058906413</v>
      </c>
    </row>
    <row r="1526" spans="1:6" x14ac:dyDescent="0.25">
      <c r="A1526" s="60">
        <f>'Daily Prices'!A1526</f>
        <v>44518</v>
      </c>
      <c r="B1526" s="65">
        <f>B1525*(1+'Daily Returns'!B1526)</f>
        <v>216.79877589926207</v>
      </c>
      <c r="C1526" s="65">
        <f>C1525*(1+'Daily Returns'!C1526)</f>
        <v>180.84382543315746</v>
      </c>
      <c r="D1526" s="65">
        <f>D1525*(1+'Daily Returns'!D1526)</f>
        <v>223.75973467117325</v>
      </c>
      <c r="E1526" s="65">
        <f>E1525*(1+'Daily Returns'!E1526)</f>
        <v>216.82257503041038</v>
      </c>
      <c r="F1526" s="66">
        <f>F1525*(1+'Daily Returns'!E1526)</f>
        <v>216822.57503041017</v>
      </c>
    </row>
    <row r="1527" spans="1:6" x14ac:dyDescent="0.25">
      <c r="A1527" s="63">
        <f>'Daily Prices'!A1527</f>
        <v>44522</v>
      </c>
      <c r="B1527" s="64">
        <f>B1526*(1+'Daily Returns'!B1527)</f>
        <v>212.54496039994805</v>
      </c>
      <c r="C1527" s="64">
        <f>C1526*(1+'Daily Returns'!C1527)</f>
        <v>177.14895276848597</v>
      </c>
      <c r="D1527" s="64">
        <f>D1526*(1+'Daily Returns'!D1527)</f>
        <v>218.41873255106159</v>
      </c>
      <c r="E1527" s="64">
        <f>E1526*(1+'Daily Returns'!E1527)</f>
        <v>212.22167935365894</v>
      </c>
      <c r="F1527" s="39">
        <f>F1526*(1+'Daily Returns'!E1527)</f>
        <v>212221.67935365872</v>
      </c>
    </row>
    <row r="1528" spans="1:6" x14ac:dyDescent="0.25">
      <c r="A1528" s="60">
        <f>'Daily Prices'!A1528</f>
        <v>44523</v>
      </c>
      <c r="B1528" s="65">
        <f>B1527*(1+'Daily Returns'!B1528)</f>
        <v>213.26636260457997</v>
      </c>
      <c r="C1528" s="65">
        <f>C1527*(1+'Daily Returns'!C1528)</f>
        <v>174.61989517792603</v>
      </c>
      <c r="D1528" s="65">
        <f>D1527*(1+'Daily Returns'!D1528)</f>
        <v>221.01555448267223</v>
      </c>
      <c r="E1528" s="65">
        <f>E1527*(1+'Daily Returns'!E1528)</f>
        <v>211.98280543306632</v>
      </c>
      <c r="F1528" s="66">
        <f>F1527*(1+'Daily Returns'!E1528)</f>
        <v>211982.8054330661</v>
      </c>
    </row>
    <row r="1529" spans="1:6" x14ac:dyDescent="0.25">
      <c r="A1529" s="63">
        <f>'Daily Prices'!A1529</f>
        <v>44524</v>
      </c>
      <c r="B1529" s="64">
        <f>B1528*(1+'Daily Returns'!B1529)</f>
        <v>212.09090307602887</v>
      </c>
      <c r="C1529" s="64">
        <f>C1528*(1+'Daily Returns'!C1529)</f>
        <v>173.97060417016431</v>
      </c>
      <c r="D1529" s="64">
        <f>D1528*(1+'Daily Returns'!D1529)</f>
        <v>221.00736791284498</v>
      </c>
      <c r="E1529" s="64">
        <f>E1528*(1+'Daily Returns'!E1529)</f>
        <v>211.31464718548025</v>
      </c>
      <c r="F1529" s="39">
        <f>F1528*(1+'Daily Returns'!E1529)</f>
        <v>211314.64718548002</v>
      </c>
    </row>
    <row r="1530" spans="1:6" x14ac:dyDescent="0.25">
      <c r="A1530" s="60">
        <f>'Daily Prices'!A1530</f>
        <v>44525</v>
      </c>
      <c r="B1530" s="65">
        <f>B1529*(1+'Daily Returns'!B1530)</f>
        <v>213.74172317844443</v>
      </c>
      <c r="C1530" s="65">
        <f>C1529*(1+'Daily Returns'!C1530)</f>
        <v>174.55626976911373</v>
      </c>
      <c r="D1530" s="65">
        <f>D1529*(1+'Daily Returns'!D1530)</f>
        <v>221.898864375827</v>
      </c>
      <c r="E1530" s="65">
        <f>E1529*(1+'Daily Returns'!E1530)</f>
        <v>212.34835321330686</v>
      </c>
      <c r="F1530" s="66">
        <f>F1529*(1+'Daily Returns'!E1530)</f>
        <v>212348.35321330663</v>
      </c>
    </row>
    <row r="1531" spans="1:6" x14ac:dyDescent="0.25">
      <c r="A1531" s="63">
        <f>'Daily Prices'!A1531</f>
        <v>44526</v>
      </c>
      <c r="B1531" s="64">
        <f>B1530*(1+'Daily Returns'!B1531)</f>
        <v>207.60544199881153</v>
      </c>
      <c r="C1531" s="64">
        <f>C1530*(1+'Daily Returns'!C1531)</f>
        <v>176.86470861305497</v>
      </c>
      <c r="D1531" s="64">
        <f>D1530*(1+'Daily Returns'!D1531)</f>
        <v>215.41887948949434</v>
      </c>
      <c r="E1531" s="64">
        <f>E1530*(1+'Daily Returns'!E1531)</f>
        <v>209.78243322282822</v>
      </c>
      <c r="F1531" s="39">
        <f>F1530*(1+'Daily Returns'!E1531)</f>
        <v>209782.433222828</v>
      </c>
    </row>
    <row r="1532" spans="1:6" x14ac:dyDescent="0.25">
      <c r="A1532" s="60">
        <f>'Daily Prices'!A1532</f>
        <v>44529</v>
      </c>
      <c r="B1532" s="65">
        <f>B1531*(1+'Daily Returns'!B1532)</f>
        <v>208.1632163399558</v>
      </c>
      <c r="C1532" s="65">
        <f>C1531*(1+'Daily Returns'!C1532)</f>
        <v>175.78390211644978</v>
      </c>
      <c r="D1532" s="65">
        <f>D1531*(1+'Daily Returns'!D1532)</f>
        <v>214.08467851970073</v>
      </c>
      <c r="E1532" s="65">
        <f>E1531*(1+'Daily Returns'!E1532)</f>
        <v>209.04894708298505</v>
      </c>
      <c r="F1532" s="66">
        <f>F1531*(1+'Daily Returns'!E1532)</f>
        <v>209048.94708298481</v>
      </c>
    </row>
    <row r="1533" spans="1:6" x14ac:dyDescent="0.25">
      <c r="A1533" s="63">
        <f>'Daily Prices'!A1533</f>
        <v>44530</v>
      </c>
      <c r="B1533" s="64">
        <f>B1532*(1+'Daily Returns'!B1533)</f>
        <v>207.45173868691958</v>
      </c>
      <c r="C1533" s="64">
        <f>C1532*(1+'Daily Returns'!C1533)</f>
        <v>177.64856159538439</v>
      </c>
      <c r="D1533" s="64">
        <f>D1532*(1+'Daily Returns'!D1533)</f>
        <v>214.08950649677834</v>
      </c>
      <c r="E1533" s="64">
        <f>E1532*(1+'Daily Returns'!E1533)</f>
        <v>209.72301969322061</v>
      </c>
      <c r="F1533" s="39">
        <f>F1532*(1+'Daily Returns'!E1533)</f>
        <v>209723.01969322038</v>
      </c>
    </row>
    <row r="1534" spans="1:6" x14ac:dyDescent="0.25">
      <c r="A1534" s="60">
        <f>'Daily Prices'!A1534</f>
        <v>44531</v>
      </c>
      <c r="B1534" s="65">
        <f>B1533*(1+'Daily Returns'!B1534)</f>
        <v>209.70537532618286</v>
      </c>
      <c r="C1534" s="65">
        <f>C1533*(1+'Daily Returns'!C1534)</f>
        <v>175.80535079730359</v>
      </c>
      <c r="D1534" s="65">
        <f>D1533*(1+'Daily Returns'!D1534)</f>
        <v>215.13595123394748</v>
      </c>
      <c r="E1534" s="65">
        <f>E1533*(1+'Daily Returns'!E1534)</f>
        <v>209.84364236367173</v>
      </c>
      <c r="F1534" s="66">
        <f>F1533*(1+'Daily Returns'!E1534)</f>
        <v>209843.6423636715</v>
      </c>
    </row>
    <row r="1535" spans="1:6" x14ac:dyDescent="0.25">
      <c r="A1535" s="63">
        <f>'Daily Prices'!A1535</f>
        <v>44532</v>
      </c>
      <c r="B1535" s="64">
        <f>B1534*(1+'Daily Returns'!B1535)</f>
        <v>212.52823771227773</v>
      </c>
      <c r="C1535" s="64">
        <f>C1534*(1+'Daily Returns'!C1535)</f>
        <v>173.36943839439752</v>
      </c>
      <c r="D1535" s="64">
        <f>D1534*(1+'Daily Returns'!D1535)</f>
        <v>216.18751087191848</v>
      </c>
      <c r="E1535" s="64">
        <f>E1534*(1+'Daily Returns'!E1535)</f>
        <v>209.8357516960607</v>
      </c>
      <c r="F1535" s="39">
        <f>F1534*(1+'Daily Returns'!E1535)</f>
        <v>209835.75169606047</v>
      </c>
    </row>
    <row r="1536" spans="1:6" x14ac:dyDescent="0.25">
      <c r="A1536" s="60">
        <f>'Daily Prices'!A1536</f>
        <v>44533</v>
      </c>
      <c r="B1536" s="65">
        <f>B1535*(1+'Daily Returns'!B1536)</f>
        <v>209.74780005772919</v>
      </c>
      <c r="C1536" s="65">
        <f>C1535*(1+'Daily Returns'!C1536)</f>
        <v>174.25818944570392</v>
      </c>
      <c r="D1536" s="65">
        <f>D1535*(1+'Daily Returns'!D1536)</f>
        <v>217.24421041173039</v>
      </c>
      <c r="E1536" s="65">
        <f>E1535*(1+'Daily Returns'!E1536)</f>
        <v>209.75015967691692</v>
      </c>
      <c r="F1536" s="66">
        <f>F1535*(1+'Daily Returns'!E1536)</f>
        <v>209750.15967691669</v>
      </c>
    </row>
    <row r="1537" spans="1:6" x14ac:dyDescent="0.25">
      <c r="A1537" s="63">
        <f>'Daily Prices'!A1537</f>
        <v>44537</v>
      </c>
      <c r="B1537" s="64">
        <f>B1536*(1+'Daily Returns'!B1537)</f>
        <v>209.51946266369106</v>
      </c>
      <c r="C1537" s="64">
        <f>C1536*(1+'Daily Returns'!C1537)</f>
        <v>176.09015835730185</v>
      </c>
      <c r="D1537" s="64">
        <f>D1536*(1+'Daily Returns'!D1537)</f>
        <v>218.30607497663098</v>
      </c>
      <c r="E1537" s="64">
        <f>E1536*(1+'Daily Returns'!E1537)</f>
        <v>210.87126583388164</v>
      </c>
      <c r="F1537" s="39">
        <f>F1536*(1+'Daily Returns'!E1537)</f>
        <v>210871.26583388142</v>
      </c>
    </row>
    <row r="1538" spans="1:6" x14ac:dyDescent="0.25">
      <c r="A1538" s="60">
        <f>'Daily Prices'!A1538</f>
        <v>44538</v>
      </c>
      <c r="B1538" s="65">
        <f>B1537*(1+'Daily Returns'!B1538)</f>
        <v>213.21310447971675</v>
      </c>
      <c r="C1538" s="65">
        <f>C1537*(1+'Daily Returns'!C1538)</f>
        <v>176.25544553443652</v>
      </c>
      <c r="D1538" s="65">
        <f>D1537*(1+'Daily Returns'!D1538)</f>
        <v>219.37312981266447</v>
      </c>
      <c r="E1538" s="65">
        <f>E1537*(1+'Daily Returns'!E1538)</f>
        <v>212.37489580710522</v>
      </c>
      <c r="F1538" s="66">
        <f>F1537*(1+'Daily Returns'!E1538)</f>
        <v>212374.895807105</v>
      </c>
    </row>
    <row r="1539" spans="1:6" x14ac:dyDescent="0.25">
      <c r="A1539" s="63">
        <f>'Daily Prices'!A1539</f>
        <v>44540</v>
      </c>
      <c r="B1539" s="64">
        <f>B1538*(1+'Daily Returns'!B1539)</f>
        <v>213.71111338927389</v>
      </c>
      <c r="C1539" s="64">
        <f>C1538*(1+'Daily Returns'!C1539)</f>
        <v>176.4601710312842</v>
      </c>
      <c r="D1539" s="64">
        <f>D1538*(1+'Daily Returns'!D1539)</f>
        <v>220.44540028927608</v>
      </c>
      <c r="E1539" s="64">
        <f>E1538*(1+'Daily Returns'!E1539)</f>
        <v>212.93380199453347</v>
      </c>
      <c r="F1539" s="39">
        <f>F1538*(1+'Daily Returns'!E1539)</f>
        <v>212933.80199453325</v>
      </c>
    </row>
    <row r="1540" spans="1:6" x14ac:dyDescent="0.25">
      <c r="A1540" s="60">
        <f>'Daily Prices'!A1540</f>
        <v>44543</v>
      </c>
      <c r="B1540" s="65">
        <f>B1539*(1+'Daily Returns'!B1540)</f>
        <v>211.88161500446739</v>
      </c>
      <c r="C1540" s="65">
        <f>C1539*(1+'Daily Returns'!C1540)</f>
        <v>177.6738754936186</v>
      </c>
      <c r="D1540" s="65">
        <f>D1539*(1+'Daily Returns'!D1540)</f>
        <v>221.52291189991445</v>
      </c>
      <c r="E1540" s="65">
        <f>E1539*(1+'Daily Returns'!E1540)</f>
        <v>213.28501647562564</v>
      </c>
      <c r="F1540" s="66">
        <f>F1539*(1+'Daily Returns'!E1540)</f>
        <v>213285.01647562542</v>
      </c>
    </row>
    <row r="1541" spans="1:6" x14ac:dyDescent="0.25">
      <c r="A1541" s="63">
        <f>'Daily Prices'!A1541</f>
        <v>44544</v>
      </c>
      <c r="B1541" s="64">
        <f>B1540*(1+'Daily Returns'!B1541)</f>
        <v>211.27694443050839</v>
      </c>
      <c r="C1541" s="64">
        <f>C1540*(1+'Daily Returns'!C1541)</f>
        <v>177.06440277609155</v>
      </c>
      <c r="D1541" s="64">
        <f>D1540*(1+'Daily Returns'!D1541)</f>
        <v>221.74667814185906</v>
      </c>
      <c r="E1541" s="64">
        <f>E1540*(1+'Daily Returns'!E1541)</f>
        <v>212.87439557923648</v>
      </c>
      <c r="F1541" s="39">
        <f>F1540*(1+'Daily Returns'!E1541)</f>
        <v>212874.39557923627</v>
      </c>
    </row>
    <row r="1542" spans="1:6" x14ac:dyDescent="0.25">
      <c r="A1542" s="60">
        <f>'Daily Prices'!A1542</f>
        <v>44545</v>
      </c>
      <c r="B1542" s="65">
        <f>B1541*(1+'Daily Returns'!B1542)</f>
        <v>210.08069060337593</v>
      </c>
      <c r="C1542" s="65">
        <f>C1541*(1+'Daily Returns'!C1542)</f>
        <v>177.14838936391834</v>
      </c>
      <c r="D1542" s="65">
        <f>D1541*(1+'Daily Returns'!D1542)</f>
        <v>220.23027351539756</v>
      </c>
      <c r="E1542" s="65">
        <f>E1541*(1+'Daily Returns'!E1542)</f>
        <v>212.11647532169079</v>
      </c>
      <c r="F1542" s="66">
        <f>F1541*(1+'Daily Returns'!E1542)</f>
        <v>212116.47532169055</v>
      </c>
    </row>
    <row r="1543" spans="1:6" x14ac:dyDescent="0.25">
      <c r="A1543" s="63">
        <f>'Daily Prices'!A1543</f>
        <v>44546</v>
      </c>
      <c r="B1543" s="64">
        <f>B1542*(1+'Daily Returns'!B1543)</f>
        <v>210.49188695172259</v>
      </c>
      <c r="C1543" s="64">
        <f>C1542*(1+'Daily Returns'!C1543)</f>
        <v>179.38834179685014</v>
      </c>
      <c r="D1543" s="64">
        <f>D1542*(1+'Daily Returns'!D1543)</f>
        <v>219.58353449904541</v>
      </c>
      <c r="E1543" s="64">
        <f>E1542*(1+'Daily Returns'!E1543)</f>
        <v>213.12699867131326</v>
      </c>
      <c r="F1543" s="39">
        <f>F1542*(1+'Daily Returns'!E1543)</f>
        <v>213126.99867131302</v>
      </c>
    </row>
    <row r="1544" spans="1:6" x14ac:dyDescent="0.25">
      <c r="A1544" s="60">
        <f>'Daily Prices'!A1544</f>
        <v>44547</v>
      </c>
      <c r="B1544" s="65">
        <f>B1543*(1+'Daily Returns'!B1544)</f>
        <v>207.25859164432688</v>
      </c>
      <c r="C1544" s="65">
        <f>C1543*(1+'Daily Returns'!C1544)</f>
        <v>180.00352717464116</v>
      </c>
      <c r="D1544" s="65">
        <f>D1543*(1+'Daily Returns'!D1544)</f>
        <v>215.51480929490592</v>
      </c>
      <c r="E1544" s="65">
        <f>E1543*(1+'Daily Returns'!E1544)</f>
        <v>211.2524947030943</v>
      </c>
      <c r="F1544" s="66">
        <f>F1543*(1+'Daily Returns'!E1544)</f>
        <v>211252.49470309407</v>
      </c>
    </row>
    <row r="1545" spans="1:6" x14ac:dyDescent="0.25">
      <c r="A1545" s="63">
        <f>'Daily Prices'!A1545</f>
        <v>44550</v>
      </c>
      <c r="B1545" s="64">
        <f>B1544*(1+'Daily Returns'!B1545)</f>
        <v>202.93348660040078</v>
      </c>
      <c r="C1545" s="64">
        <f>C1544*(1+'Daily Returns'!C1545)</f>
        <v>178.28089805639928</v>
      </c>
      <c r="D1545" s="64">
        <f>D1544*(1+'Daily Returns'!D1545)</f>
        <v>209.54197191376861</v>
      </c>
      <c r="E1545" s="64">
        <f>E1544*(1+'Daily Returns'!E1545)</f>
        <v>207.36487407421825</v>
      </c>
      <c r="F1545" s="39">
        <f>F1544*(1+'Daily Returns'!E1545)</f>
        <v>207364.87407421801</v>
      </c>
    </row>
    <row r="1546" spans="1:6" x14ac:dyDescent="0.25">
      <c r="A1546" s="60">
        <f>'Daily Prices'!A1546</f>
        <v>44551</v>
      </c>
      <c r="B1546" s="65">
        <f>B1545*(1+'Daily Returns'!B1546)</f>
        <v>204.74026394217688</v>
      </c>
      <c r="C1546" s="65">
        <f>C1545*(1+'Daily Returns'!C1546)</f>
        <v>177.91993916278952</v>
      </c>
      <c r="D1546" s="65">
        <f>D1545*(1+'Daily Returns'!D1546)</f>
        <v>211.64487079913565</v>
      </c>
      <c r="E1546" s="65">
        <f>E1545*(1+'Daily Returns'!E1546)</f>
        <v>208.3751208582938</v>
      </c>
      <c r="F1546" s="66">
        <f>F1545*(1+'Daily Returns'!E1546)</f>
        <v>208375.12085829355</v>
      </c>
    </row>
    <row r="1547" spans="1:6" x14ac:dyDescent="0.25">
      <c r="A1547" s="63">
        <f>'Daily Prices'!A1547</f>
        <v>44552</v>
      </c>
      <c r="B1547" s="64">
        <f>B1546*(1+'Daily Returns'!B1547)</f>
        <v>206.96347256061381</v>
      </c>
      <c r="C1547" s="64">
        <f>C1546*(1+'Daily Returns'!C1547)</f>
        <v>177.28872951090946</v>
      </c>
      <c r="D1547" s="64">
        <f>D1546*(1+'Daily Returns'!D1547)</f>
        <v>214.54984361552562</v>
      </c>
      <c r="E1547" s="64">
        <f>E1546*(1+'Daily Returns'!E1547)</f>
        <v>209.6162499234286</v>
      </c>
      <c r="F1547" s="39">
        <f>F1546*(1+'Daily Returns'!E1547)</f>
        <v>209616.24992342835</v>
      </c>
    </row>
    <row r="1548" spans="1:6" x14ac:dyDescent="0.25">
      <c r="A1548" s="60">
        <f>'Daily Prices'!A1548</f>
        <v>44553</v>
      </c>
      <c r="B1548" s="65">
        <f>B1547*(1+'Daily Returns'!B1548)</f>
        <v>208.36207090855768</v>
      </c>
      <c r="C1548" s="65">
        <f>C1547*(1+'Daily Returns'!C1548)</f>
        <v>177.44751788187241</v>
      </c>
      <c r="D1548" s="65">
        <f>D1547*(1+'Daily Returns'!D1548)</f>
        <v>216.41281303134036</v>
      </c>
      <c r="E1548" s="65">
        <f>E1547*(1+'Daily Returns'!E1548)</f>
        <v>210.66234349832956</v>
      </c>
      <c r="F1548" s="66">
        <f>F1547*(1+'Daily Returns'!E1548)</f>
        <v>210662.34349832931</v>
      </c>
    </row>
    <row r="1549" spans="1:6" x14ac:dyDescent="0.25">
      <c r="A1549" s="63">
        <f>'Daily Prices'!A1549</f>
        <v>44554</v>
      </c>
      <c r="B1549" s="64">
        <f>B1548*(1+'Daily Returns'!B1549)</f>
        <v>207.66782489455571</v>
      </c>
      <c r="C1549" s="64">
        <f>C1548*(1+'Daily Returns'!C1549)</f>
        <v>177.44751788187241</v>
      </c>
      <c r="D1549" s="64">
        <f>D1548*(1+'Daily Returns'!D1549)</f>
        <v>214.52843258674665</v>
      </c>
      <c r="E1549" s="64">
        <f>E1548*(1+'Daily Returns'!E1549)</f>
        <v>209.9014776546168</v>
      </c>
      <c r="F1549" s="39">
        <f>F1548*(1+'Daily Returns'!E1549)</f>
        <v>209901.47765461655</v>
      </c>
    </row>
    <row r="1550" spans="1:6" x14ac:dyDescent="0.25">
      <c r="A1550" s="60">
        <f>'Daily Prices'!A1550</f>
        <v>44557</v>
      </c>
      <c r="B1550" s="65">
        <f>B1549*(1+'Daily Returns'!B1550)</f>
        <v>208.74363901679271</v>
      </c>
      <c r="C1550" s="65">
        <f>C1549*(1+'Daily Returns'!C1550)</f>
        <v>177.44751788187241</v>
      </c>
      <c r="D1550" s="65">
        <f>D1549*(1+'Daily Returns'!D1550)</f>
        <v>215.27739876991589</v>
      </c>
      <c r="E1550" s="65">
        <f>E1549*(1+'Daily Returns'!E1550)</f>
        <v>210.44753703173123</v>
      </c>
      <c r="F1550" s="66">
        <f>F1549*(1+'Daily Returns'!E1550)</f>
        <v>210447.53703173099</v>
      </c>
    </row>
    <row r="1551" spans="1:6" x14ac:dyDescent="0.25">
      <c r="A1551" s="63">
        <f>'Daily Prices'!A1551</f>
        <v>44558</v>
      </c>
      <c r="B1551" s="64">
        <f>B1550*(1+'Daily Returns'!B1551)</f>
        <v>210.47858150892401</v>
      </c>
      <c r="C1551" s="64">
        <f>C1550*(1+'Daily Returns'!C1551)</f>
        <v>177.44751788187241</v>
      </c>
      <c r="D1551" s="64">
        <f>D1550*(1+'Daily Returns'!D1551)</f>
        <v>217.61896765255406</v>
      </c>
      <c r="E1551" s="64">
        <f>E1550*(1+'Daily Returns'!E1551)</f>
        <v>211.6589786554955</v>
      </c>
      <c r="F1551" s="39">
        <f>F1550*(1+'Daily Returns'!E1551)</f>
        <v>211658.97865549524</v>
      </c>
    </row>
    <row r="1552" spans="1:6" x14ac:dyDescent="0.25">
      <c r="A1552" s="60">
        <f>'Daily Prices'!A1552</f>
        <v>44559</v>
      </c>
      <c r="B1552" s="65">
        <f>B1551*(1+'Daily Returns'!B1552)</f>
        <v>210.14779947607045</v>
      </c>
      <c r="C1552" s="65">
        <f>C1551*(1+'Daily Returns'!C1552)</f>
        <v>175.29161754892644</v>
      </c>
      <c r="D1552" s="65">
        <f>D1551*(1+'Daily Returns'!D1552)</f>
        <v>217.11937698104546</v>
      </c>
      <c r="E1552" s="65">
        <f>E1551*(1+'Daily Returns'!E1552)</f>
        <v>210.38479392543974</v>
      </c>
      <c r="F1552" s="66">
        <f>F1551*(1+'Daily Returns'!E1552)</f>
        <v>210384.79392543947</v>
      </c>
    </row>
    <row r="1553" spans="1:6" x14ac:dyDescent="0.25">
      <c r="A1553" s="63">
        <f>'Daily Prices'!A1553</f>
        <v>44560</v>
      </c>
      <c r="B1553" s="64">
        <f>B1552*(1+'Daily Returns'!B1553)</f>
        <v>210.10355706108169</v>
      </c>
      <c r="C1553" s="64">
        <f>C1552*(1+'Daily Returns'!C1553)</f>
        <v>176.20957392071125</v>
      </c>
      <c r="D1553" s="64">
        <f>D1552*(1+'Daily Returns'!D1553)</f>
        <v>216.89791977161619</v>
      </c>
      <c r="E1553" s="64">
        <f>E1552*(1+'Daily Returns'!E1553)</f>
        <v>210.74782187440763</v>
      </c>
      <c r="F1553" s="39">
        <f>F1552*(1+'Daily Returns'!E1553)</f>
        <v>210747.82187440738</v>
      </c>
    </row>
    <row r="1554" spans="1:6" x14ac:dyDescent="0.25">
      <c r="A1554" s="60">
        <f>'Daily Prices'!A1554</f>
        <v>44561</v>
      </c>
      <c r="B1554" s="65">
        <f>B1553*(1+'Daily Returns'!B1554)</f>
        <v>211.77400814467546</v>
      </c>
      <c r="C1554" s="65">
        <f>C1553*(1+'Daily Returns'!C1554)</f>
        <v>176.20957392071125</v>
      </c>
      <c r="D1554" s="65">
        <f>D1553*(1+'Daily Returns'!D1554)</f>
        <v>218.53208505636192</v>
      </c>
      <c r="E1554" s="65">
        <f>E1553*(1+'Daily Returns'!E1554)</f>
        <v>211.72684254339384</v>
      </c>
      <c r="F1554" s="66">
        <f>F1553*(1+'Daily Returns'!E1554)</f>
        <v>211726.84254339358</v>
      </c>
    </row>
    <row r="1555" spans="1:6" x14ac:dyDescent="0.25">
      <c r="A1555" s="63">
        <f>'Daily Prices'!A1555</f>
        <v>44565</v>
      </c>
      <c r="B1555" s="64">
        <f>B1554*(1+'Daily Returns'!B1555)</f>
        <v>217.59826578458072</v>
      </c>
      <c r="C1555" s="64">
        <f>C1554*(1+'Daily Returns'!C1555)</f>
        <v>176.91489092684219</v>
      </c>
      <c r="D1555" s="64">
        <f>D1554*(1+'Daily Returns'!D1555)</f>
        <v>221.50965872861369</v>
      </c>
      <c r="E1555" s="64">
        <f>E1554*(1+'Daily Returns'!E1555)</f>
        <v>214.67817869735299</v>
      </c>
      <c r="F1555" s="39">
        <f>F1554*(1+'Daily Returns'!E1555)</f>
        <v>214678.17869735273</v>
      </c>
    </row>
    <row r="1556" spans="1:6" x14ac:dyDescent="0.25">
      <c r="A1556" s="60">
        <f>'Daily Prices'!A1556</f>
        <v>44567</v>
      </c>
      <c r="B1556" s="65">
        <f>B1555*(1+'Daily Returns'!B1556)</f>
        <v>216.67455541280628</v>
      </c>
      <c r="C1556" s="65">
        <f>C1555*(1+'Daily Returns'!C1556)</f>
        <v>174.4131650090136</v>
      </c>
      <c r="D1556" s="65">
        <f>D1555*(1+'Daily Returns'!D1556)</f>
        <v>224.52780285060618</v>
      </c>
      <c r="E1556" s="65">
        <f>E1555*(1+'Daily Returns'!E1556)</f>
        <v>214.06801093226409</v>
      </c>
      <c r="F1556" s="66">
        <f>F1555*(1+'Daily Returns'!E1556)</f>
        <v>214068.01093226383</v>
      </c>
    </row>
    <row r="1557" spans="1:6" x14ac:dyDescent="0.25">
      <c r="A1557" s="63">
        <f>'Daily Prices'!A1557</f>
        <v>44568</v>
      </c>
      <c r="B1557" s="64">
        <f>B1556*(1+'Daily Returns'!B1557)</f>
        <v>217.19372215763337</v>
      </c>
      <c r="C1557" s="64">
        <f>C1556*(1+'Daily Returns'!C1557)</f>
        <v>174.3929086494532</v>
      </c>
      <c r="D1557" s="64">
        <f>D1556*(1+'Daily Returns'!D1557)</f>
        <v>215.59583534499103</v>
      </c>
      <c r="E1557" s="64">
        <f>E1556*(1+'Daily Returns'!E1557)</f>
        <v>211.65718298857905</v>
      </c>
      <c r="F1557" s="39">
        <f>F1556*(1+'Daily Returns'!E1557)</f>
        <v>211657.1829885788</v>
      </c>
    </row>
    <row r="1558" spans="1:6" x14ac:dyDescent="0.25">
      <c r="A1558" s="60">
        <f>'Daily Prices'!A1558</f>
        <v>44572</v>
      </c>
      <c r="B1558" s="65">
        <f>B1557*(1+'Daily Returns'!B1558)</f>
        <v>220.36463456928487</v>
      </c>
      <c r="C1558" s="65">
        <f>C1557*(1+'Daily Returns'!C1558)</f>
        <v>174.82860381404015</v>
      </c>
      <c r="D1558" s="65">
        <f>D1557*(1+'Daily Returns'!D1558)</f>
        <v>221.00100850921365</v>
      </c>
      <c r="E1558" s="65">
        <f>E1557*(1+'Daily Returns'!E1558)</f>
        <v>214.38765368549775</v>
      </c>
      <c r="F1558" s="66">
        <f>F1557*(1+'Daily Returns'!E1558)</f>
        <v>214387.6536854975</v>
      </c>
    </row>
    <row r="1559" spans="1:6" x14ac:dyDescent="0.25">
      <c r="A1559" s="63">
        <f>'Daily Prices'!A1559</f>
        <v>44573</v>
      </c>
      <c r="B1559" s="64">
        <f>B1558*(1+'Daily Returns'!B1559)</f>
        <v>222.30283042394871</v>
      </c>
      <c r="C1559" s="64">
        <f>C1558*(1+'Daily Returns'!C1559)</f>
        <v>176.04204622773881</v>
      </c>
      <c r="D1559" s="64">
        <f>D1558*(1+'Daily Returns'!D1559)</f>
        <v>226.54169401711476</v>
      </c>
      <c r="E1559" s="64">
        <f>E1558*(1+'Daily Returns'!E1559)</f>
        <v>217.16101118393436</v>
      </c>
      <c r="F1559" s="39">
        <f>F1558*(1+'Daily Returns'!E1559)</f>
        <v>217161.01118393411</v>
      </c>
    </row>
    <row r="1560" spans="1:6" x14ac:dyDescent="0.25">
      <c r="A1560" s="60">
        <f>'Daily Prices'!A1560</f>
        <v>44574</v>
      </c>
      <c r="B1560" s="65">
        <f>B1559*(1+'Daily Returns'!B1560)</f>
        <v>222.61278180455199</v>
      </c>
      <c r="C1560" s="65">
        <f>C1559*(1+'Daily Returns'!C1560)</f>
        <v>176.2398929478922</v>
      </c>
      <c r="D1560" s="65">
        <f>D1559*(1+'Daily Returns'!D1560)</f>
        <v>232.22128927979239</v>
      </c>
      <c r="E1560" s="65">
        <f>E1559*(1+'Daily Returns'!E1560)</f>
        <v>218.98279338727207</v>
      </c>
      <c r="F1560" s="66">
        <f>F1559*(1+'Daily Returns'!E1560)</f>
        <v>218982.79338727181</v>
      </c>
    </row>
    <row r="1561" spans="1:6" x14ac:dyDescent="0.25">
      <c r="A1561" s="63">
        <f>'Daily Prices'!A1561</f>
        <v>44575</v>
      </c>
      <c r="B1561" s="64">
        <f>B1560*(1+'Daily Returns'!B1561)</f>
        <v>222.56817585287473</v>
      </c>
      <c r="C1561" s="64">
        <f>C1560*(1+'Daily Returns'!C1561)</f>
        <v>176.99822239307881</v>
      </c>
      <c r="D1561" s="64">
        <f>D1560*(1+'Daily Returns'!D1561)</f>
        <v>232.76076324020295</v>
      </c>
      <c r="E1561" s="64">
        <f>E1560*(1+'Daily Returns'!E1561)</f>
        <v>219.49914354953538</v>
      </c>
      <c r="F1561" s="39">
        <f>F1560*(1+'Daily Returns'!E1561)</f>
        <v>219499.14354953513</v>
      </c>
    </row>
    <row r="1562" spans="1:6" x14ac:dyDescent="0.25">
      <c r="A1562" s="60">
        <f>'Daily Prices'!A1562</f>
        <v>44578</v>
      </c>
      <c r="B1562" s="65">
        <f>B1561*(1+'Daily Returns'!B1562)</f>
        <v>222.88038116094665</v>
      </c>
      <c r="C1562" s="65">
        <f>C1561*(1+'Daily Returns'!C1562)</f>
        <v>176.92057738224264</v>
      </c>
      <c r="D1562" s="65">
        <f>D1561*(1+'Daily Returns'!D1562)</f>
        <v>233.54436491110289</v>
      </c>
      <c r="E1562" s="65">
        <f>E1561*(1+'Daily Returns'!E1562)</f>
        <v>219.77468466801153</v>
      </c>
      <c r="F1562" s="66">
        <f>F1561*(1+'Daily Returns'!E1562)</f>
        <v>219774.68466801129</v>
      </c>
    </row>
    <row r="1563" spans="1:6" x14ac:dyDescent="0.25">
      <c r="A1563" s="63">
        <f>'Daily Prices'!A1563</f>
        <v>44579</v>
      </c>
      <c r="B1563" s="64">
        <f>B1562*(1+'Daily Returns'!B1563)</f>
        <v>220.8662061383892</v>
      </c>
      <c r="C1563" s="64">
        <f>C1562*(1+'Daily Returns'!C1563)</f>
        <v>177.56768028389408</v>
      </c>
      <c r="D1563" s="64">
        <f>D1562*(1+'Daily Returns'!D1563)</f>
        <v>230.90807951468395</v>
      </c>
      <c r="E1563" s="64">
        <f>E1562*(1+'Daily Returns'!E1563)</f>
        <v>218.75613496887524</v>
      </c>
      <c r="F1563" s="39">
        <f>F1562*(1+'Daily Returns'!E1563)</f>
        <v>218756.13496887501</v>
      </c>
    </row>
    <row r="1564" spans="1:6" x14ac:dyDescent="0.25">
      <c r="A1564" s="60">
        <f>'Daily Prices'!A1564</f>
        <v>44580</v>
      </c>
      <c r="B1564" s="65">
        <f>B1563*(1+'Daily Returns'!B1564)</f>
        <v>218.48126004724472</v>
      </c>
      <c r="C1564" s="65">
        <f>C1563*(1+'Daily Returns'!C1564)</f>
        <v>178.06833730533637</v>
      </c>
      <c r="D1564" s="65">
        <f>D1563*(1+'Daily Returns'!D1564)</f>
        <v>231.11778164948944</v>
      </c>
      <c r="E1564" s="65">
        <f>E1563*(1+'Daily Returns'!E1564)</f>
        <v>218.35380206397821</v>
      </c>
      <c r="F1564" s="66">
        <f>F1563*(1+'Daily Returns'!E1564)</f>
        <v>218353.80206397796</v>
      </c>
    </row>
    <row r="1565" spans="1:6" x14ac:dyDescent="0.25">
      <c r="A1565" s="63">
        <f>'Daily Prices'!A1565</f>
        <v>44581</v>
      </c>
      <c r="B1565" s="64">
        <f>B1564*(1+'Daily Returns'!B1565)</f>
        <v>216.17571036886565</v>
      </c>
      <c r="C1565" s="64">
        <f>C1564*(1+'Daily Returns'!C1565)</f>
        <v>179.70361251077927</v>
      </c>
      <c r="D1565" s="64">
        <f>D1564*(1+'Daily Returns'!D1565)</f>
        <v>230.12741661243999</v>
      </c>
      <c r="E1565" s="64">
        <f>E1564*(1+'Daily Returns'!E1565)</f>
        <v>218.18393298718544</v>
      </c>
      <c r="F1565" s="39">
        <f>F1564*(1+'Daily Returns'!E1565)</f>
        <v>218183.9329871852</v>
      </c>
    </row>
    <row r="1566" spans="1:6" x14ac:dyDescent="0.25">
      <c r="A1566" s="60">
        <f>'Daily Prices'!A1566</f>
        <v>44582</v>
      </c>
      <c r="B1566" s="65">
        <f>B1565*(1+'Daily Returns'!B1566)</f>
        <v>214.62180914760049</v>
      </c>
      <c r="C1566" s="65">
        <f>C1565*(1+'Daily Returns'!C1566)</f>
        <v>178.90652607233335</v>
      </c>
      <c r="D1566" s="65">
        <f>D1565*(1+'Daily Returns'!D1566)</f>
        <v>226.31520392955409</v>
      </c>
      <c r="E1566" s="65">
        <f>E1565*(1+'Daily Returns'!E1566)</f>
        <v>216.24201640165458</v>
      </c>
      <c r="F1566" s="66">
        <f>F1565*(1+'Daily Returns'!E1566)</f>
        <v>216242.01640165434</v>
      </c>
    </row>
    <row r="1567" spans="1:6" x14ac:dyDescent="0.25">
      <c r="A1567" s="63">
        <f>'Daily Prices'!A1567</f>
        <v>44585</v>
      </c>
      <c r="B1567" s="64">
        <f>B1566*(1+'Daily Returns'!B1567)</f>
        <v>209.0027316146768</v>
      </c>
      <c r="C1567" s="64">
        <f>C1566*(1+'Daily Returns'!C1567)</f>
        <v>179.216071023567</v>
      </c>
      <c r="D1567" s="64">
        <f>D1566*(1+'Daily Returns'!D1567)</f>
        <v>221.49940175066703</v>
      </c>
      <c r="E1567" s="64">
        <f>E1566*(1+'Daily Returns'!E1567)</f>
        <v>213.31278870361626</v>
      </c>
      <c r="F1567" s="39">
        <f>F1566*(1+'Daily Returns'!E1567)</f>
        <v>213312.78870361604</v>
      </c>
    </row>
    <row r="1568" spans="1:6" x14ac:dyDescent="0.25">
      <c r="A1568" s="60">
        <f>'Daily Prices'!A1568</f>
        <v>44586</v>
      </c>
      <c r="B1568" s="65">
        <f>B1567*(1+'Daily Returns'!B1568)</f>
        <v>210.33560252934237</v>
      </c>
      <c r="C1568" s="65">
        <f>C1567*(1+'Daily Returns'!C1568)</f>
        <v>180.95727939009831</v>
      </c>
      <c r="D1568" s="65">
        <f>D1567*(1+'Daily Returns'!D1568)</f>
        <v>225.42034887382249</v>
      </c>
      <c r="E1568" s="65">
        <f>E1567*(1+'Daily Returns'!E1568)</f>
        <v>215.68269726960554</v>
      </c>
      <c r="F1568" s="66">
        <f>F1567*(1+'Daily Returns'!E1568)</f>
        <v>215682.6972696053</v>
      </c>
    </row>
    <row r="1569" spans="1:6" x14ac:dyDescent="0.25">
      <c r="A1569" s="63">
        <f>'Daily Prices'!A1569</f>
        <v>44588</v>
      </c>
      <c r="B1569" s="64">
        <f>B1568*(1+'Daily Returns'!B1569)</f>
        <v>208.22269094219209</v>
      </c>
      <c r="C1569" s="64">
        <f>C1568*(1+'Daily Returns'!C1569)</f>
        <v>178.11665907380839</v>
      </c>
      <c r="D1569" s="64">
        <f>D1568*(1+'Daily Returns'!D1569)</f>
        <v>225.08805810365519</v>
      </c>
      <c r="E1569" s="64">
        <f>E1568*(1+'Daily Returns'!E1569)</f>
        <v>213.58303630797414</v>
      </c>
      <c r="F1569" s="39">
        <f>F1568*(1+'Daily Returns'!E1569)</f>
        <v>213583.0363079739</v>
      </c>
    </row>
    <row r="1570" spans="1:6" x14ac:dyDescent="0.25">
      <c r="A1570" s="60">
        <f>'Daily Prices'!A1570</f>
        <v>44589</v>
      </c>
      <c r="B1570" s="65">
        <f>B1569*(1+'Daily Returns'!B1570)</f>
        <v>207.94382194845437</v>
      </c>
      <c r="C1570" s="65">
        <f>C1569*(1+'Daily Returns'!C1570)</f>
        <v>175.76403882984346</v>
      </c>
      <c r="D1570" s="65">
        <f>D1569*(1+'Daily Returns'!D1570)</f>
        <v>225.43126430025879</v>
      </c>
      <c r="E1570" s="65">
        <f>E1569*(1+'Daily Returns'!E1570)</f>
        <v>212.46649255541732</v>
      </c>
      <c r="F1570" s="66">
        <f>F1569*(1+'Daily Returns'!E1570)</f>
        <v>212466.49255541709</v>
      </c>
    </row>
    <row r="1571" spans="1:6" x14ac:dyDescent="0.25">
      <c r="A1571" s="63">
        <f>'Daily Prices'!A1571</f>
        <v>44592</v>
      </c>
      <c r="B1571" s="64">
        <f>B1570*(1+'Daily Returns'!B1571)</f>
        <v>210.90279247071842</v>
      </c>
      <c r="C1571" s="64">
        <f>C1570*(1+'Daily Returns'!C1571)</f>
        <v>175.47164496183413</v>
      </c>
      <c r="D1571" s="64">
        <f>D1570*(1+'Daily Returns'!D1571)</f>
        <v>228.79111652217782</v>
      </c>
      <c r="E1571" s="64">
        <f>E1570*(1+'Daily Returns'!E1571)</f>
        <v>214.18209746175958</v>
      </c>
      <c r="F1571" s="39">
        <f>F1570*(1+'Daily Returns'!E1571)</f>
        <v>214182.09746175935</v>
      </c>
    </row>
    <row r="1572" spans="1:6" x14ac:dyDescent="0.25">
      <c r="A1572" s="60">
        <f>'Daily Prices'!A1572</f>
        <v>44594</v>
      </c>
      <c r="B1572" s="65">
        <f>B1571*(1+'Daily Returns'!B1572)</f>
        <v>216.51638059964597</v>
      </c>
      <c r="C1572" s="65">
        <f>C1571*(1+'Daily Returns'!C1572)</f>
        <v>176.72490566576752</v>
      </c>
      <c r="D1572" s="65">
        <f>D1571*(1+'Daily Returns'!D1572)</f>
        <v>232.02355213165745</v>
      </c>
      <c r="E1572" s="65">
        <f>E1571*(1+'Daily Returns'!E1572)</f>
        <v>217.41206583782107</v>
      </c>
      <c r="F1572" s="66">
        <f>F1571*(1+'Daily Returns'!E1572)</f>
        <v>217412.06583782082</v>
      </c>
    </row>
    <row r="1573" spans="1:6" x14ac:dyDescent="0.25">
      <c r="A1573" s="63">
        <f>'Daily Prices'!A1573</f>
        <v>44595</v>
      </c>
      <c r="B1573" s="64">
        <f>B1572*(1+'Daily Returns'!B1573)</f>
        <v>213.71602113456839</v>
      </c>
      <c r="C1573" s="64">
        <f>C1572*(1+'Daily Returns'!C1573)</f>
        <v>175.50285495437777</v>
      </c>
      <c r="D1573" s="64">
        <f>D1572*(1+'Daily Returns'!D1573)</f>
        <v>216.49278952119118</v>
      </c>
      <c r="E1573" s="64">
        <f>E1572*(1+'Daily Returns'!E1573)</f>
        <v>211.60130405027834</v>
      </c>
      <c r="F1573" s="39">
        <f>F1572*(1+'Daily Returns'!E1573)</f>
        <v>211601.30405027809</v>
      </c>
    </row>
    <row r="1574" spans="1:6" x14ac:dyDescent="0.25">
      <c r="A1574" s="60">
        <f>'Daily Prices'!A1574</f>
        <v>44600</v>
      </c>
      <c r="B1574" s="65">
        <f>B1573*(1+'Daily Returns'!B1574)</f>
        <v>210.15539739285978</v>
      </c>
      <c r="C1574" s="65">
        <f>C1573*(1+'Daily Returns'!C1574)</f>
        <v>178.44220209426751</v>
      </c>
      <c r="D1574" s="65">
        <f>D1573*(1+'Daily Returns'!D1574)</f>
        <v>217.31068327893382</v>
      </c>
      <c r="E1574" s="65">
        <f>E1573*(1+'Daily Returns'!E1574)</f>
        <v>212.20108252051969</v>
      </c>
      <c r="F1574" s="66">
        <f>F1573*(1+'Daily Returns'!E1574)</f>
        <v>212201.08252051944</v>
      </c>
    </row>
    <row r="1575" spans="1:6" x14ac:dyDescent="0.25">
      <c r="A1575" s="63">
        <f>'Daily Prices'!A1575</f>
        <v>44601</v>
      </c>
      <c r="B1575" s="64">
        <f>B1574*(1+'Daily Returns'!B1575)</f>
        <v>212.5452512292988</v>
      </c>
      <c r="C1575" s="64">
        <f>C1574*(1+'Daily Returns'!C1575)</f>
        <v>179.13787571059473</v>
      </c>
      <c r="D1575" s="64">
        <f>D1574*(1+'Daily Returns'!D1575)</f>
        <v>218.13166697884355</v>
      </c>
      <c r="E1575" s="64">
        <f>E1574*(1+'Daily Returns'!E1575)</f>
        <v>213.4964359430214</v>
      </c>
      <c r="F1575" s="39">
        <f>F1574*(1+'Daily Returns'!E1575)</f>
        <v>213496.43594302112</v>
      </c>
    </row>
    <row r="1576" spans="1:6" x14ac:dyDescent="0.25">
      <c r="A1576" s="60">
        <f>'Daily Prices'!A1576</f>
        <v>44603</v>
      </c>
      <c r="B1576" s="65">
        <f>B1575*(1+'Daily Returns'!B1576)</f>
        <v>211.40719962599292</v>
      </c>
      <c r="C1576" s="65">
        <f>C1575*(1+'Daily Returns'!C1576)</f>
        <v>180.79010546278485</v>
      </c>
      <c r="D1576" s="65">
        <f>D1575*(1+'Daily Returns'!D1576)</f>
        <v>218.95575229449253</v>
      </c>
      <c r="E1576" s="65">
        <f>E1575*(1+'Daily Returns'!E1576)</f>
        <v>214.183115338893</v>
      </c>
      <c r="F1576" s="66">
        <f>F1575*(1+'Daily Returns'!E1576)</f>
        <v>214183.11533889273</v>
      </c>
    </row>
    <row r="1577" spans="1:6" x14ac:dyDescent="0.25">
      <c r="A1577" s="63">
        <f>'Daily Prices'!A1577</f>
        <v>44606</v>
      </c>
      <c r="B1577" s="64">
        <f>B1576*(1+'Daily Returns'!B1577)</f>
        <v>205.05592284878929</v>
      </c>
      <c r="C1577" s="64">
        <f>C1576*(1+'Daily Returns'!C1577)</f>
        <v>184.85889532611455</v>
      </c>
      <c r="D1577" s="64">
        <f>D1576*(1+'Daily Returns'!D1577)</f>
        <v>219.78295094355525</v>
      </c>
      <c r="E1577" s="64">
        <f>E1576*(1+'Daily Returns'!E1577)</f>
        <v>214.42359160532061</v>
      </c>
      <c r="F1577" s="39">
        <f>F1576*(1+'Daily Returns'!E1577)</f>
        <v>214423.59160532034</v>
      </c>
    </row>
    <row r="1578" spans="1:6" x14ac:dyDescent="0.25">
      <c r="A1578" s="60">
        <f>'Daily Prices'!A1578</f>
        <v>44607</v>
      </c>
      <c r="B1578" s="65">
        <f>B1577*(1+'Daily Returns'!B1578)</f>
        <v>211.36768318795447</v>
      </c>
      <c r="C1578" s="65">
        <f>C1577*(1+'Daily Returns'!C1578)</f>
        <v>182.15511680752513</v>
      </c>
      <c r="D1578" s="65">
        <f>D1577*(1+'Daily Returns'!D1578)</f>
        <v>225.3374336153158</v>
      </c>
      <c r="E1578" s="65">
        <f>E1577*(1+'Daily Returns'!E1578)</f>
        <v>216.77485523884619</v>
      </c>
      <c r="F1578" s="66">
        <f>F1577*(1+'Daily Returns'!E1578)</f>
        <v>216774.85523884592</v>
      </c>
    </row>
    <row r="1579" spans="1:6" x14ac:dyDescent="0.25">
      <c r="A1579" s="63">
        <f>'Daily Prices'!A1579</f>
        <v>44608</v>
      </c>
      <c r="B1579" s="64">
        <f>B1578*(1+'Daily Returns'!B1579)</f>
        <v>210.83920990390217</v>
      </c>
      <c r="C1579" s="64">
        <f>C1578*(1+'Daily Returns'!C1579)</f>
        <v>183.09543903038966</v>
      </c>
      <c r="D1579" s="64">
        <f>D1578*(1+'Daily Returns'!D1579)</f>
        <v>224.49463674720357</v>
      </c>
      <c r="E1579" s="64">
        <f>E1578*(1+'Daily Returns'!E1579)</f>
        <v>216.81664058621018</v>
      </c>
      <c r="F1579" s="39">
        <f>F1578*(1+'Daily Returns'!E1579)</f>
        <v>216816.64058620992</v>
      </c>
    </row>
    <row r="1580" spans="1:6" x14ac:dyDescent="0.25">
      <c r="A1580" s="60">
        <f>'Daily Prices'!A1580</f>
        <v>44609</v>
      </c>
      <c r="B1580" s="65">
        <f>B1579*(1+'Daily Returns'!B1580)</f>
        <v>210.45869605206374</v>
      </c>
      <c r="C1580" s="65">
        <f>C1579*(1+'Daily Returns'!C1580)</f>
        <v>186.15654706898019</v>
      </c>
      <c r="D1580" s="65">
        <f>D1579*(1+'Daily Returns'!D1580)</f>
        <v>223.48915804278073</v>
      </c>
      <c r="E1580" s="65">
        <f>E1579*(1+'Daily Returns'!E1580)</f>
        <v>217.85787542434417</v>
      </c>
      <c r="F1580" s="66">
        <f>F1579*(1+'Daily Returns'!E1580)</f>
        <v>217857.87542434389</v>
      </c>
    </row>
    <row r="1581" spans="1:6" x14ac:dyDescent="0.25">
      <c r="A1581" s="63">
        <f>'Daily Prices'!A1581</f>
        <v>44610</v>
      </c>
      <c r="B1581" s="64">
        <f>B1580*(1+'Daily Returns'!B1581)</f>
        <v>210.24406399118152</v>
      </c>
      <c r="C1581" s="64">
        <f>C1580*(1+'Daily Returns'!C1581)</f>
        <v>185.27314180984766</v>
      </c>
      <c r="D1581" s="64">
        <f>D1580*(1+'Daily Returns'!D1581)</f>
        <v>223.18457566279795</v>
      </c>
      <c r="E1581" s="64">
        <f>E1580*(1+'Daily Returns'!E1581)</f>
        <v>217.28861217842214</v>
      </c>
      <c r="F1581" s="39">
        <f>F1580*(1+'Daily Returns'!E1581)</f>
        <v>217288.61217842187</v>
      </c>
    </row>
    <row r="1582" spans="1:6" x14ac:dyDescent="0.25">
      <c r="A1582" s="60">
        <f>'Daily Prices'!A1582</f>
        <v>44613</v>
      </c>
      <c r="B1582" s="65">
        <f>B1581*(1+'Daily Returns'!B1582)</f>
        <v>209.7010128859209</v>
      </c>
      <c r="C1582" s="65">
        <f>C1581*(1+'Daily Returns'!C1582)</f>
        <v>184.95792350564557</v>
      </c>
      <c r="D1582" s="65">
        <f>D1581*(1+'Daily Returns'!D1582)</f>
        <v>221.66607191586789</v>
      </c>
      <c r="E1582" s="65">
        <f>E1581*(1+'Daily Returns'!E1582)</f>
        <v>216.52884609148231</v>
      </c>
      <c r="F1582" s="66">
        <f>F1581*(1+'Daily Returns'!E1582)</f>
        <v>216528.84609148203</v>
      </c>
    </row>
    <row r="1583" spans="1:6" x14ac:dyDescent="0.25">
      <c r="A1583" s="63">
        <f>'Daily Prices'!A1583</f>
        <v>44614</v>
      </c>
      <c r="B1583" s="64">
        <f>B1582*(1+'Daily Returns'!B1583)</f>
        <v>208.30899455203866</v>
      </c>
      <c r="C1583" s="64">
        <f>C1582*(1+'Daily Returns'!C1583)</f>
        <v>185.96886783590236</v>
      </c>
      <c r="D1583" s="64">
        <f>D1582*(1+'Daily Returns'!D1583)</f>
        <v>219.32618232960456</v>
      </c>
      <c r="E1583" s="64">
        <f>E1582*(1+'Daily Returns'!E1583)</f>
        <v>215.88534695006186</v>
      </c>
      <c r="F1583" s="39">
        <f>F1582*(1+'Daily Returns'!E1583)</f>
        <v>215885.34695006159</v>
      </c>
    </row>
    <row r="1584" spans="1:6" x14ac:dyDescent="0.25">
      <c r="A1584" s="60">
        <f>'Daily Prices'!A1584</f>
        <v>44615</v>
      </c>
      <c r="B1584" s="65">
        <f>B1583*(1+'Daily Returns'!B1584)</f>
        <v>208.05953567639943</v>
      </c>
      <c r="C1584" s="65">
        <f>C1583*(1+'Daily Returns'!C1584)</f>
        <v>186.38040211625346</v>
      </c>
      <c r="D1584" s="65">
        <f>D1583*(1+'Daily Returns'!D1584)</f>
        <v>219.29364596234245</v>
      </c>
      <c r="E1584" s="65">
        <f>E1583*(1+'Daily Returns'!E1584)</f>
        <v>215.98927443275085</v>
      </c>
      <c r="F1584" s="66">
        <f>F1583*(1+'Daily Returns'!E1584)</f>
        <v>215989.27443275059</v>
      </c>
    </row>
    <row r="1585" spans="1:6" x14ac:dyDescent="0.25">
      <c r="A1585" s="63">
        <f>'Daily Prices'!A1585</f>
        <v>44616</v>
      </c>
      <c r="B1585" s="64">
        <f>B1584*(1+'Daily Returns'!B1585)</f>
        <v>198.23622904847127</v>
      </c>
      <c r="C1585" s="64">
        <f>C1584*(1+'Daily Returns'!C1585)</f>
        <v>192.02276783368796</v>
      </c>
      <c r="D1585" s="64">
        <f>D1584*(1+'Daily Returns'!D1585)</f>
        <v>217.15290461205595</v>
      </c>
      <c r="E1585" s="64">
        <f>E1584*(1+'Daily Returns'!E1585)</f>
        <v>214.91290959417088</v>
      </c>
      <c r="F1585" s="39">
        <f>F1584*(1+'Daily Returns'!E1585)</f>
        <v>214912.90959417063</v>
      </c>
    </row>
    <row r="1586" spans="1:6" x14ac:dyDescent="0.25">
      <c r="A1586" s="60">
        <f>'Daily Prices'!A1586</f>
        <v>44617</v>
      </c>
      <c r="B1586" s="65">
        <f>B1585*(1+'Daily Returns'!B1586)</f>
        <v>203.06621384536692</v>
      </c>
      <c r="C1586" s="65">
        <f>C1585*(1+'Daily Returns'!C1586)</f>
        <v>185.48886024697376</v>
      </c>
      <c r="D1586" s="65">
        <f>D1585*(1+'Daily Returns'!D1586)</f>
        <v>215.03306114737993</v>
      </c>
      <c r="E1586" s="65">
        <f>E1585*(1+'Daily Returns'!E1586)</f>
        <v>212.92929545903965</v>
      </c>
      <c r="F1586" s="66">
        <f>F1585*(1+'Daily Returns'!E1586)</f>
        <v>212929.29545903939</v>
      </c>
    </row>
    <row r="1587" spans="1:6" x14ac:dyDescent="0.25">
      <c r="A1587" s="63">
        <f>'Daily Prices'!A1587</f>
        <v>44620</v>
      </c>
      <c r="B1587" s="64">
        <f>B1586*(1+'Daily Returns'!B1587)</f>
        <v>204.47949907552567</v>
      </c>
      <c r="C1587" s="64">
        <f>C1586*(1+'Daily Returns'!C1587)</f>
        <v>189.04013025913684</v>
      </c>
      <c r="D1587" s="64">
        <f>D1586*(1+'Daily Returns'!D1587)</f>
        <v>217.53878125065668</v>
      </c>
      <c r="E1587" s="64">
        <f>E1586*(1+'Daily Returns'!E1587)</f>
        <v>215.74888791900361</v>
      </c>
      <c r="F1587" s="39">
        <f>F1586*(1+'Daily Returns'!E1587)</f>
        <v>215748.88791900335</v>
      </c>
    </row>
    <row r="1588" spans="1:6" x14ac:dyDescent="0.25">
      <c r="A1588" s="60">
        <f>'Daily Prices'!A1588</f>
        <v>44622</v>
      </c>
      <c r="B1588" s="65">
        <f>B1587*(1+'Daily Returns'!B1588)</f>
        <v>201.64980219968729</v>
      </c>
      <c r="C1588" s="65">
        <f>C1587*(1+'Daily Returns'!C1588)</f>
        <v>190.96068471212305</v>
      </c>
      <c r="D1588" s="65">
        <f>D1587*(1+'Daily Returns'!D1588)</f>
        <v>216.82653821561186</v>
      </c>
      <c r="E1588" s="65">
        <f>E1587*(1+'Daily Returns'!E1588)</f>
        <v>215.5180393797495</v>
      </c>
      <c r="F1588" s="66">
        <f>F1587*(1+'Daily Returns'!E1588)</f>
        <v>215518.03937974924</v>
      </c>
    </row>
    <row r="1589" spans="1:6" x14ac:dyDescent="0.25">
      <c r="A1589" s="63">
        <f>'Daily Prices'!A1589</f>
        <v>44623</v>
      </c>
      <c r="B1589" s="64">
        <f>B1588*(1+'Daily Returns'!B1589)</f>
        <v>200.31845813911335</v>
      </c>
      <c r="C1589" s="64">
        <f>C1588*(1+'Daily Returns'!C1589)</f>
        <v>192.00252457655992</v>
      </c>
      <c r="D1589" s="64">
        <f>D1588*(1+'Daily Returns'!D1589)</f>
        <v>216.11662713323187</v>
      </c>
      <c r="E1589" s="64">
        <f>E1588*(1+'Daily Returns'!E1589)</f>
        <v>215.34980735273109</v>
      </c>
      <c r="F1589" s="39">
        <f>F1588*(1+'Daily Returns'!E1589)</f>
        <v>215349.80735273083</v>
      </c>
    </row>
    <row r="1590" spans="1:6" x14ac:dyDescent="0.25">
      <c r="A1590" s="60">
        <f>'Daily Prices'!A1590</f>
        <v>44628</v>
      </c>
      <c r="B1590" s="65">
        <f>B1589*(1+'Daily Returns'!B1590)</f>
        <v>194.21616763985386</v>
      </c>
      <c r="C1590" s="65">
        <f>C1589*(1+'Daily Returns'!C1590)</f>
        <v>205.70085497298314</v>
      </c>
      <c r="D1590" s="65">
        <f>D1589*(1+'Daily Returns'!D1590)</f>
        <v>217.04422185748089</v>
      </c>
      <c r="E1590" s="65">
        <f>E1589*(1+'Daily Returns'!E1590)</f>
        <v>219.80465403335063</v>
      </c>
      <c r="F1590" s="66">
        <f>F1589*(1+'Daily Returns'!E1590)</f>
        <v>219804.65403335035</v>
      </c>
    </row>
    <row r="1591" spans="1:6" x14ac:dyDescent="0.25">
      <c r="A1591" s="63">
        <f>'Daily Prices'!A1591</f>
        <v>44630</v>
      </c>
      <c r="B1591" s="64">
        <f>B1590*(1+'Daily Returns'!B1591)</f>
        <v>201.63340669503654</v>
      </c>
      <c r="C1591" s="64">
        <f>C1590*(1+'Daily Returns'!C1591)</f>
        <v>199.83210543893856</v>
      </c>
      <c r="D1591" s="64">
        <f>D1590*(1+'Daily Returns'!D1591)</f>
        <v>217.97579791339936</v>
      </c>
      <c r="E1591" s="64">
        <f>E1590*(1+'Daily Returns'!E1591)</f>
        <v>220.09756993391059</v>
      </c>
      <c r="F1591" s="39">
        <f>F1590*(1+'Daily Returns'!E1591)</f>
        <v>220097.56993391033</v>
      </c>
    </row>
    <row r="1592" spans="1:6" x14ac:dyDescent="0.25">
      <c r="A1592" s="60">
        <f>'Daily Prices'!A1592</f>
        <v>44631</v>
      </c>
      <c r="B1592" s="65">
        <f>B1591*(1+'Daily Returns'!B1592)</f>
        <v>201.94572106411499</v>
      </c>
      <c r="C1592" s="65">
        <f>C1591*(1+'Daily Returns'!C1592)</f>
        <v>198.74548146261489</v>
      </c>
      <c r="D1592" s="65">
        <f>D1591*(1+'Daily Returns'!D1592)</f>
        <v>218.91137238927627</v>
      </c>
      <c r="E1592" s="65">
        <f>E1591*(1+'Daily Returns'!E1592)</f>
        <v>220.00452003675392</v>
      </c>
      <c r="F1592" s="66">
        <f>F1591*(1+'Daily Returns'!E1592)</f>
        <v>220004.52003675365</v>
      </c>
    </row>
    <row r="1593" spans="1:6" x14ac:dyDescent="0.25">
      <c r="A1593" s="63">
        <f>'Daily Prices'!A1593</f>
        <v>44634</v>
      </c>
      <c r="B1593" s="64">
        <f>B1592*(1+'Daily Returns'!B1593)</f>
        <v>205.34740656561746</v>
      </c>
      <c r="C1593" s="64">
        <f>C1592*(1+'Daily Returns'!C1593)</f>
        <v>195.94596347487607</v>
      </c>
      <c r="D1593" s="64">
        <f>D1592*(1+'Daily Returns'!D1593)</f>
        <v>219.85096244673548</v>
      </c>
      <c r="E1593" s="64">
        <f>E1592*(1+'Daily Returns'!E1593)</f>
        <v>220.15997933938502</v>
      </c>
      <c r="F1593" s="39">
        <f>F1592*(1+'Daily Returns'!E1593)</f>
        <v>220159.97933938474</v>
      </c>
    </row>
    <row r="1594" spans="1:6" x14ac:dyDescent="0.25">
      <c r="A1594" s="60">
        <f>'Daily Prices'!A1594</f>
        <v>44635</v>
      </c>
      <c r="B1594" s="65">
        <f>B1593*(1+'Daily Returns'!B1594)</f>
        <v>202.76931343188033</v>
      </c>
      <c r="C1594" s="65">
        <f>C1593*(1+'Daily Returns'!C1594)</f>
        <v>191.58937869709771</v>
      </c>
      <c r="D1594" s="65">
        <f>D1593*(1+'Daily Returns'!D1594)</f>
        <v>217.71447763387209</v>
      </c>
      <c r="E1594" s="65">
        <f>E1593*(1+'Daily Returns'!E1594)</f>
        <v>216.73093460784793</v>
      </c>
      <c r="F1594" s="66">
        <f>F1593*(1+'Daily Returns'!E1594)</f>
        <v>216730.93460784765</v>
      </c>
    </row>
    <row r="1595" spans="1:6" x14ac:dyDescent="0.25">
      <c r="A1595" s="63">
        <f>'Daily Prices'!A1595</f>
        <v>44636</v>
      </c>
      <c r="B1595" s="64">
        <f>B1594*(1+'Daily Returns'!B1595)</f>
        <v>206.5493679187592</v>
      </c>
      <c r="C1595" s="64">
        <f>C1594*(1+'Daily Returns'!C1595)</f>
        <v>191.04046541934241</v>
      </c>
      <c r="D1595" s="64">
        <f>D1594*(1+'Daily Returns'!D1595)</f>
        <v>221.37240496232144</v>
      </c>
      <c r="E1595" s="64">
        <f>E1594*(1+'Daily Returns'!E1595)</f>
        <v>218.78707597310932</v>
      </c>
      <c r="F1595" s="39">
        <f>F1594*(1+'Daily Returns'!E1595)</f>
        <v>218787.07597310905</v>
      </c>
    </row>
    <row r="1596" spans="1:6" x14ac:dyDescent="0.25">
      <c r="A1596" s="60">
        <f>'Daily Prices'!A1596</f>
        <v>44637</v>
      </c>
      <c r="B1596" s="65">
        <f>B1595*(1+'Daily Returns'!B1596)</f>
        <v>210.35661494993681</v>
      </c>
      <c r="C1596" s="65">
        <f>C1595*(1+'Daily Returns'!C1596)</f>
        <v>194.02695510884232</v>
      </c>
      <c r="D1596" s="65">
        <f>D1595*(1+'Daily Returns'!D1596)</f>
        <v>224.5668464913208</v>
      </c>
      <c r="E1596" s="65">
        <f>E1595*(1+'Daily Returns'!E1596)</f>
        <v>222.31216075856091</v>
      </c>
      <c r="F1596" s="66">
        <f>F1595*(1+'Daily Returns'!E1596)</f>
        <v>222312.16075856064</v>
      </c>
    </row>
    <row r="1597" spans="1:6" x14ac:dyDescent="0.25">
      <c r="A1597" s="63">
        <f>'Daily Prices'!A1597</f>
        <v>44641</v>
      </c>
      <c r="B1597" s="64">
        <f>B1596*(1+'Daily Returns'!B1597)</f>
        <v>208.27922089725161</v>
      </c>
      <c r="C1597" s="64">
        <f>C1596*(1+'Daily Returns'!C1597)</f>
        <v>193.33332547187538</v>
      </c>
      <c r="D1597" s="64">
        <f>D1596*(1+'Daily Returns'!D1597)</f>
        <v>223.02735153970551</v>
      </c>
      <c r="E1597" s="64">
        <f>E1596*(1+'Daily Returns'!E1597)</f>
        <v>220.87841197096944</v>
      </c>
      <c r="F1597" s="39">
        <f>F1596*(1+'Daily Returns'!E1597)</f>
        <v>220878.41197096917</v>
      </c>
    </row>
    <row r="1598" spans="1:6" x14ac:dyDescent="0.25">
      <c r="A1598" s="60">
        <f>'Daily Prices'!A1598</f>
        <v>44642</v>
      </c>
      <c r="B1598" s="65">
        <f>B1597*(1+'Daily Returns'!B1598)</f>
        <v>210.81238089629187</v>
      </c>
      <c r="C1598" s="65">
        <f>C1597*(1+'Daily Returns'!C1598)</f>
        <v>190.99247121166545</v>
      </c>
      <c r="D1598" s="65">
        <f>D1597*(1+'Daily Returns'!D1598)</f>
        <v>224.70286949768112</v>
      </c>
      <c r="E1598" s="65">
        <f>E1597*(1+'Daily Returns'!E1598)</f>
        <v>221.11239615244338</v>
      </c>
      <c r="F1598" s="66">
        <f>F1597*(1+'Daily Returns'!E1598)</f>
        <v>221112.39615244311</v>
      </c>
    </row>
    <row r="1599" spans="1:6" x14ac:dyDescent="0.25">
      <c r="A1599" s="63">
        <f>'Daily Prices'!A1599</f>
        <v>44643</v>
      </c>
      <c r="B1599" s="64">
        <f>B1598*(1+'Daily Returns'!B1599)</f>
        <v>209.70548438718924</v>
      </c>
      <c r="C1599" s="64">
        <f>C1598*(1+'Daily Returns'!C1599)</f>
        <v>193.76294110810773</v>
      </c>
      <c r="D1599" s="64">
        <f>D1598*(1+'Daily Returns'!D1599)</f>
        <v>224.13337811457066</v>
      </c>
      <c r="E1599" s="64">
        <f>E1598*(1+'Daily Returns'!E1599)</f>
        <v>221.87893685458513</v>
      </c>
      <c r="F1599" s="39">
        <f>F1598*(1+'Daily Returns'!E1599)</f>
        <v>221878.93685458487</v>
      </c>
    </row>
    <row r="1600" spans="1:6" x14ac:dyDescent="0.25">
      <c r="A1600" s="60">
        <f>'Daily Prices'!A1600</f>
        <v>44644</v>
      </c>
      <c r="B1600" s="65">
        <f>B1599*(1+'Daily Returns'!B1600)</f>
        <v>209.38142778307272</v>
      </c>
      <c r="C1600" s="65">
        <f>C1599*(1+'Daily Returns'!C1600)</f>
        <v>196.4280543504604</v>
      </c>
      <c r="D1600" s="65">
        <f>D1599*(1+'Daily Returns'!D1600)</f>
        <v>224.64934192573381</v>
      </c>
      <c r="E1600" s="65">
        <f>E1599*(1+'Daily Returns'!E1600)</f>
        <v>223.15004253733522</v>
      </c>
      <c r="F1600" s="66">
        <f>F1599*(1+'Daily Returns'!E1600)</f>
        <v>223150.04253733496</v>
      </c>
    </row>
    <row r="1601" spans="1:6" x14ac:dyDescent="0.25">
      <c r="A1601" s="63">
        <f>'Daily Prices'!A1601</f>
        <v>44645</v>
      </c>
      <c r="B1601" s="64">
        <f>B1600*(1+'Daily Returns'!B1601)</f>
        <v>208.53264232279528</v>
      </c>
      <c r="C1601" s="64">
        <f>C1600*(1+'Daily Returns'!C1601)</f>
        <v>195.29882126592906</v>
      </c>
      <c r="D1601" s="64">
        <f>D1600*(1+'Daily Returns'!D1601)</f>
        <v>224.06578643548417</v>
      </c>
      <c r="E1601" s="64">
        <f>E1600*(1+'Daily Returns'!E1601)</f>
        <v>222.1916227864418</v>
      </c>
      <c r="F1601" s="39">
        <f>F1600*(1+'Daily Returns'!E1601)</f>
        <v>222191.62278644156</v>
      </c>
    </row>
    <row r="1602" spans="1:6" x14ac:dyDescent="0.25">
      <c r="A1602" s="60">
        <f>'Daily Prices'!A1602</f>
        <v>44648</v>
      </c>
      <c r="B1602" s="65">
        <f>B1601*(1+'Daily Returns'!B1602)</f>
        <v>209.37346632959486</v>
      </c>
      <c r="C1602" s="65">
        <f>C1601*(1+'Daily Returns'!C1602)</f>
        <v>193.16005891377543</v>
      </c>
      <c r="D1602" s="65">
        <f>D1601*(1+'Daily Returns'!D1602)</f>
        <v>225.06517769054832</v>
      </c>
      <c r="E1602" s="65">
        <f>E1601*(1+'Daily Returns'!E1602)</f>
        <v>221.7843932472957</v>
      </c>
      <c r="F1602" s="66">
        <f>F1601*(1+'Daily Returns'!E1602)</f>
        <v>221784.39324729543</v>
      </c>
    </row>
    <row r="1603" spans="1:6" x14ac:dyDescent="0.25">
      <c r="A1603" s="63">
        <f>'Daily Prices'!A1603</f>
        <v>44649</v>
      </c>
      <c r="B1603" s="64">
        <f>B1602*(1+'Daily Returns'!B1603)</f>
        <v>210.64642639799794</v>
      </c>
      <c r="C1603" s="64">
        <f>C1602*(1+'Daily Returns'!C1603)</f>
        <v>189.10628443728601</v>
      </c>
      <c r="D1603" s="64">
        <f>D1602*(1+'Daily Returns'!D1603)</f>
        <v>225.51795797560885</v>
      </c>
      <c r="E1603" s="64">
        <f>E1602*(1+'Daily Returns'!E1603)</f>
        <v>220.46097141418193</v>
      </c>
      <c r="F1603" s="39">
        <f>F1602*(1+'Daily Returns'!E1603)</f>
        <v>220460.97141418167</v>
      </c>
    </row>
    <row r="1604" spans="1:6" x14ac:dyDescent="0.25">
      <c r="A1604" s="60">
        <f>'Daily Prices'!A1604</f>
        <v>44650</v>
      </c>
      <c r="B1604" s="65">
        <f>B1603*(1+'Daily Returns'!B1604)</f>
        <v>213.33783391753619</v>
      </c>
      <c r="C1604" s="65">
        <f>C1603*(1+'Daily Returns'!C1604)</f>
        <v>192.10894252762495</v>
      </c>
      <c r="D1604" s="65">
        <f>D1603*(1+'Daily Returns'!D1604)</f>
        <v>226.86034551522977</v>
      </c>
      <c r="E1604" s="65">
        <f>E1603*(1+'Daily Returns'!E1604)</f>
        <v>223.09990431413942</v>
      </c>
      <c r="F1604" s="66">
        <f>F1603*(1+'Daily Returns'!E1604)</f>
        <v>223099.90431413916</v>
      </c>
    </row>
    <row r="1605" spans="1:6" x14ac:dyDescent="0.25">
      <c r="A1605" s="63">
        <f>'Daily Prices'!A1605</f>
        <v>44651</v>
      </c>
      <c r="B1605" s="64">
        <f>B1604*(1+'Daily Returns'!B1605)</f>
        <v>212.91802174967242</v>
      </c>
      <c r="C1605" s="64">
        <f>C1604*(1+'Daily Returns'!C1605)</f>
        <v>193.17521842736568</v>
      </c>
      <c r="D1605" s="64">
        <f>D1604*(1+'Daily Returns'!D1605)</f>
        <v>227.08830999811147</v>
      </c>
      <c r="E1605" s="64">
        <f>E1604*(1+'Daily Returns'!E1605)</f>
        <v>223.53076825680068</v>
      </c>
      <c r="F1605" s="39">
        <f>F1604*(1+'Daily Returns'!E1605)</f>
        <v>223530.76825680042</v>
      </c>
    </row>
    <row r="1606" spans="1:6" x14ac:dyDescent="0.25">
      <c r="A1606" s="60">
        <f>'Daily Prices'!A1606</f>
        <v>44652</v>
      </c>
      <c r="B1606" s="65">
        <f>B1605*(1+'Daily Returns'!B1606)</f>
        <v>215.49251587019356</v>
      </c>
      <c r="C1606" s="65">
        <f>C1605*(1+'Daily Returns'!C1606)</f>
        <v>191.99779459868071</v>
      </c>
      <c r="D1606" s="65">
        <f>D1605*(1+'Daily Returns'!D1606)</f>
        <v>224.1791389407845</v>
      </c>
      <c r="E1606" s="65">
        <f>E1605*(1+'Daily Returns'!E1606)</f>
        <v>222.93755707822791</v>
      </c>
      <c r="F1606" s="66">
        <f>F1605*(1+'Daily Returns'!E1606)</f>
        <v>222937.55707822763</v>
      </c>
    </row>
    <row r="1607" spans="1:6" x14ac:dyDescent="0.25">
      <c r="A1607" s="63">
        <f>'Daily Prices'!A1607</f>
        <v>44655</v>
      </c>
      <c r="B1607" s="64">
        <f>B1606*(1+'Daily Returns'!B1607)</f>
        <v>220.34591242982771</v>
      </c>
      <c r="C1607" s="64">
        <f>C1606*(1+'Daily Returns'!C1607)</f>
        <v>190.80329830136247</v>
      </c>
      <c r="D1607" s="64">
        <f>D1606*(1+'Daily Returns'!D1607)</f>
        <v>235.40418564621493</v>
      </c>
      <c r="E1607" s="64">
        <f>E1606*(1+'Daily Returns'!E1607)</f>
        <v>227.23794947748311</v>
      </c>
      <c r="F1607" s="39">
        <f>F1606*(1+'Daily Returns'!E1607)</f>
        <v>227237.94947748282</v>
      </c>
    </row>
    <row r="1608" spans="1:6" x14ac:dyDescent="0.25">
      <c r="A1608" s="60">
        <f>'Daily Prices'!A1608</f>
        <v>44656</v>
      </c>
      <c r="B1608" s="65">
        <f>B1607*(1+'Daily Returns'!B1608)</f>
        <v>218.76365534686065</v>
      </c>
      <c r="C1608" s="65">
        <f>C1607*(1+'Daily Returns'!C1608)</f>
        <v>192.08144052328046</v>
      </c>
      <c r="D1608" s="65">
        <f>D1607*(1+'Daily Returns'!D1608)</f>
        <v>224.11595541468191</v>
      </c>
      <c r="E1608" s="65">
        <f>E1607*(1+'Daily Returns'!E1608)</f>
        <v>224.08831718633698</v>
      </c>
      <c r="F1608" s="66">
        <f>F1607*(1+'Daily Returns'!E1608)</f>
        <v>224088.31718633667</v>
      </c>
    </row>
    <row r="1609" spans="1:6" x14ac:dyDescent="0.25">
      <c r="A1609" s="63">
        <f>'Daily Prices'!A1609</f>
        <v>44658</v>
      </c>
      <c r="B1609" s="64">
        <f>B1608*(1+'Daily Returns'!B1609)</f>
        <v>214.61370227944715</v>
      </c>
      <c r="C1609" s="64">
        <f>C1608*(1+'Daily Returns'!C1609)</f>
        <v>192.23531548231921</v>
      </c>
      <c r="D1609" s="64">
        <f>D1608*(1+'Daily Returns'!D1609)</f>
        <v>231.01811019097869</v>
      </c>
      <c r="E1609" s="64">
        <f>E1608*(1+'Daily Returns'!E1609)</f>
        <v>224.95522581473855</v>
      </c>
      <c r="F1609" s="39">
        <f>F1608*(1+'Daily Returns'!E1609)</f>
        <v>224955.22581473822</v>
      </c>
    </row>
    <row r="1610" spans="1:6" x14ac:dyDescent="0.25">
      <c r="A1610" s="60">
        <f>'Daily Prices'!A1610</f>
        <v>44659</v>
      </c>
      <c r="B1610" s="65">
        <f>B1609*(1+'Daily Returns'!B1610)</f>
        <v>216.11230957039356</v>
      </c>
      <c r="C1610" s="65">
        <f>C1609*(1+'Daily Returns'!C1610)</f>
        <v>193.14411325427693</v>
      </c>
      <c r="D1610" s="65">
        <f>D1609*(1+'Daily Returns'!D1610)</f>
        <v>238.13283234324891</v>
      </c>
      <c r="E1610" s="65">
        <f>E1609*(1+'Daily Returns'!E1610)</f>
        <v>227.9302652985634</v>
      </c>
      <c r="F1610" s="66">
        <f>F1609*(1+'Daily Returns'!E1610)</f>
        <v>227930.26529856306</v>
      </c>
    </row>
    <row r="1611" spans="1:6" x14ac:dyDescent="0.25">
      <c r="A1611" s="63">
        <f>'Daily Prices'!A1611</f>
        <v>44662</v>
      </c>
      <c r="B1611" s="64">
        <f>B1610*(1+'Daily Returns'!B1611)</f>
        <v>214.35784515809061</v>
      </c>
      <c r="C1611" s="64">
        <f>C1610*(1+'Daily Returns'!C1611)</f>
        <v>194.0462549908809</v>
      </c>
      <c r="D1611" s="64">
        <f>D1610*(1+'Daily Returns'!D1611)</f>
        <v>236.62096952940519</v>
      </c>
      <c r="E1611" s="64">
        <f>E1610*(1+'Daily Returns'!E1611)</f>
        <v>227.36686556458227</v>
      </c>
      <c r="F1611" s="39">
        <f>F1610*(1+'Daily Returns'!E1611)</f>
        <v>227366.86556458194</v>
      </c>
    </row>
    <row r="1612" spans="1:6" x14ac:dyDescent="0.25">
      <c r="A1612" s="60">
        <f>'Daily Prices'!A1612</f>
        <v>44664</v>
      </c>
      <c r="B1612" s="65">
        <f>B1611*(1+'Daily Returns'!B1612)</f>
        <v>212.08341422024594</v>
      </c>
      <c r="C1612" s="65">
        <f>C1611*(1+'Daily Returns'!C1612)</f>
        <v>197.021764842534</v>
      </c>
      <c r="D1612" s="65">
        <f>D1611*(1+'Daily Returns'!D1612)</f>
        <v>235.11870526249575</v>
      </c>
      <c r="E1612" s="65">
        <f>E1611*(1+'Daily Returns'!E1612)</f>
        <v>227.60465292412263</v>
      </c>
      <c r="F1612" s="66">
        <f>F1611*(1+'Daily Returns'!E1612)</f>
        <v>227604.65292412232</v>
      </c>
    </row>
    <row r="1613" spans="1:6" x14ac:dyDescent="0.25">
      <c r="A1613" s="63">
        <f>'Daily Prices'!A1613</f>
        <v>44669</v>
      </c>
      <c r="B1613" s="64">
        <f>B1612*(1+'Daily Returns'!B1613)</f>
        <v>207.82207351148028</v>
      </c>
      <c r="C1613" s="64">
        <f>C1612*(1+'Daily Returns'!C1613)</f>
        <v>195.7163564600437</v>
      </c>
      <c r="D1613" s="64">
        <f>D1612*(1+'Daily Returns'!D1613)</f>
        <v>234.48687000147007</v>
      </c>
      <c r="E1613" s="64">
        <f>E1612*(1+'Daily Returns'!E1613)</f>
        <v>225.44598189782732</v>
      </c>
      <c r="F1613" s="39">
        <f>F1612*(1+'Daily Returns'!E1613)</f>
        <v>225445.98189782701</v>
      </c>
    </row>
    <row r="1614" spans="1:6" x14ac:dyDescent="0.25">
      <c r="A1614" s="60">
        <f>'Daily Prices'!A1614</f>
        <v>44670</v>
      </c>
      <c r="B1614" s="65">
        <f>B1613*(1+'Daily Returns'!B1614)</f>
        <v>205.26426572496069</v>
      </c>
      <c r="C1614" s="65">
        <f>C1613*(1+'Daily Returns'!C1614)</f>
        <v>196.5718666418777</v>
      </c>
      <c r="D1614" s="65">
        <f>D1613*(1+'Daily Returns'!D1614)</f>
        <v>232.85375427695863</v>
      </c>
      <c r="E1614" s="65">
        <f>E1613*(1+'Daily Returns'!E1614)</f>
        <v>224.5367073754949</v>
      </c>
      <c r="F1614" s="66">
        <f>F1613*(1+'Daily Returns'!E1614)</f>
        <v>224536.70737549459</v>
      </c>
    </row>
    <row r="1615" spans="1:6" x14ac:dyDescent="0.25">
      <c r="A1615" s="63">
        <f>'Daily Prices'!A1615</f>
        <v>44671</v>
      </c>
      <c r="B1615" s="64">
        <f>B1614*(1+'Daily Returns'!B1615)</f>
        <v>207.35223869528082</v>
      </c>
      <c r="C1615" s="64">
        <f>C1614*(1+'Daily Returns'!C1615)</f>
        <v>194.89264588018366</v>
      </c>
      <c r="D1615" s="64">
        <f>D1614*(1+'Daily Returns'!D1615)</f>
        <v>233.51665652091842</v>
      </c>
      <c r="E1615" s="64">
        <f>E1614*(1+'Daily Returns'!E1615)</f>
        <v>224.64643469668479</v>
      </c>
      <c r="F1615" s="39">
        <f>F1614*(1+'Daily Returns'!E1615)</f>
        <v>224646.43469668448</v>
      </c>
    </row>
    <row r="1616" spans="1:6" x14ac:dyDescent="0.25">
      <c r="A1616" s="60">
        <f>'Daily Prices'!A1616</f>
        <v>44672</v>
      </c>
      <c r="B1616" s="65">
        <f>B1615*(1+'Daily Returns'!B1616)</f>
        <v>210.53020371868894</v>
      </c>
      <c r="C1616" s="65">
        <f>C1615*(1+'Daily Returns'!C1616)</f>
        <v>194.34654962526483</v>
      </c>
      <c r="D1616" s="65">
        <f>D1615*(1+'Daily Returns'!D1616)</f>
        <v>236.01775855916438</v>
      </c>
      <c r="E1616" s="65">
        <f>E1615*(1+'Daily Returns'!E1616)</f>
        <v>226.14938360433669</v>
      </c>
      <c r="F1616" s="66">
        <f>F1615*(1+'Daily Returns'!E1616)</f>
        <v>226149.38360433636</v>
      </c>
    </row>
    <row r="1617" spans="1:6" x14ac:dyDescent="0.25">
      <c r="A1617" s="63">
        <f>'Daily Prices'!A1617</f>
        <v>44673</v>
      </c>
      <c r="B1617" s="64">
        <f>B1616*(1+'Daily Returns'!B1617)</f>
        <v>207.93262501844893</v>
      </c>
      <c r="C1617" s="64">
        <f>C1616*(1+'Daily Returns'!C1617)</f>
        <v>194.66451944014443</v>
      </c>
      <c r="D1617" s="64">
        <f>D1616*(1+'Daily Returns'!D1617)</f>
        <v>233.3285753269387</v>
      </c>
      <c r="E1617" s="64">
        <f>E1616*(1+'Daily Returns'!E1617)</f>
        <v>224.68727389774457</v>
      </c>
      <c r="F1617" s="39">
        <f>F1616*(1+'Daily Returns'!E1617)</f>
        <v>224687.27389774425</v>
      </c>
    </row>
    <row r="1618" spans="1:6" x14ac:dyDescent="0.25">
      <c r="A1618" s="60">
        <f>'Daily Prices'!A1618</f>
        <v>44676</v>
      </c>
      <c r="B1618" s="65">
        <f>B1617*(1+'Daily Returns'!B1618)</f>
        <v>205.68865845509939</v>
      </c>
      <c r="C1618" s="65">
        <f>C1617*(1+'Daily Returns'!C1618)</f>
        <v>190.39257637178304</v>
      </c>
      <c r="D1618" s="65">
        <f>D1617*(1+'Daily Returns'!D1618)</f>
        <v>228.55937362245285</v>
      </c>
      <c r="E1618" s="65">
        <f>E1617*(1+'Daily Returns'!E1618)</f>
        <v>220.60974883938584</v>
      </c>
      <c r="F1618" s="66">
        <f>F1617*(1+'Daily Returns'!E1618)</f>
        <v>220609.74883938555</v>
      </c>
    </row>
    <row r="1619" spans="1:6" x14ac:dyDescent="0.25">
      <c r="A1619" s="63">
        <f>'Daily Prices'!A1619</f>
        <v>44677</v>
      </c>
      <c r="B1619" s="64">
        <f>B1618*(1+'Daily Returns'!B1619)</f>
        <v>208.51232062190891</v>
      </c>
      <c r="C1619" s="64">
        <f>C1618*(1+'Daily Returns'!C1619)</f>
        <v>191.37033224229452</v>
      </c>
      <c r="D1619" s="64">
        <f>D1618*(1+'Daily Returns'!D1619)</f>
        <v>231.6066668066087</v>
      </c>
      <c r="E1619" s="64">
        <f>E1618*(1+'Daily Returns'!E1619)</f>
        <v>222.85386312998457</v>
      </c>
      <c r="F1619" s="39">
        <f>F1618*(1+'Daily Returns'!E1619)</f>
        <v>222853.86312998427</v>
      </c>
    </row>
    <row r="1620" spans="1:6" x14ac:dyDescent="0.25">
      <c r="A1620" s="60">
        <f>'Daily Prices'!A1620</f>
        <v>44678</v>
      </c>
      <c r="B1620" s="65">
        <f>B1619*(1+'Daily Returns'!B1620)</f>
        <v>206.55932882402368</v>
      </c>
      <c r="C1620" s="65">
        <f>C1619*(1+'Daily Returns'!C1620)</f>
        <v>189.21696067868584</v>
      </c>
      <c r="D1620" s="65">
        <f>D1619*(1+'Daily Returns'!D1620)</f>
        <v>229.3629169378037</v>
      </c>
      <c r="E1620" s="65">
        <f>E1619*(1+'Daily Returns'!E1620)</f>
        <v>220.57692645562221</v>
      </c>
      <c r="F1620" s="66">
        <f>F1619*(1+'Daily Returns'!E1620)</f>
        <v>220576.92645562193</v>
      </c>
    </row>
    <row r="1621" spans="1:6" x14ac:dyDescent="0.25">
      <c r="A1621" s="63">
        <f>'Daily Prices'!A1621</f>
        <v>44679</v>
      </c>
      <c r="B1621" s="64">
        <f>B1620*(1+'Daily Returns'!B1621)</f>
        <v>209.11015670612434</v>
      </c>
      <c r="C1621" s="64">
        <f>C1620*(1+'Daily Returns'!C1621)</f>
        <v>189.67717049316721</v>
      </c>
      <c r="D1621" s="64">
        <f>D1620*(1+'Daily Returns'!D1621)</f>
        <v>231.72085896009634</v>
      </c>
      <c r="E1621" s="64">
        <f>E1620*(1+'Daily Returns'!E1621)</f>
        <v>222.28898508748182</v>
      </c>
      <c r="F1621" s="39">
        <f>F1620*(1+'Daily Returns'!E1621)</f>
        <v>222288.98508748153</v>
      </c>
    </row>
    <row r="1622" spans="1:6" x14ac:dyDescent="0.25">
      <c r="A1622" s="60">
        <f>'Daily Prices'!A1622</f>
        <v>44680</v>
      </c>
      <c r="B1622" s="65">
        <f>B1621*(1+'Daily Returns'!B1622)</f>
        <v>207.43719721938001</v>
      </c>
      <c r="C1622" s="65">
        <f>C1621*(1+'Daily Returns'!C1622)</f>
        <v>191.69294031803113</v>
      </c>
      <c r="D1622" s="65">
        <f>D1621*(1+'Daily Returns'!D1622)</f>
        <v>229.00333760154558</v>
      </c>
      <c r="E1622" s="65">
        <f>E1621*(1+'Daily Returns'!E1622)</f>
        <v>221.91833312214203</v>
      </c>
      <c r="F1622" s="66">
        <f>F1621*(1+'Daily Returns'!E1622)</f>
        <v>221918.33312214175</v>
      </c>
    </row>
    <row r="1623" spans="1:6" x14ac:dyDescent="0.25">
      <c r="A1623" s="63">
        <f>'Daily Prices'!A1623</f>
        <v>44685</v>
      </c>
      <c r="B1623" s="64">
        <f>B1622*(1+'Daily Returns'!B1623)</f>
        <v>202.37734817435452</v>
      </c>
      <c r="C1623" s="64">
        <f>C1622*(1+'Daily Returns'!C1623)</f>
        <v>186.20577290524648</v>
      </c>
      <c r="D1623" s="64">
        <f>D1622*(1+'Daily Returns'!D1623)</f>
        <v>235.44700770377275</v>
      </c>
      <c r="E1623" s="64">
        <f>E1622*(1+'Daily Returns'!E1623)</f>
        <v>219.62675930432098</v>
      </c>
      <c r="F1623" s="39">
        <f>F1622*(1+'Daily Returns'!E1623)</f>
        <v>219626.7593043207</v>
      </c>
    </row>
    <row r="1624" spans="1:6" x14ac:dyDescent="0.25">
      <c r="A1624" s="60">
        <f>'Daily Prices'!A1624</f>
        <v>44686</v>
      </c>
      <c r="B1624" s="65">
        <f>B1623*(1+'Daily Returns'!B1624)</f>
        <v>202.49804235493195</v>
      </c>
      <c r="C1624" s="65">
        <f>C1623*(1+'Daily Returns'!C1624)</f>
        <v>189.73948565879962</v>
      </c>
      <c r="D1624" s="65">
        <f>D1623*(1+'Daily Returns'!D1624)</f>
        <v>224.59833329834859</v>
      </c>
      <c r="E1624" s="65">
        <f>E1623*(1+'Daily Returns'!E1624)</f>
        <v>218.29731921816412</v>
      </c>
      <c r="F1624" s="66">
        <f>F1623*(1+'Daily Returns'!E1624)</f>
        <v>218297.31921816384</v>
      </c>
    </row>
    <row r="1625" spans="1:6" x14ac:dyDescent="0.25">
      <c r="A1625" s="63">
        <f>'Daily Prices'!A1625</f>
        <v>44690</v>
      </c>
      <c r="B1625" s="64">
        <f>B1624*(1+'Daily Returns'!B1625)</f>
        <v>198.02086991421206</v>
      </c>
      <c r="C1625" s="64">
        <f>C1624*(1+'Daily Returns'!C1625)</f>
        <v>188.72886888933795</v>
      </c>
      <c r="D1625" s="64">
        <f>D1624*(1+'Daily Returns'!D1625)</f>
        <v>220.13131274727701</v>
      </c>
      <c r="E1625" s="64">
        <f>E1624*(1+'Daily Returns'!E1625)</f>
        <v>215.08177204754989</v>
      </c>
      <c r="F1625" s="39">
        <f>F1624*(1+'Daily Returns'!E1625)</f>
        <v>215081.7720475496</v>
      </c>
    </row>
    <row r="1626" spans="1:6" x14ac:dyDescent="0.25">
      <c r="A1626" s="60">
        <f>'Daily Prices'!A1626</f>
        <v>44693</v>
      </c>
      <c r="B1626" s="65">
        <f>B1625*(1+'Daily Returns'!B1626)</f>
        <v>192.42109617944698</v>
      </c>
      <c r="C1626" s="65">
        <f>C1625*(1+'Daily Returns'!C1626)</f>
        <v>186.22965863841466</v>
      </c>
      <c r="D1626" s="65">
        <f>D1625*(1+'Daily Returns'!D1626)</f>
        <v>215.75313645569238</v>
      </c>
      <c r="E1626" s="65">
        <f>E1625*(1+'Daily Returns'!E1626)</f>
        <v>210.8345043109484</v>
      </c>
      <c r="F1626" s="66">
        <f>F1625*(1+'Daily Returns'!E1626)</f>
        <v>210834.5043109481</v>
      </c>
    </row>
    <row r="1627" spans="1:6" x14ac:dyDescent="0.25">
      <c r="A1627" s="63">
        <f>'Daily Prices'!A1627</f>
        <v>44694</v>
      </c>
      <c r="B1627" s="64">
        <f>B1626*(1+'Daily Returns'!B1627)</f>
        <v>191.92417787995529</v>
      </c>
      <c r="C1627" s="64">
        <f>C1626*(1+'Daily Returns'!C1627)</f>
        <v>183.78108928639134</v>
      </c>
      <c r="D1627" s="64">
        <f>D1626*(1+'Daily Returns'!D1627)</f>
        <v>211.46203740632737</v>
      </c>
      <c r="E1627" s="64">
        <f>E1626*(1+'Daily Returns'!E1627)</f>
        <v>208.30435078391372</v>
      </c>
      <c r="F1627" s="39">
        <f>F1626*(1+'Daily Returns'!E1627)</f>
        <v>208304.35078391343</v>
      </c>
    </row>
    <row r="1628" spans="1:6" x14ac:dyDescent="0.25">
      <c r="A1628" s="60">
        <f>'Daily Prices'!A1628</f>
        <v>44697</v>
      </c>
      <c r="B1628" s="65">
        <f>B1627*(1+'Daily Returns'!B1628)</f>
        <v>192.57934369994499</v>
      </c>
      <c r="C1628" s="65">
        <f>C1627*(1+'Daily Returns'!C1628)</f>
        <v>183.64875472522897</v>
      </c>
      <c r="D1628" s="65">
        <f>D1627*(1+'Daily Returns'!D1628)</f>
        <v>213.22781754444949</v>
      </c>
      <c r="E1628" s="65">
        <f>E1627*(1+'Daily Returns'!E1628)</f>
        <v>208.97950202128365</v>
      </c>
      <c r="F1628" s="66">
        <f>F1627*(1+'Daily Returns'!E1628)</f>
        <v>208979.50202128338</v>
      </c>
    </row>
    <row r="1629" spans="1:6" x14ac:dyDescent="0.25">
      <c r="A1629" s="63">
        <f>'Daily Prices'!A1629</f>
        <v>44698</v>
      </c>
      <c r="B1629" s="64">
        <f>B1628*(1+'Daily Returns'!B1629)</f>
        <v>197.46756707433616</v>
      </c>
      <c r="C1629" s="64">
        <f>C1628*(1+'Daily Returns'!C1629)</f>
        <v>185.30173131603141</v>
      </c>
      <c r="D1629" s="64">
        <f>D1628*(1+'Daily Returns'!D1629)</f>
        <v>218.82764121833014</v>
      </c>
      <c r="E1629" s="64">
        <f>E1628*(1+'Daily Returns'!E1629)</f>
        <v>212.96971918172358</v>
      </c>
      <c r="F1629" s="39">
        <f>F1628*(1+'Daily Returns'!E1629)</f>
        <v>212969.71918172328</v>
      </c>
    </row>
    <row r="1630" spans="1:6" x14ac:dyDescent="0.25">
      <c r="A1630" s="60">
        <f>'Daily Prices'!A1630</f>
        <v>44699</v>
      </c>
      <c r="B1630" s="65">
        <f>B1629*(1+'Daily Returns'!B1630)</f>
        <v>197.06789483901449</v>
      </c>
      <c r="C1630" s="65">
        <f>C1629*(1+'Daily Returns'!C1630)</f>
        <v>184.40483055214671</v>
      </c>
      <c r="D1630" s="65">
        <f>D1629*(1+'Daily Returns'!D1630)</f>
        <v>217.94957912634669</v>
      </c>
      <c r="E1630" s="65">
        <f>E1629*(1+'Daily Returns'!E1630)</f>
        <v>212.17170968828984</v>
      </c>
      <c r="F1630" s="66">
        <f>F1629*(1+'Daily Returns'!E1630)</f>
        <v>212171.70968828953</v>
      </c>
    </row>
    <row r="1631" spans="1:6" x14ac:dyDescent="0.25">
      <c r="A1631" s="63">
        <f>'Daily Prices'!A1631</f>
        <v>44700</v>
      </c>
      <c r="B1631" s="64">
        <f>B1630*(1+'Daily Returns'!B1631)</f>
        <v>191.91912471998532</v>
      </c>
      <c r="C1631" s="64">
        <f>C1630*(1+'Daily Returns'!C1631)</f>
        <v>187.14488970438512</v>
      </c>
      <c r="D1631" s="64">
        <f>D1630*(1+'Daily Returns'!D1631)</f>
        <v>213.67094187535486</v>
      </c>
      <c r="E1631" s="64">
        <f>E1630*(1+'Daily Returns'!E1631)</f>
        <v>210.52018909280775</v>
      </c>
      <c r="F1631" s="39">
        <f>F1630*(1+'Daily Returns'!E1631)</f>
        <v>210520.18909280744</v>
      </c>
    </row>
    <row r="1632" spans="1:6" x14ac:dyDescent="0.25">
      <c r="A1632" s="60">
        <f>'Daily Prices'!A1632</f>
        <v>44701</v>
      </c>
      <c r="B1632" s="65">
        <f>B1631*(1+'Daily Returns'!B1632)</f>
        <v>197.49635918006425</v>
      </c>
      <c r="C1632" s="65">
        <f>C1631*(1+'Daily Returns'!C1632)</f>
        <v>187.13924255628018</v>
      </c>
      <c r="D1632" s="65">
        <f>D1631*(1+'Daily Returns'!D1632)</f>
        <v>219.0707193685852</v>
      </c>
      <c r="E1632" s="65">
        <f>E1631*(1+'Daily Returns'!E1632)</f>
        <v>213.94903039690865</v>
      </c>
      <c r="F1632" s="66">
        <f>F1631*(1+'Daily Returns'!E1632)</f>
        <v>213949.03039690835</v>
      </c>
    </row>
    <row r="1633" spans="1:6" x14ac:dyDescent="0.25">
      <c r="A1633" s="63">
        <f>'Daily Prices'!A1633</f>
        <v>44704</v>
      </c>
      <c r="B1633" s="64">
        <f>B1632*(1+'Daily Returns'!B1633)</f>
        <v>197.35901501915419</v>
      </c>
      <c r="C1633" s="64">
        <f>C1632*(1+'Daily Returns'!C1633)</f>
        <v>188.56911093842214</v>
      </c>
      <c r="D1633" s="64">
        <f>D1632*(1+'Daily Returns'!D1633)</f>
        <v>218.76508742836813</v>
      </c>
      <c r="E1633" s="64">
        <f>E1632*(1+'Daily Returns'!E1633)</f>
        <v>214.4687339086145</v>
      </c>
      <c r="F1633" s="39">
        <f>F1632*(1+'Daily Returns'!E1633)</f>
        <v>214468.73390861417</v>
      </c>
    </row>
    <row r="1634" spans="1:6" x14ac:dyDescent="0.25">
      <c r="A1634" s="60">
        <f>'Daily Prices'!A1634</f>
        <v>44705</v>
      </c>
      <c r="B1634" s="65">
        <f>B1633*(1+'Daily Returns'!B1634)</f>
        <v>196.5010684343269</v>
      </c>
      <c r="C1634" s="65">
        <f>C1633*(1+'Daily Returns'!C1634)</f>
        <v>189.67935859927752</v>
      </c>
      <c r="D1634" s="65">
        <f>D1633*(1+'Daily Returns'!D1634)</f>
        <v>217.19641470224039</v>
      </c>
      <c r="E1634" s="65">
        <f>E1633*(1+'Daily Returns'!E1634)</f>
        <v>214.23277209475268</v>
      </c>
      <c r="F1634" s="66">
        <f>F1633*(1+'Daily Returns'!E1634)</f>
        <v>214232.77209475235</v>
      </c>
    </row>
    <row r="1635" spans="1:6" x14ac:dyDescent="0.25">
      <c r="A1635" s="63">
        <f>'Daily Prices'!A1635</f>
        <v>44706</v>
      </c>
      <c r="B1635" s="64">
        <f>B1634*(1+'Daily Returns'!B1635)</f>
        <v>195.3982798898042</v>
      </c>
      <c r="C1635" s="64">
        <f>C1634*(1+'Daily Returns'!C1635)</f>
        <v>187.6969213609085</v>
      </c>
      <c r="D1635" s="64">
        <f>D1634*(1+'Daily Returns'!D1635)</f>
        <v>216.10928021159197</v>
      </c>
      <c r="E1635" s="64">
        <f>E1634*(1+'Daily Returns'!E1635)</f>
        <v>212.65476853169793</v>
      </c>
      <c r="F1635" s="39">
        <f>F1634*(1+'Daily Returns'!E1635)</f>
        <v>212654.7685316976</v>
      </c>
    </row>
    <row r="1636" spans="1:6" x14ac:dyDescent="0.25">
      <c r="A1636" s="60">
        <f>'Daily Prices'!A1636</f>
        <v>44707</v>
      </c>
      <c r="B1636" s="65">
        <f>B1635*(1+'Daily Returns'!B1636)</f>
        <v>197.22785098194836</v>
      </c>
      <c r="C1636" s="65">
        <f>C1635*(1+'Daily Returns'!C1636)</f>
        <v>188.03682464661858</v>
      </c>
      <c r="D1636" s="65">
        <f>D1635*(1+'Daily Returns'!D1636)</f>
        <v>218.6895190915013</v>
      </c>
      <c r="E1636" s="65">
        <f>E1635*(1+'Daily Returns'!E1636)</f>
        <v>214.16785116784598</v>
      </c>
      <c r="F1636" s="66">
        <f>F1635*(1+'Daily Returns'!E1636)</f>
        <v>214167.85116784566</v>
      </c>
    </row>
    <row r="1637" spans="1:6" x14ac:dyDescent="0.25">
      <c r="A1637" s="63">
        <f>'Daily Prices'!A1637</f>
        <v>44708</v>
      </c>
      <c r="B1637" s="64">
        <f>B1636*(1+'Daily Returns'!B1637)</f>
        <v>199.52587545087579</v>
      </c>
      <c r="C1637" s="64">
        <f>C1636*(1+'Daily Returns'!C1637)</f>
        <v>188.35795214756175</v>
      </c>
      <c r="D1637" s="64">
        <f>D1636*(1+'Daily Returns'!D1637)</f>
        <v>220.15029702554693</v>
      </c>
      <c r="E1637" s="64">
        <f>E1636*(1+'Daily Returns'!E1637)</f>
        <v>215.4919459624264</v>
      </c>
      <c r="F1637" s="39">
        <f>F1636*(1+'Daily Returns'!E1637)</f>
        <v>215491.94596242608</v>
      </c>
    </row>
    <row r="1638" spans="1:6" x14ac:dyDescent="0.25">
      <c r="A1638" s="60">
        <f>'Daily Prices'!A1638</f>
        <v>44711</v>
      </c>
      <c r="B1638" s="65">
        <f>B1637*(1+'Daily Returns'!B1638)</f>
        <v>203.31058320736727</v>
      </c>
      <c r="C1638" s="65">
        <f>C1637*(1+'Daily Returns'!C1638)</f>
        <v>188.45864433593087</v>
      </c>
      <c r="D1638" s="65">
        <f>D1637*(1+'Daily Returns'!D1638)</f>
        <v>223.88169357039467</v>
      </c>
      <c r="E1638" s="65">
        <f>E1637*(1+'Daily Returns'!E1638)</f>
        <v>217.86002522687849</v>
      </c>
      <c r="F1638" s="66">
        <f>F1637*(1+'Daily Returns'!E1638)</f>
        <v>217860.02522687818</v>
      </c>
    </row>
    <row r="1639" spans="1:6" x14ac:dyDescent="0.25">
      <c r="A1639" s="63">
        <f>'Daily Prices'!A1639</f>
        <v>44712</v>
      </c>
      <c r="B1639" s="64">
        <f>B1638*(1+'Daily Returns'!B1639)</f>
        <v>202.00428682463007</v>
      </c>
      <c r="C1639" s="64">
        <f>C1638*(1+'Daily Returns'!C1639)</f>
        <v>187.00884715502403</v>
      </c>
      <c r="D1639" s="64">
        <f>D1638*(1+'Daily Returns'!D1639)</f>
        <v>224.26142446315063</v>
      </c>
      <c r="E1639" s="64">
        <f>E1638*(1+'Daily Returns'!E1639)</f>
        <v>216.880555072606</v>
      </c>
      <c r="F1639" s="39">
        <f>F1638*(1+'Daily Returns'!E1639)</f>
        <v>216880.55507260567</v>
      </c>
    </row>
    <row r="1640" spans="1:6" x14ac:dyDescent="0.25">
      <c r="A1640" s="60">
        <f>'Daily Prices'!A1640</f>
        <v>44713</v>
      </c>
      <c r="B1640" s="65">
        <f>B1639*(1+'Daily Returns'!B1640)</f>
        <v>201.33087146287832</v>
      </c>
      <c r="C1640" s="65">
        <f>C1639*(1+'Daily Returns'!C1640)</f>
        <v>187.53187002754638</v>
      </c>
      <c r="D1640" s="65">
        <f>D1639*(1+'Daily Returns'!D1640)</f>
        <v>224.62289300783038</v>
      </c>
      <c r="E1640" s="65">
        <f>E1639*(1+'Daily Returns'!E1640)</f>
        <v>217.0111512820923</v>
      </c>
      <c r="F1640" s="66">
        <f>F1639*(1+'Daily Returns'!E1640)</f>
        <v>217011.15128209195</v>
      </c>
    </row>
    <row r="1641" spans="1:6" x14ac:dyDescent="0.25">
      <c r="A1641" s="63">
        <f>'Daily Prices'!A1641</f>
        <v>44718</v>
      </c>
      <c r="B1641" s="64">
        <f>B1640*(1+'Daily Returns'!B1641)</f>
        <v>202.40021463206028</v>
      </c>
      <c r="C1641" s="64">
        <f>C1640*(1+'Daily Returns'!C1641)</f>
        <v>188.25431191203771</v>
      </c>
      <c r="D1641" s="64">
        <f>D1640*(1+'Daily Returns'!D1641)</f>
        <v>223.85524465249128</v>
      </c>
      <c r="E1641" s="64">
        <f>E1640*(1+'Daily Returns'!E1641)</f>
        <v>217.46885157727806</v>
      </c>
      <c r="F1641" s="39">
        <f>F1640*(1+'Daily Returns'!E1641)</f>
        <v>217468.8515772777</v>
      </c>
    </row>
    <row r="1642" spans="1:6" x14ac:dyDescent="0.25">
      <c r="A1642" s="60">
        <f>'Daily Prices'!A1642</f>
        <v>44719</v>
      </c>
      <c r="B1642" s="65">
        <f>B1641*(1+'Daily Returns'!B1642)</f>
        <v>200.33539894879672</v>
      </c>
      <c r="C1642" s="65">
        <f>C1641*(1+'Daily Returns'!C1642)</f>
        <v>188.17513391668061</v>
      </c>
      <c r="D1642" s="65">
        <f>D1641*(1+'Daily Returns'!D1642)</f>
        <v>218.45105900627706</v>
      </c>
      <c r="E1642" s="65">
        <f>E1641*(1+'Daily Returns'!E1642)</f>
        <v>215.19170055608012</v>
      </c>
      <c r="F1642" s="66">
        <f>F1641*(1+'Daily Returns'!E1642)</f>
        <v>215191.70055607977</v>
      </c>
    </row>
    <row r="1643" spans="1:6" x14ac:dyDescent="0.25">
      <c r="A1643" s="63">
        <f>'Daily Prices'!A1643</f>
        <v>44721</v>
      </c>
      <c r="B1643" s="64">
        <f>B1642*(1+'Daily Returns'!B1643)</f>
        <v>201.10951397325908</v>
      </c>
      <c r="C1643" s="64">
        <f>C1642*(1+'Daily Returns'!C1643)</f>
        <v>188.15162815403454</v>
      </c>
      <c r="D1643" s="64">
        <f>D1642*(1+'Daily Returns'!D1643)</f>
        <v>217.402420517564</v>
      </c>
      <c r="E1643" s="64">
        <f>E1642*(1+'Daily Returns'!E1643)</f>
        <v>215.12050696289708</v>
      </c>
      <c r="F1643" s="39">
        <f>F1642*(1+'Daily Returns'!E1643)</f>
        <v>215120.50696289673</v>
      </c>
    </row>
    <row r="1644" spans="1:6" x14ac:dyDescent="0.25">
      <c r="A1644" s="60">
        <f>'Daily Prices'!A1644</f>
        <v>44722</v>
      </c>
      <c r="B1644" s="65">
        <f>B1643*(1+'Daily Returns'!B1644)</f>
        <v>197.41292751005665</v>
      </c>
      <c r="C1644" s="65">
        <f>C1643*(1+'Daily Returns'!C1644)</f>
        <v>187.25357437615148</v>
      </c>
      <c r="D1644" s="65">
        <f>D1643*(1+'Daily Returns'!D1644)</f>
        <v>216.35881584596723</v>
      </c>
      <c r="E1644" s="65">
        <f>E1643*(1+'Daily Returns'!E1644)</f>
        <v>213.21376430456516</v>
      </c>
      <c r="F1644" s="66">
        <f>F1643*(1+'Daily Returns'!E1644)</f>
        <v>213213.7643045648</v>
      </c>
    </row>
    <row r="1645" spans="1:6" x14ac:dyDescent="0.25">
      <c r="A1645" s="63">
        <f>'Daily Prices'!A1645</f>
        <v>44725</v>
      </c>
      <c r="B1645" s="64">
        <f>B1644*(1+'Daily Returns'!B1645)</f>
        <v>192.11714315420366</v>
      </c>
      <c r="C1645" s="64">
        <f>C1644*(1+'Daily Returns'!C1645)</f>
        <v>187.3148806545355</v>
      </c>
      <c r="D1645" s="64">
        <f>D1644*(1+'Daily Returns'!D1645)</f>
        <v>215.32022082747395</v>
      </c>
      <c r="E1645" s="64">
        <f>E1644*(1+'Daily Returns'!E1645)</f>
        <v>211.21874029322717</v>
      </c>
      <c r="F1645" s="39">
        <f>F1644*(1+'Daily Returns'!E1645)</f>
        <v>211218.74029322682</v>
      </c>
    </row>
    <row r="1646" spans="1:6" x14ac:dyDescent="0.25">
      <c r="A1646" s="60">
        <f>'Daily Prices'!A1646</f>
        <v>44726</v>
      </c>
      <c r="B1646" s="65">
        <f>B1645*(1+'Daily Returns'!B1646)</f>
        <v>191.56045942312485</v>
      </c>
      <c r="C1646" s="65">
        <f>C1645*(1+'Daily Returns'!C1646)</f>
        <v>185.87508062909063</v>
      </c>
      <c r="D1646" s="65">
        <f>D1645*(1+'Daily Returns'!D1646)</f>
        <v>215.20371964147091</v>
      </c>
      <c r="E1646" s="65">
        <f>E1645*(1+'Daily Returns'!E1646)</f>
        <v>210.35143074280623</v>
      </c>
      <c r="F1646" s="66">
        <f>F1645*(1+'Daily Returns'!E1646)</f>
        <v>210351.43074280585</v>
      </c>
    </row>
    <row r="1647" spans="1:6" x14ac:dyDescent="0.25">
      <c r="A1647" s="63">
        <f>'Daily Prices'!A1647</f>
        <v>44727</v>
      </c>
      <c r="B1647" s="64">
        <f>B1646*(1+'Daily Returns'!B1647)</f>
        <v>191.00722929058665</v>
      </c>
      <c r="C1647" s="64">
        <f>C1646*(1+'Daily Returns'!C1647)</f>
        <v>186.7134528301327</v>
      </c>
      <c r="D1647" s="64">
        <f>D1646*(1+'Daily Returns'!D1647)</f>
        <v>214.75030962026977</v>
      </c>
      <c r="E1647" s="64">
        <f>E1646*(1+'Daily Returns'!E1647)</f>
        <v>210.41573326080064</v>
      </c>
      <c r="F1647" s="39">
        <f>F1646*(1+'Daily Returns'!E1647)</f>
        <v>210415.73326080028</v>
      </c>
    </row>
    <row r="1648" spans="1:6" x14ac:dyDescent="0.25">
      <c r="A1648" s="60">
        <f>'Daily Prices'!A1648</f>
        <v>44728</v>
      </c>
      <c r="B1648" s="65">
        <f>B1647*(1+'Daily Returns'!B1648)</f>
        <v>187.20608967577562</v>
      </c>
      <c r="C1648" s="65">
        <f>C1647*(1+'Daily Returns'!C1648)</f>
        <v>186.53000568252571</v>
      </c>
      <c r="D1648" s="65">
        <f>D1647*(1+'Daily Returns'!D1648)</f>
        <v>209.86691576229626</v>
      </c>
      <c r="E1648" s="65">
        <f>E1647*(1+'Daily Returns'!E1648)</f>
        <v>207.64137792550753</v>
      </c>
      <c r="F1648" s="66">
        <f>F1647*(1+'Daily Returns'!E1648)</f>
        <v>207641.37792550717</v>
      </c>
    </row>
    <row r="1649" spans="1:6" x14ac:dyDescent="0.25">
      <c r="A1649" s="63">
        <f>'Daily Prices'!A1649</f>
        <v>44729</v>
      </c>
      <c r="B1649" s="64">
        <f>B1648*(1+'Daily Returns'!B1649)</f>
        <v>186.71397006057194</v>
      </c>
      <c r="C1649" s="64">
        <f>C1648*(1+'Daily Returns'!C1649)</f>
        <v>188.2655537985205</v>
      </c>
      <c r="D1649" s="64">
        <f>D1648*(1+'Daily Returns'!D1649)</f>
        <v>209.35431054388278</v>
      </c>
      <c r="E1649" s="64">
        <f>E1648*(1+'Daily Returns'!E1649)</f>
        <v>208.09826605484244</v>
      </c>
      <c r="F1649" s="39">
        <f>F1648*(1+'Daily Returns'!E1649)</f>
        <v>208098.2660548421</v>
      </c>
    </row>
    <row r="1650" spans="1:6" x14ac:dyDescent="0.25">
      <c r="A1650" s="60">
        <f>'Daily Prices'!A1650</f>
        <v>44732</v>
      </c>
      <c r="B1650" s="65">
        <f>B1649*(1+'Daily Returns'!B1650)</f>
        <v>187.57707886637573</v>
      </c>
      <c r="C1650" s="65">
        <f>C1649*(1+'Daily Returns'!C1650)</f>
        <v>187.51707738204581</v>
      </c>
      <c r="D1650" s="65">
        <f>D1649*(1+'Daily Returns'!D1650)</f>
        <v>207.34608199164614</v>
      </c>
      <c r="E1650" s="65">
        <f>E1649*(1+'Daily Returns'!E1650)</f>
        <v>207.45707051631487</v>
      </c>
      <c r="F1650" s="66">
        <f>F1649*(1+'Daily Returns'!E1650)</f>
        <v>207457.0705163145</v>
      </c>
    </row>
    <row r="1651" spans="1:6" x14ac:dyDescent="0.25">
      <c r="A1651" s="63">
        <f>'Daily Prices'!A1651</f>
        <v>44733</v>
      </c>
      <c r="B1651" s="64">
        <f>B1650*(1+'Daily Returns'!B1651)</f>
        <v>190.97334767121981</v>
      </c>
      <c r="C1651" s="64">
        <f>C1650*(1+'Daily Returns'!C1651)</f>
        <v>188.36171254548753</v>
      </c>
      <c r="D1651" s="64">
        <f>D1650*(1+'Daily Returns'!D1651)</f>
        <v>212.60416885325114</v>
      </c>
      <c r="E1651" s="64">
        <f>E1650*(1+'Daily Returns'!E1651)</f>
        <v>210.53598609967185</v>
      </c>
      <c r="F1651" s="39">
        <f>F1650*(1+'Daily Returns'!E1651)</f>
        <v>210535.98609967146</v>
      </c>
    </row>
    <row r="1652" spans="1:6" x14ac:dyDescent="0.25">
      <c r="A1652" s="60">
        <f>'Daily Prices'!A1652</f>
        <v>44734</v>
      </c>
      <c r="B1652" s="65">
        <f>B1651*(1+'Daily Returns'!B1652)</f>
        <v>188.39390945173525</v>
      </c>
      <c r="C1652" s="65">
        <f>C1651*(1+'Daily Returns'!C1652)</f>
        <v>188.79407969239782</v>
      </c>
      <c r="D1652" s="65">
        <f>D1651*(1+'Daily Returns'!D1652)</f>
        <v>209.99958017590694</v>
      </c>
      <c r="E1652" s="65">
        <f>E1651*(1+'Daily Returns'!E1652)</f>
        <v>209.10241704305307</v>
      </c>
      <c r="F1652" s="66">
        <f>F1651*(1+'Daily Returns'!E1652)</f>
        <v>209102.41704305267</v>
      </c>
    </row>
    <row r="1653" spans="1:6" x14ac:dyDescent="0.25">
      <c r="A1653" s="63">
        <f>'Daily Prices'!A1653</f>
        <v>44735</v>
      </c>
      <c r="B1653" s="64">
        <f>B1652*(1+'Daily Returns'!B1653)</f>
        <v>190.00506770143699</v>
      </c>
      <c r="C1653" s="64">
        <f>C1652*(1+'Daily Returns'!C1653)</f>
        <v>188.60203734953097</v>
      </c>
      <c r="D1653" s="64">
        <f>D1652*(1+'Daily Returns'!D1653)</f>
        <v>211.53319759021031</v>
      </c>
      <c r="E1653" s="64">
        <f>E1652*(1+'Daily Returns'!E1653)</f>
        <v>210.01193431650429</v>
      </c>
      <c r="F1653" s="39">
        <f>F1652*(1+'Daily Returns'!E1653)</f>
        <v>210011.9343165039</v>
      </c>
    </row>
    <row r="1654" spans="1:6" x14ac:dyDescent="0.25">
      <c r="A1654" s="60">
        <f>'Daily Prices'!A1654</f>
        <v>44736</v>
      </c>
      <c r="B1654" s="65">
        <f>B1653*(1+'Daily Returns'!B1654)</f>
        <v>191.68555239763299</v>
      </c>
      <c r="C1654" s="65">
        <f>C1653*(1+'Daily Returns'!C1654)</f>
        <v>187.16852649134921</v>
      </c>
      <c r="D1654" s="65">
        <f>D1653*(1+'Daily Returns'!D1654)</f>
        <v>213.19297214467198</v>
      </c>
      <c r="E1654" s="65">
        <f>E1653*(1+'Daily Returns'!E1654)</f>
        <v>210.42501932331311</v>
      </c>
      <c r="F1654" s="66">
        <f>F1653*(1+'Daily Returns'!E1654)</f>
        <v>210425.01932331271</v>
      </c>
    </row>
    <row r="1655" spans="1:6" x14ac:dyDescent="0.25">
      <c r="A1655" s="63">
        <f>'Daily Prices'!A1655</f>
        <v>44739</v>
      </c>
      <c r="B1655" s="64">
        <f>B1654*(1+'Daily Returns'!B1655)</f>
        <v>193.2607568688434</v>
      </c>
      <c r="C1655" s="64">
        <f>C1654*(1+'Daily Returns'!C1655)</f>
        <v>187.71990302628285</v>
      </c>
      <c r="D1655" s="64">
        <f>D1654*(1+'Daily Returns'!D1655)</f>
        <v>215.52131656835846</v>
      </c>
      <c r="E1655" s="64">
        <f>E1654*(1+'Daily Returns'!E1655)</f>
        <v>211.88116837830648</v>
      </c>
      <c r="F1655" s="39">
        <f>F1654*(1+'Daily Returns'!E1655)</f>
        <v>211881.16837830609</v>
      </c>
    </row>
    <row r="1656" spans="1:6" x14ac:dyDescent="0.25">
      <c r="A1656" s="60">
        <f>'Daily Prices'!A1656</f>
        <v>44740</v>
      </c>
      <c r="B1656" s="65">
        <f>B1655*(1+'Daily Returns'!B1656)</f>
        <v>193.31954075137159</v>
      </c>
      <c r="C1656" s="65">
        <f>C1655*(1+'Daily Returns'!C1656)</f>
        <v>188.2736511013718</v>
      </c>
      <c r="D1656" s="65">
        <f>D1655*(1+'Daily Returns'!D1656)</f>
        <v>216.14601481979113</v>
      </c>
      <c r="E1656" s="65">
        <f>E1655*(1+'Daily Returns'!E1656)</f>
        <v>212.33475500575733</v>
      </c>
      <c r="F1656" s="66">
        <f>F1655*(1+'Daily Returns'!E1656)</f>
        <v>212334.75500575695</v>
      </c>
    </row>
    <row r="1657" spans="1:6" x14ac:dyDescent="0.25">
      <c r="A1657" s="63">
        <f>'Daily Prices'!A1657</f>
        <v>44741</v>
      </c>
      <c r="B1657" s="64">
        <f>B1656*(1+'Daily Returns'!B1657)</f>
        <v>192.77249074253766</v>
      </c>
      <c r="C1657" s="64">
        <f>C1656*(1+'Daily Returns'!C1657)</f>
        <v>188.04359860385793</v>
      </c>
      <c r="D1657" s="64">
        <f>D1656*(1+'Daily Returns'!D1657)</f>
        <v>215.84248200004259</v>
      </c>
      <c r="E1657" s="64">
        <f>E1656*(1+'Daily Returns'!E1657)</f>
        <v>211.96126203611442</v>
      </c>
      <c r="F1657" s="39">
        <f>F1656*(1+'Daily Returns'!E1657)</f>
        <v>211961.26203611406</v>
      </c>
    </row>
    <row r="1658" spans="1:6" x14ac:dyDescent="0.25">
      <c r="A1658" s="60">
        <f>'Daily Prices'!A1658</f>
        <v>44742</v>
      </c>
      <c r="B1658" s="65">
        <f>B1657*(1+'Daily Returns'!B1658)</f>
        <v>192.74329874645224</v>
      </c>
      <c r="C1658" s="65">
        <f>C1657*(1+'Daily Returns'!C1658)</f>
        <v>187.93577869259039</v>
      </c>
      <c r="D1658" s="65">
        <f>D1657*(1+'Daily Returns'!D1658)</f>
        <v>215.66909464934253</v>
      </c>
      <c r="E1658" s="65">
        <f>E1657*(1+'Daily Returns'!E1658)</f>
        <v>211.85193833114485</v>
      </c>
      <c r="F1658" s="66">
        <f>F1657*(1+'Daily Returns'!E1658)</f>
        <v>211851.93833114448</v>
      </c>
    </row>
    <row r="1659" spans="1:6" x14ac:dyDescent="0.25">
      <c r="A1659" s="63">
        <f>'Daily Prices'!A1659</f>
        <v>44743</v>
      </c>
      <c r="B1659" s="64">
        <f>B1658*(1+'Daily Returns'!B1659)</f>
        <v>192.33973666856377</v>
      </c>
      <c r="C1659" s="64">
        <f>C1658*(1+'Daily Returns'!C1659)</f>
        <v>185.88071467476394</v>
      </c>
      <c r="D1659" s="64">
        <f>D1658*(1+'Daily Returns'!D1659)</f>
        <v>225.00409328491426</v>
      </c>
      <c r="E1659" s="64">
        <f>E1658*(1+'Daily Returns'!E1659)</f>
        <v>213.54316590194841</v>
      </c>
      <c r="F1659" s="39">
        <f>F1658*(1+'Daily Returns'!E1659)</f>
        <v>213543.16590194806</v>
      </c>
    </row>
    <row r="1660" spans="1:6" x14ac:dyDescent="0.25">
      <c r="A1660" s="60">
        <f>'Daily Prices'!A1660</f>
        <v>44746</v>
      </c>
      <c r="B1660" s="65">
        <f>B1659*(1+'Daily Returns'!B1660)</f>
        <v>193.52791998121185</v>
      </c>
      <c r="C1660" s="65">
        <f>C1659*(1+'Daily Returns'!C1660)</f>
        <v>187.07469997724201</v>
      </c>
      <c r="D1660" s="65">
        <f>D1659*(1+'Daily Returns'!D1660)</f>
        <v>224.04948740338446</v>
      </c>
      <c r="E1660" s="65">
        <f>E1659*(1+'Daily Returns'!E1660)</f>
        <v>214.21579069544489</v>
      </c>
      <c r="F1660" s="66">
        <f>F1659*(1+'Daily Returns'!E1660)</f>
        <v>214215.79069544454</v>
      </c>
    </row>
    <row r="1661" spans="1:6" x14ac:dyDescent="0.25">
      <c r="A1661" s="63">
        <f>'Daily Prices'!A1661</f>
        <v>44748</v>
      </c>
      <c r="B1661" s="64">
        <f>B1660*(1+'Daily Returns'!B1661)</f>
        <v>195.40449636717733</v>
      </c>
      <c r="C1661" s="64">
        <f>C1660*(1+'Daily Returns'!C1661)</f>
        <v>181.69308575502401</v>
      </c>
      <c r="D1661" s="64">
        <f>D1660*(1+'Daily Returns'!D1661)</f>
        <v>223.09893154768216</v>
      </c>
      <c r="E1661" s="64">
        <f>E1660*(1+'Daily Returns'!E1661)</f>
        <v>212.10133917025996</v>
      </c>
      <c r="F1661" s="39">
        <f>F1660*(1+'Daily Returns'!E1661)</f>
        <v>212101.3391702596</v>
      </c>
    </row>
    <row r="1662" spans="1:6" x14ac:dyDescent="0.25">
      <c r="A1662" s="60">
        <f>'Daily Prices'!A1662</f>
        <v>44749</v>
      </c>
      <c r="B1662" s="65">
        <f>B1661*(1+'Daily Returns'!B1662)</f>
        <v>196.95857935678671</v>
      </c>
      <c r="C1662" s="65">
        <f>C1661*(1+'Daily Returns'!C1662)</f>
        <v>181.23100229279552</v>
      </c>
      <c r="D1662" s="65">
        <f>D1661*(1+'Daily Returns'!D1662)</f>
        <v>220.9236130061511</v>
      </c>
      <c r="E1662" s="65">
        <f>E1661*(1+'Daily Returns'!E1662)</f>
        <v>211.77120859197603</v>
      </c>
      <c r="F1662" s="66">
        <f>F1661*(1+'Daily Returns'!E1662)</f>
        <v>211771.20859197568</v>
      </c>
    </row>
    <row r="1663" spans="1:6" x14ac:dyDescent="0.25">
      <c r="A1663" s="63">
        <f>'Daily Prices'!A1663</f>
        <v>44753</v>
      </c>
      <c r="B1663" s="64">
        <f>B1662*(1+'Daily Returns'!B1663)</f>
        <v>197.74661783641812</v>
      </c>
      <c r="C1663" s="64">
        <f>C1662*(1+'Daily Returns'!C1663)</f>
        <v>181.20695933044578</v>
      </c>
      <c r="D1663" s="64">
        <f>D1662*(1+'Daily Returns'!D1663)</f>
        <v>220.75534532716327</v>
      </c>
      <c r="E1663" s="64">
        <f>E1662*(1+'Daily Returns'!E1663)</f>
        <v>211.96577305898941</v>
      </c>
      <c r="F1663" s="39">
        <f>F1662*(1+'Daily Returns'!E1663)</f>
        <v>211965.77305898906</v>
      </c>
    </row>
    <row r="1664" spans="1:6" x14ac:dyDescent="0.25">
      <c r="A1664" s="60">
        <f>'Daily Prices'!A1664</f>
        <v>44754</v>
      </c>
      <c r="B1664" s="65">
        <f>B1663*(1+'Daily Returns'!B1664)</f>
        <v>195.89759753143991</v>
      </c>
      <c r="C1664" s="65">
        <f>C1663*(1+'Daily Returns'!C1664)</f>
        <v>180.15022200105389</v>
      </c>
      <c r="D1664" s="65">
        <f>D1663*(1+'Daily Returns'!D1664)</f>
        <v>220.5872058101709</v>
      </c>
      <c r="E1664" s="65">
        <f>E1663*(1+'Daily Returns'!E1664)</f>
        <v>210.82830193459171</v>
      </c>
      <c r="F1664" s="66">
        <f>F1663*(1+'Daily Returns'!E1664)</f>
        <v>210828.30193459135</v>
      </c>
    </row>
    <row r="1665" spans="1:6" x14ac:dyDescent="0.25">
      <c r="A1665" s="63">
        <f>'Daily Prices'!A1665</f>
        <v>44755</v>
      </c>
      <c r="B1665" s="64">
        <f>B1664*(1+'Daily Returns'!B1665)</f>
        <v>194.54356878150446</v>
      </c>
      <c r="C1665" s="64">
        <f>C1664*(1+'Daily Returns'!C1665)</f>
        <v>179.95793071198293</v>
      </c>
      <c r="D1665" s="64">
        <f>D1664*(1+'Daily Returns'!D1665)</f>
        <v>220.41919435756483</v>
      </c>
      <c r="E1665" s="64">
        <f>E1664*(1+'Daily Returns'!E1665)</f>
        <v>210.25294503849943</v>
      </c>
      <c r="F1665" s="39">
        <f>F1664*(1+'Daily Returns'!E1665)</f>
        <v>210252.94503849908</v>
      </c>
    </row>
    <row r="1666" spans="1:6" x14ac:dyDescent="0.25">
      <c r="A1666" s="60">
        <f>'Daily Prices'!A1666</f>
        <v>44756</v>
      </c>
      <c r="B1666" s="65">
        <f>B1665*(1+'Daily Returns'!B1666)</f>
        <v>194.18730282678806</v>
      </c>
      <c r="C1666" s="65">
        <f>C1665*(1+'Daily Returns'!C1666)</f>
        <v>178.09040180048478</v>
      </c>
      <c r="D1666" s="65">
        <f>D1665*(1+'Daily Returns'!D1666)</f>
        <v>219.58794265202943</v>
      </c>
      <c r="E1666" s="65">
        <f>E1665*(1+'Daily Returns'!E1666)</f>
        <v>209.02679377760379</v>
      </c>
      <c r="F1666" s="66">
        <f>F1665*(1+'Daily Returns'!E1666)</f>
        <v>209026.79377760342</v>
      </c>
    </row>
    <row r="1667" spans="1:6" x14ac:dyDescent="0.25">
      <c r="A1667" s="63">
        <f>'Daily Prices'!A1667</f>
        <v>44757</v>
      </c>
      <c r="B1667" s="64">
        <f>B1666*(1+'Daily Returns'!B1667)</f>
        <v>195.44015931631782</v>
      </c>
      <c r="C1667" s="64">
        <f>C1666*(1+'Daily Returns'!C1667)</f>
        <v>178.32243276519944</v>
      </c>
      <c r="D1667" s="64">
        <f>D1666*(1+'Daily Returns'!D1667)</f>
        <v>220.77856378177609</v>
      </c>
      <c r="E1667" s="64">
        <f>E1666*(1+'Daily Returns'!E1667)</f>
        <v>209.88031546583304</v>
      </c>
      <c r="F1667" s="39">
        <f>F1666*(1+'Daily Returns'!E1667)</f>
        <v>209880.31546583268</v>
      </c>
    </row>
    <row r="1668" spans="1:6" x14ac:dyDescent="0.25">
      <c r="A1668" s="60">
        <f>'Daily Prices'!A1668</f>
        <v>44760</v>
      </c>
      <c r="B1668" s="65">
        <f>B1667*(1+'Daily Returns'!B1668)</f>
        <v>198.20438323455988</v>
      </c>
      <c r="C1668" s="65">
        <f>C1667*(1+'Daily Returns'!C1668)</f>
        <v>180.24394369570697</v>
      </c>
      <c r="D1668" s="65">
        <f>D1667*(1+'Daily Returns'!D1668)</f>
        <v>224.25050903671425</v>
      </c>
      <c r="E1668" s="65">
        <f>E1667*(1+'Daily Returns'!E1668)</f>
        <v>212.66564637992641</v>
      </c>
      <c r="F1668" s="66">
        <f>F1667*(1+'Daily Returns'!E1668)</f>
        <v>212665.64637992607</v>
      </c>
    </row>
    <row r="1669" spans="1:6" x14ac:dyDescent="0.25">
      <c r="A1669" s="63">
        <f>'Daily Prices'!A1669</f>
        <v>44761</v>
      </c>
      <c r="B1669" s="64">
        <f>B1668*(1+'Daily Returns'!B1669)</f>
        <v>199.10039211067169</v>
      </c>
      <c r="C1669" s="64">
        <f>C1668*(1+'Daily Returns'!C1669)</f>
        <v>179.29498697028748</v>
      </c>
      <c r="D1669" s="64">
        <f>D1668*(1+'Daily Returns'!D1669)</f>
        <v>225.78454627511138</v>
      </c>
      <c r="E1669" s="64">
        <f>E1668*(1+'Daily Returns'!E1669)</f>
        <v>212.94263694102804</v>
      </c>
      <c r="F1669" s="39">
        <f>F1668*(1+'Daily Returns'!E1669)</f>
        <v>212942.63694102771</v>
      </c>
    </row>
    <row r="1670" spans="1:6" x14ac:dyDescent="0.25">
      <c r="A1670" s="60">
        <f>'Daily Prices'!A1670</f>
        <v>44762</v>
      </c>
      <c r="B1670" s="65">
        <f>B1669*(1+'Daily Returns'!B1670)</f>
        <v>201.3903460651147</v>
      </c>
      <c r="C1670" s="65">
        <f>C1669*(1+'Daily Returns'!C1670)</f>
        <v>179.13116726551428</v>
      </c>
      <c r="D1670" s="65">
        <f>D1669*(1+'Daily Returns'!D1670)</f>
        <v>227.62736413442835</v>
      </c>
      <c r="E1670" s="65">
        <f>E1669*(1+'Daily Returns'!E1670)</f>
        <v>214.12096111826122</v>
      </c>
      <c r="F1670" s="66">
        <f>F1669*(1+'Daily Returns'!E1670)</f>
        <v>214120.96111826089</v>
      </c>
    </row>
    <row r="1671" spans="1:6" x14ac:dyDescent="0.25">
      <c r="A1671" s="63">
        <f>'Daily Prices'!A1671</f>
        <v>44763</v>
      </c>
      <c r="B1671" s="64">
        <f>B1670*(1+'Daily Returns'!B1671)</f>
        <v>202.42431711450698</v>
      </c>
      <c r="C1671" s="64">
        <f>C1670*(1+'Daily Returns'!C1671)</f>
        <v>178.42626953720054</v>
      </c>
      <c r="D1671" s="64">
        <f>D1670*(1+'Daily Returns'!D1671)</f>
        <v>229.20590272675815</v>
      </c>
      <c r="E1671" s="64">
        <f>E1670*(1+'Daily Returns'!E1671)</f>
        <v>214.55918895378679</v>
      </c>
      <c r="F1671" s="39">
        <f>F1670*(1+'Daily Returns'!E1671)</f>
        <v>214559.18895378648</v>
      </c>
    </row>
    <row r="1672" spans="1:6" x14ac:dyDescent="0.25">
      <c r="A1672" s="60">
        <f>'Daily Prices'!A1672</f>
        <v>44764</v>
      </c>
      <c r="B1672" s="65">
        <f>B1671*(1+'Daily Returns'!B1672)</f>
        <v>203.84312810233067</v>
      </c>
      <c r="C1672" s="65">
        <f>C1671*(1+'Daily Returns'!C1672)</f>
        <v>181.70065896060319</v>
      </c>
      <c r="D1672" s="65">
        <f>D1671*(1+'Daily Returns'!D1672)</f>
        <v>229.7518839606212</v>
      </c>
      <c r="E1672" s="65">
        <f>E1671*(1+'Daily Returns'!E1672)</f>
        <v>216.73866922596463</v>
      </c>
      <c r="F1672" s="66">
        <f>F1671*(1+'Daily Returns'!E1672)</f>
        <v>216738.66922596432</v>
      </c>
    </row>
    <row r="1673" spans="1:6" x14ac:dyDescent="0.25">
      <c r="A1673" s="63">
        <f>'Daily Prices'!A1673</f>
        <v>44767</v>
      </c>
      <c r="B1673" s="64">
        <f>B1672*(1+'Daily Returns'!B1673)</f>
        <v>202.73066948189424</v>
      </c>
      <c r="C1673" s="64">
        <f>C1672*(1+'Daily Returns'!C1673)</f>
        <v>179.70053343930664</v>
      </c>
      <c r="D1673" s="64">
        <f>D1672*(1+'Daily Returns'!D1673)</f>
        <v>229.57723713764</v>
      </c>
      <c r="E1673" s="64">
        <f>E1672*(1+'Daily Returns'!E1673)</f>
        <v>215.38006542201339</v>
      </c>
      <c r="F1673" s="39">
        <f>F1672*(1+'Daily Returns'!E1673)</f>
        <v>215380.06542201308</v>
      </c>
    </row>
    <row r="1674" spans="1:6" x14ac:dyDescent="0.25">
      <c r="A1674" s="60">
        <f>'Daily Prices'!A1674</f>
        <v>44768</v>
      </c>
      <c r="B1674" s="65">
        <f>B1673*(1+'Daily Returns'!B1674)</f>
        <v>200.92123832229217</v>
      </c>
      <c r="C1674" s="65">
        <f>C1673*(1+'Daily Returns'!C1674)</f>
        <v>179.91428651166299</v>
      </c>
      <c r="D1674" s="65">
        <f>D1673*(1+'Daily Returns'!D1674)</f>
        <v>227.85700791368484</v>
      </c>
      <c r="E1674" s="65">
        <f>E1673*(1+'Daily Returns'!E1674)</f>
        <v>214.42168887303748</v>
      </c>
      <c r="F1674" s="66">
        <f>F1673*(1+'Daily Returns'!E1674)</f>
        <v>214421.68887303717</v>
      </c>
    </row>
    <row r="1675" spans="1:6" x14ac:dyDescent="0.25">
      <c r="A1675" s="63">
        <f>'Daily Prices'!A1675</f>
        <v>44769</v>
      </c>
      <c r="B1675" s="64">
        <f>B1674*(1+'Daily Returns'!B1675)</f>
        <v>202.91280136282577</v>
      </c>
      <c r="C1675" s="64">
        <f>C1674*(1+'Daily Returns'!C1675)</f>
        <v>179.56202763276761</v>
      </c>
      <c r="D1675" s="64">
        <f>D1674*(1+'Daily Returns'!D1675)</f>
        <v>230.47859946682411</v>
      </c>
      <c r="E1675" s="64">
        <f>E1674*(1+'Daily Returns'!E1675)</f>
        <v>215.63147838745667</v>
      </c>
      <c r="F1675" s="39">
        <f>F1674*(1+'Daily Returns'!E1675)</f>
        <v>215631.47838745636</v>
      </c>
    </row>
    <row r="1676" spans="1:6" x14ac:dyDescent="0.25">
      <c r="A1676" s="60">
        <f>'Daily Prices'!A1676</f>
        <v>44770</v>
      </c>
      <c r="B1676" s="65">
        <f>B1675*(1+'Daily Returns'!B1676)</f>
        <v>206.69892691240233</v>
      </c>
      <c r="C1676" s="65">
        <f>C1675*(1+'Daily Returns'!C1676)</f>
        <v>183.01171449119889</v>
      </c>
      <c r="D1676" s="65">
        <f>D1675*(1+'Daily Returns'!D1676)</f>
        <v>232.74019185961151</v>
      </c>
      <c r="E1676" s="65">
        <f>E1675*(1+'Daily Returns'!E1676)</f>
        <v>219.13033856102339</v>
      </c>
      <c r="F1676" s="66">
        <f>F1675*(1+'Daily Returns'!E1676)</f>
        <v>219130.33856102309</v>
      </c>
    </row>
    <row r="1677" spans="1:6" x14ac:dyDescent="0.25">
      <c r="A1677" s="63">
        <f>'Daily Prices'!A1677</f>
        <v>44771</v>
      </c>
      <c r="B1677" s="64">
        <f>B1676*(1+'Daily Returns'!B1677)</f>
        <v>209.28898040319066</v>
      </c>
      <c r="C1677" s="64">
        <f>C1676*(1+'Daily Returns'!C1677)</f>
        <v>182.42578684361342</v>
      </c>
      <c r="D1677" s="64">
        <f>D1676*(1+'Daily Returns'!D1677)</f>
        <v>235.76040638972336</v>
      </c>
      <c r="E1677" s="64">
        <f>E1676*(1+'Daily Returns'!E1677)</f>
        <v>220.52654137545696</v>
      </c>
      <c r="F1677" s="39">
        <f>F1676*(1+'Daily Returns'!E1677)</f>
        <v>220526.54137545664</v>
      </c>
    </row>
    <row r="1678" spans="1:6" x14ac:dyDescent="0.25">
      <c r="A1678" s="60">
        <f>'Daily Prices'!A1678</f>
        <v>44775</v>
      </c>
      <c r="B1678" s="65">
        <f>B1677*(1+'Daily Returns'!B1678)</f>
        <v>211.34699795037955</v>
      </c>
      <c r="C1678" s="65">
        <f>C1677*(1+'Daily Returns'!C1678)</f>
        <v>183.04593804305566</v>
      </c>
      <c r="D1678" s="65">
        <f>D1677*(1+'Daily Returns'!D1678)</f>
        <v>226.02699468922586</v>
      </c>
      <c r="E1678" s="65">
        <f>E1677*(1+'Daily Returns'!E1678)</f>
        <v>218.74562340421582</v>
      </c>
      <c r="F1678" s="66">
        <f>F1677*(1+'Daily Returns'!E1678)</f>
        <v>218745.6234042155</v>
      </c>
    </row>
    <row r="1679" spans="1:6" x14ac:dyDescent="0.25">
      <c r="A1679" s="63">
        <f>'Daily Prices'!A1679</f>
        <v>44776</v>
      </c>
      <c r="B1679" s="64">
        <f>B1678*(1+'Daily Returns'!B1679)</f>
        <v>212.1255844761103</v>
      </c>
      <c r="C1679" s="64">
        <f>C1678*(1+'Daily Returns'!C1679)</f>
        <v>182.50290775717784</v>
      </c>
      <c r="D1679" s="64">
        <f>D1678*(1+'Daily Returns'!D1679)</f>
        <v>231.93653783792968</v>
      </c>
      <c r="E1679" s="64">
        <f>E1678*(1+'Daily Returns'!E1679)</f>
        <v>220.44355174138192</v>
      </c>
      <c r="F1679" s="39">
        <f>F1678*(1+'Daily Returns'!E1679)</f>
        <v>220443.55174138161</v>
      </c>
    </row>
    <row r="1680" spans="1:6" x14ac:dyDescent="0.25">
      <c r="A1680" s="60">
        <f>'Daily Prices'!A1680</f>
        <v>44777</v>
      </c>
      <c r="B1680" s="65">
        <f>B1679*(1+'Daily Returns'!B1680)</f>
        <v>211.93752694715644</v>
      </c>
      <c r="C1680" s="65">
        <f>C1679*(1+'Daily Returns'!C1680)</f>
        <v>185.03205706475993</v>
      </c>
      <c r="D1680" s="65">
        <f>D1679*(1+'Daily Returns'!D1680)</f>
        <v>238.00058775373185</v>
      </c>
      <c r="E1680" s="65">
        <f>E1679*(1+'Daily Returns'!E1680)</f>
        <v>223.33596523093055</v>
      </c>
      <c r="F1680" s="66">
        <f>F1679*(1+'Daily Returns'!E1680)</f>
        <v>223335.96523093025</v>
      </c>
    </row>
    <row r="1681" spans="1:6" x14ac:dyDescent="0.25">
      <c r="A1681" s="63">
        <f>'Daily Prices'!A1681</f>
        <v>44781</v>
      </c>
      <c r="B1681" s="64">
        <f>B1680*(1+'Daily Returns'!B1681)</f>
        <v>213.95250175042855</v>
      </c>
      <c r="C1681" s="64">
        <f>C1680*(1+'Daily Returns'!C1681)</f>
        <v>186.03073751885347</v>
      </c>
      <c r="D1681" s="64">
        <f>D1680*(1+'Daily Returns'!D1681)</f>
        <v>240.48636621255764</v>
      </c>
      <c r="E1681" s="64">
        <f>E1680*(1+'Daily Returns'!E1681)</f>
        <v>225.15492084196302</v>
      </c>
      <c r="F1681" s="39">
        <f>F1680*(1+'Daily Returns'!E1681)</f>
        <v>225154.92084196271</v>
      </c>
    </row>
    <row r="1682" spans="1:6" x14ac:dyDescent="0.25">
      <c r="A1682" s="60">
        <f>'Daily Prices'!A1682</f>
        <v>44785</v>
      </c>
      <c r="B1682" s="65">
        <f>B1681*(1+'Daily Returns'!B1682)</f>
        <v>216.16902129379736</v>
      </c>
      <c r="C1682" s="65">
        <f>C1681*(1+'Daily Returns'!C1682)</f>
        <v>186.93000982289391</v>
      </c>
      <c r="D1682" s="65">
        <f>D1681*(1+'Daily Returns'!D1682)</f>
        <v>242.96940170783043</v>
      </c>
      <c r="E1682" s="65">
        <f>E1681*(1+'Daily Returns'!E1682)</f>
        <v>226.98747402994485</v>
      </c>
      <c r="F1682" s="66">
        <f>F1681*(1+'Daily Returns'!E1682)</f>
        <v>226987.47402994454</v>
      </c>
    </row>
    <row r="1683" spans="1:6" x14ac:dyDescent="0.25">
      <c r="A1683" s="63">
        <f>'Daily Prices'!A1683</f>
        <v>44789</v>
      </c>
      <c r="B1683" s="64">
        <f>B1682*(1+'Daily Returns'!B1683)</f>
        <v>217.54838855092032</v>
      </c>
      <c r="C1683" s="64">
        <f>C1682*(1+'Daily Returns'!C1683)</f>
        <v>185.17860776442316</v>
      </c>
      <c r="D1683" s="64">
        <f>D1682*(1+'Daily Returns'!D1683)</f>
        <v>245.47807468670695</v>
      </c>
      <c r="E1683" s="64">
        <f>E1682*(1+'Daily Returns'!E1683)</f>
        <v>227.27440658709304</v>
      </c>
      <c r="F1683" s="39">
        <f>F1682*(1+'Daily Returns'!E1683)</f>
        <v>227274.40658709273</v>
      </c>
    </row>
    <row r="1684" spans="1:6" x14ac:dyDescent="0.25">
      <c r="A1684" s="60">
        <f>'Daily Prices'!A1684</f>
        <v>44790</v>
      </c>
      <c r="B1684" s="65">
        <f>B1683*(1+'Daily Returns'!B1684)</f>
        <v>219.0676810794416</v>
      </c>
      <c r="C1684" s="65">
        <f>C1683*(1+'Daily Returns'!C1684)</f>
        <v>183.79672048752661</v>
      </c>
      <c r="D1684" s="65">
        <f>D1683*(1+'Daily Returns'!D1684)</f>
        <v>246.90757572577158</v>
      </c>
      <c r="E1684" s="65">
        <f>E1683*(1+'Daily Returns'!E1684)</f>
        <v>227.46920978104771</v>
      </c>
      <c r="F1684" s="66">
        <f>F1683*(1+'Daily Returns'!E1684)</f>
        <v>227469.20978104739</v>
      </c>
    </row>
    <row r="1685" spans="1:6" x14ac:dyDescent="0.25">
      <c r="A1685" s="63">
        <f>'Daily Prices'!A1685</f>
        <v>44791</v>
      </c>
      <c r="B1685" s="64">
        <f>B1684*(1+'Daily Returns'!B1685)</f>
        <v>219.20535242337132</v>
      </c>
      <c r="C1685" s="64">
        <f>C1684*(1+'Daily Returns'!C1685)</f>
        <v>184.5504378767202</v>
      </c>
      <c r="D1685" s="64">
        <f>D1684*(1+'Daily Returns'!D1685)</f>
        <v>246.90043871617863</v>
      </c>
      <c r="E1685" s="64">
        <f>E1684*(1+'Daily Returns'!E1685)</f>
        <v>227.88324678106136</v>
      </c>
      <c r="F1685" s="39">
        <f>F1684*(1+'Daily Returns'!E1685)</f>
        <v>227883.24678106105</v>
      </c>
    </row>
    <row r="1686" spans="1:6" x14ac:dyDescent="0.25">
      <c r="A1686" s="60">
        <f>'Daily Prices'!A1686</f>
        <v>44792</v>
      </c>
      <c r="B1686" s="65">
        <f>B1685*(1+'Daily Returns'!B1686)</f>
        <v>216.83563851947446</v>
      </c>
      <c r="C1686" s="65">
        <f>C1685*(1+'Daily Returns'!C1686)</f>
        <v>183.34290465976289</v>
      </c>
      <c r="D1686" s="65">
        <f>D1685*(1+'Daily Returns'!D1686)</f>
        <v>244.58867734419346</v>
      </c>
      <c r="E1686" s="65">
        <f>E1685*(1+'Daily Returns'!E1686)</f>
        <v>225.90765292945034</v>
      </c>
      <c r="F1686" s="66">
        <f>F1685*(1+'Daily Returns'!E1686)</f>
        <v>225907.65292945004</v>
      </c>
    </row>
    <row r="1687" spans="1:6" x14ac:dyDescent="0.25">
      <c r="A1687" s="63">
        <f>'Daily Prices'!A1687</f>
        <v>44795</v>
      </c>
      <c r="B1687" s="64">
        <f>B1686*(1+'Daily Returns'!B1687)</f>
        <v>213.66458069314757</v>
      </c>
      <c r="C1687" s="64">
        <f>C1686*(1+'Daily Returns'!C1687)</f>
        <v>181.31382276419197</v>
      </c>
      <c r="D1687" s="64">
        <f>D1686*(1+'Daily Returns'!D1687)</f>
        <v>241.65578622557217</v>
      </c>
      <c r="E1687" s="64">
        <f>E1686*(1+'Daily Returns'!E1687)</f>
        <v>223.10380793328611</v>
      </c>
      <c r="F1687" s="39">
        <f>F1686*(1+'Daily Returns'!E1687)</f>
        <v>223103.8079332858</v>
      </c>
    </row>
    <row r="1688" spans="1:6" x14ac:dyDescent="0.25">
      <c r="A1688" s="60">
        <f>'Daily Prices'!A1688</f>
        <v>44796</v>
      </c>
      <c r="B1688" s="65">
        <f>B1687*(1+'Daily Returns'!B1688)</f>
        <v>214.60043319031743</v>
      </c>
      <c r="C1688" s="65">
        <f>C1687*(1+'Daily Returns'!C1688)</f>
        <v>182.67034373312728</v>
      </c>
      <c r="D1688" s="65">
        <f>D1687*(1+'Daily Returns'!D1688)</f>
        <v>243.24733936480686</v>
      </c>
      <c r="E1688" s="65">
        <f>E1687*(1+'Daily Returns'!E1688)</f>
        <v>224.50544869341147</v>
      </c>
      <c r="F1688" s="66">
        <f>F1687*(1+'Daily Returns'!E1688)</f>
        <v>224505.44869341116</v>
      </c>
    </row>
    <row r="1689" spans="1:6" x14ac:dyDescent="0.25">
      <c r="A1689" s="63">
        <f>'Daily Prices'!A1689</f>
        <v>44797</v>
      </c>
      <c r="B1689" s="64">
        <f>B1688*(1+'Daily Returns'!B1689)</f>
        <v>214.79721559979498</v>
      </c>
      <c r="C1689" s="64">
        <f>C1688*(1+'Daily Returns'!C1689)</f>
        <v>182.70361080746318</v>
      </c>
      <c r="D1689" s="64">
        <f>D1688*(1+'Daily Returns'!D1689)</f>
        <v>243.58655723252031</v>
      </c>
      <c r="E1689" s="64">
        <f>E1688*(1+'Daily Returns'!E1689)</f>
        <v>224.67748702790581</v>
      </c>
      <c r="F1689" s="39">
        <f>F1688*(1+'Daily Returns'!E1689)</f>
        <v>224677.4870279055</v>
      </c>
    </row>
    <row r="1690" spans="1:6" x14ac:dyDescent="0.25">
      <c r="A1690" s="60">
        <f>'Daily Prices'!A1690</f>
        <v>44798</v>
      </c>
      <c r="B1690" s="65">
        <f>B1689*(1+'Daily Returns'!B1690)</f>
        <v>213.6676707549997</v>
      </c>
      <c r="C1690" s="65">
        <f>C1689*(1+'Daily Returns'!C1690)</f>
        <v>183.57800159351859</v>
      </c>
      <c r="D1690" s="65">
        <f>D1689*(1+'Daily Returns'!D1690)</f>
        <v>243.18709460736022</v>
      </c>
      <c r="E1690" s="65">
        <f>E1689*(1+'Daily Returns'!E1690)</f>
        <v>224.64260897838628</v>
      </c>
      <c r="F1690" s="66">
        <f>F1689*(1+'Daily Returns'!E1690)</f>
        <v>224642.60897838598</v>
      </c>
    </row>
    <row r="1691" spans="1:6" x14ac:dyDescent="0.25">
      <c r="A1691" s="63">
        <f>'Daily Prices'!A1691</f>
        <v>44799</v>
      </c>
      <c r="B1691" s="64">
        <f>B1690*(1+'Daily Returns'!B1691)</f>
        <v>213.88270270623923</v>
      </c>
      <c r="C1691" s="64">
        <f>C1690*(1+'Daily Returns'!C1691)</f>
        <v>183.4446057353808</v>
      </c>
      <c r="D1691" s="64">
        <f>D1690*(1+'Daily Returns'!D1691)</f>
        <v>244.59434496945849</v>
      </c>
      <c r="E1691" s="64">
        <f>E1690*(1+'Daily Returns'!E1691)</f>
        <v>225.0351196892469</v>
      </c>
      <c r="F1691" s="39">
        <f>F1690*(1+'Daily Returns'!E1691)</f>
        <v>225035.11968924661</v>
      </c>
    </row>
    <row r="1692" spans="1:6" x14ac:dyDescent="0.25">
      <c r="A1692" s="60">
        <f>'Daily Prices'!A1692</f>
        <v>44802</v>
      </c>
      <c r="B1692" s="65">
        <f>B1691*(1+'Daily Returns'!B1692)</f>
        <v>210.75174297665237</v>
      </c>
      <c r="C1692" s="65">
        <f>C1691*(1+'Daily Returns'!C1692)</f>
        <v>183.4446057353808</v>
      </c>
      <c r="D1692" s="65">
        <f>D1691*(1+'Daily Returns'!D1692)</f>
        <v>241.66859086043019</v>
      </c>
      <c r="E1692" s="65">
        <f>E1691*(1+'Daily Returns'!E1692)</f>
        <v>223.23931678378176</v>
      </c>
      <c r="F1692" s="66">
        <f>F1691*(1+'Daily Returns'!E1692)</f>
        <v>223239.31678378145</v>
      </c>
    </row>
    <row r="1693" spans="1:6" x14ac:dyDescent="0.25">
      <c r="A1693" s="63">
        <f>'Daily Prices'!A1693</f>
        <v>44803</v>
      </c>
      <c r="B1693" s="64">
        <f>B1692*(1+'Daily Returns'!B1693)</f>
        <v>216.43909269967375</v>
      </c>
      <c r="C1693" s="64">
        <f>C1692*(1+'Daily Returns'!C1693)</f>
        <v>180.59964851416547</v>
      </c>
      <c r="D1693" s="64">
        <f>D1692*(1+'Daily Returns'!D1693)</f>
        <v>246.72957031004083</v>
      </c>
      <c r="E1693" s="64">
        <f>E1692*(1+'Daily Returns'!E1693)</f>
        <v>225.06428377803508</v>
      </c>
      <c r="F1693" s="39">
        <f>F1692*(1+'Daily Returns'!E1693)</f>
        <v>225064.28377803476</v>
      </c>
    </row>
    <row r="1694" spans="1:6" x14ac:dyDescent="0.25">
      <c r="A1694" s="60">
        <f>'Daily Prices'!A1694</f>
        <v>44806</v>
      </c>
      <c r="B1694" s="65">
        <f>B1693*(1+'Daily Returns'!B1694)</f>
        <v>213.77167860157556</v>
      </c>
      <c r="C1694" s="65">
        <f>C1693*(1+'Daily Returns'!C1694)</f>
        <v>178.82164851914413</v>
      </c>
      <c r="D1694" s="65">
        <f>D1693*(1+'Daily Returns'!D1694)</f>
        <v>247.66677437827278</v>
      </c>
      <c r="E1694" s="65">
        <f>E1693*(1+'Daily Returns'!E1694)</f>
        <v>223.6023413816628</v>
      </c>
      <c r="F1694" s="66">
        <f>F1693*(1+'Daily Returns'!E1694)</f>
        <v>223602.34138166247</v>
      </c>
    </row>
    <row r="1695" spans="1:6" x14ac:dyDescent="0.25">
      <c r="A1695" s="63">
        <f>'Daily Prices'!A1695</f>
        <v>44809</v>
      </c>
      <c r="B1695" s="64">
        <f>B1694*(1+'Daily Returns'!B1695)</f>
        <v>215.38087375315948</v>
      </c>
      <c r="C1695" s="64">
        <f>C1694*(1+'Daily Returns'!C1695)</f>
        <v>178.85102417123613</v>
      </c>
      <c r="D1695" s="64">
        <f>D1694*(1+'Daily Returns'!D1695)</f>
        <v>248.60753842297774</v>
      </c>
      <c r="E1695" s="64">
        <f>E1694*(1+'Daily Returns'!E1695)</f>
        <v>224.37679972820408</v>
      </c>
      <c r="F1695" s="39">
        <f>F1694*(1+'Daily Returns'!E1695)</f>
        <v>224376.79972820374</v>
      </c>
    </row>
    <row r="1696" spans="1:6" x14ac:dyDescent="0.25">
      <c r="A1696" s="60">
        <f>'Daily Prices'!A1696</f>
        <v>44810</v>
      </c>
      <c r="B1696" s="65">
        <f>B1695*(1+'Daily Returns'!B1696)</f>
        <v>215.20277712947009</v>
      </c>
      <c r="C1696" s="65">
        <f>C1695*(1+'Daily Returns'!C1696)</f>
        <v>178.18206641334521</v>
      </c>
      <c r="D1696" s="65">
        <f>D1695*(1+'Daily Returns'!D1696)</f>
        <v>249.55187596675069</v>
      </c>
      <c r="E1696" s="65">
        <f>E1695*(1+'Daily Returns'!E1696)</f>
        <v>224.24113296049711</v>
      </c>
      <c r="F1696" s="66">
        <f>F1695*(1+'Daily Returns'!E1696)</f>
        <v>224241.13296049679</v>
      </c>
    </row>
    <row r="1697" spans="1:6" x14ac:dyDescent="0.25">
      <c r="A1697" s="63">
        <f>'Daily Prices'!A1697</f>
        <v>44813</v>
      </c>
      <c r="B1697" s="64">
        <f>B1696*(1+'Daily Returns'!B1697)</f>
        <v>217.37000109788019</v>
      </c>
      <c r="C1697" s="64">
        <f>C1696*(1+'Daily Returns'!C1697)</f>
        <v>178.75803621276381</v>
      </c>
      <c r="D1697" s="64">
        <f>D1696*(1+'Daily Returns'!D1697)</f>
        <v>250.49980058355621</v>
      </c>
      <c r="E1697" s="64">
        <f>E1696*(1+'Daily Returns'!E1697)</f>
        <v>225.46408306689673</v>
      </c>
      <c r="F1697" s="39">
        <f>F1696*(1+'Daily Returns'!E1697)</f>
        <v>225464.08306689642</v>
      </c>
    </row>
    <row r="1698" spans="1:6" x14ac:dyDescent="0.25">
      <c r="A1698" s="60">
        <f>'Daily Prices'!A1698</f>
        <v>44816</v>
      </c>
      <c r="B1698" s="65">
        <f>B1697*(1+'Daily Returns'!B1698)</f>
        <v>218.5405528811367</v>
      </c>
      <c r="C1698" s="65">
        <f>C1697*(1+'Daily Returns'!C1698)</f>
        <v>179.42915587190149</v>
      </c>
      <c r="D1698" s="65">
        <f>D1697*(1+'Daily Returns'!D1698)</f>
        <v>251.77293550734765</v>
      </c>
      <c r="E1698" s="65">
        <f>E1697*(1+'Daily Returns'!E1698)</f>
        <v>226.51068106951618</v>
      </c>
      <c r="F1698" s="66">
        <f>F1697*(1+'Daily Returns'!E1698)</f>
        <v>226510.68106951585</v>
      </c>
    </row>
    <row r="1699" spans="1:6" x14ac:dyDescent="0.25">
      <c r="A1699" s="63">
        <f>'Daily Prices'!A1699</f>
        <v>44817</v>
      </c>
      <c r="B1699" s="64">
        <f>B1698*(1+'Daily Returns'!B1699)</f>
        <v>220.19809841228926</v>
      </c>
      <c r="C1699" s="64">
        <f>C1698*(1+'Daily Returns'!C1699)</f>
        <v>177.52782268636335</v>
      </c>
      <c r="D1699" s="64">
        <f>D1698*(1+'Daily Returns'!D1699)</f>
        <v>253.05254098532788</v>
      </c>
      <c r="E1699" s="64">
        <f>E1698*(1+'Daily Returns'!E1699)</f>
        <v>226.41134946776373</v>
      </c>
      <c r="F1699" s="39">
        <f>F1698*(1+'Daily Returns'!E1699)</f>
        <v>226411.34946776339</v>
      </c>
    </row>
    <row r="1700" spans="1:6" x14ac:dyDescent="0.25">
      <c r="A1700" s="60">
        <f>'Daily Prices'!A1700</f>
        <v>44818</v>
      </c>
      <c r="B1700" s="65">
        <f>B1699*(1+'Daily Returns'!B1700)</f>
        <v>219.38337633972299</v>
      </c>
      <c r="C1700" s="65">
        <f>C1699*(1+'Daily Returns'!C1700)</f>
        <v>177.41818153707572</v>
      </c>
      <c r="D1700" s="65">
        <f>D1699*(1+'Daily Returns'!D1700)</f>
        <v>252.69820945024105</v>
      </c>
      <c r="E1700" s="65">
        <f>E1699*(1+'Daily Returns'!E1700)</f>
        <v>226.00899525816024</v>
      </c>
      <c r="F1700" s="66">
        <f>F1699*(1+'Daily Returns'!E1700)</f>
        <v>226008.99525815988</v>
      </c>
    </row>
    <row r="1701" spans="1:6" x14ac:dyDescent="0.25">
      <c r="A1701" s="63">
        <f>'Daily Prices'!A1701</f>
        <v>44819</v>
      </c>
      <c r="B1701" s="64">
        <f>B1700*(1+'Daily Returns'!B1701)</f>
        <v>217.88211523095063</v>
      </c>
      <c r="C1701" s="64">
        <f>C1700*(1+'Daily Returns'!C1701)</f>
        <v>176.63601876844834</v>
      </c>
      <c r="D1701" s="64">
        <f>D1700*(1+'Daily Returns'!D1701)</f>
        <v>252.28489262998872</v>
      </c>
      <c r="E1701" s="64">
        <f>E1700*(1+'Daily Returns'!E1701)</f>
        <v>225.03556417730547</v>
      </c>
      <c r="F1701" s="39">
        <f>F1700*(1+'Daily Returns'!E1701)</f>
        <v>225035.56417730509</v>
      </c>
    </row>
    <row r="1702" spans="1:6" x14ac:dyDescent="0.25">
      <c r="A1702" s="60">
        <f>'Daily Prices'!A1702</f>
        <v>44820</v>
      </c>
      <c r="B1702" s="65">
        <f>B1701*(1+'Daily Returns'!B1702)</f>
        <v>213.90785944508249</v>
      </c>
      <c r="C1702" s="65">
        <f>C1701*(1+'Daily Returns'!C1702)</f>
        <v>173.82138057441395</v>
      </c>
      <c r="D1702" s="65">
        <f>D1701*(1+'Daily Returns'!D1702)</f>
        <v>247.93929343605097</v>
      </c>
      <c r="E1702" s="65">
        <f>E1701*(1+'Daily Returns'!E1702)</f>
        <v>221.2069260481035</v>
      </c>
      <c r="F1702" s="66">
        <f>F1701*(1+'Daily Returns'!E1702)</f>
        <v>221206.92604810311</v>
      </c>
    </row>
    <row r="1703" spans="1:6" x14ac:dyDescent="0.25">
      <c r="A1703" s="63">
        <f>'Daily Prices'!A1703</f>
        <v>44823</v>
      </c>
      <c r="B1703" s="64">
        <f>B1702*(1+'Daily Returns'!B1703)</f>
        <v>215.00006907197027</v>
      </c>
      <c r="C1703" s="64">
        <f>C1702*(1+'Daily Returns'!C1703)</f>
        <v>173.82138057441395</v>
      </c>
      <c r="D1703" s="64">
        <f>D1702*(1+'Daily Returns'!D1703)</f>
        <v>248.8547198723742</v>
      </c>
      <c r="E1703" s="64">
        <f>E1702*(1+'Daily Returns'!E1703)</f>
        <v>221.79078764919251</v>
      </c>
      <c r="F1703" s="39">
        <f>F1702*(1+'Daily Returns'!E1703)</f>
        <v>221790.78764919212</v>
      </c>
    </row>
    <row r="1704" spans="1:6" x14ac:dyDescent="0.25">
      <c r="A1704" s="60">
        <f>'Daily Prices'!A1704</f>
        <v>44824</v>
      </c>
      <c r="B1704" s="65">
        <f>B1703*(1+'Daily Returns'!B1704)</f>
        <v>217.1031651685314</v>
      </c>
      <c r="C1704" s="65">
        <f>C1703*(1+'Daily Returns'!C1704)</f>
        <v>173.86794661702493</v>
      </c>
      <c r="D1704" s="65">
        <f>D1703*(1+'Daily Returns'!D1704)</f>
        <v>250.98931547681596</v>
      </c>
      <c r="E1704" s="65">
        <f>E1703*(1+'Daily Returns'!E1704)</f>
        <v>223.03614590830458</v>
      </c>
      <c r="F1704" s="66">
        <f>F1703*(1+'Daily Returns'!E1704)</f>
        <v>223036.14590830417</v>
      </c>
    </row>
    <row r="1705" spans="1:6" x14ac:dyDescent="0.25">
      <c r="A1705" s="63">
        <f>'Daily Prices'!A1705</f>
        <v>44825</v>
      </c>
      <c r="B1705" s="64">
        <f>B1704*(1+'Daily Returns'!B1705)</f>
        <v>216.14720909248828</v>
      </c>
      <c r="C1705" s="64">
        <f>C1704*(1+'Daily Returns'!C1705)</f>
        <v>175.21878113055976</v>
      </c>
      <c r="D1705" s="64">
        <f>D1704*(1+'Daily Returns'!D1705)</f>
        <v>249.53588446441012</v>
      </c>
      <c r="E1705" s="64">
        <f>E1704*(1+'Daily Returns'!E1705)</f>
        <v>223.04718898380369</v>
      </c>
      <c r="F1705" s="39">
        <f>F1704*(1+'Daily Returns'!E1705)</f>
        <v>223047.18898380329</v>
      </c>
    </row>
    <row r="1706" spans="1:6" x14ac:dyDescent="0.25">
      <c r="A1706" s="60">
        <f>'Daily Prices'!A1706</f>
        <v>44826</v>
      </c>
      <c r="B1706" s="65">
        <f>B1705*(1+'Daily Returns'!B1706)</f>
        <v>214.9218723302769</v>
      </c>
      <c r="C1706" s="65">
        <f>C1705*(1+'Daily Returns'!C1706)</f>
        <v>177.3805775578148</v>
      </c>
      <c r="D1706" s="65">
        <f>D1705*(1+'Daily Returns'!D1706)</f>
        <v>248.17040659963547</v>
      </c>
      <c r="E1706" s="65">
        <f>E1705*(1+'Daily Returns'!E1706)</f>
        <v>223.40244977081869</v>
      </c>
      <c r="F1706" s="66">
        <f>F1705*(1+'Daily Returns'!E1706)</f>
        <v>223402.44977081829</v>
      </c>
    </row>
    <row r="1707" spans="1:6" x14ac:dyDescent="0.25">
      <c r="A1707" s="63">
        <f>'Daily Prices'!A1707</f>
        <v>44827</v>
      </c>
      <c r="B1707" s="64">
        <f>B1706*(1+'Daily Returns'!B1707)</f>
        <v>211.21088981421039</v>
      </c>
      <c r="C1707" s="64">
        <f>C1706*(1+'Daily Returns'!C1707)</f>
        <v>174.72878948860111</v>
      </c>
      <c r="D1707" s="64">
        <f>D1706*(1+'Daily Returns'!D1707)</f>
        <v>243.80591532148102</v>
      </c>
      <c r="E1707" s="64">
        <f>E1706*(1+'Daily Returns'!E1707)</f>
        <v>219.73063336283977</v>
      </c>
      <c r="F1707" s="39">
        <f>F1706*(1+'Daily Returns'!E1707)</f>
        <v>219730.63336283938</v>
      </c>
    </row>
    <row r="1708" spans="1:6" x14ac:dyDescent="0.25">
      <c r="A1708" s="60">
        <f>'Daily Prices'!A1708</f>
        <v>44830</v>
      </c>
      <c r="B1708" s="65">
        <f>B1707*(1+'Daily Returns'!B1708)</f>
        <v>207.7438404161181</v>
      </c>
      <c r="C1708" s="65">
        <f>C1707*(1+'Daily Returns'!C1708)</f>
        <v>175.69713781308175</v>
      </c>
      <c r="D1708" s="65">
        <f>D1707*(1+'Daily Returns'!D1708)</f>
        <v>239.13012447784448</v>
      </c>
      <c r="E1708" s="65">
        <f>E1707*(1+'Daily Returns'!E1708)</f>
        <v>217.87144222475456</v>
      </c>
      <c r="F1708" s="66">
        <f>F1707*(1+'Daily Returns'!E1708)</f>
        <v>217871.44222475417</v>
      </c>
    </row>
    <row r="1709" spans="1:6" x14ac:dyDescent="0.25">
      <c r="A1709" s="63">
        <f>'Daily Prices'!A1709</f>
        <v>44831</v>
      </c>
      <c r="B1709" s="64">
        <f>B1708*(1+'Daily Returns'!B1709)</f>
        <v>207.60678708455882</v>
      </c>
      <c r="C1709" s="64">
        <f>C1708*(1+'Daily Returns'!C1709)</f>
        <v>174.91671766788309</v>
      </c>
      <c r="D1709" s="64">
        <f>D1708*(1+'Daily Returns'!D1709)</f>
        <v>238.85346040009307</v>
      </c>
      <c r="E1709" s="64">
        <f>E1708*(1+'Daily Returns'!E1709)</f>
        <v>217.36560040133119</v>
      </c>
      <c r="F1709" s="39">
        <f>F1708*(1+'Daily Returns'!E1709)</f>
        <v>217365.6004013308</v>
      </c>
    </row>
    <row r="1710" spans="1:6" x14ac:dyDescent="0.25">
      <c r="A1710" s="60">
        <f>'Daily Prices'!A1710</f>
        <v>44832</v>
      </c>
      <c r="B1710" s="65">
        <f>B1709*(1+'Daily Returns'!B1710)</f>
        <v>205.75551285211202</v>
      </c>
      <c r="C1710" s="65">
        <f>C1709*(1+'Daily Returns'!C1710)</f>
        <v>176.56416503246666</v>
      </c>
      <c r="D1710" s="65">
        <f>D1709*(1+'Daily Returns'!D1710)</f>
        <v>236.8930917945388</v>
      </c>
      <c r="E1710" s="65">
        <f>E1709*(1+'Daily Returns'!E1710)</f>
        <v>217.06780934201021</v>
      </c>
      <c r="F1710" s="66">
        <f>F1709*(1+'Daily Returns'!E1710)</f>
        <v>217067.8093420098</v>
      </c>
    </row>
    <row r="1711" spans="1:6" x14ac:dyDescent="0.25">
      <c r="A1711" s="63">
        <f>'Daily Prices'!A1711</f>
        <v>44833</v>
      </c>
      <c r="B1711" s="64">
        <f>B1710*(1+'Daily Returns'!B1711)</f>
        <v>205.07090056035491</v>
      </c>
      <c r="C1711" s="64">
        <f>C1710*(1+'Daily Returns'!C1711)</f>
        <v>176.81440837738106</v>
      </c>
      <c r="D1711" s="64">
        <f>D1710*(1+'Daily Returns'!D1711)</f>
        <v>237.22664203698724</v>
      </c>
      <c r="E1711" s="64">
        <f>E1710*(1+'Daily Returns'!E1711)</f>
        <v>217.06588412238179</v>
      </c>
      <c r="F1711" s="39">
        <f>F1710*(1+'Daily Returns'!E1711)</f>
        <v>217065.88412238137</v>
      </c>
    </row>
    <row r="1712" spans="1:6" x14ac:dyDescent="0.25">
      <c r="A1712" s="60">
        <f>'Daily Prices'!A1712</f>
        <v>44834</v>
      </c>
      <c r="B1712" s="65">
        <f>B1711*(1+'Daily Returns'!B1712)</f>
        <v>208.76792326758354</v>
      </c>
      <c r="C1712" s="65">
        <f>C1711*(1+'Daily Returns'!C1712)</f>
        <v>178.28315167466832</v>
      </c>
      <c r="D1712" s="65">
        <f>D1711*(1+'Daily Returns'!D1712)</f>
        <v>240.20151556497902</v>
      </c>
      <c r="E1712" s="65">
        <f>E1711*(1+'Daily Returns'!E1712)</f>
        <v>219.7777206644798</v>
      </c>
      <c r="F1712" s="66">
        <f>F1711*(1+'Daily Returns'!E1712)</f>
        <v>219777.72066447939</v>
      </c>
    </row>
    <row r="1713" spans="1:6" x14ac:dyDescent="0.25">
      <c r="A1713" s="63">
        <f>'Daily Prices'!A1713</f>
        <v>44837</v>
      </c>
      <c r="B1713" s="64">
        <f>B1712*(1+'Daily Returns'!B1713)</f>
        <v>206.44815930468465</v>
      </c>
      <c r="C1713" s="64">
        <f>C1712*(1+'Daily Returns'!C1713)</f>
        <v>178.31784691407017</v>
      </c>
      <c r="D1713" s="64">
        <f>D1712*(1+'Daily Returns'!D1713)</f>
        <v>241.40180230549205</v>
      </c>
      <c r="E1713" s="64">
        <f>E1712*(1+'Daily Returns'!E1713)</f>
        <v>219.39166712129125</v>
      </c>
      <c r="F1713" s="39">
        <f>F1712*(1+'Daily Returns'!E1713)</f>
        <v>219391.66712129084</v>
      </c>
    </row>
    <row r="1714" spans="1:6" x14ac:dyDescent="0.25">
      <c r="A1714" s="60">
        <f>'Daily Prices'!A1714</f>
        <v>44840</v>
      </c>
      <c r="B1714" s="65">
        <f>B1713*(1+'Daily Returns'!B1714)</f>
        <v>211.65869430708761</v>
      </c>
      <c r="C1714" s="65">
        <f>C1713*(1+'Daily Returns'!C1714)</f>
        <v>184.67665360223282</v>
      </c>
      <c r="D1714" s="65">
        <f>D1713*(1+'Daily Returns'!D1714)</f>
        <v>242.60808687768287</v>
      </c>
      <c r="E1714" s="65">
        <f>E1713*(1+'Daily Returns'!E1714)</f>
        <v>224.51112070899239</v>
      </c>
      <c r="F1714" s="66">
        <f>F1713*(1+'Daily Returns'!E1714)</f>
        <v>224511.12070899198</v>
      </c>
    </row>
    <row r="1715" spans="1:6" x14ac:dyDescent="0.25">
      <c r="A1715" s="63">
        <f>'Daily Prices'!A1715</f>
        <v>44844</v>
      </c>
      <c r="B1715" s="64">
        <f>B1714*(1+'Daily Returns'!B1715)</f>
        <v>210.8189609103535</v>
      </c>
      <c r="C1715" s="64">
        <f>C1714*(1+'Daily Returns'!C1715)</f>
        <v>181.05542970669876</v>
      </c>
      <c r="D1715" s="64">
        <f>D1714*(1+'Daily Returns'!D1715)</f>
        <v>243.82039925271386</v>
      </c>
      <c r="E1715" s="64">
        <f>E1714*(1+'Daily Returns'!E1715)</f>
        <v>222.81954155033776</v>
      </c>
      <c r="F1715" s="39">
        <f>F1714*(1+'Daily Returns'!E1715)</f>
        <v>222819.54155033737</v>
      </c>
    </row>
    <row r="1716" spans="1:6" x14ac:dyDescent="0.25">
      <c r="A1716" s="60">
        <f>'Daily Prices'!A1716</f>
        <v>44845</v>
      </c>
      <c r="B1716" s="65">
        <f>B1715*(1+'Daily Returns'!B1716)</f>
        <v>207.75147468657633</v>
      </c>
      <c r="C1716" s="65">
        <f>C1715*(1+'Daily Returns'!C1716)</f>
        <v>179.28255276251107</v>
      </c>
      <c r="D1716" s="65">
        <f>D1715*(1+'Daily Returns'!D1716)</f>
        <v>242.27622439259295</v>
      </c>
      <c r="E1716" s="65">
        <f>E1715*(1+'Daily Returns'!E1716)</f>
        <v>220.55082976997878</v>
      </c>
      <c r="F1716" s="66">
        <f>F1715*(1+'Daily Returns'!E1716)</f>
        <v>220550.82976997839</v>
      </c>
    </row>
    <row r="1717" spans="1:6" x14ac:dyDescent="0.25">
      <c r="A1717" s="63">
        <f>'Daily Prices'!A1717</f>
        <v>44847</v>
      </c>
      <c r="B1717" s="64">
        <f>B1716*(1+'Daily Returns'!B1717)</f>
        <v>208.07142332611301</v>
      </c>
      <c r="C1717" s="64">
        <f>C1716*(1+'Daily Returns'!C1717)</f>
        <v>177.58268256830257</v>
      </c>
      <c r="D1717" s="64">
        <f>D1716*(1+'Daily Returns'!D1717)</f>
        <v>240.741829173577</v>
      </c>
      <c r="E1717" s="64">
        <f>E1716*(1+'Daily Returns'!E1717)</f>
        <v>219.3972246057653</v>
      </c>
      <c r="F1717" s="39">
        <f>F1716*(1+'Daily Returns'!E1717)</f>
        <v>219397.22460576493</v>
      </c>
    </row>
    <row r="1718" spans="1:6" x14ac:dyDescent="0.25">
      <c r="A1718" s="60">
        <f>'Daily Prices'!A1718</f>
        <v>44848</v>
      </c>
      <c r="B1718" s="65">
        <f>B1717*(1+'Daily Returns'!B1718)</f>
        <v>210.56034091016448</v>
      </c>
      <c r="C1718" s="65">
        <f>C1717*(1+'Daily Returns'!C1718)</f>
        <v>178.03699628847488</v>
      </c>
      <c r="D1718" s="65">
        <f>D1717*(1+'Daily Returns'!D1718)</f>
        <v>242.62012216881203</v>
      </c>
      <c r="E1718" s="65">
        <f>E1717*(1+'Daily Returns'!E1718)</f>
        <v>220.92258667843794</v>
      </c>
      <c r="F1718" s="66">
        <f>F1717*(1+'Daily Returns'!E1718)</f>
        <v>220922.58667843757</v>
      </c>
    </row>
    <row r="1719" spans="1:6" x14ac:dyDescent="0.25">
      <c r="A1719" s="63">
        <f>'Daily Prices'!A1719</f>
        <v>44851</v>
      </c>
      <c r="B1719" s="64">
        <f>B1718*(1+'Daily Returns'!B1719)</f>
        <v>212.34534240430028</v>
      </c>
      <c r="C1719" s="64">
        <f>C1718*(1+'Daily Returns'!C1719)</f>
        <v>179.11999089119033</v>
      </c>
      <c r="D1719" s="64">
        <f>D1718*(1+'Daily Returns'!D1719)</f>
        <v>244.51604777598263</v>
      </c>
      <c r="E1719" s="64">
        <f>E1718*(1+'Daily Returns'!E1719)</f>
        <v>222.53989904010123</v>
      </c>
      <c r="F1719" s="39">
        <f>F1718*(1+'Daily Returns'!E1719)</f>
        <v>222539.89904010086</v>
      </c>
    </row>
    <row r="1720" spans="1:6" x14ac:dyDescent="0.25">
      <c r="A1720" s="60">
        <f>'Daily Prices'!A1720</f>
        <v>44852</v>
      </c>
      <c r="B1720" s="65">
        <f>B1719*(1+'Daily Returns'!B1720)</f>
        <v>214.34341275155779</v>
      </c>
      <c r="C1720" s="65">
        <f>C1719*(1+'Daily Returns'!C1720)</f>
        <v>178.19837894093376</v>
      </c>
      <c r="D1720" s="65">
        <f>D1719*(1+'Daily Returns'!D1720)</f>
        <v>247.73190033376093</v>
      </c>
      <c r="E1720" s="65">
        <f>E1719*(1+'Daily Returns'!E1720)</f>
        <v>223.58813843820298</v>
      </c>
      <c r="F1720" s="66">
        <f>F1719*(1+'Daily Returns'!E1720)</f>
        <v>223588.13843820262</v>
      </c>
    </row>
    <row r="1721" spans="1:6" x14ac:dyDescent="0.25">
      <c r="A1721" s="63">
        <f>'Daily Prices'!A1721</f>
        <v>44853</v>
      </c>
      <c r="B1721" s="64">
        <f>B1720*(1+'Daily Returns'!B1721)</f>
        <v>214.87632118320963</v>
      </c>
      <c r="C1721" s="64">
        <f>C1720*(1+'Daily Returns'!C1721)</f>
        <v>177.48723135265234</v>
      </c>
      <c r="D1721" s="64">
        <f>D1720*(1+'Daily Returns'!D1721)</f>
        <v>247.31459518461841</v>
      </c>
      <c r="E1721" s="64">
        <f>E1720*(1+'Daily Returns'!E1721)</f>
        <v>223.28500091417709</v>
      </c>
      <c r="F1721" s="39">
        <f>F1720*(1+'Daily Returns'!E1721)</f>
        <v>223285.00091417672</v>
      </c>
    </row>
    <row r="1722" spans="1:6" x14ac:dyDescent="0.25">
      <c r="A1722" s="60">
        <f>'Daily Prices'!A1722</f>
        <v>44854</v>
      </c>
      <c r="B1722" s="65">
        <f>B1721*(1+'Daily Returns'!B1722)</f>
        <v>215.22426214775967</v>
      </c>
      <c r="C1722" s="65">
        <f>C1721*(1+'Daily Returns'!C1722)</f>
        <v>177.2683814343267</v>
      </c>
      <c r="D1722" s="65">
        <f>D1721*(1+'Daily Returns'!D1722)</f>
        <v>248.25731018703237</v>
      </c>
      <c r="E1722" s="65">
        <f>E1721*(1+'Daily Returns'!E1722)</f>
        <v>223.53867535203889</v>
      </c>
      <c r="F1722" s="66">
        <f>F1721*(1+'Daily Returns'!E1722)</f>
        <v>223538.67535203852</v>
      </c>
    </row>
    <row r="1723" spans="1:6" x14ac:dyDescent="0.25">
      <c r="A1723" s="63">
        <f>'Daily Prices'!A1723</f>
        <v>44855</v>
      </c>
      <c r="B1723" s="64">
        <f>B1722*(1+'Daily Returns'!B1723)</f>
        <v>215.60324914550645</v>
      </c>
      <c r="C1723" s="64">
        <f>C1722*(1+'Daily Returns'!C1723)</f>
        <v>177.9060374826515</v>
      </c>
      <c r="D1723" s="64">
        <f>D1722*(1+'Daily Returns'!D1723)</f>
        <v>249.09842775876984</v>
      </c>
      <c r="E1723" s="64">
        <f>E1722*(1+'Daily Returns'!E1723)</f>
        <v>224.2056126716914</v>
      </c>
      <c r="F1723" s="39">
        <f>F1722*(1+'Daily Returns'!E1723)</f>
        <v>224205.61267169102</v>
      </c>
    </row>
    <row r="1724" spans="1:6" x14ac:dyDescent="0.25">
      <c r="A1724" s="60">
        <f>'Daily Prices'!A1724</f>
        <v>44859</v>
      </c>
      <c r="B1724" s="65">
        <f>B1723*(1+'Daily Returns'!B1724)</f>
        <v>216.46414037751049</v>
      </c>
      <c r="C1724" s="65">
        <f>C1723*(1+'Daily Returns'!C1724)</f>
        <v>179.26976478907574</v>
      </c>
      <c r="D1724" s="65">
        <f>D1723*(1+'Daily Returns'!D1724)</f>
        <v>252.5216734188383</v>
      </c>
      <c r="E1724" s="65">
        <f>E1723*(1+'Daily Returns'!E1724)</f>
        <v>226.08598468257517</v>
      </c>
      <c r="F1724" s="66">
        <f>F1723*(1+'Daily Returns'!E1724)</f>
        <v>226085.98468257478</v>
      </c>
    </row>
    <row r="1725" spans="1:6" x14ac:dyDescent="0.25">
      <c r="A1725" s="63">
        <f>'Daily Prices'!A1725</f>
        <v>44861</v>
      </c>
      <c r="B1725" s="64">
        <f>B1724*(1+'Daily Returns'!B1725)</f>
        <v>217.2380372799598</v>
      </c>
      <c r="C1725" s="64">
        <f>C1724*(1+'Daily Returns'!C1725)</f>
        <v>179.1208949589842</v>
      </c>
      <c r="D1725" s="64">
        <f>D1724*(1+'Daily Returns'!D1725)</f>
        <v>253.96565838913571</v>
      </c>
      <c r="E1725" s="64">
        <f>E1724*(1+'Daily Returns'!E1725)</f>
        <v>226.64122047106835</v>
      </c>
      <c r="F1725" s="39">
        <f>F1724*(1+'Daily Returns'!E1725)</f>
        <v>226641.22047106794</v>
      </c>
    </row>
    <row r="1726" spans="1:6" x14ac:dyDescent="0.25">
      <c r="A1726" s="60">
        <f>'Daily Prices'!A1726</f>
        <v>44862</v>
      </c>
      <c r="B1726" s="65">
        <f>B1725*(1+'Daily Returns'!B1726)</f>
        <v>217.97605311125548</v>
      </c>
      <c r="C1726" s="65">
        <f>C1725*(1+'Daily Returns'!C1726)</f>
        <v>177.80704861041596</v>
      </c>
      <c r="D1726" s="65">
        <f>D1725*(1+'Daily Returns'!D1726)</f>
        <v>253.66758328260534</v>
      </c>
      <c r="E1726" s="65">
        <f>E1725*(1+'Daily Returns'!E1726)</f>
        <v>226.12744469498895</v>
      </c>
      <c r="F1726" s="66">
        <f>F1725*(1+'Daily Returns'!E1726)</f>
        <v>226127.44469498855</v>
      </c>
    </row>
    <row r="1727" spans="1:6" x14ac:dyDescent="0.25">
      <c r="A1727" s="63">
        <f>'Daily Prices'!A1727</f>
        <v>44865</v>
      </c>
      <c r="B1727" s="64">
        <f>B1726*(1+'Daily Returns'!B1727)</f>
        <v>220.83614165425129</v>
      </c>
      <c r="C1727" s="64">
        <f>C1726*(1+'Daily Returns'!C1727)</f>
        <v>177.87970159473693</v>
      </c>
      <c r="D1727" s="64">
        <f>D1726*(1+'Daily Returns'!D1727)</f>
        <v>256.09143768760964</v>
      </c>
      <c r="E1727" s="64">
        <f>E1726*(1+'Daily Returns'!E1727)</f>
        <v>227.70272718780294</v>
      </c>
      <c r="F1727" s="39">
        <f>F1726*(1+'Daily Returns'!E1727)</f>
        <v>227702.72718780255</v>
      </c>
    </row>
    <row r="1728" spans="1:6" x14ac:dyDescent="0.25">
      <c r="A1728" s="60">
        <f>'Daily Prices'!A1728</f>
        <v>44866</v>
      </c>
      <c r="B1728" s="65">
        <f>B1727*(1+'Daily Returns'!B1728)</f>
        <v>222.19853174802196</v>
      </c>
      <c r="C1728" s="65">
        <f>C1727*(1+'Daily Returns'!C1728)</f>
        <v>178.08268446815549</v>
      </c>
      <c r="D1728" s="65">
        <f>D1727*(1+'Daily Returns'!D1728)</f>
        <v>256.63389956546814</v>
      </c>
      <c r="E1728" s="65">
        <f>E1727*(1+'Daily Returns'!E1728)</f>
        <v>228.3727859225788</v>
      </c>
      <c r="F1728" s="66">
        <f>F1727*(1+'Daily Returns'!E1728)</f>
        <v>228372.78592257842</v>
      </c>
    </row>
    <row r="1729" spans="1:6" x14ac:dyDescent="0.25">
      <c r="A1729" s="63">
        <f>'Daily Prices'!A1729</f>
        <v>44867</v>
      </c>
      <c r="B1729" s="64">
        <f>B1728*(1+'Daily Returns'!B1729)</f>
        <v>221.41598267238669</v>
      </c>
      <c r="C1729" s="64">
        <f>C1728*(1+'Daily Returns'!C1729)</f>
        <v>178.7828391161577</v>
      </c>
      <c r="D1729" s="64">
        <f>D1728*(1+'Daily Returns'!D1729)</f>
        <v>257.17751050512896</v>
      </c>
      <c r="E1729" s="64">
        <f>E1728*(1+'Daily Returns'!E1729)</f>
        <v>228.63577256716218</v>
      </c>
      <c r="F1729" s="39">
        <f>F1728*(1+'Daily Returns'!E1729)</f>
        <v>228635.7725671618</v>
      </c>
    </row>
    <row r="1730" spans="1:6" x14ac:dyDescent="0.25">
      <c r="A1730" s="60">
        <f>'Daily Prices'!A1730</f>
        <v>44868</v>
      </c>
      <c r="B1730" s="65">
        <f>B1729*(1+'Daily Returns'!B1730)</f>
        <v>221.16267030784957</v>
      </c>
      <c r="C1730" s="65">
        <f>C1729*(1+'Daily Returns'!C1730)</f>
        <v>176.59761554084758</v>
      </c>
      <c r="D1730" s="65">
        <f>D1729*(1+'Daily Returns'!D1730)</f>
        <v>257.72227294057683</v>
      </c>
      <c r="E1730" s="65">
        <f>E1729*(1+'Daily Returns'!E1730)</f>
        <v>227.58476616607729</v>
      </c>
      <c r="F1730" s="66">
        <f>F1729*(1+'Daily Returns'!E1730)</f>
        <v>227584.76616607691</v>
      </c>
    </row>
    <row r="1731" spans="1:6" x14ac:dyDescent="0.25">
      <c r="A1731" s="63">
        <f>'Daily Prices'!A1731</f>
        <v>44869</v>
      </c>
      <c r="B1731" s="64">
        <f>B1730*(1+'Daily Returns'!B1731)</f>
        <v>221.5769203643795</v>
      </c>
      <c r="C1731" s="64">
        <f>C1730*(1+'Daily Returns'!C1731)</f>
        <v>180.00602973911427</v>
      </c>
      <c r="D1731" s="64">
        <f>D1730*(1+'Daily Returns'!D1731)</f>
        <v>258.26818931094772</v>
      </c>
      <c r="E1731" s="64">
        <f>E1730*(1+'Daily Returns'!E1731)</f>
        <v>229.6142690263755</v>
      </c>
      <c r="F1731" s="39">
        <f>F1730*(1+'Daily Returns'!E1731)</f>
        <v>229614.26902637511</v>
      </c>
    </row>
    <row r="1732" spans="1:6" x14ac:dyDescent="0.25">
      <c r="A1732" s="60">
        <f>'Daily Prices'!A1732</f>
        <v>44872</v>
      </c>
      <c r="B1732" s="65">
        <f>B1731*(1+'Daily Returns'!B1732)</f>
        <v>222.43046815527609</v>
      </c>
      <c r="C1732" s="65">
        <f>C1731*(1+'Daily Returns'!C1732)</f>
        <v>180.07764763132334</v>
      </c>
      <c r="D1732" s="65">
        <f>D1731*(1+'Daily Returns'!D1732)</f>
        <v>258.81526206054787</v>
      </c>
      <c r="E1732" s="65">
        <f>E1731*(1+'Daily Returns'!E1732)</f>
        <v>230.06207687794929</v>
      </c>
      <c r="F1732" s="66">
        <f>F1731*(1+'Daily Returns'!E1732)</f>
        <v>230062.07687794892</v>
      </c>
    </row>
    <row r="1733" spans="1:6" x14ac:dyDescent="0.25">
      <c r="A1733" s="63">
        <f>'Daily Prices'!A1733</f>
        <v>44875</v>
      </c>
      <c r="B1733" s="64">
        <f>B1732*(1+'Daily Returns'!B1733)</f>
        <v>220.35303774892205</v>
      </c>
      <c r="C1733" s="64">
        <f>C1732*(1+'Daily Returns'!C1733)</f>
        <v>184.76470194391661</v>
      </c>
      <c r="D1733" s="64">
        <f>D1732*(1+'Daily Returns'!D1733)</f>
        <v>259.36349363885978</v>
      </c>
      <c r="E1733" s="64">
        <f>E1732*(1+'Daily Returns'!E1733)</f>
        <v>231.95888125302102</v>
      </c>
      <c r="F1733" s="39">
        <f>F1732*(1+'Daily Returns'!E1733)</f>
        <v>231958.88125302066</v>
      </c>
    </row>
    <row r="1734" spans="1:6" x14ac:dyDescent="0.25">
      <c r="A1734" s="60">
        <f>'Daily Prices'!A1734</f>
        <v>44876</v>
      </c>
      <c r="B1734" s="65">
        <f>B1733*(1+'Daily Returns'!B1734)</f>
        <v>224.64764206468422</v>
      </c>
      <c r="C1734" s="65">
        <f>C1733*(1+'Daily Returns'!C1734)</f>
        <v>185.61394916335138</v>
      </c>
      <c r="D1734" s="65">
        <f>D1733*(1+'Daily Returns'!D1734)</f>
        <v>259.91288650055714</v>
      </c>
      <c r="E1734" s="65">
        <f>E1733*(1+'Daily Returns'!E1734)</f>
        <v>233.88899142347586</v>
      </c>
      <c r="F1734" s="66">
        <f>F1733*(1+'Daily Returns'!E1734)</f>
        <v>233888.9914234755</v>
      </c>
    </row>
    <row r="1735" spans="1:6" x14ac:dyDescent="0.25">
      <c r="A1735" s="63">
        <f>'Daily Prices'!A1735</f>
        <v>44879</v>
      </c>
      <c r="B1735" s="64">
        <f>B1734*(1+'Daily Returns'!B1735)</f>
        <v>224.02639421773026</v>
      </c>
      <c r="C1735" s="64">
        <f>C1734*(1+'Daily Returns'!C1735)</f>
        <v>187.62156927563655</v>
      </c>
      <c r="D1735" s="64">
        <f>D1734*(1+'Daily Returns'!D1735)</f>
        <v>259.25145364092532</v>
      </c>
      <c r="E1735" s="64">
        <f>E1734*(1+'Daily Returns'!E1735)</f>
        <v>234.52829542353089</v>
      </c>
      <c r="F1735" s="39">
        <f>F1734*(1+'Daily Returns'!E1735)</f>
        <v>234528.29542353054</v>
      </c>
    </row>
    <row r="1736" spans="1:6" x14ac:dyDescent="0.25">
      <c r="A1736" s="60">
        <f>'Daily Prices'!A1736</f>
        <v>44880</v>
      </c>
      <c r="B1736" s="65">
        <f>B1735*(1+'Daily Returns'!B1736)</f>
        <v>224.93101891335917</v>
      </c>
      <c r="C1736" s="65">
        <f>C1735*(1+'Daily Returns'!C1736)</f>
        <v>187.8176078602018</v>
      </c>
      <c r="D1736" s="65">
        <f>D1735*(1+'Daily Returns'!D1736)</f>
        <v>260.48678603665149</v>
      </c>
      <c r="E1736" s="65">
        <f>E1735*(1+'Daily Returns'!E1736)</f>
        <v>235.2456827574843</v>
      </c>
      <c r="F1736" s="66">
        <f>F1735*(1+'Daily Returns'!E1736)</f>
        <v>235245.68275748397</v>
      </c>
    </row>
    <row r="1737" spans="1:6" x14ac:dyDescent="0.25">
      <c r="A1737" s="63">
        <f>'Daily Prices'!A1737</f>
        <v>44881</v>
      </c>
      <c r="B1737" s="64">
        <f>B1736*(1+'Daily Returns'!B1737)</f>
        <v>225.32265698786529</v>
      </c>
      <c r="C1737" s="64">
        <f>C1736*(1+'Daily Returns'!C1737)</f>
        <v>189.20961021444717</v>
      </c>
      <c r="D1737" s="64">
        <f>D1736*(1+'Daily Returns'!D1737)</f>
        <v>261.33797938663787</v>
      </c>
      <c r="E1737" s="64">
        <f>E1736*(1+'Daily Returns'!E1737)</f>
        <v>236.29658128436958</v>
      </c>
      <c r="F1737" s="39">
        <f>F1736*(1+'Daily Returns'!E1737)</f>
        <v>236296.58128436925</v>
      </c>
    </row>
    <row r="1738" spans="1:6" x14ac:dyDescent="0.25">
      <c r="A1738" s="60">
        <f>'Daily Prices'!A1738</f>
        <v>44882</v>
      </c>
      <c r="B1738" s="65">
        <f>B1737*(1+'Daily Returns'!B1738)</f>
        <v>224.48608636032097</v>
      </c>
      <c r="C1738" s="65">
        <f>C1737*(1+'Daily Returns'!C1738)</f>
        <v>188.10515382844633</v>
      </c>
      <c r="D1738" s="65">
        <f>D1737*(1+'Daily Returns'!D1738)</f>
        <v>260.63918218266633</v>
      </c>
      <c r="E1738" s="65">
        <f>E1737*(1+'Daily Returns'!E1738)</f>
        <v>235.29211027956259</v>
      </c>
      <c r="F1738" s="66">
        <f>F1737*(1+'Daily Returns'!E1738)</f>
        <v>235292.11027956227</v>
      </c>
    </row>
    <row r="1739" spans="1:6" x14ac:dyDescent="0.25">
      <c r="A1739" s="63">
        <f>'Daily Prices'!A1739</f>
        <v>44883</v>
      </c>
      <c r="B1739" s="64">
        <f>B1738*(1+'Daily Returns'!B1739)</f>
        <v>224.16937319731184</v>
      </c>
      <c r="C1739" s="64">
        <f>C1738*(1+'Daily Returns'!C1739)</f>
        <v>187.26460662372554</v>
      </c>
      <c r="D1739" s="64">
        <f>D1738*(1+'Daily Returns'!D1739)</f>
        <v>259.6420999601176</v>
      </c>
      <c r="E1739" s="64">
        <f>E1738*(1+'Daily Returns'!E1739)</f>
        <v>234.50192699612478</v>
      </c>
      <c r="F1739" s="39">
        <f>F1738*(1+'Daily Returns'!E1739)</f>
        <v>234501.92699612444</v>
      </c>
    </row>
    <row r="1740" spans="1:6" x14ac:dyDescent="0.25">
      <c r="A1740" s="60">
        <f>'Daily Prices'!A1740</f>
        <v>44886</v>
      </c>
      <c r="B1740" s="65">
        <f>B1739*(1+'Daily Returns'!B1740)</f>
        <v>222.28392651614732</v>
      </c>
      <c r="C1740" s="65">
        <f>C1739*(1+'Daily Returns'!C1740)</f>
        <v>186.32900127630862</v>
      </c>
      <c r="D1740" s="65">
        <f>D1739*(1+'Daily Returns'!D1740)</f>
        <v>258.69161821197008</v>
      </c>
      <c r="E1740" s="65">
        <f>E1739*(1+'Daily Returns'!E1740)</f>
        <v>233.18404202574933</v>
      </c>
      <c r="F1740" s="66">
        <f>F1739*(1+'Daily Returns'!E1740)</f>
        <v>233184.04202574899</v>
      </c>
    </row>
    <row r="1741" spans="1:6" x14ac:dyDescent="0.25">
      <c r="A1741" s="63">
        <f>'Daily Prices'!A1741</f>
        <v>44887</v>
      </c>
      <c r="B1741" s="64">
        <f>B1740*(1+'Daily Returns'!B1741)</f>
        <v>223.28045328662552</v>
      </c>
      <c r="C1741" s="64">
        <f>C1740*(1+'Daily Returns'!C1741)</f>
        <v>186.56614218942494</v>
      </c>
      <c r="D1741" s="64">
        <f>D1740*(1+'Daily Returns'!D1741)</f>
        <v>260.08837297172573</v>
      </c>
      <c r="E1741" s="64">
        <f>E1740*(1+'Daily Returns'!E1741)</f>
        <v>233.99407884019081</v>
      </c>
      <c r="F1741" s="39">
        <f>F1740*(1+'Daily Returns'!E1741)</f>
        <v>233994.07884019046</v>
      </c>
    </row>
    <row r="1742" spans="1:6" x14ac:dyDescent="0.25">
      <c r="A1742" s="60">
        <f>'Daily Prices'!A1742</f>
        <v>44888</v>
      </c>
      <c r="B1742" s="65">
        <f>B1741*(1+'Daily Returns'!B1742)</f>
        <v>223.61352560061655</v>
      </c>
      <c r="C1742" s="65">
        <f>C1741*(1+'Daily Returns'!C1742)</f>
        <v>186.40323965487758</v>
      </c>
      <c r="D1742" s="65">
        <f>D1741*(1+'Daily Returns'!D1742)</f>
        <v>260.89338567140453</v>
      </c>
      <c r="E1742" s="65">
        <f>E1741*(1+'Daily Returns'!E1742)</f>
        <v>234.23434320771122</v>
      </c>
      <c r="F1742" s="66">
        <f>F1741*(1+'Daily Returns'!E1742)</f>
        <v>234234.34320771086</v>
      </c>
    </row>
    <row r="1743" spans="1:6" x14ac:dyDescent="0.25">
      <c r="A1743" s="63">
        <f>'Daily Prices'!A1743</f>
        <v>44889</v>
      </c>
      <c r="B1743" s="64">
        <f>B1742*(1+'Daily Returns'!B1743)</f>
        <v>226.38403870356939</v>
      </c>
      <c r="C1743" s="64">
        <f>C1742*(1+'Daily Returns'!C1743)</f>
        <v>187.90754295206511</v>
      </c>
      <c r="D1743" s="64">
        <f>D1742*(1+'Daily Returns'!D1743)</f>
        <v>263.69760070530532</v>
      </c>
      <c r="E1743" s="64">
        <f>E1742*(1+'Daily Returns'!E1743)</f>
        <v>236.61639801663569</v>
      </c>
      <c r="F1743" s="39">
        <f>F1742*(1+'Daily Returns'!E1743)</f>
        <v>236616.3980166353</v>
      </c>
    </row>
    <row r="1744" spans="1:6" x14ac:dyDescent="0.25">
      <c r="A1744" s="60">
        <f>'Daily Prices'!A1744</f>
        <v>44890</v>
      </c>
      <c r="B1744" s="65">
        <f>B1743*(1+'Daily Returns'!B1744)</f>
        <v>226.46023599347609</v>
      </c>
      <c r="C1744" s="65">
        <f>C1743*(1+'Daily Returns'!C1744)</f>
        <v>187.50595341744889</v>
      </c>
      <c r="D1744" s="65">
        <f>D1743*(1+'Daily Returns'!D1744)</f>
        <v>264.10545981233946</v>
      </c>
      <c r="E1744" s="65">
        <f>E1743*(1+'Daily Returns'!E1744)</f>
        <v>236.54780689334083</v>
      </c>
      <c r="F1744" s="66">
        <f>F1743*(1+'Daily Returns'!E1744)</f>
        <v>236547.80689334046</v>
      </c>
    </row>
    <row r="1745" spans="1:6" x14ac:dyDescent="0.25">
      <c r="A1745" s="63">
        <f>'Daily Prices'!A1745</f>
        <v>44893</v>
      </c>
      <c r="B1745" s="64">
        <f>B1744*(1+'Daily Returns'!B1745)</f>
        <v>227.22788006488344</v>
      </c>
      <c r="C1745" s="64">
        <f>C1744*(1+'Daily Returns'!C1745)</f>
        <v>186.81807574804142</v>
      </c>
      <c r="D1745" s="64">
        <f>D1744*(1+'Daily Returns'!D1745)</f>
        <v>264.62520204034587</v>
      </c>
      <c r="E1745" s="64">
        <f>E1744*(1+'Daily Returns'!E1745)</f>
        <v>236.58089524920979</v>
      </c>
      <c r="F1745" s="39">
        <f>F1744*(1+'Daily Returns'!E1745)</f>
        <v>236580.8952492094</v>
      </c>
    </row>
    <row r="1746" spans="1:6" x14ac:dyDescent="0.25">
      <c r="A1746" s="60">
        <f>'Daily Prices'!A1746</f>
        <v>44894</v>
      </c>
      <c r="B1746" s="65">
        <f>B1745*(1+'Daily Returns'!B1746)</f>
        <v>227.8714854181793</v>
      </c>
      <c r="C1746" s="65">
        <f>C1745*(1+'Daily Returns'!C1746)</f>
        <v>187.42883250388485</v>
      </c>
      <c r="D1746" s="65">
        <f>D1745*(1+'Daily Returns'!D1746)</f>
        <v>265.1707634501152</v>
      </c>
      <c r="E1746" s="65">
        <f>E1745*(1+'Daily Returns'!E1746)</f>
        <v>237.23762535058469</v>
      </c>
      <c r="F1746" s="66">
        <f>F1745*(1+'Daily Returns'!E1746)</f>
        <v>237237.62535058428</v>
      </c>
    </row>
    <row r="1747" spans="1:6" x14ac:dyDescent="0.25">
      <c r="A1747" s="63">
        <f>'Daily Prices'!A1747</f>
        <v>44895</v>
      </c>
      <c r="B1747" s="64">
        <f>B1746*(1+'Daily Returns'!B1747)</f>
        <v>229.39037805634325</v>
      </c>
      <c r="C1747" s="64">
        <f>C1746*(1+'Daily Returns'!C1747)</f>
        <v>187.23913549630981</v>
      </c>
      <c r="D1747" s="64">
        <f>D1746*(1+'Daily Returns'!D1747)</f>
        <v>266.6670165200789</v>
      </c>
      <c r="E1747" s="64">
        <f>E1746*(1+'Daily Returns'!E1747)</f>
        <v>238.01757015371214</v>
      </c>
      <c r="F1747" s="39">
        <f>F1746*(1+'Daily Returns'!E1747)</f>
        <v>238017.57015371174</v>
      </c>
    </row>
    <row r="1748" spans="1:6" x14ac:dyDescent="0.25">
      <c r="A1748" s="60">
        <f>'Daily Prices'!A1748</f>
        <v>44896</v>
      </c>
      <c r="B1748" s="65">
        <f>B1747*(1+'Daily Returns'!B1748)</f>
        <v>230.06124866127556</v>
      </c>
      <c r="C1748" s="65">
        <f>C1747*(1+'Daily Returns'!C1748)</f>
        <v>191.6382769725688</v>
      </c>
      <c r="D1748" s="65">
        <f>D1747*(1+'Daily Returns'!D1748)</f>
        <v>263.64472788839686</v>
      </c>
      <c r="E1748" s="65">
        <f>E1747*(1+'Daily Returns'!E1748)</f>
        <v>239.65399191304454</v>
      </c>
      <c r="F1748" s="66">
        <f>F1747*(1+'Daily Returns'!E1748)</f>
        <v>239653.99191304413</v>
      </c>
    </row>
    <row r="1749" spans="1:6" x14ac:dyDescent="0.25">
      <c r="A1749" s="63">
        <f>'Daily Prices'!A1749</f>
        <v>44900</v>
      </c>
      <c r="B1749" s="64">
        <f>B1748*(1+'Daily Returns'!B1749)</f>
        <v>228.42682406351071</v>
      </c>
      <c r="C1749" s="64">
        <f>C1748*(1+'Daily Returns'!C1749)</f>
        <v>190.51027551662642</v>
      </c>
      <c r="D1749" s="64">
        <f>D1748*(1+'Daily Returns'!D1749)</f>
        <v>260.65669256892539</v>
      </c>
      <c r="E1749" s="64">
        <f>E1748*(1+'Daily Returns'!E1749)</f>
        <v>237.76412856039408</v>
      </c>
      <c r="F1749" s="39">
        <f>F1748*(1+'Daily Returns'!E1749)</f>
        <v>237764.12856039367</v>
      </c>
    </row>
    <row r="1750" spans="1:6" x14ac:dyDescent="0.25">
      <c r="A1750" s="60">
        <f>'Daily Prices'!A1750</f>
        <v>44902</v>
      </c>
      <c r="B1750" s="65">
        <f>B1749*(1+'Daily Returns'!B1750)</f>
        <v>226.88571933368027</v>
      </c>
      <c r="C1750" s="65">
        <f>C1749*(1+'Daily Returns'!C1750)</f>
        <v>192.28158016899854</v>
      </c>
      <c r="D1750" s="65">
        <f>D1749*(1+'Daily Returns'!D1750)</f>
        <v>257.70252234943922</v>
      </c>
      <c r="E1750" s="65">
        <f>E1749*(1+'Daily Returns'!E1750)</f>
        <v>237.35874632921033</v>
      </c>
      <c r="F1750" s="66">
        <f>F1749*(1+'Daily Returns'!E1750)</f>
        <v>237358.74632920991</v>
      </c>
    </row>
    <row r="1751" spans="1:6" x14ac:dyDescent="0.25">
      <c r="A1751" s="63">
        <f>'Daily Prices'!A1751</f>
        <v>44903</v>
      </c>
      <c r="B1751" s="64">
        <f>B1750*(1+'Daily Returns'!B1751)</f>
        <v>227.46737803525809</v>
      </c>
      <c r="C1751" s="64">
        <f>C1750*(1+'Daily Returns'!C1751)</f>
        <v>193.04665736656145</v>
      </c>
      <c r="D1751" s="64">
        <f>D1750*(1+'Daily Returns'!D1751)</f>
        <v>254.78183341753891</v>
      </c>
      <c r="E1751" s="64">
        <f>E1750*(1+'Daily Returns'!E1751)</f>
        <v>237.11203696922803</v>
      </c>
      <c r="F1751" s="39">
        <f>F1750*(1+'Daily Returns'!E1751)</f>
        <v>237112.0369692276</v>
      </c>
    </row>
    <row r="1752" spans="1:6" x14ac:dyDescent="0.25">
      <c r="A1752" s="60">
        <f>'Daily Prices'!A1752</f>
        <v>44904</v>
      </c>
      <c r="B1752" s="65">
        <f>B1751*(1+'Daily Returns'!B1752)</f>
        <v>226.05318396337816</v>
      </c>
      <c r="C1752" s="65">
        <f>C1751*(1+'Daily Returns'!C1752)</f>
        <v>194.00080265497274</v>
      </c>
      <c r="D1752" s="65">
        <f>D1751*(1+'Daily Returns'!D1752)</f>
        <v>251.89424631079652</v>
      </c>
      <c r="E1752" s="65">
        <f>E1751*(1+'Daily Returns'!E1752)</f>
        <v>236.33236902107609</v>
      </c>
      <c r="F1752" s="66">
        <f>F1751*(1+'Daily Returns'!E1752)</f>
        <v>236332.36902107566</v>
      </c>
    </row>
    <row r="1753" spans="1:6" x14ac:dyDescent="0.25">
      <c r="A1753" s="63">
        <f>'Daily Prices'!A1753</f>
        <v>44907</v>
      </c>
      <c r="B1753" s="64">
        <f>B1752*(1+'Daily Returns'!B1753)</f>
        <v>225.86741671556175</v>
      </c>
      <c r="C1753" s="64">
        <f>C1752*(1+'Daily Returns'!C1753)</f>
        <v>193.55686606078493</v>
      </c>
      <c r="D1753" s="64">
        <f>D1752*(1+'Daily Returns'!D1753)</f>
        <v>265.20329981737729</v>
      </c>
      <c r="E1753" s="64">
        <f>E1752*(1+'Daily Returns'!E1753)</f>
        <v>239.80383111608697</v>
      </c>
      <c r="F1753" s="39">
        <f>F1752*(1+'Daily Returns'!E1753)</f>
        <v>239803.83111608654</v>
      </c>
    </row>
    <row r="1754" spans="1:6" x14ac:dyDescent="0.25">
      <c r="A1754" s="60">
        <f>'Daily Prices'!A1754</f>
        <v>44908</v>
      </c>
      <c r="B1754" s="65">
        <f>B1753*(1+'Daily Returns'!B1754)</f>
        <v>227.33148802110196</v>
      </c>
      <c r="C1754" s="65">
        <f>C1753*(1+'Daily Returns'!C1754)</f>
        <v>197.18914840875638</v>
      </c>
      <c r="D1754" s="65">
        <f>D1753*(1+'Daily Returns'!D1754)</f>
        <v>266.86727261277599</v>
      </c>
      <c r="E1754" s="65">
        <f>E1753*(1+'Daily Returns'!E1754)</f>
        <v>242.5215962891678</v>
      </c>
      <c r="F1754" s="66">
        <f>F1753*(1+'Daily Returns'!E1754)</f>
        <v>242521.59628916736</v>
      </c>
    </row>
    <row r="1755" spans="1:6" x14ac:dyDescent="0.25">
      <c r="A1755" s="63">
        <f>'Daily Prices'!A1755</f>
        <v>44909</v>
      </c>
      <c r="B1755" s="64">
        <f>B1754*(1+'Daily Returns'!B1755)</f>
        <v>227.85719842632176</v>
      </c>
      <c r="C1755" s="64">
        <f>C1754*(1+'Daily Returns'!C1755)</f>
        <v>195.46260166340713</v>
      </c>
      <c r="D1755" s="64">
        <f>D1754*(1+'Daily Returns'!D1755)</f>
        <v>267.64814542706682</v>
      </c>
      <c r="E1755" s="64">
        <f>E1754*(1+'Daily Returns'!E1755)</f>
        <v>242.05335110719258</v>
      </c>
      <c r="F1755" s="39">
        <f>F1754*(1+'Daily Returns'!E1755)</f>
        <v>242053.35110719214</v>
      </c>
    </row>
    <row r="1756" spans="1:6" x14ac:dyDescent="0.25">
      <c r="A1756" s="60">
        <f>'Daily Prices'!A1756</f>
        <v>44910</v>
      </c>
      <c r="B1756" s="65">
        <f>B1755*(1+'Daily Returns'!B1756)</f>
        <v>224.66214717855479</v>
      </c>
      <c r="C1756" s="65">
        <f>C1755*(1+'Daily Returns'!C1756)</f>
        <v>193.67746084305583</v>
      </c>
      <c r="D1756" s="65">
        <f>D1755*(1+'Daily Returns'!D1756)</f>
        <v>264.85421608346184</v>
      </c>
      <c r="E1756" s="65">
        <f>E1755*(1+'Daily Returns'!E1756)</f>
        <v>239.39283265304971</v>
      </c>
      <c r="F1756" s="66">
        <f>F1755*(1+'Daily Returns'!E1756)</f>
        <v>239392.83265304926</v>
      </c>
    </row>
    <row r="1757" spans="1:6" x14ac:dyDescent="0.25">
      <c r="A1757" s="63">
        <f>'Daily Prices'!A1757</f>
        <v>44911</v>
      </c>
      <c r="B1757" s="64">
        <f>B1756*(1+'Daily Returns'!B1757)</f>
        <v>222.98544326391902</v>
      </c>
      <c r="C1757" s="64">
        <f>C1756*(1+'Daily Returns'!C1757)</f>
        <v>194.43400835751788</v>
      </c>
      <c r="D1757" s="64">
        <f>D1756*(1+'Daily Returns'!D1757)</f>
        <v>262.31491005268873</v>
      </c>
      <c r="E1757" s="64">
        <f>E1756*(1+'Daily Returns'!E1757)</f>
        <v>238.54233071621553</v>
      </c>
      <c r="F1757" s="39">
        <f>F1756*(1+'Daily Returns'!E1757)</f>
        <v>238542.3307162151</v>
      </c>
    </row>
    <row r="1758" spans="1:6" x14ac:dyDescent="0.25">
      <c r="A1758" s="60">
        <f>'Daily Prices'!A1758</f>
        <v>44914</v>
      </c>
      <c r="B1758" s="65">
        <f>B1757*(1+'Daily Returns'!B1758)</f>
        <v>224.68817640545041</v>
      </c>
      <c r="C1758" s="65">
        <f>C1757*(1+'Daily Returns'!C1758)</f>
        <v>193.85702967085089</v>
      </c>
      <c r="D1758" s="65">
        <f>D1757*(1+'Daily Returns'!D1758)</f>
        <v>264.073343269171</v>
      </c>
      <c r="E1758" s="65">
        <f>E1757*(1+'Daily Returns'!E1758)</f>
        <v>239.28536302578971</v>
      </c>
      <c r="F1758" s="66">
        <f>F1757*(1+'Daily Returns'!E1758)</f>
        <v>239285.36302578927</v>
      </c>
    </row>
    <row r="1759" spans="1:6" x14ac:dyDescent="0.25">
      <c r="A1759" s="63">
        <f>'Daily Prices'!A1759</f>
        <v>44915</v>
      </c>
      <c r="B1759" s="64">
        <f>B1758*(1+'Daily Returns'!B1759)</f>
        <v>224.31046178611331</v>
      </c>
      <c r="C1759" s="64">
        <f>C1758*(1+'Daily Returns'!C1759)</f>
        <v>196.38140969325835</v>
      </c>
      <c r="D1759" s="64">
        <f>D1758*(1+'Daily Returns'!D1759)</f>
        <v>263.45767123575303</v>
      </c>
      <c r="E1759" s="64">
        <f>E1758*(1+'Daily Returns'!E1759)</f>
        <v>240.24369958539441</v>
      </c>
      <c r="F1759" s="39">
        <f>F1758*(1+'Daily Returns'!E1759)</f>
        <v>240243.69958539397</v>
      </c>
    </row>
    <row r="1760" spans="1:6" x14ac:dyDescent="0.25">
      <c r="A1760" s="60">
        <f>'Daily Prices'!A1760</f>
        <v>44916</v>
      </c>
      <c r="B1760" s="65">
        <f>B1759*(1+'Daily Returns'!B1760)</f>
        <v>222.00182204588208</v>
      </c>
      <c r="C1760" s="65">
        <f>C1759*(1+'Daily Returns'!C1760)</f>
        <v>197.42123178319852</v>
      </c>
      <c r="D1760" s="65">
        <f>D1759*(1+'Daily Returns'!D1760)</f>
        <v>260.44438380318724</v>
      </c>
      <c r="E1760" s="65">
        <f>E1759*(1+'Daily Returns'!E1760)</f>
        <v>239.18640548049308</v>
      </c>
      <c r="F1760" s="66">
        <f>F1759*(1+'Daily Returns'!E1760)</f>
        <v>239186.40548049266</v>
      </c>
    </row>
    <row r="1761" spans="1:6" x14ac:dyDescent="0.25">
      <c r="A1761" s="63">
        <f>'Daily Prices'!A1761</f>
        <v>44917</v>
      </c>
      <c r="B1761" s="64">
        <f>B1760*(1+'Daily Returns'!B1761)</f>
        <v>221.12562591929279</v>
      </c>
      <c r="C1761" s="64">
        <f>C1760*(1+'Daily Returns'!C1761)</f>
        <v>195.73349444083559</v>
      </c>
      <c r="D1761" s="64">
        <f>D1760*(1+'Daily Returns'!D1761)</f>
        <v>258.86479565062314</v>
      </c>
      <c r="E1761" s="64">
        <f>E1760*(1+'Daily Returns'!E1761)</f>
        <v>237.65008799132687</v>
      </c>
      <c r="F1761" s="39">
        <f>F1760*(1+'Daily Returns'!E1761)</f>
        <v>237650.08799132644</v>
      </c>
    </row>
    <row r="1762" spans="1:6" x14ac:dyDescent="0.25">
      <c r="A1762" s="60">
        <f>'Daily Prices'!A1762</f>
        <v>44918</v>
      </c>
      <c r="B1762" s="65">
        <f>B1761*(1+'Daily Returns'!B1762)</f>
        <v>217.5595854809257</v>
      </c>
      <c r="C1762" s="65">
        <f>C1761*(1+'Daily Returns'!C1762)</f>
        <v>195.73349444083559</v>
      </c>
      <c r="D1762" s="65">
        <f>D1761*(1+'Daily Returns'!D1762)</f>
        <v>254.27569848233665</v>
      </c>
      <c r="E1762" s="65">
        <f>E1761*(1+'Daily Returns'!E1762)</f>
        <v>235.23642776403165</v>
      </c>
      <c r="F1762" s="66">
        <f>F1761*(1+'Daily Returns'!E1762)</f>
        <v>235236.42776403122</v>
      </c>
    </row>
    <row r="1763" spans="1:6" x14ac:dyDescent="0.25">
      <c r="A1763" s="63">
        <f>'Daily Prices'!A1763</f>
        <v>44921</v>
      </c>
      <c r="B1763" s="64">
        <f>B1762*(1+'Daily Returns'!B1763)</f>
        <v>220.18115760260579</v>
      </c>
      <c r="C1763" s="64">
        <f>C1762*(1+'Daily Returns'!C1763)</f>
        <v>195.73349444083559</v>
      </c>
      <c r="D1763" s="64">
        <f>D1762*(1+'Daily Returns'!D1763)</f>
        <v>258.54635907554808</v>
      </c>
      <c r="E1763" s="64">
        <f>E1762*(1+'Daily Returns'!E1763)</f>
        <v>237.27206723717993</v>
      </c>
      <c r="F1763" s="39">
        <f>F1762*(1+'Daily Returns'!E1763)</f>
        <v>237272.06723717949</v>
      </c>
    </row>
    <row r="1764" spans="1:6" x14ac:dyDescent="0.25">
      <c r="A1764" s="60">
        <f>'Daily Prices'!A1764</f>
        <v>44922</v>
      </c>
      <c r="B1764" s="65">
        <f>B1763*(1+'Daily Returns'!B1764)</f>
        <v>221.49356140170963</v>
      </c>
      <c r="C1764" s="65">
        <f>C1763*(1+'Daily Returns'!C1764)</f>
        <v>195.73349444083559</v>
      </c>
      <c r="D1764" s="65">
        <f>D1763*(1+'Daily Returns'!D1764)</f>
        <v>259.86796532253055</v>
      </c>
      <c r="E1764" s="65">
        <f>E1763*(1+'Daily Returns'!E1764)</f>
        <v>238.06020747580726</v>
      </c>
      <c r="F1764" s="66">
        <f>F1763*(1+'Daily Returns'!E1764)</f>
        <v>238060.20747580682</v>
      </c>
    </row>
    <row r="1765" spans="1:6" x14ac:dyDescent="0.25">
      <c r="A1765" s="63">
        <f>'Daily Prices'!A1765</f>
        <v>44923</v>
      </c>
      <c r="B1765" s="64">
        <f>B1764*(1+'Daily Returns'!B1765)</f>
        <v>221.43121485963425</v>
      </c>
      <c r="C1765" s="64">
        <f>C1764*(1+'Daily Returns'!C1765)</f>
        <v>195.56504957763732</v>
      </c>
      <c r="D1765" s="64">
        <f>D1764*(1+'Daily Returns'!D1765)</f>
        <v>259.83039106614399</v>
      </c>
      <c r="E1765" s="64">
        <f>E1764*(1+'Daily Returns'!E1765)</f>
        <v>237.94783002377523</v>
      </c>
      <c r="F1765" s="39">
        <f>F1764*(1+'Daily Returns'!E1765)</f>
        <v>237947.83002377479</v>
      </c>
    </row>
    <row r="1766" spans="1:6" x14ac:dyDescent="0.25">
      <c r="A1766" s="60">
        <f>'Daily Prices'!A1766</f>
        <v>44924</v>
      </c>
      <c r="B1766" s="65">
        <f>B1765*(1+'Daily Returns'!B1766)</f>
        <v>222.24408289508926</v>
      </c>
      <c r="C1766" s="65">
        <f>C1765*(1+'Daily Returns'!C1766)</f>
        <v>196.84520957405249</v>
      </c>
      <c r="D1766" s="65">
        <f>D1765*(1+'Daily Returns'!D1766)</f>
        <v>261.42761183064363</v>
      </c>
      <c r="E1766" s="65">
        <f>E1765*(1+'Daily Returns'!E1766)</f>
        <v>239.27172985916744</v>
      </c>
      <c r="F1766" s="66">
        <f>F1765*(1+'Daily Returns'!E1766)</f>
        <v>239271.72985916698</v>
      </c>
    </row>
    <row r="1767" spans="1:6" x14ac:dyDescent="0.25">
      <c r="A1767" s="63">
        <f>'Daily Prices'!A1767</f>
        <v>44925</v>
      </c>
      <c r="B1767" s="64">
        <f>B1766*(1+'Daily Returns'!B1767)</f>
        <v>221.17841144646101</v>
      </c>
      <c r="C1767" s="64">
        <f>C1766*(1+'Daily Returns'!C1767)</f>
        <v>196.84520957405249</v>
      </c>
      <c r="D1767" s="64">
        <f>D1766*(1+'Daily Returns'!D1767)</f>
        <v>260.24160876592777</v>
      </c>
      <c r="E1767" s="64">
        <f>E1766*(1+'Daily Returns'!E1767)</f>
        <v>238.60188696129012</v>
      </c>
      <c r="F1767" s="39">
        <f>F1766*(1+'Daily Returns'!E1767)</f>
        <v>238601.88696128965</v>
      </c>
    </row>
    <row r="1768" spans="1:6" x14ac:dyDescent="0.25">
      <c r="A1768" s="60">
        <f>'Daily Prices'!A1768</f>
        <v>44928</v>
      </c>
      <c r="B1768" s="65">
        <f>B1767*(1+'Daily Returns'!B1768)</f>
        <v>222.36735818615495</v>
      </c>
      <c r="C1768" s="65">
        <f>C1767*(1+'Daily Returns'!C1768)</f>
        <v>196.84520957405249</v>
      </c>
      <c r="D1768" s="65">
        <f>D1767*(1+'Daily Returns'!D1768)</f>
        <v>254.41906841033671</v>
      </c>
      <c r="E1768" s="65">
        <f>E1767*(1+'Daily Returns'!E1768)</f>
        <v>237.38515440748489</v>
      </c>
      <c r="F1768" s="66">
        <f>F1767*(1+'Daily Returns'!E1768)</f>
        <v>237385.15440748443</v>
      </c>
    </row>
    <row r="1769" spans="1:6" x14ac:dyDescent="0.25">
      <c r="A1769" s="63">
        <f>'Daily Prices'!A1769</f>
        <v>44929</v>
      </c>
      <c r="B1769" s="64">
        <f>B1768*(1+'Daily Returns'!B1769)</f>
        <v>222.82690491407027</v>
      </c>
      <c r="C1769" s="64">
        <f>C1768*(1+'Daily Returns'!C1769)</f>
        <v>200.02992595422828</v>
      </c>
      <c r="D1769" s="64">
        <f>D1768*(1+'Daily Returns'!D1769)</f>
        <v>254.22406011881083</v>
      </c>
      <c r="E1769" s="64">
        <f>E1768*(1+'Daily Returns'!E1769)</f>
        <v>239.01398496617364</v>
      </c>
      <c r="F1769" s="39">
        <f>F1768*(1+'Daily Returns'!E1769)</f>
        <v>239013.98496617316</v>
      </c>
    </row>
    <row r="1770" spans="1:6" x14ac:dyDescent="0.25">
      <c r="A1770" s="60">
        <f>'Daily Prices'!A1770</f>
        <v>44932</v>
      </c>
      <c r="B1770" s="65">
        <f>B1769*(1+'Daily Returns'!B1770)</f>
        <v>217.75982148894397</v>
      </c>
      <c r="C1770" s="65">
        <f>C1769*(1+'Daily Returns'!C1770)</f>
        <v>199.69675731846255</v>
      </c>
      <c r="D1770" s="65">
        <f>D1769*(1+'Daily Returns'!D1770)</f>
        <v>270.42255295031447</v>
      </c>
      <c r="E1770" s="65">
        <f>E1769*(1+'Daily Returns'!E1770)</f>
        <v>241.79299556340015</v>
      </c>
      <c r="F1770" s="66">
        <f>F1769*(1+'Daily Returns'!E1770)</f>
        <v>241792.99556339966</v>
      </c>
    </row>
    <row r="1771" spans="1:6" x14ac:dyDescent="0.25">
      <c r="A1771" s="63">
        <f>'Daily Prices'!A1771</f>
        <v>44935</v>
      </c>
      <c r="B1771" s="64">
        <f>B1770*(1+'Daily Returns'!B1771)</f>
        <v>220.83875911840843</v>
      </c>
      <c r="C1771" s="64">
        <f>C1770*(1+'Daily Returns'!C1771)</f>
        <v>202.21187392158879</v>
      </c>
      <c r="D1771" s="64">
        <f>D1770*(1+'Daily Returns'!D1771)</f>
        <v>267.84710782411742</v>
      </c>
      <c r="E1771" s="64">
        <f>E1770*(1+'Daily Returns'!E1771)</f>
        <v>243.34590644957254</v>
      </c>
      <c r="F1771" s="39">
        <f>F1770*(1+'Daily Returns'!E1771)</f>
        <v>243345.90644957204</v>
      </c>
    </row>
    <row r="1772" spans="1:6" x14ac:dyDescent="0.25">
      <c r="A1772" s="60">
        <f>'Daily Prices'!A1772</f>
        <v>44937</v>
      </c>
      <c r="B1772" s="65">
        <f>B1771*(1+'Daily Returns'!B1772)</f>
        <v>218.50554429803557</v>
      </c>
      <c r="C1772" s="65">
        <f>C1771*(1+'Daily Returns'!C1772)</f>
        <v>200.29648182673131</v>
      </c>
      <c r="D1772" s="65">
        <f>D1771*(1+'Daily Returns'!D1772)</f>
        <v>265.29619067284642</v>
      </c>
      <c r="E1772" s="65">
        <f>E1771*(1+'Daily Returns'!E1772)</f>
        <v>240.95732323084559</v>
      </c>
      <c r="F1772" s="66">
        <f>F1771*(1+'Daily Returns'!E1772)</f>
        <v>240957.3232308451</v>
      </c>
    </row>
    <row r="1773" spans="1:6" x14ac:dyDescent="0.25">
      <c r="A1773" s="63">
        <f>'Daily Prices'!A1773</f>
        <v>44938</v>
      </c>
      <c r="B1773" s="64">
        <f>B1772*(1+'Daily Returns'!B1773)</f>
        <v>217.96943674352508</v>
      </c>
      <c r="C1773" s="64">
        <f>C1772*(1+'Daily Returns'!C1773)</f>
        <v>200.2130455410402</v>
      </c>
      <c r="D1773" s="64">
        <f>D1772*(1+'Daily Returns'!D1773)</f>
        <v>262.76956789744389</v>
      </c>
      <c r="E1773" s="64">
        <f>E1772*(1+'Daily Returns'!E1773)</f>
        <v>240.05136813232096</v>
      </c>
      <c r="F1773" s="39">
        <f>F1772*(1+'Daily Returns'!E1773)</f>
        <v>240051.36813232049</v>
      </c>
    </row>
    <row r="1774" spans="1:6" x14ac:dyDescent="0.25">
      <c r="A1774" s="60">
        <f>'Daily Prices'!A1774</f>
        <v>44939</v>
      </c>
      <c r="B1774" s="65">
        <f>B1773*(1+'Daily Returns'!B1774)</f>
        <v>219.07149821467078</v>
      </c>
      <c r="C1774" s="65">
        <f>C1773*(1+'Daily Returns'!C1774)</f>
        <v>203.09368068404228</v>
      </c>
      <c r="D1774" s="65">
        <f>D1773*(1+'Daily Returns'!D1774)</f>
        <v>260.26700812359678</v>
      </c>
      <c r="E1774" s="65">
        <f>E1773*(1+'Daily Returns'!E1774)</f>
        <v>241.11115087596926</v>
      </c>
      <c r="F1774" s="66">
        <f>F1773*(1+'Daily Returns'!E1774)</f>
        <v>241111.1508759688</v>
      </c>
    </row>
    <row r="1775" spans="1:6" x14ac:dyDescent="0.25">
      <c r="A1775" s="63">
        <f>'Daily Prices'!A1775</f>
        <v>44942</v>
      </c>
      <c r="B1775" s="64">
        <f>B1774*(1+'Daily Returns'!B1775)</f>
        <v>218.45999315096824</v>
      </c>
      <c r="C1775" s="64">
        <f>C1774*(1+'Daily Returns'!C1775)</f>
        <v>205.11566106157835</v>
      </c>
      <c r="D1775" s="64">
        <f>D1774*(1+'Daily Returns'!D1775)</f>
        <v>259.61313209765166</v>
      </c>
      <c r="E1775" s="64">
        <f>E1774*(1+'Daily Returns'!E1775)</f>
        <v>241.68770957991157</v>
      </c>
      <c r="F1775" s="39">
        <f>F1774*(1+'Daily Returns'!E1775)</f>
        <v>241687.70957991111</v>
      </c>
    </row>
    <row r="1776" spans="1:6" x14ac:dyDescent="0.25">
      <c r="A1776" s="60">
        <f>'Daily Prices'!A1776</f>
        <v>44943</v>
      </c>
      <c r="B1776" s="65">
        <f>B1775*(1+'Daily Returns'!B1776)</f>
        <v>220.50579586542401</v>
      </c>
      <c r="C1776" s="65">
        <f>C1775*(1+'Daily Returns'!C1776)</f>
        <v>204.53028371612854</v>
      </c>
      <c r="D1776" s="65">
        <f>D1775*(1+'Daily Returns'!D1776)</f>
        <v>260.74833644702932</v>
      </c>
      <c r="E1776" s="65">
        <f>E1775*(1+'Daily Returns'!E1776)</f>
        <v>242.40785298166659</v>
      </c>
      <c r="F1776" s="66">
        <f>F1775*(1+'Daily Returns'!E1776)</f>
        <v>242407.85298166613</v>
      </c>
    </row>
    <row r="1777" spans="1:6" x14ac:dyDescent="0.25">
      <c r="A1777" s="63">
        <f>'Daily Prices'!A1777</f>
        <v>44944</v>
      </c>
      <c r="B1777" s="64">
        <f>B1776*(1+'Daily Returns'!B1777)</f>
        <v>221.92366165785762</v>
      </c>
      <c r="C1777" s="64">
        <f>C1776*(1+'Daily Returns'!C1777)</f>
        <v>205.00219400220544</v>
      </c>
      <c r="D1777" s="64">
        <f>D1776*(1+'Daily Returns'!D1777)</f>
        <v>261.88165158798523</v>
      </c>
      <c r="E1777" s="64">
        <f>E1776*(1+'Daily Returns'!E1777)</f>
        <v>243.41526413991417</v>
      </c>
      <c r="F1777" s="39">
        <f>F1776*(1+'Daily Returns'!E1777)</f>
        <v>243415.26413991372</v>
      </c>
    </row>
    <row r="1778" spans="1:6" x14ac:dyDescent="0.25">
      <c r="A1778" s="60">
        <f>'Daily Prices'!A1778</f>
        <v>44945</v>
      </c>
      <c r="B1778" s="65">
        <f>B1777*(1+'Daily Returns'!B1778)</f>
        <v>221.24272108665426</v>
      </c>
      <c r="C1778" s="65">
        <f>C1777*(1+'Daily Returns'!C1778)</f>
        <v>204.26271895637672</v>
      </c>
      <c r="D1778" s="65">
        <f>D1777*(1+'Daily Returns'!D1778)</f>
        <v>261.99710321375403</v>
      </c>
      <c r="E1778" s="65">
        <f>E1777*(1+'Daily Returns'!E1778)</f>
        <v>242.87217719706013</v>
      </c>
      <c r="F1778" s="66">
        <f>F1777*(1+'Daily Returns'!E1778)</f>
        <v>242872.17719705967</v>
      </c>
    </row>
    <row r="1779" spans="1:6" x14ac:dyDescent="0.25">
      <c r="A1779" s="63">
        <f>'Daily Prices'!A1779</f>
        <v>44946</v>
      </c>
      <c r="B1779" s="64">
        <f>B1778*(1+'Daily Returns'!B1779)</f>
        <v>220.38237515968294</v>
      </c>
      <c r="C1779" s="64">
        <f>C1778*(1+'Daily Returns'!C1779)</f>
        <v>204.37858376076849</v>
      </c>
      <c r="D1779" s="64">
        <f>D1778*(1+'Daily Returns'!D1779)</f>
        <v>261.75675392010805</v>
      </c>
      <c r="E1779" s="64">
        <f>E1778*(1+'Daily Returns'!E1779)</f>
        <v>242.57710508623538</v>
      </c>
      <c r="F1779" s="39">
        <f>F1778*(1+'Daily Returns'!E1779)</f>
        <v>242577.10508623492</v>
      </c>
    </row>
    <row r="1780" spans="1:6" x14ac:dyDescent="0.25">
      <c r="A1780" s="60">
        <f>'Daily Prices'!A1780</f>
        <v>44949</v>
      </c>
      <c r="B1780" s="65">
        <f>B1779*(1+'Daily Returns'!B1780)</f>
        <v>221.54532902615011</v>
      </c>
      <c r="C1780" s="65">
        <f>C1779*(1+'Daily Returns'!C1780)</f>
        <v>204.35397739385112</v>
      </c>
      <c r="D1780" s="65">
        <f>D1779*(1+'Daily Returns'!D1780)</f>
        <v>263.21942106257535</v>
      </c>
      <c r="E1780" s="65">
        <f>E1779*(1+'Daily Returns'!E1780)</f>
        <v>243.35609350787465</v>
      </c>
      <c r="F1780" s="66">
        <f>F1779*(1+'Daily Returns'!E1780)</f>
        <v>243356.0935078742</v>
      </c>
    </row>
    <row r="1781" spans="1:6" x14ac:dyDescent="0.25">
      <c r="A1781" s="63">
        <f>'Daily Prices'!A1781</f>
        <v>44950</v>
      </c>
      <c r="B1781" s="64">
        <f>B1780*(1+'Daily Returns'!B1781)</f>
        <v>221.68012843024079</v>
      </c>
      <c r="C1781" s="64">
        <f>C1780*(1+'Daily Returns'!C1781)</f>
        <v>205.33897890914747</v>
      </c>
      <c r="D1781" s="64">
        <f>D1780*(1+'Daily Returns'!D1781)</f>
        <v>262.39782531119516</v>
      </c>
      <c r="E1781" s="64">
        <f>E1780*(1+'Daily Returns'!E1781)</f>
        <v>243.64183371778907</v>
      </c>
      <c r="F1781" s="39">
        <f>F1780*(1+'Daily Returns'!E1781)</f>
        <v>243641.83371778863</v>
      </c>
    </row>
    <row r="1782" spans="1:6" x14ac:dyDescent="0.25">
      <c r="A1782" s="60">
        <f>'Daily Prices'!A1782</f>
        <v>44951</v>
      </c>
      <c r="B1782" s="65">
        <f>B1781*(1+'Daily Returns'!B1782)</f>
        <v>218.86748142509239</v>
      </c>
      <c r="C1782" s="65">
        <f>C1781*(1+'Daily Returns'!C1782)</f>
        <v>206.12952723412613</v>
      </c>
      <c r="D1782" s="65">
        <f>D1781*(1+'Daily Returns'!D1782)</f>
        <v>258.50983437939561</v>
      </c>
      <c r="E1782" s="65">
        <f>E1781*(1+'Daily Returns'!E1782)</f>
        <v>242.00662659680239</v>
      </c>
      <c r="F1782" s="66">
        <f>F1781*(1+'Daily Returns'!E1782)</f>
        <v>242006.62659680197</v>
      </c>
    </row>
    <row r="1783" spans="1:6" x14ac:dyDescent="0.25">
      <c r="A1783" s="63">
        <f>'Daily Prices'!A1783</f>
        <v>44953</v>
      </c>
      <c r="B1783" s="64">
        <f>B1782*(1+'Daily Returns'!B1783)</f>
        <v>215.68958910902199</v>
      </c>
      <c r="C1783" s="64">
        <f>C1782*(1+'Daily Returns'!C1783)</f>
        <v>205.47853291023077</v>
      </c>
      <c r="D1783" s="64">
        <f>D1782*(1+'Daily Returns'!D1783)</f>
        <v>254.30676546527059</v>
      </c>
      <c r="E1783" s="64">
        <f>E1782*(1+'Daily Returns'!E1783)</f>
        <v>239.46632273209434</v>
      </c>
      <c r="F1783" s="39">
        <f>F1782*(1+'Daily Returns'!E1783)</f>
        <v>239466.32273209395</v>
      </c>
    </row>
    <row r="1784" spans="1:6" x14ac:dyDescent="0.25">
      <c r="A1784" s="60">
        <f>'Daily Prices'!A1784</f>
        <v>44956</v>
      </c>
      <c r="B1784" s="65">
        <f>B1783*(1+'Daily Returns'!B1784)</f>
        <v>216.30582014967487</v>
      </c>
      <c r="C1784" s="65">
        <f>C1783*(1+'Daily Returns'!C1784)</f>
        <v>205.58568459747659</v>
      </c>
      <c r="D1784" s="65">
        <f>D1783*(1+'Daily Returns'!D1784)</f>
        <v>254.42452612355481</v>
      </c>
      <c r="E1784" s="65">
        <f>E1783*(1+'Daily Returns'!E1784)</f>
        <v>239.75478801892041</v>
      </c>
      <c r="F1784" s="66">
        <f>F1783*(1+'Daily Returns'!E1784)</f>
        <v>239754.78801891999</v>
      </c>
    </row>
    <row r="1785" spans="1:6" x14ac:dyDescent="0.25">
      <c r="A1785" s="63">
        <f>'Daily Prices'!A1785</f>
        <v>44957</v>
      </c>
      <c r="B1785" s="64">
        <f>B1784*(1+'Daily Returns'!B1785)</f>
        <v>216.48573445680668</v>
      </c>
      <c r="C1785" s="64">
        <f>C1784*(1+'Daily Returns'!C1785)</f>
        <v>206.09367898072628</v>
      </c>
      <c r="D1785" s="64">
        <f>D1784*(1+'Daily Returns'!D1785)</f>
        <v>256.50601398014288</v>
      </c>
      <c r="E1785" s="64">
        <f>E1784*(1+'Daily Returns'!E1785)</f>
        <v>240.64002516444256</v>
      </c>
      <c r="F1785" s="39">
        <f>F1784*(1+'Daily Returns'!E1785)</f>
        <v>240640.02516444214</v>
      </c>
    </row>
    <row r="1786" spans="1:6" x14ac:dyDescent="0.25">
      <c r="A1786" s="60">
        <f>'Daily Prices'!A1786</f>
        <v>44958</v>
      </c>
      <c r="B1786" s="65">
        <f>B1785*(1+'Daily Returns'!B1786)</f>
        <v>217.06077679065405</v>
      </c>
      <c r="C1786" s="65">
        <f>C1785*(1+'Daily Returns'!C1786)</f>
        <v>206.94507499897583</v>
      </c>
      <c r="D1786" s="65">
        <f>D1785*(1+'Daily Returns'!D1786)</f>
        <v>261.80146518608757</v>
      </c>
      <c r="E1786" s="65">
        <f>E1785*(1+'Daily Returns'!E1786)</f>
        <v>242.71980172169435</v>
      </c>
      <c r="F1786" s="66">
        <f>F1785*(1+'Daily Returns'!E1786)</f>
        <v>242719.80172169392</v>
      </c>
    </row>
    <row r="1787" spans="1:6" x14ac:dyDescent="0.25">
      <c r="A1787" s="63">
        <f>'Daily Prices'!A1787</f>
        <v>44959</v>
      </c>
      <c r="B1787" s="64">
        <f>B1786*(1+'Daily Returns'!B1787)</f>
        <v>217.87568063156456</v>
      </c>
      <c r="C1787" s="64">
        <f>C1786*(1+'Daily Returns'!C1787)</f>
        <v>206.64878970872221</v>
      </c>
      <c r="D1787" s="64">
        <f>D1786*(1+'Daily Returns'!D1787)</f>
        <v>254.68250802913633</v>
      </c>
      <c r="E1787" s="64">
        <f>E1786*(1+'Daily Returns'!E1787)</f>
        <v>240.87414494841744</v>
      </c>
      <c r="F1787" s="39">
        <f>F1786*(1+'Daily Returns'!E1787)</f>
        <v>240874.144948417</v>
      </c>
    </row>
    <row r="1788" spans="1:6" x14ac:dyDescent="0.25">
      <c r="A1788" s="60">
        <f>'Daily Prices'!A1788</f>
        <v>44960</v>
      </c>
      <c r="B1788" s="65">
        <f>B1787*(1+'Daily Returns'!B1788)</f>
        <v>221.18255576470989</v>
      </c>
      <c r="C1788" s="65">
        <f>C1787*(1+'Daily Returns'!C1788)</f>
        <v>202.26199072321702</v>
      </c>
      <c r="D1788" s="65">
        <f>D1787*(1+'Daily Returns'!D1788)</f>
        <v>252.86047146245781</v>
      </c>
      <c r="E1788" s="65">
        <f>E1787*(1+'Daily Returns'!E1788)</f>
        <v>239.40861471812832</v>
      </c>
      <c r="F1788" s="66">
        <f>F1787*(1+'Daily Returns'!E1788)</f>
        <v>239408.61471812788</v>
      </c>
    </row>
    <row r="1789" spans="1:6" x14ac:dyDescent="0.25">
      <c r="A1789" s="63">
        <f>'Daily Prices'!A1789</f>
        <v>44963</v>
      </c>
      <c r="B1789" s="64">
        <f>B1788*(1+'Daily Returns'!B1789)</f>
        <v>219.96478056561904</v>
      </c>
      <c r="C1789" s="64">
        <f>C1788*(1+'Daily Returns'!C1789)</f>
        <v>203.28552649043209</v>
      </c>
      <c r="D1789" s="64">
        <f>D1788*(1+'Daily Returns'!D1789)</f>
        <v>253.90848092674966</v>
      </c>
      <c r="E1789" s="64">
        <f>E1788*(1+'Daily Returns'!E1789)</f>
        <v>239.79546043634957</v>
      </c>
      <c r="F1789" s="39">
        <f>F1788*(1+'Daily Returns'!E1789)</f>
        <v>239795.46043634912</v>
      </c>
    </row>
    <row r="1790" spans="1:6" x14ac:dyDescent="0.25">
      <c r="A1790" s="60">
        <f>'Daily Prices'!A1790</f>
        <v>44965</v>
      </c>
      <c r="B1790" s="65">
        <f>B1789*(1+'Daily Returns'!B1790)</f>
        <v>220.53513327618495</v>
      </c>
      <c r="C1790" s="65">
        <f>C1789*(1+'Daily Returns'!C1790)</f>
        <v>202.77582879104878</v>
      </c>
      <c r="D1790" s="65">
        <f>D1789*(1+'Daily Returns'!D1790)</f>
        <v>254.96083398745836</v>
      </c>
      <c r="E1790" s="65">
        <f>E1789*(1+'Daily Returns'!E1790)</f>
        <v>240.03965449273443</v>
      </c>
      <c r="F1790" s="66">
        <f>F1789*(1+'Daily Returns'!E1790)</f>
        <v>240039.65449273397</v>
      </c>
    </row>
    <row r="1791" spans="1:6" x14ac:dyDescent="0.25">
      <c r="A1791" s="63">
        <f>'Daily Prices'!A1791</f>
        <v>44970</v>
      </c>
      <c r="B1791" s="64">
        <f>B1790*(1+'Daily Returns'!B1791)</f>
        <v>219.69190992724134</v>
      </c>
      <c r="C1791" s="64">
        <f>C1790*(1+'Daily Returns'!C1791)</f>
        <v>200.95449905407102</v>
      </c>
      <c r="D1791" s="64">
        <f>D1790*(1+'Daily Returns'!D1791)</f>
        <v>256.01754864711745</v>
      </c>
      <c r="E1791" s="64">
        <f>E1790*(1+'Daily Returns'!E1791)</f>
        <v>239.20036310082162</v>
      </c>
      <c r="F1791" s="39">
        <f>F1790*(1+'Daily Returns'!E1791)</f>
        <v>239200.36310082115</v>
      </c>
    </row>
    <row r="1792" spans="1:6" x14ac:dyDescent="0.25">
      <c r="A1792" s="60">
        <f>'Daily Prices'!A1792</f>
        <v>44971</v>
      </c>
      <c r="B1792" s="65">
        <f>B1791*(1+'Daily Returns'!B1792)</f>
        <v>221.87465691224986</v>
      </c>
      <c r="C1792" s="65">
        <f>C1791*(1+'Daily Returns'!C1792)</f>
        <v>202.56050342687644</v>
      </c>
      <c r="D1792" s="65">
        <f>D1791*(1+'Daily Returns'!D1792)</f>
        <v>257.06060160792691</v>
      </c>
      <c r="E1792" s="65">
        <f>E1791*(1+'Daily Returns'!E1792)</f>
        <v>240.97036050155884</v>
      </c>
      <c r="F1792" s="66">
        <f>F1791*(1+'Daily Returns'!E1792)</f>
        <v>240970.36050155837</v>
      </c>
    </row>
    <row r="1793" spans="1:6" x14ac:dyDescent="0.25">
      <c r="A1793" s="63">
        <f>'Daily Prices'!A1793</f>
        <v>44972</v>
      </c>
      <c r="B1793" s="64">
        <f>B1792*(1+'Daily Returns'!B1793)</f>
        <v>222.75743305290072</v>
      </c>
      <c r="C1793" s="64">
        <f>C1792*(1+'Daily Returns'!C1793)</f>
        <v>198.57710211157561</v>
      </c>
      <c r="D1793" s="64">
        <f>D1792*(1+'Daily Returns'!D1793)</f>
        <v>258.59820735112049</v>
      </c>
      <c r="E1793" s="64">
        <f>E1792*(1+'Daily Returns'!E1793)</f>
        <v>239.79489870776146</v>
      </c>
      <c r="F1793" s="39">
        <f>F1792*(1+'Daily Returns'!E1793)</f>
        <v>239794.89870776099</v>
      </c>
    </row>
    <row r="1794" spans="1:6" x14ac:dyDescent="0.25">
      <c r="A1794" s="60">
        <f>'Daily Prices'!A1794</f>
        <v>44973</v>
      </c>
      <c r="B1794" s="65">
        <f>B1793*(1+'Daily Returns'!B1794)</f>
        <v>222.91891604992631</v>
      </c>
      <c r="C1794" s="65">
        <f>C1793*(1+'Daily Returns'!C1794)</f>
        <v>198.16656361604171</v>
      </c>
      <c r="D1794" s="65">
        <f>D1793*(1+'Daily Returns'!D1794)</f>
        <v>260.34593505321334</v>
      </c>
      <c r="E1794" s="65">
        <f>E1793*(1+'Daily Returns'!E1794)</f>
        <v>240.13494184467683</v>
      </c>
      <c r="F1794" s="66">
        <f>F1793*(1+'Daily Returns'!E1794)</f>
        <v>240134.94184467639</v>
      </c>
    </row>
    <row r="1795" spans="1:6" x14ac:dyDescent="0.25">
      <c r="A1795" s="63">
        <f>'Daily Prices'!A1795</f>
        <v>44974</v>
      </c>
      <c r="B1795" s="64">
        <f>B1794*(1+'Daily Returns'!B1795)</f>
        <v>221.76672286943833</v>
      </c>
      <c r="C1795" s="64">
        <f>C1794*(1+'Daily Returns'!C1795)</f>
        <v>198.86185726184675</v>
      </c>
      <c r="D1795" s="64">
        <f>D1794*(1+'Daily Returns'!D1795)</f>
        <v>258.69203803606354</v>
      </c>
      <c r="E1795" s="64">
        <f>E1794*(1+'Daily Returns'!E1795)</f>
        <v>239.64195598181726</v>
      </c>
      <c r="F1795" s="39">
        <f>F1794*(1+'Daily Returns'!E1795)</f>
        <v>239641.95598181681</v>
      </c>
    </row>
    <row r="1796" spans="1:6" x14ac:dyDescent="0.25">
      <c r="A1796" s="60">
        <f>'Daily Prices'!A1796</f>
        <v>44977</v>
      </c>
      <c r="B1796" s="65">
        <f>B1795*(1+'Daily Returns'!B1796)</f>
        <v>220.63601470723989</v>
      </c>
      <c r="C1796" s="65">
        <f>C1795*(1+'Daily Returns'!C1796)</f>
        <v>200.05513503300804</v>
      </c>
      <c r="D1796" s="65">
        <f>D1795*(1+'Daily Returns'!D1796)</f>
        <v>257.57173744201242</v>
      </c>
      <c r="E1796" s="65">
        <f>E1795*(1+'Daily Returns'!E1796)</f>
        <v>239.53925332693208</v>
      </c>
      <c r="F1796" s="66">
        <f>F1795*(1+'Daily Returns'!E1796)</f>
        <v>239539.25332693165</v>
      </c>
    </row>
    <row r="1797" spans="1:6" x14ac:dyDescent="0.25">
      <c r="A1797" s="63">
        <f>'Daily Prices'!A1797</f>
        <v>44978</v>
      </c>
      <c r="B1797" s="64">
        <f>B1796*(1+'Daily Returns'!B1797)</f>
        <v>220.56759710246681</v>
      </c>
      <c r="C1797" s="64">
        <f>C1796*(1+'Daily Returns'!C1797)</f>
        <v>199.43599272081414</v>
      </c>
      <c r="D1797" s="64">
        <f>D1796*(1+'Daily Returns'!D1797)</f>
        <v>257.38617519259492</v>
      </c>
      <c r="E1797" s="64">
        <f>E1796*(1+'Daily Returns'!E1797)</f>
        <v>239.16866215685152</v>
      </c>
      <c r="F1797" s="39">
        <f>F1796*(1+'Daily Returns'!E1797)</f>
        <v>239168.66215685109</v>
      </c>
    </row>
    <row r="1798" spans="1:6" x14ac:dyDescent="0.25">
      <c r="A1798" s="60">
        <f>'Daily Prices'!A1798</f>
        <v>44979</v>
      </c>
      <c r="B1798" s="65">
        <f>B1797*(1+'Daily Returns'!B1798)</f>
        <v>217.1949218287055</v>
      </c>
      <c r="C1798" s="65">
        <f>C1797*(1+'Daily Returns'!C1798)</f>
        <v>199.19750225722237</v>
      </c>
      <c r="D1798" s="65">
        <f>D1797*(1+'Daily Returns'!D1798)</f>
        <v>254.17179201914459</v>
      </c>
      <c r="E1798" s="65">
        <f>E1797*(1+'Daily Returns'!E1798)</f>
        <v>237.06106821541366</v>
      </c>
      <c r="F1798" s="66">
        <f>F1797*(1+'Daily Returns'!E1798)</f>
        <v>237061.06821541322</v>
      </c>
    </row>
    <row r="1799" spans="1:6" x14ac:dyDescent="0.25">
      <c r="A1799" s="63">
        <f>'Daily Prices'!A1799</f>
        <v>44980</v>
      </c>
      <c r="B1799" s="64">
        <f>B1798*(1+'Daily Returns'!B1799)</f>
        <v>216.6889514656705</v>
      </c>
      <c r="C1799" s="64">
        <f>C1798*(1+'Daily Returns'!C1799)</f>
        <v>197.79731088310356</v>
      </c>
      <c r="D1799" s="64">
        <f>D1798*(1+'Daily Returns'!D1799)</f>
        <v>254.00302273347529</v>
      </c>
      <c r="E1799" s="64">
        <f>E1798*(1+'Daily Returns'!E1799)</f>
        <v>236.18163470416482</v>
      </c>
      <c r="F1799" s="39">
        <f>F1798*(1+'Daily Returns'!E1799)</f>
        <v>236181.6347041644</v>
      </c>
    </row>
    <row r="1800" spans="1:6" x14ac:dyDescent="0.25">
      <c r="A1800" s="60">
        <f>'Daily Prices'!A1800</f>
        <v>44981</v>
      </c>
      <c r="B1800" s="65">
        <f>B1799*(1+'Daily Returns'!B1800)</f>
        <v>216.17320196571521</v>
      </c>
      <c r="C1800" s="65">
        <f>C1799*(1+'Daily Returns'!C1800)</f>
        <v>196.91575306685425</v>
      </c>
      <c r="D1800" s="65">
        <f>D1799*(1+'Daily Returns'!D1800)</f>
        <v>253.63714603581158</v>
      </c>
      <c r="E1800" s="65">
        <f>E1799*(1+'Daily Returns'!E1800)</f>
        <v>235.48987669521816</v>
      </c>
      <c r="F1800" s="66">
        <f>F1799*(1+'Daily Returns'!E1800)</f>
        <v>235489.87669521774</v>
      </c>
    </row>
    <row r="1801" spans="1:6" x14ac:dyDescent="0.25">
      <c r="A1801" s="63">
        <f>'Daily Prices'!A1801</f>
        <v>44984</v>
      </c>
      <c r="B1801" s="64">
        <f>B1800*(1+'Daily Returns'!B1801)</f>
        <v>215.53490424807123</v>
      </c>
      <c r="C1801" s="64">
        <f>C1800*(1+'Daily Returns'!C1801)</f>
        <v>197.06603795958026</v>
      </c>
      <c r="D1801" s="64">
        <f>D1800*(1+'Daily Returns'!D1801)</f>
        <v>253.2378933226984</v>
      </c>
      <c r="E1801" s="64">
        <f>E1800*(1+'Daily Returns'!E1801)</f>
        <v>235.24196008813848</v>
      </c>
      <c r="F1801" s="39">
        <f>F1800*(1+'Daily Returns'!E1801)</f>
        <v>235241.96008813806</v>
      </c>
    </row>
    <row r="1802" spans="1:6" x14ac:dyDescent="0.25">
      <c r="A1802" s="60">
        <f>'Daily Prices'!A1802</f>
        <v>44985</v>
      </c>
      <c r="B1802" s="65">
        <f>B1801*(1+'Daily Returns'!B1802)</f>
        <v>214.34893850922293</v>
      </c>
      <c r="C1802" s="65">
        <f>C1801*(1+'Daily Returns'!C1802)</f>
        <v>197.54820744975558</v>
      </c>
      <c r="D1802" s="65">
        <f>D1801*(1+'Daily Returns'!D1802)</f>
        <v>251.83924935452106</v>
      </c>
      <c r="E1802" s="65">
        <f>E1801*(1+'Daily Returns'!E1802)</f>
        <v>234.69409429370137</v>
      </c>
      <c r="F1802" s="66">
        <f>F1801*(1+'Daily Returns'!E1802)</f>
        <v>234694.09429370094</v>
      </c>
    </row>
    <row r="1803" spans="1:6" x14ac:dyDescent="0.25">
      <c r="A1803" s="63">
        <f>'Daily Prices'!A1803</f>
        <v>44986</v>
      </c>
      <c r="B1803" s="64">
        <f>B1802*(1+'Daily Returns'!B1803)</f>
        <v>215.9810728258503</v>
      </c>
      <c r="C1803" s="64">
        <f>C1802*(1+'Daily Returns'!C1803)</f>
        <v>198.73088535359182</v>
      </c>
      <c r="D1803" s="64">
        <f>D1802*(1+'Daily Returns'!D1803)</f>
        <v>262.46625663846908</v>
      </c>
      <c r="E1803" s="64">
        <f>E1802*(1+'Daily Returns'!E1803)</f>
        <v>238.76329115632132</v>
      </c>
      <c r="F1803" s="39">
        <f>F1802*(1+'Daily Returns'!E1803)</f>
        <v>238763.29115632089</v>
      </c>
    </row>
    <row r="1804" spans="1:6" x14ac:dyDescent="0.25">
      <c r="A1804" s="60">
        <f>'Daily Prices'!A1804</f>
        <v>44987</v>
      </c>
      <c r="B1804" s="65">
        <f>B1803*(1+'Daily Returns'!B1804)</f>
        <v>214.1571001987088</v>
      </c>
      <c r="C1804" s="65">
        <f>C1803*(1+'Daily Returns'!C1804)</f>
        <v>198.20748251054729</v>
      </c>
      <c r="D1804" s="65">
        <f>D1803*(1+'Daily Returns'!D1804)</f>
        <v>257.38449589622007</v>
      </c>
      <c r="E1804" s="65">
        <f>E1803*(1+'Daily Returns'!E1804)</f>
        <v>236.51999513710246</v>
      </c>
      <c r="F1804" s="66">
        <f>F1803*(1+'Daily Returns'!E1804)</f>
        <v>236519.99513710203</v>
      </c>
    </row>
    <row r="1805" spans="1:6" x14ac:dyDescent="0.25">
      <c r="A1805" s="63">
        <f>'Daily Prices'!A1805</f>
        <v>44988</v>
      </c>
      <c r="B1805" s="64">
        <f>B1804*(1+'Daily Returns'!B1805)</f>
        <v>217.42754895566782</v>
      </c>
      <c r="C1805" s="64">
        <f>C1804*(1+'Daily Returns'!C1805)</f>
        <v>197.05605390654983</v>
      </c>
      <c r="D1805" s="64">
        <f>D1804*(1+'Daily Returns'!D1805)</f>
        <v>256.05722202397254</v>
      </c>
      <c r="E1805" s="64">
        <f>E1804*(1+'Daily Returns'!E1805)</f>
        <v>236.68808094452754</v>
      </c>
      <c r="F1805" s="39">
        <f>F1804*(1+'Daily Returns'!E1805)</f>
        <v>236688.08094452712</v>
      </c>
    </row>
    <row r="1806" spans="1:6" x14ac:dyDescent="0.25">
      <c r="A1806" s="60">
        <f>'Daily Prices'!A1806</f>
        <v>44993</v>
      </c>
      <c r="B1806" s="65">
        <f>B1805*(1+'Daily Returns'!B1806)</f>
        <v>219.38744795063425</v>
      </c>
      <c r="C1806" s="65">
        <f>C1805*(1+'Daily Returns'!C1806)</f>
        <v>194.99323324909875</v>
      </c>
      <c r="D1806" s="65">
        <f>D1805*(1+'Daily Returns'!D1806)</f>
        <v>254.44610694851551</v>
      </c>
      <c r="E1806" s="65">
        <f>E1805*(1+'Daily Returns'!E1806)</f>
        <v>235.89028336401131</v>
      </c>
      <c r="F1806" s="66">
        <f>F1805*(1+'Daily Returns'!E1806)</f>
        <v>235890.28336401089</v>
      </c>
    </row>
    <row r="1807" spans="1:6" x14ac:dyDescent="0.25">
      <c r="A1807" s="63">
        <f>'Daily Prices'!A1807</f>
        <v>44995</v>
      </c>
      <c r="B1807" s="64">
        <f>B1806*(1+'Daily Returns'!B1807)</f>
        <v>214.97789333397279</v>
      </c>
      <c r="C1807" s="64">
        <f>C1806*(1+'Daily Returns'!C1807)</f>
        <v>199.86138937400756</v>
      </c>
      <c r="D1807" s="64">
        <f>D1806*(1+'Daily Returns'!D1807)</f>
        <v>252.84512902820646</v>
      </c>
      <c r="E1807" s="64">
        <f>E1806*(1+'Daily Returns'!E1807)</f>
        <v>236.37831352860803</v>
      </c>
      <c r="F1807" s="39">
        <f>F1806*(1+'Daily Returns'!E1807)</f>
        <v>236378.31352860763</v>
      </c>
    </row>
    <row r="1808" spans="1:6" x14ac:dyDescent="0.25">
      <c r="A1808" s="60">
        <f>'Daily Prices'!A1808</f>
        <v>44998</v>
      </c>
      <c r="B1808" s="65">
        <f>B1807*(1+'Daily Returns'!B1808)</f>
        <v>211.71595133552438</v>
      </c>
      <c r="C1808" s="65">
        <f>C1807*(1+'Daily Returns'!C1808)</f>
        <v>206.2289615890428</v>
      </c>
      <c r="D1808" s="65">
        <f>D1807*(1+'Daily Returns'!D1808)</f>
        <v>251.2542244799435</v>
      </c>
      <c r="E1808" s="65">
        <f>E1807*(1+'Daily Returns'!E1808)</f>
        <v>237.86852706587902</v>
      </c>
      <c r="F1808" s="66">
        <f>F1807*(1+'Daily Returns'!E1808)</f>
        <v>237868.52706587862</v>
      </c>
    </row>
    <row r="1809" spans="1:6" x14ac:dyDescent="0.25">
      <c r="A1809" s="63">
        <f>'Daily Prices'!A1809</f>
        <v>44999</v>
      </c>
      <c r="B1809" s="64">
        <f>B1808*(1+'Daily Returns'!B1809)</f>
        <v>210.4884333531821</v>
      </c>
      <c r="C1809" s="64">
        <f>C1808*(1+'Daily Returns'!C1809)</f>
        <v>205.71061628467294</v>
      </c>
      <c r="D1809" s="64">
        <f>D1808*(1+'Daily Returns'!D1809)</f>
        <v>250.13035538109591</v>
      </c>
      <c r="E1809" s="64">
        <f>E1808*(1+'Daily Returns'!E1809)</f>
        <v>236.89643611908264</v>
      </c>
      <c r="F1809" s="39">
        <f>F1808*(1+'Daily Returns'!E1809)</f>
        <v>236896.43611908224</v>
      </c>
    </row>
    <row r="1810" spans="1:6" x14ac:dyDescent="0.25">
      <c r="A1810" s="60">
        <f>'Daily Prices'!A1810</f>
        <v>45000</v>
      </c>
      <c r="B1810" s="65">
        <f>B1809*(1+'Daily Returns'!B1810)</f>
        <v>209.23681288839319</v>
      </c>
      <c r="C1810" s="65">
        <f>C1809*(1+'Daily Returns'!C1810)</f>
        <v>208.84601511155995</v>
      </c>
      <c r="D1810" s="65">
        <f>D1809*(1+'Daily Returns'!D1810)</f>
        <v>249.22710384349014</v>
      </c>
      <c r="E1810" s="65">
        <f>E1809*(1+'Daily Returns'!E1810)</f>
        <v>237.66149326704505</v>
      </c>
      <c r="F1810" s="66">
        <f>F1809*(1+'Daily Returns'!E1810)</f>
        <v>237661.49326704466</v>
      </c>
    </row>
    <row r="1811" spans="1:6" x14ac:dyDescent="0.25">
      <c r="A1811" s="63">
        <f>'Daily Prices'!A1811</f>
        <v>45001</v>
      </c>
      <c r="B1811" s="64">
        <f>B1810*(1+'Daily Returns'!B1811)</f>
        <v>209.52378875028413</v>
      </c>
      <c r="C1811" s="64">
        <f>C1810*(1+'Daily Returns'!C1811)</f>
        <v>208.3247348624667</v>
      </c>
      <c r="D1811" s="64">
        <f>D1810*(1+'Daily Returns'!D1811)</f>
        <v>249.42861940846845</v>
      </c>
      <c r="E1811" s="64">
        <f>E1810*(1+'Daily Returns'!E1811)</f>
        <v>237.57964937864</v>
      </c>
      <c r="F1811" s="39">
        <f>F1810*(1+'Daily Returns'!E1811)</f>
        <v>237579.64937863959</v>
      </c>
    </row>
    <row r="1812" spans="1:6" x14ac:dyDescent="0.25">
      <c r="A1812" s="60">
        <f>'Daily Prices'!A1812</f>
        <v>45002</v>
      </c>
      <c r="B1812" s="65">
        <f>B1811*(1+'Daily Returns'!B1812)</f>
        <v>210.81456211642302</v>
      </c>
      <c r="C1812" s="65">
        <f>C1811*(1+'Daily Returns'!C1812)</f>
        <v>212.2082432377378</v>
      </c>
      <c r="D1812" s="65">
        <f>D1811*(1+'Daily Returns'!D1812)</f>
        <v>251.43097042339321</v>
      </c>
      <c r="E1812" s="65">
        <f>E1811*(1+'Daily Returns'!E1812)</f>
        <v>240.36244886619556</v>
      </c>
      <c r="F1812" s="66">
        <f>F1811*(1+'Daily Returns'!E1812)</f>
        <v>240362.44886619516</v>
      </c>
    </row>
    <row r="1813" spans="1:6" x14ac:dyDescent="0.25">
      <c r="A1813" s="63">
        <f>'Daily Prices'!A1813</f>
        <v>45005</v>
      </c>
      <c r="B1813" s="64">
        <f>B1812*(1+'Daily Returns'!B1813)</f>
        <v>209.50237643933229</v>
      </c>
      <c r="C1813" s="64">
        <f>C1812*(1+'Daily Returns'!C1813)</f>
        <v>212.98126050897045</v>
      </c>
      <c r="D1813" s="64">
        <f>D1812*(1+'Daily Returns'!D1813)</f>
        <v>249.48088750813471</v>
      </c>
      <c r="E1813" s="64">
        <f>E1812*(1+'Daily Returns'!E1813)</f>
        <v>239.70457748699937</v>
      </c>
      <c r="F1813" s="39">
        <f>F1812*(1+'Daily Returns'!E1813)</f>
        <v>239704.57748699895</v>
      </c>
    </row>
    <row r="1814" spans="1:6" x14ac:dyDescent="0.25">
      <c r="A1814" s="60">
        <f>'Daily Prices'!A1814</f>
        <v>45006</v>
      </c>
      <c r="B1814" s="65">
        <f>B1813*(1+'Daily Returns'!B1814)</f>
        <v>211.12276852092157</v>
      </c>
      <c r="C1814" s="65">
        <f>C1813*(1+'Daily Returns'!C1814)</f>
        <v>211.388175133918</v>
      </c>
      <c r="D1814" s="65">
        <f>D1813*(1+'Daily Returns'!D1814)</f>
        <v>250.7621906421216</v>
      </c>
      <c r="E1814" s="65">
        <f>E1813*(1+'Daily Returns'!E1814)</f>
        <v>239.9129129872299</v>
      </c>
      <c r="F1814" s="66">
        <f>F1813*(1+'Daily Returns'!E1814)</f>
        <v>239912.9129872295</v>
      </c>
    </row>
    <row r="1815" spans="1:6" x14ac:dyDescent="0.25">
      <c r="A1815" s="63">
        <f>'Daily Prices'!A1815</f>
        <v>45007</v>
      </c>
      <c r="B1815" s="64">
        <f>B1814*(1+'Daily Returns'!B1815)</f>
        <v>211.63139270178252</v>
      </c>
      <c r="C1815" s="64">
        <f>C1814*(1+'Daily Returns'!C1815)</f>
        <v>211.04714503907306</v>
      </c>
      <c r="D1815" s="64">
        <f>D1814*(1+'Daily Returns'!D1815)</f>
        <v>251.06047566069881</v>
      </c>
      <c r="E1815" s="64">
        <f>E1814*(1+'Daily Returns'!E1815)</f>
        <v>240.01710249011194</v>
      </c>
      <c r="F1815" s="39">
        <f>F1814*(1+'Daily Returns'!E1815)</f>
        <v>240017.10249011152</v>
      </c>
    </row>
    <row r="1816" spans="1:6" x14ac:dyDescent="0.25">
      <c r="A1816" s="60">
        <f>'Daily Prices'!A1816</f>
        <v>45008</v>
      </c>
      <c r="B1816" s="65">
        <f>B1815*(1+'Daily Returns'!B1816)</f>
        <v>210.57964470832329</v>
      </c>
      <c r="C1816" s="65">
        <f>C1815*(1+'Daily Returns'!C1816)</f>
        <v>212.89956684670838</v>
      </c>
      <c r="D1816" s="65">
        <f>D1815*(1+'Daily Returns'!D1816)</f>
        <v>249.75818132202673</v>
      </c>
      <c r="E1816" s="65">
        <f>E1815*(1+'Daily Returns'!E1816)</f>
        <v>240.12843408150218</v>
      </c>
      <c r="F1816" s="66">
        <f>F1815*(1+'Daily Returns'!E1816)</f>
        <v>240128.43408150176</v>
      </c>
    </row>
    <row r="1817" spans="1:6" x14ac:dyDescent="0.25">
      <c r="A1817" s="63">
        <f>'Daily Prices'!A1817</f>
        <v>45009</v>
      </c>
      <c r="B1817" s="64">
        <f>B1816*(1+'Daily Returns'!B1817)</f>
        <v>209.13211432210917</v>
      </c>
      <c r="C1817" s="64">
        <f>C1816*(1+'Daily Returns'!C1817)</f>
        <v>215.2095910848968</v>
      </c>
      <c r="D1817" s="64">
        <f>D1816*(1+'Daily Returns'!D1817)</f>
        <v>248.52767690337814</v>
      </c>
      <c r="E1817" s="64">
        <f>E1816*(1+'Daily Returns'!E1817)</f>
        <v>240.3205072310476</v>
      </c>
      <c r="F1817" s="39">
        <f>F1816*(1+'Daily Returns'!E1817)</f>
        <v>240320.50723104717</v>
      </c>
    </row>
    <row r="1818" spans="1:6" x14ac:dyDescent="0.25">
      <c r="A1818" s="60">
        <f>'Daily Prices'!A1818</f>
        <v>45012</v>
      </c>
      <c r="B1818" s="65">
        <f>B1817*(1+'Daily Returns'!B1818)</f>
        <v>209.59293342843421</v>
      </c>
      <c r="C1818" s="65">
        <f>C1817*(1+'Daily Returns'!C1818)</f>
        <v>209.43648930297908</v>
      </c>
      <c r="D1818" s="65">
        <f>D1817*(1+'Daily Returns'!D1818)</f>
        <v>248.63704107978822</v>
      </c>
      <c r="E1818" s="65">
        <f>E1817*(1+'Daily Returns'!E1818)</f>
        <v>237.93240996046649</v>
      </c>
      <c r="F1818" s="66">
        <f>F1817*(1+'Daily Returns'!E1818)</f>
        <v>237932.40996046606</v>
      </c>
    </row>
    <row r="1819" spans="1:6" x14ac:dyDescent="0.25">
      <c r="A1819" s="63">
        <f>'Daily Prices'!A1819</f>
        <v>45013</v>
      </c>
      <c r="B1819" s="64">
        <f>B1818*(1+'Daily Returns'!B1819)</f>
        <v>209.44700980167588</v>
      </c>
      <c r="C1819" s="64">
        <f>C1818*(1+'Daily Returns'!C1819)</f>
        <v>211.28197992419305</v>
      </c>
      <c r="D1819" s="64">
        <f>D1818*(1+'Daily Returns'!D1819)</f>
        <v>247.70587123995111</v>
      </c>
      <c r="E1819" s="64">
        <f>E1818*(1+'Daily Returns'!E1819)</f>
        <v>238.45402489972034</v>
      </c>
      <c r="F1819" s="39">
        <f>F1818*(1+'Daily Returns'!E1819)</f>
        <v>238454.02489971989</v>
      </c>
    </row>
    <row r="1820" spans="1:6" x14ac:dyDescent="0.25">
      <c r="A1820" s="60">
        <f>'Daily Prices'!A1820</f>
        <v>45014</v>
      </c>
      <c r="B1820" s="65">
        <f>B1819*(1+'Daily Returns'!B1820)</f>
        <v>210.70619182958532</v>
      </c>
      <c r="C1820" s="65">
        <f>C1819*(1+'Daily Returns'!C1820)</f>
        <v>211.77600711514555</v>
      </c>
      <c r="D1820" s="65">
        <f>D1819*(1+'Daily Returns'!D1820)</f>
        <v>250.03652469615292</v>
      </c>
      <c r="E1820" s="65">
        <f>E1819*(1+'Daily Returns'!E1820)</f>
        <v>239.78020171934199</v>
      </c>
      <c r="F1820" s="66">
        <f>F1819*(1+'Daily Returns'!E1820)</f>
        <v>239780.20171934154</v>
      </c>
    </row>
    <row r="1821" spans="1:6" x14ac:dyDescent="0.25">
      <c r="A1821" s="63">
        <f>'Daily Prices'!A1821</f>
        <v>45016</v>
      </c>
      <c r="B1821" s="64">
        <f>B1820*(1+'Daily Returns'!B1821)</f>
        <v>214.45581829563793</v>
      </c>
      <c r="C1821" s="64">
        <f>C1820*(1+'Daily Returns'!C1821)</f>
        <v>213.02178633052233</v>
      </c>
      <c r="D1821" s="64">
        <f>D1820*(1+'Daily Returns'!D1821)</f>
        <v>253.53093054010435</v>
      </c>
      <c r="E1821" s="64">
        <f>E1820*(1+'Daily Returns'!E1821)</f>
        <v>242.62983205367752</v>
      </c>
      <c r="F1821" s="39">
        <f>F1820*(1+'Daily Returns'!E1821)</f>
        <v>242629.83205367706</v>
      </c>
    </row>
    <row r="1822" spans="1:6" x14ac:dyDescent="0.25">
      <c r="A1822" s="60">
        <f>'Daily Prices'!A1822</f>
        <v>45021</v>
      </c>
      <c r="B1822" s="65">
        <f>B1821*(1+'Daily Returns'!B1822)</f>
        <v>216.99254095422535</v>
      </c>
      <c r="C1822" s="65">
        <f>C1821*(1+'Daily Returns'!C1822)</f>
        <v>218.04406636067353</v>
      </c>
      <c r="D1822" s="65">
        <f>D1821*(1+'Daily Returns'!D1822)</f>
        <v>265.06958584353225</v>
      </c>
      <c r="E1822" s="65">
        <f>E1821*(1+'Daily Returns'!E1822)</f>
        <v>249.09171701994049</v>
      </c>
      <c r="F1822" s="66">
        <f>F1821*(1+'Daily Returns'!E1822)</f>
        <v>249091.71701994003</v>
      </c>
    </row>
    <row r="1823" spans="1:6" x14ac:dyDescent="0.25">
      <c r="A1823" s="63">
        <f>'Daily Prices'!A1823</f>
        <v>45026</v>
      </c>
      <c r="B1823" s="64">
        <f>B1822*(1+'Daily Returns'!B1823)</f>
        <v>217.56402062852558</v>
      </c>
      <c r="C1823" s="64">
        <f>C1822*(1+'Daily Returns'!C1823)</f>
        <v>214.67772407091084</v>
      </c>
      <c r="D1823" s="64">
        <f>D1822*(1+'Daily Returns'!D1823)</f>
        <v>262.80906191166127</v>
      </c>
      <c r="E1823" s="64">
        <f>E1822*(1+'Daily Returns'!E1823)</f>
        <v>247.11297048336232</v>
      </c>
      <c r="F1823" s="39">
        <f>F1822*(1+'Daily Returns'!E1823)</f>
        <v>247112.97048336186</v>
      </c>
    </row>
    <row r="1824" spans="1:6" x14ac:dyDescent="0.25">
      <c r="A1824" s="60">
        <f>'Daily Prices'!A1824</f>
        <v>45028</v>
      </c>
      <c r="B1824" s="65">
        <f>B1823*(1+'Daily Returns'!B1824)</f>
        <v>219.54987614304994</v>
      </c>
      <c r="C1824" s="65">
        <f>C1823*(1+'Daily Returns'!C1824)</f>
        <v>215.72010113505181</v>
      </c>
      <c r="D1824" s="65">
        <f>D1823*(1+'Daily Returns'!D1824)</f>
        <v>260.5678158174569</v>
      </c>
      <c r="E1824" s="65">
        <f>E1823*(1+'Daily Returns'!E1824)</f>
        <v>247.6373715425112</v>
      </c>
      <c r="F1824" s="66">
        <f>F1823*(1+'Daily Returns'!E1824)</f>
        <v>247637.37154251075</v>
      </c>
    </row>
    <row r="1825" spans="1:6" x14ac:dyDescent="0.25">
      <c r="A1825" s="63">
        <f>'Daily Prices'!A1825</f>
        <v>45029</v>
      </c>
      <c r="B1825" s="64">
        <f>B1824*(1+'Daily Returns'!B1825)</f>
        <v>219.68885621905821</v>
      </c>
      <c r="C1825" s="64">
        <f>C1824*(1+'Daily Returns'!C1825)</f>
        <v>219.23560150840527</v>
      </c>
      <c r="D1825" s="64">
        <f>D1824*(1+'Daily Returns'!D1825)</f>
        <v>258.34568315875708</v>
      </c>
      <c r="E1825" s="64">
        <f>E1824*(1+'Daily Returns'!E1825)</f>
        <v>248.6650982959269</v>
      </c>
      <c r="F1825" s="39">
        <f>F1824*(1+'Daily Returns'!E1825)</f>
        <v>248665.09829592644</v>
      </c>
    </row>
    <row r="1826" spans="1:6" x14ac:dyDescent="0.25">
      <c r="A1826" s="60">
        <f>'Daily Prices'!A1826</f>
        <v>45033</v>
      </c>
      <c r="B1826" s="65">
        <f>B1825*(1+'Daily Returns'!B1826)</f>
        <v>217.79755659720905</v>
      </c>
      <c r="C1826" s="65">
        <f>C1825*(1+'Daily Returns'!C1826)</f>
        <v>214.47236965733691</v>
      </c>
      <c r="D1826" s="65">
        <f>D1825*(1+'Daily Returns'!D1826)</f>
        <v>256.47158840445917</v>
      </c>
      <c r="E1826" s="65">
        <f>E1825*(1+'Daily Returns'!E1826)</f>
        <v>245.32065738227064</v>
      </c>
      <c r="F1826" s="66">
        <f>F1825*(1+'Daily Returns'!E1826)</f>
        <v>245320.65738227018</v>
      </c>
    </row>
    <row r="1827" spans="1:6" x14ac:dyDescent="0.25">
      <c r="A1827" s="63">
        <f>'Daily Prices'!A1827</f>
        <v>45034</v>
      </c>
      <c r="B1827" s="64">
        <f>B1826*(1+'Daily Returns'!B1827)</f>
        <v>217.12959428578463</v>
      </c>
      <c r="C1827" s="64">
        <f>C1826*(1+'Daily Returns'!C1827)</f>
        <v>215.08420081258768</v>
      </c>
      <c r="D1827" s="64">
        <f>D1826*(1+'Daily Returns'!D1827)</f>
        <v>256.66281827914162</v>
      </c>
      <c r="E1827" s="64">
        <f>E1826*(1+'Daily Returns'!E1827)</f>
        <v>245.4297533708382</v>
      </c>
      <c r="F1827" s="39">
        <f>F1826*(1+'Daily Returns'!E1827)</f>
        <v>245429.75337083775</v>
      </c>
    </row>
    <row r="1828" spans="1:6" x14ac:dyDescent="0.25">
      <c r="A1828" s="60">
        <f>'Daily Prices'!A1828</f>
        <v>45035</v>
      </c>
      <c r="B1828" s="65">
        <f>B1827*(1+'Daily Returns'!B1828)</f>
        <v>216.55080752404587</v>
      </c>
      <c r="C1828" s="65">
        <f>C1827*(1+'Daily Returns'!C1828)</f>
        <v>214.34838134523031</v>
      </c>
      <c r="D1828" s="65">
        <f>D1827*(1+'Daily Returns'!D1828)</f>
        <v>255.55091416696465</v>
      </c>
      <c r="E1828" s="65">
        <f>E1827*(1+'Daily Returns'!E1828)</f>
        <v>244.57866025744673</v>
      </c>
      <c r="F1828" s="66">
        <f>F1827*(1+'Daily Returns'!E1828)</f>
        <v>244578.66025744629</v>
      </c>
    </row>
    <row r="1829" spans="1:6" x14ac:dyDescent="0.25">
      <c r="A1829" s="63">
        <f>'Daily Prices'!A1829</f>
        <v>45036</v>
      </c>
      <c r="B1829" s="64">
        <f>B1828*(1+'Daily Returns'!B1829)</f>
        <v>216.78547045646366</v>
      </c>
      <c r="C1829" s="64">
        <f>C1828*(1+'Daily Returns'!C1829)</f>
        <v>215.85846281484086</v>
      </c>
      <c r="D1829" s="64">
        <f>D1828*(1+'Daily Returns'!D1829)</f>
        <v>256.03916958794321</v>
      </c>
      <c r="E1829" s="64">
        <f>E1828*(1+'Daily Returns'!E1829)</f>
        <v>245.48757966402508</v>
      </c>
      <c r="F1829" s="39">
        <f>F1828*(1+'Daily Returns'!E1829)</f>
        <v>245487.57966402464</v>
      </c>
    </row>
    <row r="1830" spans="1:6" x14ac:dyDescent="0.25">
      <c r="A1830" s="60">
        <f>'Daily Prices'!A1830</f>
        <v>45037</v>
      </c>
      <c r="B1830" s="65">
        <f>B1829*(1+'Daily Returns'!B1830)</f>
        <v>216.86802963841885</v>
      </c>
      <c r="C1830" s="65">
        <f>C1829*(1+'Daily Returns'!C1830)</f>
        <v>212.22080846983209</v>
      </c>
      <c r="D1830" s="65">
        <f>D1829*(1+'Daily Returns'!D1830)</f>
        <v>255.8137240496238</v>
      </c>
      <c r="E1830" s="65">
        <f>E1829*(1+'Daily Returns'!E1830)</f>
        <v>243.79599411293023</v>
      </c>
      <c r="F1830" s="66">
        <f>F1829*(1+'Daily Returns'!E1830)</f>
        <v>243795.99411292979</v>
      </c>
    </row>
    <row r="1831" spans="1:6" x14ac:dyDescent="0.25">
      <c r="A1831" s="63">
        <f>'Daily Prices'!A1831</f>
        <v>45040</v>
      </c>
      <c r="B1831" s="64">
        <f>B1830*(1+'Daily Returns'!B1831)</f>
        <v>218.32595717392368</v>
      </c>
      <c r="C1831" s="64">
        <f>C1830*(1+'Daily Returns'!C1831)</f>
        <v>212.39124490266354</v>
      </c>
      <c r="D1831" s="64">
        <f>D1830*(1+'Daily Returns'!D1831)</f>
        <v>257.64583639455122</v>
      </c>
      <c r="E1831" s="64">
        <f>E1830*(1+'Daily Returns'!E1831)</f>
        <v>244.88981121354385</v>
      </c>
      <c r="F1831" s="39">
        <f>F1830*(1+'Daily Returns'!E1831)</f>
        <v>244889.81121354341</v>
      </c>
    </row>
    <row r="1832" spans="1:6" x14ac:dyDescent="0.25">
      <c r="A1832" s="60">
        <f>'Daily Prices'!A1832</f>
        <v>45041</v>
      </c>
      <c r="B1832" s="65">
        <f>B1831*(1+'Daily Returns'!B1832)</f>
        <v>218.5971918972032</v>
      </c>
      <c r="C1832" s="65">
        <f>C1831*(1+'Daily Returns'!C1832)</f>
        <v>213.60686232004093</v>
      </c>
      <c r="D1832" s="65">
        <f>D1831*(1+'Daily Returns'!D1832)</f>
        <v>258.31083775897952</v>
      </c>
      <c r="E1832" s="65">
        <f>E1831*(1+'Daily Returns'!E1832)</f>
        <v>245.73135412672772</v>
      </c>
      <c r="F1832" s="66">
        <f>F1831*(1+'Daily Returns'!E1832)</f>
        <v>245731.3541267273</v>
      </c>
    </row>
    <row r="1833" spans="1:6" x14ac:dyDescent="0.25">
      <c r="A1833" s="63">
        <f>'Daily Prices'!A1833</f>
        <v>45042</v>
      </c>
      <c r="B1833" s="64">
        <f>B1832*(1+'Daily Returns'!B1833)</f>
        <v>219.21473166993459</v>
      </c>
      <c r="C1833" s="64">
        <f>C1832*(1+'Daily Returns'!C1833)</f>
        <v>214.59622694512581</v>
      </c>
      <c r="D1833" s="64">
        <f>D1832*(1+'Daily Returns'!D1833)</f>
        <v>259.22542454711527</v>
      </c>
      <c r="E1833" s="64">
        <f>E1832*(1+'Daily Returns'!E1833)</f>
        <v>246.65588891226625</v>
      </c>
      <c r="F1833" s="39">
        <f>F1832*(1+'Daily Returns'!E1833)</f>
        <v>246655.8889122658</v>
      </c>
    </row>
    <row r="1834" spans="1:6" x14ac:dyDescent="0.25">
      <c r="A1834" s="60">
        <f>'Daily Prices'!A1834</f>
        <v>45043</v>
      </c>
      <c r="B1834" s="65">
        <f>B1833*(1+'Daily Returns'!B1834)</f>
        <v>220.48274763937425</v>
      </c>
      <c r="C1834" s="65">
        <f>C1833*(1+'Daily Returns'!C1834)</f>
        <v>212.70617495336603</v>
      </c>
      <c r="D1834" s="65">
        <f>D1833*(1+'Daily Returns'!D1834)</f>
        <v>260.61420264909054</v>
      </c>
      <c r="E1834" s="65">
        <f>E1833*(1+'Daily Returns'!E1834)</f>
        <v>246.6113771627397</v>
      </c>
      <c r="F1834" s="66">
        <f>F1833*(1+'Daily Returns'!E1834)</f>
        <v>246611.37716273926</v>
      </c>
    </row>
    <row r="1835" spans="1:6" x14ac:dyDescent="0.25">
      <c r="A1835" s="63">
        <f>'Daily Prices'!A1835</f>
        <v>45044</v>
      </c>
      <c r="B1835" s="64">
        <f>B1834*(1+'Daily Returns'!B1835)</f>
        <v>222.16614062907817</v>
      </c>
      <c r="C1835" s="64">
        <f>C1834*(1+'Daily Returns'!C1835)</f>
        <v>212.31876224995565</v>
      </c>
      <c r="D1835" s="64">
        <f>D1834*(1+'Daily Returns'!D1835)</f>
        <v>262.17846722223442</v>
      </c>
      <c r="E1835" s="64">
        <f>E1834*(1+'Daily Returns'!E1835)</f>
        <v>247.44064149209504</v>
      </c>
      <c r="F1835" s="39">
        <f>F1834*(1+'Daily Returns'!E1835)</f>
        <v>247440.64149209461</v>
      </c>
    </row>
    <row r="1836" spans="1:6" x14ac:dyDescent="0.25">
      <c r="A1836" s="60">
        <f>'Daily Prices'!A1836</f>
        <v>45050</v>
      </c>
      <c r="B1836" s="65">
        <f>B1835*(1+'Daily Returns'!B1836)</f>
        <v>224.48117861502672</v>
      </c>
      <c r="C1836" s="65">
        <f>C1835*(1+'Daily Returns'!C1836)</f>
        <v>218.87658177470198</v>
      </c>
      <c r="D1836" s="65">
        <f>D1835*(1+'Daily Returns'!D1836)</f>
        <v>255.0727345242349</v>
      </c>
      <c r="E1836" s="65">
        <f>E1835*(1+'Daily Returns'!E1836)</f>
        <v>249.25932067863201</v>
      </c>
      <c r="F1836" s="66">
        <f>F1835*(1+'Daily Returns'!E1836)</f>
        <v>249259.3206786316</v>
      </c>
    </row>
    <row r="1837" spans="1:6" x14ac:dyDescent="0.25">
      <c r="A1837" s="63">
        <f>'Daily Prices'!A1837</f>
        <v>45051</v>
      </c>
      <c r="B1837" s="64">
        <f>B1836*(1+'Daily Returns'!B1837)</f>
        <v>221.95474404472344</v>
      </c>
      <c r="C1837" s="64">
        <f>C1836*(1+'Daily Returns'!C1837)</f>
        <v>214.14221458088505</v>
      </c>
      <c r="D1837" s="64">
        <f>D1836*(1+'Daily Returns'!D1837)</f>
        <v>262.63250697957614</v>
      </c>
      <c r="E1837" s="64">
        <f>E1836*(1+'Daily Returns'!E1837)</f>
        <v>248.47735106838633</v>
      </c>
      <c r="F1837" s="39">
        <f>F1836*(1+'Daily Returns'!E1837)</f>
        <v>248477.35106838593</v>
      </c>
    </row>
    <row r="1838" spans="1:6" x14ac:dyDescent="0.25">
      <c r="A1838" s="60">
        <f>'Daily Prices'!A1838</f>
        <v>45055</v>
      </c>
      <c r="B1838" s="65">
        <f>B1837*(1+'Daily Returns'!B1838)</f>
        <v>224.52509384699584</v>
      </c>
      <c r="C1838" s="65">
        <f>C1837*(1+'Daily Returns'!C1838)</f>
        <v>218.2961440460399</v>
      </c>
      <c r="D1838" s="65">
        <f>D1837*(1+'Daily Returns'!D1838)</f>
        <v>263.90557326723746</v>
      </c>
      <c r="E1838" s="65">
        <f>E1837*(1+'Daily Returns'!E1838)</f>
        <v>251.62992000213256</v>
      </c>
      <c r="F1838" s="66">
        <f>F1837*(1+'Daily Returns'!E1838)</f>
        <v>251629.92000213216</v>
      </c>
    </row>
    <row r="1839" spans="1:6" x14ac:dyDescent="0.25">
      <c r="A1839" s="63">
        <f>'Daily Prices'!A1839</f>
        <v>45056</v>
      </c>
      <c r="B1839" s="64">
        <f>B1838*(1+'Daily Returns'!B1839)</f>
        <v>225.17535192169095</v>
      </c>
      <c r="C1839" s="64">
        <f>C1838*(1+'Daily Returns'!C1839)</f>
        <v>218.72154069923329</v>
      </c>
      <c r="D1839" s="64">
        <f>D1838*(1+'Daily Returns'!D1839)</f>
        <v>265.18481052661741</v>
      </c>
      <c r="E1839" s="64">
        <f>E1838*(1+'Daily Returns'!E1839)</f>
        <v>252.41060909793055</v>
      </c>
      <c r="F1839" s="39">
        <f>F1838*(1+'Daily Returns'!E1839)</f>
        <v>252410.60909793014</v>
      </c>
    </row>
    <row r="1840" spans="1:6" x14ac:dyDescent="0.25">
      <c r="A1840" s="60">
        <f>'Daily Prices'!A1840</f>
        <v>45058</v>
      </c>
      <c r="B1840" s="65">
        <f>B1839*(1+'Daily Returns'!B1840)</f>
        <v>225.49417359749333</v>
      </c>
      <c r="C1840" s="65">
        <f>C1839*(1+'Daily Returns'!C1840)</f>
        <v>217.53798493246637</v>
      </c>
      <c r="D1840" s="65">
        <f>D1839*(1+'Daily Returns'!D1840)</f>
        <v>266.47024867044911</v>
      </c>
      <c r="E1840" s="65">
        <f>E1839*(1+'Daily Returns'!E1840)</f>
        <v>252.338537163045</v>
      </c>
      <c r="F1840" s="66">
        <f>F1839*(1+'Daily Returns'!E1840)</f>
        <v>252338.53716304459</v>
      </c>
    </row>
    <row r="1841" spans="1:6" x14ac:dyDescent="0.25">
      <c r="A1841" s="63">
        <f>'Daily Prices'!A1841</f>
        <v>45061</v>
      </c>
      <c r="B1841" s="64">
        <f>B1840*(1+'Daily Returns'!B1841)</f>
        <v>226.64952954717111</v>
      </c>
      <c r="C1841" s="64">
        <f>C1840*(1+'Daily Returns'!C1841)</f>
        <v>217.61287843262505</v>
      </c>
      <c r="D1841" s="64">
        <f>D1840*(1+'Daily Returns'!D1841)</f>
        <v>267.76191775646055</v>
      </c>
      <c r="E1841" s="64">
        <f>E1840*(1+'Daily Returns'!E1841)</f>
        <v>253.12810661288981</v>
      </c>
      <c r="F1841" s="39">
        <f>F1840*(1+'Daily Returns'!E1841)</f>
        <v>253128.10661288939</v>
      </c>
    </row>
    <row r="1842" spans="1:6" x14ac:dyDescent="0.25">
      <c r="A1842" s="60">
        <f>'Daily Prices'!A1842</f>
        <v>45062</v>
      </c>
      <c r="B1842" s="65">
        <f>B1841*(1+'Daily Returns'!B1842)</f>
        <v>225.14725053567099</v>
      </c>
      <c r="C1842" s="65">
        <f>C1841*(1+'Daily Returns'!C1842)</f>
        <v>216.44571380803814</v>
      </c>
      <c r="D1842" s="65">
        <f>D1841*(1+'Daily Returns'!D1842)</f>
        <v>267.55116606142076</v>
      </c>
      <c r="E1842" s="65">
        <f>E1841*(1+'Daily Returns'!E1842)</f>
        <v>252.02194112292756</v>
      </c>
      <c r="F1842" s="66">
        <f>F1841*(1+'Daily Returns'!E1842)</f>
        <v>252021.94112292715</v>
      </c>
    </row>
    <row r="1843" spans="1:6" x14ac:dyDescent="0.25">
      <c r="A1843" s="63">
        <f>'Daily Prices'!A1843</f>
        <v>45063</v>
      </c>
      <c r="B1843" s="64">
        <f>B1842*(1+'Daily Returns'!B1843)</f>
        <v>223.79551206687299</v>
      </c>
      <c r="C1843" s="64">
        <f>C1842*(1+'Daily Returns'!C1843)</f>
        <v>213.03484945502512</v>
      </c>
      <c r="D1843" s="64">
        <f>D1842*(1+'Daily Returns'!D1843)</f>
        <v>266.47200822855274</v>
      </c>
      <c r="E1843" s="64">
        <f>E1842*(1+'Daily Returns'!E1843)</f>
        <v>249.67446090851399</v>
      </c>
      <c r="F1843" s="39">
        <f>F1842*(1+'Daily Returns'!E1843)</f>
        <v>249674.46090851357</v>
      </c>
    </row>
    <row r="1844" spans="1:6" x14ac:dyDescent="0.25">
      <c r="A1844" s="60">
        <f>'Daily Prices'!A1844</f>
        <v>45064</v>
      </c>
      <c r="B1844" s="65">
        <f>B1843*(1+'Daily Returns'!B1844)</f>
        <v>223.32691327541434</v>
      </c>
      <c r="C1844" s="65">
        <f>C1843*(1+'Daily Returns'!C1844)</f>
        <v>212.56141928685923</v>
      </c>
      <c r="D1844" s="65">
        <f>D1843*(1+'Daily Returns'!D1844)</f>
        <v>265.45981233863063</v>
      </c>
      <c r="E1844" s="65">
        <f>E1843*(1+'Daily Returns'!E1844)</f>
        <v>249.01116609225517</v>
      </c>
      <c r="F1844" s="66">
        <f>F1843*(1+'Daily Returns'!E1844)</f>
        <v>249011.16609225475</v>
      </c>
    </row>
    <row r="1845" spans="1:6" x14ac:dyDescent="0.25">
      <c r="A1845" s="63">
        <f>'Daily Prices'!A1845</f>
        <v>45065</v>
      </c>
      <c r="B1845" s="64">
        <f>B1844*(1+'Daily Returns'!B1845)</f>
        <v>224.41003448508994</v>
      </c>
      <c r="C1845" s="64">
        <f>C1844*(1+'Daily Returns'!C1845)</f>
        <v>212.87843262421748</v>
      </c>
      <c r="D1845" s="64">
        <f>D1844*(1+'Daily Returns'!D1845)</f>
        <v>266.3651629967049</v>
      </c>
      <c r="E1845" s="64">
        <f>E1844*(1+'Daily Returns'!E1845)</f>
        <v>249.77679805808998</v>
      </c>
      <c r="F1845" s="39">
        <f>F1844*(1+'Daily Returns'!E1845)</f>
        <v>249776.79805808957</v>
      </c>
    </row>
    <row r="1846" spans="1:6" x14ac:dyDescent="0.25">
      <c r="A1846" s="60">
        <f>'Daily Prices'!A1846</f>
        <v>45068</v>
      </c>
      <c r="B1846" s="65">
        <f>B1845*(1+'Daily Returns'!B1846)</f>
        <v>225.26071033614753</v>
      </c>
      <c r="C1846" s="65">
        <f>C1845*(1+'Daily Returns'!C1846)</f>
        <v>213.89925618805015</v>
      </c>
      <c r="D1846" s="65">
        <f>D1845*(1+'Daily Returns'!D1846)</f>
        <v>267.47307877999168</v>
      </c>
      <c r="E1846" s="65">
        <f>E1845*(1+'Daily Returns'!E1846)</f>
        <v>250.85162926377276</v>
      </c>
      <c r="F1846" s="66">
        <f>F1845*(1+'Daily Returns'!E1846)</f>
        <v>250851.62926377234</v>
      </c>
    </row>
    <row r="1847" spans="1:6" x14ac:dyDescent="0.25">
      <c r="A1847" s="63">
        <f>'Daily Prices'!A1847</f>
        <v>45069</v>
      </c>
      <c r="B1847" s="64">
        <f>B1846*(1+'Daily Returns'!B1847)</f>
        <v>225.32654683043236</v>
      </c>
      <c r="C1847" s="64">
        <f>C1846*(1+'Daily Returns'!C1847)</f>
        <v>213.80770949707576</v>
      </c>
      <c r="D1847" s="64">
        <f>D1846*(1+'Daily Returns'!D1847)</f>
        <v>267.74449505657179</v>
      </c>
      <c r="E1847" s="64">
        <f>E1846*(1+'Daily Returns'!E1847)</f>
        <v>250.9070441987362</v>
      </c>
      <c r="F1847" s="39">
        <f>F1846*(1+'Daily Returns'!E1847)</f>
        <v>250907.04419873579</v>
      </c>
    </row>
    <row r="1848" spans="1:6" x14ac:dyDescent="0.25">
      <c r="A1848" s="60">
        <f>'Daily Prices'!A1848</f>
        <v>45070</v>
      </c>
      <c r="B1848" s="65">
        <f>B1847*(1+'Daily Returns'!B1848)</f>
        <v>224.57035416471234</v>
      </c>
      <c r="C1848" s="65">
        <f>C1847*(1+'Daily Returns'!C1848)</f>
        <v>213.36364187856989</v>
      </c>
      <c r="D1848" s="65">
        <f>D1847*(1+'Daily Returns'!D1848)</f>
        <v>267.19053716492834</v>
      </c>
      <c r="E1848" s="65">
        <f>E1847*(1+'Daily Returns'!E1848)</f>
        <v>250.29024718760098</v>
      </c>
      <c r="F1848" s="66">
        <f>F1847*(1+'Daily Returns'!E1848)</f>
        <v>250290.24718760059</v>
      </c>
    </row>
    <row r="1849" spans="1:6" x14ac:dyDescent="0.25">
      <c r="A1849" s="63">
        <f>'Daily Prices'!A1849</f>
        <v>45071</v>
      </c>
      <c r="B1849" s="64">
        <f>B1848*(1+'Daily Returns'!B1849)</f>
        <v>224.92967382761202</v>
      </c>
      <c r="C1849" s="64">
        <f>C1848*(1+'Daily Returns'!C1849)</f>
        <v>211.23488978430976</v>
      </c>
      <c r="D1849" s="64">
        <f>D1848*(1+'Daily Returns'!D1849)</f>
        <v>267.34755137597392</v>
      </c>
      <c r="E1849" s="64">
        <f>E1848*(1+'Daily Returns'!E1849)</f>
        <v>249.45564458235759</v>
      </c>
      <c r="F1849" s="39">
        <f>F1848*(1+'Daily Returns'!E1849)</f>
        <v>249455.6445823572</v>
      </c>
    </row>
    <row r="1850" spans="1:6" x14ac:dyDescent="0.25">
      <c r="A1850" s="60">
        <f>'Daily Prices'!A1850</f>
        <v>45072</v>
      </c>
      <c r="B1850" s="65">
        <f>B1849*(1+'Daily Returns'!B1850)</f>
        <v>227.21657407387178</v>
      </c>
      <c r="C1850" s="65">
        <f>C1849*(1+'Daily Returns'!C1850)</f>
        <v>210.80465833378312</v>
      </c>
      <c r="D1850" s="65">
        <f>D1849*(1+'Daily Returns'!D1850)</f>
        <v>269.01446294002858</v>
      </c>
      <c r="E1850" s="65">
        <f>E1849*(1+'Daily Returns'!E1850)</f>
        <v>250.4798983608402</v>
      </c>
      <c r="F1850" s="66">
        <f>F1849*(1+'Daily Returns'!E1850)</f>
        <v>250479.89836083981</v>
      </c>
    </row>
    <row r="1851" spans="1:6" x14ac:dyDescent="0.25">
      <c r="A1851" s="63">
        <f>'Daily Prices'!A1851</f>
        <v>45075</v>
      </c>
      <c r="B1851" s="64">
        <f>B1850*(1+'Daily Returns'!B1851)</f>
        <v>228.46964868541463</v>
      </c>
      <c r="C1851" s="64">
        <f>C1850*(1+'Daily Returns'!C1851)</f>
        <v>210.80465833378312</v>
      </c>
      <c r="D1851" s="64">
        <f>D1850*(1+'Daily Returns'!D1851)</f>
        <v>270.15869350742088</v>
      </c>
      <c r="E1851" s="64">
        <f>E1850*(1+'Daily Returns'!E1851)</f>
        <v>251.21392775589868</v>
      </c>
      <c r="F1851" s="39">
        <f>F1850*(1+'Daily Returns'!E1851)</f>
        <v>251213.9277558983</v>
      </c>
    </row>
    <row r="1852" spans="1:6" x14ac:dyDescent="0.25">
      <c r="A1852" s="60">
        <f>'Daily Prices'!A1852</f>
        <v>45076</v>
      </c>
      <c r="B1852" s="65">
        <f>B1851*(1+'Daily Returns'!B1852)</f>
        <v>228.91588997053134</v>
      </c>
      <c r="C1852" s="65">
        <f>C1851*(1+'Daily Returns'!C1852)</f>
        <v>211.53881379230194</v>
      </c>
      <c r="D1852" s="65">
        <f>D1851*(1+'Daily Returns'!D1852)</f>
        <v>270.70320535695589</v>
      </c>
      <c r="E1852" s="65">
        <f>E1851*(1+'Daily Returns'!E1852)</f>
        <v>251.86298012663823</v>
      </c>
      <c r="F1852" s="66">
        <f>F1851*(1+'Daily Returns'!E1852)</f>
        <v>251862.98012663788</v>
      </c>
    </row>
    <row r="1853" spans="1:6" x14ac:dyDescent="0.25">
      <c r="A1853" s="63">
        <f>'Daily Prices'!A1853</f>
        <v>45077</v>
      </c>
      <c r="B1853" s="64">
        <f>B1852*(1+'Daily Returns'!B1853)</f>
        <v>227.65481755184177</v>
      </c>
      <c r="C1853" s="64">
        <f>C1852*(1+'Daily Returns'!C1853)</f>
        <v>212.85542475397966</v>
      </c>
      <c r="D1853" s="64">
        <f>D1852*(1+'Daily Returns'!D1853)</f>
        <v>270.67129872583433</v>
      </c>
      <c r="E1853" s="64">
        <f>E1852*(1+'Daily Returns'!E1853)</f>
        <v>252.06486362403803</v>
      </c>
      <c r="F1853" s="39">
        <f>F1852*(1+'Daily Returns'!E1853)</f>
        <v>252064.86362403768</v>
      </c>
    </row>
    <row r="1854" spans="1:6" x14ac:dyDescent="0.25">
      <c r="A1854" s="60">
        <f>'Daily Prices'!A1854</f>
        <v>45078</v>
      </c>
      <c r="B1854" s="65">
        <f>B1853*(1+'Daily Returns'!B1854)</f>
        <v>226.95064698624415</v>
      </c>
      <c r="C1854" s="65">
        <f>C1853*(1+'Daily Returns'!C1854)</f>
        <v>212.96142342722746</v>
      </c>
      <c r="D1854" s="65">
        <f>D1853*(1+'Daily Returns'!D1854)</f>
        <v>271.85255887504195</v>
      </c>
      <c r="E1854" s="65">
        <f>E1853*(1+'Daily Returns'!E1854)</f>
        <v>252.21118847269034</v>
      </c>
      <c r="F1854" s="66">
        <f>F1853*(1+'Daily Returns'!E1854)</f>
        <v>252211.18847269</v>
      </c>
    </row>
    <row r="1855" spans="1:6" x14ac:dyDescent="0.25">
      <c r="A1855" s="63">
        <f>'Daily Prices'!A1855</f>
        <v>45079</v>
      </c>
      <c r="B1855" s="64">
        <f>B1854*(1+'Daily Returns'!B1855)</f>
        <v>227.38169243778219</v>
      </c>
      <c r="C1855" s="64">
        <f>C1854*(1+'Daily Returns'!C1855)</f>
        <v>211.94367893486736</v>
      </c>
      <c r="D1855" s="64">
        <f>D1854*(1+'Daily Returns'!D1855)</f>
        <v>273.03897426437425</v>
      </c>
      <c r="E1855" s="64">
        <f>E1854*(1+'Daily Returns'!E1855)</f>
        <v>252.2029764971482</v>
      </c>
      <c r="F1855" s="39">
        <f>F1854*(1+'Daily Returns'!E1855)</f>
        <v>252202.97649714787</v>
      </c>
    </row>
    <row r="1856" spans="1:6" x14ac:dyDescent="0.25">
      <c r="A1856" s="60">
        <f>'Daily Prices'!A1856</f>
        <v>45083</v>
      </c>
      <c r="B1856" s="65">
        <f>B1855*(1+'Daily Returns'!B1856)</f>
        <v>228.27515655707458</v>
      </c>
      <c r="C1856" s="65">
        <f>C1855*(1+'Daily Returns'!C1856)</f>
        <v>211.63265340884112</v>
      </c>
      <c r="D1856" s="65">
        <f>D1855*(1+'Daily Returns'!D1856)</f>
        <v>274.23056739226314</v>
      </c>
      <c r="E1856" s="65">
        <f>E1855*(1+'Daily Returns'!E1856)</f>
        <v>252.68243124973623</v>
      </c>
      <c r="F1856" s="66">
        <f>F1855*(1+'Daily Returns'!E1856)</f>
        <v>252682.43124973588</v>
      </c>
    </row>
    <row r="1857" spans="1:6" x14ac:dyDescent="0.25">
      <c r="A1857" s="63">
        <f>'Daily Prices'!A1857</f>
        <v>45084</v>
      </c>
      <c r="B1857" s="64">
        <f>B1856*(1+'Daily Returns'!B1857)</f>
        <v>229.54782579612689</v>
      </c>
      <c r="C1857" s="64">
        <f>C1856*(1+'Daily Returns'!C1857)</f>
        <v>212.92503797412397</v>
      </c>
      <c r="D1857" s="64">
        <f>D1856*(1+'Daily Returns'!D1857)</f>
        <v>288.17103633577585</v>
      </c>
      <c r="E1857" s="64">
        <f>E1856*(1+'Daily Returns'!E1857)</f>
        <v>257.57580201522603</v>
      </c>
      <c r="F1857" s="39">
        <f>F1856*(1+'Daily Returns'!E1857)</f>
        <v>257575.80201522566</v>
      </c>
    </row>
    <row r="1858" spans="1:6" x14ac:dyDescent="0.25">
      <c r="A1858" s="60">
        <f>'Daily Prices'!A1858</f>
        <v>45086</v>
      </c>
      <c r="B1858" s="65">
        <f>B1857*(1+'Daily Returns'!B1858)</f>
        <v>227.66714144558154</v>
      </c>
      <c r="C1858" s="65">
        <f>C1857*(1+'Daily Returns'!C1858)</f>
        <v>211.59052909060969</v>
      </c>
      <c r="D1858" s="65">
        <f>D1857*(1+'Daily Returns'!D1858)</f>
        <v>284.45784176815056</v>
      </c>
      <c r="E1858" s="65">
        <f>E1857*(1+'Daily Returns'!E1858)</f>
        <v>255.30127469920265</v>
      </c>
      <c r="F1858" s="66">
        <f>F1857*(1+'Daily Returns'!E1858)</f>
        <v>255301.2746992023</v>
      </c>
    </row>
    <row r="1859" spans="1:6" x14ac:dyDescent="0.25">
      <c r="A1859" s="63">
        <f>'Daily Prices'!A1859</f>
        <v>45089</v>
      </c>
      <c r="B1859" s="64">
        <f>B1858*(1+'Daily Returns'!B1859)</f>
        <v>228.02733359653359</v>
      </c>
      <c r="C1859" s="64">
        <f>C1858*(1+'Daily Returns'!C1859)</f>
        <v>210.92741501730075</v>
      </c>
      <c r="D1859" s="64">
        <f>D1858*(1+'Daily Returns'!D1859)</f>
        <v>280.79249313977044</v>
      </c>
      <c r="E1859" s="64">
        <f>E1858*(1+'Daily Returns'!E1859)</f>
        <v>254.11551127509679</v>
      </c>
      <c r="F1859" s="39">
        <f>F1858*(1+'Daily Returns'!E1859)</f>
        <v>254115.51127509645</v>
      </c>
    </row>
    <row r="1860" spans="1:6" x14ac:dyDescent="0.25">
      <c r="A1860" s="60">
        <f>'Daily Prices'!A1860</f>
        <v>45090</v>
      </c>
      <c r="B1860" s="65">
        <f>B1859*(1+'Daily Returns'!B1860)</f>
        <v>229.54855286950385</v>
      </c>
      <c r="C1860" s="65">
        <f>C1859*(1+'Daily Returns'!C1860)</f>
        <v>210.63821814265006</v>
      </c>
      <c r="D1860" s="65">
        <f>D1859*(1+'Daily Returns'!D1860)</f>
        <v>277.17437393732081</v>
      </c>
      <c r="E1860" s="65">
        <f>E1859*(1+'Daily Returns'!E1860)</f>
        <v>253.50241183300764</v>
      </c>
      <c r="F1860" s="66">
        <f>F1859*(1+'Daily Returns'!E1860)</f>
        <v>253502.4118330073</v>
      </c>
    </row>
    <row r="1861" spans="1:6" x14ac:dyDescent="0.25">
      <c r="A1861" s="63">
        <f>'Daily Prices'!A1861</f>
        <v>45091</v>
      </c>
      <c r="B1861" s="64">
        <f>B1860*(1+'Daily Returns'!B1861)</f>
        <v>229.85883143312677</v>
      </c>
      <c r="C1861" s="64">
        <f>C1860*(1+'Daily Returns'!C1861)</f>
        <v>209.87477874906176</v>
      </c>
      <c r="D1861" s="64">
        <f>D1860*(1+'Daily Returns'!D1861)</f>
        <v>277.76842502991298</v>
      </c>
      <c r="E1861" s="64">
        <f>E1860*(1+'Daily Returns'!E1861)</f>
        <v>253.40068505106922</v>
      </c>
      <c r="F1861" s="39">
        <f>F1860*(1+'Daily Returns'!E1861)</f>
        <v>253400.6850510689</v>
      </c>
    </row>
    <row r="1862" spans="1:6" x14ac:dyDescent="0.25">
      <c r="A1862" s="60">
        <f>'Daily Prices'!A1862</f>
        <v>45092</v>
      </c>
      <c r="B1862" s="65">
        <f>B1861*(1+'Daily Returns'!B1862)</f>
        <v>228.72866857596102</v>
      </c>
      <c r="C1862" s="65">
        <f>C1861*(1+'Daily Returns'!C1862)</f>
        <v>209.57363245661142</v>
      </c>
      <c r="D1862" s="65">
        <f>D1861*(1+'Daily Returns'!D1862)</f>
        <v>277.31606456894616</v>
      </c>
      <c r="E1862" s="65">
        <f>E1861*(1+'Daily Returns'!E1862)</f>
        <v>252.757667944437</v>
      </c>
      <c r="F1862" s="66">
        <f>F1861*(1+'Daily Returns'!E1862)</f>
        <v>252757.66794443669</v>
      </c>
    </row>
    <row r="1863" spans="1:6" x14ac:dyDescent="0.25">
      <c r="A1863" s="63">
        <f>'Daily Prices'!A1863</f>
        <v>45093</v>
      </c>
      <c r="B1863" s="64">
        <f>B1862*(1+'Daily Returns'!B1863)</f>
        <v>230.42620314284704</v>
      </c>
      <c r="C1863" s="64">
        <f>C1862*(1+'Daily Returns'!C1863)</f>
        <v>210.34486779711901</v>
      </c>
      <c r="D1863" s="64">
        <f>D1862*(1+'Daily Returns'!D1863)</f>
        <v>279.85306156720389</v>
      </c>
      <c r="E1863" s="64">
        <f>E1862*(1+'Daily Returns'!E1863)</f>
        <v>254.38618798011552</v>
      </c>
      <c r="F1863" s="39">
        <f>F1862*(1+'Daily Returns'!E1863)</f>
        <v>254386.18798011521</v>
      </c>
    </row>
    <row r="1864" spans="1:6" x14ac:dyDescent="0.25">
      <c r="A1864" s="60">
        <f>'Daily Prices'!A1864</f>
        <v>45096</v>
      </c>
      <c r="B1864" s="65">
        <f>B1863*(1+'Daily Returns'!B1864)</f>
        <v>229.63994599298923</v>
      </c>
      <c r="C1864" s="65">
        <f>C1863*(1+'Daily Returns'!C1864)</f>
        <v>209.4333185144838</v>
      </c>
      <c r="D1864" s="65">
        <f>D1863*(1+'Daily Returns'!D1864)</f>
        <v>279.35850878481972</v>
      </c>
      <c r="E1864" s="65">
        <f>E1863*(1+'Daily Returns'!E1864)</f>
        <v>253.54995704561105</v>
      </c>
      <c r="F1864" s="66">
        <f>F1863*(1+'Daily Returns'!E1864)</f>
        <v>253549.95704561073</v>
      </c>
    </row>
    <row r="1865" spans="1:6" x14ac:dyDescent="0.25">
      <c r="A1865" s="63">
        <f>'Daily Prices'!A1865</f>
        <v>45097</v>
      </c>
      <c r="B1865" s="64">
        <f>B1864*(1+'Daily Returns'!B1865)</f>
        <v>230.2194234744361</v>
      </c>
      <c r="C1865" s="64">
        <f>C1864*(1+'Daily Returns'!C1865)</f>
        <v>207.40237607359765</v>
      </c>
      <c r="D1865" s="64">
        <f>D1864*(1+'Daily Returns'!D1865)</f>
        <v>280.17401708684122</v>
      </c>
      <c r="E1865" s="64">
        <f>E1864*(1+'Daily Returns'!E1865)</f>
        <v>252.98044874349748</v>
      </c>
      <c r="F1865" s="39">
        <f>F1864*(1+'Daily Returns'!E1865)</f>
        <v>252980.44874349714</v>
      </c>
    </row>
    <row r="1866" spans="1:6" x14ac:dyDescent="0.25">
      <c r="A1866" s="60">
        <f>'Daily Prices'!A1866</f>
        <v>45098</v>
      </c>
      <c r="B1866" s="65">
        <f>B1865*(1+'Daily Returns'!B1866)</f>
        <v>230.92995593208224</v>
      </c>
      <c r="C1866" s="65">
        <f>C1865*(1+'Daily Returns'!C1866)</f>
        <v>206.81981575098433</v>
      </c>
      <c r="D1866" s="65">
        <f>D1865*(1+'Daily Returns'!D1866)</f>
        <v>280.49686181490017</v>
      </c>
      <c r="E1866" s="65">
        <f>E1865*(1+'Daily Returns'!E1866)</f>
        <v>253.01790298465025</v>
      </c>
      <c r="F1866" s="66">
        <f>F1865*(1+'Daily Returns'!E1866)</f>
        <v>253017.90298464993</v>
      </c>
    </row>
    <row r="1867" spans="1:6" x14ac:dyDescent="0.25">
      <c r="A1867" s="63">
        <f>'Daily Prices'!A1867</f>
        <v>45099</v>
      </c>
      <c r="B1867" s="64">
        <f>B1866*(1+'Daily Returns'!B1867)</f>
        <v>229.89656654139154</v>
      </c>
      <c r="C1867" s="64">
        <f>C1866*(1+'Daily Returns'!C1867)</f>
        <v>206.12905554658136</v>
      </c>
      <c r="D1867" s="64">
        <f>D1866*(1+'Daily Returns'!D1867)</f>
        <v>279.14544805726462</v>
      </c>
      <c r="E1867" s="64">
        <f>E1866*(1+'Daily Returns'!E1867)</f>
        <v>251.97450398307598</v>
      </c>
      <c r="F1867" s="39">
        <f>F1866*(1+'Daily Returns'!E1867)</f>
        <v>251974.50398307567</v>
      </c>
    </row>
    <row r="1868" spans="1:6" x14ac:dyDescent="0.25">
      <c r="A1868" s="60">
        <f>'Daily Prices'!A1868</f>
        <v>45100</v>
      </c>
      <c r="B1868" s="65">
        <f>B1867*(1+'Daily Returns'!B1868)</f>
        <v>228.95311612743231</v>
      </c>
      <c r="C1868" s="65">
        <f>C1867*(1+'Daily Returns'!C1868)</f>
        <v>207.4011575474407</v>
      </c>
      <c r="D1868" s="65">
        <f>D1867*(1+'Daily Returns'!D1868)</f>
        <v>277.34713155188035</v>
      </c>
      <c r="E1868" s="65">
        <f>E1867*(1+'Daily Returns'!E1868)</f>
        <v>251.79931799987503</v>
      </c>
      <c r="F1868" s="66">
        <f>F1867*(1+'Daily Returns'!E1868)</f>
        <v>251799.31799987474</v>
      </c>
    </row>
    <row r="1869" spans="1:6" x14ac:dyDescent="0.25">
      <c r="A1869" s="63">
        <f>'Daily Prices'!A1869</f>
        <v>45103</v>
      </c>
      <c r="B1869" s="64">
        <f>B1868*(1+'Daily Returns'!B1869)</f>
        <v>228.91905273972117</v>
      </c>
      <c r="C1869" s="64">
        <f>C1868*(1+'Daily Returns'!C1869)</f>
        <v>206.59374639273776</v>
      </c>
      <c r="D1869" s="64">
        <f>D1868*(1+'Daily Returns'!D1869)</f>
        <v>278.11834841201596</v>
      </c>
      <c r="E1869" s="64">
        <f>E1868*(1+'Daily Returns'!E1869)</f>
        <v>251.60603100969615</v>
      </c>
      <c r="F1869" s="39">
        <f>F1868*(1+'Daily Returns'!E1869)</f>
        <v>251606.03100969587</v>
      </c>
    </row>
    <row r="1870" spans="1:6" x14ac:dyDescent="0.25">
      <c r="A1870" s="60">
        <f>'Daily Prices'!A1870</f>
        <v>45104</v>
      </c>
      <c r="B1870" s="65">
        <f>B1869*(1+'Daily Returns'!B1870)</f>
        <v>230.54053543137587</v>
      </c>
      <c r="C1870" s="65">
        <f>C1869*(1+'Daily Returns'!C1870)</f>
        <v>205.99051043274685</v>
      </c>
      <c r="D1870" s="65">
        <f>D1869*(1+'Daily Returns'!D1870)</f>
        <v>279.86607611410875</v>
      </c>
      <c r="E1870" s="65">
        <f>E1869*(1+'Daily Returns'!E1870)</f>
        <v>252.32115402715462</v>
      </c>
      <c r="F1870" s="66">
        <f>F1869*(1+'Daily Returns'!E1870)</f>
        <v>252321.15402715435</v>
      </c>
    </row>
    <row r="1871" spans="1:6" x14ac:dyDescent="0.25">
      <c r="A1871" s="63">
        <f>'Daily Prices'!A1871</f>
        <v>45105</v>
      </c>
      <c r="B1871" s="64">
        <f>B1870*(1+'Daily Returns'!B1871)</f>
        <v>232.3560013000068</v>
      </c>
      <c r="C1871" s="64">
        <f>C1870*(1+'Daily Returns'!C1871)</f>
        <v>205.13365070043739</v>
      </c>
      <c r="D1871" s="64">
        <f>D1870*(1+'Daily Returns'!D1871)</f>
        <v>281.21140242238562</v>
      </c>
      <c r="E1871" s="64">
        <f>E1870*(1+'Daily Returns'!E1871)</f>
        <v>252.86129178943168</v>
      </c>
      <c r="F1871" s="39">
        <f>F1870*(1+'Daily Returns'!E1871)</f>
        <v>252861.29178943142</v>
      </c>
    </row>
    <row r="1872" spans="1:6" x14ac:dyDescent="0.25">
      <c r="A1872" s="60">
        <f>'Daily Prices'!A1872</f>
        <v>45107</v>
      </c>
      <c r="B1872" s="65">
        <f>B1871*(1+'Daily Returns'!B1872)</f>
        <v>235.27570985991434</v>
      </c>
      <c r="C1872" s="65">
        <f>C1871*(1+'Daily Returns'!C1872)</f>
        <v>205.57103607872597</v>
      </c>
      <c r="D1872" s="65">
        <f>D1871*(1+'Daily Returns'!D1872)</f>
        <v>284.03115094775347</v>
      </c>
      <c r="E1872" s="65">
        <f>E1871*(1+'Daily Returns'!E1872)</f>
        <v>254.790806536773</v>
      </c>
      <c r="F1872" s="66">
        <f>F1871*(1+'Daily Returns'!E1872)</f>
        <v>254790.80653677272</v>
      </c>
    </row>
    <row r="1873" spans="1:6" x14ac:dyDescent="0.25">
      <c r="A1873" s="63">
        <f>'Daily Prices'!A1873</f>
        <v>45113</v>
      </c>
      <c r="B1873" s="64">
        <f>B1872*(1+'Daily Returns'!B1873)</f>
        <v>239.15493715541223</v>
      </c>
      <c r="C1873" s="64">
        <f>C1872*(1+'Daily Returns'!C1873)</f>
        <v>206.98311135848584</v>
      </c>
      <c r="D1873" s="64">
        <f>D1872*(1+'Daily Returns'!D1873)</f>
        <v>275.95205608849949</v>
      </c>
      <c r="E1873" s="64">
        <f>E1872*(1+'Daily Returns'!E1873)</f>
        <v>254.57696007058794</v>
      </c>
      <c r="F1873" s="39">
        <f>F1872*(1+'Daily Returns'!E1873)</f>
        <v>254576.96007058767</v>
      </c>
    </row>
    <row r="1874" spans="1:6" x14ac:dyDescent="0.25">
      <c r="A1874" s="60">
        <f>'Daily Prices'!A1874</f>
        <v>45114</v>
      </c>
      <c r="B1874" s="65">
        <f>B1873*(1+'Daily Returns'!B1874)</f>
        <v>237.31838615884911</v>
      </c>
      <c r="C1874" s="65">
        <f>C1873*(1+'Daily Returns'!C1874)</f>
        <v>208.07498940996032</v>
      </c>
      <c r="D1874" s="65">
        <f>D1873*(1+'Daily Returns'!D1874)</f>
        <v>286.67898150674927</v>
      </c>
      <c r="E1874" s="65">
        <f>E1873*(1+'Daily Returns'!E1874)</f>
        <v>257.49645070715638</v>
      </c>
      <c r="F1874" s="66">
        <f>F1873*(1+'Daily Returns'!E1874)</f>
        <v>257496.45070715609</v>
      </c>
    </row>
    <row r="1875" spans="1:6" x14ac:dyDescent="0.25">
      <c r="A1875" s="63">
        <f>'Daily Prices'!A1875</f>
        <v>45118</v>
      </c>
      <c r="B1875" s="64">
        <f>B1874*(1+'Daily Returns'!B1875)</f>
        <v>238.54492259213251</v>
      </c>
      <c r="C1875" s="64">
        <f>C1874*(1+'Daily Returns'!C1875)</f>
        <v>208.7861501006733</v>
      </c>
      <c r="D1875" s="64">
        <f>D1874*(1+'Daily Returns'!D1875)</f>
        <v>286.79893103171412</v>
      </c>
      <c r="E1875" s="64">
        <f>E1874*(1+'Daily Returns'!E1875)</f>
        <v>258.28004892894609</v>
      </c>
      <c r="F1875" s="39">
        <f>F1874*(1+'Daily Returns'!E1875)</f>
        <v>258280.04892894582</v>
      </c>
    </row>
    <row r="1876" spans="1:6" x14ac:dyDescent="0.25">
      <c r="A1876" s="60">
        <f>'Daily Prices'!A1876</f>
        <v>45119</v>
      </c>
      <c r="B1876" s="65">
        <f>B1875*(1+'Daily Returns'!B1876)</f>
        <v>237.73081853193665</v>
      </c>
      <c r="C1876" s="65">
        <f>C1875*(1+'Daily Returns'!C1876)</f>
        <v>209.893148358443</v>
      </c>
      <c r="D1876" s="65">
        <f>D1875*(1+'Daily Returns'!D1876)</f>
        <v>286.91893074483153</v>
      </c>
      <c r="E1876" s="65">
        <f>E1875*(1+'Daily Returns'!E1876)</f>
        <v>258.59579958299474</v>
      </c>
      <c r="F1876" s="66">
        <f>F1875*(1+'Daily Returns'!E1876)</f>
        <v>258595.79958299446</v>
      </c>
    </row>
    <row r="1877" spans="1:6" x14ac:dyDescent="0.25">
      <c r="A1877" s="63">
        <f>'Daily Prices'!A1877</f>
        <v>45120</v>
      </c>
      <c r="B1877" s="64">
        <f>B1876*(1+'Daily Returns'!B1877)</f>
        <v>238.33061771426992</v>
      </c>
      <c r="C1877" s="64">
        <f>C1876*(1+'Daily Returns'!C1877)</f>
        <v>210.42793721471998</v>
      </c>
      <c r="D1877" s="64">
        <f>D1876*(1+'Daily Returns'!D1877)</f>
        <v>287.03898066710116</v>
      </c>
      <c r="E1877" s="64">
        <f>E1876*(1+'Daily Returns'!E1877)</f>
        <v>259.08754345474279</v>
      </c>
      <c r="F1877" s="39">
        <f>F1876*(1+'Daily Returns'!E1877)</f>
        <v>259087.5434547425</v>
      </c>
    </row>
    <row r="1878" spans="1:6" x14ac:dyDescent="0.25">
      <c r="A1878" s="60">
        <f>'Daily Prices'!A1878</f>
        <v>45121</v>
      </c>
      <c r="B1878" s="65">
        <f>B1877*(1+'Daily Returns'!B1878)</f>
        <v>240.15560824413913</v>
      </c>
      <c r="C1878" s="65">
        <f>C1877*(1+'Daily Returns'!C1878)</f>
        <v>210.15192138645827</v>
      </c>
      <c r="D1878" s="65">
        <f>D1877*(1+'Daily Returns'!D1878)</f>
        <v>288.86731459518529</v>
      </c>
      <c r="E1878" s="65">
        <f>E1877*(1+'Daily Returns'!E1878)</f>
        <v>260.04187498609929</v>
      </c>
      <c r="F1878" s="66">
        <f>F1877*(1+'Daily Returns'!E1878)</f>
        <v>260041.87498609902</v>
      </c>
    </row>
    <row r="1879" spans="1:6" x14ac:dyDescent="0.25">
      <c r="A1879" s="63">
        <f>'Daily Prices'!A1879</f>
        <v>45124</v>
      </c>
      <c r="B1879" s="64">
        <f>B1878*(1+'Daily Returns'!B1879)</f>
        <v>242.07882638723737</v>
      </c>
      <c r="C1879" s="64">
        <f>C1878*(1+'Daily Returns'!C1879)</f>
        <v>209.56070035642645</v>
      </c>
      <c r="D1879" s="64">
        <f>D1878*(1+'Daily Returns'!D1879)</f>
        <v>290.17086840613854</v>
      </c>
      <c r="E1879" s="64">
        <f>E1878*(1+'Daily Returns'!E1879)</f>
        <v>260.72602835978711</v>
      </c>
      <c r="F1879" s="39">
        <f>F1878*(1+'Daily Returns'!E1879)</f>
        <v>260726.02835978684</v>
      </c>
    </row>
    <row r="1880" spans="1:6" x14ac:dyDescent="0.25">
      <c r="A1880" s="60">
        <f>'Daily Prices'!A1880</f>
        <v>45125</v>
      </c>
      <c r="B1880" s="65">
        <f>B1879*(1+'Daily Returns'!B1880)</f>
        <v>242.8248400256798</v>
      </c>
      <c r="C1880" s="65">
        <f>C1879*(1+'Daily Returns'!C1880)</f>
        <v>212.34733865370782</v>
      </c>
      <c r="D1880" s="65">
        <f>D1879*(1+'Daily Returns'!D1880)</f>
        <v>290.44585318751513</v>
      </c>
      <c r="E1880" s="65">
        <f>E1879*(1+'Daily Returns'!E1880)</f>
        <v>262.42800041680147</v>
      </c>
      <c r="F1880" s="66">
        <f>F1879*(1+'Daily Returns'!E1880)</f>
        <v>262428.00041680119</v>
      </c>
    </row>
    <row r="1881" spans="1:6" x14ac:dyDescent="0.25">
      <c r="A1881" s="63">
        <f>'Daily Prices'!A1881</f>
        <v>45126</v>
      </c>
      <c r="B1881" s="64">
        <f>B1880*(1+'Daily Returns'!B1881)</f>
        <v>243.9238114349734</v>
      </c>
      <c r="C1881" s="64">
        <f>C1880*(1+'Daily Returns'!C1881)</f>
        <v>212.44501728276379</v>
      </c>
      <c r="D1881" s="64">
        <f>D1880*(1+'Daily Returns'!D1881)</f>
        <v>291.64235185457363</v>
      </c>
      <c r="E1881" s="64">
        <f>E1880*(1+'Daily Returns'!E1881)</f>
        <v>263.15691742751886</v>
      </c>
      <c r="F1881" s="39">
        <f>F1880*(1+'Daily Returns'!E1881)</f>
        <v>263156.91742751858</v>
      </c>
    </row>
    <row r="1882" spans="1:6" x14ac:dyDescent="0.25">
      <c r="A1882" s="60">
        <f>'Daily Prices'!A1882</f>
        <v>45127</v>
      </c>
      <c r="B1882" s="65">
        <f>B1881*(1+'Daily Returns'!B1882)</f>
        <v>245.64864760716469</v>
      </c>
      <c r="C1882" s="65">
        <f>C1881*(1+'Daily Returns'!C1882)</f>
        <v>212.46819548461474</v>
      </c>
      <c r="D1882" s="65">
        <f>D1881*(1+'Daily Returns'!D1882)</f>
        <v>293.05925817082709</v>
      </c>
      <c r="E1882" s="65">
        <f>E1881*(1+'Daily Returns'!E1882)</f>
        <v>264.11020712691544</v>
      </c>
      <c r="F1882" s="66">
        <f>F1881*(1+'Daily Returns'!E1882)</f>
        <v>264110.20712691516</v>
      </c>
    </row>
    <row r="1883" spans="1:6" x14ac:dyDescent="0.25">
      <c r="A1883" s="63">
        <f>'Daily Prices'!A1883</f>
        <v>45128</v>
      </c>
      <c r="B1883" s="64">
        <f>B1882*(1+'Daily Returns'!B1883)</f>
        <v>242.42175054548633</v>
      </c>
      <c r="C1883" s="64">
        <f>C1882*(1+'Daily Returns'!C1883)</f>
        <v>210.6724416945068</v>
      </c>
      <c r="D1883" s="64">
        <f>D1882*(1+'Daily Returns'!D1883)</f>
        <v>291.24540817397576</v>
      </c>
      <c r="E1883" s="64">
        <f>E1882*(1+'Daily Returns'!E1883)</f>
        <v>261.68609110981248</v>
      </c>
      <c r="F1883" s="39">
        <f>F1882*(1+'Daily Returns'!E1883)</f>
        <v>261686.09110981217</v>
      </c>
    </row>
    <row r="1884" spans="1:6" x14ac:dyDescent="0.25">
      <c r="A1884" s="60">
        <f>'Daily Prices'!A1884</f>
        <v>45131</v>
      </c>
      <c r="B1884" s="65">
        <f>B1883*(1+'Daily Returns'!B1884)</f>
        <v>241.33303087080807</v>
      </c>
      <c r="C1884" s="65">
        <f>C1883*(1+'Daily Returns'!C1884)</f>
        <v>210.06610045817979</v>
      </c>
      <c r="D1884" s="65">
        <f>D1883*(1+'Daily Returns'!D1884)</f>
        <v>292.18833308843659</v>
      </c>
      <c r="E1884" s="65">
        <f>E1883*(1+'Daily Returns'!E1884)</f>
        <v>261.28642179702956</v>
      </c>
      <c r="F1884" s="66">
        <f>F1883*(1+'Daily Returns'!E1884)</f>
        <v>261286.42179702924</v>
      </c>
    </row>
    <row r="1885" spans="1:6" x14ac:dyDescent="0.25">
      <c r="A1885" s="63">
        <f>'Daily Prices'!A1885</f>
        <v>45132</v>
      </c>
      <c r="B1885" s="64">
        <f>B1884*(1+'Daily Returns'!B1885)</f>
        <v>241.22735075546518</v>
      </c>
      <c r="C1885" s="64">
        <f>C1884*(1+'Daily Returns'!C1885)</f>
        <v>210.15133177702748</v>
      </c>
      <c r="D1885" s="64">
        <f>D1884*(1+'Daily Returns'!D1885)</f>
        <v>292.93603979932482</v>
      </c>
      <c r="E1885" s="64">
        <f>E1884*(1+'Daily Returns'!E1885)</f>
        <v>261.49509048752674</v>
      </c>
      <c r="F1885" s="39">
        <f>F1884*(1+'Daily Returns'!E1885)</f>
        <v>261495.09048752641</v>
      </c>
    </row>
    <row r="1886" spans="1:6" x14ac:dyDescent="0.25">
      <c r="A1886" s="60">
        <f>'Daily Prices'!A1886</f>
        <v>45133</v>
      </c>
      <c r="B1886" s="65">
        <f>B1885*(1+'Daily Returns'!B1886)</f>
        <v>242.50514586182507</v>
      </c>
      <c r="C1886" s="65">
        <f>C1885*(1+'Daily Returns'!C1886)</f>
        <v>211.30939021151477</v>
      </c>
      <c r="D1886" s="65">
        <f>D1885*(1+'Daily Returns'!D1886)</f>
        <v>293.68269694997872</v>
      </c>
      <c r="E1886" s="65">
        <f>E1885*(1+'Daily Returns'!E1886)</f>
        <v>262.68698946433659</v>
      </c>
      <c r="F1886" s="66">
        <f>F1885*(1+'Daily Returns'!E1886)</f>
        <v>262686.98946433625</v>
      </c>
    </row>
    <row r="1887" spans="1:6" x14ac:dyDescent="0.25">
      <c r="A1887" s="63">
        <f>'Daily Prices'!A1887</f>
        <v>45134</v>
      </c>
      <c r="B1887" s="64">
        <f>B1886*(1+'Daily Returns'!B1887)</f>
        <v>240.90420299306984</v>
      </c>
      <c r="C1887" s="64">
        <f>C1886*(1+'Daily Returns'!C1887)</f>
        <v>209.46963845542865</v>
      </c>
      <c r="D1887" s="64">
        <f>D1886*(1+'Daily Returns'!D1887)</f>
        <v>293.72488927139608</v>
      </c>
      <c r="E1887" s="64">
        <f>E1886*(1+'Daily Returns'!E1887)</f>
        <v>261.26323110718647</v>
      </c>
      <c r="F1887" s="39">
        <f>F1886*(1+'Daily Returns'!E1887)</f>
        <v>261263.23110718615</v>
      </c>
    </row>
    <row r="1888" spans="1:6" x14ac:dyDescent="0.25">
      <c r="A1888" s="60">
        <f>'Daily Prices'!A1888</f>
        <v>45135</v>
      </c>
      <c r="B1888" s="65">
        <f>B1887*(1+'Daily Returns'!B1888)</f>
        <v>240.51660017580588</v>
      </c>
      <c r="C1888" s="65">
        <f>C1887*(1+'Daily Returns'!C1888)</f>
        <v>210.51117696393439</v>
      </c>
      <c r="D1888" s="65">
        <f>D1887*(1+'Daily Returns'!D1888)</f>
        <v>294.66907365813802</v>
      </c>
      <c r="E1888" s="65">
        <f>E1887*(1+'Daily Returns'!E1888)</f>
        <v>261.90870197681409</v>
      </c>
      <c r="F1888" s="66">
        <f>F1887*(1+'Daily Returns'!E1888)</f>
        <v>261908.70197681375</v>
      </c>
    </row>
    <row r="1889" spans="1:6" x14ac:dyDescent="0.25">
      <c r="A1889" s="63">
        <f>'Daily Prices'!A1889</f>
        <v>45138</v>
      </c>
      <c r="B1889" s="64">
        <f>B1888*(1+'Daily Returns'!B1889)</f>
        <v>241.85248844498588</v>
      </c>
      <c r="C1889" s="64">
        <f>C1888*(1+'Daily Returns'!C1889)</f>
        <v>212.38390754085634</v>
      </c>
      <c r="D1889" s="64">
        <f>D1888*(1+'Daily Returns'!D1889)</f>
        <v>296.72348286068217</v>
      </c>
      <c r="E1889" s="64">
        <f>E1888*(1+'Daily Returns'!E1889)</f>
        <v>263.82490295190007</v>
      </c>
      <c r="F1889" s="39">
        <f>F1888*(1+'Daily Returns'!E1889)</f>
        <v>263824.90295189974</v>
      </c>
    </row>
    <row r="1890" spans="1:6" x14ac:dyDescent="0.25">
      <c r="A1890" s="60">
        <f>'Daily Prices'!A1890</f>
        <v>45140</v>
      </c>
      <c r="B1890" s="65">
        <f>B1889*(1+'Daily Returns'!B1890)</f>
        <v>239.1445400061215</v>
      </c>
      <c r="C1890" s="65">
        <f>C1889*(1+'Daily Returns'!C1890)</f>
        <v>210.64242402325701</v>
      </c>
      <c r="D1890" s="65">
        <f>D1889*(1+'Daily Returns'!D1890)</f>
        <v>296.52246087574127</v>
      </c>
      <c r="E1890" s="65">
        <f>E1889*(1+'Daily Returns'!E1890)</f>
        <v>262.01977904441861</v>
      </c>
      <c r="F1890" s="66">
        <f>F1889*(1+'Daily Returns'!E1890)</f>
        <v>262019.77904441828</v>
      </c>
    </row>
    <row r="1891" spans="1:6" x14ac:dyDescent="0.25">
      <c r="A1891" s="63">
        <f>'Daily Prices'!A1891</f>
        <v>45141</v>
      </c>
      <c r="B1891" s="64">
        <f>B1890*(1+'Daily Returns'!B1891)</f>
        <v>237.17380761783815</v>
      </c>
      <c r="C1891" s="64">
        <f>C1890*(1+'Daily Returns'!C1891)</f>
        <v>209.86825373802643</v>
      </c>
      <c r="D1891" s="64">
        <f>D1890*(1+'Daily Returns'!D1891)</f>
        <v>296.32157507765783</v>
      </c>
      <c r="E1891" s="64">
        <f>E1890*(1+'Daily Returns'!E1891)</f>
        <v>260.93355455864656</v>
      </c>
      <c r="F1891" s="39">
        <f>F1890*(1+'Daily Returns'!E1891)</f>
        <v>260933.55455864622</v>
      </c>
    </row>
    <row r="1892" spans="1:6" x14ac:dyDescent="0.25">
      <c r="A1892" s="60">
        <f>'Daily Prices'!A1892</f>
        <v>45146</v>
      </c>
      <c r="B1892" s="65">
        <f>B1891*(1+'Daily Returns'!B1892)</f>
        <v>239.37618558402485</v>
      </c>
      <c r="C1892" s="65">
        <f>C1891*(1+'Daily Returns'!C1892)</f>
        <v>209.21618501472332</v>
      </c>
      <c r="D1892" s="65">
        <f>D1891*(1+'Daily Returns'!D1892)</f>
        <v>296.12082537416904</v>
      </c>
      <c r="E1892" s="65">
        <f>E1891*(1+'Daily Returns'!E1892)</f>
        <v>261.2831324923236</v>
      </c>
      <c r="F1892" s="66">
        <f>F1891*(1+'Daily Returns'!E1892)</f>
        <v>261283.13249232326</v>
      </c>
    </row>
    <row r="1893" spans="1:6" x14ac:dyDescent="0.25">
      <c r="A1893" s="63">
        <f>'Daily Prices'!A1893</f>
        <v>45147</v>
      </c>
      <c r="B1893" s="64">
        <f>B1892*(1+'Daily Returns'!B1893)</f>
        <v>239.9189822136035</v>
      </c>
      <c r="C1893" s="64">
        <f>C1892*(1+'Daily Returns'!C1893)</f>
        <v>208.73890273160904</v>
      </c>
      <c r="D1893" s="64">
        <f>D1892*(1+'Daily Returns'!D1893)</f>
        <v>306.45185667205521</v>
      </c>
      <c r="E1893" s="64">
        <f>E1892*(1+'Daily Returns'!E1893)</f>
        <v>263.95713449404815</v>
      </c>
      <c r="F1893" s="39">
        <f>F1892*(1+'Daily Returns'!E1893)</f>
        <v>263957.13449404784</v>
      </c>
    </row>
    <row r="1894" spans="1:6" x14ac:dyDescent="0.25">
      <c r="A1894" s="60">
        <f>'Daily Prices'!A1894</f>
        <v>45149</v>
      </c>
      <c r="B1894" s="65">
        <f>B1893*(1+'Daily Returns'!B1894)</f>
        <v>237.47179864139022</v>
      </c>
      <c r="C1894" s="65">
        <f>C1893*(1+'Daily Returns'!C1894)</f>
        <v>208.1146766758774</v>
      </c>
      <c r="D1894" s="65">
        <f>D1893*(1+'Daily Returns'!D1894)</f>
        <v>302.6138248074065</v>
      </c>
      <c r="E1894" s="65">
        <f>E1893*(1+'Daily Returns'!E1894)</f>
        <v>261.84193352309387</v>
      </c>
      <c r="F1894" s="66">
        <f>F1893*(1+'Daily Returns'!E1894)</f>
        <v>261841.93352309358</v>
      </c>
    </row>
    <row r="1895" spans="1:6" x14ac:dyDescent="0.25">
      <c r="A1895" s="63">
        <f>'Daily Prices'!A1895</f>
        <v>45152</v>
      </c>
      <c r="B1895" s="64">
        <f>B1894*(1+'Daily Returns'!B1895)</f>
        <v>237.75997417435318</v>
      </c>
      <c r="C1895" s="64">
        <f>C1894*(1+'Daily Returns'!C1895)</f>
        <v>207.40731569038576</v>
      </c>
      <c r="D1895" s="64">
        <f>D1894*(1+'Daily Returns'!D1895)</f>
        <v>294.59413505741168</v>
      </c>
      <c r="E1895" s="64">
        <f>E1894*(1+'Daily Returns'!E1895)</f>
        <v>259.499515137983</v>
      </c>
      <c r="F1895" s="39">
        <f>F1894*(1+'Daily Returns'!E1895)</f>
        <v>259499.51513798273</v>
      </c>
    </row>
    <row r="1896" spans="1:6" x14ac:dyDescent="0.25">
      <c r="A1896" s="60">
        <f>'Daily Prices'!A1896</f>
        <v>45154</v>
      </c>
      <c r="B1896" s="65">
        <f>B1895*(1+'Daily Returns'!B1896)</f>
        <v>238.2598371210216</v>
      </c>
      <c r="C1896" s="65">
        <f>C1895*(1+'Daily Returns'!C1896)</f>
        <v>207.52770083374804</v>
      </c>
      <c r="D1896" s="65">
        <f>D1895*(1+'Daily Returns'!D1896)</f>
        <v>295.66972438548322</v>
      </c>
      <c r="E1896" s="65">
        <f>E1895*(1+'Daily Returns'!E1896)</f>
        <v>260.00767059171471</v>
      </c>
      <c r="F1896" s="66">
        <f>F1895*(1+'Daily Returns'!E1896)</f>
        <v>260007.67059171441</v>
      </c>
    </row>
    <row r="1897" spans="1:6" x14ac:dyDescent="0.25">
      <c r="A1897" s="63">
        <f>'Daily Prices'!A1897</f>
        <v>45155</v>
      </c>
      <c r="B1897" s="64">
        <f>B1896*(1+'Daily Returns'!B1897)</f>
        <v>236.84786062294143</v>
      </c>
      <c r="C1897" s="64">
        <f>C1896*(1+'Daily Returns'!C1897)</f>
        <v>206.5516744842333</v>
      </c>
      <c r="D1897" s="64">
        <f>D1896*(1+'Daily Returns'!D1897)</f>
        <v>295.19469342345633</v>
      </c>
      <c r="E1897" s="64">
        <f>E1896*(1+'Daily Returns'!E1897)</f>
        <v>258.93095416388434</v>
      </c>
      <c r="F1897" s="39">
        <f>F1896*(1+'Daily Returns'!E1897)</f>
        <v>258930.95416388402</v>
      </c>
    </row>
    <row r="1898" spans="1:6" x14ac:dyDescent="0.25">
      <c r="A1898" s="60">
        <f>'Daily Prices'!A1898</f>
        <v>45156</v>
      </c>
      <c r="B1898" s="65">
        <f>B1897*(1+'Daily Returns'!B1898)</f>
        <v>236.11220778012091</v>
      </c>
      <c r="C1898" s="65">
        <f>C1897*(1+'Daily Returns'!C1898)</f>
        <v>206.23796295968816</v>
      </c>
      <c r="D1898" s="65">
        <f>D1897*(1+'Daily Returns'!D1898)</f>
        <v>294.01540754423974</v>
      </c>
      <c r="E1898" s="65">
        <f>E1897*(1+'Daily Returns'!E1898)</f>
        <v>258.22205073869679</v>
      </c>
      <c r="F1898" s="66">
        <f>F1897*(1+'Daily Returns'!E1898)</f>
        <v>258222.05073869647</v>
      </c>
    </row>
    <row r="1899" spans="1:6" x14ac:dyDescent="0.25">
      <c r="A1899" s="63">
        <f>'Daily Prices'!A1899</f>
        <v>45159</v>
      </c>
      <c r="B1899" s="64">
        <f>B1898*(1+'Daily Returns'!B1899)</f>
        <v>237.08441394613936</v>
      </c>
      <c r="C1899" s="64">
        <f>C1898*(1+'Daily Returns'!C1899)</f>
        <v>205.62057637335531</v>
      </c>
      <c r="D1899" s="64">
        <f>D1898*(1+'Daily Returns'!D1899)</f>
        <v>295.16089758391308</v>
      </c>
      <c r="E1899" s="64">
        <f>E1898*(1+'Daily Returns'!E1899)</f>
        <v>258.53363396987208</v>
      </c>
      <c r="F1899" s="39">
        <f>F1898*(1+'Daily Returns'!E1899)</f>
        <v>258533.63396987176</v>
      </c>
    </row>
    <row r="1900" spans="1:6" x14ac:dyDescent="0.25">
      <c r="A1900" s="60">
        <f>'Daily Prices'!A1900</f>
        <v>45160</v>
      </c>
      <c r="B1900" s="65">
        <f>B1899*(1+'Daily Returns'!B1900)</f>
        <v>237.09873729166571</v>
      </c>
      <c r="C1900" s="65">
        <f>C1899*(1+'Daily Returns'!C1900)</f>
        <v>205.96586475853428</v>
      </c>
      <c r="D1900" s="65">
        <f>D1899*(1+'Daily Returns'!D1900)</f>
        <v>295.6556602783441</v>
      </c>
      <c r="E1900" s="65">
        <f>E1899*(1+'Daily Returns'!E1900)</f>
        <v>258.84198668657285</v>
      </c>
      <c r="F1900" s="66">
        <f>F1899*(1+'Daily Returns'!E1900)</f>
        <v>258841.98668657252</v>
      </c>
    </row>
    <row r="1901" spans="1:6" x14ac:dyDescent="0.25">
      <c r="A1901" s="63">
        <f>'Daily Prices'!A1901</f>
        <v>45161</v>
      </c>
      <c r="B1901" s="64">
        <f>B1900*(1+'Daily Returns'!B1901)</f>
        <v>237.87405198720015</v>
      </c>
      <c r="C1901" s="64">
        <f>C1900*(1+'Daily Returns'!C1901)</f>
        <v>207.31977834354174</v>
      </c>
      <c r="D1901" s="64">
        <f>D1900*(1+'Daily Returns'!D1901)</f>
        <v>297.86729360398067</v>
      </c>
      <c r="E1901" s="64">
        <f>E1900*(1+'Daily Returns'!E1901)</f>
        <v>260.35738416715054</v>
      </c>
      <c r="F1901" s="39">
        <f>F1900*(1+'Daily Returns'!E1901)</f>
        <v>260357.38416715022</v>
      </c>
    </row>
    <row r="1902" spans="1:6" x14ac:dyDescent="0.25">
      <c r="A1902" s="60">
        <f>'Daily Prices'!A1902</f>
        <v>45162</v>
      </c>
      <c r="B1902" s="65">
        <f>B1901*(1+'Daily Returns'!B1902)</f>
        <v>237.21619599571559</v>
      </c>
      <c r="C1902" s="65">
        <f>C1901*(1+'Daily Returns'!C1902)</f>
        <v>207.45975162244221</v>
      </c>
      <c r="D1902" s="65">
        <f>D1901*(1+'Daily Returns'!D1902)</f>
        <v>297.37819853481466</v>
      </c>
      <c r="E1902" s="65">
        <f>E1901*(1+'Daily Returns'!E1902)</f>
        <v>260.08343516913538</v>
      </c>
      <c r="F1902" s="66">
        <f>F1901*(1+'Daily Returns'!E1902)</f>
        <v>260083.43516913507</v>
      </c>
    </row>
    <row r="1903" spans="1:6" x14ac:dyDescent="0.25">
      <c r="A1903" s="63">
        <f>'Daily Prices'!A1903</f>
        <v>45163</v>
      </c>
      <c r="B1903" s="64">
        <f>B1902*(1+'Daily Returns'!B1903)</f>
        <v>235.88626972822678</v>
      </c>
      <c r="C1903" s="64">
        <f>C1902*(1+'Daily Returns'!C1903)</f>
        <v>207.25059750364699</v>
      </c>
      <c r="D1903" s="64">
        <f>D1902*(1+'Daily Returns'!D1903)</f>
        <v>295.14074602741522</v>
      </c>
      <c r="E1903" s="64">
        <f>E1902*(1+'Daily Returns'!E1903)</f>
        <v>258.9540586565364</v>
      </c>
      <c r="F1903" s="39">
        <f>F1902*(1+'Daily Returns'!E1903)</f>
        <v>258954.05865653607</v>
      </c>
    </row>
    <row r="1904" spans="1:6" x14ac:dyDescent="0.25">
      <c r="A1904" s="60">
        <f>'Daily Prices'!A1904</f>
        <v>45166</v>
      </c>
      <c r="B1904" s="65">
        <f>B1903*(1+'Daily Returns'!B1904)</f>
        <v>236.28648726858114</v>
      </c>
      <c r="C1904" s="65">
        <f>C1903*(1+'Daily Returns'!C1904)</f>
        <v>207.25059750364699</v>
      </c>
      <c r="D1904" s="65">
        <f>D1903*(1+'Daily Returns'!D1904)</f>
        <v>296.32444005961577</v>
      </c>
      <c r="E1904" s="65">
        <f>E1903*(1+'Daily Returns'!E1904)</f>
        <v>259.39743435729025</v>
      </c>
      <c r="F1904" s="66">
        <f>F1903*(1+'Daily Returns'!E1904)</f>
        <v>259397.43435728989</v>
      </c>
    </row>
    <row r="1905" spans="1:6" x14ac:dyDescent="0.25">
      <c r="A1905" s="63">
        <f>'Daily Prices'!A1905</f>
        <v>45167</v>
      </c>
      <c r="B1905" s="64">
        <f>B1904*(1+'Daily Returns'!B1905)</f>
        <v>236.57448103319985</v>
      </c>
      <c r="C1905" s="64">
        <f>C1904*(1+'Daily Returns'!C1905)</f>
        <v>208.88874214165344</v>
      </c>
      <c r="D1905" s="64">
        <f>D1904*(1+'Daily Returns'!D1905)</f>
        <v>297.356367681942</v>
      </c>
      <c r="E1905" s="64">
        <f>E1904*(1+'Daily Returns'!E1905)</f>
        <v>260.5834115403029</v>
      </c>
      <c r="F1905" s="39">
        <f>F1904*(1+'Daily Returns'!E1905)</f>
        <v>260583.41154030256</v>
      </c>
    </row>
    <row r="1906" spans="1:6" x14ac:dyDescent="0.25">
      <c r="A1906" s="60">
        <f>'Daily Prices'!A1906</f>
        <v>45168</v>
      </c>
      <c r="B1906" s="65">
        <f>B1905*(1+'Daily Returns'!B1906)</f>
        <v>236.6160332766938</v>
      </c>
      <c r="C1906" s="65">
        <f>C1905*(1+'Daily Returns'!C1906)</f>
        <v>210.80786842957366</v>
      </c>
      <c r="D1906" s="65">
        <f>D1905*(1+'Daily Returns'!D1906)</f>
        <v>297.44264153319835</v>
      </c>
      <c r="E1906" s="65">
        <f>E1905*(1+'Daily Returns'!E1906)</f>
        <v>261.57744826816042</v>
      </c>
      <c r="F1906" s="66">
        <f>F1905*(1+'Daily Returns'!E1906)</f>
        <v>261577.44826816008</v>
      </c>
    </row>
    <row r="1907" spans="1:6" x14ac:dyDescent="0.25">
      <c r="A1907" s="63">
        <f>'Daily Prices'!A1907</f>
        <v>45169</v>
      </c>
      <c r="B1907" s="64">
        <f>B1906*(1+'Daily Returns'!B1907)</f>
        <v>235.68596101287088</v>
      </c>
      <c r="C1907" s="64">
        <f>C1906*(1+'Daily Returns'!C1907)</f>
        <v>210.45031616823152</v>
      </c>
      <c r="D1907" s="64">
        <f>D1906*(1+'Daily Returns'!D1907)</f>
        <v>297.00959298054187</v>
      </c>
      <c r="E1907" s="64">
        <f>E1906*(1+'Daily Returns'!E1907)</f>
        <v>260.97727688303735</v>
      </c>
      <c r="F1907" s="39">
        <f>F1906*(1+'Daily Returns'!E1907)</f>
        <v>260977.27688303703</v>
      </c>
    </row>
    <row r="1908" spans="1:6" x14ac:dyDescent="0.25">
      <c r="A1908" s="60">
        <f>'Daily Prices'!A1908</f>
        <v>45170</v>
      </c>
      <c r="B1908" s="65">
        <f>B1907*(1+'Daily Returns'!B1908)</f>
        <v>237.7063161591326</v>
      </c>
      <c r="C1908" s="65">
        <f>C1907*(1+'Daily Returns'!C1908)</f>
        <v>210.2314531474735</v>
      </c>
      <c r="D1908" s="65">
        <f>D1907*(1+'Daily Returns'!D1908)</f>
        <v>297.0842410443048</v>
      </c>
      <c r="E1908" s="65">
        <f>E1907*(1+'Daily Returns'!E1908)</f>
        <v>261.55953802919782</v>
      </c>
      <c r="F1908" s="66">
        <f>F1907*(1+'Daily Returns'!E1908)</f>
        <v>261559.53802919749</v>
      </c>
    </row>
    <row r="1909" spans="1:6" x14ac:dyDescent="0.25">
      <c r="A1909" s="63">
        <f>'Daily Prices'!A1909</f>
        <v>45174</v>
      </c>
      <c r="B1909" s="64">
        <f>B1908*(1+'Daily Returns'!B1909)</f>
        <v>239.13537888157157</v>
      </c>
      <c r="C1909" s="64">
        <f>C1908*(1+'Daily Returns'!C1909)</f>
        <v>209.59622104903156</v>
      </c>
      <c r="D1909" s="64">
        <f>D1908*(1+'Daily Returns'!D1909)</f>
        <v>297.15890786952781</v>
      </c>
      <c r="E1909" s="64">
        <f>E1908*(1+'Daily Returns'!E1909)</f>
        <v>261.73486948444531</v>
      </c>
      <c r="F1909" s="39">
        <f>F1908*(1+'Daily Returns'!E1909)</f>
        <v>261734.86948444493</v>
      </c>
    </row>
    <row r="1910" spans="1:6" x14ac:dyDescent="0.25">
      <c r="A1910" s="60">
        <f>'Daily Prices'!A1910</f>
        <v>45175</v>
      </c>
      <c r="B1910" s="65">
        <f>B1909*(1+'Daily Returns'!B1910)</f>
        <v>239.49986076544783</v>
      </c>
      <c r="C1910" s="65">
        <f>C1909*(1+'Daily Returns'!C1910)</f>
        <v>209.63399535990555</v>
      </c>
      <c r="D1910" s="65">
        <f>D1909*(1+'Daily Returns'!D1910)</f>
        <v>297.23359346092354</v>
      </c>
      <c r="E1910" s="65">
        <f>E1909*(1+'Daily Returns'!E1910)</f>
        <v>261.89315075862294</v>
      </c>
      <c r="F1910" s="66">
        <f>F1909*(1+'Daily Returns'!E1910)</f>
        <v>261893.15075862259</v>
      </c>
    </row>
    <row r="1911" spans="1:6" x14ac:dyDescent="0.25">
      <c r="A1911" s="63">
        <f>'Daily Prices'!A1911</f>
        <v>45177</v>
      </c>
      <c r="B1911" s="64">
        <f>B1910*(1+'Daily Returns'!B1911)</f>
        <v>242.11147198186342</v>
      </c>
      <c r="C1911" s="64">
        <f>C1910*(1+'Daily Returns'!C1911)</f>
        <v>209.6511333406979</v>
      </c>
      <c r="D1911" s="64">
        <f>D1910*(1+'Daily Returns'!D1911)</f>
        <v>297.3082978232128</v>
      </c>
      <c r="E1911" s="64">
        <f>E1910*(1+'Daily Returns'!E1911)</f>
        <v>262.77820075004109</v>
      </c>
      <c r="F1911" s="39">
        <f>F1910*(1+'Daily Returns'!E1911)</f>
        <v>262778.20075004076</v>
      </c>
    </row>
    <row r="1912" spans="1:6" x14ac:dyDescent="0.25">
      <c r="A1912" s="60">
        <f>'Daily Prices'!A1912</f>
        <v>45180</v>
      </c>
      <c r="B1912" s="65">
        <f>B1911*(1+'Daily Returns'!B1912)</f>
        <v>244.03156370944063</v>
      </c>
      <c r="C1912" s="65">
        <f>C1911*(1+'Daily Returns'!C1912)</f>
        <v>208.96034693143099</v>
      </c>
      <c r="D1912" s="65">
        <f>D1911*(1+'Daily Returns'!D1912)</f>
        <v>303.36447028695051</v>
      </c>
      <c r="E1912" s="65">
        <f>E1911*(1+'Daily Returns'!E1912)</f>
        <v>264.66290181890594</v>
      </c>
      <c r="F1912" s="66">
        <f>F1911*(1+'Daily Returns'!E1912)</f>
        <v>264662.90181890561</v>
      </c>
    </row>
    <row r="1913" spans="1:6" x14ac:dyDescent="0.25">
      <c r="A1913" s="63">
        <f>'Daily Prices'!A1913</f>
        <v>45182</v>
      </c>
      <c r="B1913" s="64">
        <f>B1912*(1+'Daily Returns'!B1913)</f>
        <v>245.26726126727388</v>
      </c>
      <c r="C1913" s="64">
        <f>C1912*(1+'Daily Returns'!C1913)</f>
        <v>207.87534765665035</v>
      </c>
      <c r="D1913" s="64">
        <f>D1912*(1+'Daily Returns'!D1913)</f>
        <v>307.12693381473241</v>
      </c>
      <c r="E1913" s="64">
        <f>E1912*(1+'Daily Returns'!E1913)</f>
        <v>265.50000197236415</v>
      </c>
      <c r="F1913" s="39">
        <f>F1912*(1+'Daily Returns'!E1913)</f>
        <v>265500.0019723638</v>
      </c>
    </row>
    <row r="1914" spans="1:6" x14ac:dyDescent="0.25">
      <c r="A1914" s="60">
        <f>'Daily Prices'!A1914</f>
        <v>45183</v>
      </c>
      <c r="B1914" s="65">
        <f>B1913*(1+'Daily Returns'!B1914)</f>
        <v>245.45633669895551</v>
      </c>
      <c r="C1914" s="65">
        <f>C1913*(1+'Daily Returns'!C1914)</f>
        <v>206.9275439452297</v>
      </c>
      <c r="D1914" s="65">
        <f>D1913*(1+'Daily Returns'!D1914)</f>
        <v>308.29740338798121</v>
      </c>
      <c r="E1914" s="65">
        <f>E1913*(1+'Daily Returns'!E1914)</f>
        <v>265.38073534976382</v>
      </c>
      <c r="F1914" s="66">
        <f>F1913*(1+'Daily Returns'!E1914)</f>
        <v>265380.73534976348</v>
      </c>
    </row>
    <row r="1915" spans="1:6" x14ac:dyDescent="0.25">
      <c r="A1915" s="63">
        <f>'Daily Prices'!A1915</f>
        <v>45184</v>
      </c>
      <c r="B1915" s="64">
        <f>B1914*(1+'Daily Returns'!B1915)</f>
        <v>246.61830901636375</v>
      </c>
      <c r="C1915" s="64">
        <f>C1914*(1+'Daily Returns'!C1915)</f>
        <v>209.9655786014238</v>
      </c>
      <c r="D1915" s="64">
        <f>D1914*(1+'Daily Returns'!D1915)</f>
        <v>310.12426793173734</v>
      </c>
      <c r="E1915" s="64">
        <f>E1914*(1+'Daily Returns'!E1915)</f>
        <v>267.78787899907496</v>
      </c>
      <c r="F1915" s="39">
        <f>F1914*(1+'Daily Returns'!E1915)</f>
        <v>267787.87899907463</v>
      </c>
    </row>
    <row r="1916" spans="1:6" x14ac:dyDescent="0.25">
      <c r="A1916" s="60">
        <f>'Daily Prices'!A1916</f>
        <v>45187</v>
      </c>
      <c r="B1916" s="65">
        <f>B1915*(1+'Daily Returns'!B1916)</f>
        <v>245.7393136572731</v>
      </c>
      <c r="C1916" s="65">
        <f>C1915*(1+'Daily Returns'!C1916)</f>
        <v>209.86901367907069</v>
      </c>
      <c r="D1916" s="65">
        <f>D1915*(1+'Daily Returns'!D1916)</f>
        <v>309.84088666848663</v>
      </c>
      <c r="E1916" s="65">
        <f>E1915*(1+'Daily Returns'!E1916)</f>
        <v>267.37887280336679</v>
      </c>
      <c r="F1916" s="66">
        <f>F1915*(1+'Daily Returns'!E1916)</f>
        <v>267378.87280336645</v>
      </c>
    </row>
    <row r="1917" spans="1:6" x14ac:dyDescent="0.25">
      <c r="A1917" s="63">
        <f>'Daily Prices'!A1917</f>
        <v>45189</v>
      </c>
      <c r="B1917" s="64">
        <f>B1916*(1+'Daily Returns'!B1917)</f>
        <v>242.84556161692345</v>
      </c>
      <c r="C1917" s="64">
        <f>C1916*(1+'Daily Returns'!C1917)</f>
        <v>211.03412122186535</v>
      </c>
      <c r="D1917" s="64">
        <f>D1916*(1+'Daily Returns'!D1917)</f>
        <v>307.07550536325351</v>
      </c>
      <c r="E1917" s="64">
        <f>E1916*(1+'Daily Returns'!E1917)</f>
        <v>266.31213224924852</v>
      </c>
      <c r="F1917" s="39">
        <f>F1916*(1+'Daily Returns'!E1917)</f>
        <v>266312.13224924816</v>
      </c>
    </row>
    <row r="1918" spans="1:6" x14ac:dyDescent="0.25">
      <c r="A1918" s="60">
        <f>'Daily Prices'!A1918</f>
        <v>45190</v>
      </c>
      <c r="B1918" s="65">
        <f>B1917*(1+'Daily Returns'!B1918)</f>
        <v>240.7712212724216</v>
      </c>
      <c r="C1918" s="65">
        <f>C1917*(1+'Daily Returns'!C1918)</f>
        <v>208.59106799362934</v>
      </c>
      <c r="D1918" s="65">
        <f>D1917*(1+'Daily Returns'!D1918)</f>
        <v>303.9039442473611</v>
      </c>
      <c r="E1918" s="65">
        <f>E1917*(1+'Daily Returns'!E1918)</f>
        <v>263.57133895428291</v>
      </c>
      <c r="F1918" s="66">
        <f>F1917*(1+'Daily Returns'!E1918)</f>
        <v>263571.33895428258</v>
      </c>
    </row>
    <row r="1919" spans="1:6" x14ac:dyDescent="0.25">
      <c r="A1919" s="63">
        <f>'Daily Prices'!A1919</f>
        <v>45191</v>
      </c>
      <c r="B1919" s="64">
        <f>B1918*(1+'Daily Returns'!B1919)</f>
        <v>239.96747800784755</v>
      </c>
      <c r="C1919" s="64">
        <f>C1918*(1+'Daily Returns'!C1919)</f>
        <v>209.53098404110776</v>
      </c>
      <c r="D1919" s="64">
        <f>D1918*(1+'Daily Returns'!D1919)</f>
        <v>302.66126492999501</v>
      </c>
      <c r="E1919" s="64">
        <f>E1918*(1+'Daily Returns'!E1919)</f>
        <v>263.45911875375157</v>
      </c>
      <c r="F1919" s="39">
        <f>F1918*(1+'Daily Returns'!E1919)</f>
        <v>263459.11875375122</v>
      </c>
    </row>
    <row r="1920" spans="1:6" x14ac:dyDescent="0.25">
      <c r="A1920" s="60">
        <f>'Daily Prices'!A1920</f>
        <v>45194</v>
      </c>
      <c r="B1920" s="65">
        <f>B1919*(1+'Daily Returns'!B1920)</f>
        <v>240.02033624235347</v>
      </c>
      <c r="C1920" s="65">
        <f>C1919*(1+'Daily Returns'!C1920)</f>
        <v>209.6304314984564</v>
      </c>
      <c r="D1920" s="65">
        <f>D1919*(1+'Daily Returns'!D1920)</f>
        <v>302.19337097756107</v>
      </c>
      <c r="E1920" s="65">
        <f>E1919*(1+'Daily Returns'!E1920)</f>
        <v>263.40435868840865</v>
      </c>
      <c r="F1920" s="66">
        <f>F1919*(1+'Daily Returns'!E1920)</f>
        <v>263404.35868840828</v>
      </c>
    </row>
    <row r="1921" spans="1:6" x14ac:dyDescent="0.25">
      <c r="A1921" s="63">
        <f>'Daily Prices'!A1921</f>
        <v>45195</v>
      </c>
      <c r="B1921" s="64">
        <f>B1920*(1+'Daily Returns'!B1921)</f>
        <v>239.73597784461958</v>
      </c>
      <c r="C1921" s="64">
        <f>C1920*(1+'Daily Returns'!C1921)</f>
        <v>208.14789134048581</v>
      </c>
      <c r="D1921" s="64">
        <f>D1920*(1+'Daily Returns'!D1921)</f>
        <v>301.87472449043918</v>
      </c>
      <c r="E1921" s="64">
        <f>E1920*(1+'Daily Returns'!E1921)</f>
        <v>262.48228118384429</v>
      </c>
      <c r="F1921" s="39">
        <f>F1920*(1+'Daily Returns'!E1921)</f>
        <v>262482.28118384391</v>
      </c>
    </row>
    <row r="1922" spans="1:6" x14ac:dyDescent="0.25">
      <c r="A1922" s="60">
        <f>'Daily Prices'!A1922</f>
        <v>45196</v>
      </c>
      <c r="B1922" s="65">
        <f>B1921*(1+'Daily Returns'!B1922)</f>
        <v>240.36569609641529</v>
      </c>
      <c r="C1922" s="65">
        <f>C1921*(1+'Daily Returns'!C1922)</f>
        <v>205.83917734547691</v>
      </c>
      <c r="D1922" s="65">
        <f>D1921*(1+'Daily Returns'!D1922)</f>
        <v>302.04580280862388</v>
      </c>
      <c r="E1922" s="65">
        <f>E1921*(1+'Daily Returns'!E1922)</f>
        <v>261.56919733387957</v>
      </c>
      <c r="F1922" s="66">
        <f>F1921*(1+'Daily Returns'!E1922)</f>
        <v>261569.19733387922</v>
      </c>
    </row>
    <row r="1923" spans="1:6" x14ac:dyDescent="0.25">
      <c r="A1923" s="63">
        <f>'Daily Prices'!A1923</f>
        <v>45198</v>
      </c>
      <c r="B1923" s="64">
        <f>B1922*(1+'Daily Returns'!B1923)</f>
        <v>239.31042179707774</v>
      </c>
      <c r="C1923" s="64">
        <f>C1922*(1+'Daily Returns'!C1923)</f>
        <v>203.671851692003</v>
      </c>
      <c r="D1923" s="64">
        <f>D1922*(1+'Daily Returns'!D1923)</f>
        <v>302.79833749658962</v>
      </c>
      <c r="E1923" s="64">
        <f>E1922*(1+'Daily Returns'!E1923)</f>
        <v>260.31854719494197</v>
      </c>
      <c r="F1923" s="39">
        <f>F1922*(1+'Daily Returns'!E1923)</f>
        <v>260318.54719494164</v>
      </c>
    </row>
    <row r="1924" spans="1:6" x14ac:dyDescent="0.25">
      <c r="A1924" s="60">
        <f>'Daily Prices'!A1924</f>
        <v>45202</v>
      </c>
      <c r="B1924" s="65">
        <f>B1923*(1+'Daily Returns'!B1924)</f>
        <v>238.1605188977272</v>
      </c>
      <c r="C1924" s="65">
        <f>C1923*(1+'Daily Returns'!C1924)</f>
        <v>198.74360781486752</v>
      </c>
      <c r="D1924" s="65">
        <f>D1923*(1+'Daily Returns'!D1924)</f>
        <v>302.78810376551007</v>
      </c>
      <c r="E1924" s="65">
        <f>E1923*(1+'Daily Returns'!E1924)</f>
        <v>257.42108412098855</v>
      </c>
      <c r="F1924" s="66">
        <f>F1923*(1+'Daily Returns'!E1924)</f>
        <v>257421.08412098823</v>
      </c>
    </row>
    <row r="1925" spans="1:6" x14ac:dyDescent="0.25">
      <c r="A1925" s="63">
        <f>'Daily Prices'!A1925</f>
        <v>45203</v>
      </c>
      <c r="B1925" s="64">
        <f>B1924*(1+'Daily Returns'!B1925)</f>
        <v>237.12058584664376</v>
      </c>
      <c r="C1925" s="64">
        <f>C1924*(1+'Daily Returns'!C1925)</f>
        <v>198.33904402823327</v>
      </c>
      <c r="D1925" s="64">
        <f>D1924*(1+'Daily Returns'!D1925)</f>
        <v>302.7778703803026</v>
      </c>
      <c r="E1925" s="64">
        <f>E1924*(1+'Daily Returns'!E1925)</f>
        <v>256.87166045478637</v>
      </c>
      <c r="F1925" s="39">
        <f>F1924*(1+'Daily Returns'!E1925)</f>
        <v>256871.66045478603</v>
      </c>
    </row>
    <row r="1926" spans="1:6" x14ac:dyDescent="0.25">
      <c r="A1926" s="60">
        <f>'Daily Prices'!A1926</f>
        <v>45204</v>
      </c>
      <c r="B1926" s="65">
        <f>B1925*(1+'Daily Returns'!B1926)</f>
        <v>238.59483617946162</v>
      </c>
      <c r="C1926" s="65">
        <f>C1925*(1+'Daily Returns'!C1926)</f>
        <v>198.41143496391862</v>
      </c>
      <c r="D1926" s="65">
        <f>D1925*(1+'Daily Returns'!D1926)</f>
        <v>302.76763734095459</v>
      </c>
      <c r="E1926" s="65">
        <f>E1925*(1+'Daily Returns'!E1926)</f>
        <v>257.38567241664424</v>
      </c>
      <c r="F1926" s="66">
        <f>F1925*(1+'Daily Returns'!E1926)</f>
        <v>257385.67241664391</v>
      </c>
    </row>
    <row r="1927" spans="1:6" x14ac:dyDescent="0.25">
      <c r="A1927" s="63">
        <f>'Daily Prices'!A1927</f>
        <v>45209</v>
      </c>
      <c r="B1927" s="64">
        <f>B1926*(1+'Daily Returns'!B1927)</f>
        <v>240.22271711683368</v>
      </c>
      <c r="C1927" s="64">
        <f>C1926*(1+'Daily Returns'!C1927)</f>
        <v>202.42915154809918</v>
      </c>
      <c r="D1927" s="64">
        <f>D1926*(1+'Daily Returns'!D1927)</f>
        <v>302.75740464745348</v>
      </c>
      <c r="E1927" s="64">
        <f>E1926*(1+'Daily Returns'!E1927)</f>
        <v>259.99465305490548</v>
      </c>
      <c r="F1927" s="39">
        <f>F1926*(1+'Daily Returns'!E1927)</f>
        <v>259994.65305490515</v>
      </c>
    </row>
    <row r="1928" spans="1:6" x14ac:dyDescent="0.25">
      <c r="A1928" s="60">
        <f>'Daily Prices'!A1928</f>
        <v>45210</v>
      </c>
      <c r="B1928" s="65">
        <f>B1927*(1+'Daily Returns'!B1928)</f>
        <v>241.65392470573474</v>
      </c>
      <c r="C1928" s="65">
        <f>C1927*(1+'Daily Returns'!C1928)</f>
        <v>203.85453889856572</v>
      </c>
      <c r="D1928" s="65">
        <f>D1927*(1+'Daily Returns'!D1928)</f>
        <v>304.16738386616078</v>
      </c>
      <c r="E1928" s="65">
        <f>E1927*(1+'Daily Returns'!E1928)</f>
        <v>261.55489497262641</v>
      </c>
      <c r="F1928" s="66">
        <f>F1927*(1+'Daily Returns'!E1928)</f>
        <v>261554.89497262609</v>
      </c>
    </row>
    <row r="1929" spans="1:6" x14ac:dyDescent="0.25">
      <c r="A1929" s="63">
        <f>'Daily Prices'!A1929</f>
        <v>45212</v>
      </c>
      <c r="B1929" s="64">
        <f>B1928*(1+'Daily Returns'!B1929)</f>
        <v>240.96207803387679</v>
      </c>
      <c r="C1929" s="64">
        <f>C1928*(1+'Daily Returns'!C1929)</f>
        <v>208.20120513547269</v>
      </c>
      <c r="D1929" s="64">
        <f>D1928*(1+'Daily Returns'!D1929)</f>
        <v>302.65622704087059</v>
      </c>
      <c r="E1929" s="64">
        <f>E1928*(1+'Daily Returns'!E1929)</f>
        <v>263.17120340426885</v>
      </c>
      <c r="F1929" s="39">
        <f>F1928*(1+'Daily Returns'!E1929)</f>
        <v>263171.20340426848</v>
      </c>
    </row>
    <row r="1930" spans="1:6" x14ac:dyDescent="0.25">
      <c r="A1930" s="60">
        <f>'Daily Prices'!A1930</f>
        <v>45215</v>
      </c>
      <c r="B1930" s="65">
        <f>B1929*(1+'Daily Returns'!B1930)</f>
        <v>240.54106619494095</v>
      </c>
      <c r="C1930" s="65">
        <f>C1929*(1+'Daily Returns'!C1930)</f>
        <v>209.08940588464375</v>
      </c>
      <c r="D1930" s="65">
        <f>D1929*(1+'Daily Returns'!D1930)</f>
        <v>303.49377610781158</v>
      </c>
      <c r="E1930" s="65">
        <f>E1929*(1+'Daily Returns'!E1930)</f>
        <v>263.7008255797229</v>
      </c>
      <c r="F1930" s="66">
        <f>F1929*(1+'Daily Returns'!E1930)</f>
        <v>263700.82557972253</v>
      </c>
    </row>
    <row r="1931" spans="1:6" x14ac:dyDescent="0.25">
      <c r="A1931" s="63">
        <f>'Daily Prices'!A1931</f>
        <v>45216</v>
      </c>
      <c r="B1931" s="64">
        <f>B1930*(1+'Daily Returns'!B1931)</f>
        <v>241.49047861059134</v>
      </c>
      <c r="C1931" s="64">
        <f>C1930*(1+'Daily Returns'!C1931)</f>
        <v>210.23527905755884</v>
      </c>
      <c r="D1931" s="64">
        <f>D1930*(1+'Daily Returns'!D1931)</f>
        <v>304.84435021725972</v>
      </c>
      <c r="E1931" s="64">
        <f>E1930*(1+'Daily Returns'!E1931)</f>
        <v>264.94318438028222</v>
      </c>
      <c r="F1931" s="39">
        <f>F1930*(1+'Daily Returns'!E1931)</f>
        <v>264943.18438028183</v>
      </c>
    </row>
    <row r="1932" spans="1:6" x14ac:dyDescent="0.25">
      <c r="A1932" s="60">
        <f>'Daily Prices'!A1932</f>
        <v>45217</v>
      </c>
      <c r="B1932" s="65">
        <f>B1931*(1+'Daily Returns'!B1932)</f>
        <v>239.4871369813508</v>
      </c>
      <c r="C1932" s="65">
        <f>C1931*(1+'Daily Returns'!C1932)</f>
        <v>213.40483592414358</v>
      </c>
      <c r="D1932" s="65">
        <f>D1931*(1+'Daily Returns'!D1932)</f>
        <v>303.80528558534047</v>
      </c>
      <c r="E1932" s="65">
        <f>E1931*(1+'Daily Returns'!E1932)</f>
        <v>265.61063477863718</v>
      </c>
      <c r="F1932" s="66">
        <f>F1931*(1+'Daily Returns'!E1932)</f>
        <v>265610.6347786368</v>
      </c>
    </row>
    <row r="1933" spans="1:6" x14ac:dyDescent="0.25">
      <c r="A1933" s="63">
        <f>'Daily Prices'!A1933</f>
        <v>45218</v>
      </c>
      <c r="B1933" s="64">
        <f>B1932*(1+'Daily Returns'!B1933)</f>
        <v>238.58636577461988</v>
      </c>
      <c r="C1933" s="64">
        <f>C1932*(1+'Daily Returns'!C1933)</f>
        <v>212.5769063612446</v>
      </c>
      <c r="D1933" s="64">
        <f>D1932*(1+'Daily Returns'!D1933)</f>
        <v>302.98054115325749</v>
      </c>
      <c r="E1933" s="64">
        <f>E1932*(1+'Daily Returns'!E1933)</f>
        <v>264.68242196378986</v>
      </c>
      <c r="F1933" s="39">
        <f>F1932*(1+'Daily Returns'!E1933)</f>
        <v>264682.42196378944</v>
      </c>
    </row>
    <row r="1934" spans="1:6" x14ac:dyDescent="0.25">
      <c r="A1934" s="60">
        <f>'Daily Prices'!A1934</f>
        <v>45219</v>
      </c>
      <c r="B1934" s="65">
        <f>B1933*(1+'Daily Returns'!B1934)</f>
        <v>237.74434209674828</v>
      </c>
      <c r="C1934" s="65">
        <f>C1933*(1+'Daily Returns'!C1934)</f>
        <v>216.67702413900403</v>
      </c>
      <c r="D1934" s="65">
        <f>D1933*(1+'Daily Returns'!D1934)</f>
        <v>301.65683578580649</v>
      </c>
      <c r="E1934" s="65">
        <f>E1933*(1+'Daily Returns'!E1934)</f>
        <v>266.09731550506996</v>
      </c>
      <c r="F1934" s="66">
        <f>F1933*(1+'Daily Returns'!E1934)</f>
        <v>266097.31550506951</v>
      </c>
    </row>
    <row r="1935" spans="1:6" x14ac:dyDescent="0.25">
      <c r="A1935" s="63">
        <f>'Daily Prices'!A1935</f>
        <v>45222</v>
      </c>
      <c r="B1935" s="64">
        <f>B1934*(1+'Daily Returns'!B1935)</f>
        <v>234.74247424524282</v>
      </c>
      <c r="C1935" s="64">
        <f>C1934*(1+'Daily Returns'!C1935)</f>
        <v>214.73601678998119</v>
      </c>
      <c r="D1935" s="64">
        <f>D1934*(1+'Daily Returns'!D1935)</f>
        <v>297.5683788492629</v>
      </c>
      <c r="E1935" s="64">
        <f>E1934*(1+'Daily Returns'!E1935)</f>
        <v>263.05391681802593</v>
      </c>
      <c r="F1935" s="39">
        <f>F1934*(1+'Daily Returns'!E1935)</f>
        <v>263053.91681802546</v>
      </c>
    </row>
    <row r="1936" spans="1:6" x14ac:dyDescent="0.25">
      <c r="A1936" s="60">
        <f>'Daily Prices'!A1936</f>
        <v>45224</v>
      </c>
      <c r="B1936" s="65">
        <f>B1935*(1+'Daily Returns'!B1936)</f>
        <v>232.84183173049959</v>
      </c>
      <c r="C1936" s="65">
        <f>C1935*(1+'Daily Returns'!C1936)</f>
        <v>216.06286075089332</v>
      </c>
      <c r="D1936" s="65">
        <f>D1935*(1+'Daily Returns'!D1936)</f>
        <v>294.50513234954627</v>
      </c>
      <c r="E1936" s="65">
        <f>E1935*(1+'Daily Returns'!E1936)</f>
        <v>262.2527307018924</v>
      </c>
      <c r="F1936" s="66">
        <f>F1935*(1+'Daily Returns'!E1936)</f>
        <v>262252.73070189194</v>
      </c>
    </row>
    <row r="1937" spans="1:6" x14ac:dyDescent="0.25">
      <c r="A1937" s="63">
        <f>'Daily Prices'!A1937</f>
        <v>45225</v>
      </c>
      <c r="B1937" s="64">
        <f>B1936*(1+'Daily Returns'!B1937)</f>
        <v>229.56669335025916</v>
      </c>
      <c r="C1937" s="64">
        <f>C1936*(1+'Daily Returns'!C1937)</f>
        <v>215.45701740697453</v>
      </c>
      <c r="D1937" s="64">
        <f>D1936*(1+'Daily Returns'!D1937)</f>
        <v>291.62471924263809</v>
      </c>
      <c r="E1937" s="64">
        <f>E1936*(1+'Daily Returns'!E1937)</f>
        <v>260.08244711700354</v>
      </c>
      <c r="F1937" s="39">
        <f>F1936*(1+'Daily Returns'!E1937)</f>
        <v>260082.44711700309</v>
      </c>
    </row>
    <row r="1938" spans="1:6" x14ac:dyDescent="0.25">
      <c r="A1938" s="60">
        <f>'Daily Prices'!A1938</f>
        <v>45226</v>
      </c>
      <c r="B1938" s="65">
        <f>B1937*(1+'Daily Returns'!B1938)</f>
        <v>231.87387894373643</v>
      </c>
      <c r="C1938" s="65">
        <f>C1937*(1+'Daily Returns'!C1938)</f>
        <v>216.44614618828729</v>
      </c>
      <c r="D1938" s="65">
        <f>D1937*(1+'Daily Returns'!D1938)</f>
        <v>295.020256512522</v>
      </c>
      <c r="E1938" s="65">
        <f>E1937*(1+'Daily Returns'!E1938)</f>
        <v>262.25269049352386</v>
      </c>
      <c r="F1938" s="66">
        <f>F1937*(1+'Daily Returns'!E1938)</f>
        <v>262252.69049352343</v>
      </c>
    </row>
    <row r="1939" spans="1:6" x14ac:dyDescent="0.25">
      <c r="A1939" s="63">
        <f>'Daily Prices'!A1939</f>
        <v>45229</v>
      </c>
      <c r="B1939" s="64">
        <f>B1938*(1+'Daily Returns'!B1939)</f>
        <v>233.07300471070798</v>
      </c>
      <c r="C1939" s="64">
        <f>C1938*(1+'Daily Returns'!C1939)</f>
        <v>217.70133294969531</v>
      </c>
      <c r="D1939" s="64">
        <f>D1938*(1+'Daily Returns'!D1939)</f>
        <v>296.04504712525528</v>
      </c>
      <c r="E1939" s="64">
        <f>E1938*(1+'Daily Returns'!E1939)</f>
        <v>263.54117840345884</v>
      </c>
      <c r="F1939" s="39">
        <f>F1938*(1+'Daily Returns'!E1939)</f>
        <v>263541.17840345844</v>
      </c>
    </row>
    <row r="1940" spans="1:6" x14ac:dyDescent="0.25">
      <c r="A1940" s="60">
        <f>'Daily Prices'!A1940</f>
        <v>45230</v>
      </c>
      <c r="B1940" s="65">
        <f>B1939*(1+'Daily Returns'!B1940)</f>
        <v>232.20880529483873</v>
      </c>
      <c r="C1940" s="65">
        <f>C1939*(1+'Daily Returns'!C1940)</f>
        <v>217.89741084155565</v>
      </c>
      <c r="D1940" s="65">
        <f>D1939*(1+'Daily Returns'!D1940)</f>
        <v>295.80238879909393</v>
      </c>
      <c r="E1940" s="65">
        <f>E1939*(1+'Daily Returns'!E1940)</f>
        <v>263.27816822811923</v>
      </c>
      <c r="F1940" s="66">
        <f>F1939*(1+'Daily Returns'!E1940)</f>
        <v>263278.1682281188</v>
      </c>
    </row>
    <row r="1941" spans="1:6" x14ac:dyDescent="0.25">
      <c r="A1941" s="63">
        <f>'Daily Prices'!A1941</f>
        <v>45231</v>
      </c>
      <c r="B1941" s="64">
        <f>B1940*(1+'Daily Returns'!B1941)</f>
        <v>231.17781524629203</v>
      </c>
      <c r="C1941" s="64">
        <f>C1940*(1+'Daily Returns'!C1941)</f>
        <v>216.73658779395893</v>
      </c>
      <c r="D1941" s="64">
        <f>D1940*(1+'Daily Returns'!D1941)</f>
        <v>295.56583871813297</v>
      </c>
      <c r="E1941" s="64">
        <f>E1940*(1+'Daily Returns'!E1941)</f>
        <v>262.30329176963426</v>
      </c>
      <c r="F1941" s="39">
        <f>F1940*(1+'Daily Returns'!E1941)</f>
        <v>262303.29176963383</v>
      </c>
    </row>
    <row r="1942" spans="1:6" x14ac:dyDescent="0.25">
      <c r="A1942" s="60">
        <f>'Daily Prices'!A1942</f>
        <v>45237</v>
      </c>
      <c r="B1942" s="65">
        <f>B1941*(1+'Daily Returns'!B1942)</f>
        <v>236.08945038342168</v>
      </c>
      <c r="C1942" s="65">
        <f>C1941*(1+'Daily Returns'!C1942)</f>
        <v>213.82762519340915</v>
      </c>
      <c r="D1942" s="65">
        <f>D1941*(1+'Daily Returns'!D1942)</f>
        <v>295.32947780380232</v>
      </c>
      <c r="E1942" s="65">
        <f>E1941*(1+'Daily Returns'!E1942)</f>
        <v>262.50402559613156</v>
      </c>
      <c r="F1942" s="66">
        <f>F1941*(1+'Daily Returns'!E1942)</f>
        <v>262504.0255961311</v>
      </c>
    </row>
    <row r="1943" spans="1:6" x14ac:dyDescent="0.25">
      <c r="A1943" s="63">
        <f>'Daily Prices'!A1943</f>
        <v>45238</v>
      </c>
      <c r="B1943" s="64">
        <f>B1942*(1+'Daily Returns'!B1943)</f>
        <v>236.21018091766791</v>
      </c>
      <c r="C1943" s="64">
        <f>C1942*(1+'Daily Returns'!C1943)</f>
        <v>213.65062444224688</v>
      </c>
      <c r="D1943" s="64">
        <f>D1942*(1+'Daily Returns'!D1943)</f>
        <v>295.09330590482671</v>
      </c>
      <c r="E1943" s="64">
        <f>E1942*(1+'Daily Returns'!E1943)</f>
        <v>262.394403067957</v>
      </c>
      <c r="F1943" s="39">
        <f>F1942*(1+'Daily Returns'!E1943)</f>
        <v>262394.40306795656</v>
      </c>
    </row>
    <row r="1944" spans="1:6" x14ac:dyDescent="0.25">
      <c r="A1944" s="60">
        <f>'Daily Prices'!A1944</f>
        <v>45239</v>
      </c>
      <c r="B1944" s="65">
        <f>B1943*(1+'Daily Returns'!B1944)</f>
        <v>235.68883295270993</v>
      </c>
      <c r="C1944" s="65">
        <f>C1943*(1+'Daily Returns'!C1944)</f>
        <v>213.61092407389825</v>
      </c>
      <c r="D1944" s="65">
        <f>D1943*(1+'Daily Returns'!D1944)</f>
        <v>308.33245869980561</v>
      </c>
      <c r="E1944" s="65">
        <f>E1943*(1+'Daily Returns'!E1944)</f>
        <v>265.73279976278417</v>
      </c>
      <c r="F1944" s="66">
        <f>F1943*(1+'Daily Returns'!E1944)</f>
        <v>265732.79976278375</v>
      </c>
    </row>
    <row r="1945" spans="1:6" x14ac:dyDescent="0.25">
      <c r="A1945" s="63">
        <f>'Daily Prices'!A1945</f>
        <v>45240</v>
      </c>
      <c r="B1945" s="64">
        <f>B1944*(1+'Daily Returns'!B1945)</f>
        <v>235.95232434452467</v>
      </c>
      <c r="C1945" s="64">
        <f>C1944*(1+'Daily Returns'!C1945)</f>
        <v>211.90121395340935</v>
      </c>
      <c r="D1945" s="64">
        <f>D1944*(1+'Daily Returns'!D1945)</f>
        <v>303.73307584122335</v>
      </c>
      <c r="E1945" s="64">
        <f>E1944*(1+'Daily Returns'!E1945)</f>
        <v>263.78199160432496</v>
      </c>
      <c r="F1945" s="39">
        <f>F1944*(1+'Daily Returns'!E1945)</f>
        <v>263781.99160432455</v>
      </c>
    </row>
    <row r="1946" spans="1:6" x14ac:dyDescent="0.25">
      <c r="A1946" s="60">
        <f>'Daily Prices'!A1946</f>
        <v>45243</v>
      </c>
      <c r="B1946" s="65">
        <f>B1945*(1+'Daily Returns'!B1946)</f>
        <v>236.05844070389381</v>
      </c>
      <c r="C1946" s="65">
        <f>C1945*(1+'Daily Returns'!C1946)</f>
        <v>210.60677230633431</v>
      </c>
      <c r="D1946" s="65">
        <f>D1945*(1+'Daily Returns'!D1946)</f>
        <v>304.17326140347274</v>
      </c>
      <c r="E1946" s="65">
        <f>E1945*(1+'Daily Returns'!E1946)</f>
        <v>263.28772086687957</v>
      </c>
      <c r="F1946" s="66">
        <f>F1945*(1+'Daily Returns'!E1946)</f>
        <v>263287.72086687916</v>
      </c>
    </row>
    <row r="1947" spans="1:6" x14ac:dyDescent="0.25">
      <c r="A1947" s="63">
        <f>'Daily Prices'!A1947</f>
        <v>45245</v>
      </c>
      <c r="B1947" s="64">
        <f>B1946*(1+'Daily Returns'!B1947)</f>
        <v>238.75610105447402</v>
      </c>
      <c r="C1947" s="64">
        <f>C1946*(1+'Daily Returns'!C1947)</f>
        <v>213.38822204062339</v>
      </c>
      <c r="D1947" s="64">
        <f>D1946*(1+'Daily Returns'!D1947)</f>
        <v>307.24616385734464</v>
      </c>
      <c r="E1947" s="64">
        <f>E1946*(1+'Daily Returns'!E1947)</f>
        <v>266.37920791910983</v>
      </c>
      <c r="F1947" s="39">
        <f>F1946*(1+'Daily Returns'!E1947)</f>
        <v>266379.20791910944</v>
      </c>
    </row>
    <row r="1948" spans="1:6" x14ac:dyDescent="0.25">
      <c r="A1948" s="60">
        <f>'Daily Prices'!A1948</f>
        <v>45246</v>
      </c>
      <c r="B1948" s="65">
        <f>B1947*(1+'Daily Returns'!B1948)</f>
        <v>239.87052277302826</v>
      </c>
      <c r="C1948" s="65">
        <f>C1947*(1+'Daily Returns'!C1948)</f>
        <v>215.89066859220122</v>
      </c>
      <c r="D1948" s="65">
        <f>D1947*(1+'Daily Returns'!D1948)</f>
        <v>309.49684082369578</v>
      </c>
      <c r="E1948" s="65">
        <f>E1947*(1+'Daily Returns'!E1948)</f>
        <v>268.58716165551562</v>
      </c>
      <c r="F1948" s="66">
        <f>F1947*(1+'Daily Returns'!E1948)</f>
        <v>268587.16165551526</v>
      </c>
    </row>
    <row r="1949" spans="1:6" x14ac:dyDescent="0.25">
      <c r="A1949" s="63">
        <f>'Daily Prices'!A1949</f>
        <v>45247</v>
      </c>
      <c r="B1949" s="64">
        <f>B1948*(1+'Daily Returns'!B1949)</f>
        <v>239.18798264039555</v>
      </c>
      <c r="C1949" s="64">
        <f>C1948*(1+'Daily Returns'!C1949)</f>
        <v>216.11234863579531</v>
      </c>
      <c r="D1949" s="64">
        <f>D1948*(1+'Daily Returns'!D1949)</f>
        <v>309.24998425659737</v>
      </c>
      <c r="E1949" s="64">
        <f>E1948*(1+'Daily Returns'!E1949)</f>
        <v>268.40393390382366</v>
      </c>
      <c r="F1949" s="39">
        <f>F1948*(1+'Daily Returns'!E1949)</f>
        <v>268403.93390382332</v>
      </c>
    </row>
    <row r="1950" spans="1:6" x14ac:dyDescent="0.25">
      <c r="A1950" s="60">
        <f>'Daily Prices'!A1950</f>
        <v>45250</v>
      </c>
      <c r="B1950" s="65">
        <f>B1949*(1+'Daily Returns'!B1950)</f>
        <v>238.68055813060658</v>
      </c>
      <c r="C1950" s="65">
        <f>C1949*(1+'Daily Returns'!C1950)</f>
        <v>215.00755158656784</v>
      </c>
      <c r="D1950" s="65">
        <f>D1949*(1+'Daily Returns'!D1950)</f>
        <v>309.39818216167509</v>
      </c>
      <c r="E1950" s="65">
        <f>E1949*(1+'Daily Returns'!E1950)</f>
        <v>267.7228520335928</v>
      </c>
      <c r="F1950" s="66">
        <f>F1949*(1+'Daily Returns'!E1950)</f>
        <v>267722.85203359247</v>
      </c>
    </row>
    <row r="1951" spans="1:6" x14ac:dyDescent="0.25">
      <c r="A1951" s="63">
        <f>'Daily Prices'!A1951</f>
        <v>45251</v>
      </c>
      <c r="B1951" s="64">
        <f>B1950*(1+'Daily Returns'!B1951)</f>
        <v>239.68253795141209</v>
      </c>
      <c r="C1951" s="64">
        <f>C1950*(1+'Daily Returns'!C1951)</f>
        <v>218.95164560647373</v>
      </c>
      <c r="D1951" s="64">
        <f>D1950*(1+'Daily Returns'!D1951)</f>
        <v>310.4280106635328</v>
      </c>
      <c r="E1951" s="64">
        <f>E1950*(1+'Daily Returns'!E1951)</f>
        <v>270.29179654185066</v>
      </c>
      <c r="F1951" s="39">
        <f>F1950*(1+'Daily Returns'!E1951)</f>
        <v>270291.79654185032</v>
      </c>
    </row>
    <row r="1952" spans="1:6" x14ac:dyDescent="0.25">
      <c r="A1952" s="60">
        <f>'Daily Prices'!A1952</f>
        <v>45252</v>
      </c>
      <c r="B1952" s="65">
        <f>B1951*(1+'Daily Returns'!B1952)</f>
        <v>240.01870032725523</v>
      </c>
      <c r="C1952" s="65">
        <f>C1951*(1+'Daily Returns'!C1952)</f>
        <v>218.04842947046237</v>
      </c>
      <c r="D1952" s="65">
        <f>D1951*(1+'Daily Returns'!D1952)</f>
        <v>310.43577740926634</v>
      </c>
      <c r="E1952" s="65">
        <f>E1951*(1+'Daily Returns'!E1952)</f>
        <v>269.96155164834647</v>
      </c>
      <c r="F1952" s="66">
        <f>F1951*(1+'Daily Returns'!E1952)</f>
        <v>269961.55164834613</v>
      </c>
    </row>
    <row r="1953" spans="1:6" x14ac:dyDescent="0.25">
      <c r="A1953" s="63">
        <f>'Daily Prices'!A1953</f>
        <v>45253</v>
      </c>
      <c r="B1953" s="64">
        <f>B1952*(1+'Daily Returns'!B1953)</f>
        <v>239.99896028507041</v>
      </c>
      <c r="C1953" s="64">
        <f>C1952*(1+'Daily Returns'!C1953)</f>
        <v>217.45391973004894</v>
      </c>
      <c r="D1953" s="64">
        <f>D1952*(1+'Daily Returns'!D1953)</f>
        <v>309.59067150863871</v>
      </c>
      <c r="E1953" s="64">
        <f>E1952*(1+'Daily Returns'!E1953)</f>
        <v>269.43999382095097</v>
      </c>
      <c r="F1953" s="39">
        <f>F1952*(1+'Daily Returns'!E1953)</f>
        <v>269439.99382095062</v>
      </c>
    </row>
    <row r="1954" spans="1:6" x14ac:dyDescent="0.25">
      <c r="A1954" s="60">
        <f>'Daily Prices'!A1954</f>
        <v>45254</v>
      </c>
      <c r="B1954" s="65">
        <f>B1953*(1+'Daily Returns'!B1954)</f>
        <v>239.82529880898056</v>
      </c>
      <c r="C1954" s="65">
        <f>C1953*(1+'Daily Returns'!C1954)</f>
        <v>218.35307411220288</v>
      </c>
      <c r="D1954" s="65">
        <f>D1953*(1+'Daily Returns'!D1954)</f>
        <v>310.86567728122003</v>
      </c>
      <c r="E1954" s="65">
        <f>E1953*(1+'Daily Returns'!E1954)</f>
        <v>270.1600446732657</v>
      </c>
      <c r="F1954" s="66">
        <f>F1953*(1+'Daily Returns'!E1954)</f>
        <v>270160.04467326531</v>
      </c>
    </row>
    <row r="1955" spans="1:6" x14ac:dyDescent="0.25">
      <c r="A1955" s="63">
        <f>'Daily Prices'!A1955</f>
        <v>45258</v>
      </c>
      <c r="B1955" s="64">
        <f>B1954*(1+'Daily Returns'!B1955)</f>
        <v>240.56749531219384</v>
      </c>
      <c r="C1955" s="64">
        <f>C1954*(1+'Daily Returns'!C1955)</f>
        <v>221.22563815721722</v>
      </c>
      <c r="D1955" s="64">
        <f>D1954*(1+'Daily Returns'!D1955)</f>
        <v>312.22443796049544</v>
      </c>
      <c r="E1955" s="64">
        <f>E1954*(1+'Daily Returns'!E1955)</f>
        <v>272.18676543819828</v>
      </c>
      <c r="F1955" s="39">
        <f>F1954*(1+'Daily Returns'!E1955)</f>
        <v>272186.76543819788</v>
      </c>
    </row>
    <row r="1956" spans="1:6" x14ac:dyDescent="0.25">
      <c r="A1956" s="60">
        <f>'Daily Prices'!A1956</f>
        <v>45259</v>
      </c>
      <c r="B1956" s="65">
        <f>B1955*(1+'Daily Returns'!B1956)</f>
        <v>243.21298814797635</v>
      </c>
      <c r="C1956" s="65">
        <f>C1955*(1+'Daily Returns'!C1956)</f>
        <v>223.51137048685175</v>
      </c>
      <c r="D1956" s="65">
        <f>D1955*(1+'Daily Returns'!D1956)</f>
        <v>315.44217972669537</v>
      </c>
      <c r="E1956" s="65">
        <f>E1955*(1+'Daily Returns'!E1956)</f>
        <v>275.05117079603468</v>
      </c>
      <c r="F1956" s="66">
        <f>F1955*(1+'Daily Returns'!E1956)</f>
        <v>275051.17079603428</v>
      </c>
    </row>
    <row r="1957" spans="1:6" x14ac:dyDescent="0.25">
      <c r="A1957" s="63">
        <f>'Daily Prices'!A1957</f>
        <v>45260</v>
      </c>
      <c r="B1957" s="64">
        <f>B1956*(1+'Daily Returns'!B1957)</f>
        <v>243.52755644452338</v>
      </c>
      <c r="C1957" s="64">
        <f>C1956*(1+'Daily Returns'!C1957)</f>
        <v>222.40767404189558</v>
      </c>
      <c r="D1957" s="64">
        <f>D1956*(1+'Daily Returns'!D1957)</f>
        <v>317.81355611998657</v>
      </c>
      <c r="E1957" s="64">
        <f>E1956*(1+'Daily Returns'!E1957)</f>
        <v>275.23493482747085</v>
      </c>
      <c r="F1957" s="39">
        <f>F1956*(1+'Daily Returns'!E1957)</f>
        <v>275234.93482747045</v>
      </c>
    </row>
    <row r="1958" spans="1:6" x14ac:dyDescent="0.25">
      <c r="A1958" s="60">
        <f>'Daily Prices'!A1958</f>
        <v>45261</v>
      </c>
      <c r="B1958" s="65">
        <f>B1957*(1+'Daily Returns'!B1958)</f>
        <v>245.31888347703881</v>
      </c>
      <c r="C1958" s="65">
        <f>C1957*(1+'Daily Returns'!C1958)</f>
        <v>223.14620571263495</v>
      </c>
      <c r="D1958" s="65">
        <f>D1957*(1+'Daily Returns'!D1958)</f>
        <v>320.01166935700883</v>
      </c>
      <c r="E1958" s="65">
        <f>E1957*(1+'Daily Returns'!E1958)</f>
        <v>276.77897000950219</v>
      </c>
      <c r="F1958" s="66">
        <f>F1957*(1+'Daily Returns'!E1958)</f>
        <v>276778.97000950179</v>
      </c>
    </row>
    <row r="1959" spans="1:6" x14ac:dyDescent="0.25">
      <c r="A1959" s="63">
        <f>'Daily Prices'!A1959</f>
        <v>45264</v>
      </c>
      <c r="B1959" s="64">
        <f>B1958*(1+'Daily Returns'!B1959)</f>
        <v>250.34997677000499</v>
      </c>
      <c r="C1959" s="64">
        <f>C1958*(1+'Daily Returns'!C1959)</f>
        <v>223.77423147358834</v>
      </c>
      <c r="D1959" s="64">
        <f>D1958*(1+'Daily Returns'!D1959)</f>
        <v>322.22498553836442</v>
      </c>
      <c r="E1959" s="64">
        <f>E1958*(1+'Daily Returns'!E1959)</f>
        <v>279.36773582681252</v>
      </c>
      <c r="F1959" s="39">
        <f>F1958*(1+'Daily Returns'!E1959)</f>
        <v>279367.7358268121</v>
      </c>
    </row>
    <row r="1960" spans="1:6" x14ac:dyDescent="0.25">
      <c r="A1960" s="60">
        <f>'Daily Prices'!A1960</f>
        <v>45265</v>
      </c>
      <c r="B1960" s="65">
        <f>B1959*(1+'Daily Returns'!B1960)</f>
        <v>251.91689260471796</v>
      </c>
      <c r="C1960" s="65">
        <f>C1959*(1+'Daily Returns'!C1960)</f>
        <v>220.95165320588416</v>
      </c>
      <c r="D1960" s="65">
        <f>D1959*(1+'Daily Returns'!D1960)</f>
        <v>324.45360981310574</v>
      </c>
      <c r="E1960" s="65">
        <f>E1959*(1+'Daily Returns'!E1960)</f>
        <v>279.06243581418897</v>
      </c>
      <c r="F1960" s="66">
        <f>F1959*(1+'Daily Returns'!E1960)</f>
        <v>279062.43581418856</v>
      </c>
    </row>
    <row r="1961" spans="1:6" x14ac:dyDescent="0.25">
      <c r="A1961" s="63">
        <f>'Daily Prices'!A1961</f>
        <v>45266</v>
      </c>
      <c r="B1961" s="64">
        <f>B1960*(1+'Daily Returns'!B1961)</f>
        <v>253.21686344907556</v>
      </c>
      <c r="C1961" s="64">
        <f>C1960*(1+'Daily Returns'!C1961)</f>
        <v>221.25763429566859</v>
      </c>
      <c r="D1961" s="64">
        <f>D1960*(1+'Daily Returns'!D1961)</f>
        <v>326.69764805752942</v>
      </c>
      <c r="E1961" s="64">
        <f>E1960*(1+'Daily Returns'!E1961)</f>
        <v>280.22806181814815</v>
      </c>
      <c r="F1961" s="39">
        <f>F1960*(1+'Daily Returns'!E1961)</f>
        <v>280228.06181814772</v>
      </c>
    </row>
    <row r="1962" spans="1:6" x14ac:dyDescent="0.25">
      <c r="A1962" s="60">
        <f>'Daily Prices'!A1962</f>
        <v>45267</v>
      </c>
      <c r="B1962" s="65">
        <f>B1961*(1+'Daily Returns'!B1962)</f>
        <v>252.73684960559848</v>
      </c>
      <c r="C1962" s="65">
        <f>C1961*(1+'Daily Returns'!C1962)</f>
        <v>221.33772946125109</v>
      </c>
      <c r="D1962" s="65">
        <f>D1961*(1+'Daily Returns'!D1962)</f>
        <v>328.95720688021044</v>
      </c>
      <c r="E1962" s="65">
        <f>E1961*(1+'Daily Returns'!E1962)</f>
        <v>280.69072091856452</v>
      </c>
      <c r="F1962" s="66">
        <f>F1961*(1+'Daily Returns'!E1962)</f>
        <v>280690.72091856407</v>
      </c>
    </row>
    <row r="1963" spans="1:6" x14ac:dyDescent="0.25">
      <c r="A1963" s="63">
        <f>'Daily Prices'!A1963</f>
        <v>45272</v>
      </c>
      <c r="B1963" s="64">
        <f>B1962*(1+'Daily Returns'!B1963)</f>
        <v>252.84351127000028</v>
      </c>
      <c r="C1963" s="64">
        <f>C1962*(1+'Daily Returns'!C1963)</f>
        <v>216.32619342517449</v>
      </c>
      <c r="D1963" s="64">
        <f>D1962*(1+'Daily Returns'!D1963)</f>
        <v>331.23239362707125</v>
      </c>
      <c r="E1963" s="64">
        <f>E1962*(1+'Daily Returns'!E1963)</f>
        <v>278.76650273860952</v>
      </c>
      <c r="F1963" s="39">
        <f>F1962*(1+'Daily Returns'!E1963)</f>
        <v>278766.50273860904</v>
      </c>
    </row>
    <row r="1964" spans="1:6" x14ac:dyDescent="0.25">
      <c r="A1964" s="60">
        <f>'Daily Prices'!A1964</f>
        <v>45273</v>
      </c>
      <c r="B1964" s="65">
        <f>B1963*(1+'Daily Returns'!B1964)</f>
        <v>252.96555053632511</v>
      </c>
      <c r="C1964" s="65">
        <f>C1963*(1+'Daily Returns'!C1964)</f>
        <v>216.50898545119171</v>
      </c>
      <c r="D1964" s="65">
        <f>D1963*(1+'Daily Returns'!D1964)</f>
        <v>332.98830789899131</v>
      </c>
      <c r="E1964" s="65">
        <f>E1963*(1+'Daily Returns'!E1964)</f>
        <v>279.34442472522272</v>
      </c>
      <c r="F1964" s="66">
        <f>F1963*(1+'Daily Returns'!E1964)</f>
        <v>279344.42472522223</v>
      </c>
    </row>
    <row r="1965" spans="1:6" x14ac:dyDescent="0.25">
      <c r="A1965" s="63">
        <f>'Daily Prices'!A1965</f>
        <v>45274</v>
      </c>
      <c r="B1965" s="64">
        <f>B1964*(1+'Daily Returns'!B1965)</f>
        <v>256.3449875924922</v>
      </c>
      <c r="C1965" s="64">
        <f>C1964*(1+'Daily Returns'!C1965)</f>
        <v>223.28075458477102</v>
      </c>
      <c r="D1965" s="64">
        <f>D1964*(1+'Daily Returns'!D1965)</f>
        <v>335.93106488381471</v>
      </c>
      <c r="E1965" s="64">
        <f>E1964*(1+'Daily Returns'!E1965)</f>
        <v>284.69941302817602</v>
      </c>
      <c r="F1965" s="39">
        <f>F1964*(1+'Daily Returns'!E1965)</f>
        <v>284699.41302817548</v>
      </c>
    </row>
    <row r="1966" spans="1:6" x14ac:dyDescent="0.25">
      <c r="A1966" s="60">
        <f>'Daily Prices'!A1966</f>
        <v>45275</v>
      </c>
      <c r="B1966" s="65">
        <f>B1965*(1+'Daily Returns'!B1966)</f>
        <v>259.86965755570952</v>
      </c>
      <c r="C1966" s="65">
        <f>C1965*(1+'Daily Returns'!C1966)</f>
        <v>221.06626017682339</v>
      </c>
      <c r="D1966" s="65">
        <f>D1965*(1+'Daily Returns'!D1966)</f>
        <v>338.90153025882256</v>
      </c>
      <c r="E1966" s="65">
        <f>E1965*(1+'Daily Returns'!E1966)</f>
        <v>285.49955124700881</v>
      </c>
      <c r="F1966" s="66">
        <f>F1965*(1+'Daily Returns'!E1966)</f>
        <v>285499.55124700826</v>
      </c>
    </row>
    <row r="1967" spans="1:6" x14ac:dyDescent="0.25">
      <c r="A1967" s="63">
        <f>'Daily Prices'!A1967</f>
        <v>45278</v>
      </c>
      <c r="B1967" s="64">
        <f>B1966*(1+'Daily Returns'!B1967)</f>
        <v>259.25651657690878</v>
      </c>
      <c r="C1967" s="64">
        <f>C1966*(1+'Daily Returns'!C1967)</f>
        <v>220.31708933146348</v>
      </c>
      <c r="D1967" s="64">
        <f>D1966*(1+'Daily Returns'!D1967)</f>
        <v>338.30579986985555</v>
      </c>
      <c r="E1967" s="64">
        <f>E1966*(1+'Daily Returns'!E1967)</f>
        <v>284.75989833037767</v>
      </c>
      <c r="F1967" s="39">
        <f>F1966*(1+'Daily Returns'!E1967)</f>
        <v>284759.89833037712</v>
      </c>
    </row>
    <row r="1968" spans="1:6" x14ac:dyDescent="0.25">
      <c r="A1968" s="60">
        <f>'Daily Prices'!A1968</f>
        <v>45279</v>
      </c>
      <c r="B1968" s="65">
        <f>B1967*(1+'Daily Returns'!B1968)</f>
        <v>259.70039487355041</v>
      </c>
      <c r="C1968" s="65">
        <f>C1967*(1+'Daily Returns'!C1968)</f>
        <v>222.2194576091135</v>
      </c>
      <c r="D1968" s="65">
        <f>D1967*(1+'Daily Returns'!D1968)</f>
        <v>339.01047461113899</v>
      </c>
      <c r="E1968" s="65">
        <f>E1967*(1+'Daily Returns'!E1968)</f>
        <v>286.06762824291337</v>
      </c>
      <c r="F1968" s="66">
        <f>F1967*(1+'Daily Returns'!E1968)</f>
        <v>286067.62824291288</v>
      </c>
    </row>
    <row r="1969" spans="1:6" x14ac:dyDescent="0.25">
      <c r="A1969" s="63">
        <f>'Daily Prices'!A1969</f>
        <v>45280</v>
      </c>
      <c r="B1969" s="64">
        <f>B1968*(1+'Daily Returns'!B1969)</f>
        <v>256.31630454777064</v>
      </c>
      <c r="C1969" s="64">
        <f>C1968*(1+'Daily Returns'!C1969)</f>
        <v>221.71315343956624</v>
      </c>
      <c r="D1969" s="64">
        <f>D1968*(1+'Daily Returns'!D1969)</f>
        <v>333.19989924221858</v>
      </c>
      <c r="E1969" s="64">
        <f>E1968*(1+'Daily Returns'!E1969)</f>
        <v>283.21767195181445</v>
      </c>
      <c r="F1969" s="39">
        <f>F1968*(1+'Daily Returns'!E1969)</f>
        <v>283217.67195181397</v>
      </c>
    </row>
    <row r="1970" spans="1:6" x14ac:dyDescent="0.25">
      <c r="A1970" s="60">
        <f>'Daily Prices'!A1970</f>
        <v>45281</v>
      </c>
      <c r="B1970" s="65">
        <f>B1969*(1+'Daily Returns'!B1970)</f>
        <v>257.62063783239006</v>
      </c>
      <c r="C1970" s="65">
        <f>C1969*(1+'Daily Returns'!C1970)</f>
        <v>222.6344771363228</v>
      </c>
      <c r="D1970" s="65">
        <f>D1969*(1+'Daily Returns'!D1970)</f>
        <v>334.71189571569624</v>
      </c>
      <c r="E1970" s="65">
        <f>E1969*(1+'Daily Returns'!E1970)</f>
        <v>284.50635810135276</v>
      </c>
      <c r="F1970" s="66">
        <f>F1969*(1+'Daily Returns'!E1970)</f>
        <v>284506.35810135229</v>
      </c>
    </row>
    <row r="1971" spans="1:6" x14ac:dyDescent="0.25">
      <c r="A1971" s="63">
        <f>'Daily Prices'!A1971</f>
        <v>45282</v>
      </c>
      <c r="B1971" s="64">
        <f>B1970*(1+'Daily Returns'!B1971)</f>
        <v>258.49988766716262</v>
      </c>
      <c r="C1971" s="64">
        <f>C1970*(1+'Daily Returns'!C1971)</f>
        <v>222.6344771363228</v>
      </c>
      <c r="D1971" s="64">
        <f>D1970*(1+'Daily Returns'!D1971)</f>
        <v>335.91238271164491</v>
      </c>
      <c r="E1971" s="64">
        <f>E1970*(1+'Daily Returns'!E1971)</f>
        <v>285.10378657184856</v>
      </c>
      <c r="F1971" s="39">
        <f>F1970*(1+'Daily Returns'!E1971)</f>
        <v>285103.78657184809</v>
      </c>
    </row>
    <row r="1972" spans="1:6" x14ac:dyDescent="0.25">
      <c r="A1972" s="60">
        <f>'Daily Prices'!A1972</f>
        <v>45286</v>
      </c>
      <c r="B1972" s="65">
        <f>B1971*(1+'Daily Returns'!B1972)</f>
        <v>259.3354403919792</v>
      </c>
      <c r="C1972" s="65">
        <f>C1971*(1+'Daily Returns'!C1972)</f>
        <v>222.6344771363228</v>
      </c>
      <c r="D1972" s="65">
        <f>D1971*(1+'Daily Returns'!D1972)</f>
        <v>338.7123995046087</v>
      </c>
      <c r="E1972" s="65">
        <f>E1971*(1+'Daily Returns'!E1972)</f>
        <v>286.09319968729403</v>
      </c>
      <c r="F1972" s="66">
        <f>F1971*(1+'Daily Returns'!E1972)</f>
        <v>286093.19968729356</v>
      </c>
    </row>
    <row r="1973" spans="1:6" x14ac:dyDescent="0.25">
      <c r="A1973" s="63">
        <f>'Daily Prices'!A1973</f>
        <v>45287</v>
      </c>
      <c r="B1973" s="64">
        <f>B1972*(1+'Daily Returns'!B1973)</f>
        <v>261.88612285940445</v>
      </c>
      <c r="C1973" s="64">
        <f>C1972*(1+'Daily Returns'!C1973)</f>
        <v>225.78187779073693</v>
      </c>
      <c r="D1973" s="64">
        <f>D1972*(1+'Daily Returns'!D1973)</f>
        <v>341.02416087659384</v>
      </c>
      <c r="E1973" s="64">
        <f>E1972*(1+'Daily Returns'!E1973)</f>
        <v>289.14095375655506</v>
      </c>
      <c r="F1973" s="39">
        <f>F1972*(1+'Daily Returns'!E1973)</f>
        <v>289140.95375655458</v>
      </c>
    </row>
    <row r="1974" spans="1:6" x14ac:dyDescent="0.25">
      <c r="A1974" s="60">
        <f>'Daily Prices'!A1974</f>
        <v>45288</v>
      </c>
      <c r="B1974" s="65">
        <f>B1973*(1+'Daily Returns'!B1974)</f>
        <v>263.2382975722287</v>
      </c>
      <c r="C1974" s="65">
        <f>C1973*(1+'Daily Returns'!C1974)</f>
        <v>226.50594437677125</v>
      </c>
      <c r="D1974" s="65">
        <f>D1973*(1+'Daily Returns'!D1974)</f>
        <v>343.34200969793767</v>
      </c>
      <c r="E1974" s="65">
        <f>E1973*(1+'Daily Returns'!E1974)</f>
        <v>290.54928863583251</v>
      </c>
      <c r="F1974" s="66">
        <f>F1973*(1+'Daily Returns'!E1974)</f>
        <v>290549.28863583202</v>
      </c>
    </row>
    <row r="1975" spans="1:6" x14ac:dyDescent="0.25">
      <c r="A1975" s="63">
        <f>'Daily Prices'!A1975</f>
        <v>45289</v>
      </c>
      <c r="B1975" s="64">
        <f>B1974*(1+'Daily Returns'!B1975)</f>
        <v>262.61984895777607</v>
      </c>
      <c r="C1975" s="64">
        <f>C1974*(1+'Daily Returns'!C1975)</f>
        <v>226.50594437677125</v>
      </c>
      <c r="D1975" s="64">
        <f>D1974*(1+'Daily Returns'!D1975)</f>
        <v>342.09450240349406</v>
      </c>
      <c r="E1975" s="64">
        <f>E1974*(1+'Daily Returns'!E1975)</f>
        <v>290.02779814854034</v>
      </c>
      <c r="F1975" s="39">
        <f>F1974*(1+'Daily Returns'!E1975)</f>
        <v>290027.79814853985</v>
      </c>
    </row>
    <row r="1976" spans="1:6" x14ac:dyDescent="0.25">
      <c r="A1976" s="60">
        <f>'Daily Prices'!A1976</f>
        <v>45292</v>
      </c>
      <c r="B1976" s="65">
        <f>B1975*(1+'Daily Returns'!B1976)</f>
        <v>262.73501738068853</v>
      </c>
      <c r="C1976" s="65">
        <f>C1975*(1+'Daily Returns'!C1976)</f>
        <v>226.50594437677125</v>
      </c>
      <c r="D1976" s="65">
        <f>D1975*(1+'Daily Returns'!D1976)</f>
        <v>342.31050189970517</v>
      </c>
      <c r="E1976" s="65">
        <f>E1975*(1+'Daily Returns'!E1976)</f>
        <v>290.12089181912927</v>
      </c>
      <c r="F1976" s="66">
        <f>F1975*(1+'Daily Returns'!E1976)</f>
        <v>290120.89181912877</v>
      </c>
    </row>
    <row r="1977" spans="1:6" x14ac:dyDescent="0.25">
      <c r="A1977" s="63">
        <f>'Daily Prices'!A1977</f>
        <v>45293</v>
      </c>
      <c r="B1977" s="64">
        <f>B1976*(1+'Daily Returns'!B1977)</f>
        <v>261.35554106255898</v>
      </c>
      <c r="C1977" s="64">
        <f>C1976*(1+'Daily Returns'!C1977)</f>
        <v>225.44241998770801</v>
      </c>
      <c r="D1977" s="64">
        <f>D1976*(1+'Daily Returns'!D1977)</f>
        <v>351.52207225172771</v>
      </c>
      <c r="E1977" s="64">
        <f>E1976*(1+'Daily Returns'!E1977)</f>
        <v>291.46116962200892</v>
      </c>
      <c r="F1977" s="39">
        <f>F1976*(1+'Daily Returns'!E1977)</f>
        <v>291461.16962200846</v>
      </c>
    </row>
    <row r="1978" spans="1:6" x14ac:dyDescent="0.25">
      <c r="A1978" s="60">
        <f>'Daily Prices'!A1978</f>
        <v>45294</v>
      </c>
      <c r="B1978" s="65">
        <f>B1977*(1+'Daily Returns'!B1978)</f>
        <v>259.40742065629951</v>
      </c>
      <c r="C1978" s="65">
        <f>C1977*(1+'Daily Returns'!C1978)</f>
        <v>222.85736260364274</v>
      </c>
      <c r="D1978" s="65">
        <f>D1977*(1+'Daily Returns'!D1978)</f>
        <v>351.35633742227287</v>
      </c>
      <c r="E1978" s="65">
        <f>E1977*(1+'Daily Returns'!E1978)</f>
        <v>289.43135976742076</v>
      </c>
      <c r="F1978" s="66">
        <f>F1977*(1+'Daily Returns'!E1978)</f>
        <v>289431.35976742028</v>
      </c>
    </row>
    <row r="1979" spans="1:6" x14ac:dyDescent="0.25">
      <c r="A1979" s="63">
        <f>'Daily Prices'!A1979</f>
        <v>45295</v>
      </c>
      <c r="B1979" s="64">
        <f>B1978*(1+'Daily Returns'!B1979)</f>
        <v>261.19227673575989</v>
      </c>
      <c r="C1979" s="64">
        <f>C1978*(1+'Daily Returns'!C1979)</f>
        <v>222.33589892050446</v>
      </c>
      <c r="D1979" s="64">
        <f>D1978*(1+'Daily Returns'!D1979)</f>
        <v>351.19068073310012</v>
      </c>
      <c r="E1979" s="64">
        <f>E1978*(1+'Daily Returns'!E1979)</f>
        <v>289.71695644754897</v>
      </c>
      <c r="F1979" s="39">
        <f>F1978*(1+'Daily Returns'!E1979)</f>
        <v>289716.95644754847</v>
      </c>
    </row>
    <row r="1980" spans="1:6" x14ac:dyDescent="0.25">
      <c r="A1980" s="60">
        <f>'Daily Prices'!A1980</f>
        <v>45299</v>
      </c>
      <c r="B1980" s="65">
        <f>B1979*(1+'Daily Returns'!B1980)</f>
        <v>259.40240384999839</v>
      </c>
      <c r="C1980" s="65">
        <f>C1979*(1+'Daily Returns'!C1980)</f>
        <v>220.31862231598402</v>
      </c>
      <c r="D1980" s="65">
        <f>D1979*(1+'Daily Returns'!D1980)</f>
        <v>351.02510214736782</v>
      </c>
      <c r="E1980" s="65">
        <f>E1979*(1+'Daily Returns'!E1980)</f>
        <v>288.02892195007036</v>
      </c>
      <c r="F1980" s="66">
        <f>F1979*(1+'Daily Returns'!E1980)</f>
        <v>288028.92195006984</v>
      </c>
    </row>
    <row r="1981" spans="1:6" x14ac:dyDescent="0.25">
      <c r="A1981" s="63">
        <f>'Daily Prices'!A1981</f>
        <v>45301</v>
      </c>
      <c r="B1981" s="64">
        <f>B1980*(1+'Daily Returns'!B1981)</f>
        <v>260.50206597900012</v>
      </c>
      <c r="C1981" s="64">
        <f>C1980*(1+'Daily Returns'!C1981)</f>
        <v>220.515525661048</v>
      </c>
      <c r="D1981" s="64">
        <f>D1980*(1+'Daily Returns'!D1981)</f>
        <v>350.85960162824904</v>
      </c>
      <c r="E1981" s="64">
        <f>E1980*(1+'Daily Returns'!E1981)</f>
        <v>288.4574539775283</v>
      </c>
      <c r="F1981" s="39">
        <f>F1980*(1+'Daily Returns'!E1981)</f>
        <v>288457.4539775278</v>
      </c>
    </row>
    <row r="1982" spans="1:6" x14ac:dyDescent="0.25">
      <c r="A1982" s="60">
        <f>'Daily Prices'!A1982</f>
        <v>45306</v>
      </c>
      <c r="B1982" s="65">
        <f>B1981*(1+'Daily Returns'!B1982)</f>
        <v>266.57396481110209</v>
      </c>
      <c r="C1982" s="65">
        <f>C1981*(1+'Daily Returns'!C1982)</f>
        <v>222.45429249423353</v>
      </c>
      <c r="D1982" s="65">
        <f>D1981*(1+'Daily Returns'!D1982)</f>
        <v>350.69417913894193</v>
      </c>
      <c r="E1982" s="65">
        <f>E1981*(1+'Daily Returns'!E1982)</f>
        <v>291.44814646686115</v>
      </c>
      <c r="F1982" s="66">
        <f>F1981*(1+'Daily Returns'!E1982)</f>
        <v>291448.14646686061</v>
      </c>
    </row>
    <row r="1983" spans="1:6" x14ac:dyDescent="0.25">
      <c r="A1983" s="63">
        <f>'Daily Prices'!A1983</f>
        <v>45307</v>
      </c>
      <c r="B1983" s="64">
        <f>B1982*(1+'Daily Returns'!B1983)</f>
        <v>265.84990878864426</v>
      </c>
      <c r="C1983" s="64">
        <f>C1982*(1+'Daily Returns'!C1983)</f>
        <v>221.80941700598783</v>
      </c>
      <c r="D1983" s="64">
        <f>D1982*(1+'Daily Returns'!D1983)</f>
        <v>349.02537836646559</v>
      </c>
      <c r="E1983" s="64">
        <f>E1982*(1+'Daily Returns'!E1983)</f>
        <v>290.4566455605426</v>
      </c>
      <c r="F1983" s="39">
        <f>F1982*(1+'Daily Returns'!E1983)</f>
        <v>290456.64556054206</v>
      </c>
    </row>
    <row r="1984" spans="1:6" x14ac:dyDescent="0.25">
      <c r="A1984" s="60">
        <f>'Daily Prices'!A1984</f>
        <v>45308</v>
      </c>
      <c r="B1984" s="65">
        <f>B1983*(1+'Daily Returns'!B1984)</f>
        <v>259.93149514642107</v>
      </c>
      <c r="C1984" s="65">
        <f>C1983*(1+'Daily Returns'!C1984)</f>
        <v>219.22311489090168</v>
      </c>
      <c r="D1984" s="65">
        <f>D1983*(1+'Daily Returns'!D1984)</f>
        <v>343.43290161422476</v>
      </c>
      <c r="E1984" s="65">
        <f>E1983*(1+'Daily Returns'!E1984)</f>
        <v>285.76588229968058</v>
      </c>
      <c r="F1984" s="66">
        <f>F1983*(1+'Daily Returns'!E1984)</f>
        <v>285765.88229968009</v>
      </c>
    </row>
    <row r="1985" spans="1:6" x14ac:dyDescent="0.25">
      <c r="A1985" s="63">
        <f>'Daily Prices'!A1985</f>
        <v>45309</v>
      </c>
      <c r="B1985" s="64">
        <f>B1984*(1+'Daily Returns'!B1985)</f>
        <v>258.79035348126308</v>
      </c>
      <c r="C1985" s="64">
        <f>C1984*(1+'Daily Returns'!C1985)</f>
        <v>219.38745869294664</v>
      </c>
      <c r="D1985" s="64">
        <f>D1984*(1+'Daily Returns'!D1985)</f>
        <v>342.82940447952416</v>
      </c>
      <c r="E1985" s="64">
        <f>E1984*(1+'Daily Returns'!E1985)</f>
        <v>285.32455752461834</v>
      </c>
      <c r="F1985" s="39">
        <f>F1984*(1+'Daily Returns'!E1985)</f>
        <v>285324.55752461782</v>
      </c>
    </row>
    <row r="1986" spans="1:6" x14ac:dyDescent="0.25">
      <c r="A1986" s="60">
        <f>'Daily Prices'!A1986</f>
        <v>45310</v>
      </c>
      <c r="B1986" s="65">
        <f>B1985*(1+'Daily Returns'!B1986)</f>
        <v>260.5948405419017</v>
      </c>
      <c r="C1986" s="65">
        <f>C1985*(1+'Daily Returns'!C1986)</f>
        <v>220.86432549794912</v>
      </c>
      <c r="D1986" s="65">
        <f>D1985*(1+'Daily Returns'!D1986)</f>
        <v>346.01502970255569</v>
      </c>
      <c r="E1986" s="65">
        <f>E1985*(1+'Daily Returns'!E1986)</f>
        <v>287.48508925895402</v>
      </c>
      <c r="F1986" s="66">
        <f>F1985*(1+'Daily Returns'!E1986)</f>
        <v>287485.08925895346</v>
      </c>
    </row>
    <row r="1987" spans="1:6" x14ac:dyDescent="0.25">
      <c r="A1987" s="63">
        <f>'Daily Prices'!A1987</f>
        <v>45314</v>
      </c>
      <c r="B1987" s="64">
        <f>B1986*(1+'Daily Returns'!B1987)</f>
        <v>255.8227671394819</v>
      </c>
      <c r="C1987" s="64">
        <f>C1986*(1+'Daily Returns'!C1987)</f>
        <v>220.31424610376348</v>
      </c>
      <c r="D1987" s="64">
        <f>D1986*(1+'Daily Returns'!D1987)</f>
        <v>342.11822246478829</v>
      </c>
      <c r="E1987" s="64">
        <f>E1986*(1+'Daily Returns'!E1987)</f>
        <v>284.64804607450566</v>
      </c>
      <c r="F1987" s="39">
        <f>F1986*(1+'Daily Returns'!E1987)</f>
        <v>284648.04607450514</v>
      </c>
    </row>
    <row r="1988" spans="1:6" x14ac:dyDescent="0.25">
      <c r="A1988" s="60">
        <f>'Daily Prices'!A1988</f>
        <v>45315</v>
      </c>
      <c r="B1988" s="65">
        <f>B1987*(1+'Daily Returns'!B1988)</f>
        <v>258.33029780198387</v>
      </c>
      <c r="C1988" s="65">
        <f>C1987*(1+'Daily Returns'!C1988)</f>
        <v>220.52831363448294</v>
      </c>
      <c r="D1988" s="65">
        <f>D1987*(1+'Daily Returns'!D1988)</f>
        <v>345.89118159491278</v>
      </c>
      <c r="E1988" s="65">
        <f>E1987*(1+'Daily Returns'!E1988)</f>
        <v>286.53744769800187</v>
      </c>
      <c r="F1988" s="66">
        <f>F1987*(1+'Daily Returns'!E1988)</f>
        <v>286537.44769800134</v>
      </c>
    </row>
    <row r="1989" spans="1:6" x14ac:dyDescent="0.25">
      <c r="A1989" s="63">
        <f>'Daily Prices'!A1989</f>
        <v>45316</v>
      </c>
      <c r="B1989" s="64">
        <f>B1988*(1+'Daily Returns'!B1989)</f>
        <v>257.02287445551229</v>
      </c>
      <c r="C1989" s="64">
        <f>C1988*(1+'Daily Returns'!C1989)</f>
        <v>220.38148778375202</v>
      </c>
      <c r="D1989" s="64">
        <f>D1988*(1+'Daily Returns'!D1989)</f>
        <v>342.89111862129874</v>
      </c>
      <c r="E1989" s="64">
        <f>E1988*(1+'Daily Returns'!E1989)</f>
        <v>285.28050490989295</v>
      </c>
      <c r="F1989" s="39">
        <f>F1988*(1+'Daily Returns'!E1989)</f>
        <v>285280.50490989239</v>
      </c>
    </row>
    <row r="1990" spans="1:6" x14ac:dyDescent="0.25">
      <c r="A1990" s="60">
        <f>'Daily Prices'!A1990</f>
        <v>45320</v>
      </c>
      <c r="B1990" s="65">
        <f>B1989*(1+'Daily Returns'!B1990)</f>
        <v>261.53400122293681</v>
      </c>
      <c r="C1990" s="65">
        <f>C1989*(1+'Daily Returns'!C1990)</f>
        <v>220.33625818918452</v>
      </c>
      <c r="D1990" s="65">
        <f>D1989*(1+'Daily Returns'!D1990)</f>
        <v>346.96089338567248</v>
      </c>
      <c r="E1990" s="65">
        <f>E1989*(1+'Daily Returns'!E1990)</f>
        <v>287.77501044607914</v>
      </c>
      <c r="F1990" s="66">
        <f>F1989*(1+'Daily Returns'!E1990)</f>
        <v>287775.01044607855</v>
      </c>
    </row>
    <row r="1991" spans="1:6" x14ac:dyDescent="0.25">
      <c r="A1991" s="63">
        <f>'Daily Prices'!A1991</f>
        <v>45321</v>
      </c>
      <c r="B1991" s="64">
        <f>B1990*(1+'Daily Returns'!B1991)</f>
        <v>258.61963665234993</v>
      </c>
      <c r="C1991" s="64">
        <f>C1990*(1+'Daily Returns'!C1991)</f>
        <v>222.39620941407208</v>
      </c>
      <c r="D1991" s="64">
        <f>D1990*(1+'Daily Returns'!D1991)</f>
        <v>346.10571170679594</v>
      </c>
      <c r="E1991" s="64">
        <f>E1990*(1+'Daily Returns'!E1991)</f>
        <v>287.67636460081866</v>
      </c>
      <c r="F1991" s="39">
        <f>F1990*(1+'Daily Returns'!E1991)</f>
        <v>287676.36460081808</v>
      </c>
    </row>
    <row r="1992" spans="1:6" x14ac:dyDescent="0.25">
      <c r="A1992" s="60">
        <f>'Daily Prices'!A1992</f>
        <v>45322</v>
      </c>
      <c r="B1992" s="65">
        <f>B1991*(1+'Daily Returns'!B1992)</f>
        <v>260.84524461293091</v>
      </c>
      <c r="C1992" s="65">
        <f>C1991*(1+'Daily Returns'!C1992)</f>
        <v>223.29131514480062</v>
      </c>
      <c r="D1992" s="65">
        <f>D1991*(1+'Daily Returns'!D1992)</f>
        <v>349.9643149520362</v>
      </c>
      <c r="E1992" s="65">
        <f>E1991*(1+'Daily Returns'!E1992)</f>
        <v>289.84436084925869</v>
      </c>
      <c r="F1992" s="66">
        <f>F1991*(1+'Daily Returns'!E1992)</f>
        <v>289844.36084925808</v>
      </c>
    </row>
    <row r="1993" spans="1:6" x14ac:dyDescent="0.25">
      <c r="A1993" s="63">
        <f>'Daily Prices'!A1993</f>
        <v>45323</v>
      </c>
      <c r="B1993" s="64">
        <f>B1992*(1+'Daily Returns'!B1993)</f>
        <v>260.4569510759589</v>
      </c>
      <c r="C1993" s="64">
        <f>C1992*(1+'Daily Returns'!C1993)</f>
        <v>222.37719778553262</v>
      </c>
      <c r="D1993" s="64">
        <f>D1992*(1+'Daily Returns'!D1993)</f>
        <v>341.13940259031574</v>
      </c>
      <c r="E1993" s="64">
        <f>E1992*(1+'Daily Returns'!E1993)</f>
        <v>287.04762527596296</v>
      </c>
      <c r="F1993" s="39">
        <f>F1992*(1+'Daily Returns'!E1993)</f>
        <v>287047.62527596235</v>
      </c>
    </row>
    <row r="1994" spans="1:6" x14ac:dyDescent="0.25">
      <c r="A1994" s="60">
        <f>'Daily Prices'!A1994</f>
        <v>45324</v>
      </c>
      <c r="B1994" s="65">
        <f>B1993*(1+'Daily Returns'!B1994)</f>
        <v>262.05771217636993</v>
      </c>
      <c r="C1994" s="65">
        <f>C1993*(1+'Daily Returns'!C1994)</f>
        <v>221.25256365456238</v>
      </c>
      <c r="D1994" s="65">
        <f>D1993*(1+'Daily Returns'!D1994)</f>
        <v>352.47171435168781</v>
      </c>
      <c r="E1994" s="65">
        <f>E1993*(1+'Daily Returns'!E1994)</f>
        <v>289.85683483436435</v>
      </c>
      <c r="F1994" s="66">
        <f>F1993*(1+'Daily Returns'!E1994)</f>
        <v>289856.83483436372</v>
      </c>
    </row>
    <row r="1995" spans="1:6" x14ac:dyDescent="0.25">
      <c r="A1995" s="63">
        <f>'Daily Prices'!A1995</f>
        <v>45327</v>
      </c>
      <c r="B1995" s="64">
        <f>B1994*(1+'Daily Returns'!B1995)</f>
        <v>260.77002887208317</v>
      </c>
      <c r="C1995" s="64">
        <f>C1994*(1+'Daily Returns'!C1995)</f>
        <v>219.57950103581348</v>
      </c>
      <c r="D1995" s="64">
        <f>D1994*(1+'Daily Returns'!D1995)</f>
        <v>352.70000855939156</v>
      </c>
      <c r="E1995" s="64">
        <f>E1994*(1+'Daily Returns'!E1995)</f>
        <v>288.60913907029527</v>
      </c>
      <c r="F1995" s="39">
        <f>F1994*(1+'Daily Returns'!E1995)</f>
        <v>288609.13907029462</v>
      </c>
    </row>
    <row r="1996" spans="1:6" x14ac:dyDescent="0.25">
      <c r="A1996" s="60">
        <f>'Daily Prices'!A1996</f>
        <v>45329</v>
      </c>
      <c r="B1996" s="65">
        <f>B1995*(1+'Daily Returns'!B1996)</f>
        <v>262.29899147651821</v>
      </c>
      <c r="C1996" s="65">
        <f>C1995*(1+'Daily Returns'!C1996)</f>
        <v>221.89062587827317</v>
      </c>
      <c r="D1996" s="65">
        <f>D1995*(1+'Daily Returns'!D1996)</f>
        <v>352.92845063213662</v>
      </c>
      <c r="E1996" s="65">
        <f>E1995*(1+'Daily Returns'!E1996)</f>
        <v>290.38794653214666</v>
      </c>
      <c r="F1996" s="66">
        <f>F1995*(1+'Daily Returns'!E1996)</f>
        <v>290387.94653214602</v>
      </c>
    </row>
    <row r="1997" spans="1:6" x14ac:dyDescent="0.25">
      <c r="A1997" s="63">
        <f>'Daily Prices'!A1997</f>
        <v>45330</v>
      </c>
      <c r="B1997" s="64">
        <f>B1996*(1+'Daily Returns'!B1997)</f>
        <v>259.66854905963902</v>
      </c>
      <c r="C1997" s="64">
        <f>C1996*(1+'Daily Returns'!C1997)</f>
        <v>220.4831626545064</v>
      </c>
      <c r="D1997" s="64">
        <f>D1996*(1+'Daily Returns'!D1997)</f>
        <v>353.15704066569947</v>
      </c>
      <c r="E1997" s="64">
        <f>E1996*(1+'Daily Returns'!E1997)</f>
        <v>288.83395432948629</v>
      </c>
      <c r="F1997" s="39">
        <f>F1996*(1+'Daily Returns'!E1997)</f>
        <v>288833.95432948566</v>
      </c>
    </row>
    <row r="1998" spans="1:6" x14ac:dyDescent="0.25">
      <c r="A1998" s="60">
        <f>'Daily Prices'!A1998</f>
        <v>45331</v>
      </c>
      <c r="B1998" s="65">
        <f>B1997*(1+'Daily Returns'!B1998)</f>
        <v>260.27587345142399</v>
      </c>
      <c r="C1998" s="65">
        <f>C1997*(1+'Daily Returns'!C1998)</f>
        <v>219.95657592053524</v>
      </c>
      <c r="D1998" s="65">
        <f>D1997*(1+'Daily Returns'!D1998)</f>
        <v>353.38577875590704</v>
      </c>
      <c r="E1998" s="65">
        <f>E1997*(1+'Daily Returns'!E1998)</f>
        <v>288.8168061402103</v>
      </c>
      <c r="F1998" s="66">
        <f>F1997*(1+'Daily Returns'!E1998)</f>
        <v>288816.80614020966</v>
      </c>
    </row>
    <row r="1999" spans="1:6" x14ac:dyDescent="0.25">
      <c r="A1999" s="63">
        <f>'Daily Prices'!A1999</f>
        <v>45334</v>
      </c>
      <c r="B1999" s="64">
        <f>B1998*(1+'Daily Returns'!B1999)</f>
        <v>258.37457657064152</v>
      </c>
      <c r="C1999" s="64">
        <f>C1998*(1+'Daily Returns'!C1999)</f>
        <v>219.04775194371399</v>
      </c>
      <c r="D1999" s="64">
        <f>D1998*(1+'Daily Returns'!D1999)</f>
        <v>353.61466499865986</v>
      </c>
      <c r="E1999" s="64">
        <f>E1998*(1+'Daily Returns'!E1999)</f>
        <v>287.76265260020057</v>
      </c>
      <c r="F1999" s="39">
        <f>F1998*(1+'Daily Returns'!E1999)</f>
        <v>287762.65260019997</v>
      </c>
    </row>
    <row r="2000" spans="1:6" x14ac:dyDescent="0.25">
      <c r="A2000" s="60">
        <f>'Daily Prices'!A2000</f>
        <v>45335</v>
      </c>
      <c r="B2000" s="65">
        <f>B1999*(1+'Daily Returns'!B2000)</f>
        <v>260.12936816596414</v>
      </c>
      <c r="C2000" s="65">
        <f>C1999*(1+'Daily Returns'!C2000)</f>
        <v>217.32783502885454</v>
      </c>
      <c r="D2000" s="65">
        <f>D1999*(1+'Daily Returns'!D2000)</f>
        <v>353.84369948991497</v>
      </c>
      <c r="E2000" s="65">
        <f>E1999*(1+'Daily Returns'!E2000)</f>
        <v>287.50110219133995</v>
      </c>
      <c r="F2000" s="66">
        <f>F1999*(1+'Daily Returns'!E2000)</f>
        <v>287501.10219133936</v>
      </c>
    </row>
    <row r="2001" spans="1:6" x14ac:dyDescent="0.25">
      <c r="A2001" s="63">
        <f>'Daily Prices'!A2001</f>
        <v>45336</v>
      </c>
      <c r="B2001" s="64">
        <f>B2000*(1+'Daily Returns'!B2001)</f>
        <v>261.10233775902844</v>
      </c>
      <c r="C2001" s="64">
        <f>C2000*(1+'Daily Returns'!C2001)</f>
        <v>215.82797345604615</v>
      </c>
      <c r="D2001" s="64">
        <f>D2000*(1+'Daily Returns'!D2001)</f>
        <v>356.03812002770968</v>
      </c>
      <c r="E2001" s="64">
        <f>E2000*(1+'Daily Returns'!E2001)</f>
        <v>287.56494109845733</v>
      </c>
      <c r="F2001" s="39">
        <f>F2000*(1+'Daily Returns'!E2001)</f>
        <v>287564.94109845674</v>
      </c>
    </row>
    <row r="2002" spans="1:6" x14ac:dyDescent="0.25">
      <c r="A2002" s="60">
        <f>'Daily Prices'!A2002</f>
        <v>45337</v>
      </c>
      <c r="B2002" s="65">
        <f>B2001*(1+'Daily Returns'!B2002)</f>
        <v>261.92956549367869</v>
      </c>
      <c r="C2002" s="65">
        <f>C2001*(1+'Daily Returns'!C2002)</f>
        <v>217.86203427570032</v>
      </c>
      <c r="D2002" s="65">
        <f>D2001*(1+'Daily Returns'!D2002)</f>
        <v>358.23149100527002</v>
      </c>
      <c r="E2002" s="65">
        <f>E2001*(1+'Daily Returns'!E2002)</f>
        <v>289.45378089050377</v>
      </c>
      <c r="F2002" s="66">
        <f>F2001*(1+'Daily Returns'!E2002)</f>
        <v>289453.7808905032</v>
      </c>
    </row>
    <row r="2003" spans="1:6" x14ac:dyDescent="0.25">
      <c r="A2003" s="63">
        <f>'Daily Prices'!A2003</f>
        <v>45341</v>
      </c>
      <c r="B2003" s="64">
        <f>B2002*(1+'Daily Returns'!B2003)</f>
        <v>264.32083712320281</v>
      </c>
      <c r="C2003" s="64">
        <f>C2002*(1+'Daily Returns'!C2003)</f>
        <v>219.27527567189014</v>
      </c>
      <c r="D2003" s="64">
        <f>D2002*(1+'Daily Returns'!D2003)</f>
        <v>361.49205482902789</v>
      </c>
      <c r="E2003" s="64">
        <f>E2002*(1+'Daily Returns'!E2003)</f>
        <v>291.78797369596964</v>
      </c>
      <c r="F2003" s="39">
        <f>F2002*(1+'Daily Returns'!E2003)</f>
        <v>291787.97369596909</v>
      </c>
    </row>
    <row r="2004" spans="1:6" x14ac:dyDescent="0.25">
      <c r="A2004" s="60">
        <f>'Daily Prices'!A2004</f>
        <v>45342</v>
      </c>
      <c r="B2004" s="65">
        <f>B2003*(1+'Daily Returns'!B2004)</f>
        <v>265.59045265407178</v>
      </c>
      <c r="C2004" s="65">
        <f>C2003*(1+'Daily Returns'!C2004)</f>
        <v>220.35659316333545</v>
      </c>
      <c r="D2004" s="65">
        <f>D2003*(1+'Daily Returns'!D2004)</f>
        <v>363.76540229643899</v>
      </c>
      <c r="E2004" s="65">
        <f>E2003*(1+'Daily Returns'!E2004)</f>
        <v>293.33449672430106</v>
      </c>
      <c r="F2004" s="66">
        <f>F2003*(1+'Daily Returns'!E2004)</f>
        <v>293334.49672430055</v>
      </c>
    </row>
    <row r="2005" spans="1:6" x14ac:dyDescent="0.25">
      <c r="A2005" s="63">
        <f>'Daily Prices'!A2005</f>
        <v>45343</v>
      </c>
      <c r="B2005" s="64">
        <f>B2004*(1+'Daily Returns'!B2005)</f>
        <v>264.01157646230763</v>
      </c>
      <c r="C2005" s="64">
        <f>C2004*(1+'Daily Returns'!C2005)</f>
        <v>220.11732965626786</v>
      </c>
      <c r="D2005" s="64">
        <f>D2004*(1+'Daily Returns'!D2005)</f>
        <v>361.46854467978039</v>
      </c>
      <c r="E2005" s="64">
        <f>E2004*(1+'Daily Returns'!E2005)</f>
        <v>292.12830843286997</v>
      </c>
      <c r="F2005" s="39">
        <f>F2004*(1+'Daily Returns'!E2005)</f>
        <v>292128.3084328695</v>
      </c>
    </row>
    <row r="2006" spans="1:6" x14ac:dyDescent="0.25">
      <c r="A2006" s="60">
        <f>'Daily Prices'!A2006</f>
        <v>45344</v>
      </c>
      <c r="B2006" s="65">
        <f>B2005*(1+'Daily Returns'!B2006)</f>
        <v>265.95704305074122</v>
      </c>
      <c r="C2006" s="65">
        <f>C2005*(1+'Daily Returns'!C2006)</f>
        <v>219.65954379166888</v>
      </c>
      <c r="D2006" s="65">
        <f>D2005*(1+'Daily Returns'!D2006)</f>
        <v>363.68101765360433</v>
      </c>
      <c r="E2006" s="65">
        <f>E2005*(1+'Daily Returns'!E2006)</f>
        <v>293.06750188223521</v>
      </c>
      <c r="F2006" s="66">
        <f>F2005*(1+'Daily Returns'!E2006)</f>
        <v>293067.5018822347</v>
      </c>
    </row>
    <row r="2007" spans="1:6" x14ac:dyDescent="0.25">
      <c r="A2007" s="63">
        <f>'Daily Prices'!A2007</f>
        <v>45345</v>
      </c>
      <c r="B2007" s="64">
        <f>B2006*(1+'Daily Returns'!B2007)</f>
        <v>265.90091298603892</v>
      </c>
      <c r="C2007" s="64">
        <f>C2006*(1+'Daily Returns'!C2007)</f>
        <v>220.06053061442242</v>
      </c>
      <c r="D2007" s="64">
        <f>D2006*(1+'Daily Returns'!D2007)</f>
        <v>364.32880623019071</v>
      </c>
      <c r="E2007" s="64">
        <f>E2006*(1+'Daily Returns'!E2007)</f>
        <v>293.41954690328674</v>
      </c>
      <c r="F2007" s="39">
        <f>F2006*(1+'Daily Returns'!E2007)</f>
        <v>293419.54690328625</v>
      </c>
    </row>
    <row r="2008" spans="1:6" x14ac:dyDescent="0.25">
      <c r="A2008" s="60">
        <f>'Daily Prices'!A2008</f>
        <v>45348</v>
      </c>
      <c r="B2008" s="65">
        <f>B2007*(1+'Daily Returns'!B2008)</f>
        <v>264.61882814675488</v>
      </c>
      <c r="C2008" s="65">
        <f>C2007*(1+'Daily Returns'!C2008)</f>
        <v>220.03339547816816</v>
      </c>
      <c r="D2008" s="65">
        <f>D2007*(1+'Daily Returns'!D2008)</f>
        <v>363.48097147295397</v>
      </c>
      <c r="E2008" s="65">
        <f>E2007*(1+'Daily Returns'!E2008)</f>
        <v>292.77579718315701</v>
      </c>
      <c r="F2008" s="66">
        <f>F2007*(1+'Daily Returns'!E2008)</f>
        <v>292775.79718315654</v>
      </c>
    </row>
    <row r="2009" spans="1:6" x14ac:dyDescent="0.25">
      <c r="A2009" s="63">
        <f>'Daily Prices'!A2009</f>
        <v>45349</v>
      </c>
      <c r="B2009" s="64">
        <f>B2008*(1+'Daily Returns'!B2009)</f>
        <v>265.72794222965723</v>
      </c>
      <c r="C2009" s="64">
        <f>C2008*(1+'Daily Returns'!C2009)</f>
        <v>220.96542386170432</v>
      </c>
      <c r="D2009" s="64">
        <f>D2008*(1+'Daily Returns'!D2009)</f>
        <v>364.54669493482345</v>
      </c>
      <c r="E2009" s="64">
        <f>E2008*(1+'Daily Returns'!E2009)</f>
        <v>293.8975228799834</v>
      </c>
      <c r="F2009" s="39">
        <f>F2008*(1+'Daily Returns'!E2009)</f>
        <v>293897.52287998289</v>
      </c>
    </row>
    <row r="2010" spans="1:6" x14ac:dyDescent="0.25">
      <c r="A2010" s="60">
        <f>'Daily Prices'!A2010</f>
        <v>45350</v>
      </c>
      <c r="B2010" s="65">
        <f>B2009*(1+'Daily Returns'!B2010)</f>
        <v>262.85476636587589</v>
      </c>
      <c r="C2010" s="65">
        <f>C2009*(1+'Daily Returns'!C2010)</f>
        <v>220.77127202731779</v>
      </c>
      <c r="D2010" s="65">
        <f>D2009*(1+'Daily Returns'!D2010)</f>
        <v>360.95656919750735</v>
      </c>
      <c r="E2010" s="65">
        <f>E2009*(1+'Daily Returns'!E2010)</f>
        <v>291.97259401454596</v>
      </c>
      <c r="F2010" s="66">
        <f>F2009*(1+'Daily Returns'!E2010)</f>
        <v>291972.59401454544</v>
      </c>
    </row>
    <row r="2011" spans="1:6" x14ac:dyDescent="0.25">
      <c r="A2011" s="63">
        <f>'Daily Prices'!A2011</f>
        <v>45351</v>
      </c>
      <c r="B2011" s="64">
        <f>B2010*(1+'Daily Returns'!B2011)</f>
        <v>263.56518976251544</v>
      </c>
      <c r="C2011" s="64">
        <f>C2010*(1+'Daily Returns'!C2011)</f>
        <v>222.44512079197486</v>
      </c>
      <c r="D2011" s="64">
        <f>D2010*(1+'Daily Returns'!D2011)</f>
        <v>360.82348495980295</v>
      </c>
      <c r="E2011" s="64">
        <f>E2010*(1+'Daily Returns'!E2011)</f>
        <v>293.06250911463519</v>
      </c>
      <c r="F2011" s="39">
        <f>F2010*(1+'Daily Returns'!E2011)</f>
        <v>293062.50911463465</v>
      </c>
    </row>
    <row r="2012" spans="1:6" x14ac:dyDescent="0.25">
      <c r="A2012" s="60">
        <f>'Daily Prices'!A2012</f>
        <v>45352</v>
      </c>
      <c r="B2012" s="65">
        <f>B2011*(1+'Daily Returns'!B2012)</f>
        <v>268.09140330251211</v>
      </c>
      <c r="C2012" s="65">
        <f>C2011*(1+'Daily Returns'!C2012)</f>
        <v>222.52132453531308</v>
      </c>
      <c r="D2012" s="65">
        <f>D2011*(1+'Daily Returns'!D2012)</f>
        <v>365.0834820424916</v>
      </c>
      <c r="E2012" s="65">
        <f>E2011*(1+'Daily Returns'!E2012)</f>
        <v>295.65049567137686</v>
      </c>
      <c r="F2012" s="66">
        <f>F2011*(1+'Daily Returns'!E2012)</f>
        <v>295650.49567137635</v>
      </c>
    </row>
    <row r="2013" spans="1:6" x14ac:dyDescent="0.25">
      <c r="A2013" s="63">
        <f>'Daily Prices'!A2013</f>
        <v>45355</v>
      </c>
      <c r="B2013" s="64">
        <f>B2012*(1+'Daily Returns'!B2013)</f>
        <v>268.55287677487638</v>
      </c>
      <c r="C2013" s="64">
        <f>C2012*(1+'Daily Returns'!C2013)</f>
        <v>227.80595455736071</v>
      </c>
      <c r="D2013" s="64">
        <f>D2012*(1+'Daily Returns'!D2013)</f>
        <v>369.39377400869154</v>
      </c>
      <c r="E2013" s="64">
        <f>E2012*(1+'Daily Returns'!E2013)</f>
        <v>299.65887847228834</v>
      </c>
      <c r="F2013" s="39">
        <f>F2012*(1+'Daily Returns'!E2013)</f>
        <v>299658.87847228785</v>
      </c>
    </row>
    <row r="2014" spans="1:6" x14ac:dyDescent="0.25">
      <c r="A2014" s="60">
        <f>'Daily Prices'!A2014</f>
        <v>45356</v>
      </c>
      <c r="B2014" s="65">
        <f>B2013*(1+'Daily Returns'!B2014)</f>
        <v>267.84339857362687</v>
      </c>
      <c r="C2014" s="65">
        <f>C2013*(1+'Daily Returns'!C2014)</f>
        <v>231.80456779597927</v>
      </c>
      <c r="D2014" s="65">
        <f>D2013*(1+'Daily Returns'!D2014)</f>
        <v>376.55723251957551</v>
      </c>
      <c r="E2014" s="65">
        <f>E2013*(1+'Daily Returns'!E2014)</f>
        <v>303.26865056236829</v>
      </c>
      <c r="F2014" s="66">
        <f>F2013*(1+'Daily Returns'!E2014)</f>
        <v>303268.65056236775</v>
      </c>
    </row>
    <row r="2015" spans="1:6" x14ac:dyDescent="0.25">
      <c r="A2015" s="63">
        <f>'Daily Prices'!A2015</f>
        <v>45357</v>
      </c>
      <c r="B2015" s="64">
        <f>B2014*(1+'Daily Returns'!B2015)</f>
        <v>269.3297546781713</v>
      </c>
      <c r="C2015" s="64">
        <f>C2014*(1+'Daily Returns'!C2015)</f>
        <v>232.48783340939369</v>
      </c>
      <c r="D2015" s="64">
        <f>D2014*(1+'Daily Returns'!D2015)</f>
        <v>372.09200834463894</v>
      </c>
      <c r="E2015" s="64">
        <f>E2014*(1+'Daily Returns'!E2015)</f>
        <v>303.05224861892475</v>
      </c>
      <c r="F2015" s="39">
        <f>F2014*(1+'Daily Returns'!E2015)</f>
        <v>303052.24861892418</v>
      </c>
    </row>
    <row r="2016" spans="1:6" x14ac:dyDescent="0.25">
      <c r="A2016" s="60">
        <f>'Daily Prices'!A2016</f>
        <v>45358</v>
      </c>
      <c r="B2016" s="65">
        <f>B2015*(1+'Daily Returns'!B2016)</f>
        <v>269.45117593212569</v>
      </c>
      <c r="C2016" s="65">
        <f>C2015*(1+'Daily Returns'!C2016)</f>
        <v>233.36898505025738</v>
      </c>
      <c r="D2016" s="65">
        <f>D2015*(1+'Daily Returns'!D2016)</f>
        <v>367.67973289890125</v>
      </c>
      <c r="E2016" s="65">
        <f>E2015*(1+'Daily Returns'!E2016)</f>
        <v>302.47459485097227</v>
      </c>
      <c r="F2016" s="66">
        <f>F2015*(1+'Daily Returns'!E2016)</f>
        <v>302474.59485097171</v>
      </c>
    </row>
    <row r="2017" spans="1:6" x14ac:dyDescent="0.25">
      <c r="A2017" s="63">
        <f>'Daily Prices'!A2017</f>
        <v>45363</v>
      </c>
      <c r="B2017" s="64">
        <f>B2016*(1+'Daily Returns'!B2017)</f>
        <v>267.81006225929275</v>
      </c>
      <c r="C2017" s="64">
        <f>C2016*(1+'Daily Returns'!C2017)</f>
        <v>234.47054579883073</v>
      </c>
      <c r="D2017" s="64">
        <f>D2016*(1+'Daily Returns'!D2017)</f>
        <v>363.3197783151337</v>
      </c>
      <c r="E2017" s="64">
        <f>E2016*(1+'Daily Returns'!E2017)</f>
        <v>301.41699874743631</v>
      </c>
      <c r="F2017" s="39">
        <f>F2016*(1+'Daily Returns'!E2017)</f>
        <v>301416.99874743575</v>
      </c>
    </row>
    <row r="2018" spans="1:6" x14ac:dyDescent="0.25">
      <c r="A2018" s="60">
        <f>'Daily Prices'!A2018</f>
        <v>45364</v>
      </c>
      <c r="B2018" s="65">
        <f>B2017*(1+'Daily Returns'!B2018)</f>
        <v>264.5161653859264</v>
      </c>
      <c r="C2018" s="65">
        <f>C2017*(1+'Daily Returns'!C2018)</f>
        <v>235.37579281177079</v>
      </c>
      <c r="D2018" s="65">
        <f>D2017*(1+'Daily Returns'!D2018)</f>
        <v>359.01152417137337</v>
      </c>
      <c r="E2018" s="65">
        <f>E2017*(1+'Daily Returns'!E2018)</f>
        <v>299.69804940619878</v>
      </c>
      <c r="F2018" s="66">
        <f>F2017*(1+'Daily Returns'!E2018)</f>
        <v>299698.0494061982</v>
      </c>
    </row>
    <row r="2019" spans="1:6" x14ac:dyDescent="0.25">
      <c r="A2019" s="63">
        <f>'Daily Prices'!A2019</f>
        <v>45365</v>
      </c>
      <c r="B2019" s="64">
        <f>B2018*(1+'Daily Returns'!B2019)</f>
        <v>265.73543108544004</v>
      </c>
      <c r="C2019" s="64">
        <f>C2018*(1+'Daily Returns'!C2019)</f>
        <v>234.70428007967939</v>
      </c>
      <c r="D2019" s="64">
        <f>D2018*(1+'Daily Returns'!D2019)</f>
        <v>361.29893574592359</v>
      </c>
      <c r="E2019" s="64">
        <f>E2018*(1+'Daily Returns'!E2019)</f>
        <v>300.34332168180515</v>
      </c>
      <c r="F2019" s="39">
        <f>F2018*(1+'Daily Returns'!E2019)</f>
        <v>300343.32168180461</v>
      </c>
    </row>
    <row r="2020" spans="1:6" x14ac:dyDescent="0.25">
      <c r="A2020" s="60">
        <f>'Daily Prices'!A2020</f>
        <v>45366</v>
      </c>
      <c r="B2020" s="65">
        <f>B2019*(1+'Daily Returns'!B2020)</f>
        <v>264.08551982474569</v>
      </c>
      <c r="C2020" s="65">
        <f>C2019*(1+'Daily Returns'!C2020)</f>
        <v>234.8503852966615</v>
      </c>
      <c r="D2020" s="65">
        <f>D2019*(1+'Daily Returns'!D2020)</f>
        <v>359.53504481622309</v>
      </c>
      <c r="E2020" s="65">
        <f>E2019*(1+'Daily Returns'!E2020)</f>
        <v>299.41878196744801</v>
      </c>
      <c r="F2020" s="66">
        <f>F2019*(1+'Daily Returns'!E2020)</f>
        <v>299418.78196744749</v>
      </c>
    </row>
    <row r="2021" spans="1:6" x14ac:dyDescent="0.25">
      <c r="A2021" s="63">
        <f>'Daily Prices'!A2021</f>
        <v>45369</v>
      </c>
      <c r="B2021" s="64">
        <f>B2020*(1+'Daily Returns'!B2021)</f>
        <v>264.46719699398733</v>
      </c>
      <c r="C2021" s="64">
        <f>C2020*(1+'Daily Returns'!C2021)</f>
        <v>234.49956768526363</v>
      </c>
      <c r="D2021" s="64">
        <f>D2020*(1+'Daily Returns'!D2021)</f>
        <v>360.18787128193395</v>
      </c>
      <c r="E2021" s="64">
        <f>E2020*(1+'Daily Returns'!E2021)</f>
        <v>299.53279836955465</v>
      </c>
      <c r="F2021" s="39">
        <f>F2020*(1+'Daily Returns'!E2021)</f>
        <v>299532.7983695541</v>
      </c>
    </row>
    <row r="2022" spans="1:6" x14ac:dyDescent="0.25">
      <c r="A2022" s="60">
        <f>'Daily Prices'!A2022</f>
        <v>45370</v>
      </c>
      <c r="B2022" s="65">
        <f>B2021*(1+'Daily Returns'!B2022)</f>
        <v>261.79022188098196</v>
      </c>
      <c r="C2022" s="65">
        <f>C2021*(1+'Daily Returns'!C2022)</f>
        <v>234.44458988143828</v>
      </c>
      <c r="D2022" s="65">
        <f>D2021*(1+'Daily Returns'!D2022)</f>
        <v>356.96362224228159</v>
      </c>
      <c r="E2022" s="65">
        <f>E2021*(1+'Daily Returns'!E2022)</f>
        <v>297.79074707741773</v>
      </c>
      <c r="F2022" s="66">
        <f>F2021*(1+'Daily Returns'!E2022)</f>
        <v>297790.74707741715</v>
      </c>
    </row>
    <row r="2023" spans="1:6" x14ac:dyDescent="0.25">
      <c r="A2023" s="63">
        <f>'Daily Prices'!A2023</f>
        <v>45371</v>
      </c>
      <c r="B2023" s="64">
        <f>B2022*(1+'Daily Returns'!B2023)</f>
        <v>262.11609616854093</v>
      </c>
      <c r="C2023" s="64">
        <f>C2022*(1+'Daily Returns'!C2023)</f>
        <v>235.22265158891318</v>
      </c>
      <c r="D2023" s="64">
        <f>D2022*(1+'Daily Returns'!D2023)</f>
        <v>356.83830475031073</v>
      </c>
      <c r="E2023" s="64">
        <f>E2022*(1+'Daily Returns'!E2023)</f>
        <v>298.2659066916143</v>
      </c>
      <c r="F2023" s="39">
        <f>F2022*(1+'Daily Returns'!E2023)</f>
        <v>298265.90669161372</v>
      </c>
    </row>
    <row r="2024" spans="1:6" x14ac:dyDescent="0.25">
      <c r="A2024" s="60">
        <f>'Daily Prices'!A2024</f>
        <v>45372</v>
      </c>
      <c r="B2024" s="65">
        <f>B2023*(1+'Daily Returns'!B2024)</f>
        <v>264.07737660292366</v>
      </c>
      <c r="C2024" s="65">
        <f>C2023*(1+'Daily Returns'!C2024)</f>
        <v>236.62242368521436</v>
      </c>
      <c r="D2024" s="65">
        <f>D2023*(1+'Daily Returns'!D2024)</f>
        <v>360.20004618065144</v>
      </c>
      <c r="E2024" s="65">
        <f>E2023*(1+'Daily Returns'!E2024)</f>
        <v>300.48839176191353</v>
      </c>
      <c r="F2024" s="66">
        <f>F2023*(1+'Daily Returns'!E2024)</f>
        <v>300488.39176191296</v>
      </c>
    </row>
    <row r="2025" spans="1:6" x14ac:dyDescent="0.25">
      <c r="A2025" s="63">
        <f>'Daily Prices'!A2025</f>
        <v>45377</v>
      </c>
      <c r="B2025" s="64">
        <f>B2024*(1+'Daily Returns'!B2025)</f>
        <v>263.4561287559697</v>
      </c>
      <c r="C2025" s="64">
        <f>C2024*(1+'Daily Returns'!C2025)</f>
        <v>237.98757915670467</v>
      </c>
      <c r="D2025" s="64">
        <f>D2024*(1+'Daily Returns'!D2025)</f>
        <v>361.86842712903405</v>
      </c>
      <c r="E2025" s="64">
        <f>E2024*(1+'Daily Returns'!E2025)</f>
        <v>301.38731033853554</v>
      </c>
      <c r="F2025" s="39">
        <f>F2024*(1+'Daily Returns'!E2025)</f>
        <v>301387.310338535</v>
      </c>
    </row>
    <row r="2026" spans="1:6" x14ac:dyDescent="0.25">
      <c r="A2026" s="60">
        <f>'Daily Prices'!A2026</f>
        <v>45378</v>
      </c>
      <c r="B2026" s="65">
        <f>B2025*(1+'Daily Returns'!B2026)</f>
        <v>265.36836809107558</v>
      </c>
      <c r="C2026" s="65">
        <f>C2025*(1+'Daily Returns'!C2026)</f>
        <v>239.37587352275082</v>
      </c>
      <c r="D2026" s="65">
        <f>D2025*(1+'Daily Returns'!D2026)</f>
        <v>362.58380738470692</v>
      </c>
      <c r="E2026" s="65">
        <f>E2025*(1+'Daily Returns'!E2026)</f>
        <v>302.92557515584878</v>
      </c>
      <c r="F2026" s="66">
        <f>F2025*(1+'Daily Returns'!E2026)</f>
        <v>302925.57515584823</v>
      </c>
    </row>
    <row r="2027" spans="1:6" x14ac:dyDescent="0.25">
      <c r="A2027" s="63">
        <f>'Daily Prices'!A2027</f>
        <v>45379</v>
      </c>
      <c r="B2027" s="64">
        <f>B2026*(1+'Daily Returns'!B2027)</f>
        <v>267.74967881533519</v>
      </c>
      <c r="C2027" s="64">
        <f>C2026*(1+'Daily Returns'!C2027)</f>
        <v>241.8775077235569</v>
      </c>
      <c r="D2027" s="64">
        <f>D2026*(1+'Daily Returns'!D2027)</f>
        <v>365.33743361531629</v>
      </c>
      <c r="E2027" s="64">
        <f>E2026*(1+'Daily Returns'!E2027)</f>
        <v>305.69754981073908</v>
      </c>
      <c r="F2027" s="39">
        <f>F2026*(1+'Daily Returns'!E2027)</f>
        <v>305697.54981073854</v>
      </c>
    </row>
    <row r="2028" spans="1:6" x14ac:dyDescent="0.25">
      <c r="A2028" s="60">
        <f>'Daily Prices'!A2028</f>
        <v>45383</v>
      </c>
      <c r="B2028" s="65">
        <f>B2027*(1+'Daily Returns'!B2028)</f>
        <v>269.0700440679168</v>
      </c>
      <c r="C2028" s="65">
        <f>C2027*(1+'Daily Returns'!C2028)</f>
        <v>241.8775077235569</v>
      </c>
      <c r="D2028" s="65">
        <f>D2027*(1+'Daily Returns'!D2028)</f>
        <v>365.6878187111999</v>
      </c>
      <c r="E2028" s="65">
        <f>E2027*(1+'Daily Returns'!E2028)</f>
        <v>306.23775540274022</v>
      </c>
      <c r="F2028" s="66">
        <f>F2027*(1+'Daily Returns'!E2028)</f>
        <v>306237.75540273968</v>
      </c>
    </row>
    <row r="2029" spans="1:6" x14ac:dyDescent="0.25">
      <c r="A2029" s="63">
        <f>'Daily Prices'!A2029</f>
        <v>45385</v>
      </c>
      <c r="B2029" s="64">
        <f>B2028*(1+'Daily Returns'!B2029)</f>
        <v>268.56934498686485</v>
      </c>
      <c r="C2029" s="64">
        <f>C2028*(1+'Daily Returns'!C2029)</f>
        <v>249.45034643484894</v>
      </c>
      <c r="D2029" s="64">
        <f>D2028*(1+'Daily Returns'!D2029)</f>
        <v>366.03853985180314</v>
      </c>
      <c r="E2029" s="64">
        <f>E2028*(1+'Daily Returns'!E2029)</f>
        <v>309.99005427367979</v>
      </c>
      <c r="F2029" s="39">
        <f>F2028*(1+'Daily Returns'!E2029)</f>
        <v>309990.05427367927</v>
      </c>
    </row>
    <row r="2030" spans="1:6" x14ac:dyDescent="0.25">
      <c r="A2030" s="60">
        <f>'Daily Prices'!A2030</f>
        <v>45386</v>
      </c>
      <c r="B2030" s="65">
        <f>B2029*(1+'Daily Returns'!B2030)</f>
        <v>269.84466804374307</v>
      </c>
      <c r="C2030" s="65">
        <f>C2029*(1+'Daily Returns'!C2030)</f>
        <v>250.52139161976433</v>
      </c>
      <c r="D2030" s="65">
        <f>D2029*(1+'Daily Returns'!D2030)</f>
        <v>370.1893406662619</v>
      </c>
      <c r="E2030" s="65">
        <f>E2029*(1+'Daily Returns'!E2030)</f>
        <v>312.01861674838727</v>
      </c>
      <c r="F2030" s="66">
        <f>F2029*(1+'Daily Returns'!E2030)</f>
        <v>312018.61674838676</v>
      </c>
    </row>
    <row r="2031" spans="1:6" x14ac:dyDescent="0.25">
      <c r="A2031" s="63">
        <f>'Daily Prices'!A2031</f>
        <v>45391</v>
      </c>
      <c r="B2031" s="64">
        <f>B2030*(1+'Daily Returns'!B2031)</f>
        <v>271.50264981892173</v>
      </c>
      <c r="C2031" s="64">
        <f>C2030*(1+'Daily Returns'!C2031)</f>
        <v>257.03635309009803</v>
      </c>
      <c r="D2031" s="64">
        <f>D2030*(1+'Daily Returns'!D2031)</f>
        <v>369.49663069133379</v>
      </c>
      <c r="E2031" s="64">
        <f>E2030*(1+'Daily Returns'!E2031)</f>
        <v>315.66428492673288</v>
      </c>
      <c r="F2031" s="39">
        <f>F2030*(1+'Daily Returns'!E2031)</f>
        <v>315664.28492673236</v>
      </c>
    </row>
    <row r="2032" spans="1:6" x14ac:dyDescent="0.25">
      <c r="A2032" s="60">
        <f>'Daily Prices'!A2032</f>
        <v>45392</v>
      </c>
      <c r="B2032" s="65">
        <f>B2031*(1+'Daily Returns'!B2032)</f>
        <v>272.79120561126081</v>
      </c>
      <c r="C2032" s="65">
        <f>C2031*(1+'Daily Returns'!C2032)</f>
        <v>254.82409919798772</v>
      </c>
      <c r="D2032" s="65">
        <f>D2031*(1+'Daily Returns'!D2032)</f>
        <v>368.8052169371681</v>
      </c>
      <c r="E2032" s="65">
        <f>E2031*(1+'Daily Returns'!E2032)</f>
        <v>314.84978440625332</v>
      </c>
      <c r="F2032" s="66">
        <f>F2031*(1+'Daily Returns'!E2032)</f>
        <v>314849.78440625285</v>
      </c>
    </row>
    <row r="2033" spans="1:6" x14ac:dyDescent="0.25">
      <c r="A2033" s="63">
        <f>'Daily Prices'!A2033</f>
        <v>45394</v>
      </c>
      <c r="B2033" s="64">
        <f>B2032*(1+'Daily Returns'!B2033)</f>
        <v>269.90745082984449</v>
      </c>
      <c r="C2033" s="64">
        <f>C2032*(1+'Daily Returns'!C2033)</f>
        <v>262.89417519602324</v>
      </c>
      <c r="D2033" s="64">
        <f>D2032*(1+'Daily Returns'!D2033)</f>
        <v>368.11509697823527</v>
      </c>
      <c r="E2033" s="64">
        <f>E2032*(1+'Daily Returns'!E2033)</f>
        <v>317.66294352509652</v>
      </c>
      <c r="F2033" s="39">
        <f>F2032*(1+'Daily Returns'!E2033)</f>
        <v>317662.94352509605</v>
      </c>
    </row>
    <row r="2034" spans="1:6" x14ac:dyDescent="0.25">
      <c r="A2034" s="60">
        <f>'Daily Prices'!A2034</f>
        <v>45397</v>
      </c>
      <c r="B2034" s="65">
        <f>B2033*(1+'Daily Returns'!B2034)</f>
        <v>266.83512956811046</v>
      </c>
      <c r="C2034" s="65">
        <f>C2033*(1+'Daily Returns'!C2034)</f>
        <v>256.48020726998976</v>
      </c>
      <c r="D2034" s="65">
        <f>D2033*(1+'Daily Returns'!D2034)</f>
        <v>367.42626839354415</v>
      </c>
      <c r="E2034" s="65">
        <f>E2033*(1+'Daily Returns'!E2034)</f>
        <v>313.29976632097492</v>
      </c>
      <c r="F2034" s="66">
        <f>F2033*(1+'Daily Returns'!E2034)</f>
        <v>313299.76632097445</v>
      </c>
    </row>
    <row r="2035" spans="1:6" x14ac:dyDescent="0.25">
      <c r="A2035" s="63">
        <f>'Daily Prices'!A2035</f>
        <v>45398</v>
      </c>
      <c r="B2035" s="64">
        <f>B2034*(1+'Daily Returns'!B2035)</f>
        <v>265.17703873192517</v>
      </c>
      <c r="C2035" s="64">
        <f>C2034*(1+'Daily Returns'!C2035)</f>
        <v>259.71628518281472</v>
      </c>
      <c r="D2035" s="64">
        <f>D2034*(1+'Daily Returns'!D2035)</f>
        <v>366.7159260269957</v>
      </c>
      <c r="E2035" s="64">
        <f>E2034*(1+'Daily Returns'!E2035)</f>
        <v>314.1152049376376</v>
      </c>
      <c r="F2035" s="39">
        <f>F2034*(1+'Daily Returns'!E2035)</f>
        <v>314115.20493763714</v>
      </c>
    </row>
    <row r="2036" spans="1:6" x14ac:dyDescent="0.25">
      <c r="A2036" s="60">
        <f>'Daily Prices'!A2036</f>
        <v>45400</v>
      </c>
      <c r="B2036" s="65">
        <f>B2035*(1+'Daily Returns'!B2036)</f>
        <v>263.52407376304757</v>
      </c>
      <c r="C2036" s="65">
        <f>C2035*(1+'Daily Returns'!C2036)</f>
        <v>260.8049007287712</v>
      </c>
      <c r="D2036" s="65">
        <f>D2035*(1+'Daily Returns'!D2036)</f>
        <v>364.4877096496578</v>
      </c>
      <c r="E2036" s="65">
        <f>E2035*(1+'Daily Returns'!E2036)</f>
        <v>313.48187005309057</v>
      </c>
      <c r="F2036" s="66">
        <f>F2035*(1+'Daily Returns'!E2036)</f>
        <v>313481.87005309016</v>
      </c>
    </row>
    <row r="2037" spans="1:6" x14ac:dyDescent="0.25">
      <c r="A2037" s="63">
        <f>'Daily Prices'!A2037</f>
        <v>45401</v>
      </c>
      <c r="B2037" s="64">
        <f>B2036*(1+'Daily Returns'!B2037)</f>
        <v>265.70289455182035</v>
      </c>
      <c r="C2037" s="64">
        <f>C2036*(1+'Daily Returns'!C2037)</f>
        <v>260.0113257420474</v>
      </c>
      <c r="D2037" s="64">
        <f>D2036*(1+'Daily Returns'!D2037)</f>
        <v>366.81521442515691</v>
      </c>
      <c r="E2037" s="64">
        <f>E2036*(1+'Daily Returns'!E2037)</f>
        <v>314.4784270281333</v>
      </c>
      <c r="F2037" s="39">
        <f>F2036*(1+'Daily Returns'!E2037)</f>
        <v>314478.42702813289</v>
      </c>
    </row>
    <row r="2038" spans="1:6" x14ac:dyDescent="0.25">
      <c r="A2038" s="60">
        <f>'Daily Prices'!A2038</f>
        <v>45404</v>
      </c>
      <c r="B2038" s="65">
        <f>B2037*(1+'Daily Returns'!B2038)</f>
        <v>267.73975426373926</v>
      </c>
      <c r="C2038" s="65">
        <f>C2037*(1+'Daily Returns'!C2038)</f>
        <v>255.09949921195511</v>
      </c>
      <c r="D2038" s="65">
        <f>D2037*(1+'Daily Returns'!D2038)</f>
        <v>369.7858897122116</v>
      </c>
      <c r="E2038" s="65">
        <f>E2037*(1+'Daily Returns'!E2038)</f>
        <v>313.58940283121001</v>
      </c>
      <c r="F2038" s="66">
        <f>F2037*(1+'Daily Returns'!E2038)</f>
        <v>313589.40283120959</v>
      </c>
    </row>
    <row r="2039" spans="1:6" x14ac:dyDescent="0.25">
      <c r="A2039" s="63">
        <f>'Daily Prices'!A2039</f>
        <v>45405</v>
      </c>
      <c r="B2039" s="64">
        <f>B2038*(1+'Daily Returns'!B2039)</f>
        <v>268.06631927100636</v>
      </c>
      <c r="C2039" s="64">
        <f>C2038*(1+'Daily Returns'!C2039)</f>
        <v>254.07146931063346</v>
      </c>
      <c r="D2039" s="64">
        <f>D2038*(1+'Daily Returns'!D2039)</f>
        <v>370.97693066605194</v>
      </c>
      <c r="E2039" s="64">
        <f>E2038*(1+'Daily Returns'!E2039)</f>
        <v>313.5016649888575</v>
      </c>
      <c r="F2039" s="39">
        <f>F2038*(1+'Daily Returns'!E2039)</f>
        <v>313501.66498885705</v>
      </c>
    </row>
    <row r="2040" spans="1:6" x14ac:dyDescent="0.25">
      <c r="A2040" s="60">
        <f>'Daily Prices'!A2040</f>
        <v>45406</v>
      </c>
      <c r="B2040" s="65">
        <f>B2039*(1+'Daily Returns'!B2040)</f>
        <v>268.4825324256542</v>
      </c>
      <c r="C2040" s="65">
        <f>C2039*(1+'Daily Returns'!C2040)</f>
        <v>253.34179488378965</v>
      </c>
      <c r="D2040" s="65">
        <f>D2039*(1+'Daily Returns'!D2040)</f>
        <v>373.14133378114673</v>
      </c>
      <c r="E2040" s="65">
        <f>E2039*(1+'Daily Returns'!E2040)</f>
        <v>313.83627304890132</v>
      </c>
      <c r="F2040" s="66">
        <f>F2039*(1+'Daily Returns'!E2040)</f>
        <v>313836.27304890088</v>
      </c>
    </row>
    <row r="2041" spans="1:6" x14ac:dyDescent="0.25">
      <c r="A2041" s="63">
        <f>'Daily Prices'!A2041</f>
        <v>45407</v>
      </c>
      <c r="B2041" s="64">
        <f>B2040*(1+'Daily Returns'!B2041)</f>
        <v>270.25113841513922</v>
      </c>
      <c r="C2041" s="64">
        <f>C2040*(1+'Daily Returns'!C2041)</f>
        <v>252.76666364000587</v>
      </c>
      <c r="D2041" s="64">
        <f>D2040*(1+'Daily Returns'!D2041)</f>
        <v>376.77218245555218</v>
      </c>
      <c r="E2041" s="64">
        <f>E2040*(1+'Daily Returns'!E2041)</f>
        <v>315.08763258936108</v>
      </c>
      <c r="F2041" s="39">
        <f>F2040*(1+'Daily Returns'!E2041)</f>
        <v>315087.63258936064</v>
      </c>
    </row>
    <row r="2042" spans="1:6" x14ac:dyDescent="0.25">
      <c r="A2042" s="60">
        <f>'Daily Prices'!A2042</f>
        <v>45408</v>
      </c>
      <c r="B2042" s="65">
        <f>B2041*(1+'Daily Returns'!B2042)</f>
        <v>268.03618207953087</v>
      </c>
      <c r="C2042" s="65">
        <f>C2041*(1+'Daily Returns'!C2042)</f>
        <v>256.01601431624198</v>
      </c>
      <c r="D2042" s="65">
        <f>D2041*(1+'Daily Returns'!D2042)</f>
        <v>375.12563236004218</v>
      </c>
      <c r="E2042" s="65">
        <f>E2041*(1+'Daily Returns'!E2042)</f>
        <v>315.52000712725811</v>
      </c>
      <c r="F2042" s="66">
        <f>F2041*(1+'Daily Returns'!E2042)</f>
        <v>315520.00712725765</v>
      </c>
    </row>
    <row r="2043" spans="1:6" x14ac:dyDescent="0.25">
      <c r="A2043" s="63">
        <f>'Daily Prices'!A2043</f>
        <v>45411</v>
      </c>
      <c r="B2043" s="64">
        <f>B2042*(1+'Daily Returns'!B2043)</f>
        <v>271.45749856221164</v>
      </c>
      <c r="C2043" s="64">
        <f>C2042*(1+'Daily Returns'!C2043)</f>
        <v>255.07649134171723</v>
      </c>
      <c r="D2043" s="64">
        <f>D2042*(1+'Daily Returns'!D2043)</f>
        <v>377.56271122399824</v>
      </c>
      <c r="E2043" s="64">
        <f>E2042*(1+'Daily Returns'!E2043)</f>
        <v>316.88002841842723</v>
      </c>
      <c r="F2043" s="39">
        <f>F2042*(1+'Daily Returns'!E2043)</f>
        <v>316880.02841842675</v>
      </c>
    </row>
    <row r="2044" spans="1:6" x14ac:dyDescent="0.25">
      <c r="A2044" s="60">
        <f>'Daily Prices'!A2044</f>
        <v>45412</v>
      </c>
      <c r="B2044" s="65">
        <f>B2043*(1+'Daily Returns'!B2044)</f>
        <v>270.77223190441526</v>
      </c>
      <c r="C2044" s="65">
        <f>C2043*(1+'Daily Returns'!C2044)</f>
        <v>252.29798965458269</v>
      </c>
      <c r="D2044" s="65">
        <f>D2043*(1+'Daily Returns'!D2044)</f>
        <v>377.483364470288</v>
      </c>
      <c r="E2044" s="65">
        <f>E2043*(1+'Daily Returns'!E2044)</f>
        <v>315.23938433439952</v>
      </c>
      <c r="F2044" s="66">
        <f>F2043*(1+'Daily Returns'!E2044)</f>
        <v>315239.38433439907</v>
      </c>
    </row>
    <row r="2045" spans="1:6" x14ac:dyDescent="0.25">
      <c r="A2045" s="63">
        <f>'Daily Prices'!A2045</f>
        <v>45414</v>
      </c>
      <c r="B2045" s="64">
        <f>B2044*(1+'Daily Returns'!B2045)</f>
        <v>271.23875853674951</v>
      </c>
      <c r="C2045" s="64">
        <f>C2044*(1+'Daily Returns'!C2045)</f>
        <v>250.1826151431886</v>
      </c>
      <c r="D2045" s="64">
        <f>D2044*(1+'Daily Returns'!D2045)</f>
        <v>372.10105197293291</v>
      </c>
      <c r="E2045" s="64">
        <f>E2044*(1+'Daily Returns'!E2045)</f>
        <v>312.99664215309861</v>
      </c>
      <c r="F2045" s="39">
        <f>F2044*(1+'Daily Returns'!E2045)</f>
        <v>312996.64215309813</v>
      </c>
    </row>
    <row r="2046" spans="1:6" x14ac:dyDescent="0.25">
      <c r="A2046" s="60">
        <f>'Daily Prices'!A2046</f>
        <v>45415</v>
      </c>
      <c r="B2046" s="65">
        <f>B2045*(1+'Daily Returns'!B2046)</f>
        <v>268.57418002482149</v>
      </c>
      <c r="C2046" s="65">
        <f>C2045*(1+'Daily Returns'!C2046)</f>
        <v>250.73940298245503</v>
      </c>
      <c r="D2046" s="65">
        <f>D2045*(1+'Daily Returns'!D2046)</f>
        <v>366.79548269275278</v>
      </c>
      <c r="E2046" s="65">
        <f>E2045*(1+'Daily Returns'!E2046)</f>
        <v>311.01398555927517</v>
      </c>
      <c r="F2046" s="66">
        <f>F2045*(1+'Daily Returns'!E2046)</f>
        <v>311013.98555927468</v>
      </c>
    </row>
    <row r="2047" spans="1:6" x14ac:dyDescent="0.25">
      <c r="A2047" s="63">
        <f>'Daily Prices'!A2047</f>
        <v>45418</v>
      </c>
      <c r="B2047" s="64">
        <f>B2046*(1+'Daily Returns'!B2047)</f>
        <v>268.63739905494924</v>
      </c>
      <c r="C2047" s="64">
        <f>C2046*(1+'Daily Returns'!C2047)</f>
        <v>250.73940298245503</v>
      </c>
      <c r="D2047" s="64">
        <f>D2046*(1+'Daily Returns'!D2047)</f>
        <v>386.6653372237044</v>
      </c>
      <c r="E2047" s="64">
        <f>E2046*(1+'Daily Returns'!E2047)</f>
        <v>316.09037467465413</v>
      </c>
      <c r="F2047" s="39">
        <f>F2046*(1+'Daily Returns'!E2047)</f>
        <v>316090.37467465363</v>
      </c>
    </row>
    <row r="2048" spans="1:6" x14ac:dyDescent="0.25">
      <c r="A2048" s="60">
        <f>'Daily Prices'!A2048</f>
        <v>45419</v>
      </c>
      <c r="B2048" s="65">
        <f>B2047*(1+'Daily Returns'!B2048)</f>
        <v>267.24254513489683</v>
      </c>
      <c r="C2048" s="65">
        <f>C2047*(1+'Daily Returns'!C2048)</f>
        <v>253.66348578929998</v>
      </c>
      <c r="D2048" s="65">
        <f>D2047*(1+'Daily Returns'!D2048)</f>
        <v>383.20925491451652</v>
      </c>
      <c r="E2048" s="65">
        <f>E2047*(1+'Daily Returns'!E2048)</f>
        <v>316.22489791467825</v>
      </c>
      <c r="F2048" s="66">
        <f>F2047*(1+'Daily Returns'!E2048)</f>
        <v>316224.8979146778</v>
      </c>
    </row>
    <row r="2049" spans="1:6" x14ac:dyDescent="0.25">
      <c r="A2049" s="63">
        <f>'Daily Prices'!A2049</f>
        <v>45420</v>
      </c>
      <c r="B2049" s="64">
        <f>B2048*(1+'Daily Returns'!B2049)</f>
        <v>267.077281356311</v>
      </c>
      <c r="C2049" s="64">
        <f>C2048*(1+'Daily Returns'!C2049)</f>
        <v>252.52551338275916</v>
      </c>
      <c r="D2049" s="64">
        <f>D2048*(1+'Daily Returns'!D2049)</f>
        <v>379.78406367255928</v>
      </c>
      <c r="E2049" s="64">
        <f>E2048*(1+'Daily Returns'!E2049)</f>
        <v>314.75083660200619</v>
      </c>
      <c r="F2049" s="39">
        <f>F2048*(1+'Daily Returns'!E2049)</f>
        <v>314750.8366020057</v>
      </c>
    </row>
    <row r="2050" spans="1:6" x14ac:dyDescent="0.25">
      <c r="A2050" s="60">
        <f>'Daily Prices'!A2050</f>
        <v>45421</v>
      </c>
      <c r="B2050" s="65">
        <f>B2049*(1+'Daily Returns'!B2050)</f>
        <v>263.21572194387358</v>
      </c>
      <c r="C2050" s="65">
        <f>C2049*(1+'Daily Returns'!C2050)</f>
        <v>254.32202711391091</v>
      </c>
      <c r="D2050" s="65">
        <f>D2049*(1+'Daily Returns'!D2050)</f>
        <v>376.38948738807807</v>
      </c>
      <c r="E2050" s="65">
        <f>E2049*(1+'Daily Returns'!E2050)</f>
        <v>313.43727028585869</v>
      </c>
      <c r="F2050" s="66">
        <f>F2049*(1+'Daily Returns'!E2050)</f>
        <v>313437.27028585819</v>
      </c>
    </row>
    <row r="2051" spans="1:6" x14ac:dyDescent="0.25">
      <c r="A2051" s="63">
        <f>'Daily Prices'!A2051</f>
        <v>45425</v>
      </c>
      <c r="B2051" s="64">
        <f>B2050*(1+'Daily Returns'!B2051)</f>
        <v>264.56793301036663</v>
      </c>
      <c r="C2051" s="64">
        <f>C2050*(1+'Daily Returns'!C2051)</f>
        <v>256.44565615733785</v>
      </c>
      <c r="D2051" s="64">
        <f>D2050*(1+'Daily Returns'!D2051)</f>
        <v>373.0252524192374</v>
      </c>
      <c r="E2051" s="64">
        <f>E2050*(1+'Daily Returns'!E2051)</f>
        <v>314.12676729157425</v>
      </c>
      <c r="F2051" s="39">
        <f>F2050*(1+'Daily Returns'!E2051)</f>
        <v>314126.76729157375</v>
      </c>
    </row>
    <row r="2052" spans="1:6" x14ac:dyDescent="0.25">
      <c r="A2052" s="60">
        <f>'Daily Prices'!A2052</f>
        <v>45426</v>
      </c>
      <c r="B2052" s="65">
        <f>B2051*(1+'Daily Returns'!B2052)</f>
        <v>265.7620783247059</v>
      </c>
      <c r="C2052" s="65">
        <f>C2051*(1+'Daily Returns'!C2052)</f>
        <v>257.67319678765142</v>
      </c>
      <c r="D2052" s="65">
        <f>D2051*(1+'Daily Returns'!D2052)</f>
        <v>374.01351833581833</v>
      </c>
      <c r="E2052" s="65">
        <f>E2051*(1+'Daily Returns'!E2052)</f>
        <v>315.40324262325817</v>
      </c>
      <c r="F2052" s="66">
        <f>F2051*(1+'Daily Returns'!E2052)</f>
        <v>315403.24262325763</v>
      </c>
    </row>
    <row r="2053" spans="1:6" x14ac:dyDescent="0.25">
      <c r="A2053" s="63">
        <f>'Daily Prices'!A2053</f>
        <v>45427</v>
      </c>
      <c r="B2053" s="64">
        <f>B2052*(1+'Daily Returns'!B2053)</f>
        <v>265.33463188638393</v>
      </c>
      <c r="C2053" s="64">
        <f>C2052*(1+'Daily Returns'!C2053)</f>
        <v>257.55233995674445</v>
      </c>
      <c r="D2053" s="64">
        <f>D2052*(1+'Daily Returns'!D2053)</f>
        <v>375.99298893763614</v>
      </c>
      <c r="E2053" s="64">
        <f>E2052*(1+'Daily Returns'!E2053)</f>
        <v>315.69266504310394</v>
      </c>
      <c r="F2053" s="39">
        <f>F2052*(1+'Daily Returns'!E2053)</f>
        <v>315692.66504310339</v>
      </c>
    </row>
    <row r="2054" spans="1:6" x14ac:dyDescent="0.25">
      <c r="A2054" s="60">
        <f>'Daily Prices'!A2054</f>
        <v>45428</v>
      </c>
      <c r="B2054" s="65">
        <f>B2053*(1+'Daily Returns'!B2054)</f>
        <v>267.7946483037008</v>
      </c>
      <c r="C2054" s="65">
        <f>C2053*(1+'Daily Returns'!C2054)</f>
        <v>259.88212266208507</v>
      </c>
      <c r="D2054" s="65">
        <f>D2053*(1+'Daily Returns'!D2054)</f>
        <v>380.93620772896253</v>
      </c>
      <c r="E2054" s="65">
        <f>E2053*(1+'Daily Returns'!E2054)</f>
        <v>318.95815446568514</v>
      </c>
      <c r="F2054" s="66">
        <f>F2053*(1+'Daily Returns'!E2054)</f>
        <v>318958.15446568461</v>
      </c>
    </row>
    <row r="2055" spans="1:6" x14ac:dyDescent="0.25">
      <c r="A2055" s="63">
        <f>'Daily Prices'!A2055</f>
        <v>45429</v>
      </c>
      <c r="B2055" s="64">
        <f>B2054*(1+'Daily Returns'!B2055)</f>
        <v>268.71552308930501</v>
      </c>
      <c r="C2055" s="64">
        <f>C2054*(1+'Daily Returns'!C2055)</f>
        <v>262.20272056273461</v>
      </c>
      <c r="D2055" s="64">
        <f>D2054*(1+'Daily Returns'!D2055)</f>
        <v>381.73744201179801</v>
      </c>
      <c r="E2055" s="64">
        <f>E2054*(1+'Daily Returns'!E2055)</f>
        <v>320.62770558540836</v>
      </c>
      <c r="F2055" s="39">
        <f>F2054*(1+'Daily Returns'!E2055)</f>
        <v>320627.70558540785</v>
      </c>
    </row>
    <row r="2056" spans="1:6" x14ac:dyDescent="0.25">
      <c r="A2056" s="60">
        <f>'Daily Prices'!A2056</f>
        <v>45433</v>
      </c>
      <c r="B2056" s="65">
        <f>B2055*(1+'Daily Returns'!B2056)</f>
        <v>268.84741419988779</v>
      </c>
      <c r="C2056" s="65">
        <f>C2055*(1+'Daily Returns'!C2056)</f>
        <v>264.76441631090375</v>
      </c>
      <c r="D2056" s="65">
        <f>D2055*(1+'Daily Returns'!D2056)</f>
        <v>384.05340162472027</v>
      </c>
      <c r="E2056" s="65">
        <f>E2055*(1+'Daily Returns'!E2056)</f>
        <v>322.51148175956808</v>
      </c>
      <c r="F2056" s="66">
        <f>F2055*(1+'Daily Returns'!E2056)</f>
        <v>322511.48175956757</v>
      </c>
    </row>
    <row r="2057" spans="1:6" x14ac:dyDescent="0.25">
      <c r="A2057" s="63">
        <f>'Daily Prices'!A2057</f>
        <v>45434</v>
      </c>
      <c r="B2057" s="64">
        <f>B2056*(1+'Daily Returns'!B2057)</f>
        <v>269.8207836833094</v>
      </c>
      <c r="C2057" s="64">
        <f>C2056*(1+'Daily Returns'!C2057)</f>
        <v>262.62590290495422</v>
      </c>
      <c r="D2057" s="64">
        <f>D2056*(1+'Daily Returns'!D2057)</f>
        <v>384.74674111547364</v>
      </c>
      <c r="E2057" s="64">
        <f>E2056*(1+'Daily Returns'!E2057)</f>
        <v>321.99447569582463</v>
      </c>
      <c r="F2057" s="39">
        <f>F2056*(1+'Daily Returns'!E2057)</f>
        <v>321994.47569582413</v>
      </c>
    </row>
    <row r="2058" spans="1:6" x14ac:dyDescent="0.25">
      <c r="A2058" s="60">
        <f>'Daily Prices'!A2058</f>
        <v>45435</v>
      </c>
      <c r="B2058" s="65">
        <f>B2057*(1+'Daily Returns'!B2058)</f>
        <v>274.17224513715075</v>
      </c>
      <c r="C2058" s="65">
        <f>C2057*(1+'Daily Returns'!C2058)</f>
        <v>257.0417643944308</v>
      </c>
      <c r="D2058" s="65">
        <f>D2057*(1+'Daily Returns'!D2058)</f>
        <v>389.78798883268018</v>
      </c>
      <c r="E2058" s="65">
        <f>E2057*(1+'Daily Returns'!E2058)</f>
        <v>322.07945491893867</v>
      </c>
      <c r="F2058" s="66">
        <f>F2057*(1+'Daily Returns'!E2058)</f>
        <v>322079.45491893817</v>
      </c>
    </row>
    <row r="2059" spans="1:6" x14ac:dyDescent="0.25">
      <c r="A2059" s="63">
        <f>'Daily Prices'!A2059</f>
        <v>45436</v>
      </c>
      <c r="B2059" s="64">
        <f>B2058*(1+'Daily Returns'!B2059)</f>
        <v>274.14443458048157</v>
      </c>
      <c r="C2059" s="64">
        <f>C2058*(1+'Daily Returns'!C2059)</f>
        <v>254.96796389913251</v>
      </c>
      <c r="D2059" s="64">
        <f>D2058*(1+'Daily Returns'!D2059)</f>
        <v>390.69438905098872</v>
      </c>
      <c r="E2059" s="64">
        <f>E2058*(1+'Daily Returns'!E2059)</f>
        <v>321.25493124874941</v>
      </c>
      <c r="F2059" s="39">
        <f>F2058*(1+'Daily Returns'!E2059)</f>
        <v>321254.93124874891</v>
      </c>
    </row>
    <row r="2060" spans="1:6" x14ac:dyDescent="0.25">
      <c r="A2060" s="60">
        <f>'Daily Prices'!A2060</f>
        <v>45439</v>
      </c>
      <c r="B2060" s="65">
        <f>B2059*(1+'Daily Returns'!B2060)</f>
        <v>274.07212713314169</v>
      </c>
      <c r="C2060" s="65">
        <f>C2059*(1+'Daily Returns'!C2060)</f>
        <v>254.96796389913251</v>
      </c>
      <c r="D2060" s="65">
        <f>D2059*(1+'Daily Returns'!D2060)</f>
        <v>390.84027792355113</v>
      </c>
      <c r="E2060" s="65">
        <f>E2059*(1+'Daily Returns'!E2060)</f>
        <v>321.26549916339405</v>
      </c>
      <c r="F2060" s="66">
        <f>F2059*(1+'Daily Returns'!E2060)</f>
        <v>321265.49916339357</v>
      </c>
    </row>
    <row r="2061" spans="1:6" x14ac:dyDescent="0.25">
      <c r="A2061" s="63">
        <f>'Daily Prices'!A2061</f>
        <v>45440</v>
      </c>
      <c r="B2061" s="64">
        <f>B2060*(1+'Daily Returns'!B2061)</f>
        <v>273.27216465012793</v>
      </c>
      <c r="C2061" s="64">
        <f>C2060*(1+'Daily Returns'!C2061)</f>
        <v>256.21941646747774</v>
      </c>
      <c r="D2061" s="64">
        <f>D2060*(1+'Daily Returns'!D2061)</f>
        <v>389.79218707361724</v>
      </c>
      <c r="E2061" s="64">
        <f>E2060*(1+'Daily Returns'!E2061)</f>
        <v>321.35647457083115</v>
      </c>
      <c r="F2061" s="39">
        <f>F2060*(1+'Daily Returns'!E2061)</f>
        <v>321356.4745708307</v>
      </c>
    </row>
    <row r="2062" spans="1:6" x14ac:dyDescent="0.25">
      <c r="A2062" s="60">
        <f>'Daily Prices'!A2062</f>
        <v>45441</v>
      </c>
      <c r="B2062" s="65">
        <f>B2061*(1+'Daily Returns'!B2062)</f>
        <v>270.84537548613872</v>
      </c>
      <c r="C2062" s="65">
        <f>C2061*(1+'Daily Returns'!C2062)</f>
        <v>255.9665657386355</v>
      </c>
      <c r="D2062" s="65">
        <f>D2061*(1+'Daily Returns'!D2062)</f>
        <v>386.9984676420591</v>
      </c>
      <c r="E2062" s="65">
        <f>E2061*(1+'Daily Returns'!E2062)</f>
        <v>319.68251362727005</v>
      </c>
      <c r="F2062" s="66">
        <f>F2061*(1+'Daily Returns'!E2062)</f>
        <v>319682.5136272696</v>
      </c>
    </row>
    <row r="2063" spans="1:6" x14ac:dyDescent="0.25">
      <c r="A2063" s="63">
        <f>'Daily Prices'!A2063</f>
        <v>45442</v>
      </c>
      <c r="B2063" s="64">
        <f>B2062*(1+'Daily Returns'!B2063)</f>
        <v>268.60126350811385</v>
      </c>
      <c r="C2063" s="64">
        <f>C2062*(1+'Daily Returns'!C2063)</f>
        <v>256.18006986478775</v>
      </c>
      <c r="D2063" s="64">
        <f>D2062*(1+'Daily Returns'!D2063)</f>
        <v>384.96777850080929</v>
      </c>
      <c r="E2063" s="64">
        <f>E2062*(1+'Daily Returns'!E2063)</f>
        <v>318.49130780359457</v>
      </c>
      <c r="F2063" s="39">
        <f>F2062*(1+'Daily Returns'!E2063)</f>
        <v>318491.3078035941</v>
      </c>
    </row>
    <row r="2064" spans="1:6" x14ac:dyDescent="0.25">
      <c r="A2064" s="60">
        <f>'Daily Prices'!A2064</f>
        <v>45443</v>
      </c>
      <c r="B2064" s="65">
        <f>B2063*(1+'Daily Returns'!B2064)</f>
        <v>268.87649713496666</v>
      </c>
      <c r="C2064" s="65">
        <f>C2063*(1+'Daily Returns'!C2064)</f>
        <v>256.74917398994398</v>
      </c>
      <c r="D2064" s="65">
        <f>D2063*(1+'Daily Returns'!D2064)</f>
        <v>385.69449400701222</v>
      </c>
      <c r="E2064" s="65">
        <f>E2063*(1+'Daily Returns'!E2064)</f>
        <v>319.05259364850593</v>
      </c>
      <c r="F2064" s="66">
        <f>F2063*(1+'Daily Returns'!E2064)</f>
        <v>319052.59364850546</v>
      </c>
    </row>
    <row r="2065" spans="1:6" x14ac:dyDescent="0.25">
      <c r="A2065" s="63">
        <f>'Daily Prices'!A2065</f>
        <v>45446</v>
      </c>
      <c r="B2065" s="64">
        <f>B2064*(1+'Daily Returns'!B2065)</f>
        <v>277.99207053775001</v>
      </c>
      <c r="C2065" s="64">
        <f>C2064*(1+'Daily Returns'!C2065)</f>
        <v>254.63605309681958</v>
      </c>
      <c r="D2065" s="64">
        <f>D2064*(1+'Daily Returns'!D2065)</f>
        <v>381.1338499542004</v>
      </c>
      <c r="E2065" s="64">
        <f>E2064*(1+'Daily Returns'!E2065)</f>
        <v>320.11544391954311</v>
      </c>
      <c r="F2065" s="39">
        <f>F2064*(1+'Daily Returns'!E2065)</f>
        <v>320115.44391954265</v>
      </c>
    </row>
    <row r="2066" spans="1:6" x14ac:dyDescent="0.25">
      <c r="A2066" s="60">
        <f>'Daily Prices'!A2066</f>
        <v>45448</v>
      </c>
      <c r="B2066" s="65">
        <f>B2065*(1+'Daily Returns'!B2066)</f>
        <v>270.40673211781137</v>
      </c>
      <c r="C2066" s="65">
        <f>C2065*(1+'Daily Returns'!C2066)</f>
        <v>255.52332357333248</v>
      </c>
      <c r="D2066" s="65">
        <f>D2065*(1+'Daily Returns'!D2066)</f>
        <v>376.62713323117725</v>
      </c>
      <c r="E2066" s="65">
        <f>E2065*(1+'Daily Returns'!E2066)</f>
        <v>316.80563781463627</v>
      </c>
      <c r="F2066" s="66">
        <f>F2065*(1+'Daily Returns'!E2066)</f>
        <v>316805.63781463582</v>
      </c>
    </row>
    <row r="2067" spans="1:6" x14ac:dyDescent="0.25">
      <c r="A2067" s="63">
        <f>'Daily Prices'!A2067</f>
        <v>45449</v>
      </c>
      <c r="B2067" s="64">
        <f>B2066*(1+'Daily Returns'!B2067)</f>
        <v>272.92338755119431</v>
      </c>
      <c r="C2067" s="64">
        <f>C2066*(1+'Daily Returns'!C2067)</f>
        <v>258.20803805365534</v>
      </c>
      <c r="D2067" s="64">
        <f>D2066*(1+'Daily Returns'!D2067)</f>
        <v>391.38814836583589</v>
      </c>
      <c r="E2067" s="64">
        <f>E2066*(1+'Daily Returns'!E2067)</f>
        <v>322.74655594790585</v>
      </c>
      <c r="F2067" s="39">
        <f>F2066*(1+'Daily Returns'!E2067)</f>
        <v>322746.55594790535</v>
      </c>
    </row>
    <row r="2068" spans="1:6" x14ac:dyDescent="0.25">
      <c r="A2068" s="60">
        <f>'Daily Prices'!A2068</f>
        <v>45454</v>
      </c>
      <c r="B2068" s="65">
        <f>B2067*(1+'Daily Returns'!B2068)</f>
        <v>277.94775541542356</v>
      </c>
      <c r="C2068" s="65">
        <f>C2067*(1+'Daily Returns'!C2068)</f>
        <v>253.63467354177558</v>
      </c>
      <c r="D2068" s="65">
        <f>D2067*(1+'Daily Returns'!D2068)</f>
        <v>394.5579680179444</v>
      </c>
      <c r="E2068" s="65">
        <f>E2067*(1+'Daily Returns'!E2068)</f>
        <v>323.0266138400932</v>
      </c>
      <c r="F2068" s="66">
        <f>F2067*(1+'Daily Returns'!E2068)</f>
        <v>323026.61384009267</v>
      </c>
    </row>
    <row r="2069" spans="1:6" x14ac:dyDescent="0.25">
      <c r="A2069" s="63">
        <f>'Daily Prices'!A2069</f>
        <v>45455</v>
      </c>
      <c r="B2069" s="64">
        <f>B2068*(1+'Daily Returns'!B2069)</f>
        <v>278.49298774081512</v>
      </c>
      <c r="C2069" s="64">
        <f>C2068*(1+'Daily Returns'!C2069)</f>
        <v>254.34102564001844</v>
      </c>
      <c r="D2069" s="64">
        <f>D2068*(1+'Daily Returns'!D2069)</f>
        <v>397.7534597724607</v>
      </c>
      <c r="E2069" s="64">
        <f>E2068*(1+'Daily Returns'!E2069)</f>
        <v>324.36140285453126</v>
      </c>
      <c r="F2069" s="39">
        <f>F2068*(1+'Daily Returns'!E2069)</f>
        <v>324361.40285453072</v>
      </c>
    </row>
    <row r="2070" spans="1:6" x14ac:dyDescent="0.25">
      <c r="A2070" s="60">
        <f>'Daily Prices'!A2070</f>
        <v>45456</v>
      </c>
      <c r="B2070" s="65">
        <f>B2069*(1+'Daily Returns'!B2070)</f>
        <v>279.23580225639876</v>
      </c>
      <c r="C2070" s="65">
        <f>C2069*(1+'Daily Returns'!C2070)</f>
        <v>252.95275747883619</v>
      </c>
      <c r="D2070" s="65">
        <f>D2069*(1+'Daily Returns'!D2070)</f>
        <v>400.97483154558353</v>
      </c>
      <c r="E2070" s="65">
        <f>E2069*(1+'Daily Returns'!E2070)</f>
        <v>324.70085888227862</v>
      </c>
      <c r="F2070" s="66">
        <f>F2069*(1+'Daily Returns'!E2070)</f>
        <v>324700.85888227809</v>
      </c>
    </row>
    <row r="2071" spans="1:6" x14ac:dyDescent="0.25">
      <c r="A2071" s="63">
        <f>'Daily Prices'!A2071</f>
        <v>45457</v>
      </c>
      <c r="B2071" s="64">
        <f>B2070*(1+'Daily Returns'!B2071)</f>
        <v>279.89696643174852</v>
      </c>
      <c r="C2071" s="64">
        <f>C2070*(1+'Daily Returns'!C2071)</f>
        <v>254.95442908708483</v>
      </c>
      <c r="D2071" s="64">
        <f>D2070*(1+'Daily Returns'!D2071)</f>
        <v>402.31658934906386</v>
      </c>
      <c r="E2071" s="64">
        <f>E2070*(1+'Daily Returns'!E2071)</f>
        <v>326.28523346241082</v>
      </c>
      <c r="F2071" s="39">
        <f>F2070*(1+'Daily Returns'!E2071)</f>
        <v>326285.23346241028</v>
      </c>
    </row>
    <row r="2072" spans="1:6" x14ac:dyDescent="0.25">
      <c r="A2072" s="60">
        <f>'Daily Prices'!A2072</f>
        <v>45461</v>
      </c>
      <c r="B2072" s="65">
        <f>B2071*(1+'Daily Returns'!B2072)</f>
        <v>281.01800451803319</v>
      </c>
      <c r="C2072" s="65">
        <f>C2071*(1+'Daily Returns'!C2072)</f>
        <v>253.85554123459838</v>
      </c>
      <c r="D2072" s="65">
        <f>D2071*(1+'Daily Returns'!D2072)</f>
        <v>404.45244442578672</v>
      </c>
      <c r="E2072" s="65">
        <f>E2071*(1+'Daily Returns'!E2072)</f>
        <v>326.63441349139663</v>
      </c>
      <c r="F2072" s="66">
        <f>F2071*(1+'Daily Returns'!E2072)</f>
        <v>326634.41349139612</v>
      </c>
    </row>
    <row r="2073" spans="1:6" x14ac:dyDescent="0.25">
      <c r="A2073" s="63">
        <f>'Daily Prices'!A2073</f>
        <v>45462</v>
      </c>
      <c r="B2073" s="64">
        <f>B2072*(1+'Daily Returns'!B2073)</f>
        <v>281.15051364098639</v>
      </c>
      <c r="C2073" s="64">
        <f>C2072*(1+'Daily Returns'!C2073)</f>
        <v>253.88177230305843</v>
      </c>
      <c r="D2073" s="64">
        <f>D2072*(1+'Daily Returns'!D2073)</f>
        <v>405.22303154978181</v>
      </c>
      <c r="E2073" s="64">
        <f>E2072*(1+'Daily Returns'!E2073)</f>
        <v>326.88081671723808</v>
      </c>
      <c r="F2073" s="39">
        <f>F2072*(1+'Daily Returns'!E2073)</f>
        <v>326880.81671723758</v>
      </c>
    </row>
    <row r="2074" spans="1:6" x14ac:dyDescent="0.25">
      <c r="A2074" s="60">
        <f>'Daily Prices'!A2074</f>
        <v>45463</v>
      </c>
      <c r="B2074" s="65">
        <f>B2073*(1+'Daily Returns'!B2074)</f>
        <v>281.66433639649267</v>
      </c>
      <c r="C2074" s="65">
        <f>C2073*(1+'Daily Returns'!C2074)</f>
        <v>257.61645015553336</v>
      </c>
      <c r="D2074" s="65">
        <f>D2073*(1+'Daily Returns'!D2074)</f>
        <v>406.56667856168377</v>
      </c>
      <c r="E2074" s="65">
        <f>E2073*(1+'Daily Returns'!E2074)</f>
        <v>329.30860601678086</v>
      </c>
      <c r="F2074" s="66">
        <f>F2073*(1+'Daily Returns'!E2074)</f>
        <v>329308.60601678037</v>
      </c>
    </row>
    <row r="2075" spans="1:6" x14ac:dyDescent="0.25">
      <c r="A2075" s="63">
        <f>'Daily Prices'!A2075</f>
        <v>45464</v>
      </c>
      <c r="B2075" s="64">
        <f>B2074*(1+'Daily Returns'!B2075)</f>
        <v>280.68631364345845</v>
      </c>
      <c r="C2075" s="64">
        <f>C2074*(1+'Daily Returns'!C2075)</f>
        <v>255.54334408912032</v>
      </c>
      <c r="D2075" s="64">
        <f>D2074*(1+'Daily Returns'!D2075)</f>
        <v>406.86391402002675</v>
      </c>
      <c r="E2075" s="64">
        <f>E2074*(1+'Daily Returns'!E2075)</f>
        <v>327.97778204311169</v>
      </c>
      <c r="F2075" s="39">
        <f>F2074*(1+'Daily Returns'!E2075)</f>
        <v>327977.78204311116</v>
      </c>
    </row>
    <row r="2076" spans="1:6" x14ac:dyDescent="0.25">
      <c r="A2076" s="60">
        <f>'Daily Prices'!A2076</f>
        <v>45467</v>
      </c>
      <c r="B2076" s="65">
        <f>B2075*(1+'Daily Returns'!B2076)</f>
        <v>281.16320107141456</v>
      </c>
      <c r="C2076" s="65">
        <f>C2075*(1+'Daily Returns'!C2076)</f>
        <v>254.45844963379423</v>
      </c>
      <c r="D2076" s="65">
        <f>D2075*(1+'Daily Returns'!D2076)</f>
        <v>407.73672831083888</v>
      </c>
      <c r="E2076" s="65">
        <f>E2075*(1+'Daily Returns'!E2076)</f>
        <v>327.79906429429684</v>
      </c>
      <c r="F2076" s="66">
        <f>F2075*(1+'Daily Returns'!E2076)</f>
        <v>327799.06429429626</v>
      </c>
    </row>
    <row r="2077" spans="1:6" x14ac:dyDescent="0.25">
      <c r="A2077" s="63">
        <f>'Daily Prices'!A2077</f>
        <v>45468</v>
      </c>
      <c r="B2077" s="64">
        <f>B2076*(1+'Daily Returns'!B2077)</f>
        <v>283.75318185486526</v>
      </c>
      <c r="C2077" s="64">
        <f>C2076*(1+'Daily Returns'!C2077)</f>
        <v>253.99200306177718</v>
      </c>
      <c r="D2077" s="64">
        <f>D2076*(1+'Daily Returns'!D2077)</f>
        <v>411.29137891223701</v>
      </c>
      <c r="E2077" s="64">
        <f>E2076*(1+'Daily Returns'!E2077)</f>
        <v>329.32190803885607</v>
      </c>
      <c r="F2077" s="39">
        <f>F2076*(1+'Daily Returns'!E2077)</f>
        <v>329321.90803885547</v>
      </c>
    </row>
    <row r="2078" spans="1:6" x14ac:dyDescent="0.25">
      <c r="A2078" s="60">
        <f>'Daily Prices'!A2078</f>
        <v>45469</v>
      </c>
      <c r="B2078" s="65">
        <f>B2077*(1+'Daily Returns'!B2078)</f>
        <v>286.00976314130526</v>
      </c>
      <c r="C2078" s="65">
        <f>C2077*(1+'Daily Returns'!C2078)</f>
        <v>251.62403987017649</v>
      </c>
      <c r="D2078" s="65">
        <f>D2077*(1+'Daily Returns'!D2078)</f>
        <v>411.54705178530315</v>
      </c>
      <c r="E2078" s="65">
        <f>E2077*(1+'Daily Returns'!E2078)</f>
        <v>328.94090995163646</v>
      </c>
      <c r="F2078" s="66">
        <f>F2077*(1+'Daily Returns'!E2078)</f>
        <v>328940.90995163587</v>
      </c>
    </row>
    <row r="2079" spans="1:6" x14ac:dyDescent="0.25">
      <c r="A2079" s="63">
        <f>'Daily Prices'!A2079</f>
        <v>45470</v>
      </c>
      <c r="B2079" s="64">
        <f>B2078*(1+'Daily Returns'!B2079)</f>
        <v>288.07803242310939</v>
      </c>
      <c r="C2079" s="64">
        <f>C2078*(1+'Daily Returns'!C2079)</f>
        <v>254.05890407853866</v>
      </c>
      <c r="D2079" s="64">
        <f>D2078*(1+'Daily Returns'!D2079)</f>
        <v>412.89111862129886</v>
      </c>
      <c r="E2079" s="64">
        <f>E2078*(1+'Daily Returns'!E2079)</f>
        <v>331.25002389435792</v>
      </c>
      <c r="F2079" s="39">
        <f>F2078*(1+'Daily Returns'!E2079)</f>
        <v>331250.02389435732</v>
      </c>
    </row>
    <row r="2080" spans="1:6" x14ac:dyDescent="0.25">
      <c r="A2080" s="60">
        <f>'Daily Prices'!A2080</f>
        <v>45471</v>
      </c>
      <c r="B2080" s="65">
        <f>B2079*(1+'Daily Returns'!B2080)</f>
        <v>287.31296946219032</v>
      </c>
      <c r="C2080" s="65">
        <f>C2079*(1+'Daily Returns'!C2080)</f>
        <v>254.60083376014595</v>
      </c>
      <c r="D2080" s="65">
        <f>D2079*(1+'Daily Returns'!D2080)</f>
        <v>411.02500052478132</v>
      </c>
      <c r="E2080" s="65">
        <f>E2079*(1+'Daily Returns'!E2080)</f>
        <v>330.81960383992185</v>
      </c>
      <c r="F2080" s="66">
        <f>F2079*(1+'Daily Returns'!E2080)</f>
        <v>330819.6038399213</v>
      </c>
    </row>
    <row r="2081" spans="1:6" x14ac:dyDescent="0.25">
      <c r="A2081" s="63">
        <f>'Daily Prices'!A2081</f>
        <v>45475</v>
      </c>
      <c r="B2081" s="64">
        <f>B2080*(1+'Daily Returns'!B2081)</f>
        <v>288.79881661537087</v>
      </c>
      <c r="C2081" s="64">
        <f>C2080*(1+'Daily Returns'!C2081)</f>
        <v>254.89195669227081</v>
      </c>
      <c r="D2081" s="64">
        <f>D2080*(1+'Daily Returns'!D2081)</f>
        <v>412.1283085302054</v>
      </c>
      <c r="E2081" s="64">
        <f>E2080*(1+'Daily Returns'!E2081)</f>
        <v>331.75057096283609</v>
      </c>
      <c r="F2081" s="39">
        <f>F2080*(1+'Daily Returns'!E2081)</f>
        <v>331750.57096283551</v>
      </c>
    </row>
    <row r="2082" spans="1:6" x14ac:dyDescent="0.25">
      <c r="A2082" s="60">
        <f>'Daily Prices'!A2082</f>
        <v>45476</v>
      </c>
      <c r="B2082" s="65">
        <f>B2081*(1+'Daily Returns'!B2082)</f>
        <v>290.78136394603001</v>
      </c>
      <c r="C2082" s="65">
        <f>C2081*(1+'Daily Returns'!C2082)</f>
        <v>258.31111488461215</v>
      </c>
      <c r="D2082" s="65">
        <f>D2081*(1+'Daily Returns'!D2082)</f>
        <v>413.23457812812103</v>
      </c>
      <c r="E2082" s="65">
        <f>E2081*(1+'Daily Returns'!E2082)</f>
        <v>334.48100602284831</v>
      </c>
      <c r="F2082" s="66">
        <f>F2081*(1+'Daily Returns'!E2082)</f>
        <v>334481.00602284772</v>
      </c>
    </row>
    <row r="2083" spans="1:6" x14ac:dyDescent="0.25">
      <c r="A2083" s="63">
        <f>'Daily Prices'!A2083</f>
        <v>45478</v>
      </c>
      <c r="B2083" s="64">
        <f>B2082*(1+'Daily Returns'!B2083)</f>
        <v>290.8169905415017</v>
      </c>
      <c r="C2083" s="64">
        <f>C2082*(1+'Daily Returns'!C2083)</f>
        <v>260.08213128348467</v>
      </c>
      <c r="D2083" s="64">
        <f>D2082*(1+'Daily Returns'!D2083)</f>
        <v>414.34381726828349</v>
      </c>
      <c r="E2083" s="64">
        <f>E2082*(1+'Daily Returns'!E2083)</f>
        <v>335.67995191830448</v>
      </c>
      <c r="F2083" s="39">
        <f>F2082*(1+'Daily Returns'!E2083)</f>
        <v>335679.95191830391</v>
      </c>
    </row>
    <row r="2084" spans="1:6" x14ac:dyDescent="0.25">
      <c r="A2084" s="60">
        <f>'Daily Prices'!A2084</f>
        <v>45481</v>
      </c>
      <c r="B2084" s="65">
        <f>B2083*(1+'Daily Returns'!B2084)</f>
        <v>290.68531755293202</v>
      </c>
      <c r="C2084" s="65">
        <f>C2083*(1+'Daily Returns'!C2084)</f>
        <v>259.91536353155692</v>
      </c>
      <c r="D2084" s="65">
        <f>D2083*(1+'Daily Returns'!D2084)</f>
        <v>415.45603392178799</v>
      </c>
      <c r="E2084" s="65">
        <f>E2083*(1+'Daily Returns'!E2084)</f>
        <v>335.81857760160273</v>
      </c>
      <c r="F2084" s="66">
        <f>F2083*(1+'Daily Returns'!E2084)</f>
        <v>335818.57760160218</v>
      </c>
    </row>
    <row r="2085" spans="1:6" x14ac:dyDescent="0.25">
      <c r="A2085" s="63">
        <f>'Daily Prices'!A2085</f>
        <v>45483</v>
      </c>
      <c r="B2085" s="64">
        <f>B2084*(1+'Daily Returns'!B2085)</f>
        <v>290.55586213816213</v>
      </c>
      <c r="C2085" s="64">
        <f>C2084*(1+'Daily Returns'!C2085)</f>
        <v>260.69278321987366</v>
      </c>
      <c r="D2085" s="64">
        <f>D2084*(1+'Daily Returns'!D2085)</f>
        <v>430.54808035433285</v>
      </c>
      <c r="E2085" s="64">
        <f>E2084*(1+'Daily Returns'!E2085)</f>
        <v>339.83522088898314</v>
      </c>
      <c r="F2085" s="39">
        <f>F2084*(1+'Daily Returns'!E2085)</f>
        <v>339835.22088898259</v>
      </c>
    </row>
    <row r="2086" spans="1:6" x14ac:dyDescent="0.25">
      <c r="A2086" s="60">
        <f>'Daily Prices'!A2086</f>
        <v>45484</v>
      </c>
      <c r="B2086" s="65">
        <f>B2085*(1+'Daily Returns'!B2086)</f>
        <v>290.45614402451037</v>
      </c>
      <c r="C2086" s="65">
        <f>C2085*(1+'Daily Returns'!C2086)</f>
        <v>263.55874363926165</v>
      </c>
      <c r="D2086" s="65">
        <f>D2085*(1+'Daily Returns'!D2086)</f>
        <v>432.26033292050761</v>
      </c>
      <c r="E2086" s="65">
        <f>E2085*(1+'Daily Returns'!E2086)</f>
        <v>341.700089580152</v>
      </c>
      <c r="F2086" s="66">
        <f>F2085*(1+'Daily Returns'!E2086)</f>
        <v>341700.08958015149</v>
      </c>
    </row>
    <row r="2087" spans="1:6" x14ac:dyDescent="0.25">
      <c r="A2087" s="63">
        <f>'Daily Prices'!A2087</f>
        <v>45488</v>
      </c>
      <c r="B2087" s="64">
        <f>B2086*(1+'Daily Returns'!B2087)</f>
        <v>293.24636081597919</v>
      </c>
      <c r="C2087" s="64">
        <f>C2086*(1+'Daily Returns'!C2087)</f>
        <v>264.98483852104539</v>
      </c>
      <c r="D2087" s="64">
        <f>D2086*(1+'Daily Returns'!D2087)</f>
        <v>421.48176913873215</v>
      </c>
      <c r="E2087" s="64">
        <f>E2086*(1+'Daily Returns'!E2087)</f>
        <v>340.86827532936036</v>
      </c>
      <c r="F2087" s="39">
        <f>F2086*(1+'Daily Returns'!E2087)</f>
        <v>340868.27532935981</v>
      </c>
    </row>
    <row r="2088" spans="1:6" x14ac:dyDescent="0.25">
      <c r="A2088" s="60">
        <f>'Daily Prices'!A2088</f>
        <v>45489</v>
      </c>
      <c r="B2088" s="65">
        <f>B2087*(1+'Daily Returns'!B2088)</f>
        <v>293.43427293025769</v>
      </c>
      <c r="C2088" s="65">
        <f>C2087*(1+'Daily Returns'!C2088)</f>
        <v>267.29904243497765</v>
      </c>
      <c r="D2088" s="65">
        <f>D2087*(1+'Daily Returns'!D2088)</f>
        <v>421.86359915195658</v>
      </c>
      <c r="E2088" s="65">
        <f>E2087*(1+'Daily Returns'!E2088)</f>
        <v>342.21721195983019</v>
      </c>
      <c r="F2088" s="66">
        <f>F2087*(1+'Daily Returns'!E2088)</f>
        <v>342217.21195982961</v>
      </c>
    </row>
    <row r="2089" spans="1:6" x14ac:dyDescent="0.25">
      <c r="A2089" s="63">
        <f>'Daily Prices'!A2089</f>
        <v>45491</v>
      </c>
      <c r="B2089" s="64">
        <f>B2088*(1+'Daily Returns'!B2089)</f>
        <v>295.71332078404618</v>
      </c>
      <c r="C2089" s="64">
        <f>C2088*(1+'Daily Returns'!C2089)</f>
        <v>269.81104065933624</v>
      </c>
      <c r="D2089" s="64">
        <f>D2088*(1+'Daily Returns'!D2089)</f>
        <v>423.17680891706499</v>
      </c>
      <c r="E2089" s="64">
        <f>E2088*(1+'Daily Returns'!E2089)</f>
        <v>344.62059964237812</v>
      </c>
      <c r="F2089" s="39">
        <f>F2088*(1+'Daily Returns'!E2089)</f>
        <v>344620.59964237752</v>
      </c>
    </row>
    <row r="2090" spans="1:6" x14ac:dyDescent="0.25">
      <c r="A2090" s="60">
        <f>'Daily Prices'!A2090</f>
        <v>45492</v>
      </c>
      <c r="B2090" s="65">
        <f>B2089*(1+'Daily Returns'!B2090)</f>
        <v>293.02747537584168</v>
      </c>
      <c r="C2090" s="65">
        <f>C2089*(1+'Daily Returns'!C2090)</f>
        <v>263.49101716929647</v>
      </c>
      <c r="D2090" s="65">
        <f>D2089*(1+'Daily Returns'!D2090)</f>
        <v>420.06003484540105</v>
      </c>
      <c r="E2090" s="65">
        <f>E2089*(1+'Daily Returns'!E2090)</f>
        <v>339.69118479199608</v>
      </c>
      <c r="F2090" s="66">
        <f>F2089*(1+'Daily Returns'!E2090)</f>
        <v>339691.1847919955</v>
      </c>
    </row>
    <row r="2091" spans="1:6" x14ac:dyDescent="0.25">
      <c r="A2091" s="63">
        <f>'Daily Prices'!A2091</f>
        <v>45495</v>
      </c>
      <c r="B2091" s="64">
        <f>B2090*(1+'Daily Returns'!B2091)</f>
        <v>292.65459579446144</v>
      </c>
      <c r="C2091" s="64">
        <f>C2090*(1+'Daily Returns'!C2091)</f>
        <v>262.30075295744911</v>
      </c>
      <c r="D2091" s="64">
        <f>D2090*(1+'Daily Returns'!D2091)</f>
        <v>420.27036671634716</v>
      </c>
      <c r="E2091" s="64">
        <f>E2090*(1+'Daily Returns'!E2091)</f>
        <v>338.99874099656301</v>
      </c>
      <c r="F2091" s="39">
        <f>F2090*(1+'Daily Returns'!E2091)</f>
        <v>338998.74099656247</v>
      </c>
    </row>
    <row r="2092" spans="1:6" x14ac:dyDescent="0.25">
      <c r="A2092" s="60">
        <f>'Daily Prices'!A2092</f>
        <v>45496</v>
      </c>
      <c r="B2092" s="65">
        <f>B2091*(1+'Daily Returns'!B2092)</f>
        <v>292.38906859719111</v>
      </c>
      <c r="C2092" s="65">
        <f>C2091*(1+'Daily Returns'!C2092)</f>
        <v>263.38419304284525</v>
      </c>
      <c r="D2092" s="65">
        <f>D2091*(1+'Daily Returns'!D2092)</f>
        <v>419.34675371019677</v>
      </c>
      <c r="E2092" s="65">
        <f>E2091*(1+'Daily Returns'!E2092)</f>
        <v>339.24306400599448</v>
      </c>
      <c r="F2092" s="66">
        <f>F2091*(1+'Daily Returns'!E2092)</f>
        <v>339243.06400599395</v>
      </c>
    </row>
    <row r="2093" spans="1:6" x14ac:dyDescent="0.25">
      <c r="A2093" s="63">
        <f>'Daily Prices'!A2093</f>
        <v>45497</v>
      </c>
      <c r="B2093" s="64">
        <f>B2092*(1+'Daily Returns'!B2093)</f>
        <v>291.3705842107284</v>
      </c>
      <c r="C2093" s="64">
        <f>C2092*(1+'Daily Returns'!C2093)</f>
        <v>265.49056618359378</v>
      </c>
      <c r="D2093" s="64">
        <f>D2092*(1+'Daily Returns'!D2093)</f>
        <v>419.90742878733943</v>
      </c>
      <c r="E2093" s="64">
        <f>E2092*(1+'Daily Returns'!E2093)</f>
        <v>340.10984586724442</v>
      </c>
      <c r="F2093" s="39">
        <f>F2092*(1+'Daily Returns'!E2093)</f>
        <v>340109.84586724389</v>
      </c>
    </row>
    <row r="2094" spans="1:6" x14ac:dyDescent="0.25">
      <c r="A2094" s="60">
        <f>'Daily Prices'!A2094</f>
        <v>45498</v>
      </c>
      <c r="B2094" s="65">
        <f>B2093*(1+'Daily Returns'!B2094)</f>
        <v>290.97403839092772</v>
      </c>
      <c r="C2094" s="65">
        <f>C2093*(1+'Daily Returns'!C2094)</f>
        <v>259.33750698195917</v>
      </c>
      <c r="D2094" s="65">
        <f>D2093*(1+'Daily Returns'!D2094)</f>
        <v>418.40823694871983</v>
      </c>
      <c r="E2094" s="65">
        <f>E2093*(1+'Daily Returns'!E2094)</f>
        <v>336.45371513868815</v>
      </c>
      <c r="F2094" s="66">
        <f>F2093*(1+'Daily Returns'!E2094)</f>
        <v>336453.71513868764</v>
      </c>
    </row>
    <row r="2095" spans="1:6" x14ac:dyDescent="0.25">
      <c r="A2095" s="63">
        <f>'Daily Prices'!A2095</f>
        <v>45499</v>
      </c>
      <c r="B2095" s="64">
        <f>B2094*(1+'Daily Returns'!B2095)</f>
        <v>295.67427694370269</v>
      </c>
      <c r="C2095" s="64">
        <f>C2094*(1+'Daily Returns'!C2095)</f>
        <v>261.77575161772506</v>
      </c>
      <c r="D2095" s="64">
        <f>D2094*(1+'Daily Returns'!D2095)</f>
        <v>424.40479439115143</v>
      </c>
      <c r="E2095" s="64">
        <f>E2094*(1+'Daily Returns'!E2095)</f>
        <v>340.79609359206557</v>
      </c>
      <c r="F2095" s="39">
        <f>F2094*(1+'Daily Returns'!E2095)</f>
        <v>340796.0935920651</v>
      </c>
    </row>
    <row r="2096" spans="1:6" x14ac:dyDescent="0.25">
      <c r="A2096" s="60">
        <f>'Daily Prices'!A2096</f>
        <v>45502</v>
      </c>
      <c r="B2096" s="65">
        <f>B2095*(1+'Daily Returns'!B2096)</f>
        <v>295.75832662608065</v>
      </c>
      <c r="C2096" s="65">
        <f>C2095*(1+'Daily Returns'!C2096)</f>
        <v>262.28826633994532</v>
      </c>
      <c r="D2096" s="65">
        <f>D2095*(1+'Daily Returns'!D2096)</f>
        <v>423.78996200592087</v>
      </c>
      <c r="E2096" s="65">
        <f>E2095*(1+'Daily Returns'!E2096)</f>
        <v>340.94393327450564</v>
      </c>
      <c r="F2096" s="66">
        <f>F2095*(1+'Daily Returns'!E2096)</f>
        <v>340943.93327450514</v>
      </c>
    </row>
    <row r="2097" spans="1:6" x14ac:dyDescent="0.25">
      <c r="A2097" s="63">
        <f>'Daily Prices'!A2097</f>
        <v>45503</v>
      </c>
      <c r="B2097" s="64">
        <f>B2096*(1+'Daily Returns'!B2097)</f>
        <v>296.12026375313741</v>
      </c>
      <c r="C2097" s="64">
        <f>C2096*(1+'Daily Returns'!C2097)</f>
        <v>262.06975708484589</v>
      </c>
      <c r="D2097" s="64">
        <f>D2096*(1+'Daily Returns'!D2097)</f>
        <v>423.40981128907123</v>
      </c>
      <c r="E2097" s="64">
        <f>E2096*(1+'Daily Returns'!E2097)</f>
        <v>340.86373806902481</v>
      </c>
      <c r="F2097" s="39">
        <f>F2096*(1+'Daily Returns'!E2097)</f>
        <v>340863.73806902429</v>
      </c>
    </row>
    <row r="2098" spans="1:6" x14ac:dyDescent="0.25">
      <c r="A2098" s="60">
        <f>'Daily Prices'!A2098</f>
        <v>45504</v>
      </c>
      <c r="B2098" s="65">
        <f>B2097*(1+'Daily Returns'!B2098)</f>
        <v>297.15976056019463</v>
      </c>
      <c r="C2098" s="65">
        <f>C2097*(1+'Daily Returns'!C2098)</f>
        <v>266.04934559249341</v>
      </c>
      <c r="D2098" s="65">
        <f>D2097*(1+'Daily Returns'!D2098)</f>
        <v>424.8542160834624</v>
      </c>
      <c r="E2098" s="65">
        <f>E2097*(1+'Daily Returns'!E2098)</f>
        <v>343.64198739568133</v>
      </c>
      <c r="F2098" s="66">
        <f>F2097*(1+'Daily Returns'!E2098)</f>
        <v>343641.9873956808</v>
      </c>
    </row>
    <row r="2099" spans="1:6" x14ac:dyDescent="0.25">
      <c r="A2099" s="63">
        <f>'Daily Prices'!A2099</f>
        <v>45505</v>
      </c>
      <c r="B2099" s="64">
        <f>B2098*(1+'Daily Returns'!B2099)</f>
        <v>297.61858021473302</v>
      </c>
      <c r="C2099" s="64">
        <f>C2098*(1+'Daily Returns'!C2099)</f>
        <v>269.24833052089718</v>
      </c>
      <c r="D2099" s="64">
        <f>D2098*(1+'Daily Returns'!D2099)</f>
        <v>422.78947452880976</v>
      </c>
      <c r="E2099" s="64">
        <f>E2098*(1+'Daily Returns'!E2099)</f>
        <v>344.95293062047392</v>
      </c>
      <c r="F2099" s="39">
        <f>F2098*(1+'Daily Returns'!E2099)</f>
        <v>344952.9306204734</v>
      </c>
    </row>
    <row r="2100" spans="1:6" x14ac:dyDescent="0.25">
      <c r="A2100" s="60">
        <f>'Daily Prices'!A2100</f>
        <v>45506</v>
      </c>
      <c r="B2100" s="65">
        <f>B2099*(1+'Daily Returns'!B2100)</f>
        <v>294.39909930149975</v>
      </c>
      <c r="C2100" s="65">
        <f>C2099*(1+'Daily Returns'!C2100)</f>
        <v>271.16577969754695</v>
      </c>
      <c r="D2100" s="65">
        <f>D2099*(1+'Daily Returns'!D2100)</f>
        <v>420.73476737543331</v>
      </c>
      <c r="E2100" s="65">
        <f>E2099*(1+'Daily Returns'!E2100)</f>
        <v>344.31317720028579</v>
      </c>
      <c r="F2100" s="66">
        <f>F2099*(1+'Daily Returns'!E2100)</f>
        <v>344313.17720028525</v>
      </c>
    </row>
    <row r="2101" spans="1:6" x14ac:dyDescent="0.25">
      <c r="A2101" s="63">
        <f>'Daily Prices'!A2101</f>
        <v>45509</v>
      </c>
      <c r="B2101" s="64">
        <f>B2100*(1+'Daily Returns'!B2101)</f>
        <v>286.31931463155109</v>
      </c>
      <c r="C2101" s="64">
        <f>C2100*(1+'Daily Returns'!C2101)</f>
        <v>263.51959357304821</v>
      </c>
      <c r="D2101" s="64">
        <f>D2100*(1+'Daily Returns'!D2101)</f>
        <v>418.69004585732</v>
      </c>
      <c r="E2101" s="64">
        <f>E2100*(1+'Daily Returns'!E2101)</f>
        <v>337.09277493172323</v>
      </c>
      <c r="F2101" s="39">
        <f>F2100*(1+'Daily Returns'!E2101)</f>
        <v>337092.77493172267</v>
      </c>
    </row>
    <row r="2102" spans="1:6" x14ac:dyDescent="0.25">
      <c r="A2102" s="60">
        <f>'Daily Prices'!A2102</f>
        <v>45511</v>
      </c>
      <c r="B2102" s="65">
        <f>B2101*(1+'Daily Returns'!B2102)</f>
        <v>288.89537195983269</v>
      </c>
      <c r="C2102" s="65">
        <f>C2101*(1+'Daily Returns'!C2102)</f>
        <v>263.97785112519182</v>
      </c>
      <c r="D2102" s="65">
        <f>D2101*(1+'Daily Returns'!D2102)</f>
        <v>416.65526144545578</v>
      </c>
      <c r="E2102" s="65">
        <f>E2101*(1+'Daily Returns'!E2102)</f>
        <v>337.74564784416054</v>
      </c>
      <c r="F2102" s="66">
        <f>F2101*(1+'Daily Returns'!E2102)</f>
        <v>337745.64784416003</v>
      </c>
    </row>
    <row r="2103" spans="1:6" x14ac:dyDescent="0.25">
      <c r="A2103" s="63">
        <f>'Daily Prices'!A2103</f>
        <v>45512</v>
      </c>
      <c r="B2103" s="64">
        <f>B2102*(1+'Daily Returns'!B2103)</f>
        <v>286.78035185988921</v>
      </c>
      <c r="C2103" s="64">
        <f>C2102*(1+'Daily Returns'!C2103)</f>
        <v>265.36003975801992</v>
      </c>
      <c r="D2103" s="64">
        <f>D2102*(1+'Daily Returns'!D2103)</f>
        <v>414.5097504145777</v>
      </c>
      <c r="E2103" s="64">
        <f>E2102*(1+'Daily Returns'!E2103)</f>
        <v>337.18947294974112</v>
      </c>
      <c r="F2103" s="39">
        <f>F2102*(1+'Daily Returns'!E2103)</f>
        <v>337189.47294974059</v>
      </c>
    </row>
    <row r="2104" spans="1:6" x14ac:dyDescent="0.25">
      <c r="A2104" s="60">
        <f>'Daily Prices'!A2104</f>
        <v>45517</v>
      </c>
      <c r="B2104" s="65">
        <f>B2103*(1+'Daily Returns'!B2104)</f>
        <v>287.03413682212135</v>
      </c>
      <c r="C2104" s="65">
        <f>C2103*(1+'Daily Returns'!C2104)</f>
        <v>271.76532077177058</v>
      </c>
      <c r="D2104" s="65">
        <f>D2103*(1+'Daily Returns'!D2104)</f>
        <v>415.43861122189941</v>
      </c>
      <c r="E2104" s="65">
        <f>E2103*(1+'Daily Returns'!E2104)</f>
        <v>340.76131231756358</v>
      </c>
      <c r="F2104" s="66">
        <f>F2103*(1+'Daily Returns'!E2104)</f>
        <v>340761.31231756305</v>
      </c>
    </row>
    <row r="2105" spans="1:6" x14ac:dyDescent="0.25">
      <c r="A2105" s="63">
        <f>'Daily Prices'!A2105</f>
        <v>45518</v>
      </c>
      <c r="B2105" s="64">
        <f>B2104*(1+'Daily Returns'!B2105)</f>
        <v>287.5788965498179</v>
      </c>
      <c r="C2105" s="64">
        <f>C2104*(1+'Daily Returns'!C2105)</f>
        <v>269.98308869127874</v>
      </c>
      <c r="D2105" s="64">
        <f>D2104*(1+'Daily Returns'!D2105)</f>
        <v>415.12374315162089</v>
      </c>
      <c r="E2105" s="64">
        <f>E2104*(1+'Daily Returns'!E2105)</f>
        <v>339.98396746668982</v>
      </c>
      <c r="F2105" s="39">
        <f>F2104*(1+'Daily Returns'!E2105)</f>
        <v>339983.9674666893</v>
      </c>
    </row>
    <row r="2106" spans="1:6" x14ac:dyDescent="0.25">
      <c r="A2106" s="60">
        <f>'Daily Prices'!A2106</f>
        <v>45520</v>
      </c>
      <c r="B2106" s="65">
        <f>B2105*(1+'Daily Returns'!B2106)</f>
        <v>292.41742445889298</v>
      </c>
      <c r="C2106" s="65">
        <f>C2105*(1+'Daily Returns'!C2106)</f>
        <v>273.05112791629108</v>
      </c>
      <c r="D2106" s="65">
        <f>D2105*(1+'Daily Returns'!D2106)</f>
        <v>420.64967778500954</v>
      </c>
      <c r="E2106" s="65">
        <f>E2105*(1+'Daily Returns'!E2106)</f>
        <v>344.60316043116512</v>
      </c>
      <c r="F2106" s="66">
        <f>F2105*(1+'Daily Returns'!E2106)</f>
        <v>344603.16043116461</v>
      </c>
    </row>
    <row r="2107" spans="1:6" x14ac:dyDescent="0.25">
      <c r="A2107" s="63">
        <f>'Daily Prices'!A2107</f>
        <v>45523</v>
      </c>
      <c r="B2107" s="64">
        <f>B2106*(1+'Daily Returns'!B2107)</f>
        <v>292.37321839757305</v>
      </c>
      <c r="C2107" s="64">
        <f>C2106*(1+'Daily Returns'!C2107)</f>
        <v>274.06390658699951</v>
      </c>
      <c r="D2107" s="64">
        <f>D2106*(1+'Daily Returns'!D2107)</f>
        <v>420.1295157329094</v>
      </c>
      <c r="E2107" s="64">
        <f>E2106*(1+'Daily Returns'!E2107)</f>
        <v>344.97096368655838</v>
      </c>
      <c r="F2107" s="39">
        <f>F2106*(1+'Daily Returns'!E2107)</f>
        <v>344970.96368655784</v>
      </c>
    </row>
    <row r="2108" spans="1:6" x14ac:dyDescent="0.25">
      <c r="A2108" s="60">
        <f>'Daily Prices'!A2108</f>
        <v>45524</v>
      </c>
      <c r="B2108" s="65">
        <f>B2107*(1+'Daily Returns'!B2108)</f>
        <v>293.74804144608999</v>
      </c>
      <c r="C2108" s="65">
        <f>C2107*(1+'Daily Returns'!C2108)</f>
        <v>277.63450268606476</v>
      </c>
      <c r="D2108" s="65">
        <f>D2107*(1+'Daily Returns'!D2108)</f>
        <v>422.10541782993073</v>
      </c>
      <c r="E2108" s="65">
        <f>E2107*(1+'Daily Returns'!E2108)</f>
        <v>347.74209594875532</v>
      </c>
      <c r="F2108" s="66">
        <f>F2107*(1+'Daily Returns'!E2108)</f>
        <v>347742.09594875481</v>
      </c>
    </row>
    <row r="2109" spans="1:6" x14ac:dyDescent="0.25">
      <c r="A2109" s="63">
        <f>'Daily Prices'!A2109</f>
        <v>45525</v>
      </c>
      <c r="B2109" s="64">
        <f>B2108*(1+'Daily Returns'!B2109)</f>
        <v>294.12044842977519</v>
      </c>
      <c r="C2109" s="64">
        <f>C2108*(1+'Daily Returns'!C2109)</f>
        <v>274.40177899578083</v>
      </c>
      <c r="D2109" s="64">
        <f>D2108*(1+'Daily Returns'!D2109)</f>
        <v>423.50322214992065</v>
      </c>
      <c r="E2109" s="64">
        <f>E2108*(1+'Daily Returns'!E2109)</f>
        <v>346.60020140080866</v>
      </c>
      <c r="F2109" s="39">
        <f>F2108*(1+'Daily Returns'!E2109)</f>
        <v>346600.20140080812</v>
      </c>
    </row>
    <row r="2110" spans="1:6" x14ac:dyDescent="0.25">
      <c r="A2110" s="60">
        <f>'Daily Prices'!A2110</f>
        <v>45526</v>
      </c>
      <c r="B2110" s="65">
        <f>B2109*(1+'Daily Returns'!B2110)</f>
        <v>294.65808283837731</v>
      </c>
      <c r="C2110" s="65">
        <f>C2109*(1+'Daily Returns'!C2110)</f>
        <v>272.92217378253281</v>
      </c>
      <c r="D2110" s="65">
        <f>D2109*(1+'Daily Returns'!D2110)</f>
        <v>424.86765045446106</v>
      </c>
      <c r="E2110" s="65">
        <f>E2109*(1+'Daily Returns'!E2110)</f>
        <v>346.37770721103857</v>
      </c>
      <c r="F2110" s="66">
        <f>F2109*(1+'Daily Returns'!E2110)</f>
        <v>346377.70721103804</v>
      </c>
    </row>
    <row r="2111" spans="1:6" x14ac:dyDescent="0.25">
      <c r="A2111" s="63">
        <f>'Daily Prices'!A2111</f>
        <v>45527</v>
      </c>
      <c r="B2111" s="64">
        <f>B2110*(1+'Daily Returns'!B2111)</f>
        <v>294.77812265291544</v>
      </c>
      <c r="C2111" s="64">
        <f>C2110*(1+'Daily Returns'!C2111)</f>
        <v>275.79610048045367</v>
      </c>
      <c r="D2111" s="64">
        <f>D2110*(1+'Daily Returns'!D2111)</f>
        <v>424.33972165662732</v>
      </c>
      <c r="E2111" s="64">
        <f>E2110*(1+'Daily Returns'!E2111)</f>
        <v>347.74989175112091</v>
      </c>
      <c r="F2111" s="39">
        <f>F2110*(1+'Daily Returns'!E2111)</f>
        <v>347749.89175112039</v>
      </c>
    </row>
    <row r="2112" spans="1:6" x14ac:dyDescent="0.25">
      <c r="A2112" s="60">
        <f>'Daily Prices'!A2112</f>
        <v>45530</v>
      </c>
      <c r="B2112" s="65">
        <f>B2111*(1+'Daily Returns'!B2112)</f>
        <v>297.00260364976208</v>
      </c>
      <c r="C2112" s="65">
        <f>C2111*(1+'Daily Returns'!C2112)</f>
        <v>275.79610048045367</v>
      </c>
      <c r="D2112" s="65">
        <f>D2111*(1+'Daily Returns'!D2112)</f>
        <v>426.97285837234352</v>
      </c>
      <c r="E2112" s="65">
        <f>E2111*(1+'Daily Returns'!E2112)</f>
        <v>349.18452129688416</v>
      </c>
      <c r="F2112" s="66">
        <f>F2111*(1+'Daily Returns'!E2112)</f>
        <v>349184.52129688364</v>
      </c>
    </row>
    <row r="2113" spans="1:6" x14ac:dyDescent="0.25">
      <c r="A2113" s="63">
        <f>'Daily Prices'!A2113</f>
        <v>45531</v>
      </c>
      <c r="B2113" s="64">
        <f>B2112*(1+'Daily Returns'!B2113)</f>
        <v>297.05222640774042</v>
      </c>
      <c r="C2113" s="64">
        <f>C2112*(1+'Daily Returns'!C2113)</f>
        <v>275.73053591173556</v>
      </c>
      <c r="D2113" s="64">
        <f>D2112*(1+'Daily Returns'!D2113)</f>
        <v>428.32238292155733</v>
      </c>
      <c r="E2113" s="64">
        <f>E2112*(1+'Daily Returns'!E2113)</f>
        <v>349.49991738887979</v>
      </c>
      <c r="F2113" s="39">
        <f>F2112*(1+'Daily Returns'!E2113)</f>
        <v>349499.91738887929</v>
      </c>
    </row>
    <row r="2114" spans="1:6" x14ac:dyDescent="0.25">
      <c r="A2114" s="60">
        <f>'Daily Prices'!A2114</f>
        <v>45532</v>
      </c>
      <c r="B2114" s="65">
        <f>B2113*(1+'Daily Returns'!B2114)</f>
        <v>297.32051648384316</v>
      </c>
      <c r="C2114" s="65">
        <f>C2113*(1+'Daily Returns'!C2114)</f>
        <v>275.32678447587267</v>
      </c>
      <c r="D2114" s="65">
        <f>D2113*(1+'Daily Returns'!D2114)</f>
        <v>428.76004953924451</v>
      </c>
      <c r="E2114" s="65">
        <f>E2113*(1+'Daily Returns'!E2114)</f>
        <v>349.49704391985756</v>
      </c>
      <c r="F2114" s="66">
        <f>F2113*(1+'Daily Returns'!E2114)</f>
        <v>349497.04391985707</v>
      </c>
    </row>
    <row r="2115" spans="1:6" x14ac:dyDescent="0.25">
      <c r="A2115" s="63">
        <f>'Daily Prices'!A2115</f>
        <v>45533</v>
      </c>
      <c r="B2115" s="64">
        <f>B2114*(1+'Daily Returns'!B2115)</f>
        <v>298.58944129500401</v>
      </c>
      <c r="C2115" s="64">
        <f>C2114*(1+'Daily Returns'!C2115)</f>
        <v>276.61526451647967</v>
      </c>
      <c r="D2115" s="64">
        <f>D2114*(1+'Daily Returns'!D2115)</f>
        <v>429.20926131950858</v>
      </c>
      <c r="E2115" s="64">
        <f>E2114*(1+'Daily Returns'!E2115)</f>
        <v>350.70860994168208</v>
      </c>
      <c r="F2115" s="39">
        <f>F2114*(1+'Daily Returns'!E2115)</f>
        <v>350708.60994168156</v>
      </c>
    </row>
    <row r="2116" spans="1:6" x14ac:dyDescent="0.25">
      <c r="A2116" s="60">
        <f>'Daily Prices'!A2116</f>
        <v>45534</v>
      </c>
      <c r="B2116" s="65">
        <f>B2115*(1+'Daily Returns'!B2116)</f>
        <v>299.42979270410854</v>
      </c>
      <c r="C2116" s="65">
        <f>C2115*(1+'Daily Returns'!C2116)</f>
        <v>276.26472205614988</v>
      </c>
      <c r="D2116" s="65">
        <f>D2115*(1+'Daily Returns'!D2116)</f>
        <v>432.3675979764493</v>
      </c>
      <c r="E2116" s="65">
        <f>E2115*(1+'Daily Returns'!E2116)</f>
        <v>351.60115246528005</v>
      </c>
      <c r="F2116" s="66">
        <f>F2115*(1+'Daily Returns'!E2116)</f>
        <v>351601.15246527951</v>
      </c>
    </row>
    <row r="2117" spans="1:6" x14ac:dyDescent="0.25">
      <c r="A2117" s="63">
        <f>'Daily Prices'!A2117</f>
        <v>45537</v>
      </c>
      <c r="B2117" s="64">
        <f>B2116*(1+'Daily Returns'!B2117)</f>
        <v>300.13530835545356</v>
      </c>
      <c r="C2117" s="64">
        <f>C2116*(1+'Daily Returns'!C2117)</f>
        <v>274.69383220056358</v>
      </c>
      <c r="D2117" s="64">
        <f>D2116*(1+'Daily Returns'!D2117)</f>
        <v>431.93221293346988</v>
      </c>
      <c r="E2117" s="64">
        <f>E2116*(1+'Daily Returns'!E2117)</f>
        <v>350.94376205781515</v>
      </c>
      <c r="F2117" s="39">
        <f>F2116*(1+'Daily Returns'!E2117)</f>
        <v>350943.76205781463</v>
      </c>
    </row>
    <row r="2118" spans="1:6" x14ac:dyDescent="0.25">
      <c r="A2118" s="60">
        <f>'Daily Prices'!A2118</f>
        <v>45539</v>
      </c>
      <c r="B2118" s="65">
        <f>B2117*(1+'Daily Returns'!B2118)</f>
        <v>299.38206033691029</v>
      </c>
      <c r="C2118" s="65">
        <f>C2117*(1+'Daily Returns'!C2118)</f>
        <v>273.62924651452448</v>
      </c>
      <c r="D2118" s="65">
        <f>D2117*(1+'Daily Returns'!D2118)</f>
        <v>431.49726631403831</v>
      </c>
      <c r="E2118" s="65">
        <f>E2117*(1+'Daily Returns'!E2118)</f>
        <v>350.02947765401029</v>
      </c>
      <c r="F2118" s="66">
        <f>F2117*(1+'Daily Returns'!E2118)</f>
        <v>350029.47765400977</v>
      </c>
    </row>
    <row r="2119" spans="1:6" x14ac:dyDescent="0.25">
      <c r="A2119" s="63">
        <f>'Daily Prices'!A2119</f>
        <v>45540</v>
      </c>
      <c r="B2119" s="64">
        <f>B2118*(1+'Daily Returns'!B2119)</f>
        <v>298.8313749611915</v>
      </c>
      <c r="C2119" s="64">
        <f>C2118*(1+'Daily Returns'!C2119)</f>
        <v>276.16269341973697</v>
      </c>
      <c r="D2119" s="64">
        <f>D2118*(1+'Daily Returns'!D2119)</f>
        <v>431.06275767666978</v>
      </c>
      <c r="E2119" s="64">
        <f>E2118*(1+'Daily Returns'!E2119)</f>
        <v>351.02690701410478</v>
      </c>
      <c r="F2119" s="39">
        <f>F2118*(1+'Daily Returns'!E2119)</f>
        <v>351026.90701410425</v>
      </c>
    </row>
    <row r="2120" spans="1:6" x14ac:dyDescent="0.25">
      <c r="A2120" s="60">
        <f>'Daily Prices'!A2120</f>
        <v>45544</v>
      </c>
      <c r="B2120" s="65">
        <f>B2119*(1+'Daily Returns'!B2120)</f>
        <v>296.49885086052672</v>
      </c>
      <c r="C2120" s="65">
        <f>C2119*(1+'Daily Returns'!C2120)</f>
        <v>274.97491866993107</v>
      </c>
      <c r="D2120" s="65">
        <f>D2119*(1+'Daily Returns'!D2120)</f>
        <v>430.62868658032437</v>
      </c>
      <c r="E2120" s="65">
        <f>E2119*(1+'Daily Returns'!E2120)</f>
        <v>349.49497714569657</v>
      </c>
      <c r="F2120" s="66">
        <f>F2119*(1+'Daily Returns'!E2120)</f>
        <v>349494.977145696</v>
      </c>
    </row>
    <row r="2121" spans="1:6" x14ac:dyDescent="0.25">
      <c r="A2121" s="63">
        <f>'Daily Prices'!A2121</f>
        <v>45545</v>
      </c>
      <c r="B2121" s="64">
        <f>B2120*(1+'Daily Returns'!B2121)</f>
        <v>297.81394483112535</v>
      </c>
      <c r="C2121" s="64">
        <f>C2120*(1+'Daily Returns'!C2121)</f>
        <v>275.5800937898282</v>
      </c>
      <c r="D2121" s="64">
        <f>D2120*(1+'Daily Returns'!D2121)</f>
        <v>436.69955288734172</v>
      </c>
      <c r="E2121" s="64">
        <f>E2120*(1+'Daily Returns'!E2121)</f>
        <v>351.74581658623617</v>
      </c>
      <c r="F2121" s="39">
        <f>F2120*(1+'Daily Returns'!E2121)</f>
        <v>351745.8165862356</v>
      </c>
    </row>
    <row r="2122" spans="1:6" x14ac:dyDescent="0.25">
      <c r="A2122" s="60">
        <f>'Daily Prices'!A2122</f>
        <v>45547</v>
      </c>
      <c r="B2122" s="65">
        <f>B2121*(1+'Daily Returns'!B2122)</f>
        <v>301.59988861235774</v>
      </c>
      <c r="C2122" s="65">
        <f>C2121*(1+'Daily Returns'!C2122)</f>
        <v>279.83973367473129</v>
      </c>
      <c r="D2122" s="65">
        <f>D2121*(1+'Daily Returns'!D2122)</f>
        <v>437.23734755137747</v>
      </c>
      <c r="E2122" s="65">
        <f>E2121*(1+'Daily Returns'!E2122)</f>
        <v>355.39200702300383</v>
      </c>
      <c r="F2122" s="66">
        <f>F2121*(1+'Daily Returns'!E2122)</f>
        <v>355392.00702300324</v>
      </c>
    </row>
    <row r="2123" spans="1:6" x14ac:dyDescent="0.25">
      <c r="A2123" s="63">
        <f>'Daily Prices'!A2123</f>
        <v>45548</v>
      </c>
      <c r="B2123" s="64">
        <f>B2122*(1+'Daily Returns'!B2123)</f>
        <v>301.33897833103123</v>
      </c>
      <c r="C2123" s="64">
        <f>C2122*(1+'Daily Returns'!C2123)</f>
        <v>283.01172759363078</v>
      </c>
      <c r="D2123" s="64">
        <f>D2122*(1+'Daily Returns'!D2123)</f>
        <v>438.36478515502154</v>
      </c>
      <c r="E2123" s="64">
        <f>E2122*(1+'Daily Returns'!E2123)</f>
        <v>357.18604481828248</v>
      </c>
      <c r="F2123" s="39">
        <f>F2122*(1+'Daily Returns'!E2123)</f>
        <v>357186.04481828189</v>
      </c>
    </row>
    <row r="2124" spans="1:6" x14ac:dyDescent="0.25">
      <c r="A2124" s="60">
        <f>'Daily Prices'!A2124</f>
        <v>45551</v>
      </c>
      <c r="B2124" s="65">
        <f>B2123*(1+'Daily Returns'!B2124)</f>
        <v>301.69466262704606</v>
      </c>
      <c r="C2124" s="65">
        <f>C2123*(1+'Daily Returns'!C2124)</f>
        <v>283.75286664829804</v>
      </c>
      <c r="D2124" s="65">
        <f>D2123*(1+'Daily Returns'!D2124)</f>
        <v>438.8916643926209</v>
      </c>
      <c r="E2124" s="65">
        <f>E2123*(1+'Daily Returns'!E2124)</f>
        <v>357.8154718812317</v>
      </c>
      <c r="F2124" s="66">
        <f>F2123*(1+'Daily Returns'!E2124)</f>
        <v>357815.47188123112</v>
      </c>
    </row>
    <row r="2125" spans="1:6" x14ac:dyDescent="0.25">
      <c r="A2125" s="63">
        <f>'Daily Prices'!A2125</f>
        <v>45552</v>
      </c>
      <c r="B2125" s="64">
        <f>B2124*(1+'Daily Returns'!B2125)</f>
        <v>302.02504476954232</v>
      </c>
      <c r="C2125" s="64">
        <f>C2124*(1+'Daily Returns'!C2125)</f>
        <v>282.44528326212907</v>
      </c>
      <c r="D2125" s="64">
        <f>D2124*(1+'Daily Returns'!D2125)</f>
        <v>440.0272885660923</v>
      </c>
      <c r="E2125" s="64">
        <f>E2124*(1+'Daily Returns'!E2125)</f>
        <v>357.55122520224921</v>
      </c>
      <c r="F2125" s="39">
        <f>F2124*(1+'Daily Returns'!E2125)</f>
        <v>357551.22520224866</v>
      </c>
    </row>
    <row r="2126" spans="1:6" x14ac:dyDescent="0.25">
      <c r="A2126" s="60">
        <f>'Daily Prices'!A2126</f>
        <v>45553</v>
      </c>
      <c r="B2126" s="65">
        <f>B2125*(1+'Daily Returns'!B2126)</f>
        <v>301.54724849986496</v>
      </c>
      <c r="C2126" s="65">
        <f>C2125*(1+'Daily Returns'!C2126)</f>
        <v>282.13556797928231</v>
      </c>
      <c r="D2126" s="65">
        <f>D2125*(1+'Daily Returns'!D2126)</f>
        <v>439.54784945108145</v>
      </c>
      <c r="E2126" s="65">
        <f>E2125*(1+'Daily Returns'!E2126)</f>
        <v>357.10783214908668</v>
      </c>
      <c r="F2126" s="66">
        <f>F2125*(1+'Daily Returns'!E2126)</f>
        <v>357107.83214908617</v>
      </c>
    </row>
    <row r="2127" spans="1:6" x14ac:dyDescent="0.25">
      <c r="A2127" s="63">
        <f>'Daily Prices'!A2127</f>
        <v>45554</v>
      </c>
      <c r="B2127" s="64">
        <f>B2126*(1+'Daily Returns'!B2127)</f>
        <v>302.40726724381665</v>
      </c>
      <c r="C2127" s="64">
        <f>C2126*(1+'Daily Returns'!C2127)</f>
        <v>282.01239201794704</v>
      </c>
      <c r="D2127" s="64">
        <f>D2126*(1+'Daily Returns'!D2127)</f>
        <v>439.67127773463068</v>
      </c>
      <c r="E2127" s="64">
        <f>E2126*(1+'Daily Returns'!E2127)</f>
        <v>357.38109622397224</v>
      </c>
      <c r="F2127" s="39">
        <f>F2126*(1+'Daily Returns'!E2127)</f>
        <v>357381.09622397175</v>
      </c>
    </row>
    <row r="2128" spans="1:6" x14ac:dyDescent="0.25">
      <c r="A2128" s="60">
        <f>'Daily Prices'!A2128</f>
        <v>45555</v>
      </c>
      <c r="B2128" s="65">
        <f>B2127*(1+'Daily Returns'!B2128)</f>
        <v>307.3495848774545</v>
      </c>
      <c r="C2128" s="65">
        <f>C2127*(1+'Daily Returns'!C2128)</f>
        <v>284.82067553255928</v>
      </c>
      <c r="D2128" s="65">
        <f>D2127*(1+'Daily Returns'!D2128)</f>
        <v>445.25283906043512</v>
      </c>
      <c r="E2128" s="65">
        <f>E2127*(1+'Daily Returns'!E2128)</f>
        <v>361.91791921672245</v>
      </c>
      <c r="F2128" s="66">
        <f>F2127*(1+'Daily Returns'!E2128)</f>
        <v>361917.91921672196</v>
      </c>
    </row>
    <row r="2129" spans="1:6" x14ac:dyDescent="0.25">
      <c r="A2129" s="63">
        <f>'Daily Prices'!A2129</f>
        <v>45558</v>
      </c>
      <c r="B2129" s="64">
        <f>B2128*(1+'Daily Returns'!B2129)</f>
        <v>308.74665637130676</v>
      </c>
      <c r="C2129" s="64">
        <f>C2128*(1+'Daily Returns'!C2129)</f>
        <v>287.72186839105251</v>
      </c>
      <c r="D2129" s="64">
        <f>D2128*(1+'Daily Returns'!D2129)</f>
        <v>448.42502991246812</v>
      </c>
      <c r="E2129" s="64">
        <f>E2128*(1+'Daily Returns'!E2129)</f>
        <v>364.65959878901833</v>
      </c>
      <c r="F2129" s="39">
        <f>F2128*(1+'Daily Returns'!E2129)</f>
        <v>364659.59878901782</v>
      </c>
    </row>
    <row r="2130" spans="1:6" x14ac:dyDescent="0.25">
      <c r="A2130" s="60">
        <f>'Daily Prices'!A2130</f>
        <v>45559</v>
      </c>
      <c r="B2130" s="65">
        <f>B2129*(1+'Daily Returns'!B2130)</f>
        <v>308.69368907579428</v>
      </c>
      <c r="C2130" s="65">
        <f>C2129*(1+'Daily Returns'!C2130)</f>
        <v>288.62867459337701</v>
      </c>
      <c r="D2130" s="65">
        <f>D2129*(1+'Daily Returns'!D2130)</f>
        <v>448.08245345200504</v>
      </c>
      <c r="E2130" s="65">
        <f>E2129*(1+'Daily Returns'!E2130)</f>
        <v>365.01697151625831</v>
      </c>
      <c r="F2130" s="66">
        <f>F2129*(1+'Daily Returns'!E2130)</f>
        <v>365016.97151625779</v>
      </c>
    </row>
    <row r="2131" spans="1:6" x14ac:dyDescent="0.25">
      <c r="A2131" s="63">
        <f>'Daily Prices'!A2131</f>
        <v>45560</v>
      </c>
      <c r="B2131" s="64">
        <f>B2130*(1+'Daily Returns'!B2131)</f>
        <v>309.6237249859484</v>
      </c>
      <c r="C2131" s="64">
        <f>C2130*(1+'Daily Returns'!C2131)</f>
        <v>291.50802569806268</v>
      </c>
      <c r="D2131" s="64">
        <f>D2130*(1+'Daily Returns'!D2131)</f>
        <v>449.93912550641426</v>
      </c>
      <c r="E2131" s="64">
        <f>E2130*(1+'Daily Returns'!E2131)</f>
        <v>367.25719382692449</v>
      </c>
      <c r="F2131" s="39">
        <f>F2130*(1+'Daily Returns'!E2131)</f>
        <v>367257.19382692396</v>
      </c>
    </row>
    <row r="2132" spans="1:6" x14ac:dyDescent="0.25">
      <c r="A2132" s="60">
        <f>'Daily Prices'!A2132</f>
        <v>45561</v>
      </c>
      <c r="B2132" s="65">
        <f>B2131*(1+'Daily Returns'!B2132)</f>
        <v>312.04578817298733</v>
      </c>
      <c r="C2132" s="65">
        <f>C2131*(1+'Daily Returns'!C2132)</f>
        <v>291.90653616120591</v>
      </c>
      <c r="D2132" s="65">
        <f>D2131*(1+'Daily Returns'!D2132)</f>
        <v>452.16314364281504</v>
      </c>
      <c r="E2132" s="65">
        <f>E2131*(1+'Daily Returns'!E2132)</f>
        <v>368.86448980627</v>
      </c>
      <c r="F2132" s="66">
        <f>F2131*(1+'Daily Returns'!E2132)</f>
        <v>368864.48980626947</v>
      </c>
    </row>
    <row r="2133" spans="1:6" x14ac:dyDescent="0.25">
      <c r="A2133" s="63">
        <f>'Daily Prices'!A2133</f>
        <v>45562</v>
      </c>
      <c r="B2133" s="64">
        <f>B2132*(1+'Daily Returns'!B2133)</f>
        <v>311.08506976632509</v>
      </c>
      <c r="C2133" s="64">
        <f>C2132*(1+'Daily Returns'!C2133)</f>
        <v>291.99478103936718</v>
      </c>
      <c r="D2133" s="64">
        <f>D2132*(1+'Daily Returns'!D2133)</f>
        <v>450.84825458133179</v>
      </c>
      <c r="E2133" s="64">
        <f>E2132*(1+'Daily Returns'!E2133)</f>
        <v>368.24660152535671</v>
      </c>
      <c r="F2133" s="39">
        <f>F2132*(1+'Daily Returns'!E2133)</f>
        <v>368246.60152535618</v>
      </c>
    </row>
    <row r="2134" spans="1:6" x14ac:dyDescent="0.25">
      <c r="A2134" s="60">
        <f>'Daily Prices'!A2134</f>
        <v>45565</v>
      </c>
      <c r="B2134" s="65">
        <f>B2133*(1+'Daily Returns'!B2134)</f>
        <v>306.46062861309946</v>
      </c>
      <c r="C2134" s="65">
        <f>C2133*(1+'Daily Returns'!C2134)</f>
        <v>288.67431036333022</v>
      </c>
      <c r="D2134" s="65">
        <f>D2133*(1+'Daily Returns'!D2134)</f>
        <v>445.30468733600765</v>
      </c>
      <c r="E2134" s="65">
        <f>E2133*(1+'Daily Returns'!E2134)</f>
        <v>363.57094303292604</v>
      </c>
      <c r="F2134" s="66">
        <f>F2133*(1+'Daily Returns'!E2134)</f>
        <v>363570.94303292554</v>
      </c>
    </row>
    <row r="2135" spans="1:6" x14ac:dyDescent="0.25">
      <c r="A2135" s="63">
        <f>'Daily Prices'!A2135</f>
        <v>45566</v>
      </c>
      <c r="B2135" s="64">
        <f>B2134*(1+'Daily Returns'!B2135)</f>
        <v>306.33888017612543</v>
      </c>
      <c r="C2135" s="64">
        <f>C2134*(1+'Daily Returns'!C2135)</f>
        <v>293.35052896482625</v>
      </c>
      <c r="D2135" s="64">
        <f>D2134*(1+'Daily Returns'!D2135)</f>
        <v>436.08702400352365</v>
      </c>
      <c r="E2135" s="64">
        <f>E2134*(1+'Daily Returns'!E2135)</f>
        <v>363.62565757528341</v>
      </c>
      <c r="F2135" s="39">
        <f>F2134*(1+'Daily Returns'!E2135)</f>
        <v>363625.65757528291</v>
      </c>
    </row>
    <row r="2136" spans="1:6" x14ac:dyDescent="0.25">
      <c r="A2136" s="60">
        <f>'Daily Prices'!A2136</f>
        <v>45569</v>
      </c>
      <c r="B2136" s="65">
        <f>B2135*(1+'Daily Returns'!B2136)</f>
        <v>296.96748600565439</v>
      </c>
      <c r="C2136" s="65">
        <f>C2135*(1+'Daily Returns'!C2136)</f>
        <v>291.83576992706367</v>
      </c>
      <c r="D2136" s="65">
        <f>D2135*(1+'Daily Returns'!D2136)</f>
        <v>427.06016332757537</v>
      </c>
      <c r="E2136" s="65">
        <f>E2135*(1+'Daily Returns'!E2136)</f>
        <v>357.27935702632243</v>
      </c>
      <c r="F2136" s="66">
        <f>F2135*(1+'Daily Returns'!E2136)</f>
        <v>357279.35702632193</v>
      </c>
    </row>
    <row r="2137" spans="1:6" x14ac:dyDescent="0.25">
      <c r="A2137" s="63">
        <f>'Daily Prices'!A2137</f>
        <v>45572</v>
      </c>
      <c r="B2137" s="64">
        <f>B2136*(1+'Daily Returns'!B2137)</f>
        <v>294.64648601801463</v>
      </c>
      <c r="C2137" s="64">
        <f>C2136*(1+'Daily Returns'!C2137)</f>
        <v>290.43986304814285</v>
      </c>
      <c r="D2137" s="64">
        <f>D2136*(1+'Daily Returns'!D2137)</f>
        <v>418.22015575474006</v>
      </c>
      <c r="E2137" s="64">
        <f>E2136*(1+'Daily Returns'!E2137)</f>
        <v>353.53939901799436</v>
      </c>
      <c r="F2137" s="39">
        <f>F2136*(1+'Daily Returns'!E2137)</f>
        <v>353539.39901799388</v>
      </c>
    </row>
    <row r="2138" spans="1:6" x14ac:dyDescent="0.25">
      <c r="A2138" s="60">
        <f>'Daily Prices'!A2138</f>
        <v>45574</v>
      </c>
      <c r="B2138" s="65">
        <f>B2137*(1+'Daily Returns'!B2138)</f>
        <v>296.1627975456903</v>
      </c>
      <c r="C2138" s="65">
        <f>C2137*(1+'Daily Returns'!C2138)</f>
        <v>287.0610996530354</v>
      </c>
      <c r="D2138" s="65">
        <f>D2137*(1+'Daily Returns'!D2138)</f>
        <v>433.84495896219613</v>
      </c>
      <c r="E2138" s="65">
        <f>E2137*(1+'Daily Returns'!E2138)</f>
        <v>356.40258271677504</v>
      </c>
      <c r="F2138" s="66">
        <f>F2137*(1+'Daily Returns'!E2138)</f>
        <v>356402.58271677454</v>
      </c>
    </row>
    <row r="2139" spans="1:6" x14ac:dyDescent="0.25">
      <c r="A2139" s="63">
        <f>'Daily Prices'!A2139</f>
        <v>45575</v>
      </c>
      <c r="B2139" s="64">
        <f>B2138*(1+'Daily Returns'!B2139)</f>
        <v>296.68741734084466</v>
      </c>
      <c r="C2139" s="64">
        <f>C2138*(1+'Daily Returns'!C2139)</f>
        <v>289.05746477640611</v>
      </c>
      <c r="D2139" s="64">
        <f>D2138*(1+'Daily Returns'!D2139)</f>
        <v>437.26883435840517</v>
      </c>
      <c r="E2139" s="64">
        <f>E2138*(1+'Daily Returns'!E2139)</f>
        <v>358.42723276463812</v>
      </c>
      <c r="F2139" s="39">
        <f>F2138*(1+'Daily Returns'!E2139)</f>
        <v>358427.23276463762</v>
      </c>
    </row>
    <row r="2140" spans="1:6" x14ac:dyDescent="0.25">
      <c r="A2140" s="60">
        <f>'Daily Prices'!A2140</f>
        <v>45579</v>
      </c>
      <c r="B2140" s="65">
        <f>B2139*(1+'Daily Returns'!B2140)</f>
        <v>298.00211142108594</v>
      </c>
      <c r="C2140" s="65">
        <f>C2139*(1+'Daily Returns'!C2140)</f>
        <v>292.45336615230553</v>
      </c>
      <c r="D2140" s="65">
        <f>D2139*(1+'Daily Returns'!D2140)</f>
        <v>438.20399252713241</v>
      </c>
      <c r="E2140" s="65">
        <f>E2139*(1+'Daily Returns'!E2140)</f>
        <v>360.81802784561432</v>
      </c>
      <c r="F2140" s="66">
        <f>F2139*(1+'Daily Returns'!E2140)</f>
        <v>360818.02784561383</v>
      </c>
    </row>
    <row r="2141" spans="1:6" x14ac:dyDescent="0.25">
      <c r="A2141" s="63">
        <f>'Daily Prices'!A2141</f>
        <v>45580</v>
      </c>
      <c r="B2141" s="64">
        <f>B2140*(1+'Daily Returns'!B2141)</f>
        <v>297.44615476338407</v>
      </c>
      <c r="C2141" s="64">
        <f>C2140*(1+'Daily Returns'!C2141)</f>
        <v>291.77076876291284</v>
      </c>
      <c r="D2141" s="64">
        <f>D2140*(1+'Daily Returns'!D2141)</f>
        <v>438.80727974978618</v>
      </c>
      <c r="E2141" s="64">
        <f>E2140*(1+'Daily Returns'!E2141)</f>
        <v>360.42824289925983</v>
      </c>
      <c r="F2141" s="39">
        <f>F2140*(1+'Daily Returns'!E2141)</f>
        <v>360428.24289925932</v>
      </c>
    </row>
    <row r="2142" spans="1:6" x14ac:dyDescent="0.25">
      <c r="A2142" s="60">
        <f>'Daily Prices'!A2142</f>
        <v>45581</v>
      </c>
      <c r="B2142" s="65">
        <f>B2141*(1+'Daily Returns'!B2142)</f>
        <v>296.28734521516571</v>
      </c>
      <c r="C2142" s="65">
        <f>C2141*(1+'Daily Returns'!C2142)</f>
        <v>294.59514206377315</v>
      </c>
      <c r="D2142" s="65">
        <f>D2141*(1+'Daily Returns'!D2142)</f>
        <v>437.71552719410698</v>
      </c>
      <c r="E2142" s="65">
        <f>E2141*(1+'Daily Returns'!E2142)</f>
        <v>361.1335595990513</v>
      </c>
      <c r="F2142" s="66">
        <f>F2141*(1+'Daily Returns'!E2142)</f>
        <v>361133.55959905079</v>
      </c>
    </row>
    <row r="2143" spans="1:6" x14ac:dyDescent="0.25">
      <c r="A2143" s="63">
        <f>'Daily Prices'!A2143</f>
        <v>45582</v>
      </c>
      <c r="B2143" s="64">
        <f>B2142*(1+'Daily Returns'!B2143)</f>
        <v>294.48874744888053</v>
      </c>
      <c r="C2143" s="64">
        <f>C2142*(1+'Daily Returns'!C2143)</f>
        <v>296.17625181616199</v>
      </c>
      <c r="D2143" s="64">
        <f>D2142*(1+'Daily Returns'!D2143)</f>
        <v>433.03700749386132</v>
      </c>
      <c r="E2143" s="64">
        <f>E2142*(1+'Daily Returns'!E2143)</f>
        <v>360.09318456583725</v>
      </c>
      <c r="F2143" s="39">
        <f>F2142*(1+'Daily Returns'!E2143)</f>
        <v>360093.18456583674</v>
      </c>
    </row>
    <row r="2144" spans="1:6" x14ac:dyDescent="0.25">
      <c r="A2144" s="60">
        <f>'Daily Prices'!A2144</f>
        <v>45583</v>
      </c>
      <c r="B2144" s="65">
        <f>B2143*(1+'Daily Returns'!B2144)</f>
        <v>295.28176638114422</v>
      </c>
      <c r="C2144" s="65">
        <f>C2143*(1+'Daily Returns'!C2144)</f>
        <v>298.78768439543728</v>
      </c>
      <c r="D2144" s="65">
        <f>D2143*(1+'Daily Returns'!D2144)</f>
        <v>436.41533197590343</v>
      </c>
      <c r="E2144" s="65">
        <f>E2143*(1+'Daily Returns'!E2144)</f>
        <v>362.49686540422192</v>
      </c>
      <c r="F2144" s="66">
        <f>F2143*(1+'Daily Returns'!E2144)</f>
        <v>362496.8654042214</v>
      </c>
    </row>
    <row r="2145" spans="1:6" x14ac:dyDescent="0.25">
      <c r="A2145" s="63">
        <f>'Daily Prices'!A2145</f>
        <v>45586</v>
      </c>
      <c r="B2145" s="64">
        <f>B2144*(1+'Daily Returns'!B2145)</f>
        <v>295.01463962244463</v>
      </c>
      <c r="C2145" s="64">
        <f>C2144*(1+'Daily Returns'!C2145)</f>
        <v>301.30070460947582</v>
      </c>
      <c r="D2145" s="64">
        <f>D2144*(1+'Daily Returns'!D2145)</f>
        <v>435.12836121665146</v>
      </c>
      <c r="E2145" s="64">
        <f>E2144*(1+'Daily Returns'!E2145)</f>
        <v>363.29733322473459</v>
      </c>
      <c r="F2145" s="39">
        <f>F2144*(1+'Daily Returns'!E2145)</f>
        <v>363297.33322473406</v>
      </c>
    </row>
    <row r="2146" spans="1:6" x14ac:dyDescent="0.25">
      <c r="A2146" s="60">
        <f>'Daily Prices'!A2146</f>
        <v>45587</v>
      </c>
      <c r="B2146" s="65">
        <f>B2145*(1+'Daily Returns'!B2146)</f>
        <v>291.63174896773688</v>
      </c>
      <c r="C2146" s="65">
        <f>C2145*(1+'Daily Returns'!C2146)</f>
        <v>301.49587843354271</v>
      </c>
      <c r="D2146" s="65">
        <f>D2145*(1+'Daily Returns'!D2146)</f>
        <v>429.96263565566153</v>
      </c>
      <c r="E2146" s="65">
        <f>E2145*(1+'Daily Returns'!E2146)</f>
        <v>360.84781289970243</v>
      </c>
      <c r="F2146" s="66">
        <f>F2145*(1+'Daily Returns'!E2146)</f>
        <v>360847.81289970188</v>
      </c>
    </row>
    <row r="2147" spans="1:6" x14ac:dyDescent="0.25">
      <c r="A2147" s="63">
        <f>'Daily Prices'!A2147</f>
        <v>45588</v>
      </c>
      <c r="B2147" s="64">
        <f>B2146*(1+'Daily Returns'!B2147)</f>
        <v>291.12737816613122</v>
      </c>
      <c r="C2147" s="64">
        <f>C2146*(1+'Daily Returns'!C2147)</f>
        <v>301.28241361468559</v>
      </c>
      <c r="D2147" s="64">
        <f>D2146*(1+'Daily Returns'!D2147)</f>
        <v>429.5119544910695</v>
      </c>
      <c r="E2147" s="64">
        <f>E2146*(1+'Daily Returns'!E2147)</f>
        <v>360.44492373083386</v>
      </c>
      <c r="F2147" s="39">
        <f>F2146*(1+'Daily Returns'!E2147)</f>
        <v>360444.92373083328</v>
      </c>
    </row>
    <row r="2148" spans="1:6" x14ac:dyDescent="0.25">
      <c r="A2148" s="60">
        <f>'Daily Prices'!A2148</f>
        <v>45589</v>
      </c>
      <c r="B2148" s="65">
        <f>B2147*(1+'Daily Returns'!B2148)</f>
        <v>291.06623129512786</v>
      </c>
      <c r="C2148" s="65">
        <f>C2147*(1+'Daily Returns'!C2148)</f>
        <v>300.77457646061782</v>
      </c>
      <c r="D2148" s="65">
        <f>D2147*(1+'Daily Returns'!D2148)</f>
        <v>430.05436722013599</v>
      </c>
      <c r="E2148" s="65">
        <f>E2147*(1+'Daily Returns'!E2148)</f>
        <v>360.3157449579752</v>
      </c>
      <c r="F2148" s="66">
        <f>F2147*(1+'Daily Returns'!E2148)</f>
        <v>360315.74495797465</v>
      </c>
    </row>
    <row r="2149" spans="1:6" x14ac:dyDescent="0.25">
      <c r="A2149" s="63">
        <f>'Daily Prices'!A2149</f>
        <v>45590</v>
      </c>
      <c r="B2149" s="64">
        <f>B2148*(1+'Daily Returns'!B2149)</f>
        <v>288.65645564815975</v>
      </c>
      <c r="C2149" s="64">
        <f>C2148*(1+'Daily Returns'!C2149)</f>
        <v>300.97205631268065</v>
      </c>
      <c r="D2149" s="64">
        <f>D2148*(1+'Daily Returns'!D2149)</f>
        <v>428.37737987783248</v>
      </c>
      <c r="E2149" s="64">
        <f>E2148*(1+'Daily Returns'!E2149)</f>
        <v>359.09393070799496</v>
      </c>
      <c r="F2149" s="39">
        <f>F2148*(1+'Daily Returns'!E2149)</f>
        <v>359093.93070799438</v>
      </c>
    </row>
    <row r="2150" spans="1:6" x14ac:dyDescent="0.25">
      <c r="A2150" s="60">
        <f>'Daily Prices'!A2150</f>
        <v>45593</v>
      </c>
      <c r="B2150" s="65">
        <f>B2149*(1+'Daily Returns'!B2150)</f>
        <v>290.84767303800993</v>
      </c>
      <c r="C2150" s="65">
        <f>C2149*(1+'Daily Returns'!C2150)</f>
        <v>302.02592420950862</v>
      </c>
      <c r="D2150" s="65">
        <f>D2149*(1+'Daily Returns'!D2150)</f>
        <v>429.47123155398015</v>
      </c>
      <c r="E2150" s="65">
        <f>E2149*(1+'Daily Returns'!E2150)</f>
        <v>360.68974026359956</v>
      </c>
      <c r="F2150" s="66">
        <f>F2149*(1+'Daily Returns'!E2150)</f>
        <v>360689.74026359903</v>
      </c>
    </row>
    <row r="2151" spans="1:6" x14ac:dyDescent="0.25">
      <c r="A2151" s="63">
        <f>'Daily Prices'!A2151</f>
        <v>45594</v>
      </c>
      <c r="B2151" s="64">
        <f>B2150*(1+'Daily Returns'!B2151)</f>
        <v>292.17091023043065</v>
      </c>
      <c r="C2151" s="64">
        <f>C2150*(1+'Daily Returns'!C2151)</f>
        <v>305.02200487908482</v>
      </c>
      <c r="D2151" s="64">
        <f>D2150*(1+'Daily Returns'!D2151)</f>
        <v>431.96330737421147</v>
      </c>
      <c r="E2151" s="64">
        <f>E2150*(1+'Daily Returns'!E2151)</f>
        <v>363.24113427654373</v>
      </c>
      <c r="F2151" s="39">
        <f>F2150*(1+'Daily Returns'!E2151)</f>
        <v>363241.13427654322</v>
      </c>
    </row>
    <row r="2152" spans="1:6" x14ac:dyDescent="0.25">
      <c r="A2152" s="60">
        <f>'Daily Prices'!A2152</f>
        <v>45595</v>
      </c>
      <c r="B2152" s="65">
        <f>B2151*(1+'Daily Returns'!B2152)</f>
        <v>290.61915387562755</v>
      </c>
      <c r="C2152" s="65">
        <f>C2151*(1+'Daily Returns'!C2152)</f>
        <v>306.07525696161804</v>
      </c>
      <c r="D2152" s="65">
        <f>D2151*(1+'Daily Returns'!D2152)</f>
        <v>428.75186296941706</v>
      </c>
      <c r="E2152" s="65">
        <f>E2151*(1+'Daily Returns'!E2152)</f>
        <v>362.35392425668942</v>
      </c>
      <c r="F2152" s="66">
        <f>F2151*(1+'Daily Returns'!E2152)</f>
        <v>362353.92425668892</v>
      </c>
    </row>
    <row r="2153" spans="1:6" x14ac:dyDescent="0.25">
      <c r="A2153" s="63">
        <f>'Daily Prices'!A2153</f>
        <v>45596</v>
      </c>
      <c r="B2153" s="64">
        <f>B2152*(1+'Daily Returns'!B2153)</f>
        <v>288.608359744273</v>
      </c>
      <c r="C2153" s="64">
        <f>C2152*(1+'Daily Returns'!C2153)</f>
        <v>301.23303054923809</v>
      </c>
      <c r="D2153" s="64">
        <f>D2152*(1+'Daily Returns'!D2153)</f>
        <v>428.88116879027814</v>
      </c>
      <c r="E2153" s="64">
        <f>E2152*(1+'Daily Returns'!E2153)</f>
        <v>359.34153997463613</v>
      </c>
      <c r="F2153" s="39">
        <f>F2152*(1+'Daily Returns'!E2153)</f>
        <v>359341.53997463558</v>
      </c>
    </row>
    <row r="2154" spans="1:6" x14ac:dyDescent="0.25">
      <c r="A2154" s="60">
        <f>'Daily Prices'!A2154</f>
        <v>45597</v>
      </c>
      <c r="B2154" s="65">
        <f>B2153*(1+'Daily Returns'!B2154)</f>
        <v>289.82642577271463</v>
      </c>
      <c r="C2154" s="65">
        <f>C2153*(1+'Daily Returns'!C2154)</f>
        <v>302.35381256525955</v>
      </c>
      <c r="D2154" s="65">
        <f>D2153*(1+'Daily Returns'!D2154)</f>
        <v>425.30596382473942</v>
      </c>
      <c r="E2154" s="65">
        <f>E2153*(1+'Daily Returns'!E2154)</f>
        <v>359.43265723800039</v>
      </c>
      <c r="F2154" s="66">
        <f>F2153*(1+'Daily Returns'!E2154)</f>
        <v>359432.65723799984</v>
      </c>
    </row>
    <row r="2155" spans="1:6" x14ac:dyDescent="0.25">
      <c r="A2155" s="63">
        <f>'Daily Prices'!A2155</f>
        <v>45602</v>
      </c>
      <c r="B2155" s="64">
        <f>B2154*(1+'Daily Returns'!B2155)</f>
        <v>292.2039920690828</v>
      </c>
      <c r="C2155" s="64">
        <f>C2154*(1+'Daily Returns'!C2155)</f>
        <v>293.8144598699385</v>
      </c>
      <c r="D2155" s="64">
        <f>D2154*(1+'Daily Returns'!D2155)</f>
        <v>421.76056219745715</v>
      </c>
      <c r="E2155" s="64">
        <f>E2154*(1+'Daily Returns'!E2155)</f>
        <v>355.35777737248884</v>
      </c>
      <c r="F2155" s="39">
        <f>F2154*(1+'Daily Returns'!E2155)</f>
        <v>355357.77737248829</v>
      </c>
    </row>
    <row r="2156" spans="1:6" x14ac:dyDescent="0.25">
      <c r="A2156" s="60">
        <f>'Daily Prices'!A2156</f>
        <v>45603</v>
      </c>
      <c r="B2156" s="65">
        <f>B2155*(1+'Daily Returns'!B2156)</f>
        <v>289.16358932859782</v>
      </c>
      <c r="C2156" s="65">
        <f>C2155*(1+'Daily Returns'!C2156)</f>
        <v>297.3062579441692</v>
      </c>
      <c r="D2156" s="65">
        <f>D2155*(1+'Daily Returns'!D2156)</f>
        <v>418.24471546422177</v>
      </c>
      <c r="E2156" s="65">
        <f>E2155*(1+'Daily Returns'!E2156)</f>
        <v>355.04910966954077</v>
      </c>
      <c r="F2156" s="66">
        <f>F2155*(1+'Daily Returns'!E2156)</f>
        <v>355049.10966954025</v>
      </c>
    </row>
    <row r="2157" spans="1:6" x14ac:dyDescent="0.25">
      <c r="A2157" s="63">
        <f>'Daily Prices'!A2157</f>
        <v>45607</v>
      </c>
      <c r="B2157" s="64">
        <f>B2156*(1+'Daily Returns'!B2157)</f>
        <v>288.99767118397278</v>
      </c>
      <c r="C2157" s="64">
        <f>C2156*(1+'Daily Returns'!C2157)</f>
        <v>290.2842454656751</v>
      </c>
      <c r="D2157" s="64">
        <f>D2156*(1+'Daily Returns'!D2157)</f>
        <v>430.63603350196394</v>
      </c>
      <c r="E2157" s="64">
        <f>E2156*(1+'Daily Returns'!E2157)</f>
        <v>354.7893689477367</v>
      </c>
      <c r="F2157" s="39">
        <f>F2156*(1+'Daily Returns'!E2157)</f>
        <v>354789.36894773616</v>
      </c>
    </row>
    <row r="2158" spans="1:6" x14ac:dyDescent="0.25">
      <c r="A2158" s="60">
        <f>'Daily Prices'!A2158</f>
        <v>45608</v>
      </c>
      <c r="B2158" s="65">
        <f>B2157*(1+'Daily Returns'!B2158)</f>
        <v>286.01314403250814</v>
      </c>
      <c r="C2158" s="65">
        <f>C2157*(1+'Daily Returns'!C2158)</f>
        <v>288.25267410806271</v>
      </c>
      <c r="D2158" s="65">
        <f>D2157*(1+'Daily Returns'!D2158)</f>
        <v>437.3244610508209</v>
      </c>
      <c r="E2158" s="65">
        <f>E2157*(1+'Daily Returns'!E2158)</f>
        <v>354.35009686131082</v>
      </c>
      <c r="F2158" s="66">
        <f>F2157*(1+'Daily Returns'!E2158)</f>
        <v>354350.0968613103</v>
      </c>
    </row>
    <row r="2159" spans="1:6" x14ac:dyDescent="0.25">
      <c r="A2159" s="63">
        <f>'Daily Prices'!A2159</f>
        <v>45609</v>
      </c>
      <c r="B2159" s="64">
        <f>B2158*(1+'Daily Returns'!B2159)</f>
        <v>282.43510688342104</v>
      </c>
      <c r="C2159" s="64">
        <f>C2158*(1+'Daily Returns'!C2159)</f>
        <v>287.46393391867264</v>
      </c>
      <c r="D2159" s="64">
        <f>D2158*(1+'Daily Returns'!D2159)</f>
        <v>419.64084048783673</v>
      </c>
      <c r="E2159" s="64">
        <f>E2158*(1+'Daily Returns'!E2159)</f>
        <v>348.33383317217294</v>
      </c>
      <c r="F2159" s="39">
        <f>F2158*(1+'Daily Returns'!E2159)</f>
        <v>348333.83317217242</v>
      </c>
    </row>
    <row r="2160" spans="1:6" x14ac:dyDescent="0.25">
      <c r="A2160" s="60">
        <f>'Daily Prices'!A2160</f>
        <v>45610</v>
      </c>
      <c r="B2160" s="65">
        <f>B2159*(1+'Daily Returns'!B2160)</f>
        <v>282.03288989127998</v>
      </c>
      <c r="C2160" s="65">
        <f>C2159*(1+'Daily Returns'!C2160)</f>
        <v>284.09539042036772</v>
      </c>
      <c r="D2160" s="65">
        <f>D2159*(1+'Daily Returns'!D2160)</f>
        <v>420.96622515166263</v>
      </c>
      <c r="E2160" s="65">
        <f>E2159*(1+'Daily Returns'!E2160)</f>
        <v>346.8823348474404</v>
      </c>
      <c r="F2160" s="66">
        <f>F2159*(1+'Daily Returns'!E2160)</f>
        <v>346882.33484743984</v>
      </c>
    </row>
    <row r="2161" spans="1:6" x14ac:dyDescent="0.25">
      <c r="A2161" s="63">
        <f>'Daily Prices'!A2161</f>
        <v>45614</v>
      </c>
      <c r="B2161" s="64">
        <f>B2160*(1+'Daily Returns'!B2161)</f>
        <v>281.15567586196289</v>
      </c>
      <c r="C2161" s="64">
        <f>C2160*(1+'Daily Returns'!C2161)</f>
        <v>288.33191761557885</v>
      </c>
      <c r="D2161" s="64">
        <f>D2160*(1+'Daily Returns'!D2161)</f>
        <v>419.20107474968103</v>
      </c>
      <c r="E2161" s="64">
        <f>E2160*(1+'Daily Returns'!E2161)</f>
        <v>348.19143783886511</v>
      </c>
      <c r="F2161" s="39">
        <f>F2160*(1+'Daily Returns'!E2161)</f>
        <v>348191.43783886457</v>
      </c>
    </row>
    <row r="2162" spans="1:6" x14ac:dyDescent="0.25">
      <c r="A2162" s="60">
        <f>'Daily Prices'!A2162</f>
        <v>45615</v>
      </c>
      <c r="B2162" s="65">
        <f>B2161*(1+'Daily Returns'!B2162)</f>
        <v>282.02587363319219</v>
      </c>
      <c r="C2162" s="65">
        <f>C2161*(1+'Daily Returns'!C2162)</f>
        <v>290.04751072794488</v>
      </c>
      <c r="D2162" s="65">
        <f>D2161*(1+'Daily Returns'!D2162)</f>
        <v>420.52960809420972</v>
      </c>
      <c r="E2162" s="65">
        <f>E2161*(1+'Daily Returns'!E2162)</f>
        <v>349.67449260372462</v>
      </c>
      <c r="F2162" s="66">
        <f>F2161*(1+'Daily Returns'!E2162)</f>
        <v>349674.49260372407</v>
      </c>
    </row>
    <row r="2163" spans="1:6" x14ac:dyDescent="0.25">
      <c r="A2163" s="63">
        <f>'Daily Prices'!A2163</f>
        <v>45617</v>
      </c>
      <c r="B2163" s="64">
        <f>B2162*(1+'Daily Returns'!B2163)</f>
        <v>280.48960394131859</v>
      </c>
      <c r="C2163" s="64">
        <f>C2162*(1+'Daily Returns'!C2163)</f>
        <v>295.06116935797309</v>
      </c>
      <c r="D2163" s="64">
        <f>D2162*(1+'Daily Returns'!D2163)</f>
        <v>419.28734860093738</v>
      </c>
      <c r="E2163" s="64">
        <f>E2162*(1+'Daily Returns'!E2163)</f>
        <v>351.21091623874509</v>
      </c>
      <c r="F2163" s="39">
        <f>F2162*(1+'Daily Returns'!E2163)</f>
        <v>351210.91623874457</v>
      </c>
    </row>
    <row r="2164" spans="1:6" x14ac:dyDescent="0.25">
      <c r="A2164" s="60">
        <f>'Daily Prices'!A2164</f>
        <v>45618</v>
      </c>
      <c r="B2164" s="65">
        <f>B2163*(1+'Daily Returns'!B2164)</f>
        <v>287.61972171993494</v>
      </c>
      <c r="C2164" s="65">
        <f>C2163*(1+'Daily Returns'!C2164)</f>
        <v>298.18536560567225</v>
      </c>
      <c r="D2164" s="65">
        <f>D2163*(1+'Daily Returns'!D2164)</f>
        <v>425.42916517979086</v>
      </c>
      <c r="E2164" s="65">
        <f>E2163*(1+'Daily Returns'!E2164)</f>
        <v>356.92015364754582</v>
      </c>
      <c r="F2164" s="66">
        <f>F2163*(1+'Daily Returns'!E2164)</f>
        <v>356920.15364754532</v>
      </c>
    </row>
    <row r="2165" spans="1:6" x14ac:dyDescent="0.25">
      <c r="A2165" s="63">
        <f>'Daily Prices'!A2165</f>
        <v>45621</v>
      </c>
      <c r="B2165" s="64">
        <f>B2164*(1+'Daily Returns'!B2165)</f>
        <v>291.22869584121224</v>
      </c>
      <c r="C2165" s="64">
        <f>C2164*(1+'Daily Returns'!C2165)</f>
        <v>291.01318615633858</v>
      </c>
      <c r="D2165" s="64">
        <f>D2164*(1+'Daily Returns'!D2165)</f>
        <v>430.51386469069581</v>
      </c>
      <c r="E2165" s="64">
        <f>E2164*(1+'Daily Returns'!E2165)</f>
        <v>356.10951500676384</v>
      </c>
      <c r="F2165" s="39">
        <f>F2164*(1+'Daily Returns'!E2165)</f>
        <v>356109.51500676334</v>
      </c>
    </row>
    <row r="2166" spans="1:6" x14ac:dyDescent="0.25">
      <c r="A2166" s="60">
        <f>'Daily Prices'!A2166</f>
        <v>45622</v>
      </c>
      <c r="B2166" s="65">
        <f>B2165*(1+'Daily Returns'!B2166)</f>
        <v>290.84411037846274</v>
      </c>
      <c r="C2166" s="65">
        <f>C2165*(1+'Daily Returns'!C2166)</f>
        <v>289.61222173874353</v>
      </c>
      <c r="D2166" s="65">
        <f>D2165*(1+'Daily Returns'!D2166)</f>
        <v>430.54682088205163</v>
      </c>
      <c r="E2166" s="65">
        <f>E2165*(1+'Daily Returns'!E2166)</f>
        <v>355.29087610522947</v>
      </c>
      <c r="F2166" s="66">
        <f>F2165*(1+'Daily Returns'!E2166)</f>
        <v>355290.87610522896</v>
      </c>
    </row>
    <row r="2167" spans="1:6" x14ac:dyDescent="0.25">
      <c r="A2167" s="63">
        <f>'Daily Prices'!A2167</f>
        <v>45623</v>
      </c>
      <c r="B2167" s="64">
        <f>B2166*(1+'Daily Returns'!B2167)</f>
        <v>291.6803174693186</v>
      </c>
      <c r="C2167" s="64">
        <f>C2166*(1+'Daily Returns'!C2167)</f>
        <v>292.14095176850839</v>
      </c>
      <c r="D2167" s="64">
        <f>D2166*(1+'Daily Returns'!D2167)</f>
        <v>431.36421839249476</v>
      </c>
      <c r="E2167" s="64">
        <f>E2166*(1+'Daily Returns'!E2167)</f>
        <v>357.04056212991293</v>
      </c>
      <c r="F2167" s="39">
        <f>F2166*(1+'Daily Returns'!E2167)</f>
        <v>357040.56212991243</v>
      </c>
    </row>
    <row r="2168" spans="1:6" x14ac:dyDescent="0.25">
      <c r="A2168" s="60">
        <f>'Daily Prices'!A2168</f>
        <v>45624</v>
      </c>
      <c r="B2168" s="65">
        <f>B2167*(1+'Daily Returns'!B2168)</f>
        <v>287.35299485159271</v>
      </c>
      <c r="C2168" s="65">
        <f>C2167*(1+'Daily Returns'!C2168)</f>
        <v>292.36580260059804</v>
      </c>
      <c r="D2168" s="65">
        <f>D2167*(1+'Daily Returns'!D2168)</f>
        <v>426.28413694662061</v>
      </c>
      <c r="E2168" s="65">
        <f>E2167*(1+'Daily Returns'!E2168)</f>
        <v>354.29994739755369</v>
      </c>
      <c r="F2168" s="66">
        <f>F2167*(1+'Daily Returns'!E2168)</f>
        <v>354299.94739755319</v>
      </c>
    </row>
    <row r="2169" spans="1:6" x14ac:dyDescent="0.25">
      <c r="A2169" s="63">
        <f>'Daily Prices'!A2169</f>
        <v>45625</v>
      </c>
      <c r="B2169" s="64">
        <f>B2168*(1+'Daily Returns'!B2169)</f>
        <v>290.11242008554666</v>
      </c>
      <c r="C2169" s="64">
        <f>C2168*(1+'Daily Returns'!C2169)</f>
        <v>293.67570511719538</v>
      </c>
      <c r="D2169" s="64">
        <f>D2168*(1+'Daily Returns'!D2169)</f>
        <v>430.53758475199015</v>
      </c>
      <c r="E2169" s="64">
        <f>E2168*(1+'Daily Returns'!E2169)</f>
        <v>357.0161540830519</v>
      </c>
      <c r="F2169" s="39">
        <f>F2168*(1+'Daily Returns'!E2169)</f>
        <v>357016.15408305137</v>
      </c>
    </row>
    <row r="2170" spans="1:6" x14ac:dyDescent="0.25">
      <c r="A2170" s="60">
        <f>'Daily Prices'!A2170</f>
        <v>45628</v>
      </c>
      <c r="B2170" s="65">
        <f>B2169*(1+'Daily Returns'!B2170)</f>
        <v>291.73121260570662</v>
      </c>
      <c r="C2170" s="65">
        <f>C2169*(1+'Daily Returns'!C2170)</f>
        <v>293.36727387266461</v>
      </c>
      <c r="D2170" s="65">
        <f>D2169*(1+'Daily Returns'!D2170)</f>
        <v>432.21554783298268</v>
      </c>
      <c r="E2170" s="65">
        <f>E2169*(1+'Daily Returns'!E2170)</f>
        <v>357.88123152609131</v>
      </c>
      <c r="F2170" s="66">
        <f>F2169*(1+'Daily Returns'!E2170)</f>
        <v>357881.23152609076</v>
      </c>
    </row>
    <row r="2171" spans="1:6" x14ac:dyDescent="0.25">
      <c r="A2171" s="63">
        <f>'Daily Prices'!A2171</f>
        <v>45629</v>
      </c>
      <c r="B2171" s="64">
        <f>B2170*(1+'Daily Returns'!B2171)</f>
        <v>293.90396233178171</v>
      </c>
      <c r="C2171" s="64">
        <f>C2170*(1+'Daily Returns'!C2171)</f>
        <v>293.08447098473158</v>
      </c>
      <c r="D2171" s="64">
        <f>D2170*(1+'Daily Returns'!D2171)</f>
        <v>433.90005055232814</v>
      </c>
      <c r="E2171" s="64">
        <f>E2170*(1+'Daily Returns'!E2171)</f>
        <v>358.96129858708872</v>
      </c>
      <c r="F2171" s="39">
        <f>F2170*(1+'Daily Returns'!E2171)</f>
        <v>358961.29858708812</v>
      </c>
    </row>
    <row r="2172" spans="1:6" x14ac:dyDescent="0.25">
      <c r="A2172" s="60">
        <f>'Daily Prices'!A2172</f>
        <v>45630</v>
      </c>
      <c r="B2172" s="65">
        <f>B2171*(1+'Daily Returns'!B2172)</f>
        <v>294.30596120190967</v>
      </c>
      <c r="C2172" s="65">
        <f>C2171*(1+'Daily Returns'!C2172)</f>
        <v>294.06748093039431</v>
      </c>
      <c r="D2172" s="65">
        <f>D2171*(1+'Daily Returns'!D2172)</f>
        <v>435.59111839739626</v>
      </c>
      <c r="E2172" s="65">
        <f>E2171*(1+'Daily Returns'!E2172)</f>
        <v>360.00987962704858</v>
      </c>
      <c r="F2172" s="66">
        <f>F2171*(1+'Daily Returns'!E2172)</f>
        <v>360009.87962704798</v>
      </c>
    </row>
    <row r="2173" spans="1:6" x14ac:dyDescent="0.25">
      <c r="A2173" s="63">
        <f>'Daily Prices'!A2173</f>
        <v>45632</v>
      </c>
      <c r="B2173" s="64">
        <f>B2172*(1+'Daily Returns'!B2173)</f>
        <v>296.31893655339513</v>
      </c>
      <c r="C2173" s="64">
        <f>C2172*(1+'Daily Returns'!C2173)</f>
        <v>292.69677002782163</v>
      </c>
      <c r="D2173" s="64">
        <f>D2172*(1+'Daily Returns'!D2173)</f>
        <v>437.28877695489535</v>
      </c>
      <c r="E2173" s="64">
        <f>E2172*(1+'Daily Returns'!E2173)</f>
        <v>360.49828573769634</v>
      </c>
      <c r="F2173" s="39">
        <f>F2172*(1+'Daily Returns'!E2173)</f>
        <v>360498.2857376957</v>
      </c>
    </row>
    <row r="2174" spans="1:6" x14ac:dyDescent="0.25">
      <c r="A2174" s="60">
        <f>'Daily Prices'!A2174</f>
        <v>45635</v>
      </c>
      <c r="B2174" s="65">
        <f>B2173*(1+'Daily Returns'!B2174)</f>
        <v>296.31315632004822</v>
      </c>
      <c r="C2174" s="65">
        <f>C2173*(1+'Daily Returns'!C2174)</f>
        <v>297.05352513721311</v>
      </c>
      <c r="D2174" s="65">
        <f>D2173*(1+'Daily Returns'!D2174)</f>
        <v>438.99305191125046</v>
      </c>
      <c r="E2174" s="65">
        <f>E2173*(1+'Daily Returns'!E2174)</f>
        <v>363.06406325461836</v>
      </c>
      <c r="F2174" s="66">
        <f>F2173*(1+'Daily Returns'!E2174)</f>
        <v>363064.06325461774</v>
      </c>
    </row>
    <row r="2175" spans="1:6" x14ac:dyDescent="0.25">
      <c r="A2175" s="63">
        <f>'Daily Prices'!A2175</f>
        <v>45637</v>
      </c>
      <c r="B2175" s="64">
        <f>B2174*(1+'Daily Returns'!B2175)</f>
        <v>296.37742960657255</v>
      </c>
      <c r="C2175" s="64">
        <f>C2174*(1+'Daily Returns'!C2175)</f>
        <v>300.75053349826817</v>
      </c>
      <c r="D2175" s="64">
        <f>D2174*(1+'Daily Returns'!D2175)</f>
        <v>425.49591721068998</v>
      </c>
      <c r="E2175" s="64">
        <f>E2174*(1+'Daily Returns'!E2175)</f>
        <v>361.54631431652734</v>
      </c>
      <c r="F2175" s="39">
        <f>F2174*(1+'Daily Returns'!E2175)</f>
        <v>361546.31431652675</v>
      </c>
    </row>
    <row r="2176" spans="1:6" x14ac:dyDescent="0.25">
      <c r="A2176" s="60">
        <f>'Daily Prices'!A2176</f>
        <v>45638</v>
      </c>
      <c r="B2176" s="65">
        <f>B2175*(1+'Daily Returns'!B2176)</f>
        <v>295.51882865570599</v>
      </c>
      <c r="C2176" s="65">
        <f>C2175*(1+'Daily Returns'!C2176)</f>
        <v>298.44330007805229</v>
      </c>
      <c r="D2176" s="65">
        <f>D2175*(1+'Daily Returns'!D2176)</f>
        <v>435.56665757047932</v>
      </c>
      <c r="E2176" s="65">
        <f>E2175*(1+'Daily Returns'!E2176)</f>
        <v>362.68979237242257</v>
      </c>
      <c r="F2176" s="66">
        <f>F2175*(1+'Daily Returns'!E2176)</f>
        <v>362689.792372422</v>
      </c>
    </row>
    <row r="2177" spans="1:6" x14ac:dyDescent="0.25">
      <c r="A2177" s="63">
        <f>'Daily Prices'!A2177</f>
        <v>45639</v>
      </c>
      <c r="B2177" s="64">
        <f>B2176*(1+'Daily Returns'!B2177)</f>
        <v>298.58402459834565</v>
      </c>
      <c r="C2177" s="64">
        <f>C2176*(1+'Daily Returns'!C2177)</f>
        <v>295.49216074954404</v>
      </c>
      <c r="D2177" s="64">
        <f>D2176*(1+'Daily Returns'!D2177)</f>
        <v>438.11373034698596</v>
      </c>
      <c r="E2177" s="64">
        <f>E2176*(1+'Daily Returns'!E2177)</f>
        <v>363.02006333029169</v>
      </c>
      <c r="F2177" s="39">
        <f>F2176*(1+'Daily Returns'!E2177)</f>
        <v>363020.06333029113</v>
      </c>
    </row>
    <row r="2178" spans="1:6" x14ac:dyDescent="0.25">
      <c r="A2178" s="60">
        <f>'Daily Prices'!A2178</f>
        <v>45642</v>
      </c>
      <c r="B2178" s="65">
        <f>B2177*(1+'Daily Returns'!B2178)</f>
        <v>297.18604426277221</v>
      </c>
      <c r="C2178" s="65">
        <f>C2177*(1+'Daily Returns'!C2178)</f>
        <v>295.27974412523116</v>
      </c>
      <c r="D2178" s="65">
        <f>D2177*(1+'Daily Returns'!D2178)</f>
        <v>437.99093179957731</v>
      </c>
      <c r="E2178" s="65">
        <f>E2177*(1+'Daily Returns'!E2178)</f>
        <v>362.37525273214766</v>
      </c>
      <c r="F2178" s="66">
        <f>F2177*(1+'Daily Returns'!E2178)</f>
        <v>362375.25273214706</v>
      </c>
    </row>
    <row r="2179" spans="1:6" x14ac:dyDescent="0.25">
      <c r="A2179" s="63">
        <f>'Daily Prices'!A2179</f>
        <v>45643</v>
      </c>
      <c r="B2179" s="64">
        <f>B2178*(1+'Daily Returns'!B2179)</f>
        <v>293.31757765325352</v>
      </c>
      <c r="C2179" s="64">
        <f>C2178*(1+'Daily Returns'!C2179)</f>
        <v>293.2814922516817</v>
      </c>
      <c r="D2179" s="64">
        <f>D2178*(1+'Daily Returns'!D2179)</f>
        <v>434.49589621948536</v>
      </c>
      <c r="E2179" s="64">
        <f>E2178*(1+'Daily Returns'!E2179)</f>
        <v>359.11172566337291</v>
      </c>
      <c r="F2179" s="39">
        <f>F2178*(1+'Daily Returns'!E2179)</f>
        <v>359111.72566337232</v>
      </c>
    </row>
    <row r="2180" spans="1:6" x14ac:dyDescent="0.25">
      <c r="A2180" s="60">
        <f>'Daily Prices'!A2180</f>
        <v>45644</v>
      </c>
      <c r="B2180" s="65">
        <f>B2179*(1+'Daily Returns'!B2180)</f>
        <v>291.4917146353319</v>
      </c>
      <c r="C2180" s="65">
        <f>C2179*(1+'Daily Returns'!C2180)</f>
        <v>293.23193885462075</v>
      </c>
      <c r="D2180" s="65">
        <f>D2179*(1+'Daily Returns'!D2180)</f>
        <v>432.34324817901432</v>
      </c>
      <c r="E2180" s="65">
        <f>E2179*(1+'Daily Returns'!E2180)</f>
        <v>357.88307795432314</v>
      </c>
      <c r="F2180" s="66">
        <f>F2179*(1+'Daily Returns'!E2180)</f>
        <v>357883.07795432251</v>
      </c>
    </row>
    <row r="2181" spans="1:6" x14ac:dyDescent="0.25">
      <c r="A2181" s="63">
        <f>'Daily Prices'!A2181</f>
        <v>45645</v>
      </c>
      <c r="B2181" s="64">
        <f>B2180*(1+'Daily Returns'!B2181)</f>
        <v>287.98667565329282</v>
      </c>
      <c r="C2181" s="64">
        <f>C2180*(1+'Daily Returns'!C2181)</f>
        <v>289.08397099593395</v>
      </c>
      <c r="D2181" s="64">
        <f>D2180*(1+'Daily Returns'!D2181)</f>
        <v>429.73047293184288</v>
      </c>
      <c r="E2181" s="64">
        <f>E2180*(1+'Daily Returns'!E2181)</f>
        <v>353.9182312061489</v>
      </c>
      <c r="F2181" s="39">
        <f>F2180*(1+'Daily Returns'!E2181)</f>
        <v>353918.23120614828</v>
      </c>
    </row>
    <row r="2182" spans="1:6" x14ac:dyDescent="0.25">
      <c r="A2182" s="60">
        <f>'Daily Prices'!A2182</f>
        <v>45646</v>
      </c>
      <c r="B2182" s="65">
        <f>B2181*(1+'Daily Returns'!B2182)</f>
        <v>283.7098119279288</v>
      </c>
      <c r="C2182" s="65">
        <f>C2181*(1+'Daily Returns'!C2182)</f>
        <v>291.25009122568247</v>
      </c>
      <c r="D2182" s="65">
        <f>D2181*(1+'Daily Returns'!D2182)</f>
        <v>423.58844644094256</v>
      </c>
      <c r="E2182" s="65">
        <f>E2181*(1+'Daily Returns'!E2182)</f>
        <v>351.88466111851636</v>
      </c>
      <c r="F2182" s="66">
        <f>F2181*(1+'Daily Returns'!E2182)</f>
        <v>351884.66111851571</v>
      </c>
    </row>
    <row r="2183" spans="1:6" x14ac:dyDescent="0.25">
      <c r="A2183" s="63">
        <f>'Daily Prices'!A2183</f>
        <v>45649</v>
      </c>
      <c r="B2183" s="64">
        <f>B2182*(1+'Daily Returns'!B2183)</f>
        <v>285.52233314938303</v>
      </c>
      <c r="C2183" s="64">
        <f>C2182*(1+'Daily Returns'!C2183)</f>
        <v>291.4516852413301</v>
      </c>
      <c r="D2183" s="64">
        <f>D2182*(1+'Daily Returns'!D2183)</f>
        <v>425.65293142173562</v>
      </c>
      <c r="E2183" s="64">
        <f>E2182*(1+'Daily Returns'!E2183)</f>
        <v>353.17101082724014</v>
      </c>
      <c r="F2183" s="39">
        <f>F2182*(1+'Daily Returns'!E2183)</f>
        <v>353171.01082723949</v>
      </c>
    </row>
    <row r="2184" spans="1:6" x14ac:dyDescent="0.25">
      <c r="A2184" s="60">
        <f>'Daily Prices'!A2184</f>
        <v>45650</v>
      </c>
      <c r="B2184" s="65">
        <f>B2183*(1+'Daily Returns'!B2184)</f>
        <v>285.27767295803187</v>
      </c>
      <c r="C2184" s="65">
        <f>C2183*(1+'Daily Returns'!C2184)</f>
        <v>291.4516852413301</v>
      </c>
      <c r="D2184" s="65">
        <f>D2183*(1+'Daily Returns'!D2184)</f>
        <v>424.95308465752981</v>
      </c>
      <c r="E2184" s="65">
        <f>E2183*(1+'Daily Returns'!E2184)</f>
        <v>352.90602040200076</v>
      </c>
      <c r="F2184" s="66">
        <f>F2183*(1+'Daily Returns'!E2184)</f>
        <v>352906.02040200011</v>
      </c>
    </row>
    <row r="2185" spans="1:6" x14ac:dyDescent="0.25">
      <c r="A2185" s="63">
        <f>'Daily Prices'!A2185</f>
        <v>45652</v>
      </c>
      <c r="B2185" s="64">
        <f>B2184*(1+'Daily Returns'!B2185)</f>
        <v>285.27625516494675</v>
      </c>
      <c r="C2185" s="64">
        <f>C2184*(1+'Daily Returns'!C2185)</f>
        <v>291.4516852413301</v>
      </c>
      <c r="D2185" s="64">
        <f>D2184*(1+'Daily Returns'!D2185)</f>
        <v>425.76103612586456</v>
      </c>
      <c r="E2185" s="64">
        <f>E2184*(1+'Daily Returns'!E2185)</f>
        <v>353.10678535013608</v>
      </c>
      <c r="F2185" s="39">
        <f>F2184*(1+'Daily Returns'!E2185)</f>
        <v>353106.78535013541</v>
      </c>
    </row>
    <row r="2186" spans="1:6" x14ac:dyDescent="0.25">
      <c r="A2186" s="60">
        <f>'Daily Prices'!A2186</f>
        <v>45653</v>
      </c>
      <c r="B2186" s="65">
        <f>B2185*(1+'Daily Returns'!B2186)</f>
        <v>286.09999294738753</v>
      </c>
      <c r="C2186" s="65">
        <f>C2185*(1+'Daily Returns'!C2186)</f>
        <v>292.79680709460098</v>
      </c>
      <c r="D2186" s="65">
        <f>D2185*(1+'Daily Returns'!D2186)</f>
        <v>426.86391402002698</v>
      </c>
      <c r="E2186" s="65">
        <f>E2185*(1+'Daily Returns'!E2186)</f>
        <v>354.33893823065296</v>
      </c>
      <c r="F2186" s="66">
        <f>F2185*(1+'Daily Returns'!E2186)</f>
        <v>354338.93823065225</v>
      </c>
    </row>
    <row r="2187" spans="1:6" x14ac:dyDescent="0.25">
      <c r="A2187" s="63">
        <f>'Daily Prices'!A2187</f>
        <v>45656</v>
      </c>
      <c r="B2187" s="64">
        <f>B2186*(1+'Daily Returns'!B2187)</f>
        <v>284.46066060432815</v>
      </c>
      <c r="C2187" s="64">
        <f>C2186*(1+'Daily Returns'!C2187)</f>
        <v>292.24923026488909</v>
      </c>
      <c r="D2187" s="64">
        <f>D2186*(1+'Daily Returns'!D2187)</f>
        <v>424.93587186968796</v>
      </c>
      <c r="E2187" s="64">
        <f>E2186*(1+'Daily Returns'!E2187)</f>
        <v>352.98462981826276</v>
      </c>
      <c r="F2187" s="39">
        <f>F2186*(1+'Daily Returns'!E2187)</f>
        <v>352984.62981826207</v>
      </c>
    </row>
    <row r="2188" spans="1:6" x14ac:dyDescent="0.25">
      <c r="A2188" s="60">
        <f>'Daily Prices'!A2188</f>
        <v>45657</v>
      </c>
      <c r="B2188" s="65">
        <f>B2187*(1+'Daily Returns'!B2188)</f>
        <v>284.06396936985203</v>
      </c>
      <c r="C2188" s="65">
        <f>C2187*(1+'Daily Returns'!C2188)</f>
        <v>292.24923026488909</v>
      </c>
      <c r="D2188" s="65">
        <f>D2187*(1+'Daily Returns'!D2188)</f>
        <v>425.31413337811591</v>
      </c>
      <c r="E2188" s="65">
        <f>E2187*(1+'Daily Returns'!E2188)</f>
        <v>352.93121864891896</v>
      </c>
      <c r="F2188" s="66">
        <f>F2187*(1+'Daily Returns'!E2188)</f>
        <v>352931.21864891826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88"/>
  <sheetViews>
    <sheetView showGridLines="0" zoomScaleNormal="100" workbookViewId="0">
      <pane ySplit="2" topLeftCell="A3" activePane="bottomLeft" state="frozen"/>
      <selection pane="bottomLeft" activeCell="J9" sqref="J8:J9"/>
    </sheetView>
  </sheetViews>
  <sheetFormatPr defaultColWidth="8.7109375" defaultRowHeight="15" x14ac:dyDescent="0.25"/>
  <cols>
    <col min="1" max="1" width="13" customWidth="1"/>
    <col min="2" max="3" width="12" customWidth="1"/>
    <col min="4" max="4" width="13" customWidth="1"/>
    <col min="5" max="5" width="12" customWidth="1"/>
  </cols>
  <sheetData>
    <row r="1" spans="1:5" ht="25.5" customHeight="1" x14ac:dyDescent="0.25">
      <c r="A1" s="2" t="s">
        <v>164</v>
      </c>
      <c r="B1" s="2"/>
      <c r="C1" s="2"/>
      <c r="D1" s="2"/>
      <c r="E1" s="2"/>
    </row>
    <row r="2" spans="1:5" x14ac:dyDescent="0.25">
      <c r="A2" s="14" t="s">
        <v>148</v>
      </c>
      <c r="B2" s="14" t="s">
        <v>76</v>
      </c>
      <c r="C2" s="14" t="s">
        <v>66</v>
      </c>
      <c r="D2" s="14" t="s">
        <v>41</v>
      </c>
      <c r="E2" s="14" t="s">
        <v>77</v>
      </c>
    </row>
    <row r="3" spans="1:5" x14ac:dyDescent="0.25">
      <c r="A3" s="63">
        <f>'Daily Prices'!A3</f>
        <v>42005</v>
      </c>
      <c r="B3" s="67">
        <f>'Growth Index'!B3/MAX('Growth Index'!B$3:B3)-1</f>
        <v>0</v>
      </c>
      <c r="C3" s="67">
        <f>'Growth Index'!C3/MAX('Growth Index'!C$3:C3)-1</f>
        <v>0</v>
      </c>
      <c r="D3" s="67">
        <f>'Growth Index'!D3/MAX('Growth Index'!D$3:D3)-1</f>
        <v>0</v>
      </c>
      <c r="E3" s="67">
        <f>'Growth Index'!E3/MAX('Growth Index'!E$3:E3)-1</f>
        <v>0</v>
      </c>
    </row>
    <row r="4" spans="1:5" x14ac:dyDescent="0.25">
      <c r="A4" s="60">
        <f>'Daily Prices'!A4</f>
        <v>42006</v>
      </c>
      <c r="B4" s="68">
        <f>'Growth Index'!B4/MAX('Growth Index'!B$3:B4)-1</f>
        <v>0</v>
      </c>
      <c r="C4" s="68">
        <f>'Growth Index'!C4/MAX('Growth Index'!C$3:C4)-1</f>
        <v>-2.8645322543216278E-2</v>
      </c>
      <c r="D4" s="68">
        <f>'Growth Index'!D4/MAX('Growth Index'!D$3:D4)-1</f>
        <v>0</v>
      </c>
      <c r="E4" s="68">
        <f>'Growth Index'!E4/MAX('Growth Index'!E$3:E4)-1</f>
        <v>-4.3198973769436044E-3</v>
      </c>
    </row>
    <row r="5" spans="1:5" x14ac:dyDescent="0.25">
      <c r="A5" s="63">
        <f>'Daily Prices'!A5</f>
        <v>42009</v>
      </c>
      <c r="B5" s="67">
        <f>'Growth Index'!B5/MAX('Growth Index'!B$3:B5)-1</f>
        <v>-1.6344005823314411E-3</v>
      </c>
      <c r="C5" s="67">
        <f>'Growth Index'!C5/MAX('Growth Index'!C$3:C5)-1</f>
        <v>-2.3651199638969889E-3</v>
      </c>
      <c r="D5" s="67">
        <f>'Growth Index'!D5/MAX('Growth Index'!D$3:D5)-1</f>
        <v>-3.8242666345200682E-4</v>
      </c>
      <c r="E5" s="67">
        <f>'Growth Index'!E5/MAX('Growth Index'!E$3:E5)-1</f>
        <v>0</v>
      </c>
    </row>
    <row r="6" spans="1:5" x14ac:dyDescent="0.25">
      <c r="A6" s="60">
        <f>'Daily Prices'!A6</f>
        <v>42010</v>
      </c>
      <c r="B6" s="68">
        <f>'Growth Index'!B6/MAX('Growth Index'!B$3:B6)-1</f>
        <v>-3.2287838094657628E-2</v>
      </c>
      <c r="C6" s="68">
        <f>'Growth Index'!C6/MAX('Growth Index'!C$3:C6)-1</f>
        <v>0</v>
      </c>
      <c r="D6" s="68">
        <f>'Growth Index'!D6/MAX('Growth Index'!D$3:D6)-1</f>
        <v>-3.1040990318785933E-2</v>
      </c>
      <c r="E6" s="68">
        <f>'Growth Index'!E6/MAX('Growth Index'!E$3:E6)-1</f>
        <v>-1.5577282729979047E-2</v>
      </c>
    </row>
    <row r="7" spans="1:5" x14ac:dyDescent="0.25">
      <c r="A7" s="63">
        <f>'Daily Prices'!A7</f>
        <v>42011</v>
      </c>
      <c r="B7" s="67">
        <f>'Growth Index'!B7/MAX('Growth Index'!B$3:B7)-1</f>
        <v>-3.5107699037934093E-2</v>
      </c>
      <c r="C7" s="67">
        <f>'Growth Index'!C7/MAX('Growth Index'!C$3:C7)-1</f>
        <v>-1.774498267689828E-3</v>
      </c>
      <c r="D7" s="67">
        <f>'Growth Index'!D7/MAX('Growth Index'!D$3:D7)-1</f>
        <v>-3.1404711330221158E-2</v>
      </c>
      <c r="E7" s="67">
        <f>'Growth Index'!E7/MAX('Growth Index'!E$3:E7)-1</f>
        <v>-1.7247449372868262E-2</v>
      </c>
    </row>
    <row r="8" spans="1:5" x14ac:dyDescent="0.25">
      <c r="A8" s="60">
        <f>'Daily Prices'!A8</f>
        <v>42012</v>
      </c>
      <c r="B8" s="68">
        <f>'Growth Index'!B8/MAX('Growth Index'!B$3:B8)-1</f>
        <v>-2.1987672072834474E-2</v>
      </c>
      <c r="C8" s="68">
        <f>'Growth Index'!C8/MAX('Growth Index'!C$3:C8)-1</f>
        <v>-9.5319782010715448E-3</v>
      </c>
      <c r="D8" s="68">
        <f>'Growth Index'!D8/MAX('Growth Index'!D$3:D8)-1</f>
        <v>-1.4463625820450687E-2</v>
      </c>
      <c r="E8" s="68">
        <f>'Growth Index'!E8/MAX('Growth Index'!E$3:E8)-1</f>
        <v>-1.1136869216062384E-2</v>
      </c>
    </row>
    <row r="9" spans="1:5" x14ac:dyDescent="0.25">
      <c r="A9" s="63">
        <f>'Daily Prices'!A9</f>
        <v>42013</v>
      </c>
      <c r="B9" s="67">
        <f>'Growth Index'!B9/MAX('Growth Index'!B$3:B9)-1</f>
        <v>-1.5401661652544529E-2</v>
      </c>
      <c r="C9" s="67">
        <f>'Growth Index'!C9/MAX('Growth Index'!C$3:C9)-1</f>
        <v>-1.356649373774399E-2</v>
      </c>
      <c r="D9" s="67">
        <f>'Growth Index'!D9/MAX('Growth Index'!D$3:D9)-1</f>
        <v>-1.0302657449629882E-2</v>
      </c>
      <c r="E9" s="67">
        <f>'Growth Index'!E9/MAX('Growth Index'!E$3:E9)-1</f>
        <v>-9.4978321380045916E-3</v>
      </c>
    </row>
    <row r="10" spans="1:5" x14ac:dyDescent="0.25">
      <c r="A10" s="60">
        <f>'Daily Prices'!A10</f>
        <v>42016</v>
      </c>
      <c r="B10" s="68">
        <f>'Growth Index'!B10/MAX('Growth Index'!B$3:B10)-1</f>
        <v>-1.0851659680363168E-2</v>
      </c>
      <c r="C10" s="68">
        <f>'Growth Index'!C10/MAX('Growth Index'!C$3:C10)-1</f>
        <v>-7.1343776534510406E-3</v>
      </c>
      <c r="D10" s="68">
        <f>'Growth Index'!D10/MAX('Growth Index'!D$3:D10)-1</f>
        <v>-4.5018269186803961E-3</v>
      </c>
      <c r="E10" s="68">
        <f>'Growth Index'!E10/MAX('Growth Index'!E$3:E10)-1</f>
        <v>-3.7995239773032097E-3</v>
      </c>
    </row>
    <row r="11" spans="1:5" x14ac:dyDescent="0.25">
      <c r="A11" s="63">
        <f>'Daily Prices'!A11</f>
        <v>42017</v>
      </c>
      <c r="B11" s="67">
        <f>'Growth Index'!B11/MAX('Growth Index'!B$3:B11)-1</f>
        <v>-1.6572420296974588E-2</v>
      </c>
      <c r="C11" s="67">
        <f>'Growth Index'!C11/MAX('Growth Index'!C$3:C11)-1</f>
        <v>-4.7571211735695229E-3</v>
      </c>
      <c r="D11" s="67">
        <f>'Growth Index'!D11/MAX('Growth Index'!D$3:D11)-1</f>
        <v>-9.9243875977371721E-3</v>
      </c>
      <c r="E11" s="67">
        <f>'Growth Index'!E11/MAX('Growth Index'!E$3:E11)-1</f>
        <v>-6.2018073704974697E-3</v>
      </c>
    </row>
    <row r="12" spans="1:5" x14ac:dyDescent="0.25">
      <c r="A12" s="60">
        <f>'Daily Prices'!A12</f>
        <v>42018</v>
      </c>
      <c r="B12" s="68">
        <f>'Growth Index'!B12/MAX('Growth Index'!B$3:B12)-1</f>
        <v>-1.9401962858443977E-2</v>
      </c>
      <c r="C12" s="68">
        <f>'Growth Index'!C12/MAX('Growth Index'!C$3:C12)-1</f>
        <v>0</v>
      </c>
      <c r="D12" s="68">
        <f>'Growth Index'!D12/MAX('Growth Index'!D$3:D12)-1</f>
        <v>-1.2823763660322007E-2</v>
      </c>
      <c r="E12" s="68">
        <f>'Growth Index'!E12/MAX('Growth Index'!E$3:E12)-1</f>
        <v>-5.6449756018068786E-3</v>
      </c>
    </row>
    <row r="13" spans="1:5" x14ac:dyDescent="0.25">
      <c r="A13" s="63">
        <f>'Daily Prices'!A13</f>
        <v>42019</v>
      </c>
      <c r="B13" s="67">
        <f>'Growth Index'!B13/MAX('Growth Index'!B$3:B13)-1</f>
        <v>0</v>
      </c>
      <c r="C13" s="67">
        <f>'Growth Index'!C13/MAX('Growth Index'!C$3:C13)-1</f>
        <v>0</v>
      </c>
      <c r="D13" s="67">
        <f>'Growth Index'!D13/MAX('Growth Index'!D$3:D13)-1</f>
        <v>0</v>
      </c>
      <c r="E13" s="67">
        <f>'Growth Index'!E13/MAX('Growth Index'!E$3:E13)-1</f>
        <v>0</v>
      </c>
    </row>
    <row r="14" spans="1:5" x14ac:dyDescent="0.25">
      <c r="A14" s="60">
        <f>'Daily Prices'!A14</f>
        <v>42020</v>
      </c>
      <c r="B14" s="68">
        <f>'Growth Index'!B14/MAX('Growth Index'!B$3:B14)-1</f>
        <v>0</v>
      </c>
      <c r="C14" s="68">
        <f>'Growth Index'!C14/MAX('Growth Index'!C$3:C14)-1</f>
        <v>0</v>
      </c>
      <c r="D14" s="68">
        <f>'Growth Index'!D14/MAX('Growth Index'!D$3:D14)-1</f>
        <v>-2.0697586858884343E-3</v>
      </c>
      <c r="E14" s="68">
        <f>'Growth Index'!E14/MAX('Growth Index'!E$3:E14)-1</f>
        <v>0</v>
      </c>
    </row>
    <row r="15" spans="1:5" x14ac:dyDescent="0.25">
      <c r="A15" s="63">
        <f>'Daily Prices'!A15</f>
        <v>42023</v>
      </c>
      <c r="B15" s="67">
        <f>'Growth Index'!B15/MAX('Growth Index'!B$3:B15)-1</f>
        <v>0</v>
      </c>
      <c r="C15" s="67">
        <f>'Growth Index'!C15/MAX('Growth Index'!C$3:C15)-1</f>
        <v>-1.3161160134917971E-3</v>
      </c>
      <c r="D15" s="67">
        <f>'Growth Index'!D15/MAX('Growth Index'!D$3:D15)-1</f>
        <v>0</v>
      </c>
      <c r="E15" s="67">
        <f>'Growth Index'!E15/MAX('Growth Index'!E$3:E15)-1</f>
        <v>0</v>
      </c>
    </row>
    <row r="16" spans="1:5" x14ac:dyDescent="0.25">
      <c r="A16" s="60">
        <f>'Daily Prices'!A16</f>
        <v>42024</v>
      </c>
      <c r="B16" s="68">
        <f>'Growth Index'!B16/MAX('Growth Index'!B$3:B16)-1</f>
        <v>0</v>
      </c>
      <c r="C16" s="68">
        <f>'Growth Index'!C16/MAX('Growth Index'!C$3:C16)-1</f>
        <v>0</v>
      </c>
      <c r="D16" s="68">
        <f>'Growth Index'!D16/MAX('Growth Index'!D$3:D16)-1</f>
        <v>0</v>
      </c>
      <c r="E16" s="68">
        <f>'Growth Index'!E16/MAX('Growth Index'!E$3:E16)-1</f>
        <v>0</v>
      </c>
    </row>
    <row r="17" spans="1:5" x14ac:dyDescent="0.25">
      <c r="A17" s="63">
        <f>'Daily Prices'!A17</f>
        <v>42025</v>
      </c>
      <c r="B17" s="67">
        <f>'Growth Index'!B17/MAX('Growth Index'!B$3:B17)-1</f>
        <v>0</v>
      </c>
      <c r="C17" s="67">
        <f>'Growth Index'!C17/MAX('Growth Index'!C$3:C17)-1</f>
        <v>0</v>
      </c>
      <c r="D17" s="67">
        <f>'Growth Index'!D17/MAX('Growth Index'!D$3:D17)-1</f>
        <v>0</v>
      </c>
      <c r="E17" s="67">
        <f>'Growth Index'!E17/MAX('Growth Index'!E$3:E17)-1</f>
        <v>0</v>
      </c>
    </row>
    <row r="18" spans="1:5" x14ac:dyDescent="0.25">
      <c r="A18" s="60">
        <f>'Daily Prices'!A18</f>
        <v>42026</v>
      </c>
      <c r="B18" s="68">
        <f>'Growth Index'!B18/MAX('Growth Index'!B$3:B18)-1</f>
        <v>0</v>
      </c>
      <c r="C18" s="68">
        <f>'Growth Index'!C18/MAX('Growth Index'!C$3:C18)-1</f>
        <v>-1.8814039795063131E-3</v>
      </c>
      <c r="D18" s="68">
        <f>'Growth Index'!D18/MAX('Growth Index'!D$3:D18)-1</f>
        <v>0</v>
      </c>
      <c r="E18" s="68">
        <f>'Growth Index'!E18/MAX('Growth Index'!E$3:E18)-1</f>
        <v>0</v>
      </c>
    </row>
    <row r="19" spans="1:5" x14ac:dyDescent="0.25">
      <c r="A19" s="63">
        <f>'Daily Prices'!A19</f>
        <v>42027</v>
      </c>
      <c r="B19" s="67">
        <f>'Growth Index'!B19/MAX('Growth Index'!B$3:B19)-1</f>
        <v>0</v>
      </c>
      <c r="C19" s="67">
        <f>'Growth Index'!C19/MAX('Growth Index'!C$3:C19)-1</f>
        <v>-1.1068633692509211E-3</v>
      </c>
      <c r="D19" s="67">
        <f>'Growth Index'!D19/MAX('Growth Index'!D$3:D19)-1</f>
        <v>0</v>
      </c>
      <c r="E19" s="67">
        <f>'Growth Index'!E19/MAX('Growth Index'!E$3:E19)-1</f>
        <v>0</v>
      </c>
    </row>
    <row r="20" spans="1:5" x14ac:dyDescent="0.25">
      <c r="A20" s="60">
        <f>'Daily Prices'!A20</f>
        <v>42031</v>
      </c>
      <c r="B20" s="68">
        <f>'Growth Index'!B20/MAX('Growth Index'!B$3:B20)-1</f>
        <v>0</v>
      </c>
      <c r="C20" s="68">
        <f>'Growth Index'!C20/MAX('Growth Index'!C$3:C20)-1</f>
        <v>-6.3980294742409516E-3</v>
      </c>
      <c r="D20" s="68">
        <f>'Growth Index'!D20/MAX('Growth Index'!D$3:D20)-1</f>
        <v>0</v>
      </c>
      <c r="E20" s="68">
        <f>'Growth Index'!E20/MAX('Growth Index'!E$3:E20)-1</f>
        <v>0</v>
      </c>
    </row>
    <row r="21" spans="1:5" x14ac:dyDescent="0.25">
      <c r="A21" s="63">
        <f>'Daily Prices'!A21</f>
        <v>42032</v>
      </c>
      <c r="B21" s="67">
        <f>'Growth Index'!B21/MAX('Growth Index'!B$3:B21)-1</f>
        <v>-4.010680720055726E-4</v>
      </c>
      <c r="C21" s="67">
        <f>'Growth Index'!C21/MAX('Growth Index'!C$3:C21)-1</f>
        <v>-7.9726063561552651E-3</v>
      </c>
      <c r="D21" s="67">
        <f>'Growth Index'!D21/MAX('Growth Index'!D$3:D21)-1</f>
        <v>0</v>
      </c>
      <c r="E21" s="67">
        <f>'Growth Index'!E21/MAX('Growth Index'!E$3:E21)-1</f>
        <v>-9.5435869624793668E-5</v>
      </c>
    </row>
    <row r="22" spans="1:5" x14ac:dyDescent="0.25">
      <c r="A22" s="60">
        <f>'Daily Prices'!A22</f>
        <v>42033</v>
      </c>
      <c r="B22" s="68">
        <f>'Growth Index'!B22/MAX('Growth Index'!B$3:B22)-1</f>
        <v>0</v>
      </c>
      <c r="C22" s="68">
        <f>'Growth Index'!C22/MAX('Growth Index'!C$3:C22)-1</f>
        <v>-1.297528214465915E-2</v>
      </c>
      <c r="D22" s="68">
        <f>'Growth Index'!D22/MAX('Growth Index'!D$3:D22)-1</f>
        <v>0</v>
      </c>
      <c r="E22" s="68">
        <f>'Growth Index'!E22/MAX('Growth Index'!E$3:E22)-1</f>
        <v>-1.3276529726624631E-4</v>
      </c>
    </row>
    <row r="23" spans="1:5" x14ac:dyDescent="0.25">
      <c r="A23" s="63">
        <f>'Daily Prices'!A23</f>
        <v>42034</v>
      </c>
      <c r="B23" s="67">
        <f>'Growth Index'!B23/MAX('Growth Index'!B$3:B23)-1</f>
        <v>-1.6805601552737581E-2</v>
      </c>
      <c r="C23" s="67">
        <f>'Growth Index'!C23/MAX('Growth Index'!C$3:C23)-1</f>
        <v>-1.7400474922631526E-2</v>
      </c>
      <c r="D23" s="67">
        <f>'Growth Index'!D23/MAX('Growth Index'!D$3:D23)-1</f>
        <v>-1.9133045584742381E-2</v>
      </c>
      <c r="E23" s="67">
        <f>'Growth Index'!E23/MAX('Growth Index'!E$3:E23)-1</f>
        <v>-1.2706036208029237E-2</v>
      </c>
    </row>
    <row r="24" spans="1:5" x14ac:dyDescent="0.25">
      <c r="A24" s="60">
        <f>'Daily Prices'!A24</f>
        <v>42037</v>
      </c>
      <c r="B24" s="68">
        <f>'Growth Index'!B24/MAX('Growth Index'!B$3:B24)-1</f>
        <v>-1.8849954029021898E-2</v>
      </c>
      <c r="C24" s="68">
        <f>'Growth Index'!C24/MAX('Growth Index'!C$3:C24)-1</f>
        <v>-1.4552119725615986E-2</v>
      </c>
      <c r="D24" s="68">
        <f>'Growth Index'!D24/MAX('Growth Index'!D$3:D24)-1</f>
        <v>-2.1158990302293956E-2</v>
      </c>
      <c r="E24" s="68">
        <f>'Growth Index'!E24/MAX('Growth Index'!E$3:E24)-1</f>
        <v>-1.278887968898279E-2</v>
      </c>
    </row>
    <row r="25" spans="1:5" x14ac:dyDescent="0.25">
      <c r="A25" s="63">
        <f>'Daily Prices'!A25</f>
        <v>42038</v>
      </c>
      <c r="B25" s="67">
        <f>'Growth Index'!B25/MAX('Growth Index'!B$3:B25)-1</f>
        <v>-2.2964600830745696E-2</v>
      </c>
      <c r="C25" s="67">
        <f>'Growth Index'!C25/MAX('Growth Index'!C$3:C25)-1</f>
        <v>-2.0985566818159995E-2</v>
      </c>
      <c r="D25" s="67">
        <f>'Growth Index'!D25/MAX('Growth Index'!D$3:D25)-1</f>
        <v>-3.3492200014203277E-2</v>
      </c>
      <c r="E25" s="67">
        <f>'Growth Index'!E25/MAX('Growth Index'!E$3:E25)-1</f>
        <v>-2.0340484002409509E-2</v>
      </c>
    </row>
    <row r="26" spans="1:5" x14ac:dyDescent="0.25">
      <c r="A26" s="60">
        <f>'Daily Prices'!A26</f>
        <v>42039</v>
      </c>
      <c r="B26" s="68">
        <f>'Growth Index'!B26/MAX('Growth Index'!B$3:B26)-1</f>
        <v>-2.6907424995207485E-2</v>
      </c>
      <c r="C26" s="68">
        <f>'Growth Index'!C26/MAX('Growth Index'!C$3:C26)-1</f>
        <v>-1.5224928879034927E-2</v>
      </c>
      <c r="D26" s="68">
        <f>'Growth Index'!D26/MAX('Growth Index'!D$3:D26)-1</f>
        <v>-4.0390670001814954E-2</v>
      </c>
      <c r="E26" s="68">
        <f>'Growth Index'!E26/MAX('Growth Index'!E$3:E26)-1</f>
        <v>-2.1318436855762402E-2</v>
      </c>
    </row>
    <row r="27" spans="1:5" x14ac:dyDescent="0.25">
      <c r="A27" s="63">
        <f>'Daily Prices'!A27</f>
        <v>42040</v>
      </c>
      <c r="B27" s="67">
        <f>'Growth Index'!B27/MAX('Growth Index'!B$3:B27)-1</f>
        <v>-2.7990244517089091E-2</v>
      </c>
      <c r="C27" s="67">
        <f>'Growth Index'!C27/MAX('Growth Index'!C$3:C27)-1</f>
        <v>-2.4379755239135825E-2</v>
      </c>
      <c r="D27" s="67">
        <f>'Growth Index'!D27/MAX('Growth Index'!D$3:D27)-1</f>
        <v>-4.8705525877646538E-2</v>
      </c>
      <c r="E27" s="67">
        <f>'Growth Index'!E27/MAX('Growth Index'!E$3:E27)-1</f>
        <v>-2.782845411942747E-2</v>
      </c>
    </row>
    <row r="28" spans="1:5" x14ac:dyDescent="0.25">
      <c r="A28" s="60">
        <f>'Daily Prices'!A28</f>
        <v>42041</v>
      </c>
      <c r="B28" s="68">
        <f>'Growth Index'!B28/MAX('Growth Index'!B$3:B28)-1</f>
        <v>-3.2473130813964413E-2</v>
      </c>
      <c r="C28" s="68">
        <f>'Growth Index'!C28/MAX('Growth Index'!C$3:C28)-1</f>
        <v>-3.3277615474937017E-2</v>
      </c>
      <c r="D28" s="68">
        <f>'Growth Index'!D28/MAX('Growth Index'!D$3:D28)-1</f>
        <v>-5.486818536901017E-2</v>
      </c>
      <c r="E28" s="68">
        <f>'Growth Index'!E28/MAX('Growth Index'!E$3:E28)-1</f>
        <v>-3.4609478306976249E-2</v>
      </c>
    </row>
    <row r="29" spans="1:5" x14ac:dyDescent="0.25">
      <c r="A29" s="63">
        <f>'Daily Prices'!A29</f>
        <v>42044</v>
      </c>
      <c r="B29" s="67">
        <f>'Growth Index'!B29/MAX('Growth Index'!B$3:B29)-1</f>
        <v>-4.8999099447236572E-2</v>
      </c>
      <c r="C29" s="67">
        <f>'Growth Index'!C29/MAX('Growth Index'!C$3:C29)-1</f>
        <v>-3.4329091717688498E-2</v>
      </c>
      <c r="D29" s="67">
        <f>'Growth Index'!D29/MAX('Growth Index'!D$3:D29)-1</f>
        <v>-7.6001530801461659E-2</v>
      </c>
      <c r="E29" s="67">
        <f>'Growth Index'!E29/MAX('Growth Index'!E$3:E29)-1</f>
        <v>-4.6452233204309135E-2</v>
      </c>
    </row>
    <row r="30" spans="1:5" x14ac:dyDescent="0.25">
      <c r="A30" s="60">
        <f>'Daily Prices'!A30</f>
        <v>42045</v>
      </c>
      <c r="B30" s="68">
        <f>'Growth Index'!B30/MAX('Growth Index'!B$3:B30)-1</f>
        <v>-4.4678939295062281E-2</v>
      </c>
      <c r="C30" s="68">
        <f>'Growth Index'!C30/MAX('Growth Index'!C$3:C30)-1</f>
        <v>-3.3872556105840723E-2</v>
      </c>
      <c r="D30" s="68">
        <f>'Growth Index'!D30/MAX('Growth Index'!D$3:D30)-1</f>
        <v>-6.8483638573040517E-2</v>
      </c>
      <c r="E30" s="68">
        <f>'Growth Index'!E30/MAX('Growth Index'!E$3:E30)-1</f>
        <v>-4.2644898636900574E-2</v>
      </c>
    </row>
    <row r="31" spans="1:5" x14ac:dyDescent="0.25">
      <c r="A31" s="63">
        <f>'Daily Prices'!A31</f>
        <v>42046</v>
      </c>
      <c r="B31" s="67">
        <f>'Growth Index'!B31/MAX('Growth Index'!B$3:B31)-1</f>
        <v>-3.8670200597875293E-2</v>
      </c>
      <c r="C31" s="67">
        <f>'Growth Index'!C31/MAX('Growth Index'!C$3:C31)-1</f>
        <v>-3.9737311795233432E-2</v>
      </c>
      <c r="D31" s="67">
        <f>'Growth Index'!D31/MAX('Growth Index'!D$3:D31)-1</f>
        <v>-5.5797318730223755E-2</v>
      </c>
      <c r="E31" s="67">
        <f>'Growth Index'!E31/MAX('Growth Index'!E$3:E31)-1</f>
        <v>-3.9251575373113301E-2</v>
      </c>
    </row>
    <row r="32" spans="1:5" x14ac:dyDescent="0.25">
      <c r="A32" s="60">
        <f>'Daily Prices'!A32</f>
        <v>42047</v>
      </c>
      <c r="B32" s="68">
        <f>'Growth Index'!B32/MAX('Growth Index'!B$3:B32)-1</f>
        <v>-2.9535637531050263E-2</v>
      </c>
      <c r="C32" s="68">
        <f>'Growth Index'!C32/MAX('Growth Index'!C$3:C32)-1</f>
        <v>-4.6830506224520674E-2</v>
      </c>
      <c r="D32" s="68">
        <f>'Growth Index'!D32/MAX('Growth Index'!D$3:D32)-1</f>
        <v>-4.8453022543813118E-2</v>
      </c>
      <c r="E32" s="68">
        <f>'Growth Index'!E32/MAX('Growth Index'!E$3:E32)-1</f>
        <v>-3.7109678487098785E-2</v>
      </c>
    </row>
    <row r="33" spans="1:5" x14ac:dyDescent="0.25">
      <c r="A33" s="63">
        <f>'Daily Prices'!A33</f>
        <v>42048</v>
      </c>
      <c r="B33" s="67">
        <f>'Growth Index'!B33/MAX('Growth Index'!B$3:B33)-1</f>
        <v>-1.9771058127598273E-2</v>
      </c>
      <c r="C33" s="67">
        <f>'Growth Index'!C33/MAX('Growth Index'!C$3:C33)-1</f>
        <v>-3.8660591079859974E-2</v>
      </c>
      <c r="D33" s="67">
        <f>'Growth Index'!D33/MAX('Growth Index'!D$3:D33)-1</f>
        <v>-3.5802210982316729E-2</v>
      </c>
      <c r="E33" s="67">
        <f>'Growth Index'!E33/MAX('Growth Index'!E$3:E33)-1</f>
        <v>-2.7061386578893454E-2</v>
      </c>
    </row>
    <row r="34" spans="1:5" x14ac:dyDescent="0.25">
      <c r="A34" s="60">
        <f>'Daily Prices'!A34</f>
        <v>42051</v>
      </c>
      <c r="B34" s="68">
        <f>'Growth Index'!B34/MAX('Growth Index'!B$3:B34)-1</f>
        <v>-1.8391423422525199E-2</v>
      </c>
      <c r="C34" s="68">
        <f>'Growth Index'!C34/MAX('Growth Index'!C$3:C34)-1</f>
        <v>-4.1254240851609891E-2</v>
      </c>
      <c r="D34" s="68">
        <f>'Growth Index'!D34/MAX('Growth Index'!D$3:D34)-1</f>
        <v>-3.821874679439119E-2</v>
      </c>
      <c r="E34" s="68">
        <f>'Growth Index'!E34/MAX('Growth Index'!E$3:E34)-1</f>
        <v>-2.8432084774933197E-2</v>
      </c>
    </row>
    <row r="35" spans="1:5" x14ac:dyDescent="0.25">
      <c r="A35" s="63">
        <f>'Daily Prices'!A35</f>
        <v>42053</v>
      </c>
      <c r="B35" s="67">
        <f>'Growth Index'!B35/MAX('Growth Index'!B$3:B35)-1</f>
        <v>-1.2179529724811067E-2</v>
      </c>
      <c r="C35" s="67">
        <f>'Growth Index'!C35/MAX('Growth Index'!C$3:C35)-1</f>
        <v>-5.7456670877009897E-2</v>
      </c>
      <c r="D35" s="67">
        <f>'Growth Index'!D35/MAX('Growth Index'!D$3:D35)-1</f>
        <v>-3.4961848324403633E-2</v>
      </c>
      <c r="E35" s="67">
        <f>'Growth Index'!E35/MAX('Growth Index'!E$3:E35)-1</f>
        <v>-3.2168214718189536E-2</v>
      </c>
    </row>
    <row r="36" spans="1:5" x14ac:dyDescent="0.25">
      <c r="A36" s="60">
        <f>'Daily Prices'!A36</f>
        <v>42054</v>
      </c>
      <c r="B36" s="68">
        <f>'Growth Index'!B36/MAX('Growth Index'!B$3:B36)-1</f>
        <v>-7.3951115448980254E-3</v>
      </c>
      <c r="C36" s="68">
        <f>'Growth Index'!C36/MAX('Growth Index'!C$3:C36)-1</f>
        <v>-5.499175535618972E-2</v>
      </c>
      <c r="D36" s="68">
        <f>'Growth Index'!D36/MAX('Growth Index'!D$3:D36)-1</f>
        <v>-3.2324372095225207E-2</v>
      </c>
      <c r="E36" s="68">
        <f>'Growth Index'!E36/MAX('Growth Index'!E$3:E36)-1</f>
        <v>-2.8955980181414431E-2</v>
      </c>
    </row>
    <row r="37" spans="1:5" x14ac:dyDescent="0.25">
      <c r="A37" s="63">
        <f>'Daily Prices'!A37</f>
        <v>42055</v>
      </c>
      <c r="B37" s="67">
        <f>'Growth Index'!B37/MAX('Growth Index'!B$3:B37)-1</f>
        <v>-1.5172949591618301E-2</v>
      </c>
      <c r="C37" s="67">
        <f>'Growth Index'!C37/MAX('Growth Index'!C$3:C37)-1</f>
        <v>-5.5587449553442192E-2</v>
      </c>
      <c r="D37" s="67">
        <f>'Growth Index'!D37/MAX('Growth Index'!D$3:D37)-1</f>
        <v>-3.6488704421175466E-2</v>
      </c>
      <c r="E37" s="67">
        <f>'Growth Index'!E37/MAX('Growth Index'!E$3:E37)-1</f>
        <v>-3.2737138526998555E-2</v>
      </c>
    </row>
    <row r="38" spans="1:5" x14ac:dyDescent="0.25">
      <c r="A38" s="60">
        <f>'Daily Prices'!A38</f>
        <v>42058</v>
      </c>
      <c r="B38" s="68">
        <f>'Growth Index'!B38/MAX('Growth Index'!B$3:B38)-1</f>
        <v>-2.3807879381856578E-2</v>
      </c>
      <c r="C38" s="68">
        <f>'Growth Index'!C38/MAX('Growth Index'!C$3:C38)-1</f>
        <v>-5.8715252270777785E-2</v>
      </c>
      <c r="D38" s="68">
        <f>'Growth Index'!D38/MAX('Growth Index'!D$3:D38)-1</f>
        <v>-4.5493999100456706E-2</v>
      </c>
      <c r="E38" s="68">
        <f>'Growth Index'!E38/MAX('Growth Index'!E$3:E38)-1</f>
        <v>-3.9274916510080971E-2</v>
      </c>
    </row>
    <row r="39" spans="1:5" x14ac:dyDescent="0.25">
      <c r="A39" s="63">
        <f>'Daily Prices'!A39</f>
        <v>42059</v>
      </c>
      <c r="B39" s="67">
        <f>'Growth Index'!B39/MAX('Growth Index'!B$3:B39)-1</f>
        <v>-2.2812318807133303E-2</v>
      </c>
      <c r="C39" s="67">
        <f>'Growth Index'!C39/MAX('Growth Index'!C$3:C39)-1</f>
        <v>-6.818280866485682E-2</v>
      </c>
      <c r="D39" s="67">
        <f>'Growth Index'!D39/MAX('Growth Index'!D$3:D39)-1</f>
        <v>-4.7930261735486868E-2</v>
      </c>
      <c r="E39" s="67">
        <f>'Growth Index'!E39/MAX('Growth Index'!E$3:E39)-1</f>
        <v>-4.358185720428287E-2</v>
      </c>
    </row>
    <row r="40" spans="1:5" x14ac:dyDescent="0.25">
      <c r="A40" s="60">
        <f>'Daily Prices'!A40</f>
        <v>42060</v>
      </c>
      <c r="B40" s="68">
        <f>'Growth Index'!B40/MAX('Growth Index'!B$3:B40)-1</f>
        <v>-2.2700128732215274E-2</v>
      </c>
      <c r="C40" s="68">
        <f>'Growth Index'!C40/MAX('Growth Index'!C$3:C40)-1</f>
        <v>-6.3974642994800157E-2</v>
      </c>
      <c r="D40" s="68">
        <f>'Growth Index'!D40/MAX('Growth Index'!D$3:D40)-1</f>
        <v>-4.9784583093323453E-2</v>
      </c>
      <c r="E40" s="68">
        <f>'Growth Index'!E40/MAX('Growth Index'!E$3:E40)-1</f>
        <v>-4.2380046467683452E-2</v>
      </c>
    </row>
    <row r="41" spans="1:5" x14ac:dyDescent="0.25">
      <c r="A41" s="63">
        <f>'Daily Prices'!A41</f>
        <v>42061</v>
      </c>
      <c r="B41" s="67">
        <f>'Growth Index'!B41/MAX('Growth Index'!B$3:B41)-1</f>
        <v>-3.1504859716923961E-2</v>
      </c>
      <c r="C41" s="67">
        <f>'Growth Index'!C41/MAX('Growth Index'!C$3:C41)-1</f>
        <v>-6.2906337103632803E-2</v>
      </c>
      <c r="D41" s="67">
        <f>'Growth Index'!D41/MAX('Growth Index'!D$3:D41)-1</f>
        <v>-5.9973487149947324E-2</v>
      </c>
      <c r="E41" s="67">
        <f>'Growth Index'!E41/MAX('Growth Index'!E$3:E41)-1</f>
        <v>-4.7611584786138139E-2</v>
      </c>
    </row>
    <row r="42" spans="1:5" x14ac:dyDescent="0.25">
      <c r="A42" s="60">
        <f>'Daily Prices'!A42</f>
        <v>42062</v>
      </c>
      <c r="B42" s="68">
        <f>'Growth Index'!B42/MAX('Growth Index'!B$3:B42)-1</f>
        <v>-1.5553317743517314E-2</v>
      </c>
      <c r="C42" s="68">
        <f>'Growth Index'!C42/MAX('Growth Index'!C$3:C42)-1</f>
        <v>-5.9558241824212321E-2</v>
      </c>
      <c r="D42" s="68">
        <f>'Growth Index'!D42/MAX('Growth Index'!D$3:D42)-1</f>
        <v>-3.8962448019821405E-2</v>
      </c>
      <c r="E42" s="68">
        <f>'Growth Index'!E42/MAX('Growth Index'!E$3:E42)-1</f>
        <v>-3.515840719647445E-2</v>
      </c>
    </row>
    <row r="43" spans="1:5" x14ac:dyDescent="0.25">
      <c r="A43" s="63">
        <f>'Daily Prices'!A43</f>
        <v>42065</v>
      </c>
      <c r="B43" s="67">
        <f>'Growth Index'!B43/MAX('Growth Index'!B$3:B43)-1</f>
        <v>-7.5005634771780905E-3</v>
      </c>
      <c r="C43" s="67">
        <f>'Growth Index'!C43/MAX('Growth Index'!C$3:C43)-1</f>
        <v>-5.777053126050713E-2</v>
      </c>
      <c r="D43" s="67">
        <f>'Growth Index'!D43/MAX('Growth Index'!D$3:D43)-1</f>
        <v>-2.0188430612872899E-2</v>
      </c>
      <c r="E43" s="67">
        <f>'Growth Index'!E43/MAX('Growth Index'!E$3:E43)-1</f>
        <v>-2.6402555567582309E-2</v>
      </c>
    </row>
    <row r="44" spans="1:5" x14ac:dyDescent="0.25">
      <c r="A44" s="60">
        <f>'Daily Prices'!A44</f>
        <v>42066</v>
      </c>
      <c r="B44" s="68">
        <f>'Growth Index'!B44/MAX('Growth Index'!B$3:B44)-1</f>
        <v>-2.9661303891244106E-3</v>
      </c>
      <c r="C44" s="68">
        <f>'Growth Index'!C44/MAX('Growth Index'!C$3:C44)-1</f>
        <v>-5.9004998531172359E-2</v>
      </c>
      <c r="D44" s="68">
        <f>'Growth Index'!D44/MAX('Growth Index'!D$3:D44)-1</f>
        <v>-1.275930908775269E-2</v>
      </c>
      <c r="E44" s="68">
        <f>'Growth Index'!E44/MAX('Growth Index'!E$3:E44)-1</f>
        <v>-2.3363757139353236E-2</v>
      </c>
    </row>
    <row r="45" spans="1:5" x14ac:dyDescent="0.25">
      <c r="A45" s="63">
        <f>'Daily Prices'!A45</f>
        <v>42067</v>
      </c>
      <c r="B45" s="67">
        <f>'Growth Index'!B45/MAX('Growth Index'!B$3:B45)-1</f>
        <v>-1.014225229829635E-2</v>
      </c>
      <c r="C45" s="67">
        <f>'Growth Index'!C45/MAX('Growth Index'!C$3:C45)-1</f>
        <v>-6.1903968267824294E-2</v>
      </c>
      <c r="D45" s="67">
        <f>'Growth Index'!D45/MAX('Growth Index'!D$3:D45)-1</f>
        <v>-2.4072642052852089E-2</v>
      </c>
      <c r="E45" s="67">
        <f>'Growth Index'!E45/MAX('Growth Index'!E$3:E45)-1</f>
        <v>-3.0033602136165682E-2</v>
      </c>
    </row>
    <row r="46" spans="1:5" x14ac:dyDescent="0.25">
      <c r="A46" s="60">
        <f>'Daily Prices'!A46</f>
        <v>42068</v>
      </c>
      <c r="B46" s="68">
        <f>'Growth Index'!B46/MAX('Growth Index'!B$3:B46)-1</f>
        <v>-7.8438718445700273E-3</v>
      </c>
      <c r="C46" s="68">
        <f>'Growth Index'!C46/MAX('Growth Index'!C$3:C46)-1</f>
        <v>-5.8117674157657562E-2</v>
      </c>
      <c r="D46" s="68">
        <f>'Growth Index'!D46/MAX('Growth Index'!D$3:D46)-1</f>
        <v>-2.3835920177383563E-2</v>
      </c>
      <c r="E46" s="68">
        <f>'Growth Index'!E46/MAX('Growth Index'!E$3:E46)-1</f>
        <v>-2.7721390057532824E-2</v>
      </c>
    </row>
    <row r="47" spans="1:5" x14ac:dyDescent="0.25">
      <c r="A47" s="63">
        <f>'Daily Prices'!A47</f>
        <v>42072</v>
      </c>
      <c r="B47" s="67">
        <f>'Growth Index'!B47/MAX('Growth Index'!B$3:B47)-1</f>
        <v>-2.819879003172665E-2</v>
      </c>
      <c r="C47" s="67">
        <f>'Growth Index'!C47/MAX('Growth Index'!C$3:C47)-1</f>
        <v>-7.9422376323748156E-2</v>
      </c>
      <c r="D47" s="67">
        <f>'Growth Index'!D47/MAX('Growth Index'!D$3:D47)-1</f>
        <v>-4.2353488885907842E-2</v>
      </c>
      <c r="E47" s="67">
        <f>'Growth Index'!E47/MAX('Growth Index'!E$3:E47)-1</f>
        <v>-4.8035580744511863E-2</v>
      </c>
    </row>
    <row r="48" spans="1:5" x14ac:dyDescent="0.25">
      <c r="A48" s="60">
        <f>'Daily Prices'!A48</f>
        <v>42073</v>
      </c>
      <c r="B48" s="68">
        <f>'Growth Index'!B48/MAX('Growth Index'!B$3:B48)-1</f>
        <v>-3.2744004148000605E-2</v>
      </c>
      <c r="C48" s="68">
        <f>'Growth Index'!C48/MAX('Growth Index'!C$3:C48)-1</f>
        <v>-8.2456360030890297E-2</v>
      </c>
      <c r="D48" s="68">
        <f>'Growth Index'!D48/MAX('Growth Index'!D$3:D48)-1</f>
        <v>-4.3012364772628708E-2</v>
      </c>
      <c r="E48" s="68">
        <f>'Growth Index'!E48/MAX('Growth Index'!E$3:E48)-1</f>
        <v>-5.082277188139217E-2</v>
      </c>
    </row>
    <row r="49" spans="1:5" x14ac:dyDescent="0.25">
      <c r="A49" s="63">
        <f>'Daily Prices'!A49</f>
        <v>42074</v>
      </c>
      <c r="B49" s="67">
        <f>'Growth Index'!B49/MAX('Growth Index'!B$3:B49)-1</f>
        <v>-3.4452123306662696E-2</v>
      </c>
      <c r="C49" s="67">
        <f>'Growth Index'!C49/MAX('Growth Index'!C$3:C49)-1</f>
        <v>-9.3547977497000723E-2</v>
      </c>
      <c r="D49" s="67">
        <f>'Growth Index'!D49/MAX('Growth Index'!D$3:D49)-1</f>
        <v>-4.5004773891155203E-2</v>
      </c>
      <c r="E49" s="67">
        <f>'Growth Index'!E49/MAX('Growth Index'!E$3:E49)-1</f>
        <v>-5.6508080794771987E-2</v>
      </c>
    </row>
    <row r="50" spans="1:5" x14ac:dyDescent="0.25">
      <c r="A50" s="60">
        <f>'Daily Prices'!A50</f>
        <v>42075</v>
      </c>
      <c r="B50" s="68">
        <f>'Growth Index'!B50/MAX('Growth Index'!B$3:B50)-1</f>
        <v>-2.5313854261386659E-2</v>
      </c>
      <c r="C50" s="68">
        <f>'Growth Index'!C50/MAX('Growth Index'!C$3:C50)-1</f>
        <v>-9.5716615849080977E-2</v>
      </c>
      <c r="D50" s="68">
        <f>'Growth Index'!D50/MAX('Growth Index'!D$3:D50)-1</f>
        <v>-3.3636205821779841E-2</v>
      </c>
      <c r="E50" s="68">
        <f>'Growth Index'!E50/MAX('Growth Index'!E$3:E50)-1</f>
        <v>-5.1362636601790856E-2</v>
      </c>
    </row>
    <row r="51" spans="1:5" x14ac:dyDescent="0.25">
      <c r="A51" s="63">
        <f>'Daily Prices'!A51</f>
        <v>42076</v>
      </c>
      <c r="B51" s="67">
        <f>'Growth Index'!B51/MAX('Growth Index'!B$3:B51)-1</f>
        <v>-3.9703494771369807E-2</v>
      </c>
      <c r="C51" s="67">
        <f>'Growth Index'!C51/MAX('Growth Index'!C$3:C51)-1</f>
        <v>-8.6366490210731173E-2</v>
      </c>
      <c r="D51" s="67">
        <f>'Growth Index'!D51/MAX('Growth Index'!D$3:D51)-1</f>
        <v>-4.8040731944038684E-2</v>
      </c>
      <c r="E51" s="67">
        <f>'Growth Index'!E51/MAX('Growth Index'!E$3:E51)-1</f>
        <v>-5.5882752713035222E-2</v>
      </c>
    </row>
    <row r="52" spans="1:5" x14ac:dyDescent="0.25">
      <c r="A52" s="60">
        <f>'Daily Prices'!A52</f>
        <v>42079</v>
      </c>
      <c r="B52" s="68">
        <f>'Growth Index'!B52/MAX('Growth Index'!B$3:B52)-1</f>
        <v>-4.1913268649410029E-2</v>
      </c>
      <c r="C52" s="68">
        <f>'Growth Index'!C52/MAX('Growth Index'!C$3:C52)-1</f>
        <v>-9.2277590230465223E-2</v>
      </c>
      <c r="D52" s="68">
        <f>'Growth Index'!D52/MAX('Growth Index'!D$3:D52)-1</f>
        <v>-4.8425404991675136E-2</v>
      </c>
      <c r="E52" s="68">
        <f>'Growth Index'!E52/MAX('Growth Index'!E$3:E52)-1</f>
        <v>-5.9092297398005034E-2</v>
      </c>
    </row>
    <row r="53" spans="1:5" x14ac:dyDescent="0.25">
      <c r="A53" s="63">
        <f>'Daily Prices'!A53</f>
        <v>42080</v>
      </c>
      <c r="B53" s="67">
        <f>'Growth Index'!B53/MAX('Growth Index'!B$3:B53)-1</f>
        <v>-3.1850863341370772E-2</v>
      </c>
      <c r="C53" s="67">
        <f>'Growth Index'!C53/MAX('Growth Index'!C$3:C53)-1</f>
        <v>-9.3565309522979812E-2</v>
      </c>
      <c r="D53" s="67">
        <f>'Growth Index'!D53/MAX('Growth Index'!D$3:D53)-1</f>
        <v>-4.0017833047951701E-2</v>
      </c>
      <c r="E53" s="67">
        <f>'Growth Index'!E53/MAX('Growth Index'!E$3:E53)-1</f>
        <v>-5.4167624295173633E-2</v>
      </c>
    </row>
    <row r="54" spans="1:5" x14ac:dyDescent="0.25">
      <c r="A54" s="60">
        <f>'Daily Prices'!A54</f>
        <v>42081</v>
      </c>
      <c r="B54" s="68">
        <f>'Growth Index'!B54/MAX('Growth Index'!B$3:B54)-1</f>
        <v>-3.5700364230300319E-2</v>
      </c>
      <c r="C54" s="68">
        <f>'Growth Index'!C54/MAX('Growth Index'!C$3:C54)-1</f>
        <v>-9.714349372699993E-2</v>
      </c>
      <c r="D54" s="68">
        <f>'Growth Index'!D54/MAX('Growth Index'!D$3:D54)-1</f>
        <v>-3.919522453069868E-2</v>
      </c>
      <c r="E54" s="68">
        <f>'Growth Index'!E54/MAX('Growth Index'!E$3:E54)-1</f>
        <v>-5.6546192297449838E-2</v>
      </c>
    </row>
    <row r="55" spans="1:5" x14ac:dyDescent="0.25">
      <c r="A55" s="63">
        <f>'Daily Prices'!A55</f>
        <v>42082</v>
      </c>
      <c r="B55" s="67">
        <f>'Growth Index'!B55/MAX('Growth Index'!B$3:B55)-1</f>
        <v>-4.0836513455902446E-2</v>
      </c>
      <c r="C55" s="67">
        <f>'Growth Index'!C55/MAX('Growth Index'!C$3:C55)-1</f>
        <v>-8.485533849635174E-2</v>
      </c>
      <c r="D55" s="67">
        <f>'Growth Index'!D55/MAX('Growth Index'!D$3:D55)-1</f>
        <v>-4.8737088794375327E-2</v>
      </c>
      <c r="E55" s="67">
        <f>'Growth Index'!E55/MAX('Growth Index'!E$3:E55)-1</f>
        <v>-5.5728313853645295E-2</v>
      </c>
    </row>
    <row r="56" spans="1:5" x14ac:dyDescent="0.25">
      <c r="A56" s="60">
        <f>'Daily Prices'!A56</f>
        <v>42083</v>
      </c>
      <c r="B56" s="68">
        <f>'Growth Index'!B56/MAX('Growth Index'!B$3:B56)-1</f>
        <v>-4.7864059319912444E-2</v>
      </c>
      <c r="C56" s="68">
        <f>'Growth Index'!C56/MAX('Growth Index'!C$3:C56)-1</f>
        <v>-7.4680936868847692E-2</v>
      </c>
      <c r="D56" s="68">
        <f>'Growth Index'!D56/MAX('Growth Index'!D$3:D56)-1</f>
        <v>-5.9760437462025751E-2</v>
      </c>
      <c r="E56" s="68">
        <f>'Growth Index'!E56/MAX('Growth Index'!E$3:E56)-1</f>
        <v>-5.6887253036422059E-2</v>
      </c>
    </row>
    <row r="57" spans="1:5" x14ac:dyDescent="0.25">
      <c r="A57" s="63">
        <f>'Daily Prices'!A57</f>
        <v>42086</v>
      </c>
      <c r="B57" s="67">
        <f>'Growth Index'!B57/MAX('Growth Index'!B$3:B57)-1</f>
        <v>-5.019073997271728E-2</v>
      </c>
      <c r="C57" s="67">
        <f>'Growth Index'!C57/MAX('Growth Index'!C$3:C57)-1</f>
        <v>-7.3550712942839214E-2</v>
      </c>
      <c r="D57" s="67">
        <f>'Growth Index'!D57/MAX('Growth Index'!D$3:D57)-1</f>
        <v>-6.7006099533657881E-2</v>
      </c>
      <c r="E57" s="67">
        <f>'Growth Index'!E57/MAX('Growth Index'!E$3:E57)-1</f>
        <v>-5.929820024840915E-2</v>
      </c>
    </row>
    <row r="58" spans="1:5" x14ac:dyDescent="0.25">
      <c r="A58" s="60">
        <f>'Daily Prices'!A58</f>
        <v>42087</v>
      </c>
      <c r="B58" s="68">
        <f>'Growth Index'!B58/MAX('Growth Index'!B$3:B58)-1</f>
        <v>-5.121156858233189E-2</v>
      </c>
      <c r="C58" s="68">
        <f>'Growth Index'!C58/MAX('Growth Index'!C$3:C58)-1</f>
        <v>-6.60086441595652E-2</v>
      </c>
      <c r="D58" s="68">
        <f>'Growth Index'!D58/MAX('Growth Index'!D$3:D58)-1</f>
        <v>-6.7820817321728732E-2</v>
      </c>
      <c r="E58" s="68">
        <f>'Growth Index'!E58/MAX('Growth Index'!E$3:E58)-1</f>
        <v>-5.6784708420922758E-2</v>
      </c>
    </row>
    <row r="59" spans="1:5" x14ac:dyDescent="0.25">
      <c r="A59" s="63">
        <f>'Daily Prices'!A59</f>
        <v>42088</v>
      </c>
      <c r="B59" s="67">
        <f>'Growth Index'!B59/MAX('Growth Index'!B$3:B59)-1</f>
        <v>-5.2892398263311158E-2</v>
      </c>
      <c r="C59" s="67">
        <f>'Growth Index'!C59/MAX('Growth Index'!C$3:C59)-1</f>
        <v>-6.2276732420771141E-2</v>
      </c>
      <c r="D59" s="67">
        <f>'Growth Index'!D59/MAX('Growth Index'!D$3:D59)-1</f>
        <v>-7.0768004671311613E-2</v>
      </c>
      <c r="E59" s="67">
        <f>'Growth Index'!E59/MAX('Growth Index'!E$3:E59)-1</f>
        <v>-5.6673112178619145E-2</v>
      </c>
    </row>
    <row r="60" spans="1:5" x14ac:dyDescent="0.25">
      <c r="A60" s="60">
        <f>'Daily Prices'!A60</f>
        <v>42089</v>
      </c>
      <c r="B60" s="68">
        <f>'Growth Index'!B60/MAX('Growth Index'!B$3:B60)-1</f>
        <v>-7.4934547366952819E-2</v>
      </c>
      <c r="C60" s="68">
        <f>'Growth Index'!C60/MAX('Growth Index'!C$3:C60)-1</f>
        <v>-4.9676223939319586E-2</v>
      </c>
      <c r="D60" s="68">
        <f>'Growth Index'!D60/MAX('Growth Index'!D$3:D60)-1</f>
        <v>-8.6385730405346695E-2</v>
      </c>
      <c r="E60" s="68">
        <f>'Growth Index'!E60/MAX('Growth Index'!E$3:E60)-1</f>
        <v>-6.2945423849084081E-2</v>
      </c>
    </row>
    <row r="61" spans="1:5" x14ac:dyDescent="0.25">
      <c r="A61" s="63">
        <f>'Daily Prices'!A61</f>
        <v>42090</v>
      </c>
      <c r="B61" s="67">
        <f>'Growth Index'!B61/MAX('Growth Index'!B$3:B61)-1</f>
        <v>-7.4898835210973069E-2</v>
      </c>
      <c r="C61" s="67">
        <f>'Growth Index'!C61/MAX('Growth Index'!C$3:C61)-1</f>
        <v>-5.9913925139965518E-2</v>
      </c>
      <c r="D61" s="67">
        <f>'Growth Index'!D61/MAX('Growth Index'!D$3:D61)-1</f>
        <v>-7.9982403673923397E-2</v>
      </c>
      <c r="E61" s="67">
        <f>'Growth Index'!E61/MAX('Growth Index'!E$3:E61)-1</f>
        <v>-6.5002188512668369E-2</v>
      </c>
    </row>
    <row r="62" spans="1:5" x14ac:dyDescent="0.25">
      <c r="A62" s="60">
        <f>'Daily Prices'!A62</f>
        <v>42093</v>
      </c>
      <c r="B62" s="68">
        <f>'Growth Index'!B62/MAX('Growth Index'!B$3:B62)-1</f>
        <v>-5.7473324535565196E-2</v>
      </c>
      <c r="C62" s="68">
        <f>'Growth Index'!C62/MAX('Growth Index'!C$3:C62)-1</f>
        <v>-6.9307883220828148E-2</v>
      </c>
      <c r="D62" s="68">
        <f>'Growth Index'!D62/MAX('Growth Index'!D$3:D62)-1</f>
        <v>-6.171931098152772E-2</v>
      </c>
      <c r="E62" s="68">
        <f>'Growth Index'!E62/MAX('Growth Index'!E$3:E62)-1</f>
        <v>-5.7887716862499494E-2</v>
      </c>
    </row>
    <row r="63" spans="1:5" x14ac:dyDescent="0.25">
      <c r="A63" s="63">
        <f>'Daily Prices'!A63</f>
        <v>42094</v>
      </c>
      <c r="B63" s="67">
        <f>'Growth Index'!B63/MAX('Growth Index'!B$3:B63)-1</f>
        <v>-5.8092222936839688E-2</v>
      </c>
      <c r="C63" s="67">
        <f>'Growth Index'!C63/MAX('Growth Index'!C$3:C63)-1</f>
        <v>-7.1095593784533451E-2</v>
      </c>
      <c r="D63" s="67">
        <f>'Growth Index'!D63/MAX('Growth Index'!D$3:D63)-1</f>
        <v>-5.8760287538171418E-2</v>
      </c>
      <c r="E63" s="67">
        <f>'Growth Index'!E63/MAX('Growth Index'!E$3:E63)-1</f>
        <v>-5.7905831398365026E-2</v>
      </c>
    </row>
    <row r="64" spans="1:5" x14ac:dyDescent="0.25">
      <c r="A64" s="60">
        <f>'Daily Prices'!A64</f>
        <v>42095</v>
      </c>
      <c r="B64" s="68">
        <f>'Growth Index'!B64/MAX('Growth Index'!B$3:B64)-1</f>
        <v>-4.7895728590309883E-2</v>
      </c>
      <c r="C64" s="68">
        <f>'Growth Index'!C64/MAX('Growth Index'!C$3:C64)-1</f>
        <v>-6.3253354406398454E-2</v>
      </c>
      <c r="D64" s="68">
        <f>'Growth Index'!D64/MAX('Growth Index'!D$3:D64)-1</f>
        <v>-4.9291412519430922E-2</v>
      </c>
      <c r="E64" s="68">
        <f>'Growth Index'!E64/MAX('Growth Index'!E$3:E64)-1</f>
        <v>-4.8821599138376581E-2</v>
      </c>
    </row>
    <row r="65" spans="1:5" x14ac:dyDescent="0.25">
      <c r="A65" s="63">
        <f>'Daily Prices'!A65</f>
        <v>42100</v>
      </c>
      <c r="B65" s="67">
        <f>'Growth Index'!B65/MAX('Growth Index'!B$3:B65)-1</f>
        <v>-3.9664413544071242E-2</v>
      </c>
      <c r="C65" s="67">
        <f>'Growth Index'!C65/MAX('Growth Index'!C$3:C65)-1</f>
        <v>-6.2079423632265818E-2</v>
      </c>
      <c r="D65" s="67">
        <f>'Growth Index'!D65/MAX('Growth Index'!D$3:D65)-1</f>
        <v>-4.2813123860775848E-2</v>
      </c>
      <c r="E65" s="67">
        <f>'Growth Index'!E65/MAX('Growth Index'!E$3:E65)-1</f>
        <v>-4.3933352305706497E-2</v>
      </c>
    </row>
    <row r="66" spans="1:5" x14ac:dyDescent="0.25">
      <c r="A66" s="60">
        <f>'Daily Prices'!A66</f>
        <v>42101</v>
      </c>
      <c r="B66" s="68">
        <f>'Growth Index'!B66/MAX('Growth Index'!B$3:B66)-1</f>
        <v>-3.9255745193093383E-2</v>
      </c>
      <c r="C66" s="68">
        <f>'Growth Index'!C66/MAX('Growth Index'!C$3:C66)-1</f>
        <v>-5.3095782427310501E-2</v>
      </c>
      <c r="D66" s="68">
        <f>'Growth Index'!D66/MAX('Growth Index'!D$3:D66)-1</f>
        <v>-4.1759711514941178E-2</v>
      </c>
      <c r="E66" s="68">
        <f>'Growth Index'!E66/MAX('Growth Index'!E$3:E66)-1</f>
        <v>-3.9832663389059331E-2</v>
      </c>
    </row>
    <row r="67" spans="1:5" x14ac:dyDescent="0.25">
      <c r="A67" s="63">
        <f>'Daily Prices'!A67</f>
        <v>42102</v>
      </c>
      <c r="B67" s="67">
        <f>'Growth Index'!B67/MAX('Growth Index'!B$3:B67)-1</f>
        <v>-3.2815428459960438E-2</v>
      </c>
      <c r="C67" s="67">
        <f>'Growth Index'!C67/MAX('Growth Index'!C$3:C67)-1</f>
        <v>-5.6164430186410819E-2</v>
      </c>
      <c r="D67" s="67">
        <f>'Growth Index'!D67/MAX('Growth Index'!D$3:D67)-1</f>
        <v>-3.4648191839407927E-2</v>
      </c>
      <c r="E67" s="67">
        <f>'Growth Index'!E67/MAX('Growth Index'!E$3:E67)-1</f>
        <v>-3.7008634137331908E-2</v>
      </c>
    </row>
    <row r="68" spans="1:5" x14ac:dyDescent="0.25">
      <c r="A68" s="60">
        <f>'Daily Prices'!A68</f>
        <v>42103</v>
      </c>
      <c r="B68" s="68">
        <f>'Growth Index'!B68/MAX('Growth Index'!B$3:B68)-1</f>
        <v>-2.6836674497511592E-2</v>
      </c>
      <c r="C68" s="68">
        <f>'Growth Index'!C68/MAX('Growth Index'!C$3:C68)-1</f>
        <v>-6.5713371745959592E-2</v>
      </c>
      <c r="D68" s="68">
        <f>'Growth Index'!D68/MAX('Growth Index'!D$3:D68)-1</f>
        <v>-3.0124831335663682E-2</v>
      </c>
      <c r="E68" s="68">
        <f>'Growth Index'!E68/MAX('Growth Index'!E$3:E68)-1</f>
        <v>-3.7766191701556817E-2</v>
      </c>
    </row>
    <row r="69" spans="1:5" x14ac:dyDescent="0.25">
      <c r="A69" s="63">
        <f>'Daily Prices'!A69</f>
        <v>42104</v>
      </c>
      <c r="B69" s="67">
        <f>'Growth Index'!B69/MAX('Growth Index'!B$3:B69)-1</f>
        <v>-2.7033091355401107E-2</v>
      </c>
      <c r="C69" s="67">
        <f>'Growth Index'!C69/MAX('Growth Index'!C$3:C69)-1</f>
        <v>-5.6348551563843663E-2</v>
      </c>
      <c r="D69" s="67">
        <f>'Growth Index'!D69/MAX('Growth Index'!D$3:D69)-1</f>
        <v>-2.5236524607238908E-2</v>
      </c>
      <c r="E69" s="67">
        <f>'Growth Index'!E69/MAX('Growth Index'!E$3:E69)-1</f>
        <v>-3.2511537541418112E-2</v>
      </c>
    </row>
    <row r="70" spans="1:5" x14ac:dyDescent="0.25">
      <c r="A70" s="60">
        <f>'Daily Prices'!A70</f>
        <v>42107</v>
      </c>
      <c r="B70" s="68">
        <f>'Growth Index'!B70/MAX('Growth Index'!B$3:B70)-1</f>
        <v>-2.1472102236490875E-2</v>
      </c>
      <c r="C70" s="68">
        <f>'Growth Index'!C70/MAX('Growth Index'!C$3:C70)-1</f>
        <v>-6.0269734050107604E-2</v>
      </c>
      <c r="D70" s="68">
        <f>'Growth Index'!D70/MAX('Growth Index'!D$3:D70)-1</f>
        <v>-1.8407098499972352E-2</v>
      </c>
      <c r="E70" s="68">
        <f>'Growth Index'!E70/MAX('Growth Index'!E$3:E70)-1</f>
        <v>-3.0427190981506591E-2</v>
      </c>
    </row>
    <row r="71" spans="1:5" x14ac:dyDescent="0.25">
      <c r="A71" s="63">
        <f>'Daily Prices'!A71</f>
        <v>42109</v>
      </c>
      <c r="B71" s="67">
        <f>'Growth Index'!B71/MAX('Growth Index'!B$3:B71)-1</f>
        <v>-2.9717904289400798E-2</v>
      </c>
      <c r="C71" s="67">
        <f>'Growth Index'!C71/MAX('Growth Index'!C$3:C71)-1</f>
        <v>-6.5843110752023537E-2</v>
      </c>
      <c r="D71" s="67">
        <f>'Growth Index'!D71/MAX('Growth Index'!D$3:D71)-1</f>
        <v>-2.2267637752404701E-2</v>
      </c>
      <c r="E71" s="67">
        <f>'Growth Index'!E71/MAX('Growth Index'!E$3:E71)-1</f>
        <v>-3.6322419493578062E-2</v>
      </c>
    </row>
    <row r="72" spans="1:5" x14ac:dyDescent="0.25">
      <c r="A72" s="60">
        <f>'Daily Prices'!A72</f>
        <v>42110</v>
      </c>
      <c r="B72" s="68">
        <f>'Growth Index'!B72/MAX('Growth Index'!B$3:B72)-1</f>
        <v>-3.422066810705704E-2</v>
      </c>
      <c r="C72" s="68">
        <f>'Growth Index'!C72/MAX('Growth Index'!C$3:C72)-1</f>
        <v>-5.735468823138834E-2</v>
      </c>
      <c r="D72" s="68">
        <f>'Growth Index'!D72/MAX('Growth Index'!D$3:D72)-1</f>
        <v>-2.4236374683384687E-2</v>
      </c>
      <c r="E72" s="68">
        <f>'Growth Index'!E72/MAX('Growth Index'!E$3:E72)-1</f>
        <v>-3.4743517274760327E-2</v>
      </c>
    </row>
    <row r="73" spans="1:5" x14ac:dyDescent="0.25">
      <c r="A73" s="63">
        <f>'Daily Prices'!A73</f>
        <v>42111</v>
      </c>
      <c r="B73" s="67">
        <f>'Growth Index'!B73/MAX('Growth Index'!B$3:B73)-1</f>
        <v>-4.1765366418512251E-2</v>
      </c>
      <c r="C73" s="67">
        <f>'Growth Index'!C73/MAX('Growth Index'!C$3:C73)-1</f>
        <v>-5.5185673096137644E-2</v>
      </c>
      <c r="D73" s="67">
        <f>'Growth Index'!D73/MAX('Growth Index'!D$3:D73)-1</f>
        <v>-3.6948339396043695E-2</v>
      </c>
      <c r="E73" s="67">
        <f>'Growth Index'!E73/MAX('Growth Index'!E$3:E73)-1</f>
        <v>-3.9889808365142776E-2</v>
      </c>
    </row>
    <row r="74" spans="1:5" x14ac:dyDescent="0.25">
      <c r="A74" s="60">
        <f>'Daily Prices'!A74</f>
        <v>42114</v>
      </c>
      <c r="B74" s="68">
        <f>'Growth Index'!B74/MAX('Growth Index'!B$3:B74)-1</f>
        <v>-6.0493696972923172E-2</v>
      </c>
      <c r="C74" s="68">
        <f>'Growth Index'!C74/MAX('Growth Index'!C$3:C74)-1</f>
        <v>-5.2330535801998646E-2</v>
      </c>
      <c r="D74" s="68">
        <f>'Growth Index'!D74/MAX('Growth Index'!D$3:D74)-1</f>
        <v>-5.1733593201347849E-2</v>
      </c>
      <c r="E74" s="68">
        <f>'Growth Index'!E74/MAX('Growth Index'!E$3:E74)-1</f>
        <v>-4.878078915378814E-2</v>
      </c>
    </row>
    <row r="75" spans="1:5" x14ac:dyDescent="0.25">
      <c r="A75" s="63">
        <f>'Daily Prices'!A75</f>
        <v>42115</v>
      </c>
      <c r="B75" s="67">
        <f>'Growth Index'!B75/MAX('Growth Index'!B$3:B75)-1</f>
        <v>-6.757447416377127E-2</v>
      </c>
      <c r="C75" s="67">
        <f>'Growth Index'!C75/MAX('Growth Index'!C$3:C75)-1</f>
        <v>-5.5570368716244767E-2</v>
      </c>
      <c r="D75" s="67">
        <f>'Growth Index'!D75/MAX('Growth Index'!D$3:D75)-1</f>
        <v>-5.3802936929401746E-2</v>
      </c>
      <c r="E75" s="67">
        <f>'Growth Index'!E75/MAX('Growth Index'!E$3:E75)-1</f>
        <v>-5.2855028974517215E-2</v>
      </c>
    </row>
    <row r="76" spans="1:5" x14ac:dyDescent="0.25">
      <c r="A76" s="60">
        <f>'Daily Prices'!A76</f>
        <v>42116</v>
      </c>
      <c r="B76" s="68">
        <f>'Growth Index'!B76/MAX('Growth Index'!B$3:B76)-1</f>
        <v>-6.0361629377223891E-2</v>
      </c>
      <c r="C76" s="68">
        <f>'Growth Index'!C76/MAX('Growth Index'!C$3:C76)-1</f>
        <v>-5.967843565654718E-2</v>
      </c>
      <c r="D76" s="68">
        <f>'Growth Index'!D76/MAX('Growth Index'!D$3:D76)-1</f>
        <v>-5.2741633854384684E-2</v>
      </c>
      <c r="E76" s="68">
        <f>'Growth Index'!E76/MAX('Growth Index'!E$3:E76)-1</f>
        <v>-5.1986257886028397E-2</v>
      </c>
    </row>
    <row r="77" spans="1:5" x14ac:dyDescent="0.25">
      <c r="A77" s="63">
        <f>'Daily Prices'!A77</f>
        <v>42117</v>
      </c>
      <c r="B77" s="67">
        <f>'Growth Index'!B77/MAX('Growth Index'!B$3:B77)-1</f>
        <v>-6.5587395899907697E-2</v>
      </c>
      <c r="C77" s="67">
        <f>'Growth Index'!C77/MAX('Growth Index'!C$3:C77)-1</f>
        <v>-5.8296771759446142E-2</v>
      </c>
      <c r="D77" s="67">
        <f>'Growth Index'!D77/MAX('Growth Index'!D$3:D77)-1</f>
        <v>-5.7172278290236966E-2</v>
      </c>
      <c r="E77" s="67">
        <f>'Growth Index'!E77/MAX('Growth Index'!E$3:E77)-1</f>
        <v>-5.4341028352441367E-2</v>
      </c>
    </row>
    <row r="78" spans="1:5" x14ac:dyDescent="0.25">
      <c r="A78" s="60">
        <f>'Daily Prices'!A78</f>
        <v>42118</v>
      </c>
      <c r="B78" s="68">
        <f>'Growth Index'!B78/MAX('Growth Index'!B$3:B78)-1</f>
        <v>-7.5596232973977107E-2</v>
      </c>
      <c r="C78" s="68">
        <f>'Growth Index'!C78/MAX('Growth Index'!C$3:C78)-1</f>
        <v>-5.3983483583995406E-2</v>
      </c>
      <c r="D78" s="68">
        <f>'Growth Index'!D78/MAX('Growth Index'!D$3:D78)-1</f>
        <v>-7.3484388192312955E-2</v>
      </c>
      <c r="E78" s="68">
        <f>'Growth Index'!E78/MAX('Growth Index'!E$3:E78)-1</f>
        <v>-6.0555584223550563E-2</v>
      </c>
    </row>
    <row r="79" spans="1:5" x14ac:dyDescent="0.25">
      <c r="A79" s="63">
        <f>'Daily Prices'!A79</f>
        <v>42121</v>
      </c>
      <c r="B79" s="67">
        <f>'Growth Index'!B79/MAX('Growth Index'!B$3:B79)-1</f>
        <v>-8.4387824580542281E-2</v>
      </c>
      <c r="C79" s="67">
        <f>'Growth Index'!C79/MAX('Growth Index'!C$3:C79)-1</f>
        <v>-4.6608957718519917E-2</v>
      </c>
      <c r="D79" s="67">
        <f>'Growth Index'!D79/MAX('Growth Index'!D$3:D79)-1</f>
        <v>-8.8092100591015798E-2</v>
      </c>
      <c r="E79" s="67">
        <f>'Growth Index'!E79/MAX('Growth Index'!E$3:E79)-1</f>
        <v>-6.4750123042591645E-2</v>
      </c>
    </row>
    <row r="80" spans="1:5" x14ac:dyDescent="0.25">
      <c r="A80" s="60">
        <f>'Daily Prices'!A80</f>
        <v>42122</v>
      </c>
      <c r="B80" s="68">
        <f>'Growth Index'!B80/MAX('Growth Index'!B$3:B80)-1</f>
        <v>-7.6996419014095152E-2</v>
      </c>
      <c r="C80" s="68">
        <f>'Growth Index'!C80/MAX('Growth Index'!C$3:C80)-1</f>
        <v>-4.2540955388998491E-2</v>
      </c>
      <c r="D80" s="68">
        <f>'Growth Index'!D80/MAX('Growth Index'!D$3:D80)-1</f>
        <v>-7.0353741389241886E-2</v>
      </c>
      <c r="E80" s="68">
        <f>'Growth Index'!E80/MAX('Growth Index'!E$3:E80)-1</f>
        <v>-5.5431182831036319E-2</v>
      </c>
    </row>
    <row r="81" spans="1:5" x14ac:dyDescent="0.25">
      <c r="A81" s="63">
        <f>'Daily Prices'!A81</f>
        <v>42123</v>
      </c>
      <c r="B81" s="67">
        <f>'Growth Index'!B81/MAX('Growth Index'!B$3:B81)-1</f>
        <v>-8.27390010770922E-2</v>
      </c>
      <c r="C81" s="67">
        <f>'Growth Index'!C81/MAX('Growth Index'!C$3:C81)-1</f>
        <v>-3.7235471523416441E-2</v>
      </c>
      <c r="D81" s="67">
        <f>'Growth Index'!D81/MAX('Growth Index'!D$3:D81)-1</f>
        <v>-7.3884842698313857E-2</v>
      </c>
      <c r="E81" s="67">
        <f>'Growth Index'!E81/MAX('Growth Index'!E$3:E81)-1</f>
        <v>-5.617692076555425E-2</v>
      </c>
    </row>
    <row r="82" spans="1:5" x14ac:dyDescent="0.25">
      <c r="A82" s="60">
        <f>'Daily Prices'!A82</f>
        <v>42124</v>
      </c>
      <c r="B82" s="68">
        <f>'Growth Index'!B82/MAX('Growth Index'!B$3:B82)-1</f>
        <v>-8.9969701941629565E-2</v>
      </c>
      <c r="C82" s="68">
        <f>'Growth Index'!C82/MAX('Growth Index'!C$3:C82)-1</f>
        <v>-5.6980165756966294E-2</v>
      </c>
      <c r="D82" s="68">
        <f>'Growth Index'!D82/MAX('Growth Index'!D$3:D82)-1</f>
        <v>-7.733900939785876E-2</v>
      </c>
      <c r="E82" s="68">
        <f>'Growth Index'!E82/MAX('Growth Index'!E$3:E82)-1</f>
        <v>-6.7207505567367543E-2</v>
      </c>
    </row>
    <row r="83" spans="1:5" x14ac:dyDescent="0.25">
      <c r="A83" s="63">
        <f>'Daily Prices'!A83</f>
        <v>42128</v>
      </c>
      <c r="B83" s="67">
        <f>'Growth Index'!B83/MAX('Growth Index'!B$3:B83)-1</f>
        <v>-7.3822416924597345E-2</v>
      </c>
      <c r="C83" s="67">
        <f>'Growth Index'!C83/MAX('Growth Index'!C$3:C83)-1</f>
        <v>-6.1718465352086804E-2</v>
      </c>
      <c r="D83" s="67">
        <f>'Growth Index'!D83/MAX('Growth Index'!D$3:D83)-1</f>
        <v>-6.3630840125936228E-2</v>
      </c>
      <c r="E83" s="67">
        <f>'Growth Index'!E83/MAX('Growth Index'!E$3:E83)-1</f>
        <v>-5.9959310496739526E-2</v>
      </c>
    </row>
    <row r="84" spans="1:5" x14ac:dyDescent="0.25">
      <c r="A84" s="60">
        <f>'Daily Prices'!A84</f>
        <v>42129</v>
      </c>
      <c r="B84" s="68">
        <f>'Growth Index'!B84/MAX('Growth Index'!B$3:B84)-1</f>
        <v>-7.5522113404962288E-2</v>
      </c>
      <c r="C84" s="68">
        <f>'Growth Index'!C84/MAX('Growth Index'!C$3:C84)-1</f>
        <v>-4.7325222531281796E-2</v>
      </c>
      <c r="D84" s="68">
        <f>'Growth Index'!D84/MAX('Growth Index'!D$3:D84)-1</f>
        <v>-6.6211108568542842E-2</v>
      </c>
      <c r="E84" s="68">
        <f>'Growth Index'!E84/MAX('Growth Index'!E$3:E84)-1</f>
        <v>-5.5485876220767061E-2</v>
      </c>
    </row>
    <row r="85" spans="1:5" x14ac:dyDescent="0.25">
      <c r="A85" s="63">
        <f>'Daily Prices'!A85</f>
        <v>42130</v>
      </c>
      <c r="B85" s="67">
        <f>'Growth Index'!B85/MAX('Growth Index'!B$3:B85)-1</f>
        <v>-9.9872750176286829E-2</v>
      </c>
      <c r="C85" s="67">
        <f>'Growth Index'!C85/MAX('Growth Index'!C$3:C85)-1</f>
        <v>-4.5344096605196005E-2</v>
      </c>
      <c r="D85" s="67">
        <f>'Growth Index'!D85/MAX('Growth Index'!D$3:D85)-1</f>
        <v>-9.5951266856570294E-2</v>
      </c>
      <c r="E85" s="67">
        <f>'Growth Index'!E85/MAX('Growth Index'!E$3:E85)-1</f>
        <v>-7.1188254246314031E-2</v>
      </c>
    </row>
    <row r="86" spans="1:5" x14ac:dyDescent="0.25">
      <c r="A86" s="60">
        <f>'Daily Prices'!A86</f>
        <v>42131</v>
      </c>
      <c r="B86" s="68">
        <f>'Growth Index'!B86/MAX('Growth Index'!B$3:B86)-1</f>
        <v>-0.10385701391797064</v>
      </c>
      <c r="C86" s="68">
        <f>'Growth Index'!C86/MAX('Growth Index'!C$3:C86)-1</f>
        <v>-4.4144795764052502E-2</v>
      </c>
      <c r="D86" s="68">
        <f>'Growth Index'!D86/MAX('Growth Index'!D$3:D86)-1</f>
        <v>-0.10739874221776846</v>
      </c>
      <c r="E86" s="68">
        <f>'Growth Index'!E86/MAX('Growth Index'!E$3:E86)-1</f>
        <v>-7.5483200783613591E-2</v>
      </c>
    </row>
    <row r="87" spans="1:5" x14ac:dyDescent="0.25">
      <c r="A87" s="63">
        <f>'Daily Prices'!A87</f>
        <v>42132</v>
      </c>
      <c r="B87" s="67">
        <f>'Growth Index'!B87/MAX('Growth Index'!B$3:B87)-1</f>
        <v>-8.6800079644846151E-2</v>
      </c>
      <c r="C87" s="67">
        <f>'Growth Index'!C87/MAX('Growth Index'!C$3:C87)-1</f>
        <v>-5.0866481984300993E-2</v>
      </c>
      <c r="D87" s="67">
        <f>'Growth Index'!D87/MAX('Growth Index'!D$3:D87)-1</f>
        <v>-9.4183743519738794E-2</v>
      </c>
      <c r="E87" s="67">
        <f>'Growth Index'!E87/MAX('Growth Index'!E$3:E87)-1</f>
        <v>-6.8698374204854473E-2</v>
      </c>
    </row>
    <row r="88" spans="1:5" x14ac:dyDescent="0.25">
      <c r="A88" s="60">
        <f>'Daily Prices'!A88</f>
        <v>42135</v>
      </c>
      <c r="B88" s="68">
        <f>'Growth Index'!B88/MAX('Growth Index'!B$3:B88)-1</f>
        <v>-7.3259445107215715E-2</v>
      </c>
      <c r="C88" s="68">
        <f>'Growth Index'!C88/MAX('Growth Index'!C$3:C88)-1</f>
        <v>-4.4777917089864894E-2</v>
      </c>
      <c r="D88" s="68">
        <f>'Growth Index'!D88/MAX('Growth Index'!D$3:D88)-1</f>
        <v>-7.3492278921495235E-2</v>
      </c>
      <c r="E88" s="68">
        <f>'Growth Index'!E88/MAX('Growth Index'!E$3:E88)-1</f>
        <v>-5.5783904435488307E-2</v>
      </c>
    </row>
    <row r="89" spans="1:5" x14ac:dyDescent="0.25">
      <c r="A89" s="63">
        <f>'Daily Prices'!A89</f>
        <v>42136</v>
      </c>
      <c r="B89" s="67">
        <f>'Growth Index'!B89/MAX('Growth Index'!B$3:B89)-1</f>
        <v>-9.447853008765994E-2</v>
      </c>
      <c r="C89" s="67">
        <f>'Growth Index'!C89/MAX('Growth Index'!C$3:C89)-1</f>
        <v>-3.7957639272560129E-2</v>
      </c>
      <c r="D89" s="67">
        <f>'Growth Index'!D89/MAX('Growth Index'!D$3:D89)-1</f>
        <v>-9.9237755560991459E-2</v>
      </c>
      <c r="E89" s="67">
        <f>'Growth Index'!E89/MAX('Growth Index'!E$3:E89)-1</f>
        <v>-6.7444255561537547E-2</v>
      </c>
    </row>
    <row r="90" spans="1:5" x14ac:dyDescent="0.25">
      <c r="A90" s="60">
        <f>'Daily Prices'!A90</f>
        <v>42137</v>
      </c>
      <c r="B90" s="68">
        <f>'Growth Index'!B90/MAX('Growth Index'!B$3:B90)-1</f>
        <v>-8.1891005826135177E-2</v>
      </c>
      <c r="C90" s="68">
        <f>'Growth Index'!C90/MAX('Growth Index'!C$3:C90)-1</f>
        <v>-2.7816143375543056E-2</v>
      </c>
      <c r="D90" s="68">
        <f>'Growth Index'!D90/MAX('Growth Index'!D$3:D90)-1</f>
        <v>-8.7709400225674972E-2</v>
      </c>
      <c r="E90" s="68">
        <f>'Growth Index'!E90/MAX('Growth Index'!E$3:E90)-1</f>
        <v>-5.6042416064685407E-2</v>
      </c>
    </row>
    <row r="91" spans="1:5" x14ac:dyDescent="0.25">
      <c r="A91" s="63">
        <f>'Daily Prices'!A91</f>
        <v>42138</v>
      </c>
      <c r="B91" s="67">
        <f>'Growth Index'!B91/MAX('Growth Index'!B$3:B91)-1</f>
        <v>-8.3408435548149584E-2</v>
      </c>
      <c r="C91" s="67">
        <f>'Growth Index'!C91/MAX('Growth Index'!C$3:C91)-1</f>
        <v>-2.4971179227089357E-2</v>
      </c>
      <c r="D91" s="67">
        <f>'Growth Index'!D91/MAX('Growth Index'!D$3:D91)-1</f>
        <v>-8.1974812792450114E-2</v>
      </c>
      <c r="E91" s="67">
        <f>'Growth Index'!E91/MAX('Growth Index'!E$3:E91)-1</f>
        <v>-5.3625422967205405E-2</v>
      </c>
    </row>
    <row r="92" spans="1:5" x14ac:dyDescent="0.25">
      <c r="A92" s="60">
        <f>'Daily Prices'!A92</f>
        <v>42139</v>
      </c>
      <c r="B92" s="68">
        <f>'Growth Index'!B92/MAX('Growth Index'!B$3:B92)-1</f>
        <v>-7.9434952834686157E-2</v>
      </c>
      <c r="C92" s="68">
        <f>'Growth Index'!C92/MAX('Growth Index'!C$3:C92)-1</f>
        <v>-2.8798165919985186E-2</v>
      </c>
      <c r="D92" s="68">
        <f>'Growth Index'!D92/MAX('Growth Index'!D$3:D92)-1</f>
        <v>-7.7751299997632972E-2</v>
      </c>
      <c r="E92" s="68">
        <f>'Growth Index'!E92/MAX('Growth Index'!E$3:E92)-1</f>
        <v>-5.2574270781910348E-2</v>
      </c>
    </row>
    <row r="93" spans="1:5" x14ac:dyDescent="0.25">
      <c r="A93" s="63">
        <f>'Daily Prices'!A93</f>
        <v>42142</v>
      </c>
      <c r="B93" s="67">
        <f>'Growth Index'!B93/MAX('Growth Index'!B$3:B93)-1</f>
        <v>-6.7195116733267612E-2</v>
      </c>
      <c r="C93" s="67">
        <f>'Growth Index'!C93/MAX('Growth Index'!C$3:C93)-1</f>
        <v>-2.1527506615996006E-2</v>
      </c>
      <c r="D93" s="67">
        <f>'Growth Index'!D93/MAX('Growth Index'!D$3:D93)-1</f>
        <v>-6.7903669978142678E-2</v>
      </c>
      <c r="E93" s="67">
        <f>'Growth Index'!E93/MAX('Growth Index'!E$3:E93)-1</f>
        <v>-4.2923171913282654E-2</v>
      </c>
    </row>
    <row r="94" spans="1:5" x14ac:dyDescent="0.25">
      <c r="A94" s="60">
        <f>'Daily Prices'!A94</f>
        <v>42143</v>
      </c>
      <c r="B94" s="68">
        <f>'Growth Index'!B94/MAX('Growth Index'!B$3:B94)-1</f>
        <v>-6.8602377823155369E-2</v>
      </c>
      <c r="C94" s="68">
        <f>'Growth Index'!C94/MAX('Growth Index'!C$3:C94)-1</f>
        <v>-2.6806364470651212E-2</v>
      </c>
      <c r="D94" s="68">
        <f>'Growth Index'!D94/MAX('Growth Index'!D$3:D94)-1</f>
        <v>-6.7951014353236361E-2</v>
      </c>
      <c r="E94" s="68">
        <f>'Growth Index'!E94/MAX('Growth Index'!E$3:E94)-1</f>
        <v>-4.543629075722877E-2</v>
      </c>
    </row>
    <row r="95" spans="1:5" x14ac:dyDescent="0.25">
      <c r="A95" s="63">
        <f>'Daily Prices'!A95</f>
        <v>42144</v>
      </c>
      <c r="B95" s="67">
        <f>'Growth Index'!B95/MAX('Growth Index'!B$3:B95)-1</f>
        <v>-6.214454191916452E-2</v>
      </c>
      <c r="C95" s="67">
        <f>'Growth Index'!C95/MAX('Growth Index'!C$3:C95)-1</f>
        <v>-3.1662471604679165E-2</v>
      </c>
      <c r="D95" s="67">
        <f>'Growth Index'!D95/MAX('Growth Index'!D$3:D95)-1</f>
        <v>-6.3192904656319104E-2</v>
      </c>
      <c r="E95" s="67">
        <f>'Growth Index'!E95/MAX('Growth Index'!E$3:E95)-1</f>
        <v>-4.3894097741387639E-2</v>
      </c>
    </row>
    <row r="96" spans="1:5" x14ac:dyDescent="0.25">
      <c r="A96" s="60">
        <f>'Daily Prices'!A96</f>
        <v>42145</v>
      </c>
      <c r="B96" s="68">
        <f>'Growth Index'!B96/MAX('Growth Index'!B$3:B96)-1</f>
        <v>-6.3083165188598911E-2</v>
      </c>
      <c r="C96" s="68">
        <f>'Growth Index'!C96/MAX('Growth Index'!C$3:C96)-1</f>
        <v>-3.8686463524438497E-2</v>
      </c>
      <c r="D96" s="68">
        <f>'Growth Index'!D96/MAX('Growth Index'!D$3:D96)-1</f>
        <v>-6.613417395901533E-2</v>
      </c>
      <c r="E96" s="68">
        <f>'Growth Index'!E96/MAX('Growth Index'!E$3:E96)-1</f>
        <v>-4.7855829861360055E-2</v>
      </c>
    </row>
    <row r="97" spans="1:5" x14ac:dyDescent="0.25">
      <c r="A97" s="63">
        <f>'Daily Prices'!A97</f>
        <v>42146</v>
      </c>
      <c r="B97" s="67">
        <f>'Growth Index'!B97/MAX('Growth Index'!B$3:B97)-1</f>
        <v>-5.8091886029707718E-2</v>
      </c>
      <c r="C97" s="67">
        <f>'Growth Index'!C97/MAX('Growth Index'!C$3:C97)-1</f>
        <v>-4.0154536362653648E-2</v>
      </c>
      <c r="D97" s="67">
        <f>'Growth Index'!D97/MAX('Growth Index'!D$3:D97)-1</f>
        <v>-6.694494638249493E-2</v>
      </c>
      <c r="E97" s="67">
        <f>'Growth Index'!E97/MAX('Growth Index'!E$3:E97)-1</f>
        <v>-4.7163730105058699E-2</v>
      </c>
    </row>
    <row r="98" spans="1:5" x14ac:dyDescent="0.25">
      <c r="A98" s="60">
        <f>'Daily Prices'!A98</f>
        <v>42149</v>
      </c>
      <c r="B98" s="68">
        <f>'Growth Index'!B98/MAX('Growth Index'!B$3:B98)-1</f>
        <v>-6.8657967499916484E-2</v>
      </c>
      <c r="C98" s="68">
        <f>'Growth Index'!C98/MAX('Growth Index'!C$3:C98)-1</f>
        <v>-4.0154536362653648E-2</v>
      </c>
      <c r="D98" s="68">
        <f>'Growth Index'!D98/MAX('Growth Index'!D$3:D98)-1</f>
        <v>-7.4078165563279397E-2</v>
      </c>
      <c r="E98" s="68">
        <f>'Growth Index'!E98/MAX('Growth Index'!E$3:E98)-1</f>
        <v>-5.2555665371986526E-2</v>
      </c>
    </row>
    <row r="99" spans="1:5" x14ac:dyDescent="0.25">
      <c r="A99" s="63">
        <f>'Daily Prices'!A99</f>
        <v>42150</v>
      </c>
      <c r="B99" s="67">
        <f>'Growth Index'!B99/MAX('Growth Index'!B$3:B99)-1</f>
        <v>-7.2447162012238442E-2</v>
      </c>
      <c r="C99" s="67">
        <f>'Growth Index'!C99/MAX('Growth Index'!C$3:C99)-1</f>
        <v>-4.8511963933309032E-2</v>
      </c>
      <c r="D99" s="67">
        <f>'Growth Index'!D99/MAX('Growth Index'!D$3:D99)-1</f>
        <v>-7.5997585436870074E-2</v>
      </c>
      <c r="E99" s="67">
        <f>'Growth Index'!E99/MAX('Growth Index'!E$3:E99)-1</f>
        <v>-5.7601068337696182E-2</v>
      </c>
    </row>
    <row r="100" spans="1:5" x14ac:dyDescent="0.25">
      <c r="A100" s="60">
        <f>'Daily Prices'!A100</f>
        <v>42151</v>
      </c>
      <c r="B100" s="68">
        <f>'Growth Index'!B100/MAX('Growth Index'!B$3:B100)-1</f>
        <v>-7.1326945798717456E-2</v>
      </c>
      <c r="C100" s="68">
        <f>'Growth Index'!C100/MAX('Growth Index'!C$3:C100)-1</f>
        <v>-4.778590275804051E-2</v>
      </c>
      <c r="D100" s="68">
        <f>'Growth Index'!D100/MAX('Growth Index'!D$3:D100)-1</f>
        <v>-7.4571336137172151E-2</v>
      </c>
      <c r="E100" s="68">
        <f>'Growth Index'!E100/MAX('Growth Index'!E$3:E100)-1</f>
        <v>-5.6535580743310443E-2</v>
      </c>
    </row>
    <row r="101" spans="1:5" x14ac:dyDescent="0.25">
      <c r="A101" s="63">
        <f>'Daily Prices'!A101</f>
        <v>42152</v>
      </c>
      <c r="B101" s="67">
        <f>'Growth Index'!B101/MAX('Growth Index'!B$3:B101)-1</f>
        <v>-7.3279322627996968E-2</v>
      </c>
      <c r="C101" s="67">
        <f>'Growth Index'!C101/MAX('Growth Index'!C$3:C101)-1</f>
        <v>-5.0022236486954919E-2</v>
      </c>
      <c r="D101" s="67">
        <f>'Growth Index'!D101/MAX('Growth Index'!D$3:D101)-1</f>
        <v>-7.4687724392610955E-2</v>
      </c>
      <c r="E101" s="67">
        <f>'Growth Index'!E101/MAX('Growth Index'!E$3:E101)-1</f>
        <v>-5.8052533483584856E-2</v>
      </c>
    </row>
    <row r="102" spans="1:5" x14ac:dyDescent="0.25">
      <c r="A102" s="60">
        <f>'Daily Prices'!A102</f>
        <v>42153</v>
      </c>
      <c r="B102" s="68">
        <f>'Growth Index'!B102/MAX('Growth Index'!B$3:B102)-1</f>
        <v>-6.244000947382855E-2</v>
      </c>
      <c r="C102" s="68">
        <f>'Growth Index'!C102/MAX('Growth Index'!C$3:C102)-1</f>
        <v>-4.7001440190881483E-2</v>
      </c>
      <c r="D102" s="68">
        <f>'Growth Index'!D102/MAX('Growth Index'!D$3:D102)-1</f>
        <v>-6.0693516187830809E-2</v>
      </c>
      <c r="E102" s="68">
        <f>'Growth Index'!E102/MAX('Growth Index'!E$3:E102)-1</f>
        <v>-4.9275466944226132E-2</v>
      </c>
    </row>
    <row r="103" spans="1:5" x14ac:dyDescent="0.25">
      <c r="A103" s="63">
        <f>'Daily Prices'!A103</f>
        <v>42156</v>
      </c>
      <c r="B103" s="67">
        <f>'Growth Index'!B103/MAX('Growth Index'!B$3:B103)-1</f>
        <v>-6.1747665317802736E-2</v>
      </c>
      <c r="C103" s="67">
        <f>'Growth Index'!C103/MAX('Growth Index'!C$3:C103)-1</f>
        <v>-4.1546498999829096E-2</v>
      </c>
      <c r="D103" s="67">
        <f>'Growth Index'!D103/MAX('Growth Index'!D$3:D103)-1</f>
        <v>-5.8203991130820198E-2</v>
      </c>
      <c r="E103" s="67">
        <f>'Growth Index'!E103/MAX('Growth Index'!E$3:E103)-1</f>
        <v>-4.6132141202061994E-2</v>
      </c>
    </row>
    <row r="104" spans="1:5" x14ac:dyDescent="0.25">
      <c r="A104" s="60">
        <f>'Daily Prices'!A104</f>
        <v>42157</v>
      </c>
      <c r="B104" s="68">
        <f>'Growth Index'!B104/MAX('Growth Index'!B$3:B104)-1</f>
        <v>-8.4004087357324009E-2</v>
      </c>
      <c r="C104" s="68">
        <f>'Growth Index'!C104/MAX('Growth Index'!C$3:C104)-1</f>
        <v>-4.6151166162760382E-2</v>
      </c>
      <c r="D104" s="68">
        <f>'Growth Index'!D104/MAX('Growth Index'!D$3:D104)-1</f>
        <v>-7.925053854226638E-2</v>
      </c>
      <c r="E104" s="68">
        <f>'Growth Index'!E104/MAX('Growth Index'!E$3:E104)-1</f>
        <v>-6.1148143868074545E-2</v>
      </c>
    </row>
    <row r="105" spans="1:5" x14ac:dyDescent="0.25">
      <c r="A105" s="63">
        <f>'Daily Prices'!A105</f>
        <v>42158</v>
      </c>
      <c r="B105" s="67">
        <f>'Growth Index'!B105/MAX('Growth Index'!B$3:B105)-1</f>
        <v>-9.5835592014896664E-2</v>
      </c>
      <c r="C105" s="67">
        <f>'Growth Index'!C105/MAX('Growth Index'!C$3:C105)-1</f>
        <v>-4.1829086379929104E-2</v>
      </c>
      <c r="D105" s="67">
        <f>'Growth Index'!D105/MAX('Growth Index'!D$3:D105)-1</f>
        <v>-9.1100441091761075E-2</v>
      </c>
      <c r="E105" s="67">
        <f>'Growth Index'!E105/MAX('Growth Index'!E$3:E105)-1</f>
        <v>-6.6709374304654401E-2</v>
      </c>
    </row>
    <row r="106" spans="1:5" x14ac:dyDescent="0.25">
      <c r="A106" s="60">
        <f>'Daily Prices'!A106</f>
        <v>42159</v>
      </c>
      <c r="B106" s="68">
        <f>'Growth Index'!B106/MAX('Growth Index'!B$3:B106)-1</f>
        <v>-9.6636757174521581E-2</v>
      </c>
      <c r="C106" s="68">
        <f>'Growth Index'!C106/MAX('Growth Index'!C$3:C106)-1</f>
        <v>-5.5513600051441014E-2</v>
      </c>
      <c r="D106" s="68">
        <f>'Growth Index'!D106/MAX('Growth Index'!D$3:D106)-1</f>
        <v>-8.8760839889213905E-2</v>
      </c>
      <c r="E106" s="68">
        <f>'Growth Index'!E106/MAX('Growth Index'!E$3:E106)-1</f>
        <v>-7.1568420658713938E-2</v>
      </c>
    </row>
    <row r="107" spans="1:5" x14ac:dyDescent="0.25">
      <c r="A107" s="63">
        <f>'Daily Prices'!A107</f>
        <v>42160</v>
      </c>
      <c r="B107" s="67">
        <f>'Growth Index'!B107/MAX('Growth Index'!B$3:B107)-1</f>
        <v>-9.8150480918085203E-2</v>
      </c>
      <c r="C107" s="67">
        <f>'Growth Index'!C107/MAX('Growth Index'!C$3:C107)-1</f>
        <v>-6.2722466914981956E-2</v>
      </c>
      <c r="D107" s="67">
        <f>'Growth Index'!D107/MAX('Growth Index'!D$3:D107)-1</f>
        <v>-9.1210911300313002E-2</v>
      </c>
      <c r="E107" s="67">
        <f>'Growth Index'!E107/MAX('Growth Index'!E$3:E107)-1</f>
        <v>-7.5618559536333341E-2</v>
      </c>
    </row>
    <row r="108" spans="1:5" x14ac:dyDescent="0.25">
      <c r="A108" s="60">
        <f>'Daily Prices'!A108</f>
        <v>42163</v>
      </c>
      <c r="B108" s="68">
        <f>'Growth Index'!B108/MAX('Growth Index'!B$3:B108)-1</f>
        <v>-0.10641818193456776</v>
      </c>
      <c r="C108" s="68">
        <f>'Growth Index'!C108/MAX('Growth Index'!C$3:C108)-1</f>
        <v>-5.6289522200001052E-2</v>
      </c>
      <c r="D108" s="68">
        <f>'Growth Index'!D108/MAX('Growth Index'!D$3:D108)-1</f>
        <v>-0.10140376072152812</v>
      </c>
      <c r="E108" s="68">
        <f>'Growth Index'!E108/MAX('Growth Index'!E$3:E108)-1</f>
        <v>-7.8733384250801897E-2</v>
      </c>
    </row>
    <row r="109" spans="1:5" x14ac:dyDescent="0.25">
      <c r="A109" s="63">
        <f>'Daily Prices'!A109</f>
        <v>42164</v>
      </c>
      <c r="B109" s="67">
        <f>'Growth Index'!B109/MAX('Growth Index'!B$3:B109)-1</f>
        <v>-0.10782780137437886</v>
      </c>
      <c r="C109" s="67">
        <f>'Growth Index'!C109/MAX('Growth Index'!C$3:C109)-1</f>
        <v>-5.3846460103244898E-2</v>
      </c>
      <c r="D109" s="67">
        <f>'Growth Index'!D109/MAX('Growth Index'!D$3:D109)-1</f>
        <v>-0.10156552066976487</v>
      </c>
      <c r="E109" s="67">
        <f>'Growth Index'!E109/MAX('Growth Index'!E$3:E109)-1</f>
        <v>-7.8265140220006746E-2</v>
      </c>
    </row>
    <row r="110" spans="1:5" x14ac:dyDescent="0.25">
      <c r="A110" s="60">
        <f>'Daily Prices'!A110</f>
        <v>42165</v>
      </c>
      <c r="B110" s="68">
        <f>'Growth Index'!B110/MAX('Growth Index'!B$3:B110)-1</f>
        <v>-9.5724412661374103E-2</v>
      </c>
      <c r="C110" s="68">
        <f>'Growth Index'!C110/MAX('Growth Index'!C$3:C110)-1</f>
        <v>-4.7631421656917472E-2</v>
      </c>
      <c r="D110" s="68">
        <f>'Growth Index'!D110/MAX('Growth Index'!D$3:D110)-1</f>
        <v>-9.074141291396709E-2</v>
      </c>
      <c r="E110" s="68">
        <f>'Growth Index'!E110/MAX('Growth Index'!E$3:E110)-1</f>
        <v>-6.8760504890876262E-2</v>
      </c>
    </row>
    <row r="111" spans="1:5" x14ac:dyDescent="0.25">
      <c r="A111" s="63">
        <f>'Daily Prices'!A111</f>
        <v>42166</v>
      </c>
      <c r="B111" s="67">
        <f>'Growth Index'!B111/MAX('Growth Index'!B$3:B111)-1</f>
        <v>-0.11154287631768589</v>
      </c>
      <c r="C111" s="67">
        <f>'Growth Index'!C111/MAX('Growth Index'!C$3:C111)-1</f>
        <v>-5.2835299660051849E-2</v>
      </c>
      <c r="D111" s="67">
        <f>'Growth Index'!D111/MAX('Growth Index'!D$3:D111)-1</f>
        <v>-0.10813455271401606</v>
      </c>
      <c r="E111" s="67">
        <f>'Growth Index'!E111/MAX('Growth Index'!E$3:E111)-1</f>
        <v>-8.1027001173246349E-2</v>
      </c>
    </row>
    <row r="112" spans="1:5" x14ac:dyDescent="0.25">
      <c r="A112" s="60">
        <f>'Daily Prices'!A112</f>
        <v>42167</v>
      </c>
      <c r="B112" s="68">
        <f>'Growth Index'!B112/MAX('Growth Index'!B$3:B112)-1</f>
        <v>-0.10971279677728107</v>
      </c>
      <c r="C112" s="68">
        <f>'Growth Index'!C112/MAX('Growth Index'!C$3:C112)-1</f>
        <v>-4.8804473270308679E-2</v>
      </c>
      <c r="D112" s="68">
        <f>'Growth Index'!D112/MAX('Growth Index'!D$3:D112)-1</f>
        <v>-0.10564305497471005</v>
      </c>
      <c r="E112" s="68">
        <f>'Growth Index'!E112/MAX('Growth Index'!E$3:E112)-1</f>
        <v>-7.8124611853276793E-2</v>
      </c>
    </row>
    <row r="113" spans="1:5" x14ac:dyDescent="0.25">
      <c r="A113" s="63">
        <f>'Daily Prices'!A113</f>
        <v>42170</v>
      </c>
      <c r="B113" s="67">
        <f>'Growth Index'!B113/MAX('Growth Index'!B$3:B113)-1</f>
        <v>-0.10428016927561923</v>
      </c>
      <c r="C113" s="67">
        <f>'Growth Index'!C113/MAX('Growth Index'!C$3:C113)-1</f>
        <v>-4.9759618615046408E-2</v>
      </c>
      <c r="D113" s="67">
        <f>'Growth Index'!D113/MAX('Growth Index'!D$3:D113)-1</f>
        <v>-0.10488159960861954</v>
      </c>
      <c r="E113" s="67">
        <f>'Growth Index'!E113/MAX('Growth Index'!E$3:E113)-1</f>
        <v>-7.6571813273053069E-2</v>
      </c>
    </row>
    <row r="114" spans="1:5" x14ac:dyDescent="0.25">
      <c r="A114" s="60">
        <f>'Daily Prices'!A114</f>
        <v>42171</v>
      </c>
      <c r="B114" s="68">
        <f>'Growth Index'!B114/MAX('Growth Index'!B$3:B114)-1</f>
        <v>-0.10091244558528667</v>
      </c>
      <c r="C114" s="68">
        <f>'Growth Index'!C114/MAX('Growth Index'!C$3:C114)-1</f>
        <v>-5.0115804308362599E-2</v>
      </c>
      <c r="D114" s="68">
        <f>'Growth Index'!D114/MAX('Growth Index'!D$3:D114)-1</f>
        <v>-9.9271291160015762E-2</v>
      </c>
      <c r="E114" s="68">
        <f>'Growth Index'!E114/MAX('Growth Index'!E$3:E114)-1</f>
        <v>-7.3932373558509235E-2</v>
      </c>
    </row>
    <row r="115" spans="1:5" x14ac:dyDescent="0.25">
      <c r="A115" s="63">
        <f>'Daily Prices'!A115</f>
        <v>42172</v>
      </c>
      <c r="B115" s="67">
        <f>'Growth Index'!B115/MAX('Growth Index'!B$3:B115)-1</f>
        <v>-9.5988547852772776E-2</v>
      </c>
      <c r="C115" s="67">
        <f>'Growth Index'!C115/MAX('Growth Index'!C$3:C115)-1</f>
        <v>-5.0831441149168155E-2</v>
      </c>
      <c r="D115" s="67">
        <f>'Growth Index'!D115/MAX('Growth Index'!D$3:D115)-1</f>
        <v>-9.4945198885828863E-2</v>
      </c>
      <c r="E115" s="67">
        <f>'Growth Index'!E115/MAX('Growth Index'!E$3:E115)-1</f>
        <v>-7.1355616741373251E-2</v>
      </c>
    </row>
    <row r="116" spans="1:5" x14ac:dyDescent="0.25">
      <c r="A116" s="60">
        <f>'Daily Prices'!A116</f>
        <v>42173</v>
      </c>
      <c r="B116" s="68">
        <f>'Growth Index'!B116/MAX('Growth Index'!B$3:B116)-1</f>
        <v>-8.6448348599156843E-2</v>
      </c>
      <c r="C116" s="68">
        <f>'Growth Index'!C116/MAX('Growth Index'!C$3:C116)-1</f>
        <v>-3.9750373611913359E-2</v>
      </c>
      <c r="D116" s="68">
        <f>'Growth Index'!D116/MAX('Growth Index'!D$3:D116)-1</f>
        <v>-8.5413198033630011E-2</v>
      </c>
      <c r="E116" s="68">
        <f>'Growth Index'!E116/MAX('Growth Index'!E$3:E116)-1</f>
        <v>-6.1144853366318364E-2</v>
      </c>
    </row>
    <row r="117" spans="1:5" x14ac:dyDescent="0.25">
      <c r="A117" s="63">
        <f>'Daily Prices'!A117</f>
        <v>42174</v>
      </c>
      <c r="B117" s="67">
        <f>'Growth Index'!B117/MAX('Growth Index'!B$3:B117)-1</f>
        <v>-7.9698751118952638E-2</v>
      </c>
      <c r="C117" s="67">
        <f>'Growth Index'!C117/MAX('Growth Index'!C$3:C117)-1</f>
        <v>-4.1179637783263834E-2</v>
      </c>
      <c r="D117" s="67">
        <f>'Growth Index'!D117/MAX('Growth Index'!D$3:D117)-1</f>
        <v>-8.0347349898603815E-2</v>
      </c>
      <c r="E117" s="67">
        <f>'Growth Index'!E117/MAX('Growth Index'!E$3:E117)-1</f>
        <v>-5.8062776376900826E-2</v>
      </c>
    </row>
    <row r="118" spans="1:5" x14ac:dyDescent="0.25">
      <c r="A118" s="60">
        <f>'Daily Prices'!A118</f>
        <v>42177</v>
      </c>
      <c r="B118" s="68">
        <f>'Growth Index'!B118/MAX('Growth Index'!B$3:B118)-1</f>
        <v>-6.5749448230344565E-2</v>
      </c>
      <c r="C118" s="68">
        <f>'Growth Index'!C118/MAX('Growth Index'!C$3:C118)-1</f>
        <v>-5.5118480096866485E-2</v>
      </c>
      <c r="D118" s="68">
        <f>'Growth Index'!D118/MAX('Growth Index'!D$3:D118)-1</f>
        <v>-6.5347073723082461E-2</v>
      </c>
      <c r="E118" s="68">
        <f>'Growth Index'!E118/MAX('Growth Index'!E$3:E118)-1</f>
        <v>-5.4647837350809025E-2</v>
      </c>
    </row>
    <row r="119" spans="1:5" x14ac:dyDescent="0.25">
      <c r="A119" s="63">
        <f>'Daily Prices'!A119</f>
        <v>42178</v>
      </c>
      <c r="B119" s="67">
        <f>'Growth Index'!B119/MAX('Growth Index'!B$3:B119)-1</f>
        <v>-6.3250944940278053E-2</v>
      </c>
      <c r="C119" s="67">
        <f>'Growth Index'!C119/MAX('Growth Index'!C$3:C119)-1</f>
        <v>-5.9437671208703025E-2</v>
      </c>
      <c r="D119" s="67">
        <f>'Growth Index'!D119/MAX('Growth Index'!D$3:D119)-1</f>
        <v>-5.9693366263976366E-2</v>
      </c>
      <c r="E119" s="67">
        <f>'Growth Index'!E119/MAX('Growth Index'!E$3:E119)-1</f>
        <v>-5.3902388401531831E-2</v>
      </c>
    </row>
    <row r="120" spans="1:5" x14ac:dyDescent="0.25">
      <c r="A120" s="60">
        <f>'Daily Prices'!A120</f>
        <v>42179</v>
      </c>
      <c r="B120" s="68">
        <f>'Growth Index'!B120/MAX('Growth Index'!B$3:B120)-1</f>
        <v>-6.576764121546641E-2</v>
      </c>
      <c r="C120" s="68">
        <f>'Growth Index'!C120/MAX('Growth Index'!C$3:C120)-1</f>
        <v>-6.3454682215417724E-2</v>
      </c>
      <c r="D120" s="68">
        <f>'Growth Index'!D120/MAX('Growth Index'!D$3:D120)-1</f>
        <v>-6.5404281509654161E-2</v>
      </c>
      <c r="E120" s="68">
        <f>'Growth Index'!E120/MAX('Growth Index'!E$3:E120)-1</f>
        <v>-5.8005018640865491E-2</v>
      </c>
    </row>
    <row r="121" spans="1:5" x14ac:dyDescent="0.25">
      <c r="A121" s="63">
        <f>'Daily Prices'!A121</f>
        <v>42180</v>
      </c>
      <c r="B121" s="67">
        <f>'Growth Index'!B121/MAX('Growth Index'!B$3:B121)-1</f>
        <v>-6.0164875612202073E-2</v>
      </c>
      <c r="C121" s="67">
        <f>'Growth Index'!C121/MAX('Growth Index'!C$3:C121)-1</f>
        <v>-6.4380940850190083E-2</v>
      </c>
      <c r="D121" s="67">
        <f>'Growth Index'!D121/MAX('Growth Index'!D$3:D121)-1</f>
        <v>-6.1549660304108467E-2</v>
      </c>
      <c r="E121" s="67">
        <f>'Growth Index'!E121/MAX('Growth Index'!E$3:E121)-1</f>
        <v>-5.5517340610650501E-2</v>
      </c>
    </row>
    <row r="122" spans="1:5" x14ac:dyDescent="0.25">
      <c r="A122" s="60">
        <f>'Daily Prices'!A122</f>
        <v>42181</v>
      </c>
      <c r="B122" s="68">
        <f>'Growth Index'!B122/MAX('Growth Index'!B$3:B122)-1</f>
        <v>-6.2999275312759062E-2</v>
      </c>
      <c r="C122" s="68">
        <f>'Growth Index'!C122/MAX('Growth Index'!C$3:C122)-1</f>
        <v>-6.5636256789788905E-2</v>
      </c>
      <c r="D122" s="68">
        <f>'Growth Index'!D122/MAX('Growth Index'!D$3:D122)-1</f>
        <v>-6.3407927026536304E-2</v>
      </c>
      <c r="E122" s="68">
        <f>'Growth Index'!E122/MAX('Growth Index'!E$3:E122)-1</f>
        <v>-5.7439812150429814E-2</v>
      </c>
    </row>
    <row r="123" spans="1:5" x14ac:dyDescent="0.25">
      <c r="A123" s="63">
        <f>'Daily Prices'!A123</f>
        <v>42184</v>
      </c>
      <c r="B123" s="67">
        <f>'Growth Index'!B123/MAX('Growth Index'!B$3:B123)-1</f>
        <v>-6.86151802941668E-2</v>
      </c>
      <c r="C123" s="67">
        <f>'Growth Index'!C123/MAX('Growth Index'!C$3:C123)-1</f>
        <v>-5.8565041378954574E-2</v>
      </c>
      <c r="D123" s="67">
        <f>'Growth Index'!D123/MAX('Growth Index'!D$3:D123)-1</f>
        <v>-7.39025968389736E-2</v>
      </c>
      <c r="E123" s="67">
        <f>'Growth Index'!E123/MAX('Growth Index'!E$3:E123)-1</f>
        <v>-5.9449744613008448E-2</v>
      </c>
    </row>
    <row r="124" spans="1:5" x14ac:dyDescent="0.25">
      <c r="A124" s="60">
        <f>'Daily Prices'!A124</f>
        <v>42185</v>
      </c>
      <c r="B124" s="68">
        <f>'Growth Index'!B124/MAX('Growth Index'!B$3:B124)-1</f>
        <v>-6.404402432873757E-2</v>
      </c>
      <c r="C124" s="68">
        <f>'Growth Index'!C124/MAX('Growth Index'!C$3:C124)-1</f>
        <v>-6.4444366017724741E-2</v>
      </c>
      <c r="D124" s="68">
        <f>'Growth Index'!D124/MAX('Growth Index'!D$3:D124)-1</f>
        <v>-6.7767554899748061E-2</v>
      </c>
      <c r="E124" s="68">
        <f>'Growth Index'!E124/MAX('Growth Index'!E$3:E124)-1</f>
        <v>-5.8545186746038258E-2</v>
      </c>
    </row>
    <row r="125" spans="1:5" x14ac:dyDescent="0.25">
      <c r="A125" s="63">
        <f>'Daily Prices'!A125</f>
        <v>42186</v>
      </c>
      <c r="B125" s="67">
        <f>'Growth Index'!B125/MAX('Growth Index'!B$3:B125)-1</f>
        <v>-5.5956905534946033E-2</v>
      </c>
      <c r="C125" s="67">
        <f>'Growth Index'!C125/MAX('Growth Index'!C$3:C125)-1</f>
        <v>-6.7237334088237177E-2</v>
      </c>
      <c r="D125" s="67">
        <f>'Growth Index'!D125/MAX('Growth Index'!D$3:D125)-1</f>
        <v>-5.4584119118447627E-2</v>
      </c>
      <c r="E125" s="67">
        <f>'Growth Index'!E125/MAX('Growth Index'!E$3:E125)-1</f>
        <v>-5.323487203010524E-2</v>
      </c>
    </row>
    <row r="126" spans="1:5" x14ac:dyDescent="0.25">
      <c r="A126" s="60">
        <f>'Daily Prices'!A126</f>
        <v>42187</v>
      </c>
      <c r="B126" s="68">
        <f>'Growth Index'!B126/MAX('Growth Index'!B$3:B126)-1</f>
        <v>-5.8486067374014294E-2</v>
      </c>
      <c r="C126" s="68">
        <f>'Growth Index'!C126/MAX('Growth Index'!C$3:C126)-1</f>
        <v>-7.2764366459815988E-2</v>
      </c>
      <c r="D126" s="68">
        <f>'Growth Index'!D126/MAX('Growth Index'!D$3:D126)-1</f>
        <v>-5.5029945317246698E-2</v>
      </c>
      <c r="E126" s="68">
        <f>'Growth Index'!E126/MAX('Growth Index'!E$3:E126)-1</f>
        <v>-5.6373748345608155E-2</v>
      </c>
    </row>
    <row r="127" spans="1:5" x14ac:dyDescent="0.25">
      <c r="A127" s="63">
        <f>'Daily Prices'!A127</f>
        <v>42188</v>
      </c>
      <c r="B127" s="67">
        <f>'Growth Index'!B127/MAX('Growth Index'!B$3:B127)-1</f>
        <v>-5.3533869442421778E-2</v>
      </c>
      <c r="C127" s="67">
        <f>'Growth Index'!C127/MAX('Growth Index'!C$3:C127)-1</f>
        <v>-6.9402706986148477E-2</v>
      </c>
      <c r="D127" s="67">
        <f>'Growth Index'!D127/MAX('Growth Index'!D$3:D127)-1</f>
        <v>-5.2506884661211561E-2</v>
      </c>
      <c r="E127" s="67">
        <f>'Growth Index'!E127/MAX('Growth Index'!E$3:E127)-1</f>
        <v>-5.276048079511686E-2</v>
      </c>
    </row>
    <row r="128" spans="1:5" x14ac:dyDescent="0.25">
      <c r="A128" s="60">
        <f>'Daily Prices'!A128</f>
        <v>42191</v>
      </c>
      <c r="B128" s="68">
        <f>'Growth Index'!B128/MAX('Growth Index'!B$3:B128)-1</f>
        <v>-4.9626757433939961E-2</v>
      </c>
      <c r="C128" s="68">
        <f>'Growth Index'!C128/MAX('Growth Index'!C$3:C128)-1</f>
        <v>-7.3743249144481937E-2</v>
      </c>
      <c r="D128" s="68">
        <f>'Growth Index'!D128/MAX('Growth Index'!D$3:D128)-1</f>
        <v>-4.6419187097079817E-2</v>
      </c>
      <c r="E128" s="68">
        <f>'Growth Index'!E128/MAX('Growth Index'!E$3:E128)-1</f>
        <v>-5.1528835236721027E-2</v>
      </c>
    </row>
    <row r="129" spans="1:5" x14ac:dyDescent="0.25">
      <c r="A129" s="63">
        <f>'Daily Prices'!A129</f>
        <v>42192</v>
      </c>
      <c r="B129" s="67">
        <f>'Growth Index'!B129/MAX('Growth Index'!B$3:B129)-1</f>
        <v>-5.0875672171841413E-2</v>
      </c>
      <c r="C129" s="67">
        <f>'Growth Index'!C129/MAX('Growth Index'!C$3:C129)-1</f>
        <v>-7.7618464083583083E-2</v>
      </c>
      <c r="D129" s="67">
        <f>'Growth Index'!D129/MAX('Growth Index'!D$3:D129)-1</f>
        <v>-4.6358033945917199E-2</v>
      </c>
      <c r="E129" s="67">
        <f>'Growth Index'!E129/MAX('Growth Index'!E$3:E129)-1</f>
        <v>-5.3471773828253633E-2</v>
      </c>
    </row>
    <row r="130" spans="1:5" x14ac:dyDescent="0.25">
      <c r="A130" s="60">
        <f>'Daily Prices'!A130</f>
        <v>42193</v>
      </c>
      <c r="B130" s="68">
        <f>'Growth Index'!B130/MAX('Growth Index'!B$3:B130)-1</f>
        <v>-6.718096663372819E-2</v>
      </c>
      <c r="C130" s="68">
        <f>'Growth Index'!C130/MAX('Growth Index'!C$3:C130)-1</f>
        <v>-7.6326976959332327E-2</v>
      </c>
      <c r="D130" s="68">
        <f>'Growth Index'!D130/MAX('Growth Index'!D$3:D130)-1</f>
        <v>-6.2368323456770902E-2</v>
      </c>
      <c r="E130" s="68">
        <f>'Growth Index'!E130/MAX('Growth Index'!E$3:E130)-1</f>
        <v>-6.2587121790532829E-2</v>
      </c>
    </row>
    <row r="131" spans="1:5" x14ac:dyDescent="0.25">
      <c r="A131" s="63">
        <f>'Daily Prices'!A131</f>
        <v>42194</v>
      </c>
      <c r="B131" s="67">
        <f>'Growth Index'!B131/MAX('Growth Index'!B$3:B131)-1</f>
        <v>-7.1023729380019995E-2</v>
      </c>
      <c r="C131" s="67">
        <f>'Growth Index'!C131/MAX('Growth Index'!C$3:C131)-1</f>
        <v>-7.3899362972687177E-2</v>
      </c>
      <c r="D131" s="67">
        <f>'Growth Index'!D131/MAX('Growth Index'!D$3:D131)-1</f>
        <v>-6.5266193748964585E-2</v>
      </c>
      <c r="E131" s="67">
        <f>'Growth Index'!E131/MAX('Growth Index'!E$3:E131)-1</f>
        <v>-6.362929603169587E-2</v>
      </c>
    </row>
    <row r="132" spans="1:5" x14ac:dyDescent="0.25">
      <c r="A132" s="60">
        <f>'Daily Prices'!A132</f>
        <v>42195</v>
      </c>
      <c r="B132" s="68">
        <f>'Growth Index'!B132/MAX('Growth Index'!B$3:B132)-1</f>
        <v>-6.8067706204852141E-2</v>
      </c>
      <c r="C132" s="68">
        <f>'Growth Index'!C132/MAX('Growth Index'!C$3:C132)-1</f>
        <v>-7.7953298730402576E-2</v>
      </c>
      <c r="D132" s="68">
        <f>'Growth Index'!D132/MAX('Growth Index'!D$3:D132)-1</f>
        <v>-5.9348146862251649E-2</v>
      </c>
      <c r="E132" s="68">
        <f>'Growth Index'!E132/MAX('Growth Index'!E$3:E132)-1</f>
        <v>-6.2596464028752297E-2</v>
      </c>
    </row>
    <row r="133" spans="1:5" x14ac:dyDescent="0.25">
      <c r="A133" s="63">
        <f>'Daily Prices'!A133</f>
        <v>42198</v>
      </c>
      <c r="B133" s="67">
        <f>'Growth Index'!B133/MAX('Growth Index'!B$3:B133)-1</f>
        <v>-5.7967567298041756E-2</v>
      </c>
      <c r="C133" s="67">
        <f>'Growth Index'!C133/MAX('Growth Index'!C$3:C133)-1</f>
        <v>-8.0559759130050645E-2</v>
      </c>
      <c r="D133" s="67">
        <f>'Growth Index'!D133/MAX('Growth Index'!D$3:D133)-1</f>
        <v>-4.8236027491300737E-2</v>
      </c>
      <c r="E133" s="67">
        <f>'Growth Index'!E133/MAX('Growth Index'!E$3:E133)-1</f>
        <v>-5.7286458083522507E-2</v>
      </c>
    </row>
    <row r="134" spans="1:5" x14ac:dyDescent="0.25">
      <c r="A134" s="60">
        <f>'Daily Prices'!A134</f>
        <v>42199</v>
      </c>
      <c r="B134" s="68">
        <f>'Growth Index'!B134/MAX('Growth Index'!B$3:B134)-1</f>
        <v>-5.8920677574147096E-2</v>
      </c>
      <c r="C134" s="68">
        <f>'Growth Index'!C134/MAX('Growth Index'!C$3:C134)-1</f>
        <v>-7.9784213764668599E-2</v>
      </c>
      <c r="D134" s="68">
        <f>'Growth Index'!D134/MAX('Growth Index'!D$3:D134)-1</f>
        <v>-4.9756965541185694E-2</v>
      </c>
      <c r="E134" s="68">
        <f>'Growth Index'!E134/MAX('Growth Index'!E$3:E134)-1</f>
        <v>-5.7706469952839123E-2</v>
      </c>
    </row>
    <row r="135" spans="1:5" x14ac:dyDescent="0.25">
      <c r="A135" s="63">
        <f>'Daily Prices'!A135</f>
        <v>42200</v>
      </c>
      <c r="B135" s="67">
        <f>'Growth Index'!B135/MAX('Growth Index'!B$3:B135)-1</f>
        <v>-4.9979499201024402E-2</v>
      </c>
      <c r="C135" s="67">
        <f>'Growth Index'!C135/MAX('Growth Index'!C$3:C135)-1</f>
        <v>-8.514106573622815E-2</v>
      </c>
      <c r="D135" s="67">
        <f>'Growth Index'!D135/MAX('Growth Index'!D$3:D135)-1</f>
        <v>-4.4846959307509704E-2</v>
      </c>
      <c r="E135" s="67">
        <f>'Growth Index'!E135/MAX('Growth Index'!E$3:E135)-1</f>
        <v>-5.5754125754936879E-2</v>
      </c>
    </row>
    <row r="136" spans="1:5" x14ac:dyDescent="0.25">
      <c r="A136" s="60">
        <f>'Daily Prices'!A136</f>
        <v>42201</v>
      </c>
      <c r="B136" s="68">
        <f>'Growth Index'!B136/MAX('Growth Index'!B$3:B136)-1</f>
        <v>-4.16299297514936E-2</v>
      </c>
      <c r="C136" s="68">
        <f>'Growth Index'!C136/MAX('Growth Index'!C$3:C136)-1</f>
        <v>-8.8132347350376339E-2</v>
      </c>
      <c r="D136" s="68">
        <f>'Growth Index'!D136/MAX('Growth Index'!D$3:D136)-1</f>
        <v>-3.6271709368662974E-2</v>
      </c>
      <c r="E136" s="68">
        <f>'Growth Index'!E136/MAX('Growth Index'!E$3:E136)-1</f>
        <v>-5.1956229391819986E-2</v>
      </c>
    </row>
    <row r="137" spans="1:5" x14ac:dyDescent="0.25">
      <c r="A137" s="63">
        <f>'Daily Prices'!A137</f>
        <v>42202</v>
      </c>
      <c r="B137" s="67">
        <f>'Growth Index'!B137/MAX('Growth Index'!B$3:B137)-1</f>
        <v>-4.105078639178128E-2</v>
      </c>
      <c r="C137" s="67">
        <f>'Growth Index'!C137/MAX('Growth Index'!C$3:C137)-1</f>
        <v>-9.7038120032820196E-2</v>
      </c>
      <c r="D137" s="67">
        <f>'Growth Index'!D137/MAX('Growth Index'!D$3:D137)-1</f>
        <v>-3.3582943399799836E-2</v>
      </c>
      <c r="E137" s="67">
        <f>'Growth Index'!E137/MAX('Growth Index'!E$3:E137)-1</f>
        <v>-5.4694491386020672E-2</v>
      </c>
    </row>
    <row r="138" spans="1:5" x14ac:dyDescent="0.25">
      <c r="A138" s="60">
        <f>'Daily Prices'!A138</f>
        <v>42205</v>
      </c>
      <c r="B138" s="68">
        <f>'Growth Index'!B138/MAX('Growth Index'!B$3:B138)-1</f>
        <v>-4.2505888294396943E-2</v>
      </c>
      <c r="C138" s="68">
        <f>'Growth Index'!C138/MAX('Growth Index'!C$3:C138)-1</f>
        <v>-0.11725931938640999</v>
      </c>
      <c r="D138" s="68">
        <f>'Growth Index'!D138/MAX('Growth Index'!D$3:D138)-1</f>
        <v>-3.3285068373168691E-2</v>
      </c>
      <c r="E138" s="68">
        <f>'Growth Index'!E138/MAX('Growth Index'!E$3:E138)-1</f>
        <v>-6.3505182846461561E-2</v>
      </c>
    </row>
    <row r="139" spans="1:5" x14ac:dyDescent="0.25">
      <c r="A139" s="63">
        <f>'Daily Prices'!A139</f>
        <v>42206</v>
      </c>
      <c r="B139" s="67">
        <f>'Growth Index'!B139/MAX('Growth Index'!B$3:B139)-1</f>
        <v>-5.0523604219020024E-2</v>
      </c>
      <c r="C139" s="67">
        <f>'Growth Index'!C139/MAX('Growth Index'!C$3:C139)-1</f>
        <v>-0.11724060582212981</v>
      </c>
      <c r="D139" s="67">
        <f>'Growth Index'!D139/MAX('Growth Index'!D$3:D139)-1</f>
        <v>-3.6244091816524993E-2</v>
      </c>
      <c r="E139" s="67">
        <f>'Growth Index'!E139/MAX('Growth Index'!E$3:E139)-1</f>
        <v>-6.6709760938821083E-2</v>
      </c>
    </row>
    <row r="140" spans="1:5" x14ac:dyDescent="0.25">
      <c r="A140" s="60">
        <f>'Daily Prices'!A140</f>
        <v>42207</v>
      </c>
      <c r="B140" s="68">
        <f>'Growth Index'!B140/MAX('Growth Index'!B$3:B140)-1</f>
        <v>-3.9648578908871523E-2</v>
      </c>
      <c r="C140" s="68">
        <f>'Growth Index'!C140/MAX('Growth Index'!C$3:C140)-1</f>
        <v>-0.1296041176874696</v>
      </c>
      <c r="D140" s="68">
        <f>'Growth Index'!D140/MAX('Growth Index'!D$3:D140)-1</f>
        <v>-2.6613456849547634E-2</v>
      </c>
      <c r="E140" s="68">
        <f>'Growth Index'!E140/MAX('Growth Index'!E$3:E140)-1</f>
        <v>-6.5933500873831541E-2</v>
      </c>
    </row>
    <row r="141" spans="1:5" x14ac:dyDescent="0.25">
      <c r="A141" s="63">
        <f>'Daily Prices'!A141</f>
        <v>42208</v>
      </c>
      <c r="B141" s="67">
        <f>'Growth Index'!B141/MAX('Growth Index'!B$3:B141)-1</f>
        <v>-4.4166166640331017E-2</v>
      </c>
      <c r="C141" s="67">
        <f>'Growth Index'!C141/MAX('Growth Index'!C$3:C141)-1</f>
        <v>-0.12014372017368491</v>
      </c>
      <c r="D141" s="67">
        <f>'Growth Index'!D141/MAX('Growth Index'!D$3:D141)-1</f>
        <v>-2.8761707869424447E-2</v>
      </c>
      <c r="E141" s="67">
        <f>'Growth Index'!E141/MAX('Growth Index'!E$3:E141)-1</f>
        <v>-6.3809149526160902E-2</v>
      </c>
    </row>
    <row r="142" spans="1:5" x14ac:dyDescent="0.25">
      <c r="A142" s="60">
        <f>'Daily Prices'!A142</f>
        <v>42209</v>
      </c>
      <c r="B142" s="68">
        <f>'Growth Index'!B142/MAX('Growth Index'!B$3:B142)-1</f>
        <v>-5.2876226720979802E-2</v>
      </c>
      <c r="C142" s="68">
        <f>'Growth Index'!C142/MAX('Growth Index'!C$3:C142)-1</f>
        <v>-0.12997939372824063</v>
      </c>
      <c r="D142" s="68">
        <f>'Growth Index'!D142/MAX('Growth Index'!D$3:D142)-1</f>
        <v>-4.1014037607215559E-2</v>
      </c>
      <c r="E142" s="68">
        <f>'Growth Index'!E142/MAX('Growth Index'!E$3:E142)-1</f>
        <v>-7.4097697503310189E-2</v>
      </c>
    </row>
    <row r="143" spans="1:5" x14ac:dyDescent="0.25">
      <c r="A143" s="63">
        <f>'Daily Prices'!A143</f>
        <v>42212</v>
      </c>
      <c r="B143" s="67">
        <f>'Growth Index'!B143/MAX('Growth Index'!B$3:B143)-1</f>
        <v>-7.14374513379753E-2</v>
      </c>
      <c r="C143" s="67">
        <f>'Growth Index'!C143/MAX('Growth Index'!C$3:C143)-1</f>
        <v>-0.11270564354628565</v>
      </c>
      <c r="D143" s="67">
        <f>'Growth Index'!D143/MAX('Growth Index'!D$3:D143)-1</f>
        <v>-5.9050271835620505E-2</v>
      </c>
      <c r="E143" s="67">
        <f>'Growth Index'!E143/MAX('Growth Index'!E$3:E143)-1</f>
        <v>-7.7412202247746476E-2</v>
      </c>
    </row>
    <row r="144" spans="1:5" x14ac:dyDescent="0.25">
      <c r="A144" s="60">
        <f>'Daily Prices'!A144</f>
        <v>42213</v>
      </c>
      <c r="B144" s="68">
        <f>'Growth Index'!B144/MAX('Growth Index'!B$3:B144)-1</f>
        <v>-7.4878957690190928E-2</v>
      </c>
      <c r="C144" s="68">
        <f>'Growth Index'!C144/MAX('Growth Index'!C$3:C144)-1</f>
        <v>-0.12195253059510525</v>
      </c>
      <c r="D144" s="68">
        <f>'Growth Index'!D144/MAX('Growth Index'!D$3:D144)-1</f>
        <v>-6.291672913493962E-2</v>
      </c>
      <c r="E144" s="68">
        <f>'Growth Index'!E144/MAX('Growth Index'!E$3:E144)-1</f>
        <v>-8.3421191064826927E-2</v>
      </c>
    </row>
    <row r="145" spans="1:5" x14ac:dyDescent="0.25">
      <c r="A145" s="63">
        <f>'Daily Prices'!A145</f>
        <v>42214</v>
      </c>
      <c r="B145" s="67">
        <f>'Growth Index'!B145/MAX('Growth Index'!B$3:B145)-1</f>
        <v>-7.1368385375938592E-2</v>
      </c>
      <c r="C145" s="67">
        <f>'Growth Index'!C145/MAX('Growth Index'!C$3:C145)-1</f>
        <v>-0.12600772229673263</v>
      </c>
      <c r="D145" s="67">
        <f>'Growth Index'!D145/MAX('Growth Index'!D$3:D145)-1</f>
        <v>-5.6961201284610907E-2</v>
      </c>
      <c r="E145" s="67">
        <f>'Growth Index'!E145/MAX('Growth Index'!E$3:E145)-1</f>
        <v>-8.2323438005327154E-2</v>
      </c>
    </row>
    <row r="146" spans="1:5" x14ac:dyDescent="0.25">
      <c r="A146" s="60">
        <f>'Daily Prices'!A146</f>
        <v>42215</v>
      </c>
      <c r="B146" s="68">
        <f>'Growth Index'!B146/MAX('Growth Index'!B$3:B146)-1</f>
        <v>-6.6586999360212618E-2</v>
      </c>
      <c r="C146" s="68">
        <f>'Growth Index'!C146/MAX('Growth Index'!C$3:C146)-1</f>
        <v>-0.12442887520551893</v>
      </c>
      <c r="D146" s="68">
        <f>'Growth Index'!D146/MAX('Growth Index'!D$3:D146)-1</f>
        <v>-5.0991864658213371E-2</v>
      </c>
      <c r="E146" s="68">
        <f>'Growth Index'!E146/MAX('Growth Index'!E$3:E146)-1</f>
        <v>-7.8500200381234064E-2</v>
      </c>
    </row>
    <row r="147" spans="1:5" x14ac:dyDescent="0.25">
      <c r="A147" s="63">
        <f>'Daily Prices'!A147</f>
        <v>42216</v>
      </c>
      <c r="B147" s="67">
        <f>'Growth Index'!B147/MAX('Growth Index'!B$3:B147)-1</f>
        <v>-5.2800422616305243E-2</v>
      </c>
      <c r="C147" s="67">
        <f>'Growth Index'!C147/MAX('Growth Index'!C$3:C147)-1</f>
        <v>-0.11740500888015259</v>
      </c>
      <c r="D147" s="67">
        <f>'Growth Index'!D147/MAX('Growth Index'!D$3:D147)-1</f>
        <v>-3.5989615800396502E-2</v>
      </c>
      <c r="E147" s="67">
        <f>'Growth Index'!E147/MAX('Growth Index'!E$3:E147)-1</f>
        <v>-6.7089875544416144E-2</v>
      </c>
    </row>
    <row r="148" spans="1:5" x14ac:dyDescent="0.25">
      <c r="A148" s="60">
        <f>'Daily Prices'!A148</f>
        <v>42219</v>
      </c>
      <c r="B148" s="68">
        <f>'Growth Index'!B148/MAX('Growth Index'!B$3:B148)-1</f>
        <v>-5.0357845910131815E-2</v>
      </c>
      <c r="C148" s="68">
        <f>'Growth Index'!C148/MAX('Growth Index'!C$3:C148)-1</f>
        <v>-0.12168036754947198</v>
      </c>
      <c r="D148" s="68">
        <f>'Growth Index'!D148/MAX('Growth Index'!D$3:D148)-1</f>
        <v>-2.5070819294411573E-2</v>
      </c>
      <c r="E148" s="68">
        <f>'Growth Index'!E148/MAX('Growth Index'!E$3:E148)-1</f>
        <v>-6.5005830305419621E-2</v>
      </c>
    </row>
    <row r="149" spans="1:5" x14ac:dyDescent="0.25">
      <c r="A149" s="63">
        <f>'Daily Prices'!A149</f>
        <v>42220</v>
      </c>
      <c r="B149" s="67">
        <f>'Growth Index'!B149/MAX('Growth Index'!B$3:B149)-1</f>
        <v>-5.4236657719535342E-2</v>
      </c>
      <c r="C149" s="67">
        <f>'Growth Index'!C149/MAX('Growth Index'!C$3:C149)-1</f>
        <v>-0.12734869361110079</v>
      </c>
      <c r="D149" s="67">
        <f>'Growth Index'!D149/MAX('Growth Index'!D$3:D149)-1</f>
        <v>-2.0164758425326612E-2</v>
      </c>
      <c r="E149" s="67">
        <f>'Growth Index'!E149/MAX('Growth Index'!E$3:E149)-1</f>
        <v>-6.715362765531796E-2</v>
      </c>
    </row>
    <row r="150" spans="1:5" x14ac:dyDescent="0.25">
      <c r="A150" s="60">
        <f>'Daily Prices'!A150</f>
        <v>42221</v>
      </c>
      <c r="B150" s="68">
        <f>'Growth Index'!B150/MAX('Growth Index'!B$3:B150)-1</f>
        <v>-4.9144306421078365E-2</v>
      </c>
      <c r="C150" s="68">
        <f>'Growth Index'!C150/MAX('Growth Index'!C$3:C150)-1</f>
        <v>-0.13142812503021961</v>
      </c>
      <c r="D150" s="68">
        <f>'Growth Index'!D150/MAX('Growth Index'!D$3:D150)-1</f>
        <v>-1.6229257245662487E-2</v>
      </c>
      <c r="E150" s="68">
        <f>'Growth Index'!E150/MAX('Growth Index'!E$3:E150)-1</f>
        <v>-6.6267087470881725E-2</v>
      </c>
    </row>
    <row r="151" spans="1:5" x14ac:dyDescent="0.25">
      <c r="A151" s="63">
        <f>'Daily Prices'!A151</f>
        <v>42222</v>
      </c>
      <c r="B151" s="67">
        <f>'Growth Index'!B151/MAX('Growth Index'!B$3:B151)-1</f>
        <v>-4.6615818396274045E-2</v>
      </c>
      <c r="C151" s="67">
        <f>'Growth Index'!C151/MAX('Growth Index'!C$3:C151)-1</f>
        <v>-0.12811808485131915</v>
      </c>
      <c r="D151" s="67">
        <f>'Growth Index'!D151/MAX('Growth Index'!D$3:D151)-1</f>
        <v>-1.2587685728038589E-2</v>
      </c>
      <c r="E151" s="67">
        <f>'Growth Index'!E151/MAX('Growth Index'!E$3:E151)-1</f>
        <v>-6.3061951097956981E-2</v>
      </c>
    </row>
    <row r="152" spans="1:5" x14ac:dyDescent="0.25">
      <c r="A152" s="60">
        <f>'Daily Prices'!A152</f>
        <v>42223</v>
      </c>
      <c r="B152" s="68">
        <f>'Growth Index'!B152/MAX('Growth Index'!B$3:B152)-1</f>
        <v>-4.8695883028538223E-2</v>
      </c>
      <c r="C152" s="68">
        <f>'Growth Index'!C152/MAX('Growth Index'!C$3:C152)-1</f>
        <v>-0.12462882147623755</v>
      </c>
      <c r="D152" s="68">
        <f>'Growth Index'!D152/MAX('Growth Index'!D$3:D152)-1</f>
        <v>-1.5860365656390818E-2</v>
      </c>
      <c r="E152" s="68">
        <f>'Growth Index'!E152/MAX('Growth Index'!E$3:E152)-1</f>
        <v>-6.3106975415652911E-2</v>
      </c>
    </row>
    <row r="153" spans="1:5" x14ac:dyDescent="0.25">
      <c r="A153" s="63">
        <f>'Daily Prices'!A153</f>
        <v>42226</v>
      </c>
      <c r="B153" s="67">
        <f>'Growth Index'!B153/MAX('Growth Index'!B$3:B153)-1</f>
        <v>-5.3233011373646888E-2</v>
      </c>
      <c r="C153" s="67">
        <f>'Growth Index'!C153/MAX('Growth Index'!C$3:C153)-1</f>
        <v>-0.12167270629161087</v>
      </c>
      <c r="D153" s="67">
        <f>'Growth Index'!D153/MAX('Growth Index'!D$3:D153)-1</f>
        <v>-1.9030466105373289E-2</v>
      </c>
      <c r="E153" s="67">
        <f>'Growth Index'!E153/MAX('Growth Index'!E$3:E153)-1</f>
        <v>-6.4087317974648172E-2</v>
      </c>
    </row>
    <row r="154" spans="1:5" x14ac:dyDescent="0.25">
      <c r="A154" s="60">
        <f>'Daily Prices'!A154</f>
        <v>42227</v>
      </c>
      <c r="B154" s="68">
        <f>'Growth Index'!B154/MAX('Growth Index'!B$3:B154)-1</f>
        <v>-6.1171554122276817E-2</v>
      </c>
      <c r="C154" s="68">
        <f>'Growth Index'!C154/MAX('Growth Index'!C$3:C154)-1</f>
        <v>-0.10420114494358756</v>
      </c>
      <c r="D154" s="68">
        <f>'Growth Index'!D154/MAX('Growth Index'!D$3:D154)-1</f>
        <v>-3.2545312512329727E-2</v>
      </c>
      <c r="E154" s="68">
        <f>'Growth Index'!E154/MAX('Growth Index'!E$3:E154)-1</f>
        <v>-6.2862989501548894E-2</v>
      </c>
    </row>
    <row r="155" spans="1:5" x14ac:dyDescent="0.25">
      <c r="A155" s="63">
        <f>'Daily Prices'!A155</f>
        <v>42228</v>
      </c>
      <c r="B155" s="67">
        <f>'Growth Index'!B155/MAX('Growth Index'!B$3:B155)-1</f>
        <v>-7.3092339169799292E-2</v>
      </c>
      <c r="C155" s="67">
        <f>'Growth Index'!C155/MAX('Growth Index'!C$3:C155)-1</f>
        <v>-8.7758327253517732E-2</v>
      </c>
      <c r="D155" s="67">
        <f>'Growth Index'!D155/MAX('Growth Index'!D$3:D155)-1</f>
        <v>-5.3491253126701777E-2</v>
      </c>
      <c r="E155" s="67">
        <f>'Growth Index'!E155/MAX('Growth Index'!E$3:E155)-1</f>
        <v>-6.5639005897888514E-2</v>
      </c>
    </row>
    <row r="156" spans="1:5" x14ac:dyDescent="0.25">
      <c r="A156" s="60">
        <f>'Daily Prices'!A156</f>
        <v>42229</v>
      </c>
      <c r="B156" s="68">
        <f>'Growth Index'!B156/MAX('Growth Index'!B$3:B156)-1</f>
        <v>-7.1836686289260099E-2</v>
      </c>
      <c r="C156" s="68">
        <f>'Growth Index'!C156/MAX('Growth Index'!C$3:C156)-1</f>
        <v>-8.3555813331065432E-2</v>
      </c>
      <c r="D156" s="68">
        <f>'Growth Index'!D156/MAX('Growth Index'!D$3:D156)-1</f>
        <v>-5.4548610837127809E-2</v>
      </c>
      <c r="E156" s="68">
        <f>'Growth Index'!E156/MAX('Growth Index'!E$3:E156)-1</f>
        <v>-6.3850651906853906E-2</v>
      </c>
    </row>
    <row r="157" spans="1:5" x14ac:dyDescent="0.25">
      <c r="A157" s="63">
        <f>'Daily Prices'!A157</f>
        <v>42230</v>
      </c>
      <c r="B157" s="67">
        <f>'Growth Index'!B157/MAX('Growth Index'!B$3:B157)-1</f>
        <v>-5.4392308814466661E-2</v>
      </c>
      <c r="C157" s="67">
        <f>'Growth Index'!C157/MAX('Growth Index'!C$3:C157)-1</f>
        <v>-8.6680099405446742E-2</v>
      </c>
      <c r="D157" s="67">
        <f>'Growth Index'!D157/MAX('Growth Index'!D$3:D157)-1</f>
        <v>-3.3876873061840063E-2</v>
      </c>
      <c r="E157" s="67">
        <f>'Growth Index'!E157/MAX('Growth Index'!E$3:E157)-1</f>
        <v>-5.3708389825893765E-2</v>
      </c>
    </row>
    <row r="158" spans="1:5" x14ac:dyDescent="0.25">
      <c r="A158" s="60">
        <f>'Daily Prices'!A158</f>
        <v>42233</v>
      </c>
      <c r="B158" s="68">
        <f>'Growth Index'!B158/MAX('Growth Index'!B$3:B158)-1</f>
        <v>-6.0761201235639661E-2</v>
      </c>
      <c r="C158" s="68">
        <f>'Growth Index'!C158/MAX('Growth Index'!C$3:C158)-1</f>
        <v>-8.0927876290527667E-2</v>
      </c>
      <c r="D158" s="68">
        <f>'Growth Index'!D158/MAX('Growth Index'!D$3:D158)-1</f>
        <v>-2.5999952655625158E-2</v>
      </c>
      <c r="E158" s="68">
        <f>'Growth Index'!E158/MAX('Growth Index'!E$3:E158)-1</f>
        <v>-5.0921916457089655E-2</v>
      </c>
    </row>
    <row r="159" spans="1:5" x14ac:dyDescent="0.25">
      <c r="A159" s="63">
        <f>'Daily Prices'!A159</f>
        <v>42234</v>
      </c>
      <c r="B159" s="67">
        <f>'Growth Index'!B159/MAX('Growth Index'!B$3:B159)-1</f>
        <v>-6.2335568262942953E-2</v>
      </c>
      <c r="C159" s="67">
        <f>'Growth Index'!C159/MAX('Growth Index'!C$3:C159)-1</f>
        <v>-8.694208930539904E-2</v>
      </c>
      <c r="D159" s="67">
        <f>'Growth Index'!D159/MAX('Growth Index'!D$3:D159)-1</f>
        <v>-1.994579069051805E-2</v>
      </c>
      <c r="E159" s="67">
        <f>'Growth Index'!E159/MAX('Growth Index'!E$3:E159)-1</f>
        <v>-5.2113624837289541E-2</v>
      </c>
    </row>
    <row r="160" spans="1:5" x14ac:dyDescent="0.25">
      <c r="A160" s="60">
        <f>'Daily Prices'!A160</f>
        <v>42235</v>
      </c>
      <c r="B160" s="68">
        <f>'Growth Index'!B160/MAX('Growth Index'!B$3:B160)-1</f>
        <v>-5.8963127872764143E-2</v>
      </c>
      <c r="C160" s="68">
        <f>'Growth Index'!C160/MAX('Growth Index'!C$3:C160)-1</f>
        <v>-7.7747072740123935E-2</v>
      </c>
      <c r="D160" s="68">
        <f>'Growth Index'!D160/MAX('Growth Index'!D$3:D160)-1</f>
        <v>-1.9342149908073147E-2</v>
      </c>
      <c r="E160" s="68">
        <f>'Growth Index'!E160/MAX('Growth Index'!E$3:E160)-1</f>
        <v>-4.7097411327338135E-2</v>
      </c>
    </row>
    <row r="161" spans="1:5" x14ac:dyDescent="0.25">
      <c r="A161" s="63">
        <f>'Daily Prices'!A161</f>
        <v>42236</v>
      </c>
      <c r="B161" s="67">
        <f>'Growth Index'!B161/MAX('Growth Index'!B$3:B161)-1</f>
        <v>-6.9872854617496705E-2</v>
      </c>
      <c r="C161" s="67">
        <f>'Growth Index'!C161/MAX('Growth Index'!C$3:C161)-1</f>
        <v>-5.6183897317039544E-2</v>
      </c>
      <c r="D161" s="67">
        <f>'Growth Index'!D161/MAX('Growth Index'!D$3:D161)-1</f>
        <v>-4.0394615366406317E-2</v>
      </c>
      <c r="E161" s="67">
        <f>'Growth Index'!E161/MAX('Growth Index'!E$3:E161)-1</f>
        <v>-4.7636667591994253E-2</v>
      </c>
    </row>
    <row r="162" spans="1:5" x14ac:dyDescent="0.25">
      <c r="A162" s="60">
        <f>'Daily Prices'!A162</f>
        <v>42237</v>
      </c>
      <c r="B162" s="68">
        <f>'Growth Index'!B162/MAX('Growth Index'!B$3:B162)-1</f>
        <v>-7.8017584530840955E-2</v>
      </c>
      <c r="C162" s="68">
        <f>'Growth Index'!C162/MAX('Growth Index'!C$3:C162)-1</f>
        <v>-3.8256805112294789E-2</v>
      </c>
      <c r="D162" s="68">
        <f>'Growth Index'!D162/MAX('Growth Index'!D$3:D162)-1</f>
        <v>-4.8885039966543586E-2</v>
      </c>
      <c r="E162" s="68">
        <f>'Growth Index'!E162/MAX('Growth Index'!E$3:E162)-1</f>
        <v>-4.5430628661349282E-2</v>
      </c>
    </row>
    <row r="163" spans="1:5" x14ac:dyDescent="0.25">
      <c r="A163" s="63">
        <f>'Daily Prices'!A163</f>
        <v>42240</v>
      </c>
      <c r="B163" s="67">
        <f>'Growth Index'!B163/MAX('Growth Index'!B$3:B163)-1</f>
        <v>-0.13274848501285397</v>
      </c>
      <c r="C163" s="67">
        <f>'Growth Index'!C163/MAX('Growth Index'!C$3:C163)-1</f>
        <v>-1.8630546389604707E-2</v>
      </c>
      <c r="D163" s="67">
        <f>'Growth Index'!D163/MAX('Growth Index'!D$3:D163)-1</f>
        <v>-0.1220163180279491</v>
      </c>
      <c r="E163" s="67">
        <f>'Growth Index'!E163/MAX('Growth Index'!E$3:E163)-1</f>
        <v>-7.6657350051945405E-2</v>
      </c>
    </row>
    <row r="164" spans="1:5" x14ac:dyDescent="0.25">
      <c r="A164" s="60">
        <f>'Daily Prices'!A164</f>
        <v>42241</v>
      </c>
      <c r="B164" s="68">
        <f>'Growth Index'!B164/MAX('Growth Index'!B$3:B164)-1</f>
        <v>-0.12295055180334535</v>
      </c>
      <c r="C164" s="68">
        <f>'Growth Index'!C164/MAX('Growth Index'!C$3:C164)-1</f>
        <v>-5.5564340185470185E-2</v>
      </c>
      <c r="D164" s="68">
        <f>'Growth Index'!D164/MAX('Growth Index'!D$3:D164)-1</f>
        <v>-0.10895913391356526</v>
      </c>
      <c r="E164" s="68">
        <f>'Growth Index'!E164/MAX('Growth Index'!E$3:E164)-1</f>
        <v>-8.330831734148314E-2</v>
      </c>
    </row>
    <row r="165" spans="1:5" x14ac:dyDescent="0.25">
      <c r="A165" s="63">
        <f>'Daily Prices'!A165</f>
        <v>42242</v>
      </c>
      <c r="B165" s="67">
        <f>'Growth Index'!B165/MAX('Growth Index'!B$3:B165)-1</f>
        <v>-0.13365476519762742</v>
      </c>
      <c r="C165" s="67">
        <f>'Growth Index'!C165/MAX('Growth Index'!C$3:C165)-1</f>
        <v>-6.916307288782364E-2</v>
      </c>
      <c r="D165" s="67">
        <f>'Growth Index'!D165/MAX('Growth Index'!D$3:D165)-1</f>
        <v>-0.11700767767949449</v>
      </c>
      <c r="E165" s="67">
        <f>'Growth Index'!E165/MAX('Growth Index'!E$3:E165)-1</f>
        <v>-9.4428502509399048E-2</v>
      </c>
    </row>
    <row r="166" spans="1:5" x14ac:dyDescent="0.25">
      <c r="A166" s="60">
        <f>'Daily Prices'!A166</f>
        <v>42243</v>
      </c>
      <c r="B166" s="68">
        <f>'Growth Index'!B166/MAX('Growth Index'!B$3:B166)-1</f>
        <v>-0.11625250111431973</v>
      </c>
      <c r="C166" s="68">
        <f>'Growth Index'!C166/MAX('Growth Index'!C$3:C166)-1</f>
        <v>-7.2192032819321406E-2</v>
      </c>
      <c r="D166" s="68">
        <f>'Growth Index'!D166/MAX('Growth Index'!D$3:D166)-1</f>
        <v>-9.7057941624385635E-2</v>
      </c>
      <c r="E166" s="68">
        <f>'Growth Index'!E166/MAX('Growth Index'!E$3:E166)-1</f>
        <v>-8.4012177947542122E-2</v>
      </c>
    </row>
    <row r="167" spans="1:5" x14ac:dyDescent="0.25">
      <c r="A167" s="63">
        <f>'Daily Prices'!A167</f>
        <v>42244</v>
      </c>
      <c r="B167" s="67">
        <f>'Growth Index'!B167/MAX('Growth Index'!B$3:B167)-1</f>
        <v>-0.11082189505544915</v>
      </c>
      <c r="C167" s="67">
        <f>'Growth Index'!C167/MAX('Growth Index'!C$3:C167)-1</f>
        <v>-5.6107535927217733E-2</v>
      </c>
      <c r="D167" s="67">
        <f>'Growth Index'!D167/MAX('Growth Index'!D$3:D167)-1</f>
        <v>-9.3615611018614375E-2</v>
      </c>
      <c r="E167" s="67">
        <f>'Growth Index'!E167/MAX('Growth Index'!E$3:E167)-1</f>
        <v>-7.492410860305565E-2</v>
      </c>
    </row>
    <row r="168" spans="1:5" x14ac:dyDescent="0.25">
      <c r="A168" s="60">
        <f>'Daily Prices'!A168</f>
        <v>42247</v>
      </c>
      <c r="B168" s="68">
        <f>'Growth Index'!B168/MAX('Growth Index'!B$3:B168)-1</f>
        <v>-0.1145039530998313</v>
      </c>
      <c r="C168" s="68">
        <f>'Growth Index'!C168/MAX('Growth Index'!C$3:C168)-1</f>
        <v>-5.6107535927217733E-2</v>
      </c>
      <c r="D168" s="68">
        <f>'Growth Index'!D168/MAX('Growth Index'!D$3:D168)-1</f>
        <v>-0.1000800909012004</v>
      </c>
      <c r="E168" s="68">
        <f>'Growth Index'!E168/MAX('Growth Index'!E$3:E168)-1</f>
        <v>-7.8052658700634048E-2</v>
      </c>
    </row>
    <row r="169" spans="1:5" x14ac:dyDescent="0.25">
      <c r="A169" s="63">
        <f>'Daily Prices'!A169</f>
        <v>42248</v>
      </c>
      <c r="B169" s="67">
        <f>'Growth Index'!B169/MAX('Growth Index'!B$3:B169)-1</f>
        <v>-0.13426860999192369</v>
      </c>
      <c r="C169" s="67">
        <f>'Growth Index'!C169/MAX('Growth Index'!C$3:C169)-1</f>
        <v>-4.7582063061192947E-2</v>
      </c>
      <c r="D169" s="67">
        <f>'Growth Index'!D169/MAX('Growth Index'!D$3:D169)-1</f>
        <v>-0.12242071789854114</v>
      </c>
      <c r="E169" s="67">
        <f>'Growth Index'!E169/MAX('Growth Index'!E$3:E169)-1</f>
        <v>-8.7761473027606729E-2</v>
      </c>
    </row>
    <row r="170" spans="1:5" x14ac:dyDescent="0.25">
      <c r="A170" s="60">
        <f>'Daily Prices'!A170</f>
        <v>42249</v>
      </c>
      <c r="B170" s="68">
        <f>'Growth Index'!B170/MAX('Growth Index'!B$3:B170)-1</f>
        <v>-0.14245141041117082</v>
      </c>
      <c r="C170" s="68">
        <f>'Growth Index'!C170/MAX('Growth Index'!C$3:C170)-1</f>
        <v>-5.4486489120573522E-2</v>
      </c>
      <c r="D170" s="68">
        <f>'Growth Index'!D170/MAX('Growth Index'!D$3:D170)-1</f>
        <v>-0.13271417411683029</v>
      </c>
      <c r="E170" s="68">
        <f>'Growth Index'!E170/MAX('Growth Index'!E$3:E170)-1</f>
        <v>-9.6203443870561789E-2</v>
      </c>
    </row>
    <row r="171" spans="1:5" x14ac:dyDescent="0.25">
      <c r="A171" s="63">
        <f>'Daily Prices'!A171</f>
        <v>42250</v>
      </c>
      <c r="B171" s="67">
        <f>'Growth Index'!B171/MAX('Growth Index'!B$3:B171)-1</f>
        <v>-0.13196618665261473</v>
      </c>
      <c r="C171" s="67">
        <f>'Growth Index'!C171/MAX('Growth Index'!C$3:C171)-1</f>
        <v>-6.3555283322734968E-2</v>
      </c>
      <c r="D171" s="67">
        <f>'Growth Index'!D171/MAX('Growth Index'!D$3:D171)-1</f>
        <v>-0.11886988976651358</v>
      </c>
      <c r="E171" s="67">
        <f>'Growth Index'!E171/MAX('Growth Index'!E$3:E171)-1</f>
        <v>-9.2027574075324248E-2</v>
      </c>
    </row>
    <row r="172" spans="1:5" x14ac:dyDescent="0.25">
      <c r="A172" s="60">
        <f>'Daily Prices'!A172</f>
        <v>42251</v>
      </c>
      <c r="B172" s="68">
        <f>'Growth Index'!B172/MAX('Growth Index'!B$3:B172)-1</f>
        <v>-0.15093001529221395</v>
      </c>
      <c r="C172" s="68">
        <f>'Growth Index'!C172/MAX('Growth Index'!C$3:C172)-1</f>
        <v>-6.252201826670023E-2</v>
      </c>
      <c r="D172" s="68">
        <f>'Growth Index'!D172/MAX('Growth Index'!D$3:D172)-1</f>
        <v>-0.13884132532687377</v>
      </c>
      <c r="E172" s="68">
        <f>'Growth Index'!E172/MAX('Growth Index'!E$3:E172)-1</f>
        <v>-0.10375169394824557</v>
      </c>
    </row>
    <row r="173" spans="1:5" x14ac:dyDescent="0.25">
      <c r="A173" s="63">
        <f>'Daily Prices'!A173</f>
        <v>42254</v>
      </c>
      <c r="B173" s="67">
        <f>'Growth Index'!B173/MAX('Growth Index'!B$3:B173)-1</f>
        <v>-0.16130978711848987</v>
      </c>
      <c r="C173" s="67">
        <f>'Growth Index'!C173/MAX('Growth Index'!C$3:C173)-1</f>
        <v>-5.9279296681455595E-2</v>
      </c>
      <c r="D173" s="67">
        <f>'Growth Index'!D173/MAX('Growth Index'!D$3:D173)-1</f>
        <v>-0.15235814441612583</v>
      </c>
      <c r="E173" s="67">
        <f>'Growth Index'!E173/MAX('Growth Index'!E$3:E173)-1</f>
        <v>-0.11001888333235799</v>
      </c>
    </row>
    <row r="174" spans="1:5" x14ac:dyDescent="0.25">
      <c r="A174" s="60">
        <f>'Daily Prices'!A174</f>
        <v>42255</v>
      </c>
      <c r="B174" s="68">
        <f>'Growth Index'!B174/MAX('Growth Index'!B$3:B174)-1</f>
        <v>-0.14702290328373202</v>
      </c>
      <c r="C174" s="68">
        <f>'Growth Index'!C174/MAX('Growth Index'!C$3:C174)-1</f>
        <v>-6.5361330667549788E-2</v>
      </c>
      <c r="D174" s="68">
        <f>'Growth Index'!D174/MAX('Growth Index'!D$3:D174)-1</f>
        <v>-0.1330751749769199</v>
      </c>
      <c r="E174" s="68">
        <f>'Growth Index'!E174/MAX('Growth Index'!E$3:E174)-1</f>
        <v>-0.10169845179747716</v>
      </c>
    </row>
    <row r="175" spans="1:5" x14ac:dyDescent="0.25">
      <c r="A175" s="63">
        <f>'Daily Prices'!A175</f>
        <v>42256</v>
      </c>
      <c r="B175" s="67">
        <f>'Growth Index'!B175/MAX('Growth Index'!B$3:B175)-1</f>
        <v>-0.13348900688873921</v>
      </c>
      <c r="C175" s="67">
        <f>'Growth Index'!C175/MAX('Growth Index'!C$3:C175)-1</f>
        <v>-7.3356920797288283E-2</v>
      </c>
      <c r="D175" s="67">
        <f>'Growth Index'!D175/MAX('Growth Index'!D$3:D175)-1</f>
        <v>-0.11734500635203715</v>
      </c>
      <c r="E175" s="67">
        <f>'Growth Index'!E175/MAX('Growth Index'!E$3:E175)-1</f>
        <v>-9.5606585012078971E-2</v>
      </c>
    </row>
    <row r="176" spans="1:5" x14ac:dyDescent="0.25">
      <c r="A176" s="60">
        <f>'Daily Prices'!A176</f>
        <v>42257</v>
      </c>
      <c r="B176" s="68">
        <f>'Growth Index'!B176/MAX('Growth Index'!B$3:B176)-1</f>
        <v>-0.13677081926044088</v>
      </c>
      <c r="C176" s="68">
        <f>'Growth Index'!C176/MAX('Growth Index'!C$3:C176)-1</f>
        <v>-7.3724409985809092E-2</v>
      </c>
      <c r="D176" s="68">
        <f>'Growth Index'!D176/MAX('Growth Index'!D$3:D176)-1</f>
        <v>-0.11955638320537232</v>
      </c>
      <c r="E176" s="68">
        <f>'Growth Index'!E176/MAX('Growth Index'!E$3:E176)-1</f>
        <v>-9.7457389385269266E-2</v>
      </c>
    </row>
    <row r="177" spans="1:5" x14ac:dyDescent="0.25">
      <c r="A177" s="63">
        <f>'Daily Prices'!A177</f>
        <v>42258</v>
      </c>
      <c r="B177" s="67">
        <f>'Growth Index'!B177/MAX('Growth Index'!B$3:B177)-1</f>
        <v>-0.13717376019017646</v>
      </c>
      <c r="C177" s="67">
        <f>'Growth Index'!C177/MAX('Growth Index'!C$3:C177)-1</f>
        <v>-8.2933744311671775E-2</v>
      </c>
      <c r="D177" s="67">
        <f>'Growth Index'!D177/MAX('Growth Index'!D$3:D177)-1</f>
        <v>-0.118587796198247</v>
      </c>
      <c r="E177" s="67">
        <f>'Growth Index'!E177/MAX('Growth Index'!E$3:E177)-1</f>
        <v>-0.10087525672221687</v>
      </c>
    </row>
    <row r="178" spans="1:5" x14ac:dyDescent="0.25">
      <c r="A178" s="60">
        <f>'Daily Prices'!A178</f>
        <v>42261</v>
      </c>
      <c r="B178" s="68">
        <f>'Growth Index'!B178/MAX('Growth Index'!B$3:B178)-1</f>
        <v>-0.12886933629631836</v>
      </c>
      <c r="C178" s="68">
        <f>'Growth Index'!C178/MAX('Growth Index'!C$3:C178)-1</f>
        <v>-8.0032137092806765E-2</v>
      </c>
      <c r="D178" s="68">
        <f>'Growth Index'!D178/MAX('Growth Index'!D$3:D178)-1</f>
        <v>-0.10702393258161025</v>
      </c>
      <c r="E178" s="68">
        <f>'Growth Index'!E178/MAX('Growth Index'!E$3:E178)-1</f>
        <v>-9.3602311062039756E-2</v>
      </c>
    </row>
    <row r="179" spans="1:5" x14ac:dyDescent="0.25">
      <c r="A179" s="63">
        <f>'Daily Prices'!A179</f>
        <v>42262</v>
      </c>
      <c r="B179" s="67">
        <f>'Growth Index'!B179/MAX('Growth Index'!B$3:B179)-1</f>
        <v>-0.13394888512376357</v>
      </c>
      <c r="C179" s="67">
        <f>'Growth Index'!C179/MAX('Growth Index'!C$3:C179)-1</f>
        <v>-7.7970253973206893E-2</v>
      </c>
      <c r="D179" s="67">
        <f>'Growth Index'!D179/MAX('Growth Index'!D$3:D179)-1</f>
        <v>-0.11660722317349392</v>
      </c>
      <c r="E179" s="67">
        <f>'Growth Index'!E179/MAX('Growth Index'!E$3:E179)-1</f>
        <v>-9.7293479440599295E-2</v>
      </c>
    </row>
    <row r="180" spans="1:5" x14ac:dyDescent="0.25">
      <c r="A180" s="60">
        <f>'Daily Prices'!A180</f>
        <v>42263</v>
      </c>
      <c r="B180" s="68">
        <f>'Growth Index'!B180/MAX('Growth Index'!B$3:B180)-1</f>
        <v>-0.12525533349257723</v>
      </c>
      <c r="C180" s="68">
        <f>'Growth Index'!C180/MAX('Growth Index'!C$3:C180)-1</f>
        <v>-7.0086568445990149E-2</v>
      </c>
      <c r="D180" s="68">
        <f>'Growth Index'!D180/MAX('Growth Index'!D$3:D180)-1</f>
        <v>-0.11099099667800338</v>
      </c>
      <c r="E180" s="68">
        <f>'Growth Index'!E180/MAX('Growth Index'!E$3:E180)-1</f>
        <v>-8.9765937741969837E-2</v>
      </c>
    </row>
    <row r="181" spans="1:5" x14ac:dyDescent="0.25">
      <c r="A181" s="63">
        <f>'Daily Prices'!A181</f>
        <v>42265</v>
      </c>
      <c r="B181" s="67">
        <f>'Growth Index'!B181/MAX('Growth Index'!B$3:B181)-1</f>
        <v>-0.11666622307227559</v>
      </c>
      <c r="C181" s="67">
        <f>'Growth Index'!C181/MAX('Growth Index'!C$3:C181)-1</f>
        <v>-5.7189406012627897E-2</v>
      </c>
      <c r="D181" s="67">
        <f>'Growth Index'!D181/MAX('Growth Index'!D$3:D181)-1</f>
        <v>-9.9995265562491054E-2</v>
      </c>
      <c r="E181" s="67">
        <f>'Growth Index'!E181/MAX('Growth Index'!E$3:E181)-1</f>
        <v>-7.865749737988903E-2</v>
      </c>
    </row>
    <row r="182" spans="1:5" x14ac:dyDescent="0.25">
      <c r="A182" s="60">
        <f>'Daily Prices'!A182</f>
        <v>42268</v>
      </c>
      <c r="B182" s="68">
        <f>'Growth Index'!B182/MAX('Growth Index'!B$3:B182)-1</f>
        <v>-0.11753982326525592</v>
      </c>
      <c r="C182" s="68">
        <f>'Growth Index'!C182/MAX('Growth Index'!C$3:C182)-1</f>
        <v>-6.5961797451664306E-2</v>
      </c>
      <c r="D182" s="68">
        <f>'Growth Index'!D182/MAX('Growth Index'!D$3:D182)-1</f>
        <v>-9.6008474643142327E-2</v>
      </c>
      <c r="E182" s="68">
        <f>'Growth Index'!E182/MAX('Growth Index'!E$3:E182)-1</f>
        <v>-8.1135517414581915E-2</v>
      </c>
    </row>
    <row r="183" spans="1:5" x14ac:dyDescent="0.25">
      <c r="A183" s="63">
        <f>'Daily Prices'!A183</f>
        <v>42269</v>
      </c>
      <c r="B183" s="67">
        <f>'Growth Index'!B183/MAX('Growth Index'!B$3:B183)-1</f>
        <v>-0.13577121580013507</v>
      </c>
      <c r="C183" s="67">
        <f>'Growth Index'!C183/MAX('Growth Index'!C$3:C183)-1</f>
        <v>-7.0753725851808835E-2</v>
      </c>
      <c r="D183" s="67">
        <f>'Growth Index'!D183/MAX('Growth Index'!D$3:D183)-1</f>
        <v>-0.11385335868887692</v>
      </c>
      <c r="E183" s="67">
        <f>'Growth Index'!E183/MAX('Growth Index'!E$3:E183)-1</f>
        <v>-9.4157742331648864E-2</v>
      </c>
    </row>
    <row r="184" spans="1:5" x14ac:dyDescent="0.25">
      <c r="A184" s="60">
        <f>'Daily Prices'!A184</f>
        <v>42270</v>
      </c>
      <c r="B184" s="68">
        <f>'Growth Index'!B184/MAX('Growth Index'!B$3:B184)-1</f>
        <v>-0.13000505023790621</v>
      </c>
      <c r="C184" s="68">
        <f>'Growth Index'!C184/MAX('Growth Index'!C$3:C184)-1</f>
        <v>-5.9100450268452231E-2</v>
      </c>
      <c r="D184" s="68">
        <f>'Growth Index'!D184/MAX('Growth Index'!D$3:D184)-1</f>
        <v>-0.10978963316000079</v>
      </c>
      <c r="E184" s="68">
        <f>'Growth Index'!E184/MAX('Growth Index'!E$3:E184)-1</f>
        <v>-8.6554474376287716E-2</v>
      </c>
    </row>
    <row r="185" spans="1:5" x14ac:dyDescent="0.25">
      <c r="A185" s="63">
        <f>'Daily Prices'!A185</f>
        <v>42271</v>
      </c>
      <c r="B185" s="67">
        <f>'Growth Index'!B185/MAX('Growth Index'!B$3:B185)-1</f>
        <v>-0.12864023944663616</v>
      </c>
      <c r="C185" s="67">
        <f>'Growth Index'!C185/MAX('Growth Index'!C$3:C185)-1</f>
        <v>-3.9151413960492154E-2</v>
      </c>
      <c r="D185" s="67">
        <f>'Growth Index'!D185/MAX('Growth Index'!D$3:D185)-1</f>
        <v>-0.10866125888693412</v>
      </c>
      <c r="E185" s="67">
        <f>'Growth Index'!E185/MAX('Growth Index'!E$3:E185)-1</f>
        <v>-7.803045295747113E-2</v>
      </c>
    </row>
    <row r="186" spans="1:5" x14ac:dyDescent="0.25">
      <c r="A186" s="60">
        <f>'Daily Prices'!A186</f>
        <v>42275</v>
      </c>
      <c r="B186" s="68">
        <f>'Growth Index'!B186/MAX('Growth Index'!B$3:B186)-1</f>
        <v>-0.13695039076173632</v>
      </c>
      <c r="C186" s="68">
        <f>'Growth Index'!C186/MAX('Growth Index'!C$3:C186)-1</f>
        <v>-5.9283190107580208E-2</v>
      </c>
      <c r="D186" s="68">
        <f>'Growth Index'!D186/MAX('Growth Index'!D$3:D186)-1</f>
        <v>-0.11953665638241662</v>
      </c>
      <c r="E186" s="68">
        <f>'Growth Index'!E186/MAX('Growth Index'!E$3:E186)-1</f>
        <v>-9.17699086409135E-2</v>
      </c>
    </row>
    <row r="187" spans="1:5" x14ac:dyDescent="0.25">
      <c r="A187" s="63">
        <f>'Daily Prices'!A187</f>
        <v>42276</v>
      </c>
      <c r="B187" s="67">
        <f>'Growth Index'!B187/MAX('Growth Index'!B$3:B187)-1</f>
        <v>-0.13149855955355683</v>
      </c>
      <c r="C187" s="67">
        <f>'Growth Index'!C187/MAX('Growth Index'!C$3:C187)-1</f>
        <v>-6.2797697955284004E-2</v>
      </c>
      <c r="D187" s="67">
        <f>'Growth Index'!D187/MAX('Growth Index'!D$3:D187)-1</f>
        <v>-0.11377247871475826</v>
      </c>
      <c r="E187" s="67">
        <f>'Growth Index'!E187/MAX('Growth Index'!E$3:E187)-1</f>
        <v>-8.9622205781591191E-2</v>
      </c>
    </row>
    <row r="188" spans="1:5" x14ac:dyDescent="0.25">
      <c r="A188" s="60">
        <f>'Daily Prices'!A188</f>
        <v>42277</v>
      </c>
      <c r="B188" s="68">
        <f>'Growth Index'!B188/MAX('Growth Index'!B$3:B188)-1</f>
        <v>-0.11882512397340106</v>
      </c>
      <c r="C188" s="68">
        <f>'Growth Index'!C188/MAX('Growth Index'!C$3:C188)-1</f>
        <v>-8.3190584841582926E-2</v>
      </c>
      <c r="D188" s="68">
        <f>'Growth Index'!D188/MAX('Growth Index'!D$3:D188)-1</f>
        <v>-0.1051281848955663</v>
      </c>
      <c r="E188" s="68">
        <f>'Growth Index'!E188/MAX('Growth Index'!E$3:E188)-1</f>
        <v>-9.0896577969653114E-2</v>
      </c>
    </row>
    <row r="189" spans="1:5" x14ac:dyDescent="0.25">
      <c r="A189" s="63">
        <f>'Daily Prices'!A189</f>
        <v>42278</v>
      </c>
      <c r="B189" s="67">
        <f>'Growth Index'!B189/MAX('Growth Index'!B$3:B189)-1</f>
        <v>-0.11659749401737096</v>
      </c>
      <c r="C189" s="67">
        <f>'Growth Index'!C189/MAX('Growth Index'!C$3:C189)-1</f>
        <v>-7.7550894301141593E-2</v>
      </c>
      <c r="D189" s="67">
        <f>'Growth Index'!D189/MAX('Growth Index'!D$3:D189)-1</f>
        <v>-0.10506308637981243</v>
      </c>
      <c r="E189" s="67">
        <f>'Growth Index'!E189/MAX('Growth Index'!E$3:E189)-1</f>
        <v>-8.7950352581469549E-2</v>
      </c>
    </row>
    <row r="190" spans="1:5" x14ac:dyDescent="0.25">
      <c r="A190" s="60">
        <f>'Daily Prices'!A190</f>
        <v>42282</v>
      </c>
      <c r="B190" s="68">
        <f>'Growth Index'!B190/MAX('Growth Index'!B$3:B190)-1</f>
        <v>-9.7575717351087277E-2</v>
      </c>
      <c r="C190" s="68">
        <f>'Growth Index'!C190/MAX('Growth Index'!C$3:C190)-1</f>
        <v>-6.7715974312930749E-2</v>
      </c>
      <c r="D190" s="68">
        <f>'Growth Index'!D190/MAX('Growth Index'!D$3:D190)-1</f>
        <v>-8.6809857098894661E-2</v>
      </c>
      <c r="E190" s="68">
        <f>'Growth Index'!E190/MAX('Growth Index'!E$3:E190)-1</f>
        <v>-7.2588470899785817E-2</v>
      </c>
    </row>
    <row r="191" spans="1:5" x14ac:dyDescent="0.25">
      <c r="A191" s="63">
        <f>'Daily Prices'!A191</f>
        <v>42283</v>
      </c>
      <c r="B191" s="67">
        <f>'Growth Index'!B191/MAX('Growth Index'!B$3:B191)-1</f>
        <v>-9.2612064577010766E-2</v>
      </c>
      <c r="C191" s="67">
        <f>'Growth Index'!C191/MAX('Growth Index'!C$3:C191)-1</f>
        <v>-6.0491784933671688E-2</v>
      </c>
      <c r="D191" s="67">
        <f>'Growth Index'!D191/MAX('Growth Index'!D$3:D191)-1</f>
        <v>-8.6158871941356185E-2</v>
      </c>
      <c r="E191" s="67">
        <f>'Growth Index'!E191/MAX('Growth Index'!E$3:E191)-1</f>
        <v>-6.7985233387830912E-2</v>
      </c>
    </row>
    <row r="192" spans="1:5" x14ac:dyDescent="0.25">
      <c r="A192" s="60">
        <f>'Daily Prices'!A192</f>
        <v>42284</v>
      </c>
      <c r="B192" s="68">
        <f>'Growth Index'!B192/MAX('Growth Index'!B$3:B192)-1</f>
        <v>-8.9142931839980677E-2</v>
      </c>
      <c r="C192" s="68">
        <f>'Growth Index'!C192/MAX('Growth Index'!C$3:C192)-1</f>
        <v>-6.7214727097832161E-2</v>
      </c>
      <c r="D192" s="68">
        <f>'Growth Index'!D192/MAX('Growth Index'!D$3:D192)-1</f>
        <v>-8.5513804830704476E-2</v>
      </c>
      <c r="E192" s="68">
        <f>'Growth Index'!E192/MAX('Growth Index'!E$3:E192)-1</f>
        <v>-6.9386607021590052E-2</v>
      </c>
    </row>
    <row r="193" spans="1:5" x14ac:dyDescent="0.25">
      <c r="A193" s="63">
        <f>'Daily Prices'!A193</f>
        <v>42285</v>
      </c>
      <c r="B193" s="67">
        <f>'Growth Index'!B193/MAX('Growth Index'!B$3:B193)-1</f>
        <v>-9.5545514974342161E-2</v>
      </c>
      <c r="C193" s="67">
        <f>'Growth Index'!C193/MAX('Growth Index'!C$3:C193)-1</f>
        <v>-7.0111561729830685E-2</v>
      </c>
      <c r="D193" s="67">
        <f>'Growth Index'!D193/MAX('Growth Index'!D$3:D193)-1</f>
        <v>-8.8078291814946752E-2</v>
      </c>
      <c r="E193" s="67">
        <f>'Growth Index'!E193/MAX('Growth Index'!E$3:E193)-1</f>
        <v>-7.3287992811144398E-2</v>
      </c>
    </row>
    <row r="194" spans="1:5" x14ac:dyDescent="0.25">
      <c r="A194" s="60">
        <f>'Daily Prices'!A194</f>
        <v>42286</v>
      </c>
      <c r="B194" s="68">
        <f>'Growth Index'!B194/MAX('Growth Index'!B$3:B194)-1</f>
        <v>-8.7671995302166295E-2</v>
      </c>
      <c r="C194" s="68">
        <f>'Growth Index'!C194/MAX('Growth Index'!C$3:C194)-1</f>
        <v>-6.368992051005451E-2</v>
      </c>
      <c r="D194" s="68">
        <f>'Growth Index'!D194/MAX('Growth Index'!D$3:D194)-1</f>
        <v>-8.0102737293953452E-2</v>
      </c>
      <c r="E194" s="68">
        <f>'Growth Index'!E194/MAX('Growth Index'!E$3:E194)-1</f>
        <v>-6.5876454854600475E-2</v>
      </c>
    </row>
    <row r="195" spans="1:5" x14ac:dyDescent="0.25">
      <c r="A195" s="63">
        <f>'Daily Prices'!A195</f>
        <v>42289</v>
      </c>
      <c r="B195" s="67">
        <f>'Growth Index'!B195/MAX('Growth Index'!B$3:B195)-1</f>
        <v>-9.3581346395446685E-2</v>
      </c>
      <c r="C195" s="67">
        <f>'Growth Index'!C195/MAX('Growth Index'!C$3:C195)-1</f>
        <v>-5.2514782773824598E-2</v>
      </c>
      <c r="D195" s="67">
        <f>'Growth Index'!D195/MAX('Growth Index'!D$3:D195)-1</f>
        <v>-8.3312291388847548E-2</v>
      </c>
      <c r="E195" s="67">
        <f>'Growth Index'!E195/MAX('Growth Index'!E$3:E195)-1</f>
        <v>-6.4209753257763569E-2</v>
      </c>
    </row>
    <row r="196" spans="1:5" x14ac:dyDescent="0.25">
      <c r="A196" s="60">
        <f>'Daily Prices'!A196</f>
        <v>42290</v>
      </c>
      <c r="B196" s="68">
        <f>'Growth Index'!B196/MAX('Growth Index'!B$3:B196)-1</f>
        <v>-9.5521257660846515E-2</v>
      </c>
      <c r="C196" s="68">
        <f>'Growth Index'!C196/MAX('Growth Index'!C$3:C196)-1</f>
        <v>-4.7621499700018166E-2</v>
      </c>
      <c r="D196" s="68">
        <f>'Growth Index'!D196/MAX('Growth Index'!D$3:D196)-1</f>
        <v>-8.4716841183294034E-2</v>
      </c>
      <c r="E196" s="68">
        <f>'Growth Index'!E196/MAX('Growth Index'!E$3:E196)-1</f>
        <v>-6.3307576740438631E-2</v>
      </c>
    </row>
    <row r="197" spans="1:5" x14ac:dyDescent="0.25">
      <c r="A197" s="63">
        <f>'Daily Prices'!A197</f>
        <v>42291</v>
      </c>
      <c r="B197" s="67">
        <f>'Growth Index'!B197/MAX('Growth Index'!B$3:B197)-1</f>
        <v>-9.7774155651768169E-2</v>
      </c>
      <c r="C197" s="67">
        <f>'Growth Index'!C197/MAX('Growth Index'!C$3:C197)-1</f>
        <v>-4.2946122894865324E-2</v>
      </c>
      <c r="D197" s="67">
        <f>'Growth Index'!D197/MAX('Growth Index'!D$3:D197)-1</f>
        <v>-8.6886791708421951E-2</v>
      </c>
      <c r="E197" s="67">
        <f>'Growth Index'!E197/MAX('Growth Index'!E$3:E197)-1</f>
        <v>-6.283438144251885E-2</v>
      </c>
    </row>
    <row r="198" spans="1:5" x14ac:dyDescent="0.25">
      <c r="A198" s="60">
        <f>'Daily Prices'!A198</f>
        <v>42292</v>
      </c>
      <c r="B198" s="68">
        <f>'Growth Index'!B198/MAX('Growth Index'!B$3:B198)-1</f>
        <v>-9.0009120076059435E-2</v>
      </c>
      <c r="C198" s="68">
        <f>'Growth Index'!C198/MAX('Growth Index'!C$3:C198)-1</f>
        <v>-3.6487682518477005E-2</v>
      </c>
      <c r="D198" s="68">
        <f>'Growth Index'!D198/MAX('Growth Index'!D$3:D198)-1</f>
        <v>-7.4973763325469234E-2</v>
      </c>
      <c r="E198" s="68">
        <f>'Growth Index'!E198/MAX('Growth Index'!E$3:E198)-1</f>
        <v>-5.421691671141371E-2</v>
      </c>
    </row>
    <row r="199" spans="1:5" x14ac:dyDescent="0.25">
      <c r="A199" s="63">
        <f>'Daily Prices'!A199</f>
        <v>42293</v>
      </c>
      <c r="B199" s="67">
        <f>'Growth Index'!B199/MAX('Growth Index'!B$3:B199)-1</f>
        <v>-8.3120716857518206E-2</v>
      </c>
      <c r="C199" s="67">
        <f>'Growth Index'!C199/MAX('Growth Index'!C$3:C199)-1</f>
        <v>-3.9222751574669923E-2</v>
      </c>
      <c r="D199" s="67">
        <f>'Growth Index'!D199/MAX('Growth Index'!D$3:D199)-1</f>
        <v>-6.5676511666443393E-2</v>
      </c>
      <c r="E199" s="67">
        <f>'Growth Index'!E199/MAX('Growth Index'!E$3:E199)-1</f>
        <v>-5.0291248805532485E-2</v>
      </c>
    </row>
    <row r="200" spans="1:5" x14ac:dyDescent="0.25">
      <c r="A200" s="60">
        <f>'Daily Prices'!A200</f>
        <v>42296</v>
      </c>
      <c r="B200" s="68">
        <f>'Growth Index'!B200/MAX('Growth Index'!B$3:B200)-1</f>
        <v>-7.8056328851007661E-2</v>
      </c>
      <c r="C200" s="68">
        <f>'Growth Index'!C200/MAX('Growth Index'!C$3:C200)-1</f>
        <v>-4.1627256193342843E-2</v>
      </c>
      <c r="D200" s="68">
        <f>'Growth Index'!D200/MAX('Growth Index'!D$3:D200)-1</f>
        <v>-6.3940551246340904E-2</v>
      </c>
      <c r="E200" s="68">
        <f>'Growth Index'!E200/MAX('Growth Index'!E$3:E200)-1</f>
        <v>-4.9138890014053249E-2</v>
      </c>
    </row>
    <row r="201" spans="1:5" x14ac:dyDescent="0.25">
      <c r="A201" s="63">
        <f>'Daily Prices'!A201</f>
        <v>42297</v>
      </c>
      <c r="B201" s="67">
        <f>'Growth Index'!B201/MAX('Growth Index'!B$3:B201)-1</f>
        <v>-8.0013422380133314E-2</v>
      </c>
      <c r="C201" s="67">
        <f>'Growth Index'!C201/MAX('Growth Index'!C$3:C201)-1</f>
        <v>-3.8835544066738503E-2</v>
      </c>
      <c r="D201" s="67">
        <f>'Growth Index'!D201/MAX('Growth Index'!D$3:D201)-1</f>
        <v>-6.1979705044543421E-2</v>
      </c>
      <c r="E201" s="67">
        <f>'Growth Index'!E201/MAX('Growth Index'!E$3:E201)-1</f>
        <v>-4.803894562919353E-2</v>
      </c>
    </row>
    <row r="202" spans="1:5" x14ac:dyDescent="0.25">
      <c r="A202" s="60">
        <f>'Daily Prices'!A202</f>
        <v>42298</v>
      </c>
      <c r="B202" s="68">
        <f>'Growth Index'!B202/MAX('Growth Index'!B$3:B202)-1</f>
        <v>-8.0659273351958882E-2</v>
      </c>
      <c r="C202" s="68">
        <f>'Growth Index'!C202/MAX('Growth Index'!C$3:C202)-1</f>
        <v>-4.4466442999799738E-2</v>
      </c>
      <c r="D202" s="68">
        <f>'Growth Index'!D202/MAX('Growth Index'!D$3:D202)-1</f>
        <v>-6.5023553826609293E-2</v>
      </c>
      <c r="E202" s="68">
        <f>'Growth Index'!E202/MAX('Growth Index'!E$3:E202)-1</f>
        <v>-5.1396953441407711E-2</v>
      </c>
    </row>
    <row r="203" spans="1:5" x14ac:dyDescent="0.25">
      <c r="A203" s="63">
        <f>'Daily Prices'!A203</f>
        <v>42300</v>
      </c>
      <c r="B203" s="67">
        <f>'Growth Index'!B203/MAX('Growth Index'!B$3:B203)-1</f>
        <v>-7.4488819231466663E-2</v>
      </c>
      <c r="C203" s="67">
        <f>'Growth Index'!C203/MAX('Growth Index'!C$3:C203)-1</f>
        <v>-5.1574834350416321E-2</v>
      </c>
      <c r="D203" s="67">
        <f>'Growth Index'!D203/MAX('Growth Index'!D$3:D203)-1</f>
        <v>-6.3039035437264745E-2</v>
      </c>
      <c r="E203" s="67">
        <f>'Growth Index'!E203/MAX('Growth Index'!E$3:E203)-1</f>
        <v>-5.1705597343301823E-2</v>
      </c>
    </row>
    <row r="204" spans="1:5" x14ac:dyDescent="0.25">
      <c r="A204" s="60">
        <f>'Daily Prices'!A204</f>
        <v>42303</v>
      </c>
      <c r="B204" s="68">
        <f>'Growth Index'!B204/MAX('Growth Index'!B$3:B204)-1</f>
        <v>-7.8156053362045896E-2</v>
      </c>
      <c r="C204" s="68">
        <f>'Growth Index'!C204/MAX('Growth Index'!C$3:C204)-1</f>
        <v>-5.0566688172610785E-2</v>
      </c>
      <c r="D204" s="68">
        <f>'Growth Index'!D204/MAX('Growth Index'!D$3:D204)-1</f>
        <v>-6.648728408992266E-2</v>
      </c>
      <c r="E204" s="68">
        <f>'Growth Index'!E204/MAX('Growth Index'!E$3:E204)-1</f>
        <v>-5.3476635052106425E-2</v>
      </c>
    </row>
    <row r="205" spans="1:5" x14ac:dyDescent="0.25">
      <c r="A205" s="63">
        <f>'Daily Prices'!A205</f>
        <v>42304</v>
      </c>
      <c r="B205" s="67">
        <f>'Growth Index'!B205/MAX('Growth Index'!B$3:B205)-1</f>
        <v>-8.1812169557272774E-2</v>
      </c>
      <c r="C205" s="67">
        <f>'Growth Index'!C205/MAX('Growth Index'!C$3:C205)-1</f>
        <v>-4.7725240667111368E-2</v>
      </c>
      <c r="D205" s="67">
        <f>'Growth Index'!D205/MAX('Growth Index'!D$3:D205)-1</f>
        <v>-6.8148282582793485E-2</v>
      </c>
      <c r="E205" s="67">
        <f>'Growth Index'!E205/MAX('Growth Index'!E$3:E205)-1</f>
        <v>-5.3974983182548453E-2</v>
      </c>
    </row>
    <row r="206" spans="1:5" x14ac:dyDescent="0.25">
      <c r="A206" s="60">
        <f>'Daily Prices'!A206</f>
        <v>42305</v>
      </c>
      <c r="B206" s="68">
        <f>'Growth Index'!B206/MAX('Growth Index'!B$3:B206)-1</f>
        <v>-8.9011201151412922E-2</v>
      </c>
      <c r="C206" s="68">
        <f>'Growth Index'!C206/MAX('Growth Index'!C$3:C206)-1</f>
        <v>-3.8860537350578817E-2</v>
      </c>
      <c r="D206" s="68">
        <f>'Growth Index'!D206/MAX('Growth Index'!D$3:D206)-1</f>
        <v>-7.7066779241069527E-2</v>
      </c>
      <c r="E206" s="68">
        <f>'Growth Index'!E206/MAX('Growth Index'!E$3:E206)-1</f>
        <v>-5.5393803495106919E-2</v>
      </c>
    </row>
    <row r="207" spans="1:5" x14ac:dyDescent="0.25">
      <c r="A207" s="63">
        <f>'Daily Prices'!A207</f>
        <v>42306</v>
      </c>
      <c r="B207" s="67">
        <f>'Growth Index'!B207/MAX('Growth Index'!B$3:B207)-1</f>
        <v>-9.5803922744498449E-2</v>
      </c>
      <c r="C207" s="67">
        <f>'Growth Index'!C207/MAX('Growth Index'!C$3:C207)-1</f>
        <v>-5.8148570377884012E-2</v>
      </c>
      <c r="D207" s="67">
        <f>'Growth Index'!D207/MAX('Growth Index'!D$3:D207)-1</f>
        <v>-8.6648097150657688E-2</v>
      </c>
      <c r="E207" s="67">
        <f>'Growth Index'!E207/MAX('Growth Index'!E$3:E207)-1</f>
        <v>-6.8031211808972869E-2</v>
      </c>
    </row>
    <row r="208" spans="1:5" x14ac:dyDescent="0.25">
      <c r="A208" s="60">
        <f>'Daily Prices'!A208</f>
        <v>42307</v>
      </c>
      <c r="B208" s="68">
        <f>'Growth Index'!B208/MAX('Growth Index'!B$3:B208)-1</f>
        <v>-0.10191238595272345</v>
      </c>
      <c r="C208" s="68">
        <f>'Growth Index'!C208/MAX('Growth Index'!C$3:C208)-1</f>
        <v>-6.1530324954136462E-2</v>
      </c>
      <c r="D208" s="68">
        <f>'Growth Index'!D208/MAX('Growth Index'!D$3:D208)-1</f>
        <v>-9.2284050469103929E-2</v>
      </c>
      <c r="E208" s="68">
        <f>'Growth Index'!E208/MAX('Growth Index'!E$3:E208)-1</f>
        <v>-7.298379544530309E-2</v>
      </c>
    </row>
    <row r="209" spans="1:5" x14ac:dyDescent="0.25">
      <c r="A209" s="63">
        <f>'Daily Prices'!A209</f>
        <v>42310</v>
      </c>
      <c r="B209" s="67">
        <f>'Growth Index'!B209/MAX('Growth Index'!B$3:B209)-1</f>
        <v>-0.10520329481698598</v>
      </c>
      <c r="C209" s="67">
        <f>'Growth Index'!C209/MAX('Growth Index'!C$3:C209)-1</f>
        <v>-6.6300776713391185E-2</v>
      </c>
      <c r="D209" s="67">
        <f>'Growth Index'!D209/MAX('Growth Index'!D$3:D209)-1</f>
        <v>-9.2136099296936003E-2</v>
      </c>
      <c r="E209" s="67">
        <f>'Growth Index'!E209/MAX('Growth Index'!E$3:E209)-1</f>
        <v>-7.5842432851304431E-2</v>
      </c>
    </row>
    <row r="210" spans="1:5" x14ac:dyDescent="0.25">
      <c r="A210" s="60">
        <f>'Daily Prices'!A210</f>
        <v>42311</v>
      </c>
      <c r="B210" s="68">
        <f>'Growth Index'!B210/MAX('Growth Index'!B$3:B210)-1</f>
        <v>-0.10414405879433641</v>
      </c>
      <c r="C210" s="68">
        <f>'Growth Index'!C210/MAX('Growth Index'!C$3:C210)-1</f>
        <v>-7.576067184961266E-2</v>
      </c>
      <c r="D210" s="68">
        <f>'Growth Index'!D210/MAX('Growth Index'!D$3:D210)-1</f>
        <v>-9.246159187570524E-2</v>
      </c>
      <c r="E210" s="68">
        <f>'Growth Index'!E210/MAX('Growth Index'!E$3:E210)-1</f>
        <v>-7.9358924393004182E-2</v>
      </c>
    </row>
    <row r="211" spans="1:5" x14ac:dyDescent="0.25">
      <c r="A211" s="63">
        <f>'Daily Prices'!A211</f>
        <v>42312</v>
      </c>
      <c r="B211" s="67">
        <f>'Growth Index'!B211/MAX('Growth Index'!B$3:B211)-1</f>
        <v>-0.10541318796015098</v>
      </c>
      <c r="C211" s="67">
        <f>'Growth Index'!C211/MAX('Growth Index'!C$3:C211)-1</f>
        <v>-8.206161685949076E-2</v>
      </c>
      <c r="D211" s="67">
        <f>'Growth Index'!D211/MAX('Growth Index'!D$3:D211)-1</f>
        <v>-9.3337462814938821E-2</v>
      </c>
      <c r="E211" s="67">
        <f>'Growth Index'!E211/MAX('Growth Index'!E$3:E211)-1</f>
        <v>-8.2527317403027656E-2</v>
      </c>
    </row>
    <row r="212" spans="1:5" x14ac:dyDescent="0.25">
      <c r="A212" s="60">
        <f>'Daily Prices'!A212</f>
        <v>42313</v>
      </c>
      <c r="B212" s="68">
        <f>'Growth Index'!B212/MAX('Growth Index'!B$3:B212)-1</f>
        <v>-0.11379274214441959</v>
      </c>
      <c r="C212" s="68">
        <f>'Growth Index'!C212/MAX('Growth Index'!C$3:C212)-1</f>
        <v>-8.4814645913615094E-2</v>
      </c>
      <c r="D212" s="68">
        <f>'Growth Index'!D212/MAX('Growth Index'!D$3:D212)-1</f>
        <v>-0.10483425523352607</v>
      </c>
      <c r="E212" s="68">
        <f>'Growth Index'!E212/MAX('Growth Index'!E$3:E212)-1</f>
        <v>-8.9696308505715305E-2</v>
      </c>
    </row>
    <row r="213" spans="1:5" x14ac:dyDescent="0.25">
      <c r="A213" s="63">
        <f>'Daily Prices'!A213</f>
        <v>42314</v>
      </c>
      <c r="B213" s="67">
        <f>'Growth Index'!B213/MAX('Growth Index'!B$3:B213)-1</f>
        <v>-0.11510533233024745</v>
      </c>
      <c r="C213" s="67">
        <f>'Growth Index'!C213/MAX('Growth Index'!C$3:C213)-1</f>
        <v>-9.6041402944608278E-2</v>
      </c>
      <c r="D213" s="67">
        <f>'Growth Index'!D213/MAX('Growth Index'!D$3:D213)-1</f>
        <v>-0.10254988913525498</v>
      </c>
      <c r="E213" s="67">
        <f>'Growth Index'!E213/MAX('Growth Index'!E$3:E213)-1</f>
        <v>-9.3870642703240526E-2</v>
      </c>
    </row>
    <row r="214" spans="1:5" x14ac:dyDescent="0.25">
      <c r="A214" s="60">
        <f>'Daily Prices'!A214</f>
        <v>42317</v>
      </c>
      <c r="B214" s="68">
        <f>'Growth Index'!B214/MAX('Growth Index'!B$3:B214)-1</f>
        <v>-0.11995140451529573</v>
      </c>
      <c r="C214" s="68">
        <f>'Growth Index'!C214/MAX('Growth Index'!C$3:C214)-1</f>
        <v>-9.0175265716914588E-2</v>
      </c>
      <c r="D214" s="68">
        <f>'Growth Index'!D214/MAX('Growth Index'!D$3:D214)-1</f>
        <v>-9.8046255454466436E-2</v>
      </c>
      <c r="E214" s="68">
        <f>'Growth Index'!E214/MAX('Growth Index'!E$3:E214)-1</f>
        <v>-9.1643105348463316E-2</v>
      </c>
    </row>
    <row r="215" spans="1:5" x14ac:dyDescent="0.25">
      <c r="A215" s="63">
        <f>'Daily Prices'!A215</f>
        <v>42318</v>
      </c>
      <c r="B215" s="67">
        <f>'Growth Index'!B215/MAX('Growth Index'!B$3:B215)-1</f>
        <v>-0.13269121080043322</v>
      </c>
      <c r="C215" s="67">
        <f>'Growth Index'!C215/MAX('Growth Index'!C$3:C215)-1</f>
        <v>-9.579222367255813E-2</v>
      </c>
      <c r="D215" s="67">
        <f>'Growth Index'!D215/MAX('Growth Index'!D$3:D215)-1</f>
        <v>-0.10881315542369263</v>
      </c>
      <c r="E215" s="67">
        <f>'Growth Index'!E215/MAX('Growth Index'!E$3:E215)-1</f>
        <v>-0.10108414596882931</v>
      </c>
    </row>
    <row r="216" spans="1:5" x14ac:dyDescent="0.25">
      <c r="A216" s="60">
        <f>'Daily Prices'!A216</f>
        <v>42321</v>
      </c>
      <c r="B216" s="68">
        <f>'Growth Index'!B216/MAX('Growth Index'!B$3:B216)-1</f>
        <v>-0.13716297916195619</v>
      </c>
      <c r="C216" s="68">
        <f>'Growth Index'!C216/MAX('Growth Index'!C$3:C216)-1</f>
        <v>-0.10235164193943391</v>
      </c>
      <c r="D216" s="68">
        <f>'Growth Index'!D216/MAX('Growth Index'!D$3:D216)-1</f>
        <v>-0.10529586289068971</v>
      </c>
      <c r="E216" s="68">
        <f>'Growth Index'!E216/MAX('Growth Index'!E$3:E216)-1</f>
        <v>-0.10401863792868349</v>
      </c>
    </row>
    <row r="217" spans="1:5" x14ac:dyDescent="0.25">
      <c r="A217" s="63">
        <f>'Daily Prices'!A217</f>
        <v>42324</v>
      </c>
      <c r="B217" s="67">
        <f>'Growth Index'!B217/MAX('Growth Index'!B$3:B217)-1</f>
        <v>-0.1321238591903372</v>
      </c>
      <c r="C217" s="67">
        <f>'Growth Index'!C217/MAX('Growth Index'!C$3:C217)-1</f>
        <v>-0.10121538948265085</v>
      </c>
      <c r="D217" s="67">
        <f>'Growth Index'!D217/MAX('Growth Index'!D$3:D217)-1</f>
        <v>-0.10040558347996942</v>
      </c>
      <c r="E217" s="67">
        <f>'Growth Index'!E217/MAX('Growth Index'!E$3:E217)-1</f>
        <v>-0.10052599621742331</v>
      </c>
    </row>
    <row r="218" spans="1:5" x14ac:dyDescent="0.25">
      <c r="A218" s="60">
        <f>'Daily Prices'!A218</f>
        <v>42325</v>
      </c>
      <c r="B218" s="68">
        <f>'Growth Index'!B218/MAX('Growth Index'!B$3:B218)-1</f>
        <v>-0.12860755945484292</v>
      </c>
      <c r="C218" s="68">
        <f>'Growth Index'!C218/MAX('Growth Index'!C$3:C218)-1</f>
        <v>-0.1056783861723577</v>
      </c>
      <c r="D218" s="68">
        <f>'Growth Index'!D218/MAX('Growth Index'!D$3:D218)-1</f>
        <v>-0.10173319866488884</v>
      </c>
      <c r="E218" s="68">
        <f>'Growth Index'!E218/MAX('Growth Index'!E$3:E218)-1</f>
        <v>-0.10161749880492688</v>
      </c>
    </row>
    <row r="219" spans="1:5" x14ac:dyDescent="0.25">
      <c r="A219" s="63">
        <f>'Daily Prices'!A219</f>
        <v>42326</v>
      </c>
      <c r="B219" s="67">
        <f>'Growth Index'!B219/MAX('Growth Index'!B$3:B219)-1</f>
        <v>-0.14147572735722891</v>
      </c>
      <c r="C219" s="67">
        <f>'Growth Index'!C219/MAX('Growth Index'!C$3:C219)-1</f>
        <v>-0.11293008072328148</v>
      </c>
      <c r="D219" s="67">
        <f>'Growth Index'!D219/MAX('Growth Index'!D$3:D219)-1</f>
        <v>-0.11461284137267136</v>
      </c>
      <c r="E219" s="67">
        <f>'Growth Index'!E219/MAX('Growth Index'!E$3:E219)-1</f>
        <v>-0.11237576033400676</v>
      </c>
    </row>
    <row r="220" spans="1:5" x14ac:dyDescent="0.25">
      <c r="A220" s="60">
        <f>'Daily Prices'!A220</f>
        <v>42327</v>
      </c>
      <c r="B220" s="68">
        <f>'Growth Index'!B220/MAX('Growth Index'!B$3:B220)-1</f>
        <v>-0.12936728503724604</v>
      </c>
      <c r="C220" s="68">
        <f>'Growth Index'!C220/MAX('Growth Index'!C$3:C220)-1</f>
        <v>-0.10162897181272346</v>
      </c>
      <c r="D220" s="68">
        <f>'Growth Index'!D220/MAX('Growth Index'!D$3:D220)-1</f>
        <v>-0.10210209025416062</v>
      </c>
      <c r="E220" s="68">
        <f>'Growth Index'!E220/MAX('Growth Index'!E$3:E220)-1</f>
        <v>-0.10033412489146776</v>
      </c>
    </row>
    <row r="221" spans="1:5" x14ac:dyDescent="0.25">
      <c r="A221" s="63">
        <f>'Daily Prices'!A221</f>
        <v>42328</v>
      </c>
      <c r="B221" s="67">
        <f>'Growth Index'!B221/MAX('Growth Index'!B$3:B221)-1</f>
        <v>-0.12847212278782494</v>
      </c>
      <c r="C221" s="67">
        <f>'Growth Index'!C221/MAX('Growth Index'!C$3:C221)-1</f>
        <v>-0.10185880954853754</v>
      </c>
      <c r="D221" s="67">
        <f>'Growth Index'!D221/MAX('Growth Index'!D$3:D221)-1</f>
        <v>-9.6767957326936771E-2</v>
      </c>
      <c r="E221" s="67">
        <f>'Growth Index'!E221/MAX('Growth Index'!E$3:E221)-1</f>
        <v>-9.8545297715856961E-2</v>
      </c>
    </row>
    <row r="222" spans="1:5" x14ac:dyDescent="0.25">
      <c r="A222" s="60">
        <f>'Daily Prices'!A222</f>
        <v>42331</v>
      </c>
      <c r="B222" s="68">
        <f>'Growth Index'!B222/MAX('Growth Index'!B$3:B222)-1</f>
        <v>-0.13012802134104473</v>
      </c>
      <c r="C222" s="68">
        <f>'Growth Index'!C222/MAX('Growth Index'!C$3:C222)-1</f>
        <v>-0.10796445528017118</v>
      </c>
      <c r="D222" s="68">
        <f>'Growth Index'!D222/MAX('Growth Index'!D$3:D222)-1</f>
        <v>-9.6071600476600238E-2</v>
      </c>
      <c r="E222" s="68">
        <f>'Growth Index'!E222/MAX('Growth Index'!E$3:E222)-1</f>
        <v>-0.10130189806460399</v>
      </c>
    </row>
    <row r="223" spans="1:5" x14ac:dyDescent="0.25">
      <c r="A223" s="63">
        <f>'Daily Prices'!A223</f>
        <v>42332</v>
      </c>
      <c r="B223" s="67">
        <f>'Growth Index'!B223/MAX('Growth Index'!B$3:B223)-1</f>
        <v>-0.13159693643606762</v>
      </c>
      <c r="C223" s="67">
        <f>'Growth Index'!C223/MAX('Growth Index'!C$3:C223)-1</f>
        <v>-0.10269124917311645</v>
      </c>
      <c r="D223" s="67">
        <f>'Growth Index'!D223/MAX('Growth Index'!D$3:D223)-1</f>
        <v>-0.1007133219180788</v>
      </c>
      <c r="E223" s="67">
        <f>'Growth Index'!E223/MAX('Growth Index'!E$3:E223)-1</f>
        <v>-0.10101659835390031</v>
      </c>
    </row>
    <row r="224" spans="1:5" x14ac:dyDescent="0.25">
      <c r="A224" s="60">
        <f>'Daily Prices'!A224</f>
        <v>42334</v>
      </c>
      <c r="B224" s="68">
        <f>'Growth Index'!B224/MAX('Growth Index'!B$3:B224)-1</f>
        <v>-0.12543524190100463</v>
      </c>
      <c r="C224" s="68">
        <f>'Growth Index'!C224/MAX('Growth Index'!C$3:C224)-1</f>
        <v>-0.10364965997202302</v>
      </c>
      <c r="D224" s="68">
        <f>'Growth Index'!D224/MAX('Growth Index'!D$3:D224)-1</f>
        <v>-9.7852932589500896E-2</v>
      </c>
      <c r="E224" s="68">
        <f>'Growth Index'!E224/MAX('Growth Index'!E$3:E224)-1</f>
        <v>-9.8629248171843487E-2</v>
      </c>
    </row>
    <row r="225" spans="1:5" x14ac:dyDescent="0.25">
      <c r="A225" s="63">
        <f>'Daily Prices'!A225</f>
        <v>42335</v>
      </c>
      <c r="B225" s="67">
        <f>'Growth Index'!B225/MAX('Growth Index'!B$3:B225)-1</f>
        <v>-0.11972230766561354</v>
      </c>
      <c r="C225" s="67">
        <f>'Growth Index'!C225/MAX('Growth Index'!C$3:C225)-1</f>
        <v>-0.1119800847485809</v>
      </c>
      <c r="D225" s="67">
        <f>'Growth Index'!D225/MAX('Growth Index'!D$3:D225)-1</f>
        <v>-8.7237929157033656E-2</v>
      </c>
      <c r="E225" s="67">
        <f>'Growth Index'!E225/MAX('Growth Index'!E$3:E225)-1</f>
        <v>-9.7031908845321313E-2</v>
      </c>
    </row>
    <row r="226" spans="1:5" x14ac:dyDescent="0.25">
      <c r="A226" s="60">
        <f>'Daily Prices'!A226</f>
        <v>42338</v>
      </c>
      <c r="B226" s="68">
        <f>'Growth Index'!B226/MAX('Growth Index'!B$3:B226)-1</f>
        <v>-0.11913373090620882</v>
      </c>
      <c r="C226" s="68">
        <f>'Growth Index'!C226/MAX('Growth Index'!C$3:C226)-1</f>
        <v>-0.11217136500631164</v>
      </c>
      <c r="D226" s="68">
        <f>'Growth Index'!D226/MAX('Growth Index'!D$3:D226)-1</f>
        <v>-8.3764035634533385E-2</v>
      </c>
      <c r="E226" s="68">
        <f>'Growth Index'!E226/MAX('Growth Index'!E$3:E226)-1</f>
        <v>-9.589759889703342E-2</v>
      </c>
    </row>
    <row r="227" spans="1:5" x14ac:dyDescent="0.25">
      <c r="A227" s="63">
        <f>'Daily Prices'!A227</f>
        <v>42339</v>
      </c>
      <c r="B227" s="67">
        <f>'Growth Index'!B227/MAX('Growth Index'!B$3:B227)-1</f>
        <v>-0.11833391337511134</v>
      </c>
      <c r="C227" s="67">
        <f>'Growth Index'!C227/MAX('Growth Index'!C$3:C227)-1</f>
        <v>-0.11048676743774388</v>
      </c>
      <c r="D227" s="67">
        <f>'Growth Index'!D227/MAX('Growth Index'!D$3:D227)-1</f>
        <v>-8.5284973684418675E-2</v>
      </c>
      <c r="E227" s="67">
        <f>'Growth Index'!E227/MAX('Growth Index'!E$3:E227)-1</f>
        <v>-9.5415372745557114E-2</v>
      </c>
    </row>
    <row r="228" spans="1:5" x14ac:dyDescent="0.25">
      <c r="A228" s="60">
        <f>'Daily Prices'!A228</f>
        <v>42340</v>
      </c>
      <c r="B228" s="68">
        <f>'Growth Index'!B228/MAX('Growth Index'!B$3:B228)-1</f>
        <v>-0.12007100654711567</v>
      </c>
      <c r="C228" s="68">
        <f>'Growth Index'!C228/MAX('Growth Index'!C$3:C228)-1</f>
        <v>-0.11773042394763589</v>
      </c>
      <c r="D228" s="68">
        <f>'Growth Index'!D228/MAX('Growth Index'!D$3:D228)-1</f>
        <v>-9.0271914527622066E-2</v>
      </c>
      <c r="E228" s="68">
        <f>'Growth Index'!E228/MAX('Growth Index'!E$3:E228)-1</f>
        <v>-0.10037611598081431</v>
      </c>
    </row>
    <row r="229" spans="1:5" x14ac:dyDescent="0.25">
      <c r="A229" s="63">
        <f>'Daily Prices'!A229</f>
        <v>42341</v>
      </c>
      <c r="B229" s="67">
        <f>'Growth Index'!B229/MAX('Growth Index'!B$3:B229)-1</f>
        <v>-0.12786131015771574</v>
      </c>
      <c r="C229" s="67">
        <f>'Growth Index'!C229/MAX('Growth Index'!C$3:C229)-1</f>
        <v>-0.11407638073135717</v>
      </c>
      <c r="D229" s="67">
        <f>'Growth Index'!D229/MAX('Growth Index'!D$3:D229)-1</f>
        <v>-9.817250712138359E-2</v>
      </c>
      <c r="E229" s="67">
        <f>'Growth Index'!E229/MAX('Growth Index'!E$3:E229)-1</f>
        <v>-0.10361900187937023</v>
      </c>
    </row>
    <row r="230" spans="1:5" x14ac:dyDescent="0.25">
      <c r="A230" s="60">
        <f>'Daily Prices'!A230</f>
        <v>42342</v>
      </c>
      <c r="B230" s="68">
        <f>'Growth Index'!B230/MAX('Growth Index'!B$3:B230)-1</f>
        <v>-0.13623378929221464</v>
      </c>
      <c r="C230" s="68">
        <f>'Growth Index'!C230/MAX('Growth Index'!C$3:C230)-1</f>
        <v>-9.559152383549141E-2</v>
      </c>
      <c r="D230" s="68">
        <f>'Growth Index'!D230/MAX('Growth Index'!D$3:D230)-1</f>
        <v>-0.10508084052047295</v>
      </c>
      <c r="E230" s="68">
        <f>'Growth Index'!E230/MAX('Growth Index'!E$3:E230)-1</f>
        <v>-0.1007793260714287</v>
      </c>
    </row>
    <row r="231" spans="1:5" x14ac:dyDescent="0.25">
      <c r="A231" s="63">
        <f>'Daily Prices'!A231</f>
        <v>42345</v>
      </c>
      <c r="B231" s="67">
        <f>'Growth Index'!B231/MAX('Growth Index'!B$3:B231)-1</f>
        <v>-0.1398723863165835</v>
      </c>
      <c r="C231" s="67">
        <f>'Growth Index'!C231/MAX('Growth Index'!C$3:C231)-1</f>
        <v>-9.7840793786692748E-2</v>
      </c>
      <c r="D231" s="67">
        <f>'Growth Index'!D231/MAX('Growth Index'!D$3:D231)-1</f>
        <v>-0.10806748151596735</v>
      </c>
      <c r="E231" s="67">
        <f>'Growth Index'!E231/MAX('Growth Index'!E$3:E231)-1</f>
        <v>-0.10371055664541184</v>
      </c>
    </row>
    <row r="232" spans="1:5" x14ac:dyDescent="0.25">
      <c r="A232" s="60">
        <f>'Daily Prices'!A232</f>
        <v>42346</v>
      </c>
      <c r="B232" s="68">
        <f>'Growth Index'!B232/MAX('Growth Index'!B$3:B232)-1</f>
        <v>-0.14727693126117403</v>
      </c>
      <c r="C232" s="68">
        <f>'Growth Index'!C232/MAX('Growth Index'!C$3:C232)-1</f>
        <v>-0.10011555939930161</v>
      </c>
      <c r="D232" s="68">
        <f>'Growth Index'!D232/MAX('Growth Index'!D$3:D232)-1</f>
        <v>-0.11596018338054659</v>
      </c>
      <c r="E232" s="68">
        <f>'Growth Index'!E232/MAX('Growth Index'!E$3:E232)-1</f>
        <v>-0.10930867453405257</v>
      </c>
    </row>
    <row r="233" spans="1:5" x14ac:dyDescent="0.25">
      <c r="A233" s="63">
        <f>'Daily Prices'!A233</f>
        <v>42347</v>
      </c>
      <c r="B233" s="67">
        <f>'Growth Index'!B233/MAX('Growth Index'!B$3:B233)-1</f>
        <v>-0.1565176200745434</v>
      </c>
      <c r="C233" s="67">
        <f>'Growth Index'!C233/MAX('Growth Index'!C$3:C233)-1</f>
        <v>-9.221617457318787E-2</v>
      </c>
      <c r="D233" s="67">
        <f>'Growth Index'!D233/MAX('Growth Index'!D$3:D233)-1</f>
        <v>-0.12875302806732414</v>
      </c>
      <c r="E233" s="67">
        <f>'Growth Index'!E233/MAX('Growth Index'!E$3:E233)-1</f>
        <v>-0.11294357129172228</v>
      </c>
    </row>
    <row r="234" spans="1:5" x14ac:dyDescent="0.25">
      <c r="A234" s="60">
        <f>'Daily Prices'!A234</f>
        <v>42348</v>
      </c>
      <c r="B234" s="68">
        <f>'Growth Index'!B234/MAX('Growth Index'!B$3:B234)-1</f>
        <v>-0.14923132953324481</v>
      </c>
      <c r="C234" s="68">
        <f>'Growth Index'!C234/MAX('Growth Index'!C$3:C234)-1</f>
        <v>-0.10252785087022431</v>
      </c>
      <c r="D234" s="68">
        <f>'Growth Index'!D234/MAX('Growth Index'!D$3:D234)-1</f>
        <v>-0.12200053656958498</v>
      </c>
      <c r="E234" s="68">
        <f>'Growth Index'!E234/MAX('Growth Index'!E$3:E234)-1</f>
        <v>-0.11261274768932061</v>
      </c>
    </row>
    <row r="235" spans="1:5" x14ac:dyDescent="0.25">
      <c r="A235" s="63">
        <f>'Daily Prices'!A235</f>
        <v>42349</v>
      </c>
      <c r="B235" s="67">
        <f>'Growth Index'!B235/MAX('Growth Index'!B$3:B235)-1</f>
        <v>-0.15623529189802288</v>
      </c>
      <c r="C235" s="67">
        <f>'Growth Index'!C235/MAX('Growth Index'!C$3:C235)-1</f>
        <v>-9.485654545844957E-2</v>
      </c>
      <c r="D235" s="67">
        <f>'Growth Index'!D235/MAX('Growth Index'!D$3:D235)-1</f>
        <v>-0.13301204914346187</v>
      </c>
      <c r="E235" s="67">
        <f>'Growth Index'!E235/MAX('Growth Index'!E$3:E235)-1</f>
        <v>-0.11510910921024387</v>
      </c>
    </row>
    <row r="236" spans="1:5" x14ac:dyDescent="0.25">
      <c r="A236" s="60">
        <f>'Daily Prices'!A236</f>
        <v>42352</v>
      </c>
      <c r="B236" s="68">
        <f>'Growth Index'!B236/MAX('Growth Index'!B$3:B236)-1</f>
        <v>-0.1526667715570863</v>
      </c>
      <c r="C236" s="68">
        <f>'Growth Index'!C236/MAX('Growth Index'!C$3:C236)-1</f>
        <v>-0.10047463376361643</v>
      </c>
      <c r="D236" s="68">
        <f>'Growth Index'!D236/MAX('Growth Index'!D$3:D236)-1</f>
        <v>-0.1305540870031805</v>
      </c>
      <c r="E236" s="68">
        <f>'Growth Index'!E236/MAX('Growth Index'!E$3:E236)-1</f>
        <v>-0.11543071089321699</v>
      </c>
    </row>
    <row r="237" spans="1:5" x14ac:dyDescent="0.25">
      <c r="A237" s="63">
        <f>'Daily Prices'!A237</f>
        <v>42353</v>
      </c>
      <c r="B237" s="67">
        <f>'Growth Index'!B237/MAX('Growth Index'!B$3:B237)-1</f>
        <v>-0.1469363181508373</v>
      </c>
      <c r="C237" s="67">
        <f>'Growth Index'!C237/MAX('Growth Index'!C$3:C237)-1</f>
        <v>-0.10864881911757629</v>
      </c>
      <c r="D237" s="67">
        <f>'Growth Index'!D237/MAX('Growth Index'!D$3:D237)-1</f>
        <v>-0.12569142514459797</v>
      </c>
      <c r="E237" s="67">
        <f>'Growth Index'!E237/MAX('Growth Index'!E$3:E237)-1</f>
        <v>-0.115367164616062</v>
      </c>
    </row>
    <row r="238" spans="1:5" x14ac:dyDescent="0.25">
      <c r="A238" s="60">
        <f>'Daily Prices'!A238</f>
        <v>42354</v>
      </c>
      <c r="B238" s="68">
        <f>'Growth Index'!B238/MAX('Growth Index'!B$3:B238)-1</f>
        <v>-0.141076492405944</v>
      </c>
      <c r="C238" s="68">
        <f>'Growth Index'!C238/MAX('Growth Index'!C$3:C238)-1</f>
        <v>-0.10107585411407627</v>
      </c>
      <c r="D238" s="68">
        <f>'Growth Index'!D238/MAX('Growth Index'!D$3:D238)-1</f>
        <v>-0.11936108765811082</v>
      </c>
      <c r="E238" s="68">
        <f>'Growth Index'!E238/MAX('Growth Index'!E$3:E238)-1</f>
        <v>-0.10861627988443889</v>
      </c>
    </row>
    <row r="239" spans="1:5" x14ac:dyDescent="0.25">
      <c r="A239" s="63">
        <f>'Daily Prices'!A239</f>
        <v>42355</v>
      </c>
      <c r="B239" s="67">
        <f>'Growth Index'!B239/MAX('Growth Index'!B$3:B239)-1</f>
        <v>-0.13065224883825932</v>
      </c>
      <c r="C239" s="67">
        <f>'Growth Index'!C239/MAX('Growth Index'!C$3:C239)-1</f>
        <v>-0.12479561082769142</v>
      </c>
      <c r="D239" s="67">
        <f>'Growth Index'!D239/MAX('Growth Index'!D$3:D239)-1</f>
        <v>-0.10991193946232614</v>
      </c>
      <c r="E239" s="67">
        <f>'Growth Index'!E239/MAX('Growth Index'!E$3:E239)-1</f>
        <v>-0.11190980564488473</v>
      </c>
    </row>
    <row r="240" spans="1:5" x14ac:dyDescent="0.25">
      <c r="A240" s="60">
        <f>'Daily Prices'!A240</f>
        <v>42356</v>
      </c>
      <c r="B240" s="68">
        <f>'Growth Index'!B240/MAX('Growth Index'!B$3:B240)-1</f>
        <v>-0.14023927818320736</v>
      </c>
      <c r="C240" s="68">
        <f>'Growth Index'!C240/MAX('Growth Index'!C$3:C240)-1</f>
        <v>-0.11571036376029253</v>
      </c>
      <c r="D240" s="68">
        <f>'Growth Index'!D240/MAX('Growth Index'!D$3:D240)-1</f>
        <v>-0.11759750968587046</v>
      </c>
      <c r="E240" s="68">
        <f>'Growth Index'!E240/MAX('Growth Index'!E$3:E240)-1</f>
        <v>-0.11346081250702778</v>
      </c>
    </row>
    <row r="241" spans="1:5" x14ac:dyDescent="0.25">
      <c r="A241" s="63">
        <f>'Daily Prices'!A241</f>
        <v>42359</v>
      </c>
      <c r="B241" s="67">
        <f>'Growth Index'!B241/MAX('Growth Index'!B$3:B241)-1</f>
        <v>-0.13293917444950143</v>
      </c>
      <c r="C241" s="67">
        <f>'Growth Index'!C241/MAX('Growth Index'!C$3:C241)-1</f>
        <v>-0.10285665698626911</v>
      </c>
      <c r="D241" s="67">
        <f>'Growth Index'!D241/MAX('Growth Index'!D$3:D241)-1</f>
        <v>-0.10862575060561386</v>
      </c>
      <c r="E241" s="67">
        <f>'Growth Index'!E241/MAX('Growth Index'!E$3:E241)-1</f>
        <v>-0.10334386200917156</v>
      </c>
    </row>
    <row r="242" spans="1:5" x14ac:dyDescent="0.25">
      <c r="A242" s="60">
        <f>'Daily Prices'!A242</f>
        <v>42360</v>
      </c>
      <c r="B242" s="68">
        <f>'Growth Index'!B242/MAX('Growth Index'!B$3:B242)-1</f>
        <v>-0.13783275054014565</v>
      </c>
      <c r="C242" s="68">
        <f>'Growth Index'!C242/MAX('Growth Index'!C$3:C242)-1</f>
        <v>-0.10610025773225129</v>
      </c>
      <c r="D242" s="68">
        <f>'Growth Index'!D242/MAX('Growth Index'!D$3:D242)-1</f>
        <v>-0.11253757959773103</v>
      </c>
      <c r="E242" s="68">
        <f>'Growth Index'!E242/MAX('Growth Index'!E$3:E242)-1</f>
        <v>-0.10733928277362348</v>
      </c>
    </row>
    <row r="243" spans="1:5" x14ac:dyDescent="0.25">
      <c r="A243" s="63">
        <f>'Daily Prices'!A243</f>
        <v>42361</v>
      </c>
      <c r="B243" s="67">
        <f>'Growth Index'!B243/MAX('Growth Index'!B$3:B243)-1</f>
        <v>-0.12908495686072574</v>
      </c>
      <c r="C243" s="67">
        <f>'Growth Index'!C243/MAX('Growth Index'!C$3:C243)-1</f>
        <v>-0.11402677094685087</v>
      </c>
      <c r="D243" s="67">
        <f>'Growth Index'!D243/MAX('Growth Index'!D$3:D243)-1</f>
        <v>-0.10421088762812603</v>
      </c>
      <c r="E243" s="67">
        <f>'Growth Index'!E243/MAX('Growth Index'!E$3:E243)-1</f>
        <v>-0.10527569696859118</v>
      </c>
    </row>
    <row r="244" spans="1:5" x14ac:dyDescent="0.25">
      <c r="A244" s="60">
        <f>'Daily Prices'!A244</f>
        <v>42362</v>
      </c>
      <c r="B244" s="68">
        <f>'Growth Index'!B244/MAX('Growth Index'!B$3:B244)-1</f>
        <v>-0.12947543222658164</v>
      </c>
      <c r="C244" s="68">
        <f>'Growth Index'!C244/MAX('Growth Index'!C$3:C244)-1</f>
        <v>-0.11402677094685087</v>
      </c>
      <c r="D244" s="68">
        <f>'Growth Index'!D244/MAX('Growth Index'!D$3:D244)-1</f>
        <v>-0.10471392161349669</v>
      </c>
      <c r="E244" s="68">
        <f>'Growth Index'!E244/MAX('Growth Index'!E$3:E244)-1</f>
        <v>-0.10554677285904057</v>
      </c>
    </row>
    <row r="245" spans="1:5" x14ac:dyDescent="0.25">
      <c r="A245" s="63">
        <f>'Daily Prices'!A245</f>
        <v>42366</v>
      </c>
      <c r="B245" s="67">
        <f>'Growth Index'!B245/MAX('Growth Index'!B$3:B245)-1</f>
        <v>-0.12289159305526531</v>
      </c>
      <c r="C245" s="67">
        <f>'Growth Index'!C245/MAX('Growth Index'!C$3:C245)-1</f>
        <v>-0.11402677094685087</v>
      </c>
      <c r="D245" s="67">
        <f>'Growth Index'!D245/MAX('Growth Index'!D$3:D245)-1</f>
        <v>-0.10012348991170306</v>
      </c>
      <c r="E245" s="67">
        <f>'Growth Index'!E245/MAX('Growth Index'!E$3:E245)-1</f>
        <v>-0.10214148044392812</v>
      </c>
    </row>
    <row r="246" spans="1:5" x14ac:dyDescent="0.25">
      <c r="A246" s="60">
        <f>'Daily Prices'!A246</f>
        <v>42367</v>
      </c>
      <c r="B246" s="68">
        <f>'Growth Index'!B246/MAX('Growth Index'!B$3:B246)-1</f>
        <v>-0.12136371921216238</v>
      </c>
      <c r="C246" s="68">
        <f>'Growth Index'!C246/MAX('Growth Index'!C$3:C246)-1</f>
        <v>-0.10921311471703521</v>
      </c>
      <c r="D246" s="68">
        <f>'Growth Index'!D246/MAX('Growth Index'!D$3:D246)-1</f>
        <v>-9.9843369025732098E-2</v>
      </c>
      <c r="E246" s="68">
        <f>'Growth Index'!E246/MAX('Growth Index'!E$3:E246)-1</f>
        <v>-9.9637134333556698E-2</v>
      </c>
    </row>
    <row r="247" spans="1:5" x14ac:dyDescent="0.25">
      <c r="A247" s="63">
        <f>'Daily Prices'!A247</f>
        <v>42368</v>
      </c>
      <c r="B247" s="67">
        <f>'Growth Index'!B247/MAX('Growth Index'!B$3:B247)-1</f>
        <v>-0.12538807490254078</v>
      </c>
      <c r="C247" s="67">
        <f>'Growth Index'!C247/MAX('Growth Index'!C$3:C247)-1</f>
        <v>-0.1153441305156796</v>
      </c>
      <c r="D247" s="67">
        <f>'Growth Index'!D247/MAX('Growth Index'!D$3:D247)-1</f>
        <v>-0.10587188612099685</v>
      </c>
      <c r="E247" s="67">
        <f>'Growth Index'!E247/MAX('Growth Index'!E$3:E247)-1</f>
        <v>-0.10516203409573099</v>
      </c>
    </row>
    <row r="248" spans="1:5" x14ac:dyDescent="0.25">
      <c r="A248" s="60">
        <f>'Daily Prices'!A248</f>
        <v>42369</v>
      </c>
      <c r="B248" s="68">
        <f>'Growth Index'!B248/MAX('Growth Index'!B$3:B248)-1</f>
        <v>-0.1200814506682043</v>
      </c>
      <c r="C248" s="68">
        <f>'Growth Index'!C248/MAX('Growth Index'!C$3:C248)-1</f>
        <v>-0.1153441305156796</v>
      </c>
      <c r="D248" s="68">
        <f>'Growth Index'!D248/MAX('Growth Index'!D$3:D248)-1</f>
        <v>-0.10346915908499144</v>
      </c>
      <c r="E248" s="68">
        <f>'Growth Index'!E248/MAX('Growth Index'!E$3:E248)-1</f>
        <v>-0.10281184058349668</v>
      </c>
    </row>
    <row r="249" spans="1:5" x14ac:dyDescent="0.25">
      <c r="A249" s="63">
        <f>'Daily Prices'!A249</f>
        <v>42370</v>
      </c>
      <c r="B249" s="67">
        <f>'Growth Index'!B249/MAX('Growth Index'!B$3:B249)-1</f>
        <v>-0.11862062134434659</v>
      </c>
      <c r="C249" s="67">
        <f>'Growth Index'!C249/MAX('Growth Index'!C$3:C249)-1</f>
        <v>-0.1153441305156796</v>
      </c>
      <c r="D249" s="67">
        <f>'Growth Index'!D249/MAX('Growth Index'!D$3:D249)-1</f>
        <v>-9.6596333967222225E-2</v>
      </c>
      <c r="E249" s="67">
        <f>'Growth Index'!E249/MAX('Growth Index'!E$3:E249)-1</f>
        <v>-0.10030163131101577</v>
      </c>
    </row>
    <row r="250" spans="1:5" x14ac:dyDescent="0.25">
      <c r="A250" s="60">
        <f>'Daily Prices'!A250</f>
        <v>42373</v>
      </c>
      <c r="B250" s="68">
        <f>'Growth Index'!B250/MAX('Growth Index'!B$3:B250)-1</f>
        <v>-0.13673106421887871</v>
      </c>
      <c r="C250" s="68">
        <f>'Growth Index'!C250/MAX('Growth Index'!C$3:C250)-1</f>
        <v>-9.5059380400166149E-2</v>
      </c>
      <c r="D250" s="68">
        <f>'Growth Index'!D250/MAX('Growth Index'!D$3:D250)-1</f>
        <v>-9.8254909600465123E-2</v>
      </c>
      <c r="E250" s="68">
        <f>'Growth Index'!E250/MAX('Growth Index'!E$3:E250)-1</f>
        <v>-9.8091353714207852E-2</v>
      </c>
    </row>
    <row r="251" spans="1:5" x14ac:dyDescent="0.25">
      <c r="A251" s="63">
        <f>'Daily Prices'!A251</f>
        <v>42375</v>
      </c>
      <c r="B251" s="67">
        <f>'Growth Index'!B251/MAX('Growth Index'!B$3:B251)-1</f>
        <v>-0.14404262279506874</v>
      </c>
      <c r="C251" s="67">
        <f>'Growth Index'!C251/MAX('Growth Index'!C$3:C251)-1</f>
        <v>-8.3579927454168423E-2</v>
      </c>
      <c r="D251" s="67">
        <f>'Growth Index'!D251/MAX('Growth Index'!D$3:D251)-1</f>
        <v>-9.9910440223781372E-2</v>
      </c>
      <c r="E251" s="67">
        <f>'Growth Index'!E251/MAX('Growth Index'!E$3:E251)-1</f>
        <v>-9.6303353070131603E-2</v>
      </c>
    </row>
    <row r="252" spans="1:5" x14ac:dyDescent="0.25">
      <c r="A252" s="60">
        <f>'Daily Prices'!A252</f>
        <v>42376</v>
      </c>
      <c r="B252" s="68">
        <f>'Growth Index'!B252/MAX('Growth Index'!B$3:B252)-1</f>
        <v>-0.16272412325814756</v>
      </c>
      <c r="C252" s="68">
        <f>'Growth Index'!C252/MAX('Growth Index'!C$3:C252)-1</f>
        <v>-7.3229191301481422E-2</v>
      </c>
      <c r="D252" s="68">
        <f>'Growth Index'!D252/MAX('Growth Index'!D$3:D252)-1</f>
        <v>-0.11153185708926805</v>
      </c>
      <c r="E252" s="68">
        <f>'Growth Index'!E252/MAX('Growth Index'!E$3:E252)-1</f>
        <v>-0.10163796546802173</v>
      </c>
    </row>
    <row r="253" spans="1:5" x14ac:dyDescent="0.25">
      <c r="A253" s="63">
        <f>'Daily Prices'!A253</f>
        <v>42377</v>
      </c>
      <c r="B253" s="67">
        <f>'Growth Index'!B253/MAX('Growth Index'!B$3:B253)-1</f>
        <v>-0.15994463942008819</v>
      </c>
      <c r="C253" s="67">
        <f>'Growth Index'!C253/MAX('Growth Index'!C$3:C253)-1</f>
        <v>-7.3975096390553108E-2</v>
      </c>
      <c r="D253" s="67">
        <f>'Growth Index'!D253/MAX('Growth Index'!D$3:D253)-1</f>
        <v>-0.12300322518627871</v>
      </c>
      <c r="E253" s="67">
        <f>'Growth Index'!E253/MAX('Growth Index'!E$3:E253)-1</f>
        <v>-0.10451223428024137</v>
      </c>
    </row>
    <row r="254" spans="1:5" x14ac:dyDescent="0.25">
      <c r="A254" s="60">
        <f>'Daily Prices'!A254</f>
        <v>42380</v>
      </c>
      <c r="B254" s="68">
        <f>'Growth Index'!B254/MAX('Growth Index'!B$3:B254)-1</f>
        <v>-0.16362669746447034</v>
      </c>
      <c r="C254" s="68">
        <f>'Growth Index'!C254/MAX('Growth Index'!C$3:C254)-1</f>
        <v>-7.6494896660305511E-2</v>
      </c>
      <c r="D254" s="68">
        <f>'Growth Index'!D254/MAX('Growth Index'!D$3:D254)-1</f>
        <v>-0.13432648185457208</v>
      </c>
      <c r="E254" s="68">
        <f>'Growth Index'!E254/MAX('Growth Index'!E$3:E254)-1</f>
        <v>-0.11013302437523886</v>
      </c>
    </row>
    <row r="255" spans="1:5" x14ac:dyDescent="0.25">
      <c r="A255" s="63">
        <f>'Daily Prices'!A255</f>
        <v>42381</v>
      </c>
      <c r="B255" s="67">
        <f>'Growth Index'!B255/MAX('Growth Index'!B$3:B255)-1</f>
        <v>-0.16844480635757209</v>
      </c>
      <c r="C255" s="67">
        <f>'Growth Index'!C255/MAX('Growth Index'!C$3:C255)-1</f>
        <v>-8.8578458627761703E-2</v>
      </c>
      <c r="D255" s="67">
        <f>'Growth Index'!D255/MAX('Growth Index'!D$3:D255)-1</f>
        <v>-0.14550353942013416</v>
      </c>
      <c r="E255" s="67">
        <f>'Growth Index'!E255/MAX('Growth Index'!E$3:E255)-1</f>
        <v>-0.11977510443840855</v>
      </c>
    </row>
    <row r="256" spans="1:5" x14ac:dyDescent="0.25">
      <c r="A256" s="60">
        <f>'Daily Prices'!A256</f>
        <v>42382</v>
      </c>
      <c r="B256" s="68">
        <f>'Growth Index'!B256/MAX('Growth Index'!B$3:B256)-1</f>
        <v>-0.16264730843207764</v>
      </c>
      <c r="C256" s="68">
        <f>'Growth Index'!C256/MAX('Growth Index'!C$3:C256)-1</f>
        <v>-8.7231333188230065E-2</v>
      </c>
      <c r="D256" s="68">
        <f>'Growth Index'!D256/MAX('Growth Index'!D$3:D256)-1</f>
        <v>-0.15653628551814502</v>
      </c>
      <c r="E256" s="68">
        <f>'Growth Index'!E256/MAX('Growth Index'!E$3:E256)-1</f>
        <v>-0.12082313411147527</v>
      </c>
    </row>
    <row r="257" spans="1:5" x14ac:dyDescent="0.25">
      <c r="A257" s="63">
        <f>'Daily Prices'!A257</f>
        <v>42383</v>
      </c>
      <c r="B257" s="67">
        <f>'Growth Index'!B257/MAX('Growth Index'!B$3:B257)-1</f>
        <v>-0.1653809729002006</v>
      </c>
      <c r="C257" s="67">
        <f>'Growth Index'!C257/MAX('Growth Index'!C$3:C257)-1</f>
        <v>-7.9022106999137476E-2</v>
      </c>
      <c r="D257" s="67">
        <f>'Growth Index'!D257/MAX('Growth Index'!D$3:D257)-1</f>
        <v>-0.16404825969967907</v>
      </c>
      <c r="E257" s="67">
        <f>'Growth Index'!E257/MAX('Growth Index'!E$3:E257)-1</f>
        <v>-0.12087036382270744</v>
      </c>
    </row>
    <row r="258" spans="1:5" x14ac:dyDescent="0.25">
      <c r="A258" s="60">
        <f>'Daily Prices'!A258</f>
        <v>42384</v>
      </c>
      <c r="B258" s="68">
        <f>'Growth Index'!B258/MAX('Growth Index'!B$3:B258)-1</f>
        <v>-0.17609226134425215</v>
      </c>
      <c r="C258" s="68">
        <f>'Growth Index'!C258/MAX('Growth Index'!C$3:C258)-1</f>
        <v>-6.7379381344636613E-2</v>
      </c>
      <c r="D258" s="68">
        <f>'Growth Index'!D258/MAX('Growth Index'!D$3:D258)-1</f>
        <v>-0.18339435497234324</v>
      </c>
      <c r="E258" s="68">
        <f>'Growth Index'!E258/MAX('Growth Index'!E$3:E258)-1</f>
        <v>-0.1259132478707562</v>
      </c>
    </row>
    <row r="259" spans="1:5" x14ac:dyDescent="0.25">
      <c r="A259" s="63">
        <f>'Daily Prices'!A259</f>
        <v>42387</v>
      </c>
      <c r="B259" s="67">
        <f>'Growth Index'!B259/MAX('Growth Index'!B$3:B259)-1</f>
        <v>-0.18507656383025628</v>
      </c>
      <c r="C259" s="67">
        <f>'Growth Index'!C259/MAX('Growth Index'!C$3:C259)-1</f>
        <v>-7.4383529350592781E-2</v>
      </c>
      <c r="D259" s="67">
        <f>'Growth Index'!D259/MAX('Growth Index'!D$3:D259)-1</f>
        <v>-0.1976529026047299</v>
      </c>
      <c r="E259" s="67">
        <f>'Growth Index'!E259/MAX('Growth Index'!E$3:E259)-1</f>
        <v>-0.13597717428807155</v>
      </c>
    </row>
    <row r="260" spans="1:5" x14ac:dyDescent="0.25">
      <c r="A260" s="60">
        <f>'Daily Prices'!A260</f>
        <v>42388</v>
      </c>
      <c r="B260" s="68">
        <f>'Growth Index'!B260/MAX('Growth Index'!B$3:B260)-1</f>
        <v>-0.17525673165717481</v>
      </c>
      <c r="C260" s="68">
        <f>'Growth Index'!C260/MAX('Growth Index'!C$3:C260)-1</f>
        <v>-7.5844066525339704E-2</v>
      </c>
      <c r="D260" s="68">
        <f>'Growth Index'!D260/MAX('Growth Index'!D$3:D260)-1</f>
        <v>-0.18690770214075503</v>
      </c>
      <c r="E260" s="68">
        <f>'Growth Index'!E260/MAX('Growth Index'!E$3:E260)-1</f>
        <v>-0.12992771707425721</v>
      </c>
    </row>
    <row r="261" spans="1:5" x14ac:dyDescent="0.25">
      <c r="A261" s="63">
        <f>'Daily Prices'!A261</f>
        <v>42389</v>
      </c>
      <c r="B261" s="67">
        <f>'Growth Index'!B261/MAX('Growth Index'!B$3:B261)-1</f>
        <v>-0.18933271162737197</v>
      </c>
      <c r="C261" s="67">
        <f>'Growth Index'!C261/MAX('Growth Index'!C$3:C261)-1</f>
        <v>-5.7297919566588584E-2</v>
      </c>
      <c r="D261" s="67">
        <f>'Growth Index'!D261/MAX('Growth Index'!D$3:D261)-1</f>
        <v>-0.20563042980801882</v>
      </c>
      <c r="E261" s="67">
        <f>'Growth Index'!E261/MAX('Growth Index'!E$3:E261)-1</f>
        <v>-0.13340872182847485</v>
      </c>
    </row>
    <row r="262" spans="1:5" x14ac:dyDescent="0.25">
      <c r="A262" s="60">
        <f>'Daily Prices'!A262</f>
        <v>42390</v>
      </c>
      <c r="B262" s="68">
        <f>'Growth Index'!B262/MAX('Growth Index'!B$3:B262)-1</f>
        <v>-0.19269605552498992</v>
      </c>
      <c r="C262" s="68">
        <f>'Growth Index'!C262/MAX('Growth Index'!C$3:C262)-1</f>
        <v>-6.5572957216647354E-2</v>
      </c>
      <c r="D262" s="68">
        <f>'Growth Index'!D262/MAX('Growth Index'!D$3:D262)-1</f>
        <v>-0.20894453606457808</v>
      </c>
      <c r="E262" s="68">
        <f>'Growth Index'!E262/MAX('Growth Index'!E$3:E262)-1</f>
        <v>-0.13861473053347229</v>
      </c>
    </row>
    <row r="263" spans="1:5" x14ac:dyDescent="0.25">
      <c r="A263" s="63">
        <f>'Daily Prices'!A263</f>
        <v>42391</v>
      </c>
      <c r="B263" s="67">
        <f>'Growth Index'!B263/MAX('Growth Index'!B$3:B263)-1</f>
        <v>-0.17674518736584721</v>
      </c>
      <c r="C263" s="67">
        <f>'Growth Index'!C263/MAX('Growth Index'!C$3:C263)-1</f>
        <v>-6.9466257748076576E-2</v>
      </c>
      <c r="D263" s="67">
        <f>'Growth Index'!D263/MAX('Growth Index'!D$3:D263)-1</f>
        <v>-0.18837932313325101</v>
      </c>
      <c r="E263" s="67">
        <f>'Growth Index'!E263/MAX('Growth Index'!E$3:E263)-1</f>
        <v>-0.12822641685330072</v>
      </c>
    </row>
    <row r="264" spans="1:5" x14ac:dyDescent="0.25">
      <c r="A264" s="60">
        <f>'Daily Prices'!A264</f>
        <v>42394</v>
      </c>
      <c r="B264" s="68">
        <f>'Growth Index'!B264/MAX('Growth Index'!B$3:B264)-1</f>
        <v>-0.17505088139959235</v>
      </c>
      <c r="C264" s="68">
        <f>'Growth Index'!C264/MAX('Growth Index'!C$3:C264)-1</f>
        <v>-5.8749037161999085E-2</v>
      </c>
      <c r="D264" s="68">
        <f>'Growth Index'!D264/MAX('Growth Index'!D$3:D264)-1</f>
        <v>-0.18780527258523994</v>
      </c>
      <c r="E264" s="68">
        <f>'Growth Index'!E264/MAX('Growth Index'!E$3:E264)-1</f>
        <v>-0.12348700464030948</v>
      </c>
    </row>
    <row r="265" spans="1:5" x14ac:dyDescent="0.25">
      <c r="A265" s="63">
        <f>'Daily Prices'!A265</f>
        <v>42396</v>
      </c>
      <c r="B265" s="67">
        <f>'Growth Index'!B265/MAX('Growth Index'!B$3:B265)-1</f>
        <v>-0.17483391320665786</v>
      </c>
      <c r="C265" s="67">
        <f>'Growth Index'!C265/MAX('Growth Index'!C$3:C265)-1</f>
        <v>-4.5618645944261349E-2</v>
      </c>
      <c r="D265" s="67">
        <f>'Growth Index'!D265/MAX('Growth Index'!D$3:D265)-1</f>
        <v>-0.18504746273603168</v>
      </c>
      <c r="E265" s="67">
        <f>'Growth Index'!E265/MAX('Growth Index'!E$3:E265)-1</f>
        <v>-0.11763406457646919</v>
      </c>
    </row>
    <row r="266" spans="1:5" x14ac:dyDescent="0.25">
      <c r="A266" s="60">
        <f>'Daily Prices'!A266</f>
        <v>42397</v>
      </c>
      <c r="B266" s="68">
        <f>'Growth Index'!B266/MAX('Growth Index'!B$3:B266)-1</f>
        <v>-0.17560273528162174</v>
      </c>
      <c r="C266" s="68">
        <f>'Growth Index'!C266/MAX('Growth Index'!C$3:C266)-1</f>
        <v>-4.7963618821524445E-2</v>
      </c>
      <c r="D266" s="68">
        <f>'Growth Index'!D266/MAX('Growth Index'!D$3:D266)-1</f>
        <v>-0.1900975294126932</v>
      </c>
      <c r="E266" s="68">
        <f>'Growth Index'!E266/MAX('Growth Index'!E$3:E266)-1</f>
        <v>-0.12038825351954674</v>
      </c>
    </row>
    <row r="267" spans="1:5" x14ac:dyDescent="0.25">
      <c r="A267" s="63">
        <f>'Daily Prices'!A267</f>
        <v>42398</v>
      </c>
      <c r="B267" s="67">
        <f>'Growth Index'!B267/MAX('Growth Index'!B$3:B267)-1</f>
        <v>-0.1620887164074104</v>
      </c>
      <c r="C267" s="67">
        <f>'Growth Index'!C267/MAX('Growth Index'!C$3:C267)-1</f>
        <v>-5.2216119311657261E-2</v>
      </c>
      <c r="D267" s="67">
        <f>'Growth Index'!D267/MAX('Growth Index'!D$3:D267)-1</f>
        <v>-0.18071742509725353</v>
      </c>
      <c r="E267" s="67">
        <f>'Growth Index'!E267/MAX('Growth Index'!E$3:E267)-1</f>
        <v>-0.11457787610313674</v>
      </c>
    </row>
    <row r="268" spans="1:5" x14ac:dyDescent="0.25">
      <c r="A268" s="60">
        <f>'Daily Prices'!A268</f>
        <v>42402</v>
      </c>
      <c r="B268" s="68">
        <f>'Growth Index'!B268/MAX('Growth Index'!B$3:B268)-1</f>
        <v>-0.17326358906493722</v>
      </c>
      <c r="C268" s="68">
        <f>'Growth Index'!C268/MAX('Growth Index'!C$3:C268)-1</f>
        <v>-3.7227182293599892E-2</v>
      </c>
      <c r="D268" s="68">
        <f>'Growth Index'!D268/MAX('Growth Index'!D$3:D268)-1</f>
        <v>-0.20307580623525445</v>
      </c>
      <c r="E268" s="68">
        <f>'Growth Index'!E268/MAX('Growth Index'!E$3:E268)-1</f>
        <v>-0.11976834895386856</v>
      </c>
    </row>
    <row r="269" spans="1:5" x14ac:dyDescent="0.25">
      <c r="A269" s="63">
        <f>'Daily Prices'!A269</f>
        <v>42403</v>
      </c>
      <c r="B269" s="67">
        <f>'Growth Index'!B269/MAX('Growth Index'!B$3:B269)-1</f>
        <v>-0.18389907340431455</v>
      </c>
      <c r="C269" s="67">
        <f>'Growth Index'!C269/MAX('Growth Index'!C$3:C269)-1</f>
        <v>-3.4774323834336651E-2</v>
      </c>
      <c r="D269" s="67">
        <f>'Growth Index'!D269/MAX('Growth Index'!D$3:D269)-1</f>
        <v>-0.21968776384625721</v>
      </c>
      <c r="E269" s="67">
        <f>'Growth Index'!E269/MAX('Growth Index'!E$3:E269)-1</f>
        <v>-0.12777297531759169</v>
      </c>
    </row>
    <row r="270" spans="1:5" x14ac:dyDescent="0.25">
      <c r="A270" s="60">
        <f>'Daily Prices'!A270</f>
        <v>42405</v>
      </c>
      <c r="B270" s="68">
        <f>'Growth Index'!B270/MAX('Growth Index'!B$3:B270)-1</f>
        <v>-0.1706367241576221</v>
      </c>
      <c r="C270" s="68">
        <f>'Growth Index'!C270/MAX('Growth Index'!C$3:C270)-1</f>
        <v>-2.0162169989747514E-2</v>
      </c>
      <c r="D270" s="68">
        <f>'Growth Index'!D270/MAX('Growth Index'!D$3:D270)-1</f>
        <v>-0.22273959759663597</v>
      </c>
      <c r="E270" s="68">
        <f>'Growth Index'!E270/MAX('Growth Index'!E$3:E270)-1</f>
        <v>-0.11926232185184504</v>
      </c>
    </row>
    <row r="271" spans="1:5" x14ac:dyDescent="0.25">
      <c r="A271" s="63">
        <f>'Daily Prices'!A271</f>
        <v>42408</v>
      </c>
      <c r="B271" s="67">
        <f>'Growth Index'!B271/MAX('Growth Index'!B$3:B271)-1</f>
        <v>-0.18173949868892547</v>
      </c>
      <c r="C271" s="67">
        <f>'Growth Index'!C271/MAX('Growth Index'!C$3:C271)-1</f>
        <v>0</v>
      </c>
      <c r="D271" s="67">
        <f>'Growth Index'!D271/MAX('Growth Index'!D$3:D271)-1</f>
        <v>-0.22577949549773557</v>
      </c>
      <c r="E271" s="67">
        <f>'Growth Index'!E271/MAX('Growth Index'!E$3:E271)-1</f>
        <v>-0.1097221466506928</v>
      </c>
    </row>
    <row r="272" spans="1:5" x14ac:dyDescent="0.25">
      <c r="A272" s="60">
        <f>'Daily Prices'!A272</f>
        <v>42409</v>
      </c>
      <c r="B272" s="68">
        <f>'Growth Index'!B272/MAX('Growth Index'!B$3:B272)-1</f>
        <v>-0.19071605231089606</v>
      </c>
      <c r="C272" s="68">
        <f>'Growth Index'!C272/MAX('Growth Index'!C$3:C272)-1</f>
        <v>-2.940934335441181E-3</v>
      </c>
      <c r="D272" s="68">
        <f>'Growth Index'!D272/MAX('Growth Index'!D$3:D272)-1</f>
        <v>-0.22880750423116503</v>
      </c>
      <c r="E272" s="68">
        <f>'Growth Index'!E272/MAX('Growth Index'!E$3:E272)-1</f>
        <v>-0.11474400171669574</v>
      </c>
    </row>
    <row r="273" spans="1:5" x14ac:dyDescent="0.25">
      <c r="A273" s="63">
        <f>'Daily Prices'!A273</f>
        <v>42411</v>
      </c>
      <c r="B273" s="67">
        <f>'Growth Index'!B273/MAX('Growth Index'!B$3:B273)-1</f>
        <v>-0.22673647831648791</v>
      </c>
      <c r="C273" s="67">
        <f>'Growth Index'!C273/MAX('Growth Index'!C$3:C273)-1</f>
        <v>0</v>
      </c>
      <c r="D273" s="67">
        <f>'Growth Index'!D273/MAX('Growth Index'!D$3:D273)-1</f>
        <v>-0.23182367029595374</v>
      </c>
      <c r="E273" s="67">
        <f>'Growth Index'!E273/MAX('Growth Index'!E$3:E273)-1</f>
        <v>-0.1097511140142764</v>
      </c>
    </row>
    <row r="274" spans="1:5" x14ac:dyDescent="0.25">
      <c r="A274" s="60">
        <f>'Daily Prices'!A274</f>
        <v>42412</v>
      </c>
      <c r="B274" s="68">
        <f>'Growth Index'!B274/MAX('Growth Index'!B$3:B274)-1</f>
        <v>-0.22558122376125089</v>
      </c>
      <c r="C274" s="68">
        <f>'Growth Index'!C274/MAX('Growth Index'!C$3:C274)-1</f>
        <v>-5.6289085965715024E-3</v>
      </c>
      <c r="D274" s="68">
        <f>'Growth Index'!D274/MAX('Growth Index'!D$3:D274)-1</f>
        <v>-0.2348280400092716</v>
      </c>
      <c r="E274" s="68">
        <f>'Growth Index'!E274/MAX('Growth Index'!E$3:E274)-1</f>
        <v>-0.1124010968764354</v>
      </c>
    </row>
    <row r="275" spans="1:5" x14ac:dyDescent="0.25">
      <c r="A275" s="63">
        <f>'Daily Prices'!A275</f>
        <v>42415</v>
      </c>
      <c r="B275" s="67">
        <f>'Growth Index'!B275/MAX('Growth Index'!B$3:B275)-1</f>
        <v>-0.20644489867012594</v>
      </c>
      <c r="C275" s="67">
        <f>'Growth Index'!C275/MAX('Growth Index'!C$3:C275)-1</f>
        <v>-3.114756895516102E-2</v>
      </c>
      <c r="D275" s="67">
        <f>'Growth Index'!D275/MAX('Growth Index'!D$3:D275)-1</f>
        <v>-0.23782065950714515</v>
      </c>
      <c r="E275" s="67">
        <f>'Growth Index'!E275/MAX('Growth Index'!E$3:E275)-1</f>
        <v>-0.11597402815391677</v>
      </c>
    </row>
    <row r="276" spans="1:5" x14ac:dyDescent="0.25">
      <c r="A276" s="60">
        <f>'Daily Prices'!A276</f>
        <v>42416</v>
      </c>
      <c r="B276" s="68">
        <f>'Growth Index'!B276/MAX('Growth Index'!B$3:B276)-1</f>
        <v>-0.21864599045137745</v>
      </c>
      <c r="C276" s="68">
        <f>'Growth Index'!C276/MAX('Growth Index'!C$3:C276)-1</f>
        <v>-2.5738592002089278E-2</v>
      </c>
      <c r="D276" s="68">
        <f>'Growth Index'!D276/MAX('Growth Index'!D$3:D276)-1</f>
        <v>-0.25746660248873598</v>
      </c>
      <c r="E276" s="68">
        <f>'Growth Index'!E276/MAX('Growth Index'!E$3:E276)-1</f>
        <v>-0.12491349697903864</v>
      </c>
    </row>
    <row r="277" spans="1:5" x14ac:dyDescent="0.25">
      <c r="A277" s="63">
        <f>'Daily Prices'!A277</f>
        <v>42417</v>
      </c>
      <c r="B277" s="67">
        <f>'Growth Index'!B277/MAX('Growth Index'!B$3:B277)-1</f>
        <v>-0.21224812401686222</v>
      </c>
      <c r="C277" s="67">
        <f>'Growth Index'!C277/MAX('Growth Index'!C$3:C277)-1</f>
        <v>-2.6980399724879645E-2</v>
      </c>
      <c r="D277" s="67">
        <f>'Growth Index'!D277/MAX('Growth Index'!D$3:D277)-1</f>
        <v>-0.24854218778357307</v>
      </c>
      <c r="E277" s="67">
        <f>'Growth Index'!E277/MAX('Growth Index'!E$3:E277)-1</f>
        <v>-0.1200547806012161</v>
      </c>
    </row>
    <row r="278" spans="1:5" x14ac:dyDescent="0.25">
      <c r="A278" s="60">
        <f>'Daily Prices'!A278</f>
        <v>42418</v>
      </c>
      <c r="B278" s="68">
        <f>'Growth Index'!B278/MAX('Growth Index'!B$3:B278)-1</f>
        <v>-0.20324091184588977</v>
      </c>
      <c r="C278" s="68">
        <f>'Growth Index'!C278/MAX('Growth Index'!C$3:C278)-1</f>
        <v>-2.4047742464632593E-2</v>
      </c>
      <c r="D278" s="68">
        <f>'Growth Index'!D278/MAX('Growth Index'!D$3:D278)-1</f>
        <v>-0.24322778167930514</v>
      </c>
      <c r="E278" s="68">
        <f>'Growth Index'!E278/MAX('Growth Index'!E$3:E278)-1</f>
        <v>-0.11410859433047604</v>
      </c>
    </row>
    <row r="279" spans="1:5" x14ac:dyDescent="0.25">
      <c r="A279" s="63">
        <f>'Daily Prices'!A279</f>
        <v>42419</v>
      </c>
      <c r="B279" s="67">
        <f>'Growth Index'!B279/MAX('Growth Index'!B$3:B279)-1</f>
        <v>-0.20122182740449701</v>
      </c>
      <c r="C279" s="67">
        <f>'Growth Index'!C279/MAX('Growth Index'!C$3:C279)-1</f>
        <v>-7.183845320624882E-3</v>
      </c>
      <c r="D279" s="67">
        <f>'Growth Index'!D279/MAX('Growth Index'!D$3:D279)-1</f>
        <v>-0.24231837514104682</v>
      </c>
      <c r="E279" s="67">
        <f>'Growth Index'!E279/MAX('Growth Index'!E$3:E279)-1</f>
        <v>-0.10699265813638514</v>
      </c>
    </row>
    <row r="280" spans="1:5" x14ac:dyDescent="0.25">
      <c r="A280" s="60">
        <f>'Daily Prices'!A280</f>
        <v>42422</v>
      </c>
      <c r="B280" s="68">
        <f>'Growth Index'!B280/MAX('Growth Index'!B$3:B280)-1</f>
        <v>-0.19853869900615695</v>
      </c>
      <c r="C280" s="68">
        <f>'Growth Index'!C280/MAX('Growth Index'!C$3:C280)-1</f>
        <v>-2.3537039771855173E-2</v>
      </c>
      <c r="D280" s="68">
        <f>'Growth Index'!D280/MAX('Growth Index'!D$3:D280)-1</f>
        <v>-0.24150760271756722</v>
      </c>
      <c r="E280" s="68">
        <f>'Growth Index'!E280/MAX('Growth Index'!E$3:E280)-1</f>
        <v>-0.11168976611075809</v>
      </c>
    </row>
    <row r="281" spans="1:5" x14ac:dyDescent="0.25">
      <c r="A281" s="63">
        <f>'Daily Prices'!A281</f>
        <v>42423</v>
      </c>
      <c r="B281" s="67">
        <f>'Growth Index'!B281/MAX('Growth Index'!B$3:B281)-1</f>
        <v>-0.21129433992649294</v>
      </c>
      <c r="C281" s="67">
        <f>'Growth Index'!C281/MAX('Growth Index'!C$3:C281)-1</f>
        <v>-1.4704354328822111E-2</v>
      </c>
      <c r="D281" s="67">
        <f>'Growth Index'!D281/MAX('Growth Index'!D$3:D281)-1</f>
        <v>-0.25341076768904214</v>
      </c>
      <c r="E281" s="67">
        <f>'Growth Index'!E281/MAX('Growth Index'!E$3:E281)-1</f>
        <v>-0.11689914063529039</v>
      </c>
    </row>
    <row r="282" spans="1:5" x14ac:dyDescent="0.25">
      <c r="A282" s="60">
        <f>'Daily Prices'!A282</f>
        <v>42424</v>
      </c>
      <c r="B282" s="68">
        <f>'Growth Index'!B282/MAX('Growth Index'!B$3:B282)-1</f>
        <v>-0.22211748153833077</v>
      </c>
      <c r="C282" s="68">
        <f>'Growth Index'!C282/MAX('Growth Index'!C$3:C282)-1</f>
        <v>0</v>
      </c>
      <c r="D282" s="68">
        <f>'Growth Index'!D282/MAX('Growth Index'!D$3:D282)-1</f>
        <v>-0.26287175197860035</v>
      </c>
      <c r="E282" s="68">
        <f>'Growth Index'!E282/MAX('Growth Index'!E$3:E282)-1</f>
        <v>-0.11556244752497735</v>
      </c>
    </row>
    <row r="283" spans="1:5" x14ac:dyDescent="0.25">
      <c r="A283" s="63">
        <f>'Daily Prices'!A283</f>
        <v>42425</v>
      </c>
      <c r="B283" s="67">
        <f>'Growth Index'!B283/MAX('Growth Index'!B$3:B283)-1</f>
        <v>-0.22592217377871937</v>
      </c>
      <c r="C283" s="67">
        <f>'Growth Index'!C283/MAX('Growth Index'!C$3:C283)-1</f>
        <v>-6.0027463728535846E-3</v>
      </c>
      <c r="D283" s="67">
        <f>'Growth Index'!D283/MAX('Growth Index'!D$3:D283)-1</f>
        <v>-0.26606652979041845</v>
      </c>
      <c r="E283" s="67">
        <f>'Growth Index'!E283/MAX('Growth Index'!E$3:E283)-1</f>
        <v>-0.12013379668885138</v>
      </c>
    </row>
    <row r="284" spans="1:5" x14ac:dyDescent="0.25">
      <c r="A284" s="60">
        <f>'Daily Prices'!A284</f>
        <v>42426</v>
      </c>
      <c r="B284" s="68">
        <f>'Growth Index'!B284/MAX('Growth Index'!B$3:B284)-1</f>
        <v>-0.21991511961719201</v>
      </c>
      <c r="C284" s="68">
        <f>'Growth Index'!C284/MAX('Growth Index'!C$3:C284)-1</f>
        <v>-1.4522826176116332E-2</v>
      </c>
      <c r="D284" s="68">
        <f>'Growth Index'!D284/MAX('Growth Index'!D$3:D284)-1</f>
        <v>-0.26924746115788578</v>
      </c>
      <c r="E284" s="68">
        <f>'Growth Index'!E284/MAX('Growth Index'!E$3:E284)-1</f>
        <v>-0.12224614214601781</v>
      </c>
    </row>
    <row r="285" spans="1:5" x14ac:dyDescent="0.25">
      <c r="A285" s="63">
        <f>'Daily Prices'!A285</f>
        <v>42429</v>
      </c>
      <c r="B285" s="67">
        <f>'Growth Index'!B285/MAX('Growth Index'!B$3:B285)-1</f>
        <v>-0.22504621523581592</v>
      </c>
      <c r="C285" s="67">
        <f>'Growth Index'!C285/MAX('Growth Index'!C$3:C285)-1</f>
        <v>-1.7056961275769278E-2</v>
      </c>
      <c r="D285" s="67">
        <f>'Growth Index'!D285/MAX('Growth Index'!D$3:D285)-1</f>
        <v>-0.27123197954723011</v>
      </c>
      <c r="E285" s="67">
        <f>'Growth Index'!E285/MAX('Growth Index'!E$3:E285)-1</f>
        <v>-0.12559616989814026</v>
      </c>
    </row>
    <row r="286" spans="1:5" x14ac:dyDescent="0.25">
      <c r="A286" s="60">
        <f>'Daily Prices'!A286</f>
        <v>42431</v>
      </c>
      <c r="B286" s="68">
        <f>'Growth Index'!B286/MAX('Growth Index'!B$3:B286)-1</f>
        <v>-0.18323671398302666</v>
      </c>
      <c r="C286" s="68">
        <f>'Growth Index'!C286/MAX('Growth Index'!C$3:C286)-1</f>
        <v>-2.6230789362258533E-2</v>
      </c>
      <c r="D286" s="68">
        <f>'Growth Index'!D286/MAX('Growth Index'!D$3:D286)-1</f>
        <v>-0.22110020436988587</v>
      </c>
      <c r="E286" s="68">
        <f>'Growth Index'!E286/MAX('Growth Index'!E$3:E286)-1</f>
        <v>-9.6663015471311842E-2</v>
      </c>
    </row>
    <row r="287" spans="1:5" x14ac:dyDescent="0.25">
      <c r="A287" s="63">
        <f>'Daily Prices'!A287</f>
        <v>42432</v>
      </c>
      <c r="B287" s="67">
        <f>'Growth Index'!B287/MAX('Growth Index'!B$3:B287)-1</f>
        <v>-0.17097295747524421</v>
      </c>
      <c r="C287" s="67">
        <f>'Growth Index'!C287/MAX('Growth Index'!C$3:C287)-1</f>
        <v>-1.9925379586462344E-2</v>
      </c>
      <c r="D287" s="67">
        <f>'Growth Index'!D287/MAX('Growth Index'!D$3:D287)-1</f>
        <v>-0.20657534462759708</v>
      </c>
      <c r="E287" s="67">
        <f>'Growth Index'!E287/MAX('Growth Index'!E$3:E287)-1</f>
        <v>-8.5200572146805986E-2</v>
      </c>
    </row>
    <row r="288" spans="1:5" x14ac:dyDescent="0.25">
      <c r="A288" s="60">
        <f>'Daily Prices'!A288</f>
        <v>42437</v>
      </c>
      <c r="B288" s="68">
        <f>'Growth Index'!B288/MAX('Growth Index'!B$3:B288)-1</f>
        <v>-0.16921295461827179</v>
      </c>
      <c r="C288" s="68">
        <f>'Growth Index'!C288/MAX('Growth Index'!C$3:C288)-1</f>
        <v>-5.1911324056710395E-3</v>
      </c>
      <c r="D288" s="68">
        <f>'Growth Index'!D288/MAX('Growth Index'!D$3:D288)-1</f>
        <v>-0.20343527708942966</v>
      </c>
      <c r="E288" s="68">
        <f>'Growth Index'!E288/MAX('Growth Index'!E$3:E288)-1</f>
        <v>-7.8030651800338857E-2</v>
      </c>
    </row>
    <row r="289" spans="1:5" x14ac:dyDescent="0.25">
      <c r="A289" s="63">
        <f>'Daily Prices'!A289</f>
        <v>42439</v>
      </c>
      <c r="B289" s="67">
        <f>'Growth Index'!B289/MAX('Growth Index'!B$3:B289)-1</f>
        <v>-0.17042211431461063</v>
      </c>
      <c r="C289" s="67">
        <f>'Growth Index'!C289/MAX('Growth Index'!C$3:C289)-1</f>
        <v>-5.6206250757693255E-3</v>
      </c>
      <c r="D289" s="67">
        <f>'Growth Index'!D289/MAX('Growth Index'!D$3:D289)-1</f>
        <v>-0.20028278237991315</v>
      </c>
      <c r="E289" s="67">
        <f>'Growth Index'!E289/MAX('Growth Index'!E$3:E289)-1</f>
        <v>-7.7497791644563385E-2</v>
      </c>
    </row>
    <row r="290" spans="1:5" x14ac:dyDescent="0.25">
      <c r="A290" s="60">
        <f>'Daily Prices'!A290</f>
        <v>42440</v>
      </c>
      <c r="B290" s="68">
        <f>'Growth Index'!B290/MAX('Growth Index'!B$3:B290)-1</f>
        <v>-0.16723328831130957</v>
      </c>
      <c r="C290" s="68">
        <f>'Growth Index'!C290/MAX('Growth Index'!C$3:C290)-1</f>
        <v>-1.2081333613827461E-2</v>
      </c>
      <c r="D290" s="68">
        <f>'Growth Index'!D290/MAX('Growth Index'!D$3:D290)-1</f>
        <v>-0.19711781131711681</v>
      </c>
      <c r="E290" s="68">
        <f>'Growth Index'!E290/MAX('Growth Index'!E$3:E290)-1</f>
        <v>-7.7736196468945473E-2</v>
      </c>
    </row>
    <row r="291" spans="1:5" x14ac:dyDescent="0.25">
      <c r="A291" s="63">
        <f>'Daily Prices'!A291</f>
        <v>42443</v>
      </c>
      <c r="B291" s="67">
        <f>'Growth Index'!B291/MAX('Growth Index'!B$3:B291)-1</f>
        <v>-0.16432611667026542</v>
      </c>
      <c r="C291" s="67">
        <f>'Growth Index'!C291/MAX('Growth Index'!C$3:C291)-1</f>
        <v>-2.6618161180980149E-2</v>
      </c>
      <c r="D291" s="67">
        <f>'Growth Index'!D291/MAX('Growth Index'!D$3:D291)-1</f>
        <v>-0.19394031452446536</v>
      </c>
      <c r="E291" s="67">
        <f>'Growth Index'!E291/MAX('Growth Index'!E$3:E291)-1</f>
        <v>-8.1103623341041597E-2</v>
      </c>
    </row>
    <row r="292" spans="1:5" x14ac:dyDescent="0.25">
      <c r="A292" s="60">
        <f>'Daily Prices'!A292</f>
        <v>42444</v>
      </c>
      <c r="B292" s="68">
        <f>'Growth Index'!B292/MAX('Growth Index'!B$3:B292)-1</f>
        <v>-0.17285357308543203</v>
      </c>
      <c r="C292" s="68">
        <f>'Growth Index'!C292/MAX('Growth Index'!C$3:C292)-1</f>
        <v>-3.1639876755089169E-2</v>
      </c>
      <c r="D292" s="68">
        <f>'Growth Index'!D292/MAX('Growth Index'!D$3:D292)-1</f>
        <v>-0.19708871546819673</v>
      </c>
      <c r="E292" s="68">
        <f>'Growth Index'!E292/MAX('Growth Index'!E$3:E292)-1</f>
        <v>-8.6889616754146193E-2</v>
      </c>
    </row>
    <row r="293" spans="1:5" x14ac:dyDescent="0.25">
      <c r="A293" s="63">
        <f>'Daily Prices'!A293</f>
        <v>42445</v>
      </c>
      <c r="B293" s="67">
        <f>'Growth Index'!B293/MAX('Growth Index'!B$3:B293)-1</f>
        <v>-0.16842964553663686</v>
      </c>
      <c r="C293" s="67">
        <f>'Growth Index'!C293/MAX('Growth Index'!C$3:C293)-1</f>
        <v>-3.4825193216281636E-2</v>
      </c>
      <c r="D293" s="67">
        <f>'Growth Index'!D293/MAX('Growth Index'!D$3:D293)-1</f>
        <v>-0.19355958684142038</v>
      </c>
      <c r="E293" s="67">
        <f>'Growth Index'!E293/MAX('Growth Index'!E$3:E293)-1</f>
        <v>-8.5421888574624183E-2</v>
      </c>
    </row>
    <row r="294" spans="1:5" x14ac:dyDescent="0.25">
      <c r="A294" s="60">
        <f>'Daily Prices'!A294</f>
        <v>42446</v>
      </c>
      <c r="B294" s="68">
        <f>'Growth Index'!B294/MAX('Growth Index'!B$3:B294)-1</f>
        <v>-0.16860180508103073</v>
      </c>
      <c r="C294" s="68">
        <f>'Growth Index'!C294/MAX('Growth Index'!C$3:C294)-1</f>
        <v>-1.8026207570391195E-2</v>
      </c>
      <c r="D294" s="68">
        <f>'Growth Index'!D294/MAX('Growth Index'!D$3:D294)-1</f>
        <v>-0.18994563287593447</v>
      </c>
      <c r="E294" s="68">
        <f>'Growth Index'!E294/MAX('Growth Index'!E$3:E294)-1</f>
        <v>-7.7881786821162868E-2</v>
      </c>
    </row>
    <row r="295" spans="1:5" x14ac:dyDescent="0.25">
      <c r="A295" s="63">
        <f>'Daily Prices'!A295</f>
        <v>42447</v>
      </c>
      <c r="B295" s="67">
        <f>'Growth Index'!B295/MAX('Growth Index'!B$3:B295)-1</f>
        <v>-0.15932439339028581</v>
      </c>
      <c r="C295" s="67">
        <f>'Growth Index'!C295/MAX('Growth Index'!C$3:C295)-1</f>
        <v>-2.9943491552554491E-2</v>
      </c>
      <c r="D295" s="67">
        <f>'Growth Index'!D295/MAX('Growth Index'!D$3:D295)-1</f>
        <v>-0.18033077936732178</v>
      </c>
      <c r="E295" s="67">
        <f>'Growth Index'!E295/MAX('Growth Index'!E$3:E295)-1</f>
        <v>-7.5987719624165728E-2</v>
      </c>
    </row>
    <row r="296" spans="1:5" x14ac:dyDescent="0.25">
      <c r="A296" s="60">
        <f>'Daily Prices'!A296</f>
        <v>42450</v>
      </c>
      <c r="B296" s="68">
        <f>'Growth Index'!B296/MAX('Growth Index'!B$3:B296)-1</f>
        <v>-0.14811785146236167</v>
      </c>
      <c r="C296" s="68">
        <f>'Growth Index'!C296/MAX('Growth Index'!C$3:C296)-1</f>
        <v>-3.3146776465577399E-2</v>
      </c>
      <c r="D296" s="68">
        <f>'Growth Index'!D296/MAX('Growth Index'!D$3:D296)-1</f>
        <v>-0.16800743306689014</v>
      </c>
      <c r="E296" s="68">
        <f>'Growth Index'!E296/MAX('Growth Index'!E$3:E296)-1</f>
        <v>-6.9345350702611941E-2</v>
      </c>
    </row>
    <row r="297" spans="1:5" x14ac:dyDescent="0.25">
      <c r="A297" s="63">
        <f>'Daily Prices'!A297</f>
        <v>42451</v>
      </c>
      <c r="B297" s="67">
        <f>'Growth Index'!B297/MAX('Growth Index'!B$3:B297)-1</f>
        <v>-0.14659772648329195</v>
      </c>
      <c r="C297" s="67">
        <f>'Growth Index'!C297/MAX('Growth Index'!C$3:C297)-1</f>
        <v>-2.521288823377843E-2</v>
      </c>
      <c r="D297" s="67">
        <f>'Growth Index'!D297/MAX('Growth Index'!D$3:D297)-1</f>
        <v>-0.16442306933583783</v>
      </c>
      <c r="E297" s="67">
        <f>'Growth Index'!E297/MAX('Growth Index'!E$3:E297)-1</f>
        <v>-6.458958028324302E-2</v>
      </c>
    </row>
    <row r="298" spans="1:5" x14ac:dyDescent="0.25">
      <c r="A298" s="60">
        <f>'Daily Prices'!A298</f>
        <v>42452</v>
      </c>
      <c r="B298" s="68">
        <f>'Growth Index'!B298/MAX('Growth Index'!B$3:B298)-1</f>
        <v>-0.14635953314104844</v>
      </c>
      <c r="C298" s="68">
        <f>'Growth Index'!C298/MAX('Growth Index'!C$3:C298)-1</f>
        <v>-5.0203854419602956E-2</v>
      </c>
      <c r="D298" s="68">
        <f>'Growth Index'!D298/MAX('Growth Index'!D$3:D298)-1</f>
        <v>-0.16125296888685547</v>
      </c>
      <c r="E298" s="68">
        <f>'Growth Index'!E298/MAX('Growth Index'!E$3:E298)-1</f>
        <v>-7.3039178418369377E-2</v>
      </c>
    </row>
    <row r="299" spans="1:5" x14ac:dyDescent="0.25">
      <c r="A299" s="63">
        <f>'Daily Prices'!A299</f>
        <v>42457</v>
      </c>
      <c r="B299" s="67">
        <f>'Growth Index'!B299/MAX('Growth Index'!B$3:B299)-1</f>
        <v>-0.15886417824812926</v>
      </c>
      <c r="C299" s="67">
        <f>'Growth Index'!C299/MAX('Growth Index'!C$3:C299)-1</f>
        <v>-4.7551640922192884E-2</v>
      </c>
      <c r="D299" s="67">
        <f>'Growth Index'!D299/MAX('Growth Index'!D$3:D299)-1</f>
        <v>-0.17987114439245389</v>
      </c>
      <c r="E299" s="67">
        <f>'Growth Index'!E299/MAX('Growth Index'!E$3:E299)-1</f>
        <v>-8.225029819693741E-2</v>
      </c>
    </row>
    <row r="300" spans="1:5" x14ac:dyDescent="0.25">
      <c r="A300" s="60">
        <f>'Daily Prices'!A300</f>
        <v>42458</v>
      </c>
      <c r="B300" s="68">
        <f>'Growth Index'!B300/MAX('Growth Index'!B$3:B300)-1</f>
        <v>-0.16108574387578567</v>
      </c>
      <c r="C300" s="68">
        <f>'Growth Index'!C300/MAX('Growth Index'!C$3:C300)-1</f>
        <v>-5.0803697347333809E-2</v>
      </c>
      <c r="D300" s="68">
        <f>'Growth Index'!D300/MAX('Growth Index'!D$3:D300)-1</f>
        <v>-0.17799906889395711</v>
      </c>
      <c r="E300" s="68">
        <f>'Growth Index'!E300/MAX('Growth Index'!E$3:E300)-1</f>
        <v>-8.3602431575414804E-2</v>
      </c>
    </row>
    <row r="301" spans="1:5" x14ac:dyDescent="0.25">
      <c r="A301" s="63">
        <f>'Daily Prices'!A301</f>
        <v>42459</v>
      </c>
      <c r="B301" s="67">
        <f>'Growth Index'!B301/MAX('Growth Index'!B$3:B301)-1</f>
        <v>-0.14632516861359601</v>
      </c>
      <c r="C301" s="67">
        <f>'Growth Index'!C301/MAX('Growth Index'!C$3:C301)-1</f>
        <v>-4.4663737342305443E-2</v>
      </c>
      <c r="D301" s="67">
        <f>'Growth Index'!D301/MAX('Growth Index'!D$3:D301)-1</f>
        <v>-0.15754629885347782</v>
      </c>
      <c r="E301" s="67">
        <f>'Growth Index'!E301/MAX('Growth Index'!E$3:E301)-1</f>
        <v>-6.9553691994954314E-2</v>
      </c>
    </row>
    <row r="302" spans="1:5" x14ac:dyDescent="0.25">
      <c r="A302" s="60">
        <f>'Daily Prices'!A302</f>
        <v>42460</v>
      </c>
      <c r="B302" s="68">
        <f>'Growth Index'!B302/MAX('Growth Index'!B$3:B302)-1</f>
        <v>-0.14621466307433739</v>
      </c>
      <c r="C302" s="68">
        <f>'Growth Index'!C302/MAX('Growth Index'!C$3:C302)-1</f>
        <v>-4.5289366165195299E-2</v>
      </c>
      <c r="D302" s="68">
        <f>'Growth Index'!D302/MAX('Growth Index'!D$3:D302)-1</f>
        <v>-0.1581302128129668</v>
      </c>
      <c r="E302" s="68">
        <f>'Growth Index'!E302/MAX('Growth Index'!E$3:E302)-1</f>
        <v>-6.995476134122669E-2</v>
      </c>
    </row>
    <row r="303" spans="1:5" x14ac:dyDescent="0.25">
      <c r="A303" s="63">
        <f>'Daily Prices'!A303</f>
        <v>42461</v>
      </c>
      <c r="B303" s="67">
        <f>'Growth Index'!B303/MAX('Growth Index'!B$3:B303)-1</f>
        <v>-0.14864780638081809</v>
      </c>
      <c r="C303" s="67">
        <f>'Growth Index'!C303/MAX('Growth Index'!C$3:C303)-1</f>
        <v>-6.2392181996615004E-2</v>
      </c>
      <c r="D303" s="67">
        <f>'Growth Index'!D303/MAX('Growth Index'!D$3:D303)-1</f>
        <v>-0.1188166273445338</v>
      </c>
      <c r="E303" s="67">
        <f>'Growth Index'!E303/MAX('Growth Index'!E$3:E303)-1</f>
        <v>-6.4384926060645276E-2</v>
      </c>
    </row>
    <row r="304" spans="1:5" x14ac:dyDescent="0.25">
      <c r="A304" s="60">
        <f>'Daily Prices'!A304</f>
        <v>42464</v>
      </c>
      <c r="B304" s="68">
        <f>'Growth Index'!B304/MAX('Growth Index'!B$3:B304)-1</f>
        <v>-0.1442676767591683</v>
      </c>
      <c r="C304" s="68">
        <f>'Growth Index'!C304/MAX('Growth Index'!C$3:C304)-1</f>
        <v>-5.9880799157397191E-2</v>
      </c>
      <c r="D304" s="68">
        <f>'Growth Index'!D304/MAX('Growth Index'!D$3:D304)-1</f>
        <v>-0.15290063204740822</v>
      </c>
      <c r="E304" s="68">
        <f>'Growth Index'!E304/MAX('Growth Index'!E$3:E304)-1</f>
        <v>-7.279523536406074E-2</v>
      </c>
    </row>
    <row r="305" spans="1:5" x14ac:dyDescent="0.25">
      <c r="A305" s="63">
        <f>'Daily Prices'!A305</f>
        <v>42465</v>
      </c>
      <c r="B305" s="67">
        <f>'Growth Index'!B305/MAX('Growth Index'!B$3:B305)-1</f>
        <v>-0.16165410620727727</v>
      </c>
      <c r="C305" s="67">
        <f>'Growth Index'!C305/MAX('Growth Index'!C$3:C305)-1</f>
        <v>-4.4990669823046892E-2</v>
      </c>
      <c r="D305" s="67">
        <f>'Growth Index'!D305/MAX('Growth Index'!D$3:D305)-1</f>
        <v>-0.15297953933923114</v>
      </c>
      <c r="E305" s="67">
        <f>'Growth Index'!E305/MAX('Growth Index'!E$3:E305)-1</f>
        <v>-7.259848620128484E-2</v>
      </c>
    </row>
    <row r="306" spans="1:5" x14ac:dyDescent="0.25">
      <c r="A306" s="60">
        <f>'Daily Prices'!A306</f>
        <v>42467</v>
      </c>
      <c r="B306" s="68">
        <f>'Growth Index'!B306/MAX('Growth Index'!B$3:B306)-1</f>
        <v>-0.16833059483986235</v>
      </c>
      <c r="C306" s="68">
        <f>'Growth Index'!C306/MAX('Growth Index'!C$3:C306)-1</f>
        <v>-3.2946089860694361E-2</v>
      </c>
      <c r="D306" s="68">
        <f>'Growth Index'!D306/MAX('Growth Index'!D$3:D306)-1</f>
        <v>-0.15084626542293211</v>
      </c>
      <c r="E306" s="68">
        <f>'Growth Index'!E306/MAX('Growth Index'!E$3:E306)-1</f>
        <v>-6.9434929721564065E-2</v>
      </c>
    </row>
    <row r="307" spans="1:5" x14ac:dyDescent="0.25">
      <c r="A307" s="63">
        <f>'Daily Prices'!A307</f>
        <v>42468</v>
      </c>
      <c r="B307" s="67">
        <f>'Growth Index'!B307/MAX('Growth Index'!B$3:B307)-1</f>
        <v>-0.16872073329858639</v>
      </c>
      <c r="C307" s="67">
        <f>'Growth Index'!C307/MAX('Growth Index'!C$3:C307)-1</f>
        <v>-3.3778589236174938E-2</v>
      </c>
      <c r="D307" s="67">
        <f>'Growth Index'!D307/MAX('Growth Index'!D$3:D307)-1</f>
        <v>-0.1487076187230798</v>
      </c>
      <c r="E307" s="67">
        <f>'Growth Index'!E307/MAX('Growth Index'!E$3:E307)-1</f>
        <v>-6.9183218076846131E-2</v>
      </c>
    </row>
    <row r="308" spans="1:5" x14ac:dyDescent="0.25">
      <c r="A308" s="60">
        <f>'Daily Prices'!A308</f>
        <v>42471</v>
      </c>
      <c r="B308" s="68">
        <f>'Growth Index'!B308/MAX('Growth Index'!B$3:B308)-1</f>
        <v>-0.15698558408073304</v>
      </c>
      <c r="C308" s="68">
        <f>'Growth Index'!C308/MAX('Growth Index'!C$3:C308)-1</f>
        <v>-2.8998631013991361E-2</v>
      </c>
      <c r="D308" s="68">
        <f>'Growth Index'!D308/MAX('Growth Index'!D$3:D308)-1</f>
        <v>-0.14656358570797889</v>
      </c>
      <c r="E308" s="68">
        <f>'Growth Index'!E308/MAX('Growth Index'!E$3:E308)-1</f>
        <v>-6.2695902934339132E-2</v>
      </c>
    </row>
    <row r="309" spans="1:5" x14ac:dyDescent="0.25">
      <c r="A309" s="63">
        <f>'Daily Prices'!A309</f>
        <v>42473</v>
      </c>
      <c r="B309" s="67">
        <f>'Growth Index'!B309/MAX('Growth Index'!B$3:B309)-1</f>
        <v>-0.13661651579403722</v>
      </c>
      <c r="C309" s="67">
        <f>'Growth Index'!C309/MAX('Growth Index'!C$3:C309)-1</f>
        <v>-3.2985177077343497E-2</v>
      </c>
      <c r="D309" s="67">
        <f>'Growth Index'!D309/MAX('Growth Index'!D$3:D309)-1</f>
        <v>-0.14441415281186254</v>
      </c>
      <c r="E309" s="67">
        <f>'Growth Index'!E309/MAX('Growth Index'!E$3:E309)-1</f>
        <v>-5.6732790809745581E-2</v>
      </c>
    </row>
    <row r="310" spans="1:5" x14ac:dyDescent="0.25">
      <c r="A310" s="60">
        <f>'Daily Prices'!A310</f>
        <v>42478</v>
      </c>
      <c r="B310" s="68">
        <f>'Growth Index'!B310/MAX('Growth Index'!B$3:B310)-1</f>
        <v>-0.13022841966634668</v>
      </c>
      <c r="C310" s="68">
        <f>'Growth Index'!C310/MAX('Growth Index'!C$3:C310)-1</f>
        <v>-4.2476720062138318E-2</v>
      </c>
      <c r="D310" s="68">
        <f>'Growth Index'!D310/MAX('Growth Index'!D$3:D310)-1</f>
        <v>-0.13894587748853982</v>
      </c>
      <c r="E310" s="68">
        <f>'Growth Index'!E310/MAX('Growth Index'!E$3:E310)-1</f>
        <v>-5.6533826402953902E-2</v>
      </c>
    </row>
    <row r="311" spans="1:5" x14ac:dyDescent="0.25">
      <c r="A311" s="63">
        <f>'Daily Prices'!A311</f>
        <v>42480</v>
      </c>
      <c r="B311" s="67">
        <f>'Growth Index'!B311/MAX('Growth Index'!B$3:B311)-1</f>
        <v>-0.12929114402543984</v>
      </c>
      <c r="C311" s="67">
        <f>'Growth Index'!C311/MAX('Growth Index'!C$3:C311)-1</f>
        <v>-3.4382982615990043E-2</v>
      </c>
      <c r="D311" s="67">
        <f>'Growth Index'!D311/MAX('Growth Index'!D$3:D311)-1</f>
        <v>-0.13263921218959951</v>
      </c>
      <c r="E311" s="67">
        <f>'Growth Index'!E311/MAX('Growth Index'!E$3:E311)-1</f>
        <v>-5.0965769065566602E-2</v>
      </c>
    </row>
    <row r="312" spans="1:5" x14ac:dyDescent="0.25">
      <c r="A312" s="60">
        <f>'Daily Prices'!A312</f>
        <v>42481</v>
      </c>
      <c r="B312" s="68">
        <f>'Growth Index'!B312/MAX('Growth Index'!B$3:B312)-1</f>
        <v>-0.12807154020801248</v>
      </c>
      <c r="C312" s="68">
        <f>'Growth Index'!C312/MAX('Growth Index'!C$3:C312)-1</f>
        <v>-3.1088922017736387E-2</v>
      </c>
      <c r="D312" s="68">
        <f>'Growth Index'!D312/MAX('Growth Index'!D$3:D312)-1</f>
        <v>-0.12610766110896421</v>
      </c>
      <c r="E312" s="68">
        <f>'Growth Index'!E312/MAX('Growth Index'!E$3:E312)-1</f>
        <v>-4.7128003624556158E-2</v>
      </c>
    </row>
    <row r="313" spans="1:5" x14ac:dyDescent="0.25">
      <c r="A313" s="63">
        <f>'Daily Prices'!A313</f>
        <v>42482</v>
      </c>
      <c r="B313" s="67">
        <f>'Growth Index'!B313/MAX('Growth Index'!B$3:B313)-1</f>
        <v>-0.12949463593309907</v>
      </c>
      <c r="C313" s="67">
        <f>'Growth Index'!C313/MAX('Growth Index'!C$3:C313)-1</f>
        <v>-3.2506212825577196E-2</v>
      </c>
      <c r="D313" s="67">
        <f>'Growth Index'!D313/MAX('Growth Index'!D$3:D313)-1</f>
        <v>-0.12005152646156125</v>
      </c>
      <c r="E313" s="67">
        <f>'Growth Index'!E313/MAX('Growth Index'!E$3:E313)-1</f>
        <v>-4.6171056319452175E-2</v>
      </c>
    </row>
    <row r="314" spans="1:5" x14ac:dyDescent="0.25">
      <c r="A314" s="60">
        <f>'Daily Prices'!A314</f>
        <v>42485</v>
      </c>
      <c r="B314" s="68">
        <f>'Growth Index'!B314/MAX('Growth Index'!B$3:B314)-1</f>
        <v>-0.13485853437985618</v>
      </c>
      <c r="C314" s="68">
        <f>'Growth Index'!C314/MAX('Growth Index'!C$3:C314)-1</f>
        <v>-3.6174693955846826E-2</v>
      </c>
      <c r="D314" s="68">
        <f>'Growth Index'!D314/MAX('Growth Index'!D$3:D314)-1</f>
        <v>-0.12537579597730719</v>
      </c>
      <c r="E314" s="68">
        <f>'Growth Index'!E314/MAX('Growth Index'!E$3:E314)-1</f>
        <v>-5.1112308962889874E-2</v>
      </c>
    </row>
    <row r="315" spans="1:5" x14ac:dyDescent="0.25">
      <c r="A315" s="63">
        <f>'Daily Prices'!A315</f>
        <v>42486</v>
      </c>
      <c r="B315" s="67">
        <f>'Growth Index'!B315/MAX('Growth Index'!B$3:B315)-1</f>
        <v>-0.12379551489011553</v>
      </c>
      <c r="C315" s="67">
        <f>'Growth Index'!C315/MAX('Growth Index'!C$3:C315)-1</f>
        <v>-3.6954804793192131E-2</v>
      </c>
      <c r="D315" s="67">
        <f>'Growth Index'!D315/MAX('Growth Index'!D$3:D315)-1</f>
        <v>-0.11361466413111321</v>
      </c>
      <c r="E315" s="67">
        <f>'Growth Index'!E315/MAX('Growth Index'!E$3:E315)-1</f>
        <v>-4.3951411761968928E-2</v>
      </c>
    </row>
    <row r="316" spans="1:5" x14ac:dyDescent="0.25">
      <c r="A316" s="60">
        <f>'Daily Prices'!A316</f>
        <v>42487</v>
      </c>
      <c r="B316" s="68">
        <f>'Growth Index'!B316/MAX('Growth Index'!B$3:B316)-1</f>
        <v>-0.12188120856673934</v>
      </c>
      <c r="C316" s="68">
        <f>'Growth Index'!C316/MAX('Growth Index'!C$3:C316)-1</f>
        <v>-3.3068135319246128E-2</v>
      </c>
      <c r="D316" s="68">
        <f>'Growth Index'!D316/MAX('Growth Index'!D$3:D316)-1</f>
        <v>-0.11880084588616913</v>
      </c>
      <c r="E316" s="68">
        <f>'Growth Index'!E316/MAX('Growth Index'!E$3:E316)-1</f>
        <v>-4.3459547588758696E-2</v>
      </c>
    </row>
    <row r="317" spans="1:5" x14ac:dyDescent="0.25">
      <c r="A317" s="63">
        <f>'Daily Prices'!A317</f>
        <v>42488</v>
      </c>
      <c r="B317" s="67">
        <f>'Growth Index'!B317/MAX('Growth Index'!B$3:B317)-1</f>
        <v>-0.13741330116094785</v>
      </c>
      <c r="C317" s="67">
        <f>'Growth Index'!C317/MAX('Growth Index'!C$3:C317)-1</f>
        <v>-2.7336665897758072E-2</v>
      </c>
      <c r="D317" s="67">
        <f>'Growth Index'!D317/MAX('Growth Index'!D$3:D317)-1</f>
        <v>-0.13134118723911359</v>
      </c>
      <c r="E317" s="67">
        <f>'Growth Index'!E317/MAX('Growth Index'!E$3:E317)-1</f>
        <v>-5.0351117224376019E-2</v>
      </c>
    </row>
    <row r="318" spans="1:5" x14ac:dyDescent="0.25">
      <c r="A318" s="60">
        <f>'Daily Prices'!A318</f>
        <v>42489</v>
      </c>
      <c r="B318" s="68">
        <f>'Growth Index'!B318/MAX('Growth Index'!B$3:B318)-1</f>
        <v>-0.13729470985052394</v>
      </c>
      <c r="C318" s="68">
        <f>'Growth Index'!C318/MAX('Growth Index'!C$3:C318)-1</f>
        <v>-3.5353512371455453E-3</v>
      </c>
      <c r="D318" s="68">
        <f>'Growth Index'!D318/MAX('Growth Index'!D$3:D318)-1</f>
        <v>-0.13303374864871342</v>
      </c>
      <c r="E318" s="68">
        <f>'Growth Index'!E318/MAX('Growth Index'!E$3:E318)-1</f>
        <v>-4.1571801435891453E-2</v>
      </c>
    </row>
    <row r="319" spans="1:5" x14ac:dyDescent="0.25">
      <c r="A319" s="63">
        <f>'Daily Prices'!A319</f>
        <v>42492</v>
      </c>
      <c r="B319" s="67">
        <f>'Growth Index'!B319/MAX('Growth Index'!B$3:B319)-1</f>
        <v>-0.14301033934297003</v>
      </c>
      <c r="C319" s="67">
        <f>'Growth Index'!C319/MAX('Growth Index'!C$3:C319)-1</f>
        <v>-3.5353512371455453E-3</v>
      </c>
      <c r="D319" s="67">
        <f>'Growth Index'!D319/MAX('Growth Index'!D$3:D319)-1</f>
        <v>-0.13907066928613843</v>
      </c>
      <c r="E319" s="67">
        <f>'Growth Index'!E319/MAX('Growth Index'!E$3:E319)-1</f>
        <v>-4.5478884931218433E-2</v>
      </c>
    </row>
    <row r="320" spans="1:5" x14ac:dyDescent="0.25">
      <c r="A320" s="60">
        <f>'Daily Prices'!A320</f>
        <v>42494</v>
      </c>
      <c r="B320" s="68">
        <f>'Growth Index'!B320/MAX('Growth Index'!B$3:B320)-1</f>
        <v>-0.15430481403231644</v>
      </c>
      <c r="C320" s="68">
        <f>'Growth Index'!C320/MAX('Growth Index'!C$3:C320)-1</f>
        <v>-1.9695290060406379E-3</v>
      </c>
      <c r="D320" s="68">
        <f>'Growth Index'!D320/MAX('Growth Index'!D$3:D320)-1</f>
        <v>-0.14506555321137571</v>
      </c>
      <c r="E320" s="68">
        <f>'Growth Index'!E320/MAX('Growth Index'!E$3:E320)-1</f>
        <v>-5.0646855963169979E-2</v>
      </c>
    </row>
    <row r="321" spans="1:5" x14ac:dyDescent="0.25">
      <c r="A321" s="63">
        <f>'Daily Prices'!A321</f>
        <v>42495</v>
      </c>
      <c r="B321" s="67">
        <f>'Growth Index'!B321/MAX('Growth Index'!B$3:B321)-1</f>
        <v>-0.14889812837980987</v>
      </c>
      <c r="C321" s="67">
        <f>'Growth Index'!C321/MAX('Growth Index'!C$3:C321)-1</f>
        <v>-5.3963694626415482E-3</v>
      </c>
      <c r="D321" s="67">
        <f>'Growth Index'!D321/MAX('Growth Index'!D$3:D321)-1</f>
        <v>-0.15101869313743355</v>
      </c>
      <c r="E321" s="67">
        <f>'Growth Index'!E321/MAX('Growth Index'!E$3:E321)-1</f>
        <v>-5.2113100517110711E-2</v>
      </c>
    </row>
    <row r="322" spans="1:5" x14ac:dyDescent="0.25">
      <c r="A322" s="60">
        <f>'Daily Prices'!A322</f>
        <v>42500</v>
      </c>
      <c r="B322" s="68">
        <f>'Growth Index'!B322/MAX('Growth Index'!B$3:B322)-1</f>
        <v>-0.13170508362540334</v>
      </c>
      <c r="C322" s="68">
        <f>'Growth Index'!C322/MAX('Growth Index'!C$3:C322)-1</f>
        <v>-1.732193760117029E-2</v>
      </c>
      <c r="D322" s="68">
        <f>'Growth Index'!D322/MAX('Growth Index'!D$3:D322)-1</f>
        <v>-0.14566188091896104</v>
      </c>
      <c r="E322" s="68">
        <f>'Growth Index'!E322/MAX('Growth Index'!E$3:E322)-1</f>
        <v>-4.9120548832671251E-2</v>
      </c>
    </row>
    <row r="323" spans="1:5" x14ac:dyDescent="0.25">
      <c r="A323" s="63">
        <f>'Daily Prices'!A323</f>
        <v>42502</v>
      </c>
      <c r="B323" s="67">
        <f>'Growth Index'!B323/MAX('Growth Index'!B$3:B323)-1</f>
        <v>-0.13110909490909695</v>
      </c>
      <c r="C323" s="67">
        <f>'Growth Index'!C323/MAX('Growth Index'!C$3:C323)-1</f>
        <v>-4.5358673050844844E-3</v>
      </c>
      <c r="D323" s="67">
        <f>'Growth Index'!D323/MAX('Growth Index'!D$3:D323)-1</f>
        <v>-0.14027126885482499</v>
      </c>
      <c r="E323" s="67">
        <f>'Growth Index'!E323/MAX('Growth Index'!E$3:E323)-1</f>
        <v>-4.2175889514760811E-2</v>
      </c>
    </row>
    <row r="324" spans="1:5" x14ac:dyDescent="0.25">
      <c r="A324" s="60">
        <f>'Daily Prices'!A324</f>
        <v>42503</v>
      </c>
      <c r="B324" s="68">
        <f>'Growth Index'!B324/MAX('Growth Index'!B$3:B324)-1</f>
        <v>-0.14123820782924967</v>
      </c>
      <c r="C324" s="68">
        <f>'Growth Index'!C324/MAX('Growth Index'!C$3:C324)-1</f>
        <v>-1.0028029618077805E-2</v>
      </c>
      <c r="D324" s="68">
        <f>'Growth Index'!D324/MAX('Growth Index'!D$3:D324)-1</f>
        <v>-0.13484664367834298</v>
      </c>
      <c r="E324" s="68">
        <f>'Growth Index'!E324/MAX('Growth Index'!E$3:E324)-1</f>
        <v>-4.5826370572347175E-2</v>
      </c>
    </row>
    <row r="325" spans="1:5" x14ac:dyDescent="0.25">
      <c r="A325" s="63">
        <f>'Daily Prices'!A325</f>
        <v>42506</v>
      </c>
      <c r="B325" s="67">
        <f>'Growth Index'!B325/MAX('Growth Index'!B$3:B325)-1</f>
        <v>-0.1357243857088033</v>
      </c>
      <c r="C325" s="67">
        <f>'Growth Index'!C325/MAX('Growth Index'!C$3:C325)-1</f>
        <v>0</v>
      </c>
      <c r="D325" s="67">
        <f>'Growth Index'!D325/MAX('Growth Index'!D$3:D325)-1</f>
        <v>-0.13983555720384189</v>
      </c>
      <c r="E325" s="67">
        <f>'Growth Index'!E325/MAX('Growth Index'!E$3:E325)-1</f>
        <v>-4.0971840656110481E-2</v>
      </c>
    </row>
    <row r="326" spans="1:5" x14ac:dyDescent="0.25">
      <c r="A326" s="60">
        <f>'Daily Prices'!A326</f>
        <v>42507</v>
      </c>
      <c r="B326" s="68">
        <f>'Growth Index'!B326/MAX('Growth Index'!B$3:B326)-1</f>
        <v>-0.13166869765515954</v>
      </c>
      <c r="C326" s="68">
        <f>'Growth Index'!C326/MAX('Growth Index'!C$3:C326)-1</f>
        <v>-6.9972402265097156E-3</v>
      </c>
      <c r="D326" s="68">
        <f>'Growth Index'!D326/MAX('Growth Index'!D$3:D326)-1</f>
        <v>-0.13644254365545994</v>
      </c>
      <c r="E326" s="68">
        <f>'Growth Index'!E326/MAX('Growth Index'!E$3:E326)-1</f>
        <v>-4.1171066336876616E-2</v>
      </c>
    </row>
    <row r="327" spans="1:5" x14ac:dyDescent="0.25">
      <c r="A327" s="63">
        <f>'Daily Prices'!A327</f>
        <v>42508</v>
      </c>
      <c r="B327" s="67">
        <f>'Growth Index'!B327/MAX('Growth Index'!B$3:B327)-1</f>
        <v>-0.133993356865173</v>
      </c>
      <c r="C327" s="67">
        <f>'Growth Index'!C327/MAX('Growth Index'!C$3:C327)-1</f>
        <v>-6.8594960682942796E-3</v>
      </c>
      <c r="D327" s="67">
        <f>'Growth Index'!D327/MAX('Growth Index'!D$3:D327)-1</f>
        <v>-0.134984731439033</v>
      </c>
      <c r="E327" s="67">
        <f>'Growth Index'!E327/MAX('Growth Index'!E$3:E327)-1</f>
        <v>-4.1402352160168521E-2</v>
      </c>
    </row>
    <row r="328" spans="1:5" x14ac:dyDescent="0.25">
      <c r="A328" s="60">
        <f>'Daily Prices'!A328</f>
        <v>42509</v>
      </c>
      <c r="B328" s="68">
        <f>'Growth Index'!B328/MAX('Growth Index'!B$3:B328)-1</f>
        <v>-0.14426531840924528</v>
      </c>
      <c r="C328" s="68">
        <f>'Growth Index'!C328/MAX('Growth Index'!C$3:C328)-1</f>
        <v>-1.9510301469915281E-2</v>
      </c>
      <c r="D328" s="68">
        <f>'Growth Index'!D328/MAX('Growth Index'!D$3:D328)-1</f>
        <v>-0.14594692695552081</v>
      </c>
      <c r="E328" s="68">
        <f>'Growth Index'!E328/MAX('Growth Index'!E$3:E328)-1</f>
        <v>-5.334217716575973E-2</v>
      </c>
    </row>
    <row r="329" spans="1:5" x14ac:dyDescent="0.25">
      <c r="A329" s="63">
        <f>'Daily Prices'!A329</f>
        <v>42510</v>
      </c>
      <c r="B329" s="67">
        <f>'Growth Index'!B329/MAX('Growth Index'!B$3:B329)-1</f>
        <v>-0.14756094397335418</v>
      </c>
      <c r="C329" s="67">
        <f>'Growth Index'!C329/MAX('Growth Index'!C$3:C329)-1</f>
        <v>-1.5881330904313984E-2</v>
      </c>
      <c r="D329" s="67">
        <f>'Growth Index'!D329/MAX('Growth Index'!D$3:D329)-1</f>
        <v>-0.15246072389549592</v>
      </c>
      <c r="E329" s="67">
        <f>'Growth Index'!E329/MAX('Growth Index'!E$3:E329)-1</f>
        <v>-5.5200439247976907E-2</v>
      </c>
    </row>
    <row r="330" spans="1:5" x14ac:dyDescent="0.25">
      <c r="A330" s="60">
        <f>'Daily Prices'!A330</f>
        <v>42513</v>
      </c>
      <c r="B330" s="68">
        <f>'Growth Index'!B330/MAX('Growth Index'!B$3:B330)-1</f>
        <v>-0.14997117759486656</v>
      </c>
      <c r="C330" s="68">
        <f>'Growth Index'!C330/MAX('Growth Index'!C$3:C330)-1</f>
        <v>-2.0950502224746259E-2</v>
      </c>
      <c r="D330" s="68">
        <f>'Growth Index'!D330/MAX('Growth Index'!D$3:D330)-1</f>
        <v>-0.15882262429871219</v>
      </c>
      <c r="E330" s="68">
        <f>'Growth Index'!E330/MAX('Growth Index'!E$3:E330)-1</f>
        <v>-6.0076098869310535E-2</v>
      </c>
    </row>
    <row r="331" spans="1:5" x14ac:dyDescent="0.25">
      <c r="A331" s="63">
        <f>'Daily Prices'!A331</f>
        <v>42514</v>
      </c>
      <c r="B331" s="67">
        <f>'Growth Index'!B331/MAX('Growth Index'!B$3:B331)-1</f>
        <v>-0.14744066812727086</v>
      </c>
      <c r="C331" s="67">
        <f>'Growth Index'!C331/MAX('Growth Index'!C$3:C331)-1</f>
        <v>-2.4602992925560119E-2</v>
      </c>
      <c r="D331" s="67">
        <f>'Growth Index'!D331/MAX('Growth Index'!D$3:D331)-1</f>
        <v>-0.1593118495080138</v>
      </c>
      <c r="E331" s="67">
        <f>'Growth Index'!E331/MAX('Growth Index'!E$3:E331)-1</f>
        <v>-6.0803269023638751E-2</v>
      </c>
    </row>
    <row r="332" spans="1:5" x14ac:dyDescent="0.25">
      <c r="A332" s="60">
        <f>'Daily Prices'!A332</f>
        <v>42515</v>
      </c>
      <c r="B332" s="68">
        <f>'Growth Index'!B332/MAX('Growth Index'!B$3:B332)-1</f>
        <v>-0.12804492454459371</v>
      </c>
      <c r="C332" s="68">
        <f>'Growth Index'!C332/MAX('Growth Index'!C$3:C332)-1</f>
        <v>-4.3809162746061503E-2</v>
      </c>
      <c r="D332" s="68">
        <f>'Growth Index'!D332/MAX('Growth Index'!D$3:D332)-1</f>
        <v>-0.13953965485950637</v>
      </c>
      <c r="E332" s="68">
        <f>'Growth Index'!E332/MAX('Growth Index'!E$3:E332)-1</f>
        <v>-5.5163883588123519E-2</v>
      </c>
    </row>
    <row r="333" spans="1:5" x14ac:dyDescent="0.25">
      <c r="A333" s="63">
        <f>'Daily Prices'!A333</f>
        <v>42516</v>
      </c>
      <c r="B333" s="67">
        <f>'Growth Index'!B333/MAX('Growth Index'!B$3:B333)-1</f>
        <v>-0.11168774638439638</v>
      </c>
      <c r="C333" s="67">
        <f>'Growth Index'!C333/MAX('Growth Index'!C$3:C333)-1</f>
        <v>-4.619657290671364E-2</v>
      </c>
      <c r="D333" s="67">
        <f>'Growth Index'!D333/MAX('Growth Index'!D$3:D333)-1</f>
        <v>-0.11910069359509601</v>
      </c>
      <c r="E333" s="67">
        <f>'Growth Index'!E333/MAX('Growth Index'!E$3:E333)-1</f>
        <v>-4.4057242253403128E-2</v>
      </c>
    </row>
    <row r="334" spans="1:5" x14ac:dyDescent="0.25">
      <c r="A334" s="60">
        <f>'Daily Prices'!A334</f>
        <v>42517</v>
      </c>
      <c r="B334" s="68">
        <f>'Growth Index'!B334/MAX('Growth Index'!B$3:B334)-1</f>
        <v>-0.10202120695632311</v>
      </c>
      <c r="C334" s="68">
        <f>'Growth Index'!C334/MAX('Growth Index'!C$3:C334)-1</f>
        <v>-5.181800165944872E-2</v>
      </c>
      <c r="D334" s="68">
        <f>'Growth Index'!D334/MAX('Growth Index'!D$3:D334)-1</f>
        <v>-0.10703576867538411</v>
      </c>
      <c r="E334" s="68">
        <f>'Growth Index'!E334/MAX('Growth Index'!E$3:E334)-1</f>
        <v>-3.9262291230661384E-2</v>
      </c>
    </row>
    <row r="335" spans="1:5" x14ac:dyDescent="0.25">
      <c r="A335" s="63">
        <f>'Daily Prices'!A335</f>
        <v>42520</v>
      </c>
      <c r="B335" s="67">
        <f>'Growth Index'!B335/MAX('Growth Index'!B$3:B335)-1</f>
        <v>-9.9595475606743866E-2</v>
      </c>
      <c r="C335" s="67">
        <f>'Growth Index'!C335/MAX('Growth Index'!C$3:C335)-1</f>
        <v>-5.181800165944872E-2</v>
      </c>
      <c r="D335" s="67">
        <f>'Growth Index'!D335/MAX('Growth Index'!D$3:D335)-1</f>
        <v>-0.10216718876991504</v>
      </c>
      <c r="E335" s="67">
        <f>'Growth Index'!E335/MAX('Growth Index'!E$3:E335)-1</f>
        <v>-3.6912284748468638E-2</v>
      </c>
    </row>
    <row r="336" spans="1:5" x14ac:dyDescent="0.25">
      <c r="A336" s="60">
        <f>'Daily Prices'!A336</f>
        <v>42521</v>
      </c>
      <c r="B336" s="68">
        <f>'Growth Index'!B336/MAX('Growth Index'!B$3:B336)-1</f>
        <v>-0.10153740831493474</v>
      </c>
      <c r="C336" s="68">
        <f>'Growth Index'!C336/MAX('Growth Index'!C$3:C336)-1</f>
        <v>-5.2628631270180803E-2</v>
      </c>
      <c r="D336" s="68">
        <f>'Growth Index'!D336/MAX('Growth Index'!D$3:D336)-1</f>
        <v>-9.4669023364449822E-2</v>
      </c>
      <c r="E336" s="68">
        <f>'Growth Index'!E336/MAX('Growth Index'!E$3:E336)-1</f>
        <v>-3.5451830368270043E-2</v>
      </c>
    </row>
    <row r="337" spans="1:5" x14ac:dyDescent="0.25">
      <c r="A337" s="63">
        <f>'Daily Prices'!A337</f>
        <v>42522</v>
      </c>
      <c r="B337" s="67">
        <f>'Growth Index'!B337/MAX('Growth Index'!B$3:B337)-1</f>
        <v>-9.9988646229654865E-2</v>
      </c>
      <c r="C337" s="67">
        <f>'Growth Index'!C337/MAX('Growth Index'!C$3:C337)-1</f>
        <v>-4.5926440660678081E-2</v>
      </c>
      <c r="D337" s="67">
        <f>'Growth Index'!D337/MAX('Growth Index'!D$3:D337)-1</f>
        <v>-0.12276396461797112</v>
      </c>
      <c r="E337" s="67">
        <f>'Growth Index'!E337/MAX('Growth Index'!E$3:E337)-1</f>
        <v>-4.1203327872237461E-2</v>
      </c>
    </row>
    <row r="338" spans="1:5" x14ac:dyDescent="0.25">
      <c r="A338" s="60">
        <f>'Daily Prices'!A338</f>
        <v>42527</v>
      </c>
      <c r="B338" s="68">
        <f>'Growth Index'!B338/MAX('Growth Index'!B$3:B338)-1</f>
        <v>-9.7848612127914958E-2</v>
      </c>
      <c r="C338" s="68">
        <f>'Growth Index'!C338/MAX('Growth Index'!C$3:C338)-1</f>
        <v>-3.1925323337818834E-2</v>
      </c>
      <c r="D338" s="68">
        <f>'Growth Index'!D338/MAX('Growth Index'!D$3:D338)-1</f>
        <v>-9.3106658986357616E-2</v>
      </c>
      <c r="E338" s="68">
        <f>'Growth Index'!E338/MAX('Growth Index'!E$3:E338)-1</f>
        <v>-2.5166808004466468E-2</v>
      </c>
    </row>
    <row r="339" spans="1:5" x14ac:dyDescent="0.25">
      <c r="A339" s="63">
        <f>'Daily Prices'!A339</f>
        <v>42530</v>
      </c>
      <c r="B339" s="67">
        <f>'Growth Index'!B339/MAX('Growth Index'!B$3:B339)-1</f>
        <v>-9.8319945205423531E-2</v>
      </c>
      <c r="C339" s="67">
        <f>'Growth Index'!C339/MAX('Growth Index'!C$3:C339)-1</f>
        <v>-1.8140428248101137E-2</v>
      </c>
      <c r="D339" s="67">
        <f>'Growth Index'!D339/MAX('Growth Index'!D$3:D339)-1</f>
        <v>-9.5260679669448178E-2</v>
      </c>
      <c r="E339" s="67">
        <f>'Growth Index'!E339/MAX('Growth Index'!E$3:E339)-1</f>
        <v>-2.046176333082439E-2</v>
      </c>
    </row>
    <row r="340" spans="1:5" x14ac:dyDescent="0.25">
      <c r="A340" s="60">
        <f>'Daily Prices'!A340</f>
        <v>42531</v>
      </c>
      <c r="B340" s="68">
        <f>'Growth Index'!B340/MAX('Growth Index'!B$3:B340)-1</f>
        <v>-0.10262258618673969</v>
      </c>
      <c r="C340" s="68">
        <f>'Growth Index'!C340/MAX('Growth Index'!C$3:C340)-1</f>
        <v>-6.3635938114563473E-3</v>
      </c>
      <c r="D340" s="68">
        <f>'Growth Index'!D340/MAX('Growth Index'!D$3:D340)-1</f>
        <v>-9.7409584199521726E-2</v>
      </c>
      <c r="E340" s="68">
        <f>'Growth Index'!E340/MAX('Growth Index'!E$3:E340)-1</f>
        <v>-1.7862385557604443E-2</v>
      </c>
    </row>
    <row r="341" spans="1:5" x14ac:dyDescent="0.25">
      <c r="A341" s="63">
        <f>'Daily Prices'!A341</f>
        <v>42534</v>
      </c>
      <c r="B341" s="67">
        <f>'Growth Index'!B341/MAX('Growth Index'!B$3:B341)-1</f>
        <v>-0.11067399282455137</v>
      </c>
      <c r="C341" s="67">
        <f>'Growth Index'!C341/MAX('Growth Index'!C$3:C341)-1</f>
        <v>0</v>
      </c>
      <c r="D341" s="67">
        <f>'Growth Index'!D341/MAX('Growth Index'!D$3:D341)-1</f>
        <v>-9.9553384728283345E-2</v>
      </c>
      <c r="E341" s="67">
        <f>'Growth Index'!E341/MAX('Growth Index'!E$3:E341)-1</f>
        <v>-1.7877633736811172E-2</v>
      </c>
    </row>
    <row r="342" spans="1:5" x14ac:dyDescent="0.25">
      <c r="A342" s="60">
        <f>'Daily Prices'!A342</f>
        <v>42535</v>
      </c>
      <c r="B342" s="68">
        <f>'Growth Index'!B342/MAX('Growth Index'!B$3:B342)-1</f>
        <v>-0.11070970498053134</v>
      </c>
      <c r="C342" s="68">
        <f>'Growth Index'!C342/MAX('Growth Index'!C$3:C342)-1</f>
        <v>0</v>
      </c>
      <c r="D342" s="68">
        <f>'Growth Index'!D342/MAX('Growth Index'!D$3:D342)-1</f>
        <v>-9.4359312244045146E-2</v>
      </c>
      <c r="E342" s="68">
        <f>'Growth Index'!E342/MAX('Growth Index'!E$3:E342)-1</f>
        <v>-1.3304486483548428E-2</v>
      </c>
    </row>
    <row r="343" spans="1:5" x14ac:dyDescent="0.25">
      <c r="A343" s="63">
        <f>'Daily Prices'!A343</f>
        <v>42536</v>
      </c>
      <c r="B343" s="67">
        <f>'Growth Index'!B343/MAX('Growth Index'!B$3:B343)-1</f>
        <v>-9.9570544478984391E-2</v>
      </c>
      <c r="C343" s="67">
        <f>'Growth Index'!C343/MAX('Growth Index'!C$3:C343)-1</f>
        <v>-6.2802520821325647E-3</v>
      </c>
      <c r="D343" s="67">
        <f>'Growth Index'!D343/MAX('Growth Index'!D$3:D343)-1</f>
        <v>-7.8118218904609682E-2</v>
      </c>
      <c r="E343" s="67">
        <f>'Growth Index'!E343/MAX('Growth Index'!E$3:E343)-1</f>
        <v>-6.7669892998715175E-3</v>
      </c>
    </row>
    <row r="344" spans="1:5" x14ac:dyDescent="0.25">
      <c r="A344" s="60">
        <f>'Daily Prices'!A344</f>
        <v>42537</v>
      </c>
      <c r="B344" s="68">
        <f>'Growth Index'!B344/MAX('Growth Index'!B$3:B344)-1</f>
        <v>-0.10633833494431044</v>
      </c>
      <c r="C344" s="68">
        <f>'Growth Index'!C344/MAX('Growth Index'!C$3:C344)-1</f>
        <v>0</v>
      </c>
      <c r="D344" s="68">
        <f>'Growth Index'!D344/MAX('Growth Index'!D$3:D344)-1</f>
        <v>-8.2570562845713291E-2</v>
      </c>
      <c r="E344" s="68">
        <f>'Growth Index'!E344/MAX('Growth Index'!E$3:E344)-1</f>
        <v>-5.9408169174701708E-4</v>
      </c>
    </row>
    <row r="345" spans="1:5" x14ac:dyDescent="0.25">
      <c r="A345" s="63">
        <f>'Daily Prices'!A345</f>
        <v>42538</v>
      </c>
      <c r="B345" s="67">
        <f>'Growth Index'!B345/MAX('Growth Index'!B$3:B345)-1</f>
        <v>-0.10295410280451545</v>
      </c>
      <c r="C345" s="67">
        <f>'Growth Index'!C345/MAX('Growth Index'!C$3:C345)-1</f>
        <v>-1.9125523367054309E-2</v>
      </c>
      <c r="D345" s="67">
        <f>'Growth Index'!D345/MAX('Growth Index'!D$3:D345)-1</f>
        <v>-8.216616297512136E-2</v>
      </c>
      <c r="E345" s="67">
        <f>'Growth Index'!E345/MAX('Growth Index'!E$3:E345)-1</f>
        <v>-6.972182343922162E-3</v>
      </c>
    </row>
    <row r="346" spans="1:5" x14ac:dyDescent="0.25">
      <c r="A346" s="60">
        <f>'Daily Prices'!A346</f>
        <v>42541</v>
      </c>
      <c r="B346" s="68">
        <f>'Growth Index'!B346/MAX('Growth Index'!B$3:B346)-1</f>
        <v>-9.4834304018931004E-2</v>
      </c>
      <c r="C346" s="68">
        <f>'Growth Index'!C346/MAX('Growth Index'!C$3:C346)-1</f>
        <v>-1.9113063595129209E-2</v>
      </c>
      <c r="D346" s="68">
        <f>'Growth Index'!D346/MAX('Growth Index'!D$3:D346)-1</f>
        <v>-7.4622625876858084E-2</v>
      </c>
      <c r="E346" s="68">
        <f>'Growth Index'!E346/MAX('Growth Index'!E$3:E346)-1</f>
        <v>-1.8220934054982152E-3</v>
      </c>
    </row>
    <row r="347" spans="1:5" x14ac:dyDescent="0.25">
      <c r="A347" s="63">
        <f>'Daily Prices'!A347</f>
        <v>42542</v>
      </c>
      <c r="B347" s="67">
        <f>'Growth Index'!B347/MAX('Growth Index'!B$3:B347)-1</f>
        <v>-9.6658319230961687E-2</v>
      </c>
      <c r="C347" s="67">
        <f>'Growth Index'!C347/MAX('Growth Index'!C$3:C347)-1</f>
        <v>-2.3630637083997263E-2</v>
      </c>
      <c r="D347" s="67">
        <f>'Growth Index'!D347/MAX('Growth Index'!D$3:D347)-1</f>
        <v>-7.6958281714814114E-2</v>
      </c>
      <c r="E347" s="67">
        <f>'Growth Index'!E347/MAX('Growth Index'!E$3:E347)-1</f>
        <v>-5.0202320387542354E-3</v>
      </c>
    </row>
    <row r="348" spans="1:5" x14ac:dyDescent="0.25">
      <c r="A348" s="60">
        <f>'Daily Prices'!A348</f>
        <v>42543</v>
      </c>
      <c r="B348" s="68">
        <f>'Growth Index'!B348/MAX('Growth Index'!B$3:B348)-1</f>
        <v>-9.824616254354035E-2</v>
      </c>
      <c r="C348" s="68">
        <f>'Growth Index'!C348/MAX('Growth Index'!C$3:C348)-1</f>
        <v>-3.3327511221721284E-2</v>
      </c>
      <c r="D348" s="68">
        <f>'Growth Index'!D348/MAX('Growth Index'!D$3:D348)-1</f>
        <v>-8.0451902060270197E-2</v>
      </c>
      <c r="E348" s="68">
        <f>'Growth Index'!E348/MAX('Growth Index'!E$3:E348)-1</f>
        <v>-1.0627359335052877E-2</v>
      </c>
    </row>
    <row r="349" spans="1:5" x14ac:dyDescent="0.25">
      <c r="A349" s="63">
        <f>'Daily Prices'!A349</f>
        <v>42544</v>
      </c>
      <c r="B349" s="67">
        <f>'Growth Index'!B349/MAX('Growth Index'!B$3:B349)-1</f>
        <v>-9.0275950524513315E-2</v>
      </c>
      <c r="C349" s="67">
        <f>'Growth Index'!C349/MAX('Growth Index'!C$3:C349)-1</f>
        <v>-3.7748464842826568E-2</v>
      </c>
      <c r="D349" s="67">
        <f>'Growth Index'!D349/MAX('Growth Index'!D$3:D349)-1</f>
        <v>-7.3750700302215755E-2</v>
      </c>
      <c r="E349" s="67">
        <f>'Growth Index'!E349/MAX('Growth Index'!E$3:E349)-1</f>
        <v>-7.6508619525195165E-3</v>
      </c>
    </row>
    <row r="350" spans="1:5" x14ac:dyDescent="0.25">
      <c r="A350" s="60">
        <f>'Daily Prices'!A350</f>
        <v>42545</v>
      </c>
      <c r="B350" s="68">
        <f>'Growth Index'!B350/MAX('Growth Index'!B$3:B350)-1</f>
        <v>-0.11064232355415415</v>
      </c>
      <c r="C350" s="68">
        <f>'Growth Index'!C350/MAX('Growth Index'!C$3:C350)-1</f>
        <v>0</v>
      </c>
      <c r="D350" s="68">
        <f>'Growth Index'!D350/MAX('Growth Index'!D$3:D350)-1</f>
        <v>-9.9344280404953023E-2</v>
      </c>
      <c r="E350" s="68">
        <f>'Growth Index'!E350/MAX('Growth Index'!E$3:E350)-1</f>
        <v>-2.473695884349647E-3</v>
      </c>
    </row>
    <row r="351" spans="1:5" x14ac:dyDescent="0.25">
      <c r="A351" s="63">
        <f>'Daily Prices'!A351</f>
        <v>42548</v>
      </c>
      <c r="B351" s="67">
        <f>'Growth Index'!B351/MAX('Growth Index'!B$3:B351)-1</f>
        <v>-0.11046544730991403</v>
      </c>
      <c r="C351" s="67">
        <f>'Growth Index'!C351/MAX('Growth Index'!C$3:C351)-1</f>
        <v>0</v>
      </c>
      <c r="D351" s="67">
        <f>'Growth Index'!D351/MAX('Growth Index'!D$3:D351)-1</f>
        <v>-9.2925172215165275E-2</v>
      </c>
      <c r="E351" s="67">
        <f>'Growth Index'!E351/MAX('Growth Index'!E$3:E351)-1</f>
        <v>0</v>
      </c>
    </row>
    <row r="352" spans="1:5" x14ac:dyDescent="0.25">
      <c r="A352" s="60">
        <f>'Daily Prices'!A352</f>
        <v>42549</v>
      </c>
      <c r="B352" s="68">
        <f>'Growth Index'!B352/MAX('Growth Index'!B$3:B352)-1</f>
        <v>-0.10636899349331208</v>
      </c>
      <c r="C352" s="68">
        <f>'Growth Index'!C352/MAX('Growth Index'!C$3:C352)-1</f>
        <v>-1.332746592346179E-2</v>
      </c>
      <c r="D352" s="68">
        <f>'Growth Index'!D352/MAX('Growth Index'!D$3:D352)-1</f>
        <v>-8.9652492286813046E-2</v>
      </c>
      <c r="E352" s="68">
        <f>'Growth Index'!E352/MAX('Growth Index'!E$3:E352)-1</f>
        <v>-2.8670519553247731E-3</v>
      </c>
    </row>
    <row r="353" spans="1:5" x14ac:dyDescent="0.25">
      <c r="A353" s="63">
        <f>'Daily Prices'!A353</f>
        <v>42550</v>
      </c>
      <c r="B353" s="67">
        <f>'Growth Index'!B353/MAX('Growth Index'!B$3:B353)-1</f>
        <v>-9.9097189958684551E-2</v>
      </c>
      <c r="C353" s="67">
        <f>'Growth Index'!C353/MAX('Growth Index'!C$3:C353)-1</f>
        <v>-9.8111316322292419E-3</v>
      </c>
      <c r="D353" s="67">
        <f>'Growth Index'!D353/MAX('Growth Index'!D$3:D353)-1</f>
        <v>-8.0232934325461747E-2</v>
      </c>
      <c r="E353" s="67">
        <f>'Growth Index'!E353/MAX('Growth Index'!E$3:E353)-1</f>
        <v>0</v>
      </c>
    </row>
    <row r="354" spans="1:5" x14ac:dyDescent="0.25">
      <c r="A354" s="60">
        <f>'Daily Prices'!A354</f>
        <v>42551</v>
      </c>
      <c r="B354" s="68">
        <f>'Growth Index'!B354/MAX('Growth Index'!B$3:B354)-1</f>
        <v>-9.036017730748469E-2</v>
      </c>
      <c r="C354" s="68">
        <f>'Growth Index'!C354/MAX('Growth Index'!C$3:C354)-1</f>
        <v>-8.9083506132994206E-3</v>
      </c>
      <c r="D354" s="68">
        <f>'Growth Index'!D354/MAX('Growth Index'!D$3:D354)-1</f>
        <v>-6.849744734911023E-2</v>
      </c>
      <c r="E354" s="68">
        <f>'Growth Index'!E354/MAX('Growth Index'!E$3:E354)-1</f>
        <v>0</v>
      </c>
    </row>
    <row r="355" spans="1:5" x14ac:dyDescent="0.25">
      <c r="A355" s="63">
        <f>'Daily Prices'!A355</f>
        <v>42552</v>
      </c>
      <c r="B355" s="67">
        <f>'Growth Index'!B355/MAX('Growth Index'!B$3:B355)-1</f>
        <v>-8.5468622659631954E-2</v>
      </c>
      <c r="C355" s="67">
        <f>'Growth Index'!C355/MAX('Growth Index'!C$3:C355)-1</f>
        <v>0</v>
      </c>
      <c r="D355" s="67">
        <f>'Growth Index'!D355/MAX('Growth Index'!D$3:D355)-1</f>
        <v>-6.4586934042304756E-2</v>
      </c>
      <c r="E355" s="67">
        <f>'Growth Index'!E355/MAX('Growth Index'!E$3:E355)-1</f>
        <v>0</v>
      </c>
    </row>
    <row r="356" spans="1:5" x14ac:dyDescent="0.25">
      <c r="A356" s="60">
        <f>'Daily Prices'!A356</f>
        <v>42555</v>
      </c>
      <c r="B356" s="68">
        <f>'Growth Index'!B356/MAX('Growth Index'!B$3:B356)-1</f>
        <v>-8.0959120699337861E-2</v>
      </c>
      <c r="C356" s="68">
        <f>'Growth Index'!C356/MAX('Growth Index'!C$3:C356)-1</f>
        <v>0</v>
      </c>
      <c r="D356" s="68">
        <f>'Growth Index'!D356/MAX('Growth Index'!D$3:D356)-1</f>
        <v>-6.0660004125283606E-2</v>
      </c>
      <c r="E356" s="68">
        <f>'Growth Index'!E356/MAX('Growth Index'!E$3:E356)-1</f>
        <v>0</v>
      </c>
    </row>
    <row r="357" spans="1:5" x14ac:dyDescent="0.25">
      <c r="A357" s="63">
        <f>'Daily Prices'!A357</f>
        <v>42558</v>
      </c>
      <c r="B357" s="67">
        <f>'Growth Index'!B357/MAX('Growth Index'!B$3:B357)-1</f>
        <v>-8.356240210742083E-2</v>
      </c>
      <c r="C357" s="67">
        <f>'Growth Index'!C357/MAX('Growth Index'!C$3:C357)-1</f>
        <v>0</v>
      </c>
      <c r="D357" s="67">
        <f>'Growth Index'!D357/MAX('Growth Index'!D$3:D357)-1</f>
        <v>-5.6716588679960545E-2</v>
      </c>
      <c r="E357" s="67">
        <f>'Growth Index'!E357/MAX('Growth Index'!E$3:E357)-1</f>
        <v>0</v>
      </c>
    </row>
    <row r="358" spans="1:5" x14ac:dyDescent="0.25">
      <c r="A358" s="60">
        <f>'Daily Prices'!A358</f>
        <v>42562</v>
      </c>
      <c r="B358" s="68">
        <f>'Growth Index'!B358/MAX('Growth Index'!B$3:B358)-1</f>
        <v>-6.9237110859627915E-2</v>
      </c>
      <c r="C358" s="68">
        <f>'Growth Index'!C358/MAX('Growth Index'!C$3:C358)-1</f>
        <v>-4.7997661719569873E-3</v>
      </c>
      <c r="D358" s="68">
        <f>'Growth Index'!D358/MAX('Growth Index'!D$3:D358)-1</f>
        <v>-4.0436470444264461E-2</v>
      </c>
      <c r="E358" s="68">
        <f>'Growth Index'!E358/MAX('Growth Index'!E$3:E358)-1</f>
        <v>0</v>
      </c>
    </row>
    <row r="359" spans="1:5" x14ac:dyDescent="0.25">
      <c r="A359" s="63">
        <f>'Daily Prices'!A359</f>
        <v>42563</v>
      </c>
      <c r="B359" s="67">
        <f>'Growth Index'!B359/MAX('Growth Index'!B$3:B359)-1</f>
        <v>-6.3123930951556328E-2</v>
      </c>
      <c r="C359" s="67">
        <f>'Growth Index'!C359/MAX('Growth Index'!C$3:C359)-1</f>
        <v>-1.7802518850528859E-2</v>
      </c>
      <c r="D359" s="67">
        <f>'Growth Index'!D359/MAX('Growth Index'!D$3:D359)-1</f>
        <v>-2.3875373823295742E-2</v>
      </c>
      <c r="E359" s="67">
        <f>'Growth Index'!E359/MAX('Growth Index'!E$3:E359)-1</f>
        <v>0</v>
      </c>
    </row>
    <row r="360" spans="1:5" x14ac:dyDescent="0.25">
      <c r="A360" s="60">
        <f>'Daily Prices'!A360</f>
        <v>42564</v>
      </c>
      <c r="B360" s="68">
        <f>'Growth Index'!B360/MAX('Growth Index'!B$3:B360)-1</f>
        <v>-6.2886748330708619E-2</v>
      </c>
      <c r="C360" s="68">
        <f>'Growth Index'!C360/MAX('Growth Index'!C$3:C360)-1</f>
        <v>-1.6929049660712847E-2</v>
      </c>
      <c r="D360" s="68">
        <f>'Growth Index'!D360/MAX('Growth Index'!D$3:D360)-1</f>
        <v>-3.5198570199872936E-2</v>
      </c>
      <c r="E360" s="68">
        <f>'Growth Index'!E360/MAX('Growth Index'!E$3:E360)-1</f>
        <v>-3.0483769400951877E-3</v>
      </c>
    </row>
    <row r="361" spans="1:5" x14ac:dyDescent="0.25">
      <c r="A361" s="63">
        <f>'Daily Prices'!A361</f>
        <v>42565</v>
      </c>
      <c r="B361" s="67">
        <f>'Growth Index'!B361/MAX('Growth Index'!B$3:B361)-1</f>
        <v>-5.8610386105679591E-2</v>
      </c>
      <c r="C361" s="67">
        <f>'Growth Index'!C361/MAX('Growth Index'!C$3:C361)-1</f>
        <v>-3.3855259481622935E-2</v>
      </c>
      <c r="D361" s="67">
        <f>'Growth Index'!D361/MAX('Growth Index'!D$3:D361)-1</f>
        <v>-2.4897223252401623E-2</v>
      </c>
      <c r="E361" s="67">
        <f>'Growth Index'!E361/MAX('Growth Index'!E$3:E361)-1</f>
        <v>-5.3562446839833244E-3</v>
      </c>
    </row>
    <row r="362" spans="1:5" x14ac:dyDescent="0.25">
      <c r="A362" s="60">
        <f>'Daily Prices'!A362</f>
        <v>42566</v>
      </c>
      <c r="B362" s="68">
        <f>'Growth Index'!B362/MAX('Growth Index'!B$3:B362)-1</f>
        <v>-6.216846232552764E-2</v>
      </c>
      <c r="C362" s="68">
        <f>'Growth Index'!C362/MAX('Growth Index'!C$3:C362)-1</f>
        <v>-2.7216478585532E-2</v>
      </c>
      <c r="D362" s="68">
        <f>'Growth Index'!D362/MAX('Growth Index'!D$3:D362)-1</f>
        <v>-2.8992511698006873E-2</v>
      </c>
      <c r="E362" s="68">
        <f>'Growth Index'!E362/MAX('Growth Index'!E$3:E362)-1</f>
        <v>-5.0034148872087902E-3</v>
      </c>
    </row>
    <row r="363" spans="1:5" x14ac:dyDescent="0.25">
      <c r="A363" s="63">
        <f>'Daily Prices'!A363</f>
        <v>42569</v>
      </c>
      <c r="B363" s="67">
        <f>'Growth Index'!B363/MAX('Growth Index'!B$3:B363)-1</f>
        <v>-6.519523599839161E-2</v>
      </c>
      <c r="C363" s="67">
        <f>'Growth Index'!C363/MAX('Growth Index'!C$3:C363)-1</f>
        <v>-2.1138893725110242E-2</v>
      </c>
      <c r="D363" s="67">
        <f>'Growth Index'!D363/MAX('Growth Index'!D$3:D363)-1</f>
        <v>-3.4673836709250949E-2</v>
      </c>
      <c r="E363" s="67">
        <f>'Growth Index'!E363/MAX('Growth Index'!E$3:E363)-1</f>
        <v>-5.2267554122810145E-3</v>
      </c>
    </row>
    <row r="364" spans="1:5" x14ac:dyDescent="0.25">
      <c r="A364" s="60">
        <f>'Daily Prices'!A364</f>
        <v>42570</v>
      </c>
      <c r="B364" s="68">
        <f>'Growth Index'!B364/MAX('Growth Index'!B$3:B364)-1</f>
        <v>-6.3815264386186454E-2</v>
      </c>
      <c r="C364" s="68">
        <f>'Growth Index'!C364/MAX('Growth Index'!C$3:C364)-1</f>
        <v>-2.3450414103254325E-2</v>
      </c>
      <c r="D364" s="68">
        <f>'Growth Index'!D364/MAX('Growth Index'!D$3:D364)-1</f>
        <v>-2.861572937955259E-2</v>
      </c>
      <c r="E364" s="68">
        <f>'Growth Index'!E364/MAX('Growth Index'!E$3:E364)-1</f>
        <v>-3.8529718025701598E-3</v>
      </c>
    </row>
    <row r="365" spans="1:5" x14ac:dyDescent="0.25">
      <c r="A365" s="63">
        <f>'Daily Prices'!A365</f>
        <v>42571</v>
      </c>
      <c r="B365" s="67">
        <f>'Growth Index'!B365/MAX('Growth Index'!B$3:B365)-1</f>
        <v>-5.9493756605484727E-2</v>
      </c>
      <c r="C365" s="67">
        <f>'Growth Index'!C365/MAX('Growth Index'!C$3:C365)-1</f>
        <v>-3.4455339477726943E-2</v>
      </c>
      <c r="D365" s="67">
        <f>'Growth Index'!D365/MAX('Growth Index'!D$3:D365)-1</f>
        <v>-2.3680078276034244E-2</v>
      </c>
      <c r="E365" s="67">
        <f>'Growth Index'!E365/MAX('Growth Index'!E$3:E365)-1</f>
        <v>-5.4453496907281851E-3</v>
      </c>
    </row>
    <row r="366" spans="1:5" x14ac:dyDescent="0.25">
      <c r="A366" s="60">
        <f>'Daily Prices'!A366</f>
        <v>42572</v>
      </c>
      <c r="B366" s="68">
        <f>'Growth Index'!B366/MAX('Growth Index'!B$3:B366)-1</f>
        <v>-6.6412818373027593E-2</v>
      </c>
      <c r="C366" s="68">
        <f>'Growth Index'!C366/MAX('Growth Index'!C$3:C366)-1</f>
        <v>-3.075175147119924E-2</v>
      </c>
      <c r="D366" s="68">
        <f>'Growth Index'!D366/MAX('Growth Index'!D$3:D366)-1</f>
        <v>-3.4525885537083245E-2</v>
      </c>
      <c r="E366" s="68">
        <f>'Growth Index'!E366/MAX('Growth Index'!E$3:E366)-1</f>
        <v>-9.4289213711231668E-3</v>
      </c>
    </row>
    <row r="367" spans="1:5" x14ac:dyDescent="0.25">
      <c r="A367" s="63">
        <f>'Daily Prices'!A367</f>
        <v>42573</v>
      </c>
      <c r="B367" s="67">
        <f>'Growth Index'!B367/MAX('Growth Index'!B$3:B367)-1</f>
        <v>-6.3289015446180485E-2</v>
      </c>
      <c r="C367" s="67">
        <f>'Growth Index'!C367/MAX('Growth Index'!C$3:C367)-1</f>
        <v>-3.0684578337308199E-2</v>
      </c>
      <c r="D367" s="67">
        <f>'Growth Index'!D367/MAX('Growth Index'!D$3:D367)-1</f>
        <v>-2.9899945553969465E-2</v>
      </c>
      <c r="E367" s="67">
        <f>'Growth Index'!E367/MAX('Growth Index'!E$3:E367)-1</f>
        <v>-6.9832627091790389E-3</v>
      </c>
    </row>
    <row r="368" spans="1:5" x14ac:dyDescent="0.25">
      <c r="A368" s="60">
        <f>'Daily Prices'!A368</f>
        <v>42576</v>
      </c>
      <c r="B368" s="68">
        <f>'Growth Index'!B368/MAX('Growth Index'!B$3:B368)-1</f>
        <v>-5.3447958123790329E-2</v>
      </c>
      <c r="C368" s="68">
        <f>'Growth Index'!C368/MAX('Growth Index'!C$3:C368)-1</f>
        <v>-3.2858694158645507E-2</v>
      </c>
      <c r="D368" s="68">
        <f>'Growth Index'!D368/MAX('Growth Index'!D$3:D368)-1</f>
        <v>-1.7237297898699877E-2</v>
      </c>
      <c r="E368" s="68">
        <f>'Growth Index'!E368/MAX('Growth Index'!E$3:E368)-1</f>
        <v>-8.5585887557015905E-4</v>
      </c>
    </row>
    <row r="369" spans="1:5" x14ac:dyDescent="0.25">
      <c r="A369" s="63">
        <f>'Daily Prices'!A369</f>
        <v>42577</v>
      </c>
      <c r="B369" s="67">
        <f>'Growth Index'!B369/MAX('Growth Index'!B$3:B369)-1</f>
        <v>-5.7451088664859817E-2</v>
      </c>
      <c r="C369" s="67">
        <f>'Growth Index'!C369/MAX('Growth Index'!C$3:C369)-1</f>
        <v>-2.6378725842519768E-2</v>
      </c>
      <c r="D369" s="67">
        <f>'Growth Index'!D369/MAX('Growth Index'!D$3:D369)-1</f>
        <v>-2.3309214004467171E-2</v>
      </c>
      <c r="E369" s="67">
        <f>'Growth Index'!E369/MAX('Growth Index'!E$3:E369)-1</f>
        <v>-1.2977060314321998E-3</v>
      </c>
    </row>
    <row r="370" spans="1:5" x14ac:dyDescent="0.25">
      <c r="A370" s="60">
        <f>'Daily Prices'!A370</f>
        <v>42578</v>
      </c>
      <c r="B370" s="68">
        <f>'Growth Index'!B370/MAX('Growth Index'!B$3:B370)-1</f>
        <v>-5.5840335667312724E-2</v>
      </c>
      <c r="C370" s="68">
        <f>'Growth Index'!C370/MAX('Growth Index'!C$3:C370)-1</f>
        <v>-2.5532672029301984E-2</v>
      </c>
      <c r="D370" s="68">
        <f>'Growth Index'!D370/MAX('Growth Index'!D$3:D370)-1</f>
        <v>-1.5337604848065012E-2</v>
      </c>
      <c r="E370" s="68">
        <f>'Growth Index'!E370/MAX('Growth Index'!E$3:E370)-1</f>
        <v>0</v>
      </c>
    </row>
    <row r="371" spans="1:5" x14ac:dyDescent="0.25">
      <c r="A371" s="63">
        <f>'Daily Prices'!A371</f>
        <v>42579</v>
      </c>
      <c r="B371" s="67">
        <f>'Growth Index'!B371/MAX('Growth Index'!B$3:B371)-1</f>
        <v>-4.9631474133785769E-2</v>
      </c>
      <c r="C371" s="67">
        <f>'Growth Index'!C371/MAX('Growth Index'!C$3:C371)-1</f>
        <v>-1.8300146164368369E-2</v>
      </c>
      <c r="D371" s="67">
        <f>'Growth Index'!D371/MAX('Growth Index'!D$3:D371)-1</f>
        <v>-1.2272056560747702E-2</v>
      </c>
      <c r="E371" s="67">
        <f>'Growth Index'!E371/MAX('Growth Index'!E$3:E371)-1</f>
        <v>0</v>
      </c>
    </row>
    <row r="372" spans="1:5" x14ac:dyDescent="0.25">
      <c r="A372" s="60">
        <f>'Daily Prices'!A372</f>
        <v>42580</v>
      </c>
      <c r="B372" s="68">
        <f>'Growth Index'!B372/MAX('Growth Index'!B$3:B372)-1</f>
        <v>-5.4912830333230578E-2</v>
      </c>
      <c r="C372" s="68">
        <f>'Growth Index'!C372/MAX('Growth Index'!C$3:C372)-1</f>
        <v>-2.0856766562765028E-2</v>
      </c>
      <c r="D372" s="68">
        <f>'Growth Index'!D372/MAX('Growth Index'!D$3:D372)-1</f>
        <v>-1.7554899748286612E-2</v>
      </c>
      <c r="E372" s="68">
        <f>'Growth Index'!E372/MAX('Growth Index'!E$3:E372)-1</f>
        <v>-4.3134056161221457E-3</v>
      </c>
    </row>
    <row r="373" spans="1:5" x14ac:dyDescent="0.25">
      <c r="A373" s="63">
        <f>'Daily Prices'!A373</f>
        <v>42583</v>
      </c>
      <c r="B373" s="67">
        <f>'Growth Index'!B373/MAX('Growth Index'!B$3:B373)-1</f>
        <v>-5.655491569404314E-2</v>
      </c>
      <c r="C373" s="67">
        <f>'Growth Index'!C373/MAX('Growth Index'!C$3:C373)-1</f>
        <v>-1.647959039898117E-2</v>
      </c>
      <c r="D373" s="67">
        <f>'Growth Index'!D373/MAX('Growth Index'!D$3:D373)-1</f>
        <v>-1.5761583281208691E-2</v>
      </c>
      <c r="E373" s="67">
        <f>'Growth Index'!E373/MAX('Growth Index'!E$3:E373)-1</f>
        <v>-2.5067072884050745E-3</v>
      </c>
    </row>
    <row r="374" spans="1:5" x14ac:dyDescent="0.25">
      <c r="A374" s="60">
        <f>'Daily Prices'!A374</f>
        <v>42584</v>
      </c>
      <c r="B374" s="68">
        <f>'Growth Index'!B374/MAX('Growth Index'!B$3:B374)-1</f>
        <v>-5.7276233863411075E-2</v>
      </c>
      <c r="C374" s="68">
        <f>'Growth Index'!C374/MAX('Growth Index'!C$3:C374)-1</f>
        <v>-6.9896103368413121E-3</v>
      </c>
      <c r="D374" s="68">
        <f>'Growth Index'!D374/MAX('Growth Index'!D$3:D374)-1</f>
        <v>-1.3964993365110701E-2</v>
      </c>
      <c r="E374" s="68">
        <f>'Growth Index'!E374/MAX('Growth Index'!E$3:E374)-1</f>
        <v>0</v>
      </c>
    </row>
    <row r="375" spans="1:5" x14ac:dyDescent="0.25">
      <c r="A375" s="63">
        <f>'Daily Prices'!A375</f>
        <v>42585</v>
      </c>
      <c r="B375" s="67">
        <f>'Growth Index'!B375/MAX('Growth Index'!B$3:B375)-1</f>
        <v>-6.6851134551611402E-2</v>
      </c>
      <c r="C375" s="67">
        <f>'Growth Index'!C375/MAX('Growth Index'!C$3:C375)-1</f>
        <v>-8.4535477572569295E-3</v>
      </c>
      <c r="D375" s="67">
        <f>'Growth Index'!D375/MAX('Growth Index'!D$3:D375)-1</f>
        <v>-1.2165124024765772E-2</v>
      </c>
      <c r="E375" s="67">
        <f>'Growth Index'!E375/MAX('Growth Index'!E$3:E375)-1</f>
        <v>-3.0890789098297899E-3</v>
      </c>
    </row>
    <row r="376" spans="1:5" x14ac:dyDescent="0.25">
      <c r="A376" s="60">
        <f>'Daily Prices'!A376</f>
        <v>42586</v>
      </c>
      <c r="B376" s="68">
        <f>'Growth Index'!B376/MAX('Growth Index'!B$3:B376)-1</f>
        <v>-6.6283109127251549E-2</v>
      </c>
      <c r="C376" s="68">
        <f>'Growth Index'!C376/MAX('Growth Index'!C$3:C376)-1</f>
        <v>-5.9033716107307344E-3</v>
      </c>
      <c r="D376" s="68">
        <f>'Growth Index'!D376/MAX('Growth Index'!D$3:D376)-1</f>
        <v>-1.0361969274045757E-2</v>
      </c>
      <c r="E376" s="68">
        <f>'Growth Index'!E376/MAX('Growth Index'!E$3:E376)-1</f>
        <v>-1.3355215408891175E-3</v>
      </c>
    </row>
    <row r="377" spans="1:5" x14ac:dyDescent="0.25">
      <c r="A377" s="63">
        <f>'Daily Prices'!A377</f>
        <v>42590</v>
      </c>
      <c r="B377" s="67">
        <f>'Growth Index'!B377/MAX('Growth Index'!B$3:B377)-1</f>
        <v>-5.0509117212348853E-2</v>
      </c>
      <c r="C377" s="67">
        <f>'Growth Index'!C377/MAX('Growth Index'!C$3:C377)-1</f>
        <v>-2.4604044412471104E-2</v>
      </c>
      <c r="D377" s="67">
        <f>'Growth Index'!D377/MAX('Growth Index'!D$3:D377)-1</f>
        <v>-8.5555231158919165E-3</v>
      </c>
      <c r="E377" s="67">
        <f>'Growth Index'!E377/MAX('Growth Index'!E$3:E377)-1</f>
        <v>-3.2419251931402604E-3</v>
      </c>
    </row>
    <row r="378" spans="1:5" x14ac:dyDescent="0.25">
      <c r="A378" s="60">
        <f>'Daily Prices'!A378</f>
        <v>42591</v>
      </c>
      <c r="B378" s="68">
        <f>'Growth Index'!B378/MAX('Growth Index'!B$3:B378)-1</f>
        <v>-5.3790929584050406E-2</v>
      </c>
      <c r="C378" s="68">
        <f>'Growth Index'!C378/MAX('Growth Index'!C$3:C378)-1</f>
        <v>-2.2087290995979725E-2</v>
      </c>
      <c r="D378" s="68">
        <f>'Growth Index'!D378/MAX('Growth Index'!D$3:D378)-1</f>
        <v>0</v>
      </c>
      <c r="E378" s="68">
        <f>'Growth Index'!E378/MAX('Growth Index'!E$3:E378)-1</f>
        <v>0</v>
      </c>
    </row>
    <row r="379" spans="1:5" x14ac:dyDescent="0.25">
      <c r="A379" s="63">
        <f>'Daily Prices'!A379</f>
        <v>42593</v>
      </c>
      <c r="B379" s="67">
        <f>'Growth Index'!B379/MAX('Growth Index'!B$3:B379)-1</f>
        <v>-6.1390206850871043E-2</v>
      </c>
      <c r="C379" s="67">
        <f>'Growth Index'!C379/MAX('Growth Index'!C$3:C379)-1</f>
        <v>-1.1795056188413366E-2</v>
      </c>
      <c r="D379" s="67">
        <f>'Growth Index'!D379/MAX('Growth Index'!D$3:D379)-1</f>
        <v>0</v>
      </c>
      <c r="E379" s="67">
        <f>'Growth Index'!E379/MAX('Growth Index'!E$3:E379)-1</f>
        <v>0</v>
      </c>
    </row>
    <row r="380" spans="1:5" x14ac:dyDescent="0.25">
      <c r="A380" s="60">
        <f>'Daily Prices'!A380</f>
        <v>42594</v>
      </c>
      <c r="B380" s="68">
        <f>'Growth Index'!B380/MAX('Growth Index'!B$3:B380)-1</f>
        <v>-5.1525566029248737E-2</v>
      </c>
      <c r="C380" s="68">
        <f>'Growth Index'!C380/MAX('Growth Index'!C$3:C380)-1</f>
        <v>-1.1915640155596763E-2</v>
      </c>
      <c r="D380" s="68">
        <f>'Growth Index'!D380/MAX('Growth Index'!D$3:D380)-1</f>
        <v>-2.2258596289326693E-2</v>
      </c>
      <c r="E380" s="68">
        <f>'Growth Index'!E380/MAX('Growth Index'!E$3:E380)-1</f>
        <v>-3.5734355194144696E-3</v>
      </c>
    </row>
    <row r="381" spans="1:5" x14ac:dyDescent="0.25">
      <c r="A381" s="63">
        <f>'Daily Prices'!A381</f>
        <v>42598</v>
      </c>
      <c r="B381" s="67">
        <f>'Growth Index'!B381/MAX('Growth Index'!B$3:B381)-1</f>
        <v>-5.448327374007611E-2</v>
      </c>
      <c r="C381" s="67">
        <f>'Growth Index'!C381/MAX('Growth Index'!C$3:C381)-1</f>
        <v>-1.8764896871216075E-2</v>
      </c>
      <c r="D381" s="67">
        <f>'Growth Index'!D381/MAX('Growth Index'!D$3:D381)-1</f>
        <v>-3.0174491843050655E-2</v>
      </c>
      <c r="E381" s="67">
        <f>'Growth Index'!E381/MAX('Growth Index'!E$3:E381)-1</f>
        <v>-9.6885930120670372E-3</v>
      </c>
    </row>
    <row r="382" spans="1:5" x14ac:dyDescent="0.25">
      <c r="A382" s="60">
        <f>'Daily Prices'!A382</f>
        <v>42599</v>
      </c>
      <c r="B382" s="68">
        <f>'Growth Index'!B382/MAX('Growth Index'!B$3:B382)-1</f>
        <v>-5.6479111589368913E-2</v>
      </c>
      <c r="C382" s="68">
        <f>'Growth Index'!C382/MAX('Growth Index'!C$3:C382)-1</f>
        <v>-1.8872592334658433E-2</v>
      </c>
      <c r="D382" s="68">
        <f>'Growth Index'!D382/MAX('Growth Index'!D$3:D382)-1</f>
        <v>-2.8864247834403889E-2</v>
      </c>
      <c r="E382" s="68">
        <f>'Growth Index'!E382/MAX('Growth Index'!E$3:E382)-1</f>
        <v>-9.9578111893704468E-3</v>
      </c>
    </row>
    <row r="383" spans="1:5" x14ac:dyDescent="0.25">
      <c r="A383" s="63">
        <f>'Daily Prices'!A383</f>
        <v>42600</v>
      </c>
      <c r="B383" s="67">
        <f>'Growth Index'!B383/MAX('Growth Index'!B$3:B383)-1</f>
        <v>-5.2501249083190982E-2</v>
      </c>
      <c r="C383" s="67">
        <f>'Growth Index'!C383/MAX('Growth Index'!C$3:C383)-1</f>
        <v>-1.4088336057029638E-2</v>
      </c>
      <c r="D383" s="67">
        <f>'Growth Index'!D383/MAX('Growth Index'!D$3:D383)-1</f>
        <v>-2.0847265205828913E-2</v>
      </c>
      <c r="E383" s="67">
        <f>'Growth Index'!E383/MAX('Growth Index'!E$3:E383)-1</f>
        <v>-4.3226036214081276E-3</v>
      </c>
    </row>
    <row r="384" spans="1:5" x14ac:dyDescent="0.25">
      <c r="A384" s="60">
        <f>'Daily Prices'!A384</f>
        <v>42601</v>
      </c>
      <c r="B384" s="68">
        <f>'Growth Index'!B384/MAX('Growth Index'!B$3:B384)-1</f>
        <v>-5.4065845803669466E-2</v>
      </c>
      <c r="C384" s="68">
        <f>'Growth Index'!C384/MAX('Growth Index'!C$3:C384)-1</f>
        <v>-1.2859668442146366E-2</v>
      </c>
      <c r="D384" s="68">
        <f>'Growth Index'!D384/MAX('Growth Index'!D$3:D384)-1</f>
        <v>-1.3180199374815404E-2</v>
      </c>
      <c r="E384" s="68">
        <f>'Growth Index'!E384/MAX('Growth Index'!E$3:E384)-1</f>
        <v>-1.9805768720366768E-3</v>
      </c>
    </row>
    <row r="385" spans="1:5" x14ac:dyDescent="0.25">
      <c r="A385" s="63">
        <f>'Daily Prices'!A385</f>
        <v>42604</v>
      </c>
      <c r="B385" s="67">
        <f>'Growth Index'!B385/MAX('Growth Index'!B$3:B385)-1</f>
        <v>-5.714719843189886E-2</v>
      </c>
      <c r="C385" s="67">
        <f>'Growth Index'!C385/MAX('Growth Index'!C$3:C385)-1</f>
        <v>-1.9540937710733397E-2</v>
      </c>
      <c r="D385" s="67">
        <f>'Growth Index'!D385/MAX('Growth Index'!D$3:D385)-1</f>
        <v>-2.0402093280042499E-2</v>
      </c>
      <c r="E385" s="67">
        <f>'Growth Index'!E385/MAX('Growth Index'!E$3:E385)-1</f>
        <v>-7.8490004540400227E-3</v>
      </c>
    </row>
    <row r="386" spans="1:5" x14ac:dyDescent="0.25">
      <c r="A386" s="60">
        <f>'Daily Prices'!A386</f>
        <v>42605</v>
      </c>
      <c r="B386" s="68">
        <f>'Growth Index'!B386/MAX('Growth Index'!B$3:B386)-1</f>
        <v>-5.6989862801308133E-2</v>
      </c>
      <c r="C386" s="68">
        <f>'Growth Index'!C386/MAX('Growth Index'!C$3:C386)-1</f>
        <v>-1.6934292441897147E-2</v>
      </c>
      <c r="D386" s="68">
        <f>'Growth Index'!D386/MAX('Growth Index'!D$3:D386)-1</f>
        <v>-2.0717018397847786E-2</v>
      </c>
      <c r="E386" s="68">
        <f>'Growth Index'!E386/MAX('Growth Index'!E$3:E386)-1</f>
        <v>-6.8399282748791146E-3</v>
      </c>
    </row>
    <row r="387" spans="1:5" x14ac:dyDescent="0.25">
      <c r="A387" s="63">
        <f>'Daily Prices'!A387</f>
        <v>42606</v>
      </c>
      <c r="B387" s="67">
        <f>'Growth Index'!B387/MAX('Growth Index'!B$3:B387)-1</f>
        <v>-5.464060937066717E-2</v>
      </c>
      <c r="C387" s="67">
        <f>'Growth Index'!C387/MAX('Growth Index'!C$3:C387)-1</f>
        <v>-2.680994459472319E-2</v>
      </c>
      <c r="D387" s="67">
        <f>'Growth Index'!D387/MAX('Growth Index'!D$3:D387)-1</f>
        <v>-1.6743518763316478E-2</v>
      </c>
      <c r="E387" s="67">
        <f>'Growth Index'!E387/MAX('Growth Index'!E$3:E387)-1</f>
        <v>-8.8795528638174748E-3</v>
      </c>
    </row>
    <row r="388" spans="1:5" x14ac:dyDescent="0.25">
      <c r="A388" s="60">
        <f>'Daily Prices'!A388</f>
        <v>42607</v>
      </c>
      <c r="B388" s="68">
        <f>'Growth Index'!B388/MAX('Growth Index'!B$3:B388)-1</f>
        <v>-6.2188339846309226E-2</v>
      </c>
      <c r="C388" s="68">
        <f>'Growth Index'!C388/MAX('Growth Index'!C$3:C388)-1</f>
        <v>-3.2751654042848855E-2</v>
      </c>
      <c r="D388" s="68">
        <f>'Growth Index'!D388/MAX('Growth Index'!D$3:D388)-1</f>
        <v>-2.4000404348299642E-2</v>
      </c>
      <c r="E388" s="68">
        <f>'Growth Index'!E388/MAX('Growth Index'!E$3:E388)-1</f>
        <v>-1.5868428823937464E-2</v>
      </c>
    </row>
    <row r="389" spans="1:5" x14ac:dyDescent="0.25">
      <c r="A389" s="63">
        <f>'Daily Prices'!A389</f>
        <v>42608</v>
      </c>
      <c r="B389" s="67">
        <f>'Growth Index'!B389/MAX('Growth Index'!B$3:B389)-1</f>
        <v>-6.3996183516009553E-2</v>
      </c>
      <c r="C389" s="67">
        <f>'Growth Index'!C389/MAX('Growth Index'!C$3:C389)-1</f>
        <v>-3.4809882555147609E-2</v>
      </c>
      <c r="D389" s="67">
        <f>'Growth Index'!D389/MAX('Growth Index'!D$3:D389)-1</f>
        <v>-2.8421019890826127E-2</v>
      </c>
      <c r="E389" s="67">
        <f>'Growth Index'!E389/MAX('Growth Index'!E$3:E389)-1</f>
        <v>-1.8612465787199661E-2</v>
      </c>
    </row>
    <row r="390" spans="1:5" x14ac:dyDescent="0.25">
      <c r="A390" s="60">
        <f>'Daily Prices'!A390</f>
        <v>42611</v>
      </c>
      <c r="B390" s="68">
        <f>'Growth Index'!B390/MAX('Growth Index'!B$3:B390)-1</f>
        <v>-5.9939484740970217E-2</v>
      </c>
      <c r="C390" s="68">
        <f>'Growth Index'!C390/MAX('Growth Index'!C$3:C390)-1</f>
        <v>-3.4809882555147609E-2</v>
      </c>
      <c r="D390" s="68">
        <f>'Growth Index'!D390/MAX('Growth Index'!D$3:D390)-1</f>
        <v>-2.1183574127929705E-2</v>
      </c>
      <c r="E390" s="68">
        <f>'Growth Index'!E390/MAX('Growth Index'!E$3:E390)-1</f>
        <v>-1.5143294026865206E-2</v>
      </c>
    </row>
    <row r="391" spans="1:5" x14ac:dyDescent="0.25">
      <c r="A391" s="63">
        <f>'Daily Prices'!A391</f>
        <v>42612</v>
      </c>
      <c r="B391" s="67">
        <f>'Growth Index'!B391/MAX('Growth Index'!B$3:B391)-1</f>
        <v>-4.5103779188370052E-2</v>
      </c>
      <c r="C391" s="67">
        <f>'Growth Index'!C391/MAX('Growth Index'!C$3:C391)-1</f>
        <v>-3.3221865980093135E-2</v>
      </c>
      <c r="D391" s="67">
        <f>'Growth Index'!D391/MAX('Growth Index'!D$3:D391)-1</f>
        <v>-7.6826176886829467E-3</v>
      </c>
      <c r="E391" s="67">
        <f>'Growth Index'!E391/MAX('Growth Index'!E$3:E391)-1</f>
        <v>-5.7570642403926842E-3</v>
      </c>
    </row>
    <row r="392" spans="1:5" x14ac:dyDescent="0.25">
      <c r="A392" s="60">
        <f>'Daily Prices'!A392</f>
        <v>42613</v>
      </c>
      <c r="B392" s="68">
        <f>'Growth Index'!B392/MAX('Growth Index'!B$3:B392)-1</f>
        <v>-4.1426100936702515E-2</v>
      </c>
      <c r="C392" s="68">
        <f>'Growth Index'!C392/MAX('Growth Index'!C$3:C392)-1</f>
        <v>-4.2578045897490813E-2</v>
      </c>
      <c r="D392" s="68">
        <f>'Growth Index'!D392/MAX('Growth Index'!D$3:D392)-1</f>
        <v>-2.9315251706817369E-3</v>
      </c>
      <c r="E392" s="68">
        <f>'Growth Index'!E392/MAX('Growth Index'!E$3:E392)-1</f>
        <v>-7.0289956580472657E-3</v>
      </c>
    </row>
    <row r="393" spans="1:5" x14ac:dyDescent="0.25">
      <c r="A393" s="63">
        <f>'Daily Prices'!A393</f>
        <v>42615</v>
      </c>
      <c r="B393" s="67">
        <f>'Growth Index'!B393/MAX('Growth Index'!B$3:B393)-1</f>
        <v>-3.8732865324405785E-2</v>
      </c>
      <c r="C393" s="67">
        <f>'Growth Index'!C393/MAX('Growth Index'!C$3:C393)-1</f>
        <v>-3.6626069336214706E-2</v>
      </c>
      <c r="D393" s="67">
        <f>'Growth Index'!D393/MAX('Growth Index'!D$3:D393)-1</f>
        <v>-1.0577368664900222E-2</v>
      </c>
      <c r="E393" s="67">
        <f>'Growth Index'!E393/MAX('Growth Index'!E$3:E393)-1</f>
        <v>-6.007169574400284E-3</v>
      </c>
    </row>
    <row r="394" spans="1:5" x14ac:dyDescent="0.25">
      <c r="A394" s="60">
        <f>'Daily Prices'!A394</f>
        <v>42619</v>
      </c>
      <c r="B394" s="68">
        <f>'Growth Index'!B394/MAX('Growth Index'!B$3:B394)-1</f>
        <v>-2.3709839406476974E-2</v>
      </c>
      <c r="C394" s="68">
        <f>'Growth Index'!C394/MAX('Growth Index'!C$3:C394)-1</f>
        <v>-3.1837225625053978E-2</v>
      </c>
      <c r="D394" s="68">
        <f>'Growth Index'!D394/MAX('Growth Index'!D$3:D394)-1</f>
        <v>-1.8164581358711351E-2</v>
      </c>
      <c r="E394" s="68">
        <f>'Growth Index'!E394/MAX('Growth Index'!E$3:E394)-1</f>
        <v>-1.6570856952633495E-3</v>
      </c>
    </row>
    <row r="395" spans="1:5" x14ac:dyDescent="0.25">
      <c r="A395" s="63">
        <f>'Daily Prices'!A395</f>
        <v>42621</v>
      </c>
      <c r="B395" s="67">
        <f>'Growth Index'!B395/MAX('Growth Index'!B$3:B395)-1</f>
        <v>-2.1443802037411919E-2</v>
      </c>
      <c r="C395" s="67">
        <f>'Growth Index'!C395/MAX('Growth Index'!C$3:C395)-1</f>
        <v>-2.2061295539285597E-2</v>
      </c>
      <c r="D395" s="67">
        <f>'Growth Index'!D395/MAX('Growth Index'!D$3:D395)-1</f>
        <v>-2.5693612852055292E-2</v>
      </c>
      <c r="E395" s="67">
        <f>'Growth Index'!E395/MAX('Growth Index'!E$3:E395)-1</f>
        <v>0</v>
      </c>
    </row>
    <row r="396" spans="1:5" x14ac:dyDescent="0.25">
      <c r="A396" s="60">
        <f>'Daily Prices'!A396</f>
        <v>42622</v>
      </c>
      <c r="B396" s="68">
        <f>'Growth Index'!B396/MAX('Growth Index'!B$3:B396)-1</f>
        <v>-2.9800109629580351E-2</v>
      </c>
      <c r="C396" s="68">
        <f>'Growth Index'!C396/MAX('Growth Index'!C$3:C396)-1</f>
        <v>-2.7868331045804329E-2</v>
      </c>
      <c r="D396" s="68">
        <f>'Growth Index'!D396/MAX('Growth Index'!D$3:D396)-1</f>
        <v>0</v>
      </c>
      <c r="E396" s="68">
        <f>'Growth Index'!E396/MAX('Growth Index'!E$3:E396)-1</f>
        <v>0</v>
      </c>
    </row>
    <row r="397" spans="1:5" x14ac:dyDescent="0.25">
      <c r="A397" s="63">
        <f>'Daily Prices'!A397</f>
        <v>42625</v>
      </c>
      <c r="B397" s="67">
        <f>'Growth Index'!B397/MAX('Growth Index'!B$3:B397)-1</f>
        <v>-4.4749015978494233E-2</v>
      </c>
      <c r="C397" s="67">
        <f>'Growth Index'!C397/MAX('Growth Index'!C$3:C397)-1</f>
        <v>-3.3787867898516066E-2</v>
      </c>
      <c r="D397" s="67">
        <f>'Growth Index'!D397/MAX('Growth Index'!D$3:D397)-1</f>
        <v>-3.7646222452013212E-2</v>
      </c>
      <c r="E397" s="67">
        <f>'Growth Index'!E397/MAX('Growth Index'!E$3:E397)-1</f>
        <v>-1.8351980731778572E-2</v>
      </c>
    </row>
    <row r="398" spans="1:5" x14ac:dyDescent="0.25">
      <c r="A398" s="60">
        <f>'Daily Prices'!A398</f>
        <v>42627</v>
      </c>
      <c r="B398" s="68">
        <f>'Growth Index'!B398/MAX('Growth Index'!B$3:B398)-1</f>
        <v>-4.4119336548999244E-2</v>
      </c>
      <c r="C398" s="68">
        <f>'Growth Index'!C398/MAX('Growth Index'!C$3:C398)-1</f>
        <v>-3.5113199291435859E-2</v>
      </c>
      <c r="D398" s="68">
        <f>'Growth Index'!D398/MAX('Growth Index'!D$3:D398)-1</f>
        <v>-1.4972950984827316E-2</v>
      </c>
      <c r="E398" s="68">
        <f>'Growth Index'!E398/MAX('Growth Index'!E$3:E398)-1</f>
        <v>-1.1758104145657367E-2</v>
      </c>
    </row>
    <row r="399" spans="1:5" x14ac:dyDescent="0.25">
      <c r="A399" s="63">
        <f>'Daily Prices'!A399</f>
        <v>42628</v>
      </c>
      <c r="B399" s="67">
        <f>'Growth Index'!B399/MAX('Growth Index'!B$3:B399)-1</f>
        <v>-4.2749472150750867E-2</v>
      </c>
      <c r="C399" s="67">
        <f>'Growth Index'!C399/MAX('Growth Index'!C$3:C399)-1</f>
        <v>-4.2640085474806577E-2</v>
      </c>
      <c r="D399" s="67">
        <f>'Growth Index'!D399/MAX('Growth Index'!D$3:D399)-1</f>
        <v>-1.763223223755972E-2</v>
      </c>
      <c r="E399" s="67">
        <f>'Growth Index'!E399/MAX('Growth Index'!E$3:E399)-1</f>
        <v>-1.5217249777693898E-2</v>
      </c>
    </row>
    <row r="400" spans="1:5" x14ac:dyDescent="0.25">
      <c r="A400" s="60">
        <f>'Daily Prices'!A400</f>
        <v>42629</v>
      </c>
      <c r="B400" s="68">
        <f>'Growth Index'!B400/MAX('Growth Index'!B$3:B400)-1</f>
        <v>-3.6478282797824946E-2</v>
      </c>
      <c r="C400" s="68">
        <f>'Growth Index'!C400/MAX('Growth Index'!C$3:C400)-1</f>
        <v>-4.1023998175511389E-2</v>
      </c>
      <c r="D400" s="68">
        <f>'Growth Index'!D400/MAX('Growth Index'!D$3:D400)-1</f>
        <v>-1.6864291118114605E-2</v>
      </c>
      <c r="E400" s="68">
        <f>'Growth Index'!E400/MAX('Growth Index'!E$3:E400)-1</f>
        <v>-1.2385881574251134E-2</v>
      </c>
    </row>
    <row r="401" spans="1:5" x14ac:dyDescent="0.25">
      <c r="A401" s="63">
        <f>'Daily Prices'!A401</f>
        <v>42632</v>
      </c>
      <c r="B401" s="67">
        <f>'Growth Index'!B401/MAX('Growth Index'!B$3:B401)-1</f>
        <v>-3.5283273201025089E-2</v>
      </c>
      <c r="C401" s="67">
        <f>'Growth Index'!C401/MAX('Growth Index'!C$3:C401)-1</f>
        <v>-3.8159801281115624E-2</v>
      </c>
      <c r="D401" s="67">
        <f>'Growth Index'!D401/MAX('Growth Index'!D$3:D401)-1</f>
        <v>-1.2226230891762113E-2</v>
      </c>
      <c r="E401" s="67">
        <f>'Growth Index'!E401/MAX('Growth Index'!E$3:E401)-1</f>
        <v>-9.4407657831460101E-3</v>
      </c>
    </row>
    <row r="402" spans="1:5" x14ac:dyDescent="0.25">
      <c r="A402" s="60">
        <f>'Daily Prices'!A402</f>
        <v>42633</v>
      </c>
      <c r="B402" s="68">
        <f>'Growth Index'!B402/MAX('Growth Index'!B$3:B402)-1</f>
        <v>-3.9033049578916179E-2</v>
      </c>
      <c r="C402" s="68">
        <f>'Growth Index'!C402/MAX('Growth Index'!C$3:C402)-1</f>
        <v>-3.8612209607262526E-2</v>
      </c>
      <c r="D402" s="68">
        <f>'Growth Index'!D402/MAX('Growth Index'!D$3:D402)-1</f>
        <v>-1.4594682958170013E-2</v>
      </c>
      <c r="E402" s="68">
        <f>'Growth Index'!E402/MAX('Growth Index'!E$3:E402)-1</f>
        <v>-1.1494738921588477E-2</v>
      </c>
    </row>
    <row r="403" spans="1:5" x14ac:dyDescent="0.25">
      <c r="A403" s="63">
        <f>'Daily Prices'!A403</f>
        <v>42634</v>
      </c>
      <c r="B403" s="67">
        <f>'Growth Index'!B403/MAX('Growth Index'!B$3:B403)-1</f>
        <v>-3.9564689033032452E-2</v>
      </c>
      <c r="C403" s="67">
        <f>'Growth Index'!C403/MAX('Growth Index'!C$3:C403)-1</f>
        <v>-3.0046051279203234E-2</v>
      </c>
      <c r="D403" s="67">
        <f>'Growth Index'!D403/MAX('Growth Index'!D$3:D403)-1</f>
        <v>-1.6455609581776276E-2</v>
      </c>
      <c r="E403" s="67">
        <f>'Growth Index'!E403/MAX('Growth Index'!E$3:E403)-1</f>
        <v>-8.6957233696773883E-3</v>
      </c>
    </row>
    <row r="404" spans="1:5" x14ac:dyDescent="0.25">
      <c r="A404" s="60">
        <f>'Daily Prices'!A404</f>
        <v>42635</v>
      </c>
      <c r="B404" s="68">
        <f>'Growth Index'!B404/MAX('Growth Index'!B$3:B404)-1</f>
        <v>-3.0612729631689262E-2</v>
      </c>
      <c r="C404" s="68">
        <f>'Growth Index'!C404/MAX('Growth Index'!C$3:C404)-1</f>
        <v>-2.5798415500454253E-2</v>
      </c>
      <c r="D404" s="68">
        <f>'Growth Index'!D404/MAX('Growth Index'!D$3:D404)-1</f>
        <v>-5.3603810812774544E-4</v>
      </c>
      <c r="E404" s="68">
        <f>'Growth Index'!E404/MAX('Growth Index'!E$3:E404)-1</f>
        <v>0</v>
      </c>
    </row>
    <row r="405" spans="1:5" x14ac:dyDescent="0.25">
      <c r="A405" s="63">
        <f>'Daily Prices'!A405</f>
        <v>42636</v>
      </c>
      <c r="B405" s="67">
        <f>'Growth Index'!B405/MAX('Growth Index'!B$3:B405)-1</f>
        <v>-3.4147222352305384E-2</v>
      </c>
      <c r="C405" s="67">
        <f>'Growth Index'!C405/MAX('Growth Index'!C$3:C405)-1</f>
        <v>-2.5062896990488026E-2</v>
      </c>
      <c r="D405" s="67">
        <f>'Growth Index'!D405/MAX('Growth Index'!D$3:D405)-1</f>
        <v>-5.3622819256313736E-3</v>
      </c>
      <c r="E405" s="67">
        <f>'Growth Index'!E405/MAX('Growth Index'!E$3:E405)-1</f>
        <v>-2.2404842212893072E-3</v>
      </c>
    </row>
    <row r="406" spans="1:5" x14ac:dyDescent="0.25">
      <c r="A406" s="60">
        <f>'Daily Prices'!A406</f>
        <v>42639</v>
      </c>
      <c r="B406" s="68">
        <f>'Growth Index'!B406/MAX('Growth Index'!B$3:B406)-1</f>
        <v>-4.6745527642050644E-2</v>
      </c>
      <c r="C406" s="68">
        <f>'Growth Index'!C406/MAX('Growth Index'!C$3:C406)-1</f>
        <v>-2.502444992848718E-2</v>
      </c>
      <c r="D406" s="68">
        <f>'Growth Index'!D406/MAX('Growth Index'!D$3:D406)-1</f>
        <v>-1.6128664352705546E-2</v>
      </c>
      <c r="E406" s="68">
        <f>'Growth Index'!E406/MAX('Growth Index'!E$3:E406)-1</f>
        <v>-9.3691438965721741E-3</v>
      </c>
    </row>
    <row r="407" spans="1:5" x14ac:dyDescent="0.25">
      <c r="A407" s="63">
        <f>'Daily Prices'!A407</f>
        <v>42640</v>
      </c>
      <c r="B407" s="67">
        <f>'Growth Index'!B407/MAX('Growth Index'!B$3:B407)-1</f>
        <v>-4.912341817890209E-2</v>
      </c>
      <c r="C407" s="67">
        <f>'Growth Index'!C407/MAX('Growth Index'!C$3:C407)-1</f>
        <v>-3.7204413635335221E-2</v>
      </c>
      <c r="D407" s="67">
        <f>'Growth Index'!D407/MAX('Growth Index'!D$3:D407)-1</f>
        <v>-2.221896966632575E-2</v>
      </c>
      <c r="E407" s="67">
        <f>'Growth Index'!E407/MAX('Growth Index'!E$3:E407)-1</f>
        <v>-1.6900341529237806E-2</v>
      </c>
    </row>
    <row r="408" spans="1:5" x14ac:dyDescent="0.25">
      <c r="A408" s="60">
        <f>'Daily Prices'!A408</f>
        <v>42641</v>
      </c>
      <c r="B408" s="68">
        <f>'Growth Index'!B408/MAX('Growth Index'!B$3:B408)-1</f>
        <v>-4.6795052990437958E-2</v>
      </c>
      <c r="C408" s="68">
        <f>'Growth Index'!C408/MAX('Growth Index'!C$3:C408)-1</f>
        <v>-3.9669066913832873E-2</v>
      </c>
      <c r="D408" s="68">
        <f>'Growth Index'!D408/MAX('Growth Index'!D$3:D408)-1</f>
        <v>-1.2053254055451545E-2</v>
      </c>
      <c r="E408" s="68">
        <f>'Growth Index'!E408/MAX('Growth Index'!E$3:E408)-1</f>
        <v>-1.4118509288306047E-2</v>
      </c>
    </row>
    <row r="409" spans="1:5" x14ac:dyDescent="0.25">
      <c r="A409" s="63">
        <f>'Daily Prices'!A409</f>
        <v>42642</v>
      </c>
      <c r="B409" s="67">
        <f>'Growth Index'!B409/MAX('Growth Index'!B$3:B409)-1</f>
        <v>-6.2470668022829967E-2</v>
      </c>
      <c r="C409" s="67">
        <f>'Growth Index'!C409/MAX('Growth Index'!C$3:C409)-1</f>
        <v>-3.8445751304740594E-2</v>
      </c>
      <c r="D409" s="67">
        <f>'Growth Index'!D409/MAX('Growth Index'!D$3:D409)-1</f>
        <v>-3.9060450652179779E-2</v>
      </c>
      <c r="E409" s="67">
        <f>'Growth Index'!E409/MAX('Growth Index'!E$3:E409)-1</f>
        <v>-2.6565281719257539E-2</v>
      </c>
    </row>
    <row r="410" spans="1:5" x14ac:dyDescent="0.25">
      <c r="A410" s="60">
        <f>'Daily Prices'!A410</f>
        <v>42643</v>
      </c>
      <c r="B410" s="68">
        <f>'Growth Index'!B410/MAX('Growth Index'!B$3:B410)-1</f>
        <v>-6.1175933914991987E-2</v>
      </c>
      <c r="C410" s="68">
        <f>'Growth Index'!C410/MAX('Growth Index'!C$3:C410)-1</f>
        <v>-3.7528373822530603E-2</v>
      </c>
      <c r="D410" s="68">
        <f>'Growth Index'!D410/MAX('Growth Index'!D$3:D410)-1</f>
        <v>-2.540668564976567E-2</v>
      </c>
      <c r="E410" s="68">
        <f>'Growth Index'!E410/MAX('Growth Index'!E$3:E410)-1</f>
        <v>-2.1641109185296714E-2</v>
      </c>
    </row>
    <row r="411" spans="1:5" x14ac:dyDescent="0.25">
      <c r="A411" s="63">
        <f>'Daily Prices'!A411</f>
        <v>42646</v>
      </c>
      <c r="B411" s="67">
        <f>'Growth Index'!B411/MAX('Growth Index'!B$3:B411)-1</f>
        <v>-4.8463417107537543E-2</v>
      </c>
      <c r="C411" s="67">
        <f>'Growth Index'!C411/MAX('Growth Index'!C$3:C411)-1</f>
        <v>-4.5791652312732078E-2</v>
      </c>
      <c r="D411" s="67">
        <f>'Growth Index'!D411/MAX('Growth Index'!D$3:D411)-1</f>
        <v>-1.9210350954585009E-2</v>
      </c>
      <c r="E411" s="67">
        <f>'Growth Index'!E411/MAX('Growth Index'!E$3:E411)-1</f>
        <v>-1.9160541664690833E-2</v>
      </c>
    </row>
    <row r="412" spans="1:5" x14ac:dyDescent="0.25">
      <c r="A412" s="60">
        <f>'Daily Prices'!A412</f>
        <v>42648</v>
      </c>
      <c r="B412" s="68">
        <f>'Growth Index'!B412/MAX('Growth Index'!B$3:B412)-1</f>
        <v>-4.9215056918775257E-2</v>
      </c>
      <c r="C412" s="68">
        <f>'Growth Index'!C412/MAX('Growth Index'!C$3:C412)-1</f>
        <v>-7.5871890894225746E-2</v>
      </c>
      <c r="D412" s="68">
        <f>'Growth Index'!D412/MAX('Growth Index'!D$3:D412)-1</f>
        <v>-1.2974620787377322E-2</v>
      </c>
      <c r="E412" s="68">
        <f>'Growth Index'!E412/MAX('Growth Index'!E$3:E412)-1</f>
        <v>-2.9890064220109647E-2</v>
      </c>
    </row>
    <row r="413" spans="1:5" x14ac:dyDescent="0.25">
      <c r="A413" s="63">
        <f>'Daily Prices'!A413</f>
        <v>42649</v>
      </c>
      <c r="B413" s="67">
        <f>'Growth Index'!B413/MAX('Growth Index'!B$3:B413)-1</f>
        <v>-5.3081740071430961E-2</v>
      </c>
      <c r="C413" s="67">
        <f>'Growth Index'!C413/MAX('Growth Index'!C$3:C413)-1</f>
        <v>-8.6116285323509123E-2</v>
      </c>
      <c r="D413" s="67">
        <f>'Growth Index'!D413/MAX('Growth Index'!D$3:D413)-1</f>
        <v>-6.6992446769688074E-3</v>
      </c>
      <c r="E413" s="67">
        <f>'Growth Index'!E413/MAX('Growth Index'!E$3:E413)-1</f>
        <v>-3.3524947463334676E-2</v>
      </c>
    </row>
    <row r="414" spans="1:5" x14ac:dyDescent="0.25">
      <c r="A414" s="60">
        <f>'Daily Prices'!A414</f>
        <v>42653</v>
      </c>
      <c r="B414" s="68">
        <f>'Growth Index'!B414/MAX('Growth Index'!B$3:B414)-1</f>
        <v>-5.3885937395242722E-2</v>
      </c>
      <c r="C414" s="68">
        <f>'Growth Index'!C414/MAX('Growth Index'!C$3:C414)-1</f>
        <v>-8.5521011210155762E-2</v>
      </c>
      <c r="D414" s="68">
        <f>'Growth Index'!D414/MAX('Growth Index'!D$3:D414)-1</f>
        <v>-3.8397055972283489E-4</v>
      </c>
      <c r="E414" s="68">
        <f>'Growth Index'!E414/MAX('Growth Index'!E$3:E414)-1</f>
        <v>-3.1675961289930554E-2</v>
      </c>
    </row>
    <row r="415" spans="1:5" x14ac:dyDescent="0.25">
      <c r="A415" s="63">
        <f>'Daily Prices'!A415</f>
        <v>42656</v>
      </c>
      <c r="B415" s="67">
        <f>'Growth Index'!B415/MAX('Growth Index'!B$3:B415)-1</f>
        <v>-6.8683909349071537E-2</v>
      </c>
      <c r="C415" s="67">
        <f>'Growth Index'!C415/MAX('Growth Index'!C$3:C415)-1</f>
        <v>-7.9366750674951025E-2</v>
      </c>
      <c r="D415" s="67">
        <f>'Growth Index'!D415/MAX('Growth Index'!D$3:D415)-1</f>
        <v>-1.9559688413593457E-2</v>
      </c>
      <c r="E415" s="67">
        <f>'Growth Index'!E415/MAX('Growth Index'!E$3:E415)-1</f>
        <v>-3.9185548868803877E-2</v>
      </c>
    </row>
    <row r="416" spans="1:5" x14ac:dyDescent="0.25">
      <c r="A416" s="60">
        <f>'Daily Prices'!A416</f>
        <v>42657</v>
      </c>
      <c r="B416" s="68">
        <f>'Growth Index'!B416/MAX('Growth Index'!B$3:B416)-1</f>
        <v>-6.7656679503951156E-2</v>
      </c>
      <c r="C416" s="68">
        <f>'Growth Index'!C416/MAX('Growth Index'!C$3:C416)-1</f>
        <v>-8.8064852329420629E-2</v>
      </c>
      <c r="D416" s="68">
        <f>'Growth Index'!D416/MAX('Growth Index'!D$3:D416)-1</f>
        <v>-1.4208811554092482E-2</v>
      </c>
      <c r="E416" s="68">
        <f>'Growth Index'!E416/MAX('Growth Index'!E$3:E416)-1</f>
        <v>-4.0925581884812434E-2</v>
      </c>
    </row>
    <row r="417" spans="1:5" x14ac:dyDescent="0.25">
      <c r="A417" s="63">
        <f>'Daily Prices'!A417</f>
        <v>42660</v>
      </c>
      <c r="B417" s="67">
        <f>'Growth Index'!B417/MAX('Growth Index'!B$3:B417)-1</f>
        <v>-7.2495676639229845E-2</v>
      </c>
      <c r="C417" s="67">
        <f>'Growth Index'!C417/MAX('Growth Index'!C$3:C417)-1</f>
        <v>-8.4418934915895694E-2</v>
      </c>
      <c r="D417" s="67">
        <f>'Growth Index'!D417/MAX('Growth Index'!D$3:D417)-1</f>
        <v>-1.8751829562691835E-2</v>
      </c>
      <c r="E417" s="67">
        <f>'Growth Index'!E417/MAX('Growth Index'!E$3:E417)-1</f>
        <v>-4.22111185444346E-2</v>
      </c>
    </row>
    <row r="418" spans="1:5" x14ac:dyDescent="0.25">
      <c r="A418" s="60">
        <f>'Daily Prices'!A418</f>
        <v>42661</v>
      </c>
      <c r="B418" s="68">
        <f>'Growth Index'!B418/MAX('Growth Index'!B$3:B418)-1</f>
        <v>-5.4945847232156009E-2</v>
      </c>
      <c r="C418" s="68">
        <f>'Growth Index'!C418/MAX('Growth Index'!C$3:C418)-1</f>
        <v>-8.3004476242882763E-2</v>
      </c>
      <c r="D418" s="68">
        <f>'Growth Index'!D418/MAX('Growth Index'!D$3:D418)-1</f>
        <v>0</v>
      </c>
      <c r="E418" s="68">
        <f>'Growth Index'!E418/MAX('Growth Index'!E$3:E418)-1</f>
        <v>-3.062565794849148E-2</v>
      </c>
    </row>
    <row r="419" spans="1:5" x14ac:dyDescent="0.25">
      <c r="A419" s="63">
        <f>'Daily Prices'!A419</f>
        <v>42662</v>
      </c>
      <c r="B419" s="67">
        <f>'Growth Index'!B419/MAX('Growth Index'!B$3:B419)-1</f>
        <v>-5.718661656632984E-2</v>
      </c>
      <c r="C419" s="67">
        <f>'Growth Index'!C419/MAX('Growth Index'!C$3:C419)-1</f>
        <v>-7.6323534648120694E-2</v>
      </c>
      <c r="D419" s="67">
        <f>'Growth Index'!D419/MAX('Growth Index'!D$3:D419)-1</f>
        <v>-1.0091220068416673E-3</v>
      </c>
      <c r="E419" s="67">
        <f>'Growth Index'!E419/MAX('Growth Index'!E$3:E419)-1</f>
        <v>-2.8783630257982029E-2</v>
      </c>
    </row>
    <row r="420" spans="1:5" x14ac:dyDescent="0.25">
      <c r="A420" s="60">
        <f>'Daily Prices'!A420</f>
        <v>42663</v>
      </c>
      <c r="B420" s="68">
        <f>'Growth Index'!B420/MAX('Growth Index'!B$3:B420)-1</f>
        <v>-5.2285628518784155E-2</v>
      </c>
      <c r="C420" s="68">
        <f>'Growth Index'!C420/MAX('Growth Index'!C$3:C420)-1</f>
        <v>-7.1658770091591717E-2</v>
      </c>
      <c r="D420" s="68">
        <f>'Growth Index'!D420/MAX('Growth Index'!D$3:D420)-1</f>
        <v>0</v>
      </c>
      <c r="E420" s="68">
        <f>'Growth Index'!E420/MAX('Growth Index'!E$3:E420)-1</f>
        <v>-2.2551246798913849E-2</v>
      </c>
    </row>
    <row r="421" spans="1:5" x14ac:dyDescent="0.25">
      <c r="A421" s="63">
        <f>'Daily Prices'!A421</f>
        <v>42664</v>
      </c>
      <c r="B421" s="67">
        <f>'Growth Index'!B421/MAX('Growth Index'!B$3:B421)-1</f>
        <v>-5.4059781475295776E-2</v>
      </c>
      <c r="C421" s="67">
        <f>'Growth Index'!C421/MAX('Growth Index'!C$3:C421)-1</f>
        <v>-7.4315658680089824E-2</v>
      </c>
      <c r="D421" s="67">
        <f>'Growth Index'!D421/MAX('Growth Index'!D$3:D421)-1</f>
        <v>-1.0892486634088705E-3</v>
      </c>
      <c r="E421" s="67">
        <f>'Growth Index'!E421/MAX('Growth Index'!E$3:E421)-1</f>
        <v>-2.4538570456966169E-2</v>
      </c>
    </row>
    <row r="422" spans="1:5" x14ac:dyDescent="0.25">
      <c r="A422" s="60">
        <f>'Daily Prices'!A422</f>
        <v>42667</v>
      </c>
      <c r="B422" s="68">
        <f>'Growth Index'!B422/MAX('Growth Index'!B$3:B422)-1</f>
        <v>-5.0626697801377518E-2</v>
      </c>
      <c r="C422" s="68">
        <f>'Growth Index'!C422/MAX('Growth Index'!C$3:C422)-1</f>
        <v>-7.5424943798475308E-2</v>
      </c>
      <c r="D422" s="68">
        <f>'Growth Index'!D422/MAX('Growth Index'!D$3:D422)-1</f>
        <v>0</v>
      </c>
      <c r="E422" s="68">
        <f>'Growth Index'!E422/MAX('Growth Index'!E$3:E422)-1</f>
        <v>-2.2152569886486395E-2</v>
      </c>
    </row>
    <row r="423" spans="1:5" x14ac:dyDescent="0.25">
      <c r="A423" s="63">
        <f>'Daily Prices'!A423</f>
        <v>42668</v>
      </c>
      <c r="B423" s="67">
        <f>'Growth Index'!B423/MAX('Growth Index'!B$3:B423)-1</f>
        <v>-5.3580025719490387E-2</v>
      </c>
      <c r="C423" s="67">
        <f>'Growth Index'!C423/MAX('Growth Index'!C$3:C423)-1</f>
        <v>-7.3624376136345537E-2</v>
      </c>
      <c r="D423" s="67">
        <f>'Growth Index'!D423/MAX('Growth Index'!D$3:D423)-1</f>
        <v>-5.0064878081690356E-4</v>
      </c>
      <c r="E423" s="67">
        <f>'Growth Index'!E423/MAX('Growth Index'!E$3:E423)-1</f>
        <v>-2.2450283781021652E-2</v>
      </c>
    </row>
    <row r="424" spans="1:5" x14ac:dyDescent="0.25">
      <c r="A424" s="60">
        <f>'Daily Prices'!A424</f>
        <v>42669</v>
      </c>
      <c r="B424" s="68">
        <f>'Growth Index'!B424/MAX('Growth Index'!B$3:B424)-1</f>
        <v>-6.2168125418396447E-2</v>
      </c>
      <c r="C424" s="68">
        <f>'Growth Index'!C424/MAX('Growth Index'!C$3:C424)-1</f>
        <v>-7.2094467052724598E-2</v>
      </c>
      <c r="D424" s="68">
        <f>'Growth Index'!D424/MAX('Growth Index'!D$3:D424)-1</f>
        <v>-1.5131968768516302E-2</v>
      </c>
      <c r="E424" s="68">
        <f>'Growth Index'!E424/MAX('Growth Index'!E$3:E424)-1</f>
        <v>-2.8758690748715621E-2</v>
      </c>
    </row>
    <row r="425" spans="1:5" x14ac:dyDescent="0.25">
      <c r="A425" s="63">
        <f>'Daily Prices'!A425</f>
        <v>42670</v>
      </c>
      <c r="B425" s="67">
        <f>'Growth Index'!B425/MAX('Growth Index'!B$3:B425)-1</f>
        <v>-5.9493419698353311E-2</v>
      </c>
      <c r="C425" s="67">
        <f>'Growth Index'!C425/MAX('Growth Index'!C$3:C425)-1</f>
        <v>-7.5228885627198427E-2</v>
      </c>
      <c r="D425" s="67">
        <f>'Growth Index'!D425/MAX('Growth Index'!D$3:D425)-1</f>
        <v>-1.6722044297104E-2</v>
      </c>
      <c r="E425" s="67">
        <f>'Growth Index'!E425/MAX('Growth Index'!E$3:E425)-1</f>
        <v>-2.9710438217927959E-2</v>
      </c>
    </row>
    <row r="426" spans="1:5" x14ac:dyDescent="0.25">
      <c r="A426" s="60">
        <f>'Daily Prices'!A426</f>
        <v>42671</v>
      </c>
      <c r="B426" s="68">
        <f>'Growth Index'!B426/MAX('Growth Index'!B$3:B426)-1</f>
        <v>-5.8630600533593258E-2</v>
      </c>
      <c r="C426" s="68">
        <f>'Growth Index'!C426/MAX('Growth Index'!C$3:C426)-1</f>
        <v>-7.1212696792705921E-2</v>
      </c>
      <c r="D426" s="68">
        <f>'Growth Index'!D426/MAX('Growth Index'!D$3:D426)-1</f>
        <v>-1.3196876851650385E-2</v>
      </c>
      <c r="E426" s="68">
        <f>'Growth Index'!E426/MAX('Growth Index'!E$3:E426)-1</f>
        <v>-2.6714266487854244E-2</v>
      </c>
    </row>
    <row r="427" spans="1:5" x14ac:dyDescent="0.25">
      <c r="A427" s="63">
        <f>'Daily Prices'!A427</f>
        <v>42675</v>
      </c>
      <c r="B427" s="67">
        <f>'Growth Index'!B427/MAX('Growth Index'!B$3:B427)-1</f>
        <v>-6.0817127819533301E-2</v>
      </c>
      <c r="C427" s="67">
        <f>'Growth Index'!C427/MAX('Growth Index'!C$3:C427)-1</f>
        <v>-6.089872628815618E-2</v>
      </c>
      <c r="D427" s="67">
        <f>'Growth Index'!D427/MAX('Growth Index'!D$3:D427)-1</f>
        <v>-2.8902245795095816E-2</v>
      </c>
      <c r="E427" s="67">
        <f>'Growth Index'!E427/MAX('Growth Index'!E$3:E427)-1</f>
        <v>-2.7716288498524921E-2</v>
      </c>
    </row>
    <row r="428" spans="1:5" x14ac:dyDescent="0.25">
      <c r="A428" s="60">
        <f>'Daily Prices'!A428</f>
        <v>42676</v>
      </c>
      <c r="B428" s="68">
        <f>'Growth Index'!B428/MAX('Growth Index'!B$3:B428)-1</f>
        <v>-7.2588326100498368E-2</v>
      </c>
      <c r="C428" s="68">
        <f>'Growth Index'!C428/MAX('Growth Index'!C$3:C428)-1</f>
        <v>-4.9512170133488964E-2</v>
      </c>
      <c r="D428" s="68">
        <f>'Growth Index'!D428/MAX('Growth Index'!D$3:D428)-1</f>
        <v>-4.4357657469593526E-2</v>
      </c>
      <c r="E428" s="68">
        <f>'Growth Index'!E428/MAX('Growth Index'!E$3:E428)-1</f>
        <v>-3.1298837637262489E-2</v>
      </c>
    </row>
    <row r="429" spans="1:5" x14ac:dyDescent="0.25">
      <c r="A429" s="63">
        <f>'Daily Prices'!A429</f>
        <v>42677</v>
      </c>
      <c r="B429" s="67">
        <f>'Growth Index'!B429/MAX('Growth Index'!B$3:B429)-1</f>
        <v>-7.5854303837001313E-2</v>
      </c>
      <c r="C429" s="67">
        <f>'Growth Index'!C429/MAX('Growth Index'!C$3:C429)-1</f>
        <v>-5.2433600722453289E-2</v>
      </c>
      <c r="D429" s="67">
        <f>'Growth Index'!D429/MAX('Growth Index'!D$3:D429)-1</f>
        <v>-5.9567090045703375E-2</v>
      </c>
      <c r="E429" s="67">
        <f>'Growth Index'!E429/MAX('Growth Index'!E$3:E429)-1</f>
        <v>-3.813839774697747E-2</v>
      </c>
    </row>
    <row r="430" spans="1:5" x14ac:dyDescent="0.25">
      <c r="A430" s="60">
        <f>'Daily Prices'!A430</f>
        <v>42678</v>
      </c>
      <c r="B430" s="68">
        <f>'Growth Index'!B430/MAX('Growth Index'!B$3:B430)-1</f>
        <v>-8.1114434887137432E-2</v>
      </c>
      <c r="C430" s="68">
        <f>'Growth Index'!C430/MAX('Growth Index'!C$3:C430)-1</f>
        <v>-4.9336755413115441E-2</v>
      </c>
      <c r="D430" s="68">
        <f>'Growth Index'!D430/MAX('Growth Index'!D$3:D430)-1</f>
        <v>-7.4534458379789892E-2</v>
      </c>
      <c r="E430" s="68">
        <f>'Growth Index'!E430/MAX('Growth Index'!E$3:E430)-1</f>
        <v>-4.3115937812001182E-2</v>
      </c>
    </row>
    <row r="431" spans="1:5" x14ac:dyDescent="0.25">
      <c r="A431" s="63">
        <f>'Daily Prices'!A431</f>
        <v>42681</v>
      </c>
      <c r="B431" s="67">
        <f>'Growth Index'!B431/MAX('Growth Index'!B$3:B431)-1</f>
        <v>-7.4887043461356551E-2</v>
      </c>
      <c r="C431" s="67">
        <f>'Growth Index'!C431/MAX('Growth Index'!C$3:C431)-1</f>
        <v>-6.4701381014095616E-2</v>
      </c>
      <c r="D431" s="67">
        <f>'Growth Index'!D431/MAX('Growth Index'!D$3:D431)-1</f>
        <v>-8.9263615021713538E-2</v>
      </c>
      <c r="E431" s="67">
        <f>'Growth Index'!E431/MAX('Growth Index'!E$3:E431)-1</f>
        <v>-5.1925289461916213E-2</v>
      </c>
    </row>
    <row r="432" spans="1:5" x14ac:dyDescent="0.25">
      <c r="A432" s="60">
        <f>'Daily Prices'!A432</f>
        <v>42682</v>
      </c>
      <c r="B432" s="68">
        <f>'Growth Index'!B432/MAX('Growth Index'!B$3:B432)-1</f>
        <v>-7.043481571348309E-2</v>
      </c>
      <c r="C432" s="68">
        <f>'Growth Index'!C432/MAX('Growth Index'!C$3:C432)-1</f>
        <v>-7.0592956367168891E-2</v>
      </c>
      <c r="D432" s="68">
        <f>'Growth Index'!D432/MAX('Growth Index'!D$3:D432)-1</f>
        <v>-7.7606186293848967E-2</v>
      </c>
      <c r="E432" s="68">
        <f>'Growth Index'!E432/MAX('Growth Index'!E$3:E432)-1</f>
        <v>-4.9304682862304716E-2</v>
      </c>
    </row>
    <row r="433" spans="1:5" x14ac:dyDescent="0.25">
      <c r="A433" s="63">
        <f>'Daily Prices'!A433</f>
        <v>42685</v>
      </c>
      <c r="B433" s="67">
        <f>'Growth Index'!B433/MAX('Growth Index'!B$3:B433)-1</f>
        <v>-9.6454827323302794E-2</v>
      </c>
      <c r="C433" s="67">
        <f>'Growth Index'!C433/MAX('Growth Index'!C$3:C433)-1</f>
        <v>-8.6262755522776513E-2</v>
      </c>
      <c r="D433" s="67">
        <f>'Growth Index'!D433/MAX('Growth Index'!D$3:D433)-1</f>
        <v>-4.2461391916115976E-2</v>
      </c>
      <c r="E433" s="67">
        <f>'Growth Index'!E433/MAX('Growth Index'!E$3:E433)-1</f>
        <v>-5.2832674789692557E-2</v>
      </c>
    </row>
    <row r="434" spans="1:5" x14ac:dyDescent="0.25">
      <c r="A434" s="60">
        <f>'Daily Prices'!A434</f>
        <v>42689</v>
      </c>
      <c r="B434" s="68">
        <f>'Growth Index'!B434/MAX('Growth Index'!B$3:B434)-1</f>
        <v>-0.11377825513774908</v>
      </c>
      <c r="C434" s="68">
        <f>'Growth Index'!C434/MAX('Growth Index'!C$3:C434)-1</f>
        <v>-9.0798635041916209E-2</v>
      </c>
      <c r="D434" s="68">
        <f>'Growth Index'!D434/MAX('Growth Index'!D$3:D434)-1</f>
        <v>-6.5596240821439E-2</v>
      </c>
      <c r="E434" s="68">
        <f>'Growth Index'!E434/MAX('Growth Index'!E$3:E434)-1</f>
        <v>-6.702662301010498E-2</v>
      </c>
    </row>
    <row r="435" spans="1:5" x14ac:dyDescent="0.25">
      <c r="A435" s="63">
        <f>'Daily Prices'!A435</f>
        <v>42690</v>
      </c>
      <c r="B435" s="67">
        <f>'Growth Index'!B435/MAX('Growth Index'!B$3:B435)-1</f>
        <v>-0.11397837797408938</v>
      </c>
      <c r="C435" s="67">
        <f>'Growth Index'!C435/MAX('Growth Index'!C$3:C435)-1</f>
        <v>-8.6032619273815447E-2</v>
      </c>
      <c r="D435" s="67">
        <f>'Growth Index'!D435/MAX('Growth Index'!D$3:D435)-1</f>
        <v>-6.3642398013905699E-2</v>
      </c>
      <c r="E435" s="67">
        <f>'Growth Index'!E435/MAX('Growth Index'!E$3:E435)-1</f>
        <v>-6.454832020013157E-2</v>
      </c>
    </row>
    <row r="436" spans="1:5" x14ac:dyDescent="0.25">
      <c r="A436" s="60">
        <f>'Daily Prices'!A436</f>
        <v>42691</v>
      </c>
      <c r="B436" s="68">
        <f>'Growth Index'!B436/MAX('Growth Index'!B$3:B436)-1</f>
        <v>-0.11637277696040327</v>
      </c>
      <c r="C436" s="68">
        <f>'Growth Index'!C436/MAX('Growth Index'!C$3:C436)-1</f>
        <v>-8.9783829209410859E-2</v>
      </c>
      <c r="D436" s="68">
        <f>'Growth Index'!D436/MAX('Growth Index'!D$3:D436)-1</f>
        <v>-6.5163095247024239E-2</v>
      </c>
      <c r="E436" s="68">
        <f>'Growth Index'!E436/MAX('Growth Index'!E$3:E436)-1</f>
        <v>-6.7298237164511887E-2</v>
      </c>
    </row>
    <row r="437" spans="1:5" x14ac:dyDescent="0.25">
      <c r="A437" s="63">
        <f>'Daily Prices'!A437</f>
        <v>42692</v>
      </c>
      <c r="B437" s="67">
        <f>'Growth Index'!B437/MAX('Growth Index'!B$3:B437)-1</f>
        <v>-0.11897976434693702</v>
      </c>
      <c r="C437" s="67">
        <f>'Growth Index'!C437/MAX('Growth Index'!C$3:C437)-1</f>
        <v>-9.8697431015374648E-2</v>
      </c>
      <c r="D437" s="67">
        <f>'Growth Index'!D437/MAX('Growth Index'!D$3:D437)-1</f>
        <v>-6.6125015938257037E-2</v>
      </c>
      <c r="E437" s="67">
        <f>'Growth Index'!E437/MAX('Growth Index'!E$3:E437)-1</f>
        <v>-7.2065206087703615E-2</v>
      </c>
    </row>
    <row r="438" spans="1:5" x14ac:dyDescent="0.25">
      <c r="A438" s="60">
        <f>'Daily Prices'!A438</f>
        <v>42695</v>
      </c>
      <c r="B438" s="68">
        <f>'Growth Index'!B438/MAX('Growth Index'!B$3:B438)-1</f>
        <v>-0.13195405799586701</v>
      </c>
      <c r="C438" s="68">
        <f>'Growth Index'!C438/MAX('Growth Index'!C$3:C438)-1</f>
        <v>-9.4894011717176041E-2</v>
      </c>
      <c r="D438" s="68">
        <f>'Growth Index'!D438/MAX('Growth Index'!D$3:D438)-1</f>
        <v>-9.3495691045324625E-2</v>
      </c>
      <c r="E438" s="68">
        <f>'Growth Index'!E438/MAX('Growth Index'!E$3:E438)-1</f>
        <v>-8.2757410275558052E-2</v>
      </c>
    </row>
    <row r="439" spans="1:5" x14ac:dyDescent="0.25">
      <c r="A439" s="63">
        <f>'Daily Prices'!A439</f>
        <v>42696</v>
      </c>
      <c r="B439" s="67">
        <f>'Growth Index'!B439/MAX('Growth Index'!B$3:B439)-1</f>
        <v>-0.12536280686764945</v>
      </c>
      <c r="C439" s="67">
        <f>'Growth Index'!C439/MAX('Growth Index'!C$3:C439)-1</f>
        <v>-9.4540342436620017E-2</v>
      </c>
      <c r="D439" s="67">
        <f>'Growth Index'!D439/MAX('Growth Index'!D$3:D439)-1</f>
        <v>-8.7656663691525361E-2</v>
      </c>
      <c r="E439" s="67">
        <f>'Growth Index'!E439/MAX('Growth Index'!E$3:E439)-1</f>
        <v>-7.8752143589123413E-2</v>
      </c>
    </row>
    <row r="440" spans="1:5" x14ac:dyDescent="0.25">
      <c r="A440" s="60">
        <f>'Daily Prices'!A440</f>
        <v>42697</v>
      </c>
      <c r="B440" s="68">
        <f>'Growth Index'!B440/MAX('Growth Index'!B$3:B440)-1</f>
        <v>-0.12229594124609111</v>
      </c>
      <c r="C440" s="68">
        <f>'Growth Index'!C440/MAX('Growth Index'!C$3:C440)-1</f>
        <v>-0.10847379799957013</v>
      </c>
      <c r="D440" s="68">
        <f>'Growth Index'!D440/MAX('Growth Index'!D$3:D440)-1</f>
        <v>-8.3855858153262464E-2</v>
      </c>
      <c r="E440" s="68">
        <f>'Growth Index'!E440/MAX('Growth Index'!E$3:E440)-1</f>
        <v>-8.2302245565477272E-2</v>
      </c>
    </row>
    <row r="441" spans="1:5" x14ac:dyDescent="0.25">
      <c r="A441" s="63">
        <f>'Daily Prices'!A441</f>
        <v>42698</v>
      </c>
      <c r="B441" s="67">
        <f>'Growth Index'!B441/MAX('Growth Index'!B$3:B441)-1</f>
        <v>-0.12875242952155452</v>
      </c>
      <c r="C441" s="67">
        <f>'Growth Index'!C441/MAX('Growth Index'!C$3:C441)-1</f>
        <v>-0.10904198441014978</v>
      </c>
      <c r="D441" s="67">
        <f>'Growth Index'!D441/MAX('Growth Index'!D$3:D441)-1</f>
        <v>-8.736602488618217E-2</v>
      </c>
      <c r="E441" s="67">
        <f>'Growth Index'!E441/MAX('Growth Index'!E$3:E441)-1</f>
        <v>-8.5616233677670128E-2</v>
      </c>
    </row>
    <row r="442" spans="1:5" x14ac:dyDescent="0.25">
      <c r="A442" s="60">
        <f>'Daily Prices'!A442</f>
        <v>42699</v>
      </c>
      <c r="B442" s="68">
        <f>'Growth Index'!B442/MAX('Growth Index'!B$3:B442)-1</f>
        <v>-0.11338373688631065</v>
      </c>
      <c r="C442" s="68">
        <f>'Growth Index'!C442/MAX('Growth Index'!C$3:C442)-1</f>
        <v>-0.10998186216160188</v>
      </c>
      <c r="D442" s="68">
        <f>'Growth Index'!D442/MAX('Growth Index'!D$3:D442)-1</f>
        <v>-7.4313529892670038E-2</v>
      </c>
      <c r="E442" s="68">
        <f>'Growth Index'!E442/MAX('Growth Index'!E$3:E442)-1</f>
        <v>-7.7239930580005223E-2</v>
      </c>
    </row>
    <row r="443" spans="1:5" x14ac:dyDescent="0.25">
      <c r="A443" s="63">
        <f>'Daily Prices'!A443</f>
        <v>42702</v>
      </c>
      <c r="B443" s="67">
        <f>'Growth Index'!B443/MAX('Growth Index'!B$3:B443)-1</f>
        <v>-0.11224398005914038</v>
      </c>
      <c r="C443" s="67">
        <f>'Growth Index'!C443/MAX('Growth Index'!C$3:C443)-1</f>
        <v>-0.11069444350389868</v>
      </c>
      <c r="D443" s="67">
        <f>'Growth Index'!D443/MAX('Growth Index'!D$3:D443)-1</f>
        <v>-7.7433678099709802E-2</v>
      </c>
      <c r="E443" s="67">
        <f>'Growth Index'!E443/MAX('Growth Index'!E$3:E443)-1</f>
        <v>-7.8112668143278219E-2</v>
      </c>
    </row>
    <row r="444" spans="1:5" x14ac:dyDescent="0.25">
      <c r="A444" s="60">
        <f>'Daily Prices'!A444</f>
        <v>42703</v>
      </c>
      <c r="B444" s="68">
        <f>'Growth Index'!B444/MAX('Growth Index'!B$3:B444)-1</f>
        <v>-0.11076697919295231</v>
      </c>
      <c r="C444" s="68">
        <f>'Growth Index'!C444/MAX('Growth Index'!C$3:C444)-1</f>
        <v>-0.11041209789233464</v>
      </c>
      <c r="D444" s="68">
        <f>'Growth Index'!D444/MAX('Growth Index'!D$3:D444)-1</f>
        <v>-7.5624217150314754E-2</v>
      </c>
      <c r="E444" s="68">
        <f>'Growth Index'!E444/MAX('Growth Index'!E$3:E444)-1</f>
        <v>-7.6993017362895211E-2</v>
      </c>
    </row>
    <row r="445" spans="1:5" x14ac:dyDescent="0.25">
      <c r="A445" s="63">
        <f>'Daily Prices'!A445</f>
        <v>42704</v>
      </c>
      <c r="B445" s="67">
        <f>'Growth Index'!B445/MAX('Growth Index'!B$3:B445)-1</f>
        <v>-0.10204782261974232</v>
      </c>
      <c r="C445" s="67">
        <f>'Growth Index'!C445/MAX('Growth Index'!C$3:C445)-1</f>
        <v>-0.117792186202613</v>
      </c>
      <c r="D445" s="67">
        <f>'Growth Index'!D445/MAX('Growth Index'!D$3:D445)-1</f>
        <v>-5.9995349779114693E-2</v>
      </c>
      <c r="E445" s="67">
        <f>'Growth Index'!E445/MAX('Growth Index'!E$3:E445)-1</f>
        <v>-7.2659138585117189E-2</v>
      </c>
    </row>
    <row r="446" spans="1:5" x14ac:dyDescent="0.25">
      <c r="A446" s="60">
        <f>'Daily Prices'!A446</f>
        <v>42705</v>
      </c>
      <c r="B446" s="68">
        <f>'Growth Index'!B446/MAX('Growth Index'!B$3:B446)-1</f>
        <v>-0.10517735296783159</v>
      </c>
      <c r="C446" s="68">
        <f>'Growth Index'!C446/MAX('Growth Index'!C$3:C446)-1</f>
        <v>-0.13396201561343846</v>
      </c>
      <c r="D446" s="68">
        <f>'Growth Index'!D446/MAX('Growth Index'!D$3:D446)-1</f>
        <v>-6.5449931576636922E-2</v>
      </c>
      <c r="E446" s="68">
        <f>'Growth Index'!E446/MAX('Growth Index'!E$3:E446)-1</f>
        <v>-8.2041880410608781E-2</v>
      </c>
    </row>
    <row r="447" spans="1:5" x14ac:dyDescent="0.25">
      <c r="A447" s="63">
        <f>'Daily Prices'!A447</f>
        <v>42706</v>
      </c>
      <c r="B447" s="67">
        <f>'Growth Index'!B447/MAX('Growth Index'!B$3:B447)-1</f>
        <v>-0.11627035719231016</v>
      </c>
      <c r="C447" s="67">
        <f>'Growth Index'!C447/MAX('Growth Index'!C$3:C447)-1</f>
        <v>-0.1280979648615661</v>
      </c>
      <c r="D447" s="67">
        <f>'Growth Index'!D447/MAX('Growth Index'!D$3:D447)-1</f>
        <v>-7.0872861974800805E-2</v>
      </c>
      <c r="E447" s="67">
        <f>'Growth Index'!E447/MAX('Growth Index'!E$3:E447)-1</f>
        <v>-8.4567576169901404E-2</v>
      </c>
    </row>
    <row r="448" spans="1:5" x14ac:dyDescent="0.25">
      <c r="A448" s="60">
        <f>'Daily Prices'!A448</f>
        <v>42709</v>
      </c>
      <c r="B448" s="68">
        <f>'Growth Index'!B448/MAX('Growth Index'!B$3:B448)-1</f>
        <v>-0.11228002912225232</v>
      </c>
      <c r="C448" s="68">
        <f>'Growth Index'!C448/MAX('Growth Index'!C$3:C448)-1</f>
        <v>-0.13676930648708663</v>
      </c>
      <c r="D448" s="68">
        <f>'Growth Index'!D448/MAX('Growth Index'!D$3:D448)-1</f>
        <v>-7.6264324637742242E-2</v>
      </c>
      <c r="E448" s="68">
        <f>'Growth Index'!E448/MAX('Growth Index'!E$3:E448)-1</f>
        <v>-8.8562838100535002E-2</v>
      </c>
    </row>
    <row r="449" spans="1:5" x14ac:dyDescent="0.25">
      <c r="A449" s="63">
        <f>'Daily Prices'!A449</f>
        <v>42711</v>
      </c>
      <c r="B449" s="67">
        <f>'Growth Index'!B449/MAX('Growth Index'!B$3:B449)-1</f>
        <v>-0.11606113786340899</v>
      </c>
      <c r="C449" s="67">
        <f>'Growth Index'!C449/MAX('Growth Index'!C$3:C449)-1</f>
        <v>-0.13133800363193548</v>
      </c>
      <c r="D449" s="67">
        <f>'Growth Index'!D449/MAX('Growth Index'!D$3:D449)-1</f>
        <v>-8.1624502163852863E-2</v>
      </c>
      <c r="E449" s="67">
        <f>'Growth Index'!E449/MAX('Growth Index'!E$3:E449)-1</f>
        <v>-8.9020276524082953E-2</v>
      </c>
    </row>
    <row r="450" spans="1:5" x14ac:dyDescent="0.25">
      <c r="A450" s="60">
        <f>'Daily Prices'!A450</f>
        <v>42712</v>
      </c>
      <c r="B450" s="68">
        <f>'Growth Index'!B450/MAX('Growth Index'!B$3:B450)-1</f>
        <v>-0.10065066874381146</v>
      </c>
      <c r="C450" s="68">
        <f>'Growth Index'!C450/MAX('Growth Index'!C$3:C450)-1</f>
        <v>-0.13761328503275416</v>
      </c>
      <c r="D450" s="68">
        <f>'Growth Index'!D450/MAX('Growth Index'!D$3:D450)-1</f>
        <v>-6.591313087371653E-2</v>
      </c>
      <c r="E450" s="68">
        <f>'Growth Index'!E450/MAX('Growth Index'!E$3:E450)-1</f>
        <v>-8.2212649168601826E-2</v>
      </c>
    </row>
    <row r="451" spans="1:5" x14ac:dyDescent="0.25">
      <c r="A451" s="63">
        <f>'Daily Prices'!A451</f>
        <v>42713</v>
      </c>
      <c r="B451" s="67">
        <f>'Growth Index'!B451/MAX('Growth Index'!B$3:B451)-1</f>
        <v>-9.8868430016134323E-2</v>
      </c>
      <c r="C451" s="67">
        <f>'Growth Index'!C451/MAX('Growth Index'!C$3:C451)-1</f>
        <v>-0.14179178163466721</v>
      </c>
      <c r="D451" s="67">
        <f>'Growth Index'!D451/MAX('Growth Index'!D$3:D451)-1</f>
        <v>-3.8195564289303818E-2</v>
      </c>
      <c r="E451" s="67">
        <f>'Growth Index'!E451/MAX('Growth Index'!E$3:E451)-1</f>
        <v>-7.5275615870878387E-2</v>
      </c>
    </row>
    <row r="452" spans="1:5" x14ac:dyDescent="0.25">
      <c r="A452" s="60">
        <f>'Daily Prices'!A452</f>
        <v>42716</v>
      </c>
      <c r="B452" s="68">
        <f>'Growth Index'!B452/MAX('Growth Index'!B$3:B452)-1</f>
        <v>-0.10668265403309829</v>
      </c>
      <c r="C452" s="68">
        <f>'Growth Index'!C452/MAX('Growth Index'!C$3:C452)-1</f>
        <v>-0.14732335267992303</v>
      </c>
      <c r="D452" s="68">
        <f>'Growth Index'!D452/MAX('Growth Index'!D$3:D452)-1</f>
        <v>-5.9882844435110716E-2</v>
      </c>
      <c r="E452" s="68">
        <f>'Growth Index'!E452/MAX('Growth Index'!E$3:E452)-1</f>
        <v>-8.632073297320042E-2</v>
      </c>
    </row>
    <row r="453" spans="1:5" x14ac:dyDescent="0.25">
      <c r="A453" s="63">
        <f>'Daily Prices'!A453</f>
        <v>42717</v>
      </c>
      <c r="B453" s="67">
        <f>'Growth Index'!B453/MAX('Growth Index'!B$3:B453)-1</f>
        <v>-0.1005314036191236</v>
      </c>
      <c r="C453" s="67">
        <f>'Growth Index'!C453/MAX('Growth Index'!C$3:C453)-1</f>
        <v>-0.14628320673836981</v>
      </c>
      <c r="D453" s="67">
        <f>'Growth Index'!D453/MAX('Growth Index'!D$3:D453)-1</f>
        <v>-5.5907655613641527E-2</v>
      </c>
      <c r="E453" s="67">
        <f>'Growth Index'!E453/MAX('Growth Index'!E$3:E453)-1</f>
        <v>-8.2828451189769003E-2</v>
      </c>
    </row>
    <row r="454" spans="1:5" x14ac:dyDescent="0.25">
      <c r="A454" s="60">
        <f>'Daily Prices'!A454</f>
        <v>42718</v>
      </c>
      <c r="B454" s="68">
        <f>'Growth Index'!B454/MAX('Growth Index'!B$3:B454)-1</f>
        <v>-0.10373134755777691</v>
      </c>
      <c r="C454" s="68">
        <f>'Growth Index'!C454/MAX('Growth Index'!C$3:C454)-1</f>
        <v>-0.14345527241381495</v>
      </c>
      <c r="D454" s="68">
        <f>'Growth Index'!D454/MAX('Growth Index'!D$3:D454)-1</f>
        <v>-6.5847502756380849E-2</v>
      </c>
      <c r="E454" s="68">
        <f>'Growth Index'!E454/MAX('Growth Index'!E$3:E454)-1</f>
        <v>-8.5489000853641861E-2</v>
      </c>
    </row>
    <row r="455" spans="1:5" x14ac:dyDescent="0.25">
      <c r="A455" s="63">
        <f>'Daily Prices'!A455</f>
        <v>42719</v>
      </c>
      <c r="B455" s="67">
        <f>'Growth Index'!B455/MAX('Growth Index'!B$3:B455)-1</f>
        <v>-0.10655361860158596</v>
      </c>
      <c r="C455" s="67">
        <f>'Growth Index'!C455/MAX('Growth Index'!C$3:C455)-1</f>
        <v>-0.16404695085307675</v>
      </c>
      <c r="D455" s="67">
        <f>'Growth Index'!D455/MAX('Growth Index'!D$3:D455)-1</f>
        <v>-6.5789374995312122E-2</v>
      </c>
      <c r="E455" s="67">
        <f>'Growth Index'!E455/MAX('Growth Index'!E$3:E455)-1</f>
        <v>-9.512992789286423E-2</v>
      </c>
    </row>
    <row r="456" spans="1:5" x14ac:dyDescent="0.25">
      <c r="A456" s="60">
        <f>'Daily Prices'!A456</f>
        <v>42720</v>
      </c>
      <c r="B456" s="68">
        <f>'Growth Index'!B456/MAX('Growth Index'!B$3:B456)-1</f>
        <v>-0.10754783154778147</v>
      </c>
      <c r="C456" s="68">
        <f>'Growth Index'!C456/MAX('Growth Index'!C$3:C456)-1</f>
        <v>-0.16146411654877102</v>
      </c>
      <c r="D456" s="68">
        <f>'Growth Index'!D456/MAX('Growth Index'!D$3:D456)-1</f>
        <v>-6.8013230628454657E-2</v>
      </c>
      <c r="E456" s="68">
        <f>'Growth Index'!E456/MAX('Growth Index'!E$3:E456)-1</f>
        <v>-9.4959902282118813E-2</v>
      </c>
    </row>
    <row r="457" spans="1:5" x14ac:dyDescent="0.25">
      <c r="A457" s="63">
        <f>'Daily Prices'!A457</f>
        <v>42723</v>
      </c>
      <c r="B457" s="67">
        <f>'Growth Index'!B457/MAX('Growth Index'!B$3:B457)-1</f>
        <v>-0.11141754686462402</v>
      </c>
      <c r="C457" s="67">
        <f>'Growth Index'!C457/MAX('Growth Index'!C$3:C457)-1</f>
        <v>-0.15789170729639834</v>
      </c>
      <c r="D457" s="67">
        <f>'Growth Index'!D457/MAX('Growth Index'!D$3:D457)-1</f>
        <v>-7.2592198129410979E-2</v>
      </c>
      <c r="E457" s="67">
        <f>'Growth Index'!E457/MAX('Growth Index'!E$3:E457)-1</f>
        <v>-9.5928869278208428E-2</v>
      </c>
    </row>
    <row r="458" spans="1:5" x14ac:dyDescent="0.25">
      <c r="A458" s="60">
        <f>'Daily Prices'!A458</f>
        <v>42724</v>
      </c>
      <c r="B458" s="68">
        <f>'Growth Index'!B458/MAX('Growth Index'!B$3:B458)-1</f>
        <v>-0.11366539124856756</v>
      </c>
      <c r="C458" s="68">
        <f>'Growth Index'!C458/MAX('Growth Index'!C$3:C458)-1</f>
        <v>-0.16458804956088258</v>
      </c>
      <c r="D458" s="68">
        <f>'Growth Index'!D458/MAX('Growth Index'!D$3:D458)-1</f>
        <v>-8.1412617099312135E-2</v>
      </c>
      <c r="E458" s="68">
        <f>'Growth Index'!E458/MAX('Growth Index'!E$3:E458)-1</f>
        <v>-0.10207014271446158</v>
      </c>
    </row>
    <row r="459" spans="1:5" x14ac:dyDescent="0.25">
      <c r="A459" s="63">
        <f>'Daily Prices'!A459</f>
        <v>42725</v>
      </c>
      <c r="B459" s="67">
        <f>'Growth Index'!B459/MAX('Growth Index'!B$3:B459)-1</f>
        <v>-0.11587550203373964</v>
      </c>
      <c r="C459" s="67">
        <f>'Growth Index'!C459/MAX('Growth Index'!C$3:C459)-1</f>
        <v>-0.16020497526827171</v>
      </c>
      <c r="D459" s="67">
        <f>'Growth Index'!D459/MAX('Growth Index'!D$3:D459)-1</f>
        <v>-8.2290158782541978E-2</v>
      </c>
      <c r="E459" s="67">
        <f>'Growth Index'!E459/MAX('Growth Index'!E$3:E459)-1</f>
        <v>-0.1011147597216705</v>
      </c>
    </row>
    <row r="460" spans="1:5" x14ac:dyDescent="0.25">
      <c r="A460" s="60">
        <f>'Daily Prices'!A460</f>
        <v>42726</v>
      </c>
      <c r="B460" s="68">
        <f>'Growth Index'!B460/MAX('Growth Index'!B$3:B460)-1</f>
        <v>-0.12472874764544029</v>
      </c>
      <c r="C460" s="68">
        <f>'Growth Index'!C460/MAX('Growth Index'!C$3:C460)-1</f>
        <v>-0.16103759445470844</v>
      </c>
      <c r="D460" s="68">
        <f>'Growth Index'!D460/MAX('Growth Index'!D$3:D460)-1</f>
        <v>-9.4973261229908235E-2</v>
      </c>
      <c r="E460" s="68">
        <f>'Growth Index'!E460/MAX('Growth Index'!E$3:E460)-1</f>
        <v>-0.10789843930465959</v>
      </c>
    </row>
    <row r="461" spans="1:5" x14ac:dyDescent="0.25">
      <c r="A461" s="63">
        <f>'Daily Prices'!A461</f>
        <v>42727</v>
      </c>
      <c r="B461" s="67">
        <f>'Growth Index'!B461/MAX('Growth Index'!B$3:B461)-1</f>
        <v>-0.12267024506961677</v>
      </c>
      <c r="C461" s="67">
        <f>'Growth Index'!C461/MAX('Growth Index'!C$3:C461)-1</f>
        <v>-0.16103759445470844</v>
      </c>
      <c r="D461" s="67">
        <f>'Growth Index'!D461/MAX('Growth Index'!D$3:D461)-1</f>
        <v>-9.2305009487950507E-2</v>
      </c>
      <c r="E461" s="67">
        <f>'Growth Index'!E461/MAX('Growth Index'!E$3:E461)-1</f>
        <v>-0.10647997035029444</v>
      </c>
    </row>
    <row r="462" spans="1:5" x14ac:dyDescent="0.25">
      <c r="A462" s="60">
        <f>'Daily Prices'!A462</f>
        <v>42730</v>
      </c>
      <c r="B462" s="68">
        <f>'Growth Index'!B462/MAX('Growth Index'!B$3:B462)-1</f>
        <v>-0.13054039567047382</v>
      </c>
      <c r="C462" s="68">
        <f>'Growth Index'!C462/MAX('Growth Index'!C$3:C462)-1</f>
        <v>-0.16103759445470844</v>
      </c>
      <c r="D462" s="68">
        <f>'Growth Index'!D462/MAX('Growth Index'!D$3:D462)-1</f>
        <v>-0.10629317392576143</v>
      </c>
      <c r="E462" s="68">
        <f>'Growth Index'!E462/MAX('Growth Index'!E$3:E462)-1</f>
        <v>-0.11301550209117628</v>
      </c>
    </row>
    <row r="463" spans="1:5" x14ac:dyDescent="0.25">
      <c r="A463" s="63">
        <f>'Daily Prices'!A463</f>
        <v>42731</v>
      </c>
      <c r="B463" s="67">
        <f>'Growth Index'!B463/MAX('Growth Index'!B$3:B463)-1</f>
        <v>-0.11685051127341806</v>
      </c>
      <c r="C463" s="67">
        <f>'Growth Index'!C463/MAX('Growth Index'!C$3:C463)-1</f>
        <v>-0.16103759445470844</v>
      </c>
      <c r="D463" s="67">
        <f>'Growth Index'!D463/MAX('Growth Index'!D$3:D463)-1</f>
        <v>-9.1671229383395669E-2</v>
      </c>
      <c r="E463" s="67">
        <f>'Growth Index'!E463/MAX('Growth Index'!E$3:E463)-1</f>
        <v>-0.10447216832508566</v>
      </c>
    </row>
    <row r="464" spans="1:5" x14ac:dyDescent="0.25">
      <c r="A464" s="60">
        <f>'Daily Prices'!A464</f>
        <v>42732</v>
      </c>
      <c r="B464" s="68">
        <f>'Growth Index'!B464/MAX('Growth Index'!B$3:B464)-1</f>
        <v>-0.11694349764181855</v>
      </c>
      <c r="C464" s="68">
        <f>'Growth Index'!C464/MAX('Growth Index'!C$3:C464)-1</f>
        <v>-0.15463714165317488</v>
      </c>
      <c r="D464" s="68">
        <f>'Growth Index'!D464/MAX('Growth Index'!D$3:D464)-1</f>
        <v>-9.2830034426635177E-2</v>
      </c>
      <c r="E464" s="68">
        <f>'Growth Index'!E464/MAX('Growth Index'!E$3:E464)-1</f>
        <v>-0.10211040107539093</v>
      </c>
    </row>
    <row r="465" spans="1:5" x14ac:dyDescent="0.25">
      <c r="A465" s="63">
        <f>'Daily Prices'!A465</f>
        <v>42733</v>
      </c>
      <c r="B465" s="67">
        <f>'Growth Index'!B465/MAX('Growth Index'!B$3:B465)-1</f>
        <v>-0.1117056024623867</v>
      </c>
      <c r="C465" s="67">
        <f>'Growth Index'!C465/MAX('Growth Index'!C$3:C465)-1</f>
        <v>-0.14950325740548154</v>
      </c>
      <c r="D465" s="67">
        <f>'Growth Index'!D465/MAX('Growth Index'!D$3:D465)-1</f>
        <v>-8.8699213212627526E-2</v>
      </c>
      <c r="E465" s="67">
        <f>'Growth Index'!E465/MAX('Growth Index'!E$3:E465)-1</f>
        <v>-9.7104917140814928E-2</v>
      </c>
    </row>
    <row r="466" spans="1:5" x14ac:dyDescent="0.25">
      <c r="A466" s="60">
        <f>'Daily Prices'!A466</f>
        <v>42734</v>
      </c>
      <c r="B466" s="68">
        <f>'Growth Index'!B466/MAX('Growth Index'!B$3:B466)-1</f>
        <v>-0.1029355729122623</v>
      </c>
      <c r="C466" s="68">
        <f>'Growth Index'!C466/MAX('Growth Index'!C$3:C466)-1</f>
        <v>-0.14950325740548154</v>
      </c>
      <c r="D466" s="68">
        <f>'Growth Index'!D466/MAX('Growth Index'!D$3:D466)-1</f>
        <v>-7.8273718001604986E-2</v>
      </c>
      <c r="E466" s="68">
        <f>'Growth Index'!E466/MAX('Growth Index'!E$3:E466)-1</f>
        <v>-9.1331863409466529E-2</v>
      </c>
    </row>
    <row r="467" spans="1:5" x14ac:dyDescent="0.25">
      <c r="A467" s="63">
        <f>'Daily Prices'!A467</f>
        <v>42737</v>
      </c>
      <c r="B467" s="67">
        <f>'Growth Index'!B467/MAX('Growth Index'!B$3:B467)-1</f>
        <v>-0.1039803219282408</v>
      </c>
      <c r="C467" s="67">
        <f>'Growth Index'!C467/MAX('Growth Index'!C$3:C467)-1</f>
        <v>-0.14950325740548154</v>
      </c>
      <c r="D467" s="67">
        <f>'Growth Index'!D467/MAX('Growth Index'!D$3:D467)-1</f>
        <v>0</v>
      </c>
      <c r="E467" s="67">
        <f>'Growth Index'!E467/MAX('Growth Index'!E$3:E467)-1</f>
        <v>-6.791206849078224E-2</v>
      </c>
    </row>
    <row r="468" spans="1:5" x14ac:dyDescent="0.25">
      <c r="A468" s="60">
        <f>'Daily Prices'!A468</f>
        <v>42738</v>
      </c>
      <c r="B468" s="68">
        <f>'Growth Index'!B468/MAX('Growth Index'!B$3:B468)-1</f>
        <v>-0.10237024274495765</v>
      </c>
      <c r="C468" s="68">
        <f>'Growth Index'!C468/MAX('Growth Index'!C$3:C468)-1</f>
        <v>-0.14018639834694935</v>
      </c>
      <c r="D468" s="68">
        <f>'Growth Index'!D468/MAX('Growth Index'!D$3:D468)-1</f>
        <v>-7.1168658998463918E-3</v>
      </c>
      <c r="E468" s="68">
        <f>'Growth Index'!E468/MAX('Growth Index'!E$3:E468)-1</f>
        <v>-6.5315401164098952E-2</v>
      </c>
    </row>
    <row r="469" spans="1:5" x14ac:dyDescent="0.25">
      <c r="A469" s="63">
        <f>'Daily Prices'!A469</f>
        <v>42741</v>
      </c>
      <c r="B469" s="67">
        <f>'Growth Index'!B469/MAX('Growth Index'!B$3:B469)-1</f>
        <v>-9.8462456922211783E-2</v>
      </c>
      <c r="C469" s="67">
        <f>'Growth Index'!C469/MAX('Growth Index'!C$3:C469)-1</f>
        <v>-0.12464002299833099</v>
      </c>
      <c r="D469" s="67">
        <f>'Growth Index'!D469/MAX('Growth Index'!D$3:D469)-1</f>
        <v>-1.4183082019458615E-2</v>
      </c>
      <c r="E469" s="67">
        <f>'Growth Index'!E469/MAX('Growth Index'!E$3:E469)-1</f>
        <v>-5.9330227865694307E-2</v>
      </c>
    </row>
    <row r="470" spans="1:5" x14ac:dyDescent="0.25">
      <c r="A470" s="60">
        <f>'Daily Prices'!A470</f>
        <v>42744</v>
      </c>
      <c r="B470" s="68">
        <f>'Growth Index'!B470/MAX('Growth Index'!B$3:B470)-1</f>
        <v>-9.9563469429215345E-2</v>
      </c>
      <c r="C470" s="68">
        <f>'Growth Index'!C470/MAX('Growth Index'!C$3:C470)-1</f>
        <v>-0.12269418660761922</v>
      </c>
      <c r="D470" s="68">
        <f>'Growth Index'!D470/MAX('Growth Index'!D$3:D470)-1</f>
        <v>-2.11990088265257E-2</v>
      </c>
      <c r="E470" s="68">
        <f>'Growth Index'!E470/MAX('Growth Index'!E$3:E470)-1</f>
        <v>-6.0846849628034327E-2</v>
      </c>
    </row>
    <row r="471" spans="1:5" x14ac:dyDescent="0.25">
      <c r="A471" s="63">
        <f>'Daily Prices'!A471</f>
        <v>42746</v>
      </c>
      <c r="B471" s="67">
        <f>'Growth Index'!B471/MAX('Growth Index'!B$3:B471)-1</f>
        <v>-8.5620230868981295E-2</v>
      </c>
      <c r="C471" s="67">
        <f>'Growth Index'!C471/MAX('Growth Index'!C$3:C471)-1</f>
        <v>-0.12168899254061138</v>
      </c>
      <c r="D471" s="67">
        <f>'Growth Index'!D471/MAX('Growth Index'!D$3:D471)-1</f>
        <v>-2.8165004223344114E-2</v>
      </c>
      <c r="E471" s="67">
        <f>'Growth Index'!E471/MAX('Growth Index'!E$3:E471)-1</f>
        <v>-5.8058745532661216E-2</v>
      </c>
    </row>
    <row r="472" spans="1:5" x14ac:dyDescent="0.25">
      <c r="A472" s="60">
        <f>'Daily Prices'!A472</f>
        <v>42747</v>
      </c>
      <c r="B472" s="68">
        <f>'Growth Index'!B472/MAX('Growth Index'!B$3:B472)-1</f>
        <v>-8.2023747236098177E-2</v>
      </c>
      <c r="C472" s="68">
        <f>'Growth Index'!C472/MAX('Growth Index'!C$3:C472)-1</f>
        <v>-0.10458157909510668</v>
      </c>
      <c r="D472" s="68">
        <f>'Growth Index'!D472/MAX('Growth Index'!D$3:D472)-1</f>
        <v>-3.5081423565065606E-2</v>
      </c>
      <c r="E472" s="68">
        <f>'Growth Index'!E472/MAX('Growth Index'!E$3:E472)-1</f>
        <v>-5.161966761919401E-2</v>
      </c>
    </row>
    <row r="473" spans="1:5" x14ac:dyDescent="0.25">
      <c r="A473" s="63">
        <f>'Daily Prices'!A473</f>
        <v>42748</v>
      </c>
      <c r="B473" s="67">
        <f>'Growth Index'!B473/MAX('Growth Index'!B$3:B473)-1</f>
        <v>-8.2330332726114452E-2</v>
      </c>
      <c r="C473" s="67">
        <f>'Growth Index'!C473/MAX('Growth Index'!C$3:C473)-1</f>
        <v>-0.11387932384724619</v>
      </c>
      <c r="D473" s="67">
        <f>'Growth Index'!D473/MAX('Growth Index'!D$3:D473)-1</f>
        <v>-4.1948619677824928E-2</v>
      </c>
      <c r="E473" s="67">
        <f>'Growth Index'!E473/MAX('Growth Index'!E$3:E473)-1</f>
        <v>-5.7678612133394203E-2</v>
      </c>
    </row>
    <row r="474" spans="1:5" x14ac:dyDescent="0.25">
      <c r="A474" s="60">
        <f>'Daily Prices'!A474</f>
        <v>42751</v>
      </c>
      <c r="B474" s="68">
        <f>'Growth Index'!B474/MAX('Growth Index'!B$3:B474)-1</f>
        <v>-8.0642091088233947E-2</v>
      </c>
      <c r="C474" s="68">
        <f>'Growth Index'!C474/MAX('Growth Index'!C$3:C474)-1</f>
        <v>-0.1048171765744641</v>
      </c>
      <c r="D474" s="68">
        <f>'Growth Index'!D474/MAX('Growth Index'!D$3:D474)-1</f>
        <v>-3.5404440385651936E-2</v>
      </c>
      <c r="E474" s="68">
        <f>'Growth Index'!E474/MAX('Growth Index'!E$3:E474)-1</f>
        <v>-5.1372754948751376E-2</v>
      </c>
    </row>
    <row r="475" spans="1:5" x14ac:dyDescent="0.25">
      <c r="A475" s="63">
        <f>'Daily Prices'!A475</f>
        <v>42752</v>
      </c>
      <c r="B475" s="67">
        <f>'Growth Index'!B475/MAX('Growth Index'!B$3:B475)-1</f>
        <v>-8.2411190437767234E-2</v>
      </c>
      <c r="C475" s="67">
        <f>'Growth Index'!C475/MAX('Growth Index'!C$3:C475)-1</f>
        <v>-9.7401481041990867E-2</v>
      </c>
      <c r="D475" s="67">
        <f>'Growth Index'!D475/MAX('Growth Index'!D$3:D475)-1</f>
        <v>-3.5705730882088726E-2</v>
      </c>
      <c r="E475" s="67">
        <f>'Growth Index'!E475/MAX('Growth Index'!E$3:E475)-1</f>
        <v>-4.8865900617080738E-2</v>
      </c>
    </row>
    <row r="476" spans="1:5" x14ac:dyDescent="0.25">
      <c r="A476" s="60">
        <f>'Daily Prices'!A476</f>
        <v>42753</v>
      </c>
      <c r="B476" s="68">
        <f>'Growth Index'!B476/MAX('Growth Index'!B$3:B476)-1</f>
        <v>-8.1670668561881876E-2</v>
      </c>
      <c r="C476" s="68">
        <f>'Growth Index'!C476/MAX('Growth Index'!C$3:C476)-1</f>
        <v>-9.5573498003262536E-2</v>
      </c>
      <c r="D476" s="68">
        <f>'Growth Index'!D476/MAX('Growth Index'!D$3:D476)-1</f>
        <v>-3.1354796694412657E-2</v>
      </c>
      <c r="E476" s="68">
        <f>'Growth Index'!E476/MAX('Growth Index'!E$3:E476)-1</f>
        <v>-4.6577644152637765E-2</v>
      </c>
    </row>
    <row r="477" spans="1:5" x14ac:dyDescent="0.25">
      <c r="A477" s="63">
        <f>'Daily Prices'!A477</f>
        <v>42754</v>
      </c>
      <c r="B477" s="67">
        <f>'Growth Index'!B477/MAX('Growth Index'!B$3:B477)-1</f>
        <v>-7.9953789817790888E-2</v>
      </c>
      <c r="C477" s="67">
        <f>'Growth Index'!C477/MAX('Growth Index'!C$3:C477)-1</f>
        <v>-0.10987777111022023</v>
      </c>
      <c r="D477" s="67">
        <f>'Growth Index'!D477/MAX('Growth Index'!D$3:D477)-1</f>
        <v>-2.8886460267081748E-2</v>
      </c>
      <c r="E477" s="67">
        <f>'Growth Index'!E477/MAX('Growth Index'!E$3:E477)-1</f>
        <v>-5.1345708044507665E-2</v>
      </c>
    </row>
    <row r="478" spans="1:5" x14ac:dyDescent="0.25">
      <c r="A478" s="60">
        <f>'Daily Prices'!A478</f>
        <v>42755</v>
      </c>
      <c r="B478" s="68">
        <f>'Growth Index'!B478/MAX('Growth Index'!B$3:B478)-1</f>
        <v>-8.9188414302786123E-2</v>
      </c>
      <c r="C478" s="68">
        <f>'Growth Index'!C478/MAX('Growth Index'!C$3:C478)-1</f>
        <v>-0.10706906031666741</v>
      </c>
      <c r="D478" s="68">
        <f>'Growth Index'!D478/MAX('Growth Index'!D$3:D478)-1</f>
        <v>-4.6842251032995885E-2</v>
      </c>
      <c r="E478" s="68">
        <f>'Growth Index'!E478/MAX('Growth Index'!E$3:E478)-1</f>
        <v>-5.8267033128196588E-2</v>
      </c>
    </row>
    <row r="479" spans="1:5" x14ac:dyDescent="0.25">
      <c r="A479" s="63">
        <f>'Daily Prices'!A479</f>
        <v>42758</v>
      </c>
      <c r="B479" s="67">
        <f>'Growth Index'!B479/MAX('Growth Index'!B$3:B479)-1</f>
        <v>-8.6397475622242426E-2</v>
      </c>
      <c r="C479" s="67">
        <f>'Growth Index'!C479/MAX('Growth Index'!C$3:C479)-1</f>
        <v>-9.7725987352225929E-2</v>
      </c>
      <c r="D479" s="67">
        <f>'Growth Index'!D479/MAX('Growth Index'!D$3:D479)-1</f>
        <v>-4.2929217318402157E-2</v>
      </c>
      <c r="E479" s="67">
        <f>'Growth Index'!E479/MAX('Growth Index'!E$3:E479)-1</f>
        <v>-5.2300004303782677E-2</v>
      </c>
    </row>
    <row r="480" spans="1:5" x14ac:dyDescent="0.25">
      <c r="A480" s="60">
        <f>'Daily Prices'!A480</f>
        <v>42759</v>
      </c>
      <c r="B480" s="68">
        <f>'Growth Index'!B480/MAX('Growth Index'!B$3:B480)-1</f>
        <v>-7.7697185848418338E-2</v>
      </c>
      <c r="C480" s="68">
        <f>'Growth Index'!C480/MAX('Growth Index'!C$3:C480)-1</f>
        <v>-9.4322220894535014E-2</v>
      </c>
      <c r="D480" s="68">
        <f>'Growth Index'!D480/MAX('Growth Index'!D$3:D480)-1</f>
        <v>-3.419927839990422E-2</v>
      </c>
      <c r="E480" s="68">
        <f>'Growth Index'!E480/MAX('Growth Index'!E$3:E480)-1</f>
        <v>-4.5569111642071336E-2</v>
      </c>
    </row>
    <row r="481" spans="1:5" x14ac:dyDescent="0.25">
      <c r="A481" s="63">
        <f>'Daily Prices'!A481</f>
        <v>42760</v>
      </c>
      <c r="B481" s="67">
        <f>'Growth Index'!B481/MAX('Growth Index'!B$3:B481)-1</f>
        <v>-6.6493002270417434E-2</v>
      </c>
      <c r="C481" s="67">
        <f>'Growth Index'!C481/MAX('Growth Index'!C$3:C481)-1</f>
        <v>-0.11139664850843889</v>
      </c>
      <c r="D481" s="67">
        <f>'Growth Index'!D481/MAX('Growth Index'!D$3:D481)-1</f>
        <v>-2.2918662794179201E-2</v>
      </c>
      <c r="E481" s="67">
        <f>'Growth Index'!E481/MAX('Growth Index'!E$3:E481)-1</f>
        <v>-4.5943845138587736E-2</v>
      </c>
    </row>
    <row r="482" spans="1:5" x14ac:dyDescent="0.25">
      <c r="A482" s="60">
        <f>'Daily Prices'!A482</f>
        <v>42762</v>
      </c>
      <c r="B482" s="68">
        <f>'Growth Index'!B482/MAX('Growth Index'!B$3:B482)-1</f>
        <v>-6.0620037147380623E-2</v>
      </c>
      <c r="C482" s="68">
        <f>'Growth Index'!C482/MAX('Growth Index'!C$3:C482)-1</f>
        <v>-0.11836703531427817</v>
      </c>
      <c r="D482" s="68">
        <f>'Growth Index'!D482/MAX('Growth Index'!D$3:D482)-1</f>
        <v>-1.1553835559015568E-2</v>
      </c>
      <c r="E482" s="68">
        <f>'Growth Index'!E482/MAX('Growth Index'!E$3:E482)-1</f>
        <v>-4.3807592566192488E-2</v>
      </c>
    </row>
    <row r="483" spans="1:5" x14ac:dyDescent="0.25">
      <c r="A483" s="63">
        <f>'Daily Prices'!A483</f>
        <v>42765</v>
      </c>
      <c r="B483" s="67">
        <f>'Growth Index'!B483/MAX('Growth Index'!B$3:B483)-1</f>
        <v>-6.1728461611285534E-2</v>
      </c>
      <c r="C483" s="67">
        <f>'Growth Index'!C483/MAX('Growth Index'!C$3:C483)-1</f>
        <v>-0.11680031753777631</v>
      </c>
      <c r="D483" s="67">
        <f>'Growth Index'!D483/MAX('Growth Index'!D$3:D483)-1</f>
        <v>-1.2944263129528677E-2</v>
      </c>
      <c r="E483" s="67">
        <f>'Growth Index'!E483/MAX('Growth Index'!E$3:E483)-1</f>
        <v>-4.3869902473777977E-2</v>
      </c>
    </row>
    <row r="484" spans="1:5" x14ac:dyDescent="0.25">
      <c r="A484" s="60">
        <f>'Daily Prices'!A484</f>
        <v>42766</v>
      </c>
      <c r="B484" s="68">
        <f>'Growth Index'!B484/MAX('Growth Index'!B$3:B484)-1</f>
        <v>-6.8250983684598587E-2</v>
      </c>
      <c r="C484" s="68">
        <f>'Growth Index'!C484/MAX('Growth Index'!C$3:C484)-1</f>
        <v>-0.10562642169480063</v>
      </c>
      <c r="D484" s="68">
        <f>'Growth Index'!D484/MAX('Growth Index'!D$3:D484)-1</f>
        <v>-2.4524297862147271E-2</v>
      </c>
      <c r="E484" s="68">
        <f>'Growth Index'!E484/MAX('Growth Index'!E$3:E484)-1</f>
        <v>-4.4390435329597966E-2</v>
      </c>
    </row>
    <row r="485" spans="1:5" x14ac:dyDescent="0.25">
      <c r="A485" s="63">
        <f>'Daily Prices'!A485</f>
        <v>42767</v>
      </c>
      <c r="B485" s="67">
        <f>'Growth Index'!B485/MAX('Growth Index'!B$3:B485)-1</f>
        <v>-5.1888078103159097E-2</v>
      </c>
      <c r="C485" s="67">
        <f>'Growth Index'!C485/MAX('Growth Index'!C$3:C485)-1</f>
        <v>-0.11402131583758757</v>
      </c>
      <c r="D485" s="67">
        <f>'Growth Index'!D485/MAX('Growth Index'!D$3:D485)-1</f>
        <v>-1.024084620700505E-2</v>
      </c>
      <c r="E485" s="67">
        <f>'Growth Index'!E485/MAX('Growth Index'!E$3:E485)-1</f>
        <v>-3.8745957724924063E-2</v>
      </c>
    </row>
    <row r="486" spans="1:5" x14ac:dyDescent="0.25">
      <c r="A486" s="60">
        <f>'Daily Prices'!A486</f>
        <v>42768</v>
      </c>
      <c r="B486" s="68">
        <f>'Growth Index'!B486/MAX('Growth Index'!B$3:B486)-1</f>
        <v>-4.9025378203523706E-2</v>
      </c>
      <c r="C486" s="68">
        <f>'Growth Index'!C486/MAX('Growth Index'!C$3:C486)-1</f>
        <v>-0.10291481157771831</v>
      </c>
      <c r="D486" s="68">
        <f>'Growth Index'!D486/MAX('Growth Index'!D$3:D486)-1</f>
        <v>0</v>
      </c>
      <c r="E486" s="68">
        <f>'Growth Index'!E486/MAX('Growth Index'!E$3:E486)-1</f>
        <v>-2.8832622166225841E-2</v>
      </c>
    </row>
    <row r="487" spans="1:5" x14ac:dyDescent="0.25">
      <c r="A487" s="63">
        <f>'Daily Prices'!A487</f>
        <v>42769</v>
      </c>
      <c r="B487" s="67">
        <f>'Growth Index'!B487/MAX('Growth Index'!B$3:B487)-1</f>
        <v>-4.855674038307034E-2</v>
      </c>
      <c r="C487" s="67">
        <f>'Growth Index'!C487/MAX('Growth Index'!C$3:C487)-1</f>
        <v>-0.10906754296841226</v>
      </c>
      <c r="D487" s="67">
        <f>'Growth Index'!D487/MAX('Growth Index'!D$3:D487)-1</f>
        <v>0</v>
      </c>
      <c r="E487" s="67">
        <f>'Growth Index'!E487/MAX('Growth Index'!E$3:E487)-1</f>
        <v>-2.9788694889750778E-2</v>
      </c>
    </row>
    <row r="488" spans="1:5" x14ac:dyDescent="0.25">
      <c r="A488" s="60">
        <f>'Daily Prices'!A488</f>
        <v>42772</v>
      </c>
      <c r="B488" s="68">
        <f>'Growth Index'!B488/MAX('Growth Index'!B$3:B488)-1</f>
        <v>-4.1860374229704345E-2</v>
      </c>
      <c r="C488" s="68">
        <f>'Growth Index'!C488/MAX('Growth Index'!C$3:C488)-1</f>
        <v>-9.9362827327033831E-2</v>
      </c>
      <c r="D488" s="68">
        <f>'Growth Index'!D488/MAX('Growth Index'!D$3:D488)-1</f>
        <v>-1.000032207947199E-3</v>
      </c>
      <c r="E488" s="68">
        <f>'Growth Index'!E488/MAX('Growth Index'!E$3:E488)-1</f>
        <v>-2.3803917795224949E-2</v>
      </c>
    </row>
    <row r="489" spans="1:5" x14ac:dyDescent="0.25">
      <c r="A489" s="63">
        <f>'Daily Prices'!A489</f>
        <v>42774</v>
      </c>
      <c r="B489" s="67">
        <f>'Growth Index'!B489/MAX('Growth Index'!B$3:B489)-1</f>
        <v>-4.6892419151553844E-2</v>
      </c>
      <c r="C489" s="67">
        <f>'Growth Index'!C489/MAX('Growth Index'!C$3:C489)-1</f>
        <v>-9.0821681434194224E-2</v>
      </c>
      <c r="D489" s="67">
        <f>'Growth Index'!D489/MAX('Growth Index'!D$3:D489)-1</f>
        <v>-1.9990643514778972E-3</v>
      </c>
      <c r="E489" s="67">
        <f>'Growth Index'!E489/MAX('Growth Index'!E$3:E489)-1</f>
        <v>-2.1931766735138414E-2</v>
      </c>
    </row>
    <row r="490" spans="1:5" x14ac:dyDescent="0.25">
      <c r="A490" s="60">
        <f>'Daily Prices'!A490</f>
        <v>42779</v>
      </c>
      <c r="B490" s="68">
        <f>'Growth Index'!B490/MAX('Growth Index'!B$3:B490)-1</f>
        <v>-4.4813702147817103E-2</v>
      </c>
      <c r="C490" s="68">
        <f>'Growth Index'!C490/MAX('Growth Index'!C$3:C490)-1</f>
        <v>-0.10551807088370901</v>
      </c>
      <c r="D490" s="68">
        <f>'Growth Index'!D490/MAX('Growth Index'!D$3:D490)-1</f>
        <v>-2.9970974306887666E-3</v>
      </c>
      <c r="E490" s="68">
        <f>'Growth Index'!E490/MAX('Growth Index'!E$3:E490)-1</f>
        <v>-2.7909233361700037E-2</v>
      </c>
    </row>
    <row r="491" spans="1:5" x14ac:dyDescent="0.25">
      <c r="A491" s="63">
        <f>'Daily Prices'!A491</f>
        <v>42780</v>
      </c>
      <c r="B491" s="67">
        <f>'Growth Index'!B491/MAX('Growth Index'!B$3:B491)-1</f>
        <v>-4.5228434827168762E-2</v>
      </c>
      <c r="C491" s="67">
        <f>'Growth Index'!C491/MAX('Growth Index'!C$3:C491)-1</f>
        <v>-0.10075336581090344</v>
      </c>
      <c r="D491" s="67">
        <f>'Growth Index'!D491/MAX('Growth Index'!D$3:D491)-1</f>
        <v>-5.5567706228848435E-3</v>
      </c>
      <c r="E491" s="67">
        <f>'Growth Index'!E491/MAX('Growth Index'!E$3:E491)-1</f>
        <v>-2.6713325472035532E-2</v>
      </c>
    </row>
    <row r="492" spans="1:5" x14ac:dyDescent="0.25">
      <c r="A492" s="60">
        <f>'Daily Prices'!A492</f>
        <v>42781</v>
      </c>
      <c r="B492" s="68">
        <f>'Growth Index'!B492/MAX('Growth Index'!B$3:B492)-1</f>
        <v>-5.1419103375573982E-2</v>
      </c>
      <c r="C492" s="68">
        <f>'Growth Index'!C492/MAX('Growth Index'!C$3:C492)-1</f>
        <v>-0.10552680885234544</v>
      </c>
      <c r="D492" s="68">
        <f>'Growth Index'!D492/MAX('Growth Index'!D$3:D492)-1</f>
        <v>-2.2401310789921469E-2</v>
      </c>
      <c r="E492" s="68">
        <f>'Growth Index'!E492/MAX('Growth Index'!E$3:E492)-1</f>
        <v>-3.5618981130786986E-2</v>
      </c>
    </row>
    <row r="493" spans="1:5" x14ac:dyDescent="0.25">
      <c r="A493" s="63">
        <f>'Daily Prices'!A493</f>
        <v>42782</v>
      </c>
      <c r="B493" s="67">
        <f>'Growth Index'!B493/MAX('Growth Index'!B$3:B493)-1</f>
        <v>-4.6510029556863119E-2</v>
      </c>
      <c r="C493" s="67">
        <f>'Growth Index'!C493/MAX('Growth Index'!C$3:C493)-1</f>
        <v>-9.0072837522056637E-2</v>
      </c>
      <c r="D493" s="67">
        <f>'Growth Index'!D493/MAX('Growth Index'!D$3:D493)-1</f>
        <v>-1.2144083095777414E-2</v>
      </c>
      <c r="E493" s="67">
        <f>'Growth Index'!E493/MAX('Growth Index'!E$3:E493)-1</f>
        <v>-2.4421452664578069E-2</v>
      </c>
    </row>
    <row r="494" spans="1:5" x14ac:dyDescent="0.25">
      <c r="A494" s="60">
        <f>'Daily Prices'!A494</f>
        <v>42783</v>
      </c>
      <c r="B494" s="68">
        <f>'Growth Index'!B494/MAX('Growth Index'!B$3:B494)-1</f>
        <v>-4.0867508912036388E-2</v>
      </c>
      <c r="C494" s="68">
        <f>'Growth Index'!C494/MAX('Growth Index'!C$3:C494)-1</f>
        <v>-8.994799379516627E-2</v>
      </c>
      <c r="D494" s="68">
        <f>'Growth Index'!D494/MAX('Growth Index'!D$3:D494)-1</f>
        <v>-8.2610162328876635E-3</v>
      </c>
      <c r="E494" s="68">
        <f>'Growth Index'!E494/MAX('Growth Index'!E$3:E494)-1</f>
        <v>-2.1485499459575896E-2</v>
      </c>
    </row>
    <row r="495" spans="1:5" x14ac:dyDescent="0.25">
      <c r="A495" s="63">
        <f>'Daily Prices'!A495</f>
        <v>42786</v>
      </c>
      <c r="B495" s="67">
        <f>'Growth Index'!B495/MAX('Growth Index'!B$3:B495)-1</f>
        <v>-3.4370928687878499E-2</v>
      </c>
      <c r="C495" s="67">
        <f>'Growth Index'!C495/MAX('Growth Index'!C$3:C495)-1</f>
        <v>-9.5213493695444962E-2</v>
      </c>
      <c r="D495" s="67">
        <f>'Growth Index'!D495/MAX('Growth Index'!D$3:D495)-1</f>
        <v>0</v>
      </c>
      <c r="E495" s="67">
        <f>'Growth Index'!E495/MAX('Growth Index'!E$3:E495)-1</f>
        <v>-1.881233718010944E-2</v>
      </c>
    </row>
    <row r="496" spans="1:5" x14ac:dyDescent="0.25">
      <c r="A496" s="60">
        <f>'Daily Prices'!A496</f>
        <v>42787</v>
      </c>
      <c r="B496" s="68">
        <f>'Growth Index'!B496/MAX('Growth Index'!B$3:B496)-1</f>
        <v>-3.1001520461886756E-2</v>
      </c>
      <c r="C496" s="68">
        <f>'Growth Index'!C496/MAX('Growth Index'!C$3:C496)-1</f>
        <v>-9.8582089829371888E-2</v>
      </c>
      <c r="D496" s="68">
        <f>'Growth Index'!D496/MAX('Growth Index'!D$3:D496)-1</f>
        <v>0</v>
      </c>
      <c r="E496" s="68">
        <f>'Growth Index'!E496/MAX('Growth Index'!E$3:E496)-1</f>
        <v>-1.7675103050347585E-2</v>
      </c>
    </row>
    <row r="497" spans="1:5" x14ac:dyDescent="0.25">
      <c r="A497" s="63">
        <f>'Daily Prices'!A497</f>
        <v>42788</v>
      </c>
      <c r="B497" s="67">
        <f>'Growth Index'!B497/MAX('Growth Index'!B$3:B497)-1</f>
        <v>-2.7527334117878333E-2</v>
      </c>
      <c r="C497" s="67">
        <f>'Growth Index'!C497/MAX('Growth Index'!C$3:C497)-1</f>
        <v>-9.5147194358415232E-2</v>
      </c>
      <c r="D497" s="67">
        <f>'Growth Index'!D497/MAX('Growth Index'!D$3:D497)-1</f>
        <v>-2.2932824860212309E-3</v>
      </c>
      <c r="E497" s="67">
        <f>'Growth Index'!E497/MAX('Growth Index'!E$3:E497)-1</f>
        <v>-1.5797059637104094E-2</v>
      </c>
    </row>
    <row r="498" spans="1:5" x14ac:dyDescent="0.25">
      <c r="A498" s="60">
        <f>'Daily Prices'!A498</f>
        <v>42789</v>
      </c>
      <c r="B498" s="68">
        <f>'Growth Index'!B498/MAX('Growth Index'!B$3:B498)-1</f>
        <v>-2.6575234563168459E-2</v>
      </c>
      <c r="C498" s="68">
        <f>'Growth Index'!C498/MAX('Growth Index'!C$3:C498)-1</f>
        <v>-9.1894703982742687E-2</v>
      </c>
      <c r="D498" s="68">
        <f>'Growth Index'!D498/MAX('Growth Index'!D$3:D498)-1</f>
        <v>-1.6546235593365433E-3</v>
      </c>
      <c r="E498" s="68">
        <f>'Growth Index'!E498/MAX('Growth Index'!E$3:E498)-1</f>
        <v>-1.3903894306263043E-2</v>
      </c>
    </row>
    <row r="499" spans="1:5" x14ac:dyDescent="0.25">
      <c r="A499" s="63">
        <f>'Daily Prices'!A499</f>
        <v>42793</v>
      </c>
      <c r="B499" s="67">
        <f>'Growth Index'!B499/MAX('Growth Index'!B$3:B499)-1</f>
        <v>-2.9273523782443411E-2</v>
      </c>
      <c r="C499" s="67">
        <f>'Growth Index'!C499/MAX('Growth Index'!C$3:C499)-1</f>
        <v>-8.3861015618462043E-2</v>
      </c>
      <c r="D499" s="67">
        <f>'Growth Index'!D499/MAX('Growth Index'!D$3:D499)-1</f>
        <v>-6.4068349388766155E-3</v>
      </c>
      <c r="E499" s="67">
        <f>'Growth Index'!E499/MAX('Growth Index'!E$3:E499)-1</f>
        <v>-1.2642631261636117E-2</v>
      </c>
    </row>
    <row r="500" spans="1:5" x14ac:dyDescent="0.25">
      <c r="A500" s="60">
        <f>'Daily Prices'!A500</f>
        <v>42794</v>
      </c>
      <c r="B500" s="68">
        <f>'Growth Index'!B500/MAX('Growth Index'!B$3:B500)-1</f>
        <v>-3.1617049791842433E-2</v>
      </c>
      <c r="C500" s="68">
        <f>'Growth Index'!C500/MAX('Growth Index'!C$3:C500)-1</f>
        <v>-8.5349200901842281E-2</v>
      </c>
      <c r="D500" s="68">
        <f>'Growth Index'!D500/MAX('Growth Index'!D$3:D500)-1</f>
        <v>-5.7019174491929059E-3</v>
      </c>
      <c r="E500" s="68">
        <f>'Growth Index'!E500/MAX('Growth Index'!E$3:E500)-1</f>
        <v>-1.3789135372377137E-2</v>
      </c>
    </row>
    <row r="501" spans="1:5" x14ac:dyDescent="0.25">
      <c r="A501" s="63">
        <f>'Daily Prices'!A501</f>
        <v>42795</v>
      </c>
      <c r="B501" s="67">
        <f>'Growth Index'!B501/MAX('Growth Index'!B$3:B501)-1</f>
        <v>-2.3491860492147687E-2</v>
      </c>
      <c r="C501" s="67">
        <f>'Growth Index'!C501/MAX('Growth Index'!C$3:C501)-1</f>
        <v>-9.6062715022289913E-2</v>
      </c>
      <c r="D501" s="67">
        <f>'Growth Index'!D501/MAX('Growth Index'!D$3:D501)-1</f>
        <v>-6.7911790970837105E-3</v>
      </c>
      <c r="E501" s="67">
        <f>'Growth Index'!E501/MAX('Growth Index'!E$3:E501)-1</f>
        <v>-1.625150922948615E-2</v>
      </c>
    </row>
    <row r="502" spans="1:5" x14ac:dyDescent="0.25">
      <c r="A502" s="60">
        <f>'Daily Prices'!A502</f>
        <v>42796</v>
      </c>
      <c r="B502" s="68">
        <f>'Growth Index'!B502/MAX('Growth Index'!B$3:B502)-1</f>
        <v>-2.8366906690538207E-2</v>
      </c>
      <c r="C502" s="68">
        <f>'Growth Index'!C502/MAX('Growth Index'!C$3:C502)-1</f>
        <v>-9.6345934430718483E-2</v>
      </c>
      <c r="D502" s="68">
        <f>'Growth Index'!D502/MAX('Growth Index'!D$3:D502)-1</f>
        <v>-7.8792474499659315E-3</v>
      </c>
      <c r="E502" s="68">
        <f>'Growth Index'!E502/MAX('Growth Index'!E$3:E502)-1</f>
        <v>-1.8171468554392667E-2</v>
      </c>
    </row>
    <row r="503" spans="1:5" x14ac:dyDescent="0.25">
      <c r="A503" s="63">
        <f>'Daily Prices'!A503</f>
        <v>42797</v>
      </c>
      <c r="B503" s="67">
        <f>'Growth Index'!B503/MAX('Growth Index'!B$3:B503)-1</f>
        <v>-2.8614196525342583E-2</v>
      </c>
      <c r="C503" s="67">
        <f>'Growth Index'!C503/MAX('Growth Index'!C$3:C503)-1</f>
        <v>-0.10548770644269856</v>
      </c>
      <c r="D503" s="67">
        <f>'Growth Index'!D503/MAX('Growth Index'!D$3:D503)-1</f>
        <v>-8.3485789378755504E-3</v>
      </c>
      <c r="E503" s="67">
        <f>'Growth Index'!E503/MAX('Growth Index'!E$3:E503)-1</f>
        <v>-2.2358820818066838E-2</v>
      </c>
    </row>
    <row r="504" spans="1:5" x14ac:dyDescent="0.25">
      <c r="A504" s="60">
        <f>'Daily Prices'!A504</f>
        <v>42801</v>
      </c>
      <c r="B504" s="68">
        <f>'Growth Index'!B504/MAX('Growth Index'!B$3:B504)-1</f>
        <v>-2.2984141444395534E-2</v>
      </c>
      <c r="C504" s="68">
        <f>'Growth Index'!C504/MAX('Growth Index'!C$3:C504)-1</f>
        <v>-0.1147192610824177</v>
      </c>
      <c r="D504" s="68">
        <f>'Growth Index'!D504/MAX('Growth Index'!D$3:D504)-1</f>
        <v>-3.8525006105691872E-3</v>
      </c>
      <c r="E504" s="68">
        <f>'Growth Index'!E504/MAX('Growth Index'!E$3:E504)-1</f>
        <v>-2.336494544910761E-2</v>
      </c>
    </row>
    <row r="505" spans="1:5" x14ac:dyDescent="0.25">
      <c r="A505" s="63">
        <f>'Daily Prices'!A505</f>
        <v>42802</v>
      </c>
      <c r="B505" s="67">
        <f>'Growth Index'!B505/MAX('Growth Index'!B$3:B505)-1</f>
        <v>-2.627302886586691E-2</v>
      </c>
      <c r="C505" s="67">
        <f>'Growth Index'!C505/MAX('Growth Index'!C$3:C505)-1</f>
        <v>-0.11727948589287551</v>
      </c>
      <c r="D505" s="67">
        <f>'Growth Index'!D505/MAX('Growth Index'!D$3:D505)-1</f>
        <v>0</v>
      </c>
      <c r="E505" s="67">
        <f>'Growth Index'!E505/MAX('Growth Index'!E$3:E505)-1</f>
        <v>-2.4152596863293629E-2</v>
      </c>
    </row>
    <row r="506" spans="1:5" x14ac:dyDescent="0.25">
      <c r="A506" s="60">
        <f>'Daily Prices'!A506</f>
        <v>42804</v>
      </c>
      <c r="B506" s="68">
        <f>'Growth Index'!B506/MAX('Growth Index'!B$3:B506)-1</f>
        <v>-2.4780867178743726E-2</v>
      </c>
      <c r="C506" s="68">
        <f>'Growth Index'!C506/MAX('Growth Index'!C$3:C506)-1</f>
        <v>-0.12573510891768314</v>
      </c>
      <c r="D506" s="68">
        <f>'Growth Index'!D506/MAX('Growth Index'!D$3:D506)-1</f>
        <v>0</v>
      </c>
      <c r="E506" s="68">
        <f>'Growth Index'!E506/MAX('Growth Index'!E$3:E506)-1</f>
        <v>-2.6115722355351423E-2</v>
      </c>
    </row>
    <row r="507" spans="1:5" x14ac:dyDescent="0.25">
      <c r="A507" s="63">
        <f>'Daily Prices'!A507</f>
        <v>42808</v>
      </c>
      <c r="B507" s="67">
        <f>'Growth Index'!B507/MAX('Growth Index'!B$3:B507)-1</f>
        <v>-8.0567971519225345E-3</v>
      </c>
      <c r="C507" s="67">
        <f>'Growth Index'!C507/MAX('Growth Index'!C$3:C507)-1</f>
        <v>-0.13480249897164642</v>
      </c>
      <c r="D507" s="67">
        <f>'Growth Index'!D507/MAX('Growth Index'!D$3:D507)-1</f>
        <v>0</v>
      </c>
      <c r="E507" s="67">
        <f>'Growth Index'!E507/MAX('Growth Index'!E$3:E507)-1</f>
        <v>-2.382094659910039E-2</v>
      </c>
    </row>
    <row r="508" spans="1:5" x14ac:dyDescent="0.25">
      <c r="A508" s="60">
        <f>'Daily Prices'!A508</f>
        <v>42809</v>
      </c>
      <c r="B508" s="68">
        <f>'Growth Index'!B508/MAX('Growth Index'!B$3:B508)-1</f>
        <v>-9.5567077030790371E-3</v>
      </c>
      <c r="C508" s="68">
        <f>'Growth Index'!C508/MAX('Growth Index'!C$3:C508)-1</f>
        <v>-0.14182935489980242</v>
      </c>
      <c r="D508" s="68">
        <f>'Growth Index'!D508/MAX('Growth Index'!D$3:D508)-1</f>
        <v>0</v>
      </c>
      <c r="E508" s="68">
        <f>'Growth Index'!E508/MAX('Growth Index'!E$3:E508)-1</f>
        <v>-2.6392556191372485E-2</v>
      </c>
    </row>
    <row r="509" spans="1:5" x14ac:dyDescent="0.25">
      <c r="A509" s="63">
        <f>'Daily Prices'!A509</f>
        <v>42810</v>
      </c>
      <c r="B509" s="67">
        <f>'Growth Index'!B509/MAX('Growth Index'!B$3:B509)-1</f>
        <v>-3.2316132090511873E-3</v>
      </c>
      <c r="C509" s="67">
        <f>'Growth Index'!C509/MAX('Growth Index'!C$3:C509)-1</f>
        <v>-0.12195659283010196</v>
      </c>
      <c r="D509" s="67">
        <f>'Growth Index'!D509/MAX('Growth Index'!D$3:D509)-1</f>
        <v>0</v>
      </c>
      <c r="E509" s="67">
        <f>'Growth Index'!E509/MAX('Growth Index'!E$3:E509)-1</f>
        <v>-1.1670219141956095E-2</v>
      </c>
    </row>
    <row r="510" spans="1:5" x14ac:dyDescent="0.25">
      <c r="A510" s="60">
        <f>'Daily Prices'!A510</f>
        <v>42811</v>
      </c>
      <c r="B510" s="68">
        <f>'Growth Index'!B510/MAX('Growth Index'!B$3:B510)-1</f>
        <v>-1.1043815783229327E-3</v>
      </c>
      <c r="C510" s="68">
        <f>'Growth Index'!C510/MAX('Growth Index'!C$3:C510)-1</f>
        <v>-0.12004953117521233</v>
      </c>
      <c r="D510" s="68">
        <f>'Growth Index'!D510/MAX('Growth Index'!D$3:D510)-1</f>
        <v>-5.2203500431146077E-3</v>
      </c>
      <c r="E510" s="68">
        <f>'Growth Index'!E510/MAX('Growth Index'!E$3:E510)-1</f>
        <v>-1.1726641576931485E-2</v>
      </c>
    </row>
    <row r="511" spans="1:5" x14ac:dyDescent="0.25">
      <c r="A511" s="63">
        <f>'Daily Prices'!A511</f>
        <v>42814</v>
      </c>
      <c r="B511" s="67">
        <f>'Growth Index'!B511/MAX('Growth Index'!B$3:B511)-1</f>
        <v>-5.4925969711381306E-3</v>
      </c>
      <c r="C511" s="67">
        <f>'Growth Index'!C511/MAX('Growth Index'!C$3:C511)-1</f>
        <v>-0.12093982095465194</v>
      </c>
      <c r="D511" s="67">
        <f>'Growth Index'!D511/MAX('Growth Index'!D$3:D511)-1</f>
        <v>-8.6605463799059867E-3</v>
      </c>
      <c r="E511" s="67">
        <f>'Growth Index'!E511/MAX('Growth Index'!E$3:E511)-1</f>
        <v>-1.4454369871665596E-2</v>
      </c>
    </row>
    <row r="512" spans="1:5" x14ac:dyDescent="0.25">
      <c r="A512" s="60">
        <f>'Daily Prices'!A512</f>
        <v>42815</v>
      </c>
      <c r="B512" s="68">
        <f>'Growth Index'!B512/MAX('Growth Index'!B$3:B512)-1</f>
        <v>-6.6141608131865537E-3</v>
      </c>
      <c r="C512" s="68">
        <f>'Growth Index'!C512/MAX('Growth Index'!C$3:C512)-1</f>
        <v>-0.1116041752635516</v>
      </c>
      <c r="D512" s="68">
        <f>'Growth Index'!D512/MAX('Growth Index'!D$3:D512)-1</f>
        <v>-1.0187929016146957E-2</v>
      </c>
      <c r="E512" s="68">
        <f>'Growth Index'!E512/MAX('Growth Index'!E$3:E512)-1</f>
        <v>-1.1056734031730464E-2</v>
      </c>
    </row>
    <row r="513" spans="1:5" x14ac:dyDescent="0.25">
      <c r="A513" s="63">
        <f>'Daily Prices'!A513</f>
        <v>42816</v>
      </c>
      <c r="B513" s="67">
        <f>'Growth Index'!B513/MAX('Growth Index'!B$3:B513)-1</f>
        <v>-1.7320058743128142E-2</v>
      </c>
      <c r="C513" s="67">
        <f>'Growth Index'!C513/MAX('Growth Index'!C$3:C513)-1</f>
        <v>-0.10759279231180952</v>
      </c>
      <c r="D513" s="67">
        <f>'Growth Index'!D513/MAX('Growth Index'!D$3:D513)-1</f>
        <v>-2.202693714963877E-2</v>
      </c>
      <c r="E513" s="67">
        <f>'Growth Index'!E513/MAX('Growth Index'!E$3:E513)-1</f>
        <v>-1.6016570484172266E-2</v>
      </c>
    </row>
    <row r="514" spans="1:5" x14ac:dyDescent="0.25">
      <c r="A514" s="60">
        <f>'Daily Prices'!A514</f>
        <v>42817</v>
      </c>
      <c r="B514" s="68">
        <f>'Growth Index'!B514/MAX('Growth Index'!B$3:B514)-1</f>
        <v>-1.1778610237867193E-2</v>
      </c>
      <c r="C514" s="68">
        <f>'Growth Index'!C514/MAX('Growth Index'!C$3:C514)-1</f>
        <v>-0.10842770521501222</v>
      </c>
      <c r="D514" s="68">
        <f>'Growth Index'!D514/MAX('Growth Index'!D$3:D514)-1</f>
        <v>-1.5358083385769938E-2</v>
      </c>
      <c r="E514" s="68">
        <f>'Growth Index'!E514/MAX('Growth Index'!E$3:E514)-1</f>
        <v>-1.2707214827694768E-2</v>
      </c>
    </row>
    <row r="515" spans="1:5" x14ac:dyDescent="0.25">
      <c r="A515" s="63">
        <f>'Daily Prices'!A515</f>
        <v>42818</v>
      </c>
      <c r="B515" s="67">
        <f>'Growth Index'!B515/MAX('Growth Index'!B$3:B515)-1</f>
        <v>-8.7720509929163359E-3</v>
      </c>
      <c r="C515" s="67">
        <f>'Growth Index'!C515/MAX('Growth Index'!C$3:C515)-1</f>
        <v>-0.10880649615540094</v>
      </c>
      <c r="D515" s="67">
        <f>'Growth Index'!D515/MAX('Growth Index'!D$3:D515)-1</f>
        <v>-7.757024257059153E-3</v>
      </c>
      <c r="E515" s="67">
        <f>'Growth Index'!E515/MAX('Growth Index'!E$3:E515)-1</f>
        <v>-9.6874211558282131E-3</v>
      </c>
    </row>
    <row r="516" spans="1:5" x14ac:dyDescent="0.25">
      <c r="A516" s="60">
        <f>'Daily Prices'!A516</f>
        <v>42821</v>
      </c>
      <c r="B516" s="68">
        <f>'Growth Index'!B516/MAX('Growth Index'!B$3:B516)-1</f>
        <v>-1.4979564897915965E-2</v>
      </c>
      <c r="C516" s="68">
        <f>'Growth Index'!C516/MAX('Growth Index'!C$3:C516)-1</f>
        <v>-0.10615965623083479</v>
      </c>
      <c r="D516" s="68">
        <f>'Growth Index'!D516/MAX('Growth Index'!D$3:D516)-1</f>
        <v>-1.1333465993327518E-2</v>
      </c>
      <c r="E516" s="68">
        <f>'Growth Index'!E516/MAX('Growth Index'!E$3:E516)-1</f>
        <v>-1.1442311515040715E-2</v>
      </c>
    </row>
    <row r="517" spans="1:5" x14ac:dyDescent="0.25">
      <c r="A517" s="63">
        <f>'Daily Prices'!A517</f>
        <v>42822</v>
      </c>
      <c r="B517" s="67">
        <f>'Growth Index'!B517/MAX('Growth Index'!B$3:B517)-1</f>
        <v>-9.1722966655969351E-3</v>
      </c>
      <c r="C517" s="67">
        <f>'Growth Index'!C517/MAX('Growth Index'!C$3:C517)-1</f>
        <v>-0.1068961577622749</v>
      </c>
      <c r="D517" s="67">
        <f>'Growth Index'!D517/MAX('Growth Index'!D$3:D517)-1</f>
        <v>-5.8029783961406345E-3</v>
      </c>
      <c r="E517" s="67">
        <f>'Growth Index'!E517/MAX('Growth Index'!E$3:E517)-1</f>
        <v>-8.3607296555916477E-3</v>
      </c>
    </row>
    <row r="518" spans="1:5" x14ac:dyDescent="0.25">
      <c r="A518" s="60">
        <f>'Daily Prices'!A518</f>
        <v>42823</v>
      </c>
      <c r="B518" s="68">
        <f>'Growth Index'!B518/MAX('Growth Index'!B$3:B518)-1</f>
        <v>-5.0650618207745968E-3</v>
      </c>
      <c r="C518" s="68">
        <f>'Growth Index'!C518/MAX('Growth Index'!C$3:C518)-1</f>
        <v>-0.11372324188248006</v>
      </c>
      <c r="D518" s="68">
        <f>'Growth Index'!D518/MAX('Growth Index'!D$3:D518)-1</f>
        <v>0</v>
      </c>
      <c r="E518" s="68">
        <f>'Growth Index'!E518/MAX('Growth Index'!E$3:E518)-1</f>
        <v>-8.0311312638426946E-3</v>
      </c>
    </row>
    <row r="519" spans="1:5" x14ac:dyDescent="0.25">
      <c r="A519" s="63">
        <f>'Daily Prices'!A519</f>
        <v>42824</v>
      </c>
      <c r="B519" s="67">
        <f>'Growth Index'!B519/MAX('Growth Index'!B$3:B519)-1</f>
        <v>-1.1572759980289504E-3</v>
      </c>
      <c r="C519" s="67">
        <f>'Growth Index'!C519/MAX('Growth Index'!C$3:C519)-1</f>
        <v>-0.1163345838094576</v>
      </c>
      <c r="D519" s="67">
        <f>'Growth Index'!D519/MAX('Growth Index'!D$3:D519)-1</f>
        <v>0</v>
      </c>
      <c r="E519" s="67">
        <f>'Growth Index'!E519/MAX('Growth Index'!E$3:E519)-1</f>
        <v>-6.9812567855048746E-3</v>
      </c>
    </row>
    <row r="520" spans="1:5" x14ac:dyDescent="0.25">
      <c r="A520" s="60">
        <f>'Daily Prices'!A520</f>
        <v>42825</v>
      </c>
      <c r="B520" s="68">
        <f>'Growth Index'!B520/MAX('Growth Index'!B$3:B520)-1</f>
        <v>-2.0642299970659028E-3</v>
      </c>
      <c r="C520" s="68">
        <f>'Growth Index'!C520/MAX('Growth Index'!C$3:C520)-1</f>
        <v>-0.11805552673239283</v>
      </c>
      <c r="D520" s="68">
        <f>'Growth Index'!D520/MAX('Growth Index'!D$3:D520)-1</f>
        <v>0</v>
      </c>
      <c r="E520" s="68">
        <f>'Growth Index'!E520/MAX('Growth Index'!E$3:E520)-1</f>
        <v>-7.4417531901408429E-3</v>
      </c>
    </row>
    <row r="521" spans="1:5" x14ac:dyDescent="0.25">
      <c r="A521" s="63">
        <f>'Daily Prices'!A521</f>
        <v>42830</v>
      </c>
      <c r="B521" s="67">
        <f>'Growth Index'!B521/MAX('Growth Index'!B$3:B521)-1</f>
        <v>0</v>
      </c>
      <c r="C521" s="67">
        <f>'Growth Index'!C521/MAX('Growth Index'!C$3:C521)-1</f>
        <v>-0.1152189636638109</v>
      </c>
      <c r="D521" s="67">
        <f>'Growth Index'!D521/MAX('Growth Index'!D$3:D521)-1</f>
        <v>0</v>
      </c>
      <c r="E521" s="67">
        <f>'Growth Index'!E521/MAX('Growth Index'!E$3:E521)-1</f>
        <v>0</v>
      </c>
    </row>
    <row r="522" spans="1:5" x14ac:dyDescent="0.25">
      <c r="A522" s="60">
        <f>'Daily Prices'!A522</f>
        <v>42832</v>
      </c>
      <c r="B522" s="68">
        <f>'Growth Index'!B522/MAX('Growth Index'!B$3:B522)-1</f>
        <v>-8.9286667485147797E-3</v>
      </c>
      <c r="C522" s="68">
        <f>'Growth Index'!C522/MAX('Growth Index'!C$3:C522)-1</f>
        <v>-0.11068832692585195</v>
      </c>
      <c r="D522" s="68">
        <f>'Growth Index'!D522/MAX('Growth Index'!D$3:D522)-1</f>
        <v>-9.6297843293535745E-3</v>
      </c>
      <c r="E522" s="68">
        <f>'Growth Index'!E522/MAX('Growth Index'!E$3:E522)-1</f>
        <v>-3.5192831335442154E-3</v>
      </c>
    </row>
    <row r="523" spans="1:5" x14ac:dyDescent="0.25">
      <c r="A523" s="63">
        <f>'Daily Prices'!A523</f>
        <v>42835</v>
      </c>
      <c r="B523" s="67">
        <f>'Growth Index'!B523/MAX('Growth Index'!B$3:B523)-1</f>
        <v>-1.3294749091219749E-2</v>
      </c>
      <c r="C523" s="67">
        <f>'Growth Index'!C523/MAX('Growth Index'!C$3:C523)-1</f>
        <v>-0.11838429280233509</v>
      </c>
      <c r="D523" s="67">
        <f>'Growth Index'!D523/MAX('Growth Index'!D$3:D523)-1</f>
        <v>-1.9166835912477809E-2</v>
      </c>
      <c r="E523" s="67">
        <f>'Growth Index'!E523/MAX('Growth Index'!E$3:E523)-1</f>
        <v>-1.1164381423048986E-2</v>
      </c>
    </row>
    <row r="524" spans="1:5" x14ac:dyDescent="0.25">
      <c r="A524" s="60">
        <f>'Daily Prices'!A524</f>
        <v>42837</v>
      </c>
      <c r="B524" s="68">
        <f>'Growth Index'!B524/MAX('Growth Index'!B$3:B524)-1</f>
        <v>-1.1034808555613229E-2</v>
      </c>
      <c r="C524" s="68">
        <f>'Growth Index'!C524/MAX('Growth Index'!C$3:C524)-1</f>
        <v>-9.8638449727079136E-2</v>
      </c>
      <c r="D524" s="68">
        <f>'Growth Index'!D524/MAX('Growth Index'!D$3:D524)-1</f>
        <v>-2.861204774571835E-2</v>
      </c>
      <c r="E524" s="68">
        <f>'Growth Index'!E524/MAX('Growth Index'!E$3:E524)-1</f>
        <v>-4.4827041976703841E-3</v>
      </c>
    </row>
    <row r="525" spans="1:5" x14ac:dyDescent="0.25">
      <c r="A525" s="63">
        <f>'Daily Prices'!A525</f>
        <v>42838</v>
      </c>
      <c r="B525" s="67">
        <f>'Growth Index'!B525/MAX('Growth Index'!B$3:B525)-1</f>
        <v>-1.710768980297761E-2</v>
      </c>
      <c r="C525" s="67">
        <f>'Growth Index'!C525/MAX('Growth Index'!C$3:C525)-1</f>
        <v>-9.5598510438485218E-2</v>
      </c>
      <c r="D525" s="67">
        <f>'Growth Index'!D525/MAX('Growth Index'!D$3:D525)-1</f>
        <v>-3.7966304226059733E-2</v>
      </c>
      <c r="E525" s="67">
        <f>'Growth Index'!E525/MAX('Growth Index'!E$3:E525)-1</f>
        <v>-7.8496279781524736E-3</v>
      </c>
    </row>
    <row r="526" spans="1:5" x14ac:dyDescent="0.25">
      <c r="A526" s="60">
        <f>'Daily Prices'!A526</f>
        <v>42842</v>
      </c>
      <c r="B526" s="68">
        <f>'Growth Index'!B526/MAX('Growth Index'!B$3:B526)-1</f>
        <v>-1.8702058834519364E-2</v>
      </c>
      <c r="C526" s="68">
        <f>'Growth Index'!C526/MAX('Growth Index'!C$3:C526)-1</f>
        <v>-9.5598510438485218E-2</v>
      </c>
      <c r="D526" s="68">
        <f>'Growth Index'!D526/MAX('Growth Index'!D$3:D526)-1</f>
        <v>-3.8366878608988464E-2</v>
      </c>
      <c r="E526" s="68">
        <f>'Growth Index'!E526/MAX('Growth Index'!E$3:E526)-1</f>
        <v>-8.4563783287066041E-3</v>
      </c>
    </row>
    <row r="527" spans="1:5" x14ac:dyDescent="0.25">
      <c r="A527" s="63">
        <f>'Daily Prices'!A527</f>
        <v>42843</v>
      </c>
      <c r="B527" s="67">
        <f>'Growth Index'!B527/MAX('Growth Index'!B$3:B527)-1</f>
        <v>-2.1856767677846167E-2</v>
      </c>
      <c r="C527" s="67">
        <f>'Growth Index'!C527/MAX('Growth Index'!C$3:C527)-1</f>
        <v>-9.7571871430401358E-2</v>
      </c>
      <c r="D527" s="67">
        <f>'Growth Index'!D527/MAX('Growth Index'!D$3:D527)-1</f>
        <v>-4.149679031288922E-2</v>
      </c>
      <c r="E527" s="67">
        <f>'Growth Index'!E527/MAX('Growth Index'!E$3:E527)-1</f>
        <v>-1.1246252027033554E-2</v>
      </c>
    </row>
    <row r="528" spans="1:5" x14ac:dyDescent="0.25">
      <c r="A528" s="60">
        <f>'Daily Prices'!A528</f>
        <v>42844</v>
      </c>
      <c r="B528" s="68">
        <f>'Growth Index'!B528/MAX('Growth Index'!B$3:B528)-1</f>
        <v>-2.1273933884562335E-2</v>
      </c>
      <c r="C528" s="68">
        <f>'Growth Index'!C528/MAX('Growth Index'!C$3:C528)-1</f>
        <v>-9.688244570498894E-2</v>
      </c>
      <c r="D528" s="68">
        <f>'Growth Index'!D528/MAX('Growth Index'!D$3:D528)-1</f>
        <v>-4.0568340366016309E-2</v>
      </c>
      <c r="E528" s="68">
        <f>'Growth Index'!E528/MAX('Growth Index'!E$3:E528)-1</f>
        <v>-1.0480029307622263E-2</v>
      </c>
    </row>
    <row r="529" spans="1:5" x14ac:dyDescent="0.25">
      <c r="A529" s="63">
        <f>'Daily Prices'!A529</f>
        <v>42845</v>
      </c>
      <c r="B529" s="67">
        <f>'Growth Index'!B529/MAX('Growth Index'!B$3:B529)-1</f>
        <v>-1.8410808747778229E-2</v>
      </c>
      <c r="C529" s="67">
        <f>'Growth Index'!C529/MAX('Growth Index'!C$3:C529)-1</f>
        <v>-9.3611387145963398E-2</v>
      </c>
      <c r="D529" s="67">
        <f>'Growth Index'!D529/MAX('Growth Index'!D$3:D529)-1</f>
        <v>-3.5489871918038318E-2</v>
      </c>
      <c r="E529" s="67">
        <f>'Growth Index'!E529/MAX('Growth Index'!E$3:E529)-1</f>
        <v>-6.6066973657491479E-3</v>
      </c>
    </row>
    <row r="530" spans="1:5" x14ac:dyDescent="0.25">
      <c r="A530" s="60">
        <f>'Daily Prices'!A530</f>
        <v>42846</v>
      </c>
      <c r="B530" s="68">
        <f>'Growth Index'!B530/MAX('Growth Index'!B$3:B530)-1</f>
        <v>-2.0315444194748622E-2</v>
      </c>
      <c r="C530" s="68">
        <f>'Growth Index'!C530/MAX('Growth Index'!C$3:C530)-1</f>
        <v>-9.472613349474901E-2</v>
      </c>
      <c r="D530" s="68">
        <f>'Growth Index'!D530/MAX('Growth Index'!D$3:D530)-1</f>
        <v>-3.7784687874477529E-2</v>
      </c>
      <c r="E530" s="68">
        <f>'Growth Index'!E530/MAX('Growth Index'!E$3:E530)-1</f>
        <v>-8.3827207460714925E-3</v>
      </c>
    </row>
    <row r="531" spans="1:5" x14ac:dyDescent="0.25">
      <c r="A531" s="63">
        <f>'Daily Prices'!A531</f>
        <v>42849</v>
      </c>
      <c r="B531" s="67">
        <f>'Growth Index'!B531/MAX('Growth Index'!B$3:B531)-1</f>
        <v>-1.0622454480914367E-2</v>
      </c>
      <c r="C531" s="67">
        <f>'Growth Index'!C531/MAX('Growth Index'!C$3:C531)-1</f>
        <v>-0.10566213814160108</v>
      </c>
      <c r="D531" s="67">
        <f>'Growth Index'!D531/MAX('Growth Index'!D$3:D531)-1</f>
        <v>-2.8666528615608033E-2</v>
      </c>
      <c r="E531" s="67">
        <f>'Growth Index'!E531/MAX('Growth Index'!E$3:E531)-1</f>
        <v>-7.4119961039520454E-3</v>
      </c>
    </row>
    <row r="532" spans="1:5" x14ac:dyDescent="0.25">
      <c r="A532" s="60">
        <f>'Daily Prices'!A532</f>
        <v>42850</v>
      </c>
      <c r="B532" s="68">
        <f>'Growth Index'!B532/MAX('Growth Index'!B$3:B532)-1</f>
        <v>-1.0342213847626125E-3</v>
      </c>
      <c r="C532" s="68">
        <f>'Growth Index'!C532/MAX('Growth Index'!C$3:C532)-1</f>
        <v>-0.10916289605115703</v>
      </c>
      <c r="D532" s="68">
        <f>'Growth Index'!D532/MAX('Growth Index'!D$3:D532)-1</f>
        <v>-2.1279665418549309E-2</v>
      </c>
      <c r="E532" s="68">
        <f>'Growth Index'!E532/MAX('Growth Index'!E$3:E532)-1</f>
        <v>-3.815779529912966E-3</v>
      </c>
    </row>
    <row r="533" spans="1:5" x14ac:dyDescent="0.25">
      <c r="A533" s="63">
        <f>'Daily Prices'!A533</f>
        <v>42851</v>
      </c>
      <c r="B533" s="67">
        <f>'Growth Index'!B533/MAX('Growth Index'!B$3:B533)-1</f>
        <v>0</v>
      </c>
      <c r="C533" s="67">
        <f>'Growth Index'!C533/MAX('Growth Index'!C$3:C533)-1</f>
        <v>-0.11601346346207153</v>
      </c>
      <c r="D533" s="67">
        <f>'Growth Index'!D533/MAX('Growth Index'!D$3:D533)-1</f>
        <v>-1.7436867100961706E-2</v>
      </c>
      <c r="E533" s="67">
        <f>'Growth Index'!E533/MAX('Growth Index'!E$3:E533)-1</f>
        <v>-3.8092095852700902E-3</v>
      </c>
    </row>
    <row r="534" spans="1:5" x14ac:dyDescent="0.25">
      <c r="A534" s="60">
        <f>'Daily Prices'!A534</f>
        <v>42852</v>
      </c>
      <c r="B534" s="68">
        <f>'Growth Index'!B534/MAX('Growth Index'!B$3:B534)-1</f>
        <v>-3.4383830539916893E-3</v>
      </c>
      <c r="C534" s="68">
        <f>'Growth Index'!C534/MAX('Growth Index'!C$3:C534)-1</f>
        <v>-0.1158072474022539</v>
      </c>
      <c r="D534" s="68">
        <f>'Growth Index'!D534/MAX('Growth Index'!D$3:D534)-1</f>
        <v>-1.915118967197027E-2</v>
      </c>
      <c r="E534" s="68">
        <f>'Growth Index'!E534/MAX('Growth Index'!E$3:E534)-1</f>
        <v>-5.265268643315002E-3</v>
      </c>
    </row>
    <row r="535" spans="1:5" x14ac:dyDescent="0.25">
      <c r="A535" s="63">
        <f>'Daily Prices'!A535</f>
        <v>42853</v>
      </c>
      <c r="B535" s="67">
        <f>'Growth Index'!B535/MAX('Growth Index'!B$3:B535)-1</f>
        <v>-7.133292514771794E-3</v>
      </c>
      <c r="C535" s="67">
        <f>'Growth Index'!C535/MAX('Growth Index'!C$3:C535)-1</f>
        <v>-0.11090131491136146</v>
      </c>
      <c r="D535" s="67">
        <f>'Growth Index'!D535/MAX('Growth Index'!D$3:D535)-1</f>
        <v>-1.2830261697281076E-2</v>
      </c>
      <c r="E535" s="67">
        <f>'Growth Index'!E535/MAX('Growth Index'!E$3:E535)-1</f>
        <v>-2.2408760359949875E-3</v>
      </c>
    </row>
    <row r="536" spans="1:5" x14ac:dyDescent="0.25">
      <c r="A536" s="60">
        <f>'Daily Prices'!A536</f>
        <v>42859</v>
      </c>
      <c r="B536" s="68">
        <f>'Growth Index'!B536/MAX('Growth Index'!B$3:B536)-1</f>
        <v>-2.3694677160035482E-4</v>
      </c>
      <c r="C536" s="68">
        <f>'Growth Index'!C536/MAX('Growth Index'!C$3:C536)-1</f>
        <v>-0.1381745902930317</v>
      </c>
      <c r="D536" s="68">
        <f>'Growth Index'!D536/MAX('Growth Index'!D$3:D536)-1</f>
        <v>-2.7067625782053462E-2</v>
      </c>
      <c r="E536" s="68">
        <f>'Growth Index'!E536/MAX('Growth Index'!E$3:E536)-1</f>
        <v>-1.6721386413853567E-2</v>
      </c>
    </row>
    <row r="537" spans="1:5" x14ac:dyDescent="0.25">
      <c r="A537" s="63">
        <f>'Daily Prices'!A537</f>
        <v>42860</v>
      </c>
      <c r="B537" s="67">
        <f>'Growth Index'!B537/MAX('Growth Index'!B$3:B537)-1</f>
        <v>-9.1111675270092451E-3</v>
      </c>
      <c r="C537" s="67">
        <f>'Growth Index'!C537/MAX('Growth Index'!C$3:C537)-1</f>
        <v>-0.13705350891698509</v>
      </c>
      <c r="D537" s="67">
        <f>'Growth Index'!D537/MAX('Growth Index'!D$3:D537)-1</f>
        <v>-8.2066828027984595E-3</v>
      </c>
      <c r="E537" s="67">
        <f>'Growth Index'!E537/MAX('Growth Index'!E$3:E537)-1</f>
        <v>-1.310967460756951E-2</v>
      </c>
    </row>
    <row r="538" spans="1:5" x14ac:dyDescent="0.25">
      <c r="A538" s="60">
        <f>'Daily Prices'!A538</f>
        <v>42864</v>
      </c>
      <c r="B538" s="68">
        <f>'Growth Index'!B538/MAX('Growth Index'!B$3:B538)-1</f>
        <v>-6.6404830528301595E-3</v>
      </c>
      <c r="C538" s="68">
        <f>'Growth Index'!C538/MAX('Growth Index'!C$3:C538)-1</f>
        <v>-0.13791037596638978</v>
      </c>
      <c r="D538" s="68">
        <f>'Growth Index'!D538/MAX('Growth Index'!D$3:D538)-1</f>
        <v>0</v>
      </c>
      <c r="E538" s="68">
        <f>'Growth Index'!E538/MAX('Growth Index'!E$3:E538)-1</f>
        <v>-8.159245361919476E-3</v>
      </c>
    </row>
    <row r="539" spans="1:5" x14ac:dyDescent="0.25">
      <c r="A539" s="63">
        <f>'Daily Prices'!A539</f>
        <v>42865</v>
      </c>
      <c r="B539" s="67">
        <f>'Growth Index'!B539/MAX('Growth Index'!B$3:B539)-1</f>
        <v>0</v>
      </c>
      <c r="C539" s="67">
        <f>'Growth Index'!C539/MAX('Growth Index'!C$3:C539)-1</f>
        <v>-0.13603957688134083</v>
      </c>
      <c r="D539" s="67">
        <f>'Growth Index'!D539/MAX('Growth Index'!D$3:D539)-1</f>
        <v>0</v>
      </c>
      <c r="E539" s="67">
        <f>'Growth Index'!E539/MAX('Growth Index'!E$3:E539)-1</f>
        <v>0</v>
      </c>
    </row>
    <row r="540" spans="1:5" x14ac:dyDescent="0.25">
      <c r="A540" s="60">
        <f>'Daily Prices'!A540</f>
        <v>42867</v>
      </c>
      <c r="B540" s="68">
        <f>'Growth Index'!B540/MAX('Growth Index'!B$3:B540)-1</f>
        <v>-1.9842522704678345E-3</v>
      </c>
      <c r="C540" s="68">
        <f>'Growth Index'!C540/MAX('Growth Index'!C$3:C540)-1</f>
        <v>-0.13724574422698532</v>
      </c>
      <c r="D540" s="68">
        <f>'Growth Index'!D540/MAX('Growth Index'!D$3:D540)-1</f>
        <v>-7.1116787318222796E-3</v>
      </c>
      <c r="E540" s="68">
        <f>'Growth Index'!E540/MAX('Growth Index'!E$3:E540)-1</f>
        <v>-3.2872156889143245E-3</v>
      </c>
    </row>
    <row r="541" spans="1:5" x14ac:dyDescent="0.25">
      <c r="A541" s="63">
        <f>'Daily Prices'!A541</f>
        <v>42870</v>
      </c>
      <c r="B541" s="67">
        <f>'Growth Index'!B541/MAX('Growth Index'!B$3:B541)-1</f>
        <v>0</v>
      </c>
      <c r="C541" s="67">
        <f>'Growth Index'!C541/MAX('Growth Index'!C$3:C541)-1</f>
        <v>-0.13753890307473615</v>
      </c>
      <c r="D541" s="67">
        <f>'Growth Index'!D541/MAX('Growth Index'!D$3:D541)-1</f>
        <v>-1.4172781489262265E-2</v>
      </c>
      <c r="E541" s="67">
        <f>'Growth Index'!E541/MAX('Growth Index'!E$3:E541)-1</f>
        <v>-4.222203110731515E-3</v>
      </c>
    </row>
    <row r="542" spans="1:5" x14ac:dyDescent="0.25">
      <c r="A542" s="60">
        <f>'Daily Prices'!A542</f>
        <v>42871</v>
      </c>
      <c r="B542" s="68">
        <f>'Growth Index'!B542/MAX('Growth Index'!B$3:B542)-1</f>
        <v>0</v>
      </c>
      <c r="C542" s="68">
        <f>'Growth Index'!C542/MAX('Growth Index'!C$3:C542)-1</f>
        <v>-0.13664260594185995</v>
      </c>
      <c r="D542" s="68">
        <f>'Growth Index'!D542/MAX('Growth Index'!D$3:D542)-1</f>
        <v>-7.6281789610277428E-3</v>
      </c>
      <c r="E542" s="68">
        <f>'Growth Index'!E542/MAX('Growth Index'!E$3:E542)-1</f>
        <v>0</v>
      </c>
    </row>
    <row r="543" spans="1:5" x14ac:dyDescent="0.25">
      <c r="A543" s="63">
        <f>'Daily Prices'!A543</f>
        <v>42872</v>
      </c>
      <c r="B543" s="67">
        <f>'Growth Index'!B543/MAX('Growth Index'!B$3:B543)-1</f>
        <v>0</v>
      </c>
      <c r="C543" s="67">
        <f>'Growth Index'!C543/MAX('Growth Index'!C$3:C543)-1</f>
        <v>-0.11931215584691079</v>
      </c>
      <c r="D543" s="67">
        <f>'Growth Index'!D543/MAX('Growth Index'!D$3:D543)-1</f>
        <v>-2.4226976904723196E-3</v>
      </c>
      <c r="E543" s="67">
        <f>'Growth Index'!E543/MAX('Growth Index'!E$3:E543)-1</f>
        <v>0</v>
      </c>
    </row>
    <row r="544" spans="1:5" x14ac:dyDescent="0.25">
      <c r="A544" s="60">
        <f>'Daily Prices'!A544</f>
        <v>42873</v>
      </c>
      <c r="B544" s="68">
        <f>'Growth Index'!B544/MAX('Growth Index'!B$3:B544)-1</f>
        <v>-7.3055768382098707E-3</v>
      </c>
      <c r="C544" s="68">
        <f>'Growth Index'!C544/MAX('Growth Index'!C$3:C544)-1</f>
        <v>-0.10891004108374192</v>
      </c>
      <c r="D544" s="68">
        <f>'Growth Index'!D544/MAX('Growth Index'!D$3:D544)-1</f>
        <v>-1.9816339602478528E-2</v>
      </c>
      <c r="E544" s="68">
        <f>'Growth Index'!E544/MAX('Growth Index'!E$3:E544)-1</f>
        <v>-2.6978970998340346E-3</v>
      </c>
    </row>
    <row r="545" spans="1:5" x14ac:dyDescent="0.25">
      <c r="A545" s="63">
        <f>'Daily Prices'!A545</f>
        <v>42874</v>
      </c>
      <c r="B545" s="67">
        <f>'Growth Index'!B545/MAX('Growth Index'!B$3:B545)-1</f>
        <v>-6.3228237792972708E-3</v>
      </c>
      <c r="C545" s="67">
        <f>'Growth Index'!C545/MAX('Growth Index'!C$3:C545)-1</f>
        <v>-0.11714710566803421</v>
      </c>
      <c r="D545" s="67">
        <f>'Growth Index'!D545/MAX('Growth Index'!D$3:D545)-1</f>
        <v>-2.0953016258624779E-2</v>
      </c>
      <c r="E545" s="67">
        <f>'Growth Index'!E545/MAX('Growth Index'!E$3:E545)-1</f>
        <v>-6.4362088783946891E-3</v>
      </c>
    </row>
    <row r="546" spans="1:5" x14ac:dyDescent="0.25">
      <c r="A546" s="60">
        <f>'Daily Prices'!A546</f>
        <v>42877</v>
      </c>
      <c r="B546" s="68">
        <f>'Growth Index'!B546/MAX('Growth Index'!B$3:B546)-1</f>
        <v>-2.8637809018431382E-3</v>
      </c>
      <c r="C546" s="68">
        <f>'Growth Index'!C546/MAX('Growth Index'!C$3:C546)-1</f>
        <v>-0.11265917575178319</v>
      </c>
      <c r="D546" s="68">
        <f>'Growth Index'!D546/MAX('Growth Index'!D$3:D546)-1</f>
        <v>-2.9595077609295251E-2</v>
      </c>
      <c r="E546" s="68">
        <f>'Growth Index'!E546/MAX('Growth Index'!E$3:E546)-1</f>
        <v>-6.0093859914944758E-3</v>
      </c>
    </row>
    <row r="547" spans="1:5" x14ac:dyDescent="0.25">
      <c r="A547" s="63">
        <f>'Daily Prices'!A547</f>
        <v>42878</v>
      </c>
      <c r="B547" s="67">
        <f>'Growth Index'!B547/MAX('Growth Index'!B$3:B547)-1</f>
        <v>-9.5737695934965394E-3</v>
      </c>
      <c r="C547" s="67">
        <f>'Growth Index'!C547/MAX('Growth Index'!C$3:C547)-1</f>
        <v>-0.10670009959099414</v>
      </c>
      <c r="D547" s="67">
        <f>'Growth Index'!D547/MAX('Growth Index'!D$3:D547)-1</f>
        <v>-3.7978275371120862E-2</v>
      </c>
      <c r="E547" s="67">
        <f>'Growth Index'!E547/MAX('Growth Index'!E$3:E547)-1</f>
        <v>-7.9219979305773514E-3</v>
      </c>
    </row>
    <row r="548" spans="1:5" x14ac:dyDescent="0.25">
      <c r="A548" s="60">
        <f>'Daily Prices'!A548</f>
        <v>42879</v>
      </c>
      <c r="B548" s="68">
        <f>'Growth Index'!B548/MAX('Growth Index'!B$3:B548)-1</f>
        <v>-1.1648542978077936E-2</v>
      </c>
      <c r="C548" s="68">
        <f>'Growth Index'!C548/MAX('Growth Index'!C$3:C548)-1</f>
        <v>-0.11381925031287043</v>
      </c>
      <c r="D548" s="68">
        <f>'Growth Index'!D548/MAX('Growth Index'!D$3:D548)-1</f>
        <v>-4.6429507794117142E-2</v>
      </c>
      <c r="E548" s="68">
        <f>'Growth Index'!E548/MAX('Growth Index'!E$3:E548)-1</f>
        <v>-1.4322594837816616E-2</v>
      </c>
    </row>
    <row r="549" spans="1:5" x14ac:dyDescent="0.25">
      <c r="A549" s="63">
        <f>'Daily Prices'!A549</f>
        <v>42880</v>
      </c>
      <c r="B549" s="67">
        <f>'Growth Index'!B549/MAX('Growth Index'!B$3:B549)-1</f>
        <v>0</v>
      </c>
      <c r="C549" s="67">
        <f>'Growth Index'!C549/MAX('Growth Index'!C$3:C549)-1</f>
        <v>-0.11360167489382578</v>
      </c>
      <c r="D549" s="67">
        <f>'Growth Index'!D549/MAX('Growth Index'!D$3:D549)-1</f>
        <v>-2.6686180998748754E-2</v>
      </c>
      <c r="E549" s="67">
        <f>'Growth Index'!E549/MAX('Growth Index'!E$3:E549)-1</f>
        <v>-3.7276838134724377E-3</v>
      </c>
    </row>
    <row r="550" spans="1:5" x14ac:dyDescent="0.25">
      <c r="A550" s="60">
        <f>'Daily Prices'!A550</f>
        <v>42881</v>
      </c>
      <c r="B550" s="68">
        <f>'Growth Index'!B550/MAX('Growth Index'!B$3:B550)-1</f>
        <v>0</v>
      </c>
      <c r="C550" s="68">
        <f>'Growth Index'!C550/MAX('Growth Index'!C$3:C550)-1</f>
        <v>-0.10773762414195687</v>
      </c>
      <c r="D550" s="68">
        <f>'Growth Index'!D550/MAX('Growth Index'!D$3:D550)-1</f>
        <v>-1.4658980409336442E-2</v>
      </c>
      <c r="E550" s="68">
        <f>'Growth Index'!E550/MAX('Growth Index'!E$3:E550)-1</f>
        <v>0</v>
      </c>
    </row>
    <row r="551" spans="1:5" x14ac:dyDescent="0.25">
      <c r="A551" s="63">
        <f>'Daily Prices'!A551</f>
        <v>42884</v>
      </c>
      <c r="B551" s="67">
        <f>'Growth Index'!B551/MAX('Growth Index'!B$3:B551)-1</f>
        <v>0</v>
      </c>
      <c r="C551" s="67">
        <f>'Growth Index'!C551/MAX('Growth Index'!C$3:C551)-1</f>
        <v>-0.10773762414195687</v>
      </c>
      <c r="D551" s="67">
        <f>'Growth Index'!D551/MAX('Growth Index'!D$3:D551)-1</f>
        <v>-2.6208278988573475E-2</v>
      </c>
      <c r="E551" s="67">
        <f>'Growth Index'!E551/MAX('Growth Index'!E$3:E551)-1</f>
        <v>-2.7325003693285943E-3</v>
      </c>
    </row>
    <row r="552" spans="1:5" x14ac:dyDescent="0.25">
      <c r="A552" s="60">
        <f>'Daily Prices'!A552</f>
        <v>42885</v>
      </c>
      <c r="B552" s="68">
        <f>'Growth Index'!B552/MAX('Growth Index'!B$3:B552)-1</f>
        <v>0</v>
      </c>
      <c r="C552" s="68">
        <f>'Growth Index'!C552/MAX('Growth Index'!C$3:C552)-1</f>
        <v>-0.10956058284871928</v>
      </c>
      <c r="D552" s="68">
        <f>'Growth Index'!D552/MAX('Growth Index'!D$3:D552)-1</f>
        <v>-1.7451720281298488E-2</v>
      </c>
      <c r="E552" s="68">
        <f>'Growth Index'!E552/MAX('Growth Index'!E$3:E552)-1</f>
        <v>-3.7519193617041591E-4</v>
      </c>
    </row>
    <row r="553" spans="1:5" x14ac:dyDescent="0.25">
      <c r="A553" s="63">
        <f>'Daily Prices'!A553</f>
        <v>42886</v>
      </c>
      <c r="B553" s="67">
        <f>'Growth Index'!B553/MAX('Growth Index'!B$3:B553)-1</f>
        <v>-4.3646540048913884E-4</v>
      </c>
      <c r="C553" s="67">
        <f>'Growth Index'!C553/MAX('Growth Index'!C$3:C553)-1</f>
        <v>-0.10777006385051768</v>
      </c>
      <c r="D553" s="67">
        <f>'Growth Index'!D553/MAX('Growth Index'!D$3:D553)-1</f>
        <v>-1.6019673632752029E-2</v>
      </c>
      <c r="E553" s="67">
        <f>'Growth Index'!E553/MAX('Growth Index'!E$3:E553)-1</f>
        <v>0</v>
      </c>
    </row>
    <row r="554" spans="1:5" x14ac:dyDescent="0.25">
      <c r="A554" s="60">
        <f>'Daily Prices'!A554</f>
        <v>42887</v>
      </c>
      <c r="B554" s="68">
        <f>'Growth Index'!B554/MAX('Growth Index'!B$3:B554)-1</f>
        <v>-6.9994929299033171E-4</v>
      </c>
      <c r="C554" s="68">
        <f>'Growth Index'!C554/MAX('Growth Index'!C$3:C554)-1</f>
        <v>-0.11036403906483183</v>
      </c>
      <c r="D554" s="68">
        <f>'Growth Index'!D554/MAX('Growth Index'!D$3:D554)-1</f>
        <v>-1.4803743562238458E-2</v>
      </c>
      <c r="E554" s="68">
        <f>'Growth Index'!E554/MAX('Growth Index'!E$3:E554)-1</f>
        <v>-8.7127969663469695E-4</v>
      </c>
    </row>
    <row r="555" spans="1:5" x14ac:dyDescent="0.25">
      <c r="A555" s="63">
        <f>'Daily Prices'!A555</f>
        <v>42888</v>
      </c>
      <c r="B555" s="67">
        <f>'Growth Index'!B555/MAX('Growth Index'!B$3:B555)-1</f>
        <v>0</v>
      </c>
      <c r="C555" s="67">
        <f>'Growth Index'!C555/MAX('Growth Index'!C$3:C555)-1</f>
        <v>-0.104932626985071</v>
      </c>
      <c r="D555" s="67">
        <f>'Growth Index'!D555/MAX('Growth Index'!D$3:D555)-1</f>
        <v>-1.3586310935325474E-2</v>
      </c>
      <c r="E555" s="67">
        <f>'Growth Index'!E555/MAX('Growth Index'!E$3:E555)-1</f>
        <v>0</v>
      </c>
    </row>
    <row r="556" spans="1:5" x14ac:dyDescent="0.25">
      <c r="A556" s="60">
        <f>'Daily Prices'!A556</f>
        <v>42892</v>
      </c>
      <c r="B556" s="68">
        <f>'Growth Index'!B556/MAX('Growth Index'!B$3:B556)-1</f>
        <v>-2.64538844489981E-3</v>
      </c>
      <c r="C556" s="68">
        <f>'Growth Index'!C556/MAX('Growth Index'!C$3:C556)-1</f>
        <v>-8.9611145104232737E-2</v>
      </c>
      <c r="D556" s="68">
        <f>'Growth Index'!D556/MAX('Growth Index'!D$3:D556)-1</f>
        <v>-1.236737389526632E-2</v>
      </c>
      <c r="E556" s="68">
        <f>'Growth Index'!E556/MAX('Growth Index'!E$3:E556)-1</f>
        <v>0</v>
      </c>
    </row>
    <row r="557" spans="1:5" x14ac:dyDescent="0.25">
      <c r="A557" s="63">
        <f>'Daily Prices'!A557</f>
        <v>42893</v>
      </c>
      <c r="B557" s="67">
        <f>'Growth Index'!B557/MAX('Growth Index'!B$3:B557)-1</f>
        <v>-6.4272099290052509E-5</v>
      </c>
      <c r="C557" s="67">
        <f>'Growth Index'!C557/MAX('Growth Index'!C$3:C557)-1</f>
        <v>-9.1219805130190235E-2</v>
      </c>
      <c r="D557" s="67">
        <f>'Growth Index'!D557/MAX('Growth Index'!D$3:D557)-1</f>
        <v>-2.7744866701843174E-3</v>
      </c>
      <c r="E557" s="67">
        <f>'Growth Index'!E557/MAX('Growth Index'!E$3:E557)-1</f>
        <v>0</v>
      </c>
    </row>
    <row r="558" spans="1:5" x14ac:dyDescent="0.25">
      <c r="A558" s="60">
        <f>'Daily Prices'!A558</f>
        <v>42895</v>
      </c>
      <c r="B558" s="68">
        <f>'Growth Index'!B558/MAX('Growth Index'!B$3:B558)-1</f>
        <v>-3.5909237563436225E-4</v>
      </c>
      <c r="C558" s="68">
        <f>'Growth Index'!C558/MAX('Growth Index'!C$3:C558)-1</f>
        <v>-0.10958472148707776</v>
      </c>
      <c r="D558" s="68">
        <f>'Growth Index'!D558/MAX('Growth Index'!D$3:D558)-1</f>
        <v>0</v>
      </c>
      <c r="E558" s="68">
        <f>'Growth Index'!E558/MAX('Growth Index'!E$3:E558)-1</f>
        <v>-3.2142263370771307E-3</v>
      </c>
    </row>
    <row r="559" spans="1:5" x14ac:dyDescent="0.25">
      <c r="A559" s="63">
        <f>'Daily Prices'!A559</f>
        <v>42898</v>
      </c>
      <c r="B559" s="67">
        <f>'Growth Index'!B559/MAX('Growth Index'!B$3:B559)-1</f>
        <v>-5.6786478173547206E-3</v>
      </c>
      <c r="C559" s="67">
        <f>'Growth Index'!C559/MAX('Growth Index'!C$3:C559)-1</f>
        <v>-0.10797496921504013</v>
      </c>
      <c r="D559" s="67">
        <f>'Growth Index'!D559/MAX('Growth Index'!D$3:D559)-1</f>
        <v>-1.4280388796895749E-2</v>
      </c>
      <c r="E559" s="67">
        <f>'Growth Index'!E559/MAX('Growth Index'!E$3:E559)-1</f>
        <v>-8.3550590523853163E-3</v>
      </c>
    </row>
    <row r="560" spans="1:5" x14ac:dyDescent="0.25">
      <c r="A560" s="60">
        <f>'Daily Prices'!A560</f>
        <v>42899</v>
      </c>
      <c r="B560" s="68">
        <f>'Growth Index'!B560/MAX('Growth Index'!B$3:B560)-1</f>
        <v>-5.4295534623957087E-3</v>
      </c>
      <c r="C560" s="68">
        <f>'Growth Index'!C560/MAX('Growth Index'!C$3:C560)-1</f>
        <v>-0.11268833872210737</v>
      </c>
      <c r="D560" s="68">
        <f>'Growth Index'!D560/MAX('Growth Index'!D$3:D560)-1</f>
        <v>-2.835684808960004E-2</v>
      </c>
      <c r="E560" s="68">
        <f>'Growth Index'!E560/MAX('Growth Index'!E$3:E560)-1</f>
        <v>-1.4624754874146384E-2</v>
      </c>
    </row>
    <row r="561" spans="1:5" x14ac:dyDescent="0.25">
      <c r="A561" s="63">
        <f>'Daily Prices'!A561</f>
        <v>42900</v>
      </c>
      <c r="B561" s="67">
        <f>'Growth Index'!B561/MAX('Growth Index'!B$3:B561)-1</f>
        <v>-3.7533626938516251E-3</v>
      </c>
      <c r="C561" s="67">
        <f>'Growth Index'!C561/MAX('Growth Index'!C$3:C561)-1</f>
        <v>-0.10733283774487412</v>
      </c>
      <c r="D561" s="67">
        <f>'Growth Index'!D561/MAX('Growth Index'!D$3:D561)-1</f>
        <v>-2.4272663134133121E-2</v>
      </c>
      <c r="E561" s="67">
        <f>'Growth Index'!E561/MAX('Growth Index'!E$3:E561)-1</f>
        <v>-1.0505023607299324E-2</v>
      </c>
    </row>
    <row r="562" spans="1:5" x14ac:dyDescent="0.25">
      <c r="A562" s="60">
        <f>'Daily Prices'!A562</f>
        <v>42901</v>
      </c>
      <c r="B562" s="68">
        <f>'Growth Index'!B562/MAX('Growth Index'!B$3:B562)-1</f>
        <v>-6.3172119083090283E-3</v>
      </c>
      <c r="C562" s="68">
        <f>'Growth Index'!C562/MAX('Growth Index'!C$3:C562)-1</f>
        <v>-0.11461036414828518</v>
      </c>
      <c r="D562" s="68">
        <f>'Growth Index'!D562/MAX('Growth Index'!D$3:D562)-1</f>
        <v>-2.7808470550489406E-2</v>
      </c>
      <c r="E562" s="68">
        <f>'Growth Index'!E562/MAX('Growth Index'!E$3:E562)-1</f>
        <v>-1.5571443722256273E-2</v>
      </c>
    </row>
    <row r="563" spans="1:5" x14ac:dyDescent="0.25">
      <c r="A563" s="63">
        <f>'Daily Prices'!A563</f>
        <v>42902</v>
      </c>
      <c r="B563" s="67">
        <f>'Growth Index'!B563/MAX('Growth Index'!B$3:B563)-1</f>
        <v>-6.9353112512307025E-3</v>
      </c>
      <c r="C563" s="67">
        <f>'Growth Index'!C563/MAX('Growth Index'!C$3:C563)-1</f>
        <v>-0.11616878085458449</v>
      </c>
      <c r="D563" s="67">
        <f>'Growth Index'!D563/MAX('Growth Index'!D$3:D563)-1</f>
        <v>-2.6983448820006251E-2</v>
      </c>
      <c r="E563" s="67">
        <f>'Growth Index'!E563/MAX('Growth Index'!E$3:E563)-1</f>
        <v>-1.6197620650038158E-2</v>
      </c>
    </row>
    <row r="564" spans="1:5" x14ac:dyDescent="0.25">
      <c r="A564" s="60">
        <f>'Daily Prices'!A564</f>
        <v>42905</v>
      </c>
      <c r="B564" s="68">
        <f>'Growth Index'!B564/MAX('Growth Index'!B$3:B564)-1</f>
        <v>0</v>
      </c>
      <c r="C564" s="68">
        <f>'Growth Index'!C564/MAX('Growth Index'!C$3:C564)-1</f>
        <v>-0.12095260023377941</v>
      </c>
      <c r="D564" s="68">
        <f>'Growth Index'!D564/MAX('Growth Index'!D$3:D564)-1</f>
        <v>-1.8752874889710669E-2</v>
      </c>
      <c r="E564" s="68">
        <f>'Growth Index'!E564/MAX('Growth Index'!E$3:E564)-1</f>
        <v>-1.3406069907212492E-2</v>
      </c>
    </row>
    <row r="565" spans="1:5" x14ac:dyDescent="0.25">
      <c r="A565" s="63">
        <f>'Daily Prices'!A565</f>
        <v>42906</v>
      </c>
      <c r="B565" s="67">
        <f>'Growth Index'!B565/MAX('Growth Index'!B$3:B565)-1</f>
        <v>-4.483965511790089E-4</v>
      </c>
      <c r="C565" s="67">
        <f>'Growth Index'!C565/MAX('Growth Index'!C$3:C565)-1</f>
        <v>-0.12280941856901095</v>
      </c>
      <c r="D565" s="67">
        <f>'Growth Index'!D565/MAX('Growth Index'!D$3:D565)-1</f>
        <v>-1.6579008107802995E-2</v>
      </c>
      <c r="E565" s="67">
        <f>'Growth Index'!E565/MAX('Growth Index'!E$3:E565)-1</f>
        <v>-1.3716667721571985E-2</v>
      </c>
    </row>
    <row r="566" spans="1:5" x14ac:dyDescent="0.25">
      <c r="A566" s="60">
        <f>'Daily Prices'!A566</f>
        <v>42907</v>
      </c>
      <c r="B566" s="68">
        <f>'Growth Index'!B566/MAX('Growth Index'!B$3:B566)-1</f>
        <v>-8.9200254091381659E-4</v>
      </c>
      <c r="C566" s="68">
        <f>'Growth Index'!C566/MAX('Growth Index'!C$3:C566)-1</f>
        <v>-0.12350004576510909</v>
      </c>
      <c r="D566" s="68">
        <f>'Growth Index'!D566/MAX('Growth Index'!D$3:D566)-1</f>
        <v>-1.592095506086999E-2</v>
      </c>
      <c r="E566" s="68">
        <f>'Growth Index'!E566/MAX('Growth Index'!E$3:E566)-1</f>
        <v>-1.3960599565405851E-2</v>
      </c>
    </row>
    <row r="567" spans="1:5" x14ac:dyDescent="0.25">
      <c r="A567" s="63">
        <f>'Daily Prices'!A567</f>
        <v>42908</v>
      </c>
      <c r="B567" s="67">
        <f>'Growth Index'!B567/MAX('Growth Index'!B$3:B567)-1</f>
        <v>-6.6524929922062714E-4</v>
      </c>
      <c r="C567" s="67">
        <f>'Growth Index'!C567/MAX('Growth Index'!C$3:C567)-1</f>
        <v>-0.11731290862290944</v>
      </c>
      <c r="D567" s="67">
        <f>'Growth Index'!D567/MAX('Growth Index'!D$3:D567)-1</f>
        <v>-1.729435433046389E-2</v>
      </c>
      <c r="E567" s="67">
        <f>'Growth Index'!E567/MAX('Growth Index'!E$3:E567)-1</f>
        <v>-1.152215730799544E-2</v>
      </c>
    </row>
    <row r="568" spans="1:5" x14ac:dyDescent="0.25">
      <c r="A568" s="60">
        <f>'Daily Prices'!A568</f>
        <v>42909</v>
      </c>
      <c r="B568" s="68">
        <f>'Growth Index'!B568/MAX('Growth Index'!B$3:B568)-1</f>
        <v>-5.5366115464666743E-3</v>
      </c>
      <c r="C568" s="68">
        <f>'Growth Index'!C568/MAX('Growth Index'!C$3:C568)-1</f>
        <v>-0.11570523161842272</v>
      </c>
      <c r="D568" s="68">
        <f>'Growth Index'!D568/MAX('Growth Index'!D$3:D568)-1</f>
        <v>-2.6191166047081937E-2</v>
      </c>
      <c r="E568" s="68">
        <f>'Growth Index'!E568/MAX('Growth Index'!E$3:E568)-1</f>
        <v>-1.4932266580748865E-2</v>
      </c>
    </row>
    <row r="569" spans="1:5" x14ac:dyDescent="0.25">
      <c r="A569" s="63">
        <f>'Daily Prices'!A569</f>
        <v>42913</v>
      </c>
      <c r="B569" s="67">
        <f>'Growth Index'!B569/MAX('Growth Index'!B$3:B569)-1</f>
        <v>-1.1284007796478979E-2</v>
      </c>
      <c r="C569" s="67">
        <f>'Growth Index'!C569/MAX('Growth Index'!C$3:C569)-1</f>
        <v>-0.12005532007943276</v>
      </c>
      <c r="D569" s="67">
        <f>'Growth Index'!D569/MAX('Growth Index'!D$3:D569)-1</f>
        <v>-3.8877512101137213E-2</v>
      </c>
      <c r="E569" s="67">
        <f>'Growth Index'!E569/MAX('Growth Index'!E$3:E569)-1</f>
        <v>-2.2428429009369033E-2</v>
      </c>
    </row>
    <row r="570" spans="1:5" x14ac:dyDescent="0.25">
      <c r="A570" s="60">
        <f>'Daily Prices'!A570</f>
        <v>42914</v>
      </c>
      <c r="B570" s="68">
        <f>'Growth Index'!B570/MAX('Growth Index'!B$3:B570)-1</f>
        <v>-1.5241969661693666E-2</v>
      </c>
      <c r="C570" s="68">
        <f>'Growth Index'!C570/MAX('Growth Index'!C$3:C570)-1</f>
        <v>-0.12071875034815127</v>
      </c>
      <c r="D570" s="68">
        <f>'Growth Index'!D570/MAX('Growth Index'!D$3:D570)-1</f>
        <v>-3.8581224535229608E-2</v>
      </c>
      <c r="E570" s="68">
        <f>'Growth Index'!E570/MAX('Growth Index'!E$3:E570)-1</f>
        <v>-2.380684052534543E-2</v>
      </c>
    </row>
    <row r="571" spans="1:5" x14ac:dyDescent="0.25">
      <c r="A571" s="63">
        <f>'Daily Prices'!A571</f>
        <v>42915</v>
      </c>
      <c r="B571" s="67">
        <f>'Growth Index'!B571/MAX('Growth Index'!B$3:B571)-1</f>
        <v>-1.4501029491654216E-2</v>
      </c>
      <c r="C571" s="67">
        <f>'Growth Index'!C571/MAX('Growth Index'!C$3:C571)-1</f>
        <v>-0.11989891044084267</v>
      </c>
      <c r="D571" s="67">
        <f>'Growth Index'!D571/MAX('Growth Index'!D$3:D571)-1</f>
        <v>-3.7165264620809157E-2</v>
      </c>
      <c r="E571" s="67">
        <f>'Growth Index'!E571/MAX('Growth Index'!E$3:E571)-1</f>
        <v>-2.279109580797456E-2</v>
      </c>
    </row>
    <row r="572" spans="1:5" x14ac:dyDescent="0.25">
      <c r="A572" s="60">
        <f>'Daily Prices'!A572</f>
        <v>42916</v>
      </c>
      <c r="B572" s="68">
        <f>'Growth Index'!B572/MAX('Growth Index'!B$3:B572)-1</f>
        <v>-1.2454182271920522E-2</v>
      </c>
      <c r="C572" s="68">
        <f>'Growth Index'!C572/MAX('Growth Index'!C$3:C572)-1</f>
        <v>-0.12320961753255455</v>
      </c>
      <c r="D572" s="68">
        <f>'Growth Index'!D572/MAX('Growth Index'!D$3:D572)-1</f>
        <v>-3.3084353561098068E-2</v>
      </c>
      <c r="E572" s="68">
        <f>'Growth Index'!E572/MAX('Growth Index'!E$3:E572)-1</f>
        <v>-2.2410056974013215E-2</v>
      </c>
    </row>
    <row r="573" spans="1:5" x14ac:dyDescent="0.25">
      <c r="A573" s="63">
        <f>'Daily Prices'!A573</f>
        <v>42919</v>
      </c>
      <c r="B573" s="67">
        <f>'Growth Index'!B573/MAX('Growth Index'!B$3:B573)-1</f>
        <v>-2.8727400127173119E-3</v>
      </c>
      <c r="C573" s="67">
        <f>'Growth Index'!C573/MAX('Growth Index'!C$3:C573)-1</f>
        <v>-0.129360164431092</v>
      </c>
      <c r="D573" s="67">
        <f>'Growth Index'!D573/MAX('Growth Index'!D$3:D573)-1</f>
        <v>-2.8535969938645378E-2</v>
      </c>
      <c r="E573" s="67">
        <f>'Growth Index'!E573/MAX('Growth Index'!E$3:E573)-1</f>
        <v>-2.0928079991935689E-2</v>
      </c>
    </row>
    <row r="574" spans="1:5" x14ac:dyDescent="0.25">
      <c r="A574" s="60">
        <f>'Daily Prices'!A574</f>
        <v>42920</v>
      </c>
      <c r="B574" s="68">
        <f>'Growth Index'!B574/MAX('Growth Index'!B$3:B574)-1</f>
        <v>-3.2505556252847567E-3</v>
      </c>
      <c r="C574" s="68">
        <f>'Growth Index'!C574/MAX('Growth Index'!C$3:C574)-1</f>
        <v>-0.13447460669856792</v>
      </c>
      <c r="D574" s="68">
        <f>'Growth Index'!D574/MAX('Growth Index'!D$3:D574)-1</f>
        <v>-2.3966190661200759E-2</v>
      </c>
      <c r="E574" s="68">
        <f>'Growth Index'!E574/MAX('Growth Index'!E$3:E574)-1</f>
        <v>-2.1958266306831398E-2</v>
      </c>
    </row>
    <row r="575" spans="1:5" x14ac:dyDescent="0.25">
      <c r="A575" s="63">
        <f>'Daily Prices'!A575</f>
        <v>42922</v>
      </c>
      <c r="B575" s="67">
        <f>'Growth Index'!B575/MAX('Growth Index'!B$3:B575)-1</f>
        <v>0</v>
      </c>
      <c r="C575" s="67">
        <f>'Growth Index'!C575/MAX('Growth Index'!C$3:C575)-1</f>
        <v>-0.1340492860751914</v>
      </c>
      <c r="D575" s="67">
        <f>'Growth Index'!D575/MAX('Growth Index'!D$3:D575)-1</f>
        <v>-1.937491508332867E-2</v>
      </c>
      <c r="E575" s="67">
        <f>'Growth Index'!E575/MAX('Growth Index'!E$3:E575)-1</f>
        <v>-1.8885828493434453E-2</v>
      </c>
    </row>
    <row r="576" spans="1:5" x14ac:dyDescent="0.25">
      <c r="A576" s="60">
        <f>'Daily Prices'!A576</f>
        <v>42923</v>
      </c>
      <c r="B576" s="68">
        <f>'Growth Index'!B576/MAX('Growth Index'!B$3:B576)-1</f>
        <v>-2.7765965111159474E-4</v>
      </c>
      <c r="C576" s="68">
        <f>'Growth Index'!C576/MAX('Growth Index'!C$3:C576)-1</f>
        <v>-0.14178358978906913</v>
      </c>
      <c r="D576" s="68">
        <f>'Growth Index'!D576/MAX('Growth Index'!D$3:D576)-1</f>
        <v>-1.7078277210575199E-2</v>
      </c>
      <c r="E576" s="68">
        <f>'Growth Index'!E576/MAX('Growth Index'!E$3:E576)-1</f>
        <v>-2.1783376150066425E-2</v>
      </c>
    </row>
    <row r="577" spans="1:5" x14ac:dyDescent="0.25">
      <c r="A577" s="63">
        <f>'Daily Prices'!A577</f>
        <v>42927</v>
      </c>
      <c r="B577" s="67">
        <f>'Growth Index'!B577/MAX('Growth Index'!B$3:B577)-1</f>
        <v>0</v>
      </c>
      <c r="C577" s="67">
        <f>'Growth Index'!C577/MAX('Growth Index'!C$3:C577)-1</f>
        <v>-0.14624279363342607</v>
      </c>
      <c r="D577" s="67">
        <f>'Growth Index'!D577/MAX('Growth Index'!D$3:D577)-1</f>
        <v>-1.0237717271271651E-2</v>
      </c>
      <c r="E577" s="67">
        <f>'Growth Index'!E577/MAX('Growth Index'!E$3:E577)-1</f>
        <v>-1.8157719910847248E-2</v>
      </c>
    </row>
    <row r="578" spans="1:5" x14ac:dyDescent="0.25">
      <c r="A578" s="60">
        <f>'Daily Prices'!A578</f>
        <v>42928</v>
      </c>
      <c r="B578" s="68">
        <f>'Growth Index'!B578/MAX('Growth Index'!B$3:B578)-1</f>
        <v>0</v>
      </c>
      <c r="C578" s="68">
        <f>'Growth Index'!C578/MAX('Growth Index'!C$3:C578)-1</f>
        <v>-0.14248852540880952</v>
      </c>
      <c r="D578" s="68">
        <f>'Growth Index'!D578/MAX('Growth Index'!D$3:D578)-1</f>
        <v>-3.3495510382030025E-3</v>
      </c>
      <c r="E578" s="68">
        <f>'Growth Index'!E578/MAX('Growth Index'!E$3:E578)-1</f>
        <v>-1.3845179700001653E-2</v>
      </c>
    </row>
    <row r="579" spans="1:5" x14ac:dyDescent="0.25">
      <c r="A579" s="63">
        <f>'Daily Prices'!A579</f>
        <v>42929</v>
      </c>
      <c r="B579" s="67">
        <f>'Growth Index'!B579/MAX('Growth Index'!B$3:B579)-1</f>
        <v>0</v>
      </c>
      <c r="C579" s="67">
        <f>'Growth Index'!C579/MAX('Growth Index'!C$3:C579)-1</f>
        <v>-0.14182170917724513</v>
      </c>
      <c r="D579" s="67">
        <f>'Growth Index'!D579/MAX('Growth Index'!D$3:D579)-1</f>
        <v>0</v>
      </c>
      <c r="E579" s="67">
        <f>'Growth Index'!E579/MAX('Growth Index'!E$3:E579)-1</f>
        <v>-9.3162623685144608E-3</v>
      </c>
    </row>
    <row r="580" spans="1:5" x14ac:dyDescent="0.25">
      <c r="A580" s="60">
        <f>'Daily Prices'!A580</f>
        <v>42930</v>
      </c>
      <c r="B580" s="68">
        <f>'Growth Index'!B580/MAX('Growth Index'!B$3:B580)-1</f>
        <v>-5.1908114833365548E-4</v>
      </c>
      <c r="C580" s="68">
        <f>'Growth Index'!C580/MAX('Growth Index'!C$3:C580)-1</f>
        <v>-0.13613766057928489</v>
      </c>
      <c r="D580" s="68">
        <f>'Growth Index'!D580/MAX('Growth Index'!D$3:D580)-1</f>
        <v>0</v>
      </c>
      <c r="E580" s="68">
        <f>'Growth Index'!E580/MAX('Growth Index'!E$3:E580)-1</f>
        <v>-6.5346397117193034E-3</v>
      </c>
    </row>
    <row r="581" spans="1:5" x14ac:dyDescent="0.25">
      <c r="A581" s="63">
        <f>'Daily Prices'!A581</f>
        <v>42933</v>
      </c>
      <c r="B581" s="67">
        <f>'Growth Index'!B581/MAX('Growth Index'!B$3:B581)-1</f>
        <v>0</v>
      </c>
      <c r="C581" s="67">
        <f>'Growth Index'!C581/MAX('Growth Index'!C$3:C581)-1</f>
        <v>-0.1325529089462113</v>
      </c>
      <c r="D581" s="67">
        <f>'Growth Index'!D581/MAX('Growth Index'!D$3:D581)-1</f>
        <v>0</v>
      </c>
      <c r="E581" s="67">
        <f>'Growth Index'!E581/MAX('Growth Index'!E$3:E581)-1</f>
        <v>-2.9996645315429893E-3</v>
      </c>
    </row>
    <row r="582" spans="1:5" x14ac:dyDescent="0.25">
      <c r="A582" s="60">
        <f>'Daily Prices'!A582</f>
        <v>42934</v>
      </c>
      <c r="B582" s="68">
        <f>'Growth Index'!B582/MAX('Growth Index'!B$3:B582)-1</f>
        <v>-1.1341932820739475E-2</v>
      </c>
      <c r="C582" s="68">
        <f>'Growth Index'!C582/MAX('Growth Index'!C$3:C582)-1</f>
        <v>-0.12854939016624423</v>
      </c>
      <c r="D582" s="68">
        <f>'Growth Index'!D582/MAX('Growth Index'!D$3:D582)-1</f>
        <v>-3.9800575437821673E-3</v>
      </c>
      <c r="E582" s="68">
        <f>'Growth Index'!E582/MAX('Growth Index'!E$3:E582)-1</f>
        <v>-5.7418956282390132E-3</v>
      </c>
    </row>
    <row r="583" spans="1:5" x14ac:dyDescent="0.25">
      <c r="A583" s="63">
        <f>'Daily Prices'!A583</f>
        <v>42935</v>
      </c>
      <c r="B583" s="67">
        <f>'Growth Index'!B583/MAX('Growth Index'!B$3:B583)-1</f>
        <v>-3.7234861782371453E-3</v>
      </c>
      <c r="C583" s="67">
        <f>'Growth Index'!C583/MAX('Growth Index'!C$3:C583)-1</f>
        <v>-0.12809392355107274</v>
      </c>
      <c r="D583" s="67">
        <f>'Growth Index'!D583/MAX('Growth Index'!D$3:D583)-1</f>
        <v>0</v>
      </c>
      <c r="E583" s="67">
        <f>'Growth Index'!E583/MAX('Growth Index'!E$3:E583)-1</f>
        <v>-1.4151551645138483E-3</v>
      </c>
    </row>
    <row r="584" spans="1:5" x14ac:dyDescent="0.25">
      <c r="A584" s="60">
        <f>'Daily Prices'!A584</f>
        <v>42936</v>
      </c>
      <c r="B584" s="68">
        <f>'Growth Index'!B584/MAX('Growth Index'!B$3:B584)-1</f>
        <v>-5.311961609713034E-3</v>
      </c>
      <c r="C584" s="68">
        <f>'Growth Index'!C584/MAX('Growth Index'!C$3:C584)-1</f>
        <v>-0.12929921709985248</v>
      </c>
      <c r="D584" s="68">
        <f>'Growth Index'!D584/MAX('Growth Index'!D$3:D584)-1</f>
        <v>-4.1270951076930462E-3</v>
      </c>
      <c r="E584" s="68">
        <f>'Growth Index'!E584/MAX('Growth Index'!E$3:E584)-1</f>
        <v>-3.6813423136370371E-3</v>
      </c>
    </row>
    <row r="585" spans="1:5" x14ac:dyDescent="0.25">
      <c r="A585" s="63">
        <f>'Daily Prices'!A585</f>
        <v>42937</v>
      </c>
      <c r="B585" s="67">
        <f>'Growth Index'!B585/MAX('Growth Index'!B$3:B585)-1</f>
        <v>-1.4307190883302567E-3</v>
      </c>
      <c r="C585" s="67">
        <f>'Growth Index'!C585/MAX('Growth Index'!C$3:C585)-1</f>
        <v>-0.12189826688945238</v>
      </c>
      <c r="D585" s="67">
        <f>'Growth Index'!D585/MAX('Growth Index'!D$3:D585)-1</f>
        <v>-2.7319751144259108E-3</v>
      </c>
      <c r="E585" s="67">
        <f>'Growth Index'!E585/MAX('Growth Index'!E$3:E585)-1</f>
        <v>0</v>
      </c>
    </row>
    <row r="586" spans="1:5" x14ac:dyDescent="0.25">
      <c r="A586" s="60">
        <f>'Daily Prices'!A586</f>
        <v>42940</v>
      </c>
      <c r="B586" s="68">
        <f>'Growth Index'!B586/MAX('Growth Index'!B$3:B586)-1</f>
        <v>0</v>
      </c>
      <c r="C586" s="68">
        <f>'Growth Index'!C586/MAX('Growth Index'!C$3:C586)-1</f>
        <v>-0.1169051731614118</v>
      </c>
      <c r="D586" s="68">
        <f>'Growth Index'!D586/MAX('Growth Index'!D$3:D586)-1</f>
        <v>0</v>
      </c>
      <c r="E586" s="68">
        <f>'Growth Index'!E586/MAX('Growth Index'!E$3:E586)-1</f>
        <v>0</v>
      </c>
    </row>
    <row r="587" spans="1:5" x14ac:dyDescent="0.25">
      <c r="A587" s="63">
        <f>'Daily Prices'!A587</f>
        <v>42941</v>
      </c>
      <c r="B587" s="67">
        <f>'Growth Index'!B587/MAX('Growth Index'!B$3:B587)-1</f>
        <v>-5.4580633116729782E-4</v>
      </c>
      <c r="C587" s="67">
        <f>'Growth Index'!C587/MAX('Growth Index'!C$3:C587)-1</f>
        <v>-0.11709882839131647</v>
      </c>
      <c r="D587" s="67">
        <f>'Growth Index'!D587/MAX('Growth Index'!D$3:D587)-1</f>
        <v>0</v>
      </c>
      <c r="E587" s="67">
        <f>'Growth Index'!E587/MAX('Growth Index'!E$3:E587)-1</f>
        <v>0</v>
      </c>
    </row>
    <row r="588" spans="1:5" x14ac:dyDescent="0.25">
      <c r="A588" s="60">
        <f>'Daily Prices'!A588</f>
        <v>42942</v>
      </c>
      <c r="B588" s="68">
        <f>'Growth Index'!B588/MAX('Growth Index'!B$3:B588)-1</f>
        <v>0</v>
      </c>
      <c r="C588" s="68">
        <f>'Growth Index'!C588/MAX('Growth Index'!C$3:C588)-1</f>
        <v>-0.12303125374776591</v>
      </c>
      <c r="D588" s="68">
        <f>'Growth Index'!D588/MAX('Growth Index'!D$3:D588)-1</f>
        <v>0</v>
      </c>
      <c r="E588" s="68">
        <f>'Growth Index'!E588/MAX('Growth Index'!E$3:E588)-1</f>
        <v>-8.4270670279718018E-5</v>
      </c>
    </row>
    <row r="589" spans="1:5" x14ac:dyDescent="0.25">
      <c r="A589" s="63">
        <f>'Daily Prices'!A589</f>
        <v>42943</v>
      </c>
      <c r="B589" s="67">
        <f>'Growth Index'!B589/MAX('Growth Index'!B$3:B589)-1</f>
        <v>0</v>
      </c>
      <c r="C589" s="67">
        <f>'Growth Index'!C589/MAX('Growth Index'!C$3:C589)-1</f>
        <v>-0.11610215384372979</v>
      </c>
      <c r="D589" s="67">
        <f>'Growth Index'!D589/MAX('Growth Index'!D$3:D589)-1</f>
        <v>-4.2861107234576368E-3</v>
      </c>
      <c r="E589" s="67">
        <f>'Growth Index'!E589/MAX('Growth Index'!E$3:E589)-1</f>
        <v>0</v>
      </c>
    </row>
    <row r="590" spans="1:5" x14ac:dyDescent="0.25">
      <c r="A590" s="60">
        <f>'Daily Prices'!A590</f>
        <v>42944</v>
      </c>
      <c r="B590" s="68">
        <f>'Growth Index'!B590/MAX('Growth Index'!B$3:B590)-1</f>
        <v>-2.2672179796375813E-3</v>
      </c>
      <c r="C590" s="68">
        <f>'Growth Index'!C590/MAX('Growth Index'!C$3:C590)-1</f>
        <v>-0.11419727668099988</v>
      </c>
      <c r="D590" s="68">
        <f>'Growth Index'!D590/MAX('Growth Index'!D$3:D590)-1</f>
        <v>-5.1715647351899818E-3</v>
      </c>
      <c r="E590" s="68">
        <f>'Growth Index'!E590/MAX('Growth Index'!E$3:E590)-1</f>
        <v>-8.4910061185161645E-5</v>
      </c>
    </row>
    <row r="591" spans="1:5" x14ac:dyDescent="0.25">
      <c r="A591" s="63">
        <f>'Daily Prices'!A591</f>
        <v>42947</v>
      </c>
      <c r="B591" s="67">
        <f>'Growth Index'!B591/MAX('Growth Index'!B$3:B591)-1</f>
        <v>0</v>
      </c>
      <c r="C591" s="67">
        <f>'Growth Index'!C591/MAX('Growth Index'!C$3:C591)-1</f>
        <v>-0.11151908929395282</v>
      </c>
      <c r="D591" s="67">
        <f>'Growth Index'!D591/MAX('Growth Index'!D$3:D591)-1</f>
        <v>0</v>
      </c>
      <c r="E591" s="67">
        <f>'Growth Index'!E591/MAX('Growth Index'!E$3:E591)-1</f>
        <v>0</v>
      </c>
    </row>
    <row r="592" spans="1:5" x14ac:dyDescent="0.25">
      <c r="A592" s="60">
        <f>'Daily Prices'!A592</f>
        <v>42949</v>
      </c>
      <c r="B592" s="68">
        <f>'Growth Index'!B592/MAX('Growth Index'!B$3:B592)-1</f>
        <v>-1.1748445483829029E-3</v>
      </c>
      <c r="C592" s="68">
        <f>'Growth Index'!C592/MAX('Growth Index'!C$3:C592)-1</f>
        <v>-0.11756346987355504</v>
      </c>
      <c r="D592" s="68">
        <f>'Growth Index'!D592/MAX('Growth Index'!D$3:D592)-1</f>
        <v>-4.5003458561426735E-3</v>
      </c>
      <c r="E592" s="68">
        <f>'Growth Index'!E592/MAX('Growth Index'!E$3:E592)-1</f>
        <v>-4.423777355475722E-3</v>
      </c>
    </row>
    <row r="593" spans="1:5" x14ac:dyDescent="0.25">
      <c r="A593" s="63">
        <f>'Daily Prices'!A593</f>
        <v>42950</v>
      </c>
      <c r="B593" s="67">
        <f>'Growth Index'!B593/MAX('Growth Index'!B$3:B593)-1</f>
        <v>-8.5210060359945938E-3</v>
      </c>
      <c r="C593" s="67">
        <f>'Growth Index'!C593/MAX('Growth Index'!C$3:C593)-1</f>
        <v>-0.11762824006607431</v>
      </c>
      <c r="D593" s="67">
        <f>'Growth Index'!D593/MAX('Growth Index'!D$3:D593)-1</f>
        <v>-8.9804385994579627E-3</v>
      </c>
      <c r="E593" s="67">
        <f>'Growth Index'!E593/MAX('Growth Index'!E$3:E593)-1</f>
        <v>-7.9938182477976572E-3</v>
      </c>
    </row>
    <row r="594" spans="1:5" x14ac:dyDescent="0.25">
      <c r="A594" s="60">
        <f>'Daily Prices'!A594</f>
        <v>42955</v>
      </c>
      <c r="B594" s="68">
        <f>'Growth Index'!B594/MAX('Growth Index'!B$3:B594)-1</f>
        <v>-1.54006127644708E-2</v>
      </c>
      <c r="C594" s="68">
        <f>'Growth Index'!C594/MAX('Growth Index'!C$3:C594)-1</f>
        <v>-0.12220628028388536</v>
      </c>
      <c r="D594" s="68">
        <f>'Growth Index'!D594/MAX('Growth Index'!D$3:D594)-1</f>
        <v>-1.344036937596349E-2</v>
      </c>
      <c r="E594" s="68">
        <f>'Growth Index'!E594/MAX('Growth Index'!E$3:E594)-1</f>
        <v>-1.3456853070472619E-2</v>
      </c>
    </row>
    <row r="595" spans="1:5" x14ac:dyDescent="0.25">
      <c r="A595" s="63">
        <f>'Daily Prices'!A595</f>
        <v>42956</v>
      </c>
      <c r="B595" s="67">
        <f>'Growth Index'!B595/MAX('Growth Index'!B$3:B595)-1</f>
        <v>-2.2054477111137283E-2</v>
      </c>
      <c r="C595" s="67">
        <f>'Growth Index'!C595/MAX('Growth Index'!C$3:C595)-1</f>
        <v>-0.11266845984345897</v>
      </c>
      <c r="D595" s="67">
        <f>'Growth Index'!D595/MAX('Growth Index'!D$3:D595)-1</f>
        <v>-2.8951174861349127E-2</v>
      </c>
      <c r="E595" s="67">
        <f>'Growth Index'!E595/MAX('Growth Index'!E$3:E595)-1</f>
        <v>-1.5822334508582836E-2</v>
      </c>
    </row>
    <row r="596" spans="1:5" x14ac:dyDescent="0.25">
      <c r="A596" s="60">
        <f>'Daily Prices'!A596</f>
        <v>42958</v>
      </c>
      <c r="B596" s="68">
        <f>'Growth Index'!B596/MAX('Growth Index'!B$3:B596)-1</f>
        <v>-4.0023140131890123E-2</v>
      </c>
      <c r="C596" s="68">
        <f>'Growth Index'!C596/MAX('Growth Index'!C$3:C596)-1</f>
        <v>-0.10001970411927119</v>
      </c>
      <c r="D596" s="68">
        <f>'Growth Index'!D596/MAX('Growth Index'!D$3:D596)-1</f>
        <v>-3.3786025391430052E-2</v>
      </c>
      <c r="E596" s="68">
        <f>'Growth Index'!E596/MAX('Growth Index'!E$3:E596)-1</f>
        <v>-1.7105639613405832E-2</v>
      </c>
    </row>
    <row r="597" spans="1:5" x14ac:dyDescent="0.25">
      <c r="A597" s="63">
        <f>'Daily Prices'!A597</f>
        <v>42961</v>
      </c>
      <c r="B597" s="67">
        <f>'Growth Index'!B597/MAX('Growth Index'!B$3:B597)-1</f>
        <v>-3.2782161061961079E-2</v>
      </c>
      <c r="C597" s="67">
        <f>'Growth Index'!C597/MAX('Growth Index'!C$3:C597)-1</f>
        <v>-0.10264382532538019</v>
      </c>
      <c r="D597" s="67">
        <f>'Growth Index'!D597/MAX('Growth Index'!D$3:D597)-1</f>
        <v>-3.8596803208540975E-2</v>
      </c>
      <c r="E597" s="67">
        <f>'Growth Index'!E597/MAX('Growth Index'!E$3:E597)-1</f>
        <v>-1.7495986905624483E-2</v>
      </c>
    </row>
    <row r="598" spans="1:5" x14ac:dyDescent="0.25">
      <c r="A598" s="60">
        <f>'Daily Prices'!A598</f>
        <v>42963</v>
      </c>
      <c r="B598" s="68">
        <f>'Growth Index'!B598/MAX('Growth Index'!B$3:B598)-1</f>
        <v>-2.288332686451211E-2</v>
      </c>
      <c r="C598" s="68">
        <f>'Growth Index'!C598/MAX('Growth Index'!C$3:C598)-1</f>
        <v>-0.10772823082567051</v>
      </c>
      <c r="D598" s="68">
        <f>'Growth Index'!D598/MAX('Growth Index'!D$3:D598)-1</f>
        <v>-3.1750391779225562E-2</v>
      </c>
      <c r="E598" s="68">
        <f>'Growth Index'!E598/MAX('Growth Index'!E$3:E598)-1</f>
        <v>-1.460714138264374E-2</v>
      </c>
    </row>
    <row r="599" spans="1:5" x14ac:dyDescent="0.25">
      <c r="A599" s="63">
        <f>'Daily Prices'!A599</f>
        <v>42964</v>
      </c>
      <c r="B599" s="67">
        <f>'Growth Index'!B599/MAX('Growth Index'!B$3:B599)-1</f>
        <v>-2.21276742322144E-2</v>
      </c>
      <c r="C599" s="67">
        <f>'Growth Index'!C599/MAX('Growth Index'!C$3:C599)-1</f>
        <v>-9.9613497802287454E-2</v>
      </c>
      <c r="D599" s="67">
        <f>'Growth Index'!D599/MAX('Growth Index'!D$3:D599)-1</f>
        <v>-2.9389396001073487E-2</v>
      </c>
      <c r="E599" s="67">
        <f>'Growth Index'!E599/MAX('Growth Index'!E$3:E599)-1</f>
        <v>-1.007303828092343E-2</v>
      </c>
    </row>
    <row r="600" spans="1:5" x14ac:dyDescent="0.25">
      <c r="A600" s="60">
        <f>'Daily Prices'!A600</f>
        <v>42965</v>
      </c>
      <c r="B600" s="68">
        <f>'Growth Index'!B600/MAX('Growth Index'!B$3:B600)-1</f>
        <v>-3.0455538284862138E-2</v>
      </c>
      <c r="C600" s="68">
        <f>'Growth Index'!C600/MAX('Growth Index'!C$3:C600)-1</f>
        <v>-9.2977119847571621E-2</v>
      </c>
      <c r="D600" s="68">
        <f>'Growth Index'!D600/MAX('Growth Index'!D$3:D600)-1</f>
        <v>-3.9616143685725635E-2</v>
      </c>
      <c r="E600" s="68">
        <f>'Growth Index'!E600/MAX('Growth Index'!E$3:E600)-1</f>
        <v>-1.2812740089054198E-2</v>
      </c>
    </row>
    <row r="601" spans="1:5" x14ac:dyDescent="0.25">
      <c r="A601" s="63">
        <f>'Daily Prices'!A601</f>
        <v>42968</v>
      </c>
      <c r="B601" s="67">
        <f>'Growth Index'!B601/MAX('Growth Index'!B$3:B601)-1</f>
        <v>-3.8631164627706438E-2</v>
      </c>
      <c r="C601" s="67">
        <f>'Growth Index'!C601/MAX('Growth Index'!C$3:C601)-1</f>
        <v>-9.3743112023157327E-2</v>
      </c>
      <c r="D601" s="67">
        <f>'Growth Index'!D601/MAX('Growth Index'!D$3:D601)-1</f>
        <v>-5.2008592944957299E-2</v>
      </c>
      <c r="E601" s="67">
        <f>'Growth Index'!E601/MAX('Growth Index'!E$3:E601)-1</f>
        <v>-1.9465029580126192E-2</v>
      </c>
    </row>
    <row r="602" spans="1:5" x14ac:dyDescent="0.25">
      <c r="A602" s="60">
        <f>'Daily Prices'!A602</f>
        <v>42969</v>
      </c>
      <c r="B602" s="68">
        <f>'Growth Index'!B602/MAX('Growth Index'!B$3:B602)-1</f>
        <v>-3.761624656234952E-2</v>
      </c>
      <c r="C602" s="68">
        <f>'Growth Index'!C602/MAX('Growth Index'!C$3:C602)-1</f>
        <v>-0.10127775315369381</v>
      </c>
      <c r="D602" s="68">
        <f>'Growth Index'!D602/MAX('Growth Index'!D$3:D602)-1</f>
        <v>-5.5234916698289616E-2</v>
      </c>
      <c r="E602" s="68">
        <f>'Growth Index'!E602/MAX('Growth Index'!E$3:E602)-1</f>
        <v>-2.3416484423668726E-2</v>
      </c>
    </row>
    <row r="603" spans="1:5" x14ac:dyDescent="0.25">
      <c r="A603" s="63">
        <f>'Daily Prices'!A603</f>
        <v>42970</v>
      </c>
      <c r="B603" s="67">
        <f>'Growth Index'!B603/MAX('Growth Index'!B$3:B603)-1</f>
        <v>-2.9122920109955541E-2</v>
      </c>
      <c r="C603" s="67">
        <f>'Growth Index'!C603/MAX('Growth Index'!C$3:C603)-1</f>
        <v>-9.9951001840865805E-2</v>
      </c>
      <c r="D603" s="67">
        <f>'Growth Index'!D603/MAX('Growth Index'!D$3:D603)-1</f>
        <v>-4.0408434804285021E-2</v>
      </c>
      <c r="E603" s="67">
        <f>'Growth Index'!E603/MAX('Growth Index'!E$3:E603)-1</f>
        <v>-1.5656467864675006E-2</v>
      </c>
    </row>
    <row r="604" spans="1:5" x14ac:dyDescent="0.25">
      <c r="A604" s="60">
        <f>'Daily Prices'!A604</f>
        <v>42971</v>
      </c>
      <c r="B604" s="68">
        <f>'Growth Index'!B604/MAX('Growth Index'!B$3:B604)-1</f>
        <v>-2.826023975440195E-2</v>
      </c>
      <c r="C604" s="68">
        <f>'Growth Index'!C604/MAX('Growth Index'!C$3:C604)-1</f>
        <v>-9.8461942760621146E-2</v>
      </c>
      <c r="D604" s="68">
        <f>'Growth Index'!D604/MAX('Growth Index'!D$3:D604)-1</f>
        <v>-3.6234219672635959E-2</v>
      </c>
      <c r="E604" s="68">
        <f>'Growth Index'!E604/MAX('Growth Index'!E$3:E604)-1</f>
        <v>-1.3458101190889082E-2</v>
      </c>
    </row>
    <row r="605" spans="1:5" x14ac:dyDescent="0.25">
      <c r="A605" s="63">
        <f>'Daily Prices'!A605</f>
        <v>42975</v>
      </c>
      <c r="B605" s="67">
        <f>'Growth Index'!B605/MAX('Growth Index'!B$3:B605)-1</f>
        <v>-2.3500581578806412E-2</v>
      </c>
      <c r="C605" s="67">
        <f>'Growth Index'!C605/MAX('Growth Index'!C$3:C605)-1</f>
        <v>-0.10112003281980497</v>
      </c>
      <c r="D605" s="67">
        <f>'Growth Index'!D605/MAX('Growth Index'!D$3:D605)-1</f>
        <v>-2.9824441625292297E-2</v>
      </c>
      <c r="E605" s="67">
        <f>'Growth Index'!E605/MAX('Growth Index'!E$3:E605)-1</f>
        <v>-1.1203562114041055E-2</v>
      </c>
    </row>
    <row r="606" spans="1:5" x14ac:dyDescent="0.25">
      <c r="A606" s="60">
        <f>'Daily Prices'!A606</f>
        <v>42976</v>
      </c>
      <c r="B606" s="68">
        <f>'Growth Index'!B606/MAX('Growth Index'!B$3:B606)-1</f>
        <v>-3.4647149894786677E-2</v>
      </c>
      <c r="C606" s="68">
        <f>'Growth Index'!C606/MAX('Growth Index'!C$3:C606)-1</f>
        <v>-7.9128750254215952E-2</v>
      </c>
      <c r="D606" s="68">
        <f>'Growth Index'!D606/MAX('Growth Index'!D$3:D606)-1</f>
        <v>-4.0248071271269947E-2</v>
      </c>
      <c r="E606" s="68">
        <f>'Growth Index'!E606/MAX('Growth Index'!E$3:E606)-1</f>
        <v>-8.1003082004587057E-3</v>
      </c>
    </row>
    <row r="607" spans="1:5" x14ac:dyDescent="0.25">
      <c r="A607" s="63">
        <f>'Daily Prices'!A607</f>
        <v>42977</v>
      </c>
      <c r="B607" s="67">
        <f>'Growth Index'!B607/MAX('Growth Index'!B$3:B607)-1</f>
        <v>-2.6710183072765847E-2</v>
      </c>
      <c r="C607" s="67">
        <f>'Growth Index'!C607/MAX('Growth Index'!C$3:C607)-1</f>
        <v>-8.5452308931751597E-2</v>
      </c>
      <c r="D607" s="67">
        <f>'Growth Index'!D607/MAX('Growth Index'!D$3:D607)-1</f>
        <v>-3.2553797202053203E-2</v>
      </c>
      <c r="E607" s="67">
        <f>'Growth Index'!E607/MAX('Growth Index'!E$3:E607)-1</f>
        <v>-5.9926612532493762E-3</v>
      </c>
    </row>
    <row r="608" spans="1:5" x14ac:dyDescent="0.25">
      <c r="A608" s="60">
        <f>'Daily Prices'!A608</f>
        <v>42978</v>
      </c>
      <c r="B608" s="68">
        <f>'Growth Index'!B608/MAX('Growth Index'!B$3:B608)-1</f>
        <v>-2.4125832617251985E-2</v>
      </c>
      <c r="C608" s="68">
        <f>'Growth Index'!C608/MAX('Growth Index'!C$3:C608)-1</f>
        <v>-8.3324067445755934E-2</v>
      </c>
      <c r="D608" s="68">
        <f>'Growth Index'!D608/MAX('Growth Index'!D$3:D608)-1</f>
        <v>-3.1677354922604595E-2</v>
      </c>
      <c r="E608" s="68">
        <f>'Growth Index'!E608/MAX('Growth Index'!E$3:E608)-1</f>
        <v>-4.0054407104372913E-3</v>
      </c>
    </row>
    <row r="609" spans="1:5" x14ac:dyDescent="0.25">
      <c r="A609" s="63">
        <f>'Daily Prices'!A609</f>
        <v>42979</v>
      </c>
      <c r="B609" s="67">
        <f>'Growth Index'!B609/MAX('Growth Index'!B$3:B609)-1</f>
        <v>-1.9151503893287014E-2</v>
      </c>
      <c r="C609" s="67">
        <f>'Growth Index'!C609/MAX('Growth Index'!C$3:C609)-1</f>
        <v>-7.9622882380603444E-2</v>
      </c>
      <c r="D609" s="67">
        <f>'Growth Index'!D609/MAX('Growth Index'!D$3:D609)-1</f>
        <v>-4.8553830877845705E-2</v>
      </c>
      <c r="E609" s="67">
        <f>'Growth Index'!E609/MAX('Growth Index'!E$3:E609)-1</f>
        <v>-6.0814242101753235E-3</v>
      </c>
    </row>
    <row r="610" spans="1:5" x14ac:dyDescent="0.25">
      <c r="A610" s="60">
        <f>'Daily Prices'!A610</f>
        <v>42983</v>
      </c>
      <c r="B610" s="68">
        <f>'Growth Index'!B610/MAX('Growth Index'!B$3:B610)-1</f>
        <v>-2.1694334973399676E-2</v>
      </c>
      <c r="C610" s="68">
        <f>'Growth Index'!C610/MAX('Growth Index'!C$3:C610)-1</f>
        <v>-6.4868822338089549E-2</v>
      </c>
      <c r="D610" s="68">
        <f>'Growth Index'!D610/MAX('Growth Index'!D$3:D610)-1</f>
        <v>-6.5136174043653683E-2</v>
      </c>
      <c r="E610" s="68">
        <f>'Growth Index'!E610/MAX('Growth Index'!E$3:E610)-1</f>
        <v>-5.6780265116870288E-3</v>
      </c>
    </row>
    <row r="611" spans="1:5" x14ac:dyDescent="0.25">
      <c r="A611" s="63">
        <f>'Daily Prices'!A611</f>
        <v>42984</v>
      </c>
      <c r="B611" s="67">
        <f>'Growth Index'!B611/MAX('Growth Index'!B$3:B611)-1</f>
        <v>-2.6233171582047854E-2</v>
      </c>
      <c r="C611" s="67">
        <f>'Growth Index'!C611/MAX('Growth Index'!C$3:C611)-1</f>
        <v>-6.3791758479049498E-2</v>
      </c>
      <c r="D611" s="67">
        <f>'Growth Index'!D611/MAX('Growth Index'!D$3:D611)-1</f>
        <v>-4.6718184113213379E-2</v>
      </c>
      <c r="E611" s="67">
        <f>'Growth Index'!E611/MAX('Growth Index'!E$3:E611)-1</f>
        <v>-7.2705731308764232E-4</v>
      </c>
    </row>
    <row r="612" spans="1:5" x14ac:dyDescent="0.25">
      <c r="A612" s="60">
        <f>'Daily Prices'!A612</f>
        <v>42986</v>
      </c>
      <c r="B612" s="68">
        <f>'Growth Index'!B612/MAX('Growth Index'!B$3:B612)-1</f>
        <v>-2.5447378958718292E-2</v>
      </c>
      <c r="C612" s="68">
        <f>'Growth Index'!C612/MAX('Growth Index'!C$3:C612)-1</f>
        <v>-5.9802985021152111E-2</v>
      </c>
      <c r="D612" s="68">
        <f>'Growth Index'!D612/MAX('Growth Index'!D$3:D612)-1</f>
        <v>-2.5270752390765927E-2</v>
      </c>
      <c r="E612" s="68">
        <f>'Growth Index'!E612/MAX('Growth Index'!E$3:E612)-1</f>
        <v>0</v>
      </c>
    </row>
    <row r="613" spans="1:5" x14ac:dyDescent="0.25">
      <c r="A613" s="63">
        <f>'Daily Prices'!A613</f>
        <v>42989</v>
      </c>
      <c r="B613" s="67">
        <f>'Growth Index'!B613/MAX('Growth Index'!B$3:B613)-1</f>
        <v>-1.9461207678685088E-2</v>
      </c>
      <c r="C613" s="67">
        <f>'Growth Index'!C613/MAX('Growth Index'!C$3:C613)-1</f>
        <v>-6.8342383320262323E-2</v>
      </c>
      <c r="D613" s="67">
        <f>'Growth Index'!D613/MAX('Growth Index'!D$3:D613)-1</f>
        <v>-1.786185253616801E-2</v>
      </c>
      <c r="E613" s="67">
        <f>'Growth Index'!E613/MAX('Growth Index'!E$3:E613)-1</f>
        <v>0</v>
      </c>
    </row>
    <row r="614" spans="1:5" x14ac:dyDescent="0.25">
      <c r="A614" s="60">
        <f>'Daily Prices'!A614</f>
        <v>42991</v>
      </c>
      <c r="B614" s="68">
        <f>'Growth Index'!B614/MAX('Growth Index'!B$3:B614)-1</f>
        <v>-1.0103970667022288E-2</v>
      </c>
      <c r="C614" s="68">
        <f>'Growth Index'!C614/MAX('Growth Index'!C$3:C614)-1</f>
        <v>-7.00497823918107E-2</v>
      </c>
      <c r="D614" s="68">
        <f>'Growth Index'!D614/MAX('Growth Index'!D$3:D614)-1</f>
        <v>-1.039663776418287E-2</v>
      </c>
      <c r="E614" s="68">
        <f>'Growth Index'!E614/MAX('Growth Index'!E$3:E614)-1</f>
        <v>0</v>
      </c>
    </row>
    <row r="615" spans="1:5" x14ac:dyDescent="0.25">
      <c r="A615" s="63">
        <f>'Daily Prices'!A615</f>
        <v>42992</v>
      </c>
      <c r="B615" s="67">
        <f>'Growth Index'!B615/MAX('Growth Index'!B$3:B615)-1</f>
        <v>-8.3964479097912159E-3</v>
      </c>
      <c r="C615" s="67">
        <f>'Growth Index'!C615/MAX('Growth Index'!C$3:C615)-1</f>
        <v>-7.1066226593435977E-2</v>
      </c>
      <c r="D615" s="67">
        <f>'Growth Index'!D615/MAX('Growth Index'!D$3:D615)-1</f>
        <v>-5.8810547157196469E-3</v>
      </c>
      <c r="E615" s="67">
        <f>'Growth Index'!E615/MAX('Growth Index'!E$3:E615)-1</f>
        <v>0</v>
      </c>
    </row>
    <row r="616" spans="1:5" x14ac:dyDescent="0.25">
      <c r="A616" s="60">
        <f>'Daily Prices'!A616</f>
        <v>42993</v>
      </c>
      <c r="B616" s="68">
        <f>'Growth Index'!B616/MAX('Growth Index'!B$3:B616)-1</f>
        <v>-7.4528816599380709E-3</v>
      </c>
      <c r="C616" s="68">
        <f>'Growth Index'!C616/MAX('Growth Index'!C$3:C616)-1</f>
        <v>-7.3457699384602893E-2</v>
      </c>
      <c r="D616" s="68">
        <f>'Growth Index'!D616/MAX('Growth Index'!D$3:D616)-1</f>
        <v>-6.3732596190332336E-3</v>
      </c>
      <c r="E616" s="68">
        <f>'Growth Index'!E616/MAX('Growth Index'!E$3:E616)-1</f>
        <v>-8.9283929156824815E-4</v>
      </c>
    </row>
    <row r="617" spans="1:5" x14ac:dyDescent="0.25">
      <c r="A617" s="63">
        <f>'Daily Prices'!A617</f>
        <v>42996</v>
      </c>
      <c r="B617" s="67">
        <f>'Growth Index'!B617/MAX('Growth Index'!B$3:B617)-1</f>
        <v>-2.80424936967405E-3</v>
      </c>
      <c r="C617" s="67">
        <f>'Growth Index'!C617/MAX('Growth Index'!C$3:C617)-1</f>
        <v>-8.0416726831218699E-2</v>
      </c>
      <c r="D617" s="67">
        <f>'Growth Index'!D617/MAX('Growth Index'!D$3:D617)-1</f>
        <v>-9.097851922534872E-4</v>
      </c>
      <c r="E617" s="67">
        <f>'Growth Index'!E617/MAX('Growth Index'!E$3:E617)-1</f>
        <v>-8.4256734056731286E-4</v>
      </c>
    </row>
    <row r="618" spans="1:5" x14ac:dyDescent="0.25">
      <c r="A618" s="60">
        <f>'Daily Prices'!A618</f>
        <v>42997</v>
      </c>
      <c r="B618" s="68">
        <f>'Growth Index'!B618/MAX('Growth Index'!B$3:B618)-1</f>
        <v>-3.462100806582713E-3</v>
      </c>
      <c r="C618" s="68">
        <f>'Growth Index'!C618/MAX('Growth Index'!C$3:C618)-1</f>
        <v>-8.0247865587321554E-2</v>
      </c>
      <c r="D618" s="68">
        <f>'Growth Index'!D618/MAX('Growth Index'!D$3:D618)-1</f>
        <v>-3.6200876759806544E-4</v>
      </c>
      <c r="E618" s="68">
        <f>'Growth Index'!E618/MAX('Growth Index'!E$3:E618)-1</f>
        <v>-8.0257771010383561E-4</v>
      </c>
    </row>
    <row r="619" spans="1:5" x14ac:dyDescent="0.25">
      <c r="A619" s="63">
        <f>'Daily Prices'!A619</f>
        <v>42998</v>
      </c>
      <c r="B619" s="67">
        <f>'Growth Index'!B619/MAX('Growth Index'!B$3:B619)-1</f>
        <v>-3.5193052793573987E-3</v>
      </c>
      <c r="C619" s="67">
        <f>'Growth Index'!C619/MAX('Growth Index'!C$3:C619)-1</f>
        <v>-7.8409396986227731E-2</v>
      </c>
      <c r="D619" s="67">
        <f>'Growth Index'!D619/MAX('Growth Index'!D$3:D619)-1</f>
        <v>-1.509957622745306E-3</v>
      </c>
      <c r="E619" s="67">
        <f>'Growth Index'!E619/MAX('Growth Index'!E$3:E619)-1</f>
        <v>-3.6510984024373805E-4</v>
      </c>
    </row>
    <row r="620" spans="1:5" x14ac:dyDescent="0.25">
      <c r="A620" s="60">
        <f>'Daily Prices'!A620</f>
        <v>42999</v>
      </c>
      <c r="B620" s="68">
        <f>'Growth Index'!B620/MAX('Growth Index'!B$3:B620)-1</f>
        <v>-4.4564129597037816E-3</v>
      </c>
      <c r="C620" s="68">
        <f>'Growth Index'!C620/MAX('Growth Index'!C$3:C620)-1</f>
        <v>-8.3809570828113467E-2</v>
      </c>
      <c r="D620" s="68">
        <f>'Growth Index'!D620/MAX('Growth Index'!D$3:D620)-1</f>
        <v>-7.7657231680846595E-3</v>
      </c>
      <c r="E620" s="68">
        <f>'Growth Index'!E620/MAX('Growth Index'!E$3:E620)-1</f>
        <v>-4.8690070934122032E-3</v>
      </c>
    </row>
    <row r="621" spans="1:5" x14ac:dyDescent="0.25">
      <c r="A621" s="63">
        <f>'Daily Prices'!A621</f>
        <v>43000</v>
      </c>
      <c r="B621" s="67">
        <f>'Growth Index'!B621/MAX('Growth Index'!B$3:B621)-1</f>
        <v>-1.8222392537092014E-2</v>
      </c>
      <c r="C621" s="67">
        <f>'Growth Index'!C621/MAX('Growth Index'!C$3:C621)-1</f>
        <v>-8.2653100679090596E-2</v>
      </c>
      <c r="D621" s="67">
        <f>'Growth Index'!D621/MAX('Growth Index'!D$3:D621)-1</f>
        <v>-3.2657001455973722E-2</v>
      </c>
      <c r="E621" s="67">
        <f>'Growth Index'!E621/MAX('Growth Index'!E$3:E621)-1</f>
        <v>-1.5983827628011427E-2</v>
      </c>
    </row>
    <row r="622" spans="1:5" x14ac:dyDescent="0.25">
      <c r="A622" s="60">
        <f>'Daily Prices'!A622</f>
        <v>43003</v>
      </c>
      <c r="B622" s="68">
        <f>'Growth Index'!B622/MAX('Growth Index'!B$3:B622)-1</f>
        <v>-2.7320056564766659E-2</v>
      </c>
      <c r="C622" s="68">
        <f>'Growth Index'!C622/MAX('Growth Index'!C$3:C622)-1</f>
        <v>-7.8199576514345281E-2</v>
      </c>
      <c r="D622" s="68">
        <f>'Growth Index'!D622/MAX('Growth Index'!D$3:D622)-1</f>
        <v>-4.1003843961518793E-2</v>
      </c>
      <c r="E622" s="68">
        <f>'Growth Index'!E622/MAX('Growth Index'!E$3:E622)-1</f>
        <v>-1.935568695933243E-2</v>
      </c>
    </row>
    <row r="623" spans="1:5" x14ac:dyDescent="0.25">
      <c r="A623" s="63">
        <f>'Daily Prices'!A623</f>
        <v>43004</v>
      </c>
      <c r="B623" s="67">
        <f>'Growth Index'!B623/MAX('Growth Index'!B$3:B623)-1</f>
        <v>-2.814644591071036E-2</v>
      </c>
      <c r="C623" s="67">
        <f>'Growth Index'!C623/MAX('Growth Index'!C$3:C623)-1</f>
        <v>-7.0825495557503393E-2</v>
      </c>
      <c r="D623" s="67">
        <f>'Growth Index'!D623/MAX('Growth Index'!D$3:D623)-1</f>
        <v>-3.5970651885700256E-2</v>
      </c>
      <c r="E623" s="67">
        <f>'Growth Index'!E623/MAX('Growth Index'!E$3:E623)-1</f>
        <v>-1.4923666070307928E-2</v>
      </c>
    </row>
    <row r="624" spans="1:5" x14ac:dyDescent="0.25">
      <c r="A624" s="60">
        <f>'Daily Prices'!A624</f>
        <v>43005</v>
      </c>
      <c r="B624" s="68">
        <f>'Growth Index'!B624/MAX('Growth Index'!B$3:B624)-1</f>
        <v>-4.1677149027492977E-2</v>
      </c>
      <c r="C624" s="68">
        <f>'Growth Index'!C624/MAX('Growth Index'!C$3:C624)-1</f>
        <v>-8.2142366412294887E-2</v>
      </c>
      <c r="D624" s="68">
        <f>'Growth Index'!D624/MAX('Growth Index'!D$3:D624)-1</f>
        <v>-5.5919240289670213E-2</v>
      </c>
      <c r="E624" s="68">
        <f>'Growth Index'!E624/MAX('Growth Index'!E$3:E624)-1</f>
        <v>-2.9952429818678961E-2</v>
      </c>
    </row>
    <row r="625" spans="1:5" x14ac:dyDescent="0.25">
      <c r="A625" s="63">
        <f>'Daily Prices'!A625</f>
        <v>43006</v>
      </c>
      <c r="B625" s="67">
        <f>'Growth Index'!B625/MAX('Growth Index'!B$3:B625)-1</f>
        <v>-3.7904421782724906E-2</v>
      </c>
      <c r="C625" s="67">
        <f>'Growth Index'!C625/MAX('Growth Index'!C$3:C625)-1</f>
        <v>-8.2740261916235514E-2</v>
      </c>
      <c r="D625" s="67">
        <f>'Growth Index'!D625/MAX('Growth Index'!D$3:D625)-1</f>
        <v>-5.4596638081734206E-2</v>
      </c>
      <c r="E625" s="67">
        <f>'Growth Index'!E625/MAX('Growth Index'!E$3:E625)-1</f>
        <v>-2.8651827097215921E-2</v>
      </c>
    </row>
    <row r="626" spans="1:5" x14ac:dyDescent="0.25">
      <c r="A626" s="60">
        <f>'Daily Prices'!A626</f>
        <v>43007</v>
      </c>
      <c r="B626" s="68">
        <f>'Growth Index'!B626/MAX('Growth Index'!B$3:B626)-1</f>
        <v>-3.7866285467541783E-2</v>
      </c>
      <c r="C626" s="68">
        <f>'Growth Index'!C626/MAX('Growth Index'!C$3:C626)-1</f>
        <v>-8.4145327272965975E-2</v>
      </c>
      <c r="D626" s="68">
        <f>'Growth Index'!D626/MAX('Growth Index'!D$3:D626)-1</f>
        <v>-4.8363101144931697E-2</v>
      </c>
      <c r="E626" s="68">
        <f>'Growth Index'!E626/MAX('Growth Index'!E$3:E626)-1</f>
        <v>-2.7314062167123176E-2</v>
      </c>
    </row>
    <row r="627" spans="1:5" x14ac:dyDescent="0.25">
      <c r="A627" s="63">
        <f>'Daily Prices'!A627</f>
        <v>43011</v>
      </c>
      <c r="B627" s="67">
        <f>'Growth Index'!B627/MAX('Growth Index'!B$3:B627)-1</f>
        <v>-3.1295152320748421E-2</v>
      </c>
      <c r="C627" s="67">
        <f>'Growth Index'!C627/MAX('Growth Index'!C$3:C627)-1</f>
        <v>-9.0661012035892385E-2</v>
      </c>
      <c r="D627" s="67">
        <f>'Growth Index'!D627/MAX('Growth Index'!D$3:D627)-1</f>
        <v>-5.2400407771057811E-2</v>
      </c>
      <c r="E627" s="67">
        <f>'Growth Index'!E627/MAX('Growth Index'!E$3:E627)-1</f>
        <v>-2.9327083840065216E-2</v>
      </c>
    </row>
    <row r="628" spans="1:5" x14ac:dyDescent="0.25">
      <c r="A628" s="60">
        <f>'Daily Prices'!A628</f>
        <v>43012</v>
      </c>
      <c r="B628" s="68">
        <f>'Growth Index'!B628/MAX('Growth Index'!B$3:B628)-1</f>
        <v>-2.5933616977303453E-2</v>
      </c>
      <c r="C628" s="68">
        <f>'Growth Index'!C628/MAX('Growth Index'!C$3:C628)-1</f>
        <v>-9.4289671961363397E-2</v>
      </c>
      <c r="D628" s="68">
        <f>'Growth Index'!D628/MAX('Growth Index'!D$3:D628)-1</f>
        <v>-5.6420586178623999E-2</v>
      </c>
      <c r="E628" s="68">
        <f>'Growth Index'!E628/MAX('Growth Index'!E$3:E628)-1</f>
        <v>-3.0500139050877562E-2</v>
      </c>
    </row>
    <row r="629" spans="1:5" x14ac:dyDescent="0.25">
      <c r="A629" s="63">
        <f>'Daily Prices'!A629</f>
        <v>43013</v>
      </c>
      <c r="B629" s="67">
        <f>'Growth Index'!B629/MAX('Growth Index'!B$3:B629)-1</f>
        <v>-2.8384182778747324E-2</v>
      </c>
      <c r="C629" s="67">
        <f>'Growth Index'!C629/MAX('Growth Index'!C$3:C629)-1</f>
        <v>-9.3276722947189694E-2</v>
      </c>
      <c r="D629" s="67">
        <f>'Growth Index'!D629/MAX('Growth Index'!D$3:D629)-1</f>
        <v>-6.0423709033864847E-2</v>
      </c>
      <c r="E629" s="67">
        <f>'Growth Index'!E629/MAX('Growth Index'!E$3:E629)-1</f>
        <v>-3.2032072677159684E-2</v>
      </c>
    </row>
    <row r="630" spans="1:5" x14ac:dyDescent="0.25">
      <c r="A630" s="60">
        <f>'Daily Prices'!A630</f>
        <v>43018</v>
      </c>
      <c r="B630" s="68">
        <f>'Growth Index'!B630/MAX('Growth Index'!B$3:B630)-1</f>
        <v>-1.8161805004099696E-2</v>
      </c>
      <c r="C630" s="68">
        <f>'Growth Index'!C630/MAX('Growth Index'!C$3:C630)-1</f>
        <v>-8.0111007153551128E-2</v>
      </c>
      <c r="D630" s="68">
        <f>'Growth Index'!D630/MAX('Growth Index'!D$3:D630)-1</f>
        <v>-2.8131891860994629E-2</v>
      </c>
      <c r="E630" s="68">
        <f>'Growth Index'!E630/MAX('Growth Index'!E$3:E630)-1</f>
        <v>-1.3374596965428864E-2</v>
      </c>
    </row>
    <row r="631" spans="1:5" x14ac:dyDescent="0.25">
      <c r="A631" s="63">
        <f>'Daily Prices'!A631</f>
        <v>43019</v>
      </c>
      <c r="B631" s="67">
        <f>'Growth Index'!B631/MAX('Growth Index'!B$3:B631)-1</f>
        <v>-2.0942680503178046E-2</v>
      </c>
      <c r="C631" s="67">
        <f>'Growth Index'!C631/MAX('Growth Index'!C$3:C631)-1</f>
        <v>-8.2290256531463712E-2</v>
      </c>
      <c r="D631" s="67">
        <f>'Growth Index'!D631/MAX('Growth Index'!D$3:D631)-1</f>
        <v>-2.6684141238017212E-2</v>
      </c>
      <c r="E631" s="67">
        <f>'Growth Index'!E631/MAX('Growth Index'!E$3:E631)-1</f>
        <v>-1.4706947211070909E-2</v>
      </c>
    </row>
    <row r="632" spans="1:5" x14ac:dyDescent="0.25">
      <c r="A632" s="60">
        <f>'Daily Prices'!A632</f>
        <v>43021</v>
      </c>
      <c r="B632" s="68">
        <f>'Growth Index'!B632/MAX('Growth Index'!B$3:B632)-1</f>
        <v>-2.5296063901703025E-3</v>
      </c>
      <c r="C632" s="68">
        <f>'Growth Index'!C632/MAX('Growth Index'!C$3:C632)-1</f>
        <v>-8.1595915698694843E-2</v>
      </c>
      <c r="D632" s="68">
        <f>'Growth Index'!D632/MAX('Growth Index'!D$3:D632)-1</f>
        <v>-2.523423396245561E-2</v>
      </c>
      <c r="E632" s="68">
        <f>'Growth Index'!E632/MAX('Growth Index'!E$3:E632)-1</f>
        <v>-8.4093279031297596E-3</v>
      </c>
    </row>
    <row r="633" spans="1:5" x14ac:dyDescent="0.25">
      <c r="A633" s="63">
        <f>'Daily Prices'!A633</f>
        <v>43024</v>
      </c>
      <c r="B633" s="67">
        <f>'Growth Index'!B633/MAX('Growth Index'!B$3:B633)-1</f>
        <v>0</v>
      </c>
      <c r="C633" s="67">
        <f>'Growth Index'!C633/MAX('Growth Index'!C$3:C633)-1</f>
        <v>-7.8978347969062224E-2</v>
      </c>
      <c r="D633" s="67">
        <f>'Growth Index'!D633/MAX('Growth Index'!D$3:D633)-1</f>
        <v>-2.2457245653116131E-2</v>
      </c>
      <c r="E633" s="67">
        <f>'Growth Index'!E633/MAX('Growth Index'!E$3:E633)-1</f>
        <v>-4.5882465700259889E-3</v>
      </c>
    </row>
    <row r="634" spans="1:5" x14ac:dyDescent="0.25">
      <c r="A634" s="60">
        <f>'Daily Prices'!A634</f>
        <v>43025</v>
      </c>
      <c r="B634" s="68">
        <f>'Growth Index'!B634/MAX('Growth Index'!B$3:B634)-1</f>
        <v>-7.5014616818713797E-4</v>
      </c>
      <c r="C634" s="68">
        <f>'Growth Index'!C634/MAX('Growth Index'!C$3:C634)-1</f>
        <v>-8.7459420327527071E-2</v>
      </c>
      <c r="D634" s="68">
        <f>'Growth Index'!D634/MAX('Growth Index'!D$3:D634)-1</f>
        <v>-2.1471248088736461E-2</v>
      </c>
      <c r="E634" s="68">
        <f>'Growth Index'!E634/MAX('Growth Index'!E$3:E634)-1</f>
        <v>-8.177483948098474E-3</v>
      </c>
    </row>
    <row r="635" spans="1:5" x14ac:dyDescent="0.25">
      <c r="A635" s="63">
        <f>'Daily Prices'!A635</f>
        <v>43026</v>
      </c>
      <c r="B635" s="67">
        <f>'Growth Index'!B635/MAX('Growth Index'!B$3:B635)-1</f>
        <v>-1.5104046008964644E-3</v>
      </c>
      <c r="C635" s="67">
        <f>'Growth Index'!C635/MAX('Growth Index'!C$3:C635)-1</f>
        <v>-9.0137498489964885E-2</v>
      </c>
      <c r="D635" s="67">
        <f>'Growth Index'!D635/MAX('Growth Index'!D$3:D635)-1</f>
        <v>-2.9344938783999686E-2</v>
      </c>
      <c r="E635" s="67">
        <f>'Growth Index'!E635/MAX('Growth Index'!E$3:E635)-1</f>
        <v>-1.1962364040688067E-2</v>
      </c>
    </row>
    <row r="636" spans="1:5" x14ac:dyDescent="0.25">
      <c r="A636" s="60">
        <f>'Daily Prices'!A636</f>
        <v>43031</v>
      </c>
      <c r="B636" s="68">
        <f>'Growth Index'!B636/MAX('Growth Index'!B$3:B636)-1</f>
        <v>-3.8892382216632049E-3</v>
      </c>
      <c r="C636" s="68">
        <f>'Growth Index'!C636/MAX('Growth Index'!C$3:C636)-1</f>
        <v>-9.4593534820691549E-2</v>
      </c>
      <c r="D636" s="68">
        <f>'Growth Index'!D636/MAX('Growth Index'!D$3:D636)-1</f>
        <v>-3.1355040098821951E-2</v>
      </c>
      <c r="E636" s="68">
        <f>'Growth Index'!E636/MAX('Growth Index'!E$3:E636)-1</f>
        <v>-1.5217932412692647E-2</v>
      </c>
    </row>
    <row r="637" spans="1:5" x14ac:dyDescent="0.25">
      <c r="A637" s="63">
        <f>'Daily Prices'!A637</f>
        <v>43032</v>
      </c>
      <c r="B637" s="67">
        <f>'Growth Index'!B637/MAX('Growth Index'!B$3:B637)-1</f>
        <v>-8.0591683918807E-4</v>
      </c>
      <c r="C637" s="67">
        <f>'Growth Index'!C637/MAX('Growth Index'!C$3:C637)-1</f>
        <v>-9.0926100159398615E-2</v>
      </c>
      <c r="D637" s="67">
        <f>'Growth Index'!D637/MAX('Growth Index'!D$3:D637)-1</f>
        <v>-2.3687757911399876E-2</v>
      </c>
      <c r="E637" s="67">
        <f>'Growth Index'!E637/MAX('Growth Index'!E$3:E637)-1</f>
        <v>-1.0369370186419591E-2</v>
      </c>
    </row>
    <row r="638" spans="1:5" x14ac:dyDescent="0.25">
      <c r="A638" s="60">
        <f>'Daily Prices'!A638</f>
        <v>43033</v>
      </c>
      <c r="B638" s="68">
        <f>'Growth Index'!B638/MAX('Growth Index'!B$3:B638)-1</f>
        <v>0</v>
      </c>
      <c r="C638" s="68">
        <f>'Growth Index'!C638/MAX('Growth Index'!C$3:C638)-1</f>
        <v>-9.5706205901926356E-2</v>
      </c>
      <c r="D638" s="68">
        <f>'Growth Index'!D638/MAX('Growth Index'!D$3:D638)-1</f>
        <v>-1.7641092533527969E-2</v>
      </c>
      <c r="E638" s="68">
        <f>'Growth Index'!E638/MAX('Growth Index'!E$3:E638)-1</f>
        <v>-6.6499777464258392E-3</v>
      </c>
    </row>
    <row r="639" spans="1:5" x14ac:dyDescent="0.25">
      <c r="A639" s="63">
        <f>'Daily Prices'!A639</f>
        <v>43034</v>
      </c>
      <c r="B639" s="67">
        <f>'Growth Index'!B639/MAX('Growth Index'!B$3:B639)-1</f>
        <v>0</v>
      </c>
      <c r="C639" s="67">
        <f>'Growth Index'!C639/MAX('Growth Index'!C$3:C639)-1</f>
        <v>-9.6452319198863989E-2</v>
      </c>
      <c r="D639" s="67">
        <f>'Growth Index'!D639/MAX('Growth Index'!D$3:D639)-1</f>
        <v>-1.1556977904672472E-2</v>
      </c>
      <c r="E639" s="67">
        <f>'Growth Index'!E639/MAX('Growth Index'!E$3:E639)-1</f>
        <v>-4.1885172202671406E-3</v>
      </c>
    </row>
    <row r="640" spans="1:5" x14ac:dyDescent="0.25">
      <c r="A640" s="60">
        <f>'Daily Prices'!A640</f>
        <v>43035</v>
      </c>
      <c r="B640" s="68">
        <f>'Growth Index'!B640/MAX('Growth Index'!B$3:B640)-1</f>
        <v>0</v>
      </c>
      <c r="C640" s="68">
        <f>'Growth Index'!C640/MAX('Growth Index'!C$3:C640)-1</f>
        <v>-0.10127928229820427</v>
      </c>
      <c r="D640" s="68">
        <f>'Growth Index'!D640/MAX('Growth Index'!D$3:D640)-1</f>
        <v>-5.4351820876741286E-3</v>
      </c>
      <c r="E640" s="68">
        <f>'Growth Index'!E640/MAX('Growth Index'!E$3:E640)-1</f>
        <v>-4.3752933272300787E-3</v>
      </c>
    </row>
    <row r="641" spans="1:5" x14ac:dyDescent="0.25">
      <c r="A641" s="63">
        <f>'Daily Prices'!A641</f>
        <v>43038</v>
      </c>
      <c r="B641" s="67">
        <f>'Growth Index'!B641/MAX('Growth Index'!B$3:B641)-1</f>
        <v>0</v>
      </c>
      <c r="C641" s="67">
        <f>'Growth Index'!C641/MAX('Growth Index'!C$3:C641)-1</f>
        <v>-9.8563412421411534E-2</v>
      </c>
      <c r="D641" s="67">
        <f>'Growth Index'!D641/MAX('Growth Index'!D$3:D641)-1</f>
        <v>0</v>
      </c>
      <c r="E641" s="67">
        <f>'Growth Index'!E641/MAX('Growth Index'!E$3:E641)-1</f>
        <v>-3.4057310985258216E-4</v>
      </c>
    </row>
    <row r="642" spans="1:5" x14ac:dyDescent="0.25">
      <c r="A642" s="60">
        <f>'Daily Prices'!A642</f>
        <v>43039</v>
      </c>
      <c r="B642" s="68">
        <f>'Growth Index'!B642/MAX('Growth Index'!B$3:B642)-1</f>
        <v>-1.5941124554202935E-3</v>
      </c>
      <c r="C642" s="68">
        <f>'Growth Index'!C642/MAX('Growth Index'!C$3:C642)-1</f>
        <v>-0.10295435088579752</v>
      </c>
      <c r="D642" s="68">
        <f>'Growth Index'!D642/MAX('Growth Index'!D$3:D642)-1</f>
        <v>0</v>
      </c>
      <c r="E642" s="68">
        <f>'Growth Index'!E642/MAX('Growth Index'!E$3:E642)-1</f>
        <v>-9.090195621289654E-4</v>
      </c>
    </row>
    <row r="643" spans="1:5" x14ac:dyDescent="0.25">
      <c r="A643" s="63">
        <f>'Daily Prices'!A643</f>
        <v>43040</v>
      </c>
      <c r="B643" s="67">
        <f>'Growth Index'!B643/MAX('Growth Index'!B$3:B643)-1</f>
        <v>0</v>
      </c>
      <c r="C643" s="67">
        <f>'Growth Index'!C643/MAX('Growth Index'!C$3:C643)-1</f>
        <v>-9.992380491348607E-2</v>
      </c>
      <c r="D643" s="67">
        <f>'Growth Index'!D643/MAX('Growth Index'!D$3:D643)-1</f>
        <v>0</v>
      </c>
      <c r="E643" s="67">
        <f>'Growth Index'!E643/MAX('Growth Index'!E$3:E643)-1</f>
        <v>0</v>
      </c>
    </row>
    <row r="644" spans="1:5" x14ac:dyDescent="0.25">
      <c r="A644" s="60">
        <f>'Daily Prices'!A644</f>
        <v>43046</v>
      </c>
      <c r="B644" s="68">
        <f>'Growth Index'!B644/MAX('Growth Index'!B$3:B644)-1</f>
        <v>-6.8305998731555961E-3</v>
      </c>
      <c r="C644" s="68">
        <f>'Growth Index'!C644/MAX('Growth Index'!C$3:C644)-1</f>
        <v>-9.1665223081425662E-2</v>
      </c>
      <c r="D644" s="68">
        <f>'Growth Index'!D644/MAX('Growth Index'!D$3:D644)-1</f>
        <v>0</v>
      </c>
      <c r="E644" s="68">
        <f>'Growth Index'!E644/MAX('Growth Index'!E$3:E644)-1</f>
        <v>0</v>
      </c>
    </row>
    <row r="645" spans="1:5" x14ac:dyDescent="0.25">
      <c r="A645" s="63">
        <f>'Daily Prices'!A645</f>
        <v>43047</v>
      </c>
      <c r="B645" s="67">
        <f>'Growth Index'!B645/MAX('Growth Index'!B$3:B645)-1</f>
        <v>-1.1352884961936205E-2</v>
      </c>
      <c r="C645" s="67">
        <f>'Growth Index'!C645/MAX('Growth Index'!C$3:C645)-1</f>
        <v>-8.9231808040806437E-2</v>
      </c>
      <c r="D645" s="67">
        <f>'Growth Index'!D645/MAX('Growth Index'!D$3:D645)-1</f>
        <v>0</v>
      </c>
      <c r="E645" s="67">
        <f>'Growth Index'!E645/MAX('Growth Index'!E$3:E645)-1</f>
        <v>0</v>
      </c>
    </row>
    <row r="646" spans="1:5" x14ac:dyDescent="0.25">
      <c r="A646" s="60">
        <f>'Daily Prices'!A646</f>
        <v>43048</v>
      </c>
      <c r="B646" s="68">
        <f>'Growth Index'!B646/MAX('Growth Index'!B$3:B646)-1</f>
        <v>-1.039694026268223E-2</v>
      </c>
      <c r="C646" s="68">
        <f>'Growth Index'!C646/MAX('Growth Index'!C$3:C646)-1</f>
        <v>-8.5878831025813618E-2</v>
      </c>
      <c r="D646" s="68">
        <f>'Growth Index'!D646/MAX('Growth Index'!D$3:D646)-1</f>
        <v>0</v>
      </c>
      <c r="E646" s="68">
        <f>'Growth Index'!E646/MAX('Growth Index'!E$3:E646)-1</f>
        <v>0</v>
      </c>
    </row>
    <row r="647" spans="1:5" x14ac:dyDescent="0.25">
      <c r="A647" s="63">
        <f>'Daily Prices'!A647</f>
        <v>43049</v>
      </c>
      <c r="B647" s="67">
        <f>'Growth Index'!B647/MAX('Growth Index'!B$3:B647)-1</f>
        <v>-8.5032054801940093E-3</v>
      </c>
      <c r="C647" s="67">
        <f>'Growth Index'!C647/MAX('Growth Index'!C$3:C647)-1</f>
        <v>-8.3148434276163585E-2</v>
      </c>
      <c r="D647" s="67">
        <f>'Growth Index'!D647/MAX('Growth Index'!D$3:D647)-1</f>
        <v>0</v>
      </c>
      <c r="E647" s="67">
        <f>'Growth Index'!E647/MAX('Growth Index'!E$3:E647)-1</f>
        <v>0</v>
      </c>
    </row>
    <row r="648" spans="1:5" x14ac:dyDescent="0.25">
      <c r="A648" s="60">
        <f>'Daily Prices'!A648</f>
        <v>43052</v>
      </c>
      <c r="B648" s="68">
        <f>'Growth Index'!B648/MAX('Growth Index'!B$3:B648)-1</f>
        <v>-1.6866233515385409E-2</v>
      </c>
      <c r="C648" s="68">
        <f>'Growth Index'!C648/MAX('Growth Index'!C$3:C648)-1</f>
        <v>-8.6216007390571225E-2</v>
      </c>
      <c r="D648" s="68">
        <f>'Growth Index'!D648/MAX('Growth Index'!D$3:D648)-1</f>
        <v>0</v>
      </c>
      <c r="E648" s="68">
        <f>'Growth Index'!E648/MAX('Growth Index'!E$3:E648)-1</f>
        <v>-2.0107208012629663E-3</v>
      </c>
    </row>
    <row r="649" spans="1:5" x14ac:dyDescent="0.25">
      <c r="A649" s="63">
        <f>'Daily Prices'!A649</f>
        <v>43053</v>
      </c>
      <c r="B649" s="67">
        <f>'Growth Index'!B649/MAX('Growth Index'!B$3:B649)-1</f>
        <v>-1.9595080634768558E-2</v>
      </c>
      <c r="C649" s="67">
        <f>'Growth Index'!C649/MAX('Growth Index'!C$3:C649)-1</f>
        <v>-8.9439771694350134E-2</v>
      </c>
      <c r="D649" s="67">
        <f>'Growth Index'!D649/MAX('Growth Index'!D$3:D649)-1</f>
        <v>-4.9155692107586413E-3</v>
      </c>
      <c r="E649" s="67">
        <f>'Growth Index'!E649/MAX('Growth Index'!E$3:E649)-1</f>
        <v>-5.7217845172530257E-3</v>
      </c>
    </row>
    <row r="650" spans="1:5" x14ac:dyDescent="0.25">
      <c r="A650" s="60">
        <f>'Daily Prices'!A650</f>
        <v>43054</v>
      </c>
      <c r="B650" s="68">
        <f>'Growth Index'!B650/MAX('Growth Index'!B$3:B650)-1</f>
        <v>-2.4994739625604057E-2</v>
      </c>
      <c r="C650" s="68">
        <f>'Growth Index'!C650/MAX('Growth Index'!C$3:C650)-1</f>
        <v>-8.4507625297552069E-2</v>
      </c>
      <c r="D650" s="68">
        <f>'Growth Index'!D650/MAX('Growth Index'!D$3:D650)-1</f>
        <v>-1.1178931277759263E-2</v>
      </c>
      <c r="E650" s="68">
        <f>'Growth Index'!E650/MAX('Growth Index'!E$3:E650)-1</f>
        <v>-7.0878454401079871E-3</v>
      </c>
    </row>
    <row r="651" spans="1:5" x14ac:dyDescent="0.25">
      <c r="A651" s="63">
        <f>'Daily Prices'!A651</f>
        <v>43055</v>
      </c>
      <c r="B651" s="67">
        <f>'Growth Index'!B651/MAX('Growth Index'!B$3:B651)-1</f>
        <v>-1.4685893893114477E-2</v>
      </c>
      <c r="C651" s="67">
        <f>'Growth Index'!C651/MAX('Growth Index'!C$3:C651)-1</f>
        <v>-8.8455111853639634E-2</v>
      </c>
      <c r="D651" s="67">
        <f>'Growth Index'!D651/MAX('Growth Index'!D$3:D651)-1</f>
        <v>0</v>
      </c>
      <c r="E651" s="67">
        <f>'Growth Index'!E651/MAX('Growth Index'!E$3:E651)-1</f>
        <v>-1.8723160184068721E-3</v>
      </c>
    </row>
    <row r="652" spans="1:5" x14ac:dyDescent="0.25">
      <c r="A652" s="60">
        <f>'Daily Prices'!A652</f>
        <v>43056</v>
      </c>
      <c r="B652" s="68">
        <f>'Growth Index'!B652/MAX('Growth Index'!B$3:B652)-1</f>
        <v>-7.6627360434899927E-3</v>
      </c>
      <c r="C652" s="68">
        <f>'Growth Index'!C652/MAX('Growth Index'!C$3:C652)-1</f>
        <v>-8.8969559757105743E-2</v>
      </c>
      <c r="D652" s="68">
        <f>'Growth Index'!D652/MAX('Growth Index'!D$3:D652)-1</f>
        <v>0</v>
      </c>
      <c r="E652" s="68">
        <f>'Growth Index'!E652/MAX('Growth Index'!E$3:E652)-1</f>
        <v>0</v>
      </c>
    </row>
    <row r="653" spans="1:5" x14ac:dyDescent="0.25">
      <c r="A653" s="63">
        <f>'Daily Prices'!A653</f>
        <v>43059</v>
      </c>
      <c r="B653" s="67">
        <f>'Growth Index'!B653/MAX('Growth Index'!B$3:B653)-1</f>
        <v>-7.1538115616333053E-3</v>
      </c>
      <c r="C653" s="67">
        <f>'Growth Index'!C653/MAX('Growth Index'!C$3:C653)-1</f>
        <v>-8.5620296378783434E-2</v>
      </c>
      <c r="D653" s="67">
        <f>'Growth Index'!D653/MAX('Growth Index'!D$3:D653)-1</f>
        <v>0</v>
      </c>
      <c r="E653" s="67">
        <f>'Growth Index'!E653/MAX('Growth Index'!E$3:E653)-1</f>
        <v>0</v>
      </c>
    </row>
    <row r="654" spans="1:5" x14ac:dyDescent="0.25">
      <c r="A654" s="60">
        <f>'Daily Prices'!A654</f>
        <v>43060</v>
      </c>
      <c r="B654" s="68">
        <f>'Growth Index'!B654/MAX('Growth Index'!B$3:B654)-1</f>
        <v>-3.6285422706425763E-3</v>
      </c>
      <c r="C654" s="68">
        <f>'Growth Index'!C654/MAX('Growth Index'!C$3:C654)-1</f>
        <v>-9.1525306358637648E-2</v>
      </c>
      <c r="D654" s="68">
        <f>'Growth Index'!D654/MAX('Growth Index'!D$3:D654)-1</f>
        <v>0</v>
      </c>
      <c r="E654" s="68">
        <f>'Growth Index'!E654/MAX('Growth Index'!E$3:E654)-1</f>
        <v>-5.4116216539512596E-4</v>
      </c>
    </row>
    <row r="655" spans="1:5" x14ac:dyDescent="0.25">
      <c r="A655" s="63">
        <f>'Daily Prices'!A655</f>
        <v>43061</v>
      </c>
      <c r="B655" s="67">
        <f>'Growth Index'!B655/MAX('Growth Index'!B$3:B655)-1</f>
        <v>-1.1523716922512417E-3</v>
      </c>
      <c r="C655" s="67">
        <f>'Growth Index'!C655/MAX('Growth Index'!C$3:C655)-1</f>
        <v>-8.9668160349584913E-2</v>
      </c>
      <c r="D655" s="67">
        <f>'Growth Index'!D655/MAX('Growth Index'!D$3:D655)-1</f>
        <v>0</v>
      </c>
      <c r="E655" s="67">
        <f>'Growth Index'!E655/MAX('Growth Index'!E$3:E655)-1</f>
        <v>0</v>
      </c>
    </row>
    <row r="656" spans="1:5" x14ac:dyDescent="0.25">
      <c r="A656" s="60">
        <f>'Daily Prices'!A656</f>
        <v>43062</v>
      </c>
      <c r="B656" s="68">
        <f>'Growth Index'!B656/MAX('Growth Index'!B$3:B656)-1</f>
        <v>-3.6279470373312694E-4</v>
      </c>
      <c r="C656" s="68">
        <f>'Growth Index'!C656/MAX('Growth Index'!C$3:C656)-1</f>
        <v>-8.9963503689492352E-2</v>
      </c>
      <c r="D656" s="68">
        <f>'Growth Index'!D656/MAX('Growth Index'!D$3:D656)-1</f>
        <v>0</v>
      </c>
      <c r="E656" s="68">
        <f>'Growth Index'!E656/MAX('Growth Index'!E$3:E656)-1</f>
        <v>0</v>
      </c>
    </row>
    <row r="657" spans="1:5" x14ac:dyDescent="0.25">
      <c r="A657" s="63">
        <f>'Daily Prices'!A657</f>
        <v>43063</v>
      </c>
      <c r="B657" s="67">
        <f>'Growth Index'!B657/MAX('Growth Index'!B$3:B657)-1</f>
        <v>0</v>
      </c>
      <c r="C657" s="67">
        <f>'Growth Index'!C657/MAX('Growth Index'!C$3:C657)-1</f>
        <v>-8.9822494720624535E-2</v>
      </c>
      <c r="D657" s="67">
        <f>'Growth Index'!D657/MAX('Growth Index'!D$3:D657)-1</f>
        <v>0</v>
      </c>
      <c r="E657" s="67">
        <f>'Growth Index'!E657/MAX('Growth Index'!E$3:E657)-1</f>
        <v>0</v>
      </c>
    </row>
    <row r="658" spans="1:5" x14ac:dyDescent="0.25">
      <c r="A658" s="60">
        <f>'Daily Prices'!A658</f>
        <v>43066</v>
      </c>
      <c r="B658" s="68">
        <f>'Growth Index'!B658/MAX('Growth Index'!B$3:B658)-1</f>
        <v>0</v>
      </c>
      <c r="C658" s="68">
        <f>'Growth Index'!C658/MAX('Growth Index'!C$3:C658)-1</f>
        <v>-8.7737506179376923E-2</v>
      </c>
      <c r="D658" s="68">
        <f>'Growth Index'!D658/MAX('Growth Index'!D$3:D658)-1</f>
        <v>0</v>
      </c>
      <c r="E658" s="68">
        <f>'Growth Index'!E658/MAX('Growth Index'!E$3:E658)-1</f>
        <v>0</v>
      </c>
    </row>
    <row r="659" spans="1:5" x14ac:dyDescent="0.25">
      <c r="A659" s="63">
        <f>'Daily Prices'!A659</f>
        <v>43067</v>
      </c>
      <c r="B659" s="67">
        <f>'Growth Index'!B659/MAX('Growth Index'!B$3:B659)-1</f>
        <v>-3.1386733182228177E-3</v>
      </c>
      <c r="C659" s="67">
        <f>'Growth Index'!C659/MAX('Growth Index'!C$3:C659)-1</f>
        <v>-9.0859910046978021E-2</v>
      </c>
      <c r="D659" s="67">
        <f>'Growth Index'!D659/MAX('Growth Index'!D$3:D659)-1</f>
        <v>-4.1290587531581657E-3</v>
      </c>
      <c r="E659" s="67">
        <f>'Growth Index'!E659/MAX('Growth Index'!E$3:E659)-1</f>
        <v>-3.5494009499797974E-3</v>
      </c>
    </row>
    <row r="660" spans="1:5" x14ac:dyDescent="0.25">
      <c r="A660" s="60">
        <f>'Daily Prices'!A660</f>
        <v>43068</v>
      </c>
      <c r="B660" s="68">
        <f>'Growth Index'!B660/MAX('Growth Index'!B$3:B660)-1</f>
        <v>-3.6080658418642386E-3</v>
      </c>
      <c r="C660" s="68">
        <f>'Growth Index'!C660/MAX('Growth Index'!C$3:C660)-1</f>
        <v>-9.616036182180232E-2</v>
      </c>
      <c r="D660" s="68">
        <f>'Growth Index'!D660/MAX('Growth Index'!D$3:D660)-1</f>
        <v>-6.5871506667498636E-3</v>
      </c>
      <c r="E660" s="68">
        <f>'Growth Index'!E660/MAX('Growth Index'!E$3:E660)-1</f>
        <v>-6.7518126467356332E-3</v>
      </c>
    </row>
    <row r="661" spans="1:5" x14ac:dyDescent="0.25">
      <c r="A661" s="63">
        <f>'Daily Prices'!A661</f>
        <v>43069</v>
      </c>
      <c r="B661" s="67">
        <f>'Growth Index'!B661/MAX('Growth Index'!B$3:B661)-1</f>
        <v>-1.7052618219902338E-2</v>
      </c>
      <c r="C661" s="67">
        <f>'Growth Index'!C661/MAX('Growth Index'!C$3:C661)-1</f>
        <v>-9.7121975270234362E-2</v>
      </c>
      <c r="D661" s="67">
        <f>'Growth Index'!D661/MAX('Growth Index'!D$3:D661)-1</f>
        <v>-1.8150003124692948E-2</v>
      </c>
      <c r="E661" s="67">
        <f>'Growth Index'!E661/MAX('Growth Index'!E$3:E661)-1</f>
        <v>-1.4663428137224321E-2</v>
      </c>
    </row>
    <row r="662" spans="1:5" x14ac:dyDescent="0.25">
      <c r="A662" s="60">
        <f>'Daily Prices'!A662</f>
        <v>43070</v>
      </c>
      <c r="B662" s="68">
        <f>'Growth Index'!B662/MAX('Growth Index'!B$3:B662)-1</f>
        <v>-2.6434834796367213E-2</v>
      </c>
      <c r="C662" s="68">
        <f>'Growth Index'!C662/MAX('Growth Index'!C$3:C662)-1</f>
        <v>-0.10050629974770797</v>
      </c>
      <c r="D662" s="68">
        <f>'Growth Index'!D662/MAX('Growth Index'!D$3:D662)-1</f>
        <v>-1.7974008033801558E-2</v>
      </c>
      <c r="E662" s="68">
        <f>'Growth Index'!E662/MAX('Growth Index'!E$3:E662)-1</f>
        <v>-1.8909312507297882E-2</v>
      </c>
    </row>
    <row r="663" spans="1:5" x14ac:dyDescent="0.25">
      <c r="A663" s="63">
        <f>'Daily Prices'!A663</f>
        <v>43073</v>
      </c>
      <c r="B663" s="67">
        <f>'Growth Index'!B663/MAX('Growth Index'!B$3:B663)-1</f>
        <v>-2.534423106803263E-2</v>
      </c>
      <c r="C663" s="67">
        <f>'Growth Index'!C663/MAX('Growth Index'!C$3:C663)-1</f>
        <v>-0.10432632118631446</v>
      </c>
      <c r="D663" s="67">
        <f>'Growth Index'!D663/MAX('Growth Index'!D$3:D663)-1</f>
        <v>-1.7797981396062146E-2</v>
      </c>
      <c r="E663" s="67">
        <f>'Growth Index'!E663/MAX('Growth Index'!E$3:E663)-1</f>
        <v>-2.0193465510520259E-2</v>
      </c>
    </row>
    <row r="664" spans="1:5" x14ac:dyDescent="0.25">
      <c r="A664" s="60">
        <f>'Daily Prices'!A664</f>
        <v>43074</v>
      </c>
      <c r="B664" s="68">
        <f>'Growth Index'!B664/MAX('Growth Index'!B$3:B664)-1</f>
        <v>-2.7339223423724857E-2</v>
      </c>
      <c r="C664" s="68">
        <f>'Growth Index'!C664/MAX('Growth Index'!C$3:C664)-1</f>
        <v>-0.10969962577464509</v>
      </c>
      <c r="D664" s="68">
        <f>'Growth Index'!D664/MAX('Growth Index'!D$3:D664)-1</f>
        <v>-1.7621923205821899E-2</v>
      </c>
      <c r="E664" s="68">
        <f>'Growth Index'!E664/MAX('Growth Index'!E$3:E664)-1</f>
        <v>-2.3093650437842839E-2</v>
      </c>
    </row>
    <row r="665" spans="1:5" x14ac:dyDescent="0.25">
      <c r="A665" s="63">
        <f>'Daily Prices'!A665</f>
        <v>43075</v>
      </c>
      <c r="B665" s="67">
        <f>'Growth Index'!B665/MAX('Growth Index'!B$3:B665)-1</f>
        <v>-3.3425610625410052E-2</v>
      </c>
      <c r="C665" s="67">
        <f>'Growth Index'!C665/MAX('Growth Index'!C$3:C665)-1</f>
        <v>-0.10893133988228998</v>
      </c>
      <c r="D665" s="67">
        <f>'Growth Index'!D665/MAX('Growth Index'!D$3:D665)-1</f>
        <v>-1.7445833457423676E-2</v>
      </c>
      <c r="E665" s="67">
        <f>'Growth Index'!E665/MAX('Growth Index'!E$3:E665)-1</f>
        <v>-2.4537794812463765E-2</v>
      </c>
    </row>
    <row r="666" spans="1:5" x14ac:dyDescent="0.25">
      <c r="A666" s="60">
        <f>'Daily Prices'!A666</f>
        <v>43076</v>
      </c>
      <c r="B666" s="68">
        <f>'Growth Index'!B666/MAX('Growth Index'!B$3:B666)-1</f>
        <v>-2.2987186740536125E-2</v>
      </c>
      <c r="C666" s="68">
        <f>'Growth Index'!C666/MAX('Growth Index'!C$3:C666)-1</f>
        <v>-0.11571702787608296</v>
      </c>
      <c r="D666" s="68">
        <f>'Growth Index'!D666/MAX('Growth Index'!D$3:D666)-1</f>
        <v>-1.7269712145210447E-2</v>
      </c>
      <c r="E666" s="68">
        <f>'Growth Index'!E666/MAX('Growth Index'!E$3:E666)-1</f>
        <v>-2.429636321387374E-2</v>
      </c>
    </row>
    <row r="667" spans="1:5" x14ac:dyDescent="0.25">
      <c r="A667" s="63">
        <f>'Daily Prices'!A667</f>
        <v>43081</v>
      </c>
      <c r="B667" s="67">
        <f>'Growth Index'!B667/MAX('Growth Index'!B$3:B667)-1</f>
        <v>-1.4720778165627335E-2</v>
      </c>
      <c r="C667" s="67">
        <f>'Growth Index'!C667/MAX('Growth Index'!C$3:C667)-1</f>
        <v>-0.12486589948757953</v>
      </c>
      <c r="D667" s="67">
        <f>'Growth Index'!D667/MAX('Growth Index'!D$3:D667)-1</f>
        <v>-1.7093559263524849E-2</v>
      </c>
      <c r="E667" s="67">
        <f>'Growth Index'!E667/MAX('Growth Index'!E$3:E667)-1</f>
        <v>-2.5805182906279645E-2</v>
      </c>
    </row>
    <row r="668" spans="1:5" x14ac:dyDescent="0.25">
      <c r="A668" s="60">
        <f>'Daily Prices'!A668</f>
        <v>43082</v>
      </c>
      <c r="B668" s="68">
        <f>'Growth Index'!B668/MAX('Growth Index'!B$3:B668)-1</f>
        <v>-1.9908410636322094E-2</v>
      </c>
      <c r="C668" s="68">
        <f>'Growth Index'!C668/MAX('Growth Index'!C$3:C668)-1</f>
        <v>-0.12641415830533764</v>
      </c>
      <c r="D668" s="68">
        <f>'Growth Index'!D668/MAX('Growth Index'!D$3:D668)-1</f>
        <v>-2.6556915541033344E-2</v>
      </c>
      <c r="E668" s="68">
        <f>'Growth Index'!E668/MAX('Growth Index'!E$3:E668)-1</f>
        <v>-3.0847214301710668E-2</v>
      </c>
    </row>
    <row r="669" spans="1:5" x14ac:dyDescent="0.25">
      <c r="A669" s="63">
        <f>'Daily Prices'!A669</f>
        <v>43083</v>
      </c>
      <c r="B669" s="67">
        <f>'Growth Index'!B669/MAX('Growth Index'!B$3:B669)-1</f>
        <v>-1.4165987633894206E-2</v>
      </c>
      <c r="C669" s="67">
        <f>'Growth Index'!C669/MAX('Growth Index'!C$3:C669)-1</f>
        <v>-0.12154153931987111</v>
      </c>
      <c r="D669" s="67">
        <f>'Growth Index'!D669/MAX('Growth Index'!D$3:D669)-1</f>
        <v>-2.5403754988349458E-2</v>
      </c>
      <c r="E669" s="67">
        <f>'Growth Index'!E669/MAX('Growth Index'!E$3:E669)-1</f>
        <v>-2.6637025371930467E-2</v>
      </c>
    </row>
    <row r="670" spans="1:5" x14ac:dyDescent="0.25">
      <c r="A670" s="60">
        <f>'Daily Prices'!A670</f>
        <v>43084</v>
      </c>
      <c r="B670" s="68">
        <f>'Growth Index'!B670/MAX('Growth Index'!B$3:B670)-1</f>
        <v>-7.7531309637760559E-3</v>
      </c>
      <c r="C670" s="68">
        <f>'Growth Index'!C670/MAX('Growth Index'!C$3:C670)-1</f>
        <v>-0.12271351936322528</v>
      </c>
      <c r="D670" s="68">
        <f>'Growth Index'!D670/MAX('Growth Index'!D$3:D670)-1</f>
        <v>-1.8966887180723702E-2</v>
      </c>
      <c r="E670" s="68">
        <f>'Growth Index'!E670/MAX('Growth Index'!E$3:E670)-1</f>
        <v>-2.3328326977722802E-2</v>
      </c>
    </row>
    <row r="671" spans="1:5" x14ac:dyDescent="0.25">
      <c r="A671" s="63">
        <f>'Daily Prices'!A671</f>
        <v>43087</v>
      </c>
      <c r="B671" s="67">
        <f>'Growth Index'!B671/MAX('Growth Index'!B$3:B671)-1</f>
        <v>-3.6400900948987402E-3</v>
      </c>
      <c r="C671" s="67">
        <f>'Growth Index'!C671/MAX('Growth Index'!C$3:C671)-1</f>
        <v>-0.11672801084731188</v>
      </c>
      <c r="D671" s="67">
        <f>'Growth Index'!D671/MAX('Growth Index'!D$3:D671)-1</f>
        <v>-9.0095318019364212E-3</v>
      </c>
      <c r="E671" s="67">
        <f>'Growth Index'!E671/MAX('Growth Index'!E$3:E671)-1</f>
        <v>-1.6474421472126077E-2</v>
      </c>
    </row>
    <row r="672" spans="1:5" x14ac:dyDescent="0.25">
      <c r="A672" s="60">
        <f>'Daily Prices'!A672</f>
        <v>43088</v>
      </c>
      <c r="B672" s="68">
        <f>'Growth Index'!B672/MAX('Growth Index'!B$3:B672)-1</f>
        <v>0</v>
      </c>
      <c r="C672" s="68">
        <f>'Growth Index'!C672/MAX('Growth Index'!C$3:C672)-1</f>
        <v>-0.11816278529740332</v>
      </c>
      <c r="D672" s="68">
        <f>'Growth Index'!D672/MAX('Growth Index'!D$3:D672)-1</f>
        <v>0</v>
      </c>
      <c r="E672" s="68">
        <f>'Growth Index'!E672/MAX('Growth Index'!E$3:E672)-1</f>
        <v>-1.2321712524241524E-2</v>
      </c>
    </row>
    <row r="673" spans="1:5" x14ac:dyDescent="0.25">
      <c r="A673" s="63">
        <f>'Daily Prices'!A673</f>
        <v>43089</v>
      </c>
      <c r="B673" s="67">
        <f>'Growth Index'!B673/MAX('Growth Index'!B$3:B673)-1</f>
        <v>-1.7543061181426456E-3</v>
      </c>
      <c r="C673" s="67">
        <f>'Growth Index'!C673/MAX('Growth Index'!C$3:C673)-1</f>
        <v>-0.11623933995132074</v>
      </c>
      <c r="D673" s="67">
        <f>'Growth Index'!D673/MAX('Growth Index'!D$3:D673)-1</f>
        <v>0</v>
      </c>
      <c r="E673" s="67">
        <f>'Growth Index'!E673/MAX('Growth Index'!E$3:E673)-1</f>
        <v>-1.1858132390611842E-2</v>
      </c>
    </row>
    <row r="674" spans="1:5" x14ac:dyDescent="0.25">
      <c r="A674" s="60">
        <f>'Daily Prices'!A674</f>
        <v>43090</v>
      </c>
      <c r="B674" s="68">
        <f>'Growth Index'!B674/MAX('Growth Index'!B$3:B674)-1</f>
        <v>-2.3778886500295249E-3</v>
      </c>
      <c r="C674" s="68">
        <f>'Growth Index'!C674/MAX('Growth Index'!C$3:C674)-1</f>
        <v>-0.11589397174096694</v>
      </c>
      <c r="D674" s="68">
        <f>'Growth Index'!D674/MAX('Growth Index'!D$3:D674)-1</f>
        <v>0</v>
      </c>
      <c r="E674" s="68">
        <f>'Growth Index'!E674/MAX('Growth Index'!E$3:E674)-1</f>
        <v>-1.0248030288268595E-2</v>
      </c>
    </row>
    <row r="675" spans="1:5" x14ac:dyDescent="0.25">
      <c r="A675" s="63">
        <f>'Daily Prices'!A675</f>
        <v>43091</v>
      </c>
      <c r="B675" s="67">
        <f>'Growth Index'!B675/MAX('Growth Index'!B$3:B675)-1</f>
        <v>0</v>
      </c>
      <c r="C675" s="67">
        <f>'Growth Index'!C675/MAX('Growth Index'!C$3:C675)-1</f>
        <v>-0.11589397174096694</v>
      </c>
      <c r="D675" s="67">
        <f>'Growth Index'!D675/MAX('Growth Index'!D$3:D675)-1</f>
        <v>0</v>
      </c>
      <c r="E675" s="67">
        <f>'Growth Index'!E675/MAX('Growth Index'!E$3:E675)-1</f>
        <v>-7.3194328050751878E-3</v>
      </c>
    </row>
    <row r="676" spans="1:5" x14ac:dyDescent="0.25">
      <c r="A676" s="60">
        <f>'Daily Prices'!A676</f>
        <v>43095</v>
      </c>
      <c r="B676" s="68">
        <f>'Growth Index'!B676/MAX('Growth Index'!B$3:B676)-1</f>
        <v>0</v>
      </c>
      <c r="C676" s="68">
        <f>'Growth Index'!C676/MAX('Growth Index'!C$3:C676)-1</f>
        <v>-0.11589397174096694</v>
      </c>
      <c r="D676" s="68">
        <f>'Growth Index'!D676/MAX('Growth Index'!D$3:D676)-1</f>
        <v>0</v>
      </c>
      <c r="E676" s="68">
        <f>'Growth Index'!E676/MAX('Growth Index'!E$3:E676)-1</f>
        <v>-6.3188239870458629E-3</v>
      </c>
    </row>
    <row r="677" spans="1:5" x14ac:dyDescent="0.25">
      <c r="A677" s="63">
        <f>'Daily Prices'!A677</f>
        <v>43096</v>
      </c>
      <c r="B677" s="67">
        <f>'Growth Index'!B677/MAX('Growth Index'!B$3:B677)-1</f>
        <v>-2.9049758296014749E-3</v>
      </c>
      <c r="C677" s="67">
        <f>'Growth Index'!C677/MAX('Growth Index'!C$3:C677)-1</f>
        <v>-0.10359025655330856</v>
      </c>
      <c r="D677" s="67">
        <f>'Growth Index'!D677/MAX('Growth Index'!D$3:D677)-1</f>
        <v>-6.4394786066374055E-3</v>
      </c>
      <c r="E677" s="67">
        <f>'Growth Index'!E677/MAX('Growth Index'!E$3:E677)-1</f>
        <v>-3.5729967770151694E-3</v>
      </c>
    </row>
    <row r="678" spans="1:5" x14ac:dyDescent="0.25">
      <c r="A678" s="60">
        <f>'Daily Prices'!A678</f>
        <v>43097</v>
      </c>
      <c r="B678" s="68">
        <f>'Growth Index'!B678/MAX('Growth Index'!B$3:B678)-1</f>
        <v>-4.780272979520217E-3</v>
      </c>
      <c r="C678" s="68">
        <f>'Growth Index'!C678/MAX('Growth Index'!C$3:C678)-1</f>
        <v>-9.6774094893899543E-2</v>
      </c>
      <c r="D678" s="68">
        <f>'Growth Index'!D678/MAX('Growth Index'!D$3:D678)-1</f>
        <v>-6.6894697834194439E-3</v>
      </c>
      <c r="E678" s="68">
        <f>'Growth Index'!E678/MAX('Growth Index'!E$3:E678)-1</f>
        <v>-1.1797517298209881E-3</v>
      </c>
    </row>
    <row r="679" spans="1:5" x14ac:dyDescent="0.25">
      <c r="A679" s="63">
        <f>'Daily Prices'!A679</f>
        <v>43098</v>
      </c>
      <c r="B679" s="67">
        <f>'Growth Index'!B679/MAX('Growth Index'!B$3:B679)-1</f>
        <v>0</v>
      </c>
      <c r="C679" s="67">
        <f>'Growth Index'!C679/MAX('Growth Index'!C$3:C679)-1</f>
        <v>-9.6774094893899543E-2</v>
      </c>
      <c r="D679" s="67">
        <f>'Growth Index'!D679/MAX('Growth Index'!D$3:D679)-1</f>
        <v>-2.1116901756409456E-3</v>
      </c>
      <c r="E679" s="67">
        <f>'Growth Index'!E679/MAX('Growth Index'!E$3:E679)-1</f>
        <v>0</v>
      </c>
    </row>
    <row r="680" spans="1:5" x14ac:dyDescent="0.25">
      <c r="A680" s="60">
        <f>'Daily Prices'!A680</f>
        <v>43101</v>
      </c>
      <c r="B680" s="68">
        <f>'Growth Index'!B680/MAX('Growth Index'!B$3:B680)-1</f>
        <v>-7.166844359853819E-3</v>
      </c>
      <c r="C680" s="68">
        <f>'Growth Index'!C680/MAX('Growth Index'!C$3:C680)-1</f>
        <v>-9.6774094893899543E-2</v>
      </c>
      <c r="D680" s="68">
        <f>'Growth Index'!D680/MAX('Growth Index'!D$3:D680)-1</f>
        <v>-6.8262296624825858E-3</v>
      </c>
      <c r="E680" s="68">
        <f>'Growth Index'!E680/MAX('Growth Index'!E$3:E680)-1</f>
        <v>-3.5674081683426673E-3</v>
      </c>
    </row>
    <row r="681" spans="1:5" x14ac:dyDescent="0.25">
      <c r="A681" s="63">
        <f>'Daily Prices'!A681</f>
        <v>43102</v>
      </c>
      <c r="B681" s="67">
        <f>'Growth Index'!B681/MAX('Growth Index'!B$3:B681)-1</f>
        <v>-7.181232075915478E-3</v>
      </c>
      <c r="C681" s="67">
        <f>'Growth Index'!C681/MAX('Growth Index'!C$3:C681)-1</f>
        <v>-9.0792955362302474E-2</v>
      </c>
      <c r="D681" s="67">
        <f>'Growth Index'!D681/MAX('Growth Index'!D$3:D681)-1</f>
        <v>0</v>
      </c>
      <c r="E681" s="67">
        <f>'Growth Index'!E681/MAX('Growth Index'!E$3:E681)-1</f>
        <v>0</v>
      </c>
    </row>
    <row r="682" spans="1:5" x14ac:dyDescent="0.25">
      <c r="A682" s="60">
        <f>'Daily Prices'!A682</f>
        <v>43103</v>
      </c>
      <c r="B682" s="68">
        <f>'Growth Index'!B682/MAX('Growth Index'!B$3:B682)-1</f>
        <v>-7.7355995845768133E-3</v>
      </c>
      <c r="C682" s="68">
        <f>'Growth Index'!C682/MAX('Growth Index'!C$3:C682)-1</f>
        <v>-8.9488704318716583E-2</v>
      </c>
      <c r="D682" s="68">
        <f>'Growth Index'!D682/MAX('Growth Index'!D$3:D682)-1</f>
        <v>-2.5490272382550305E-2</v>
      </c>
      <c r="E682" s="68">
        <f>'Growth Index'!E682/MAX('Growth Index'!E$3:E682)-1</f>
        <v>-7.240797761449147E-3</v>
      </c>
    </row>
    <row r="683" spans="1:5" x14ac:dyDescent="0.25">
      <c r="A683" s="63">
        <f>'Daily Prices'!A683</f>
        <v>43108</v>
      </c>
      <c r="B683" s="67">
        <f>'Growth Index'!B683/MAX('Growth Index'!B$3:B683)-1</f>
        <v>0</v>
      </c>
      <c r="C683" s="67">
        <f>'Growth Index'!C683/MAX('Growth Index'!C$3:C683)-1</f>
        <v>-8.5069039782436739E-2</v>
      </c>
      <c r="D683" s="67">
        <f>'Growth Index'!D683/MAX('Growth Index'!D$3:D683)-1</f>
        <v>-5.0330790778964629E-2</v>
      </c>
      <c r="E683" s="67">
        <f>'Growth Index'!E683/MAX('Growth Index'!E$3:E683)-1</f>
        <v>-7.9747573251462978E-3</v>
      </c>
    </row>
    <row r="684" spans="1:5" x14ac:dyDescent="0.25">
      <c r="A684" s="60">
        <f>'Daily Prices'!A684</f>
        <v>43110</v>
      </c>
      <c r="B684" s="68">
        <f>'Growth Index'!B684/MAX('Growth Index'!B$3:B684)-1</f>
        <v>0</v>
      </c>
      <c r="C684" s="68">
        <f>'Growth Index'!C684/MAX('Growth Index'!C$3:C684)-1</f>
        <v>-8.0472431381272913E-2</v>
      </c>
      <c r="D684" s="68">
        <f>'Growth Index'!D684/MAX('Growth Index'!D$3:D684)-1</f>
        <v>-6.5508503687350728E-2</v>
      </c>
      <c r="E684" s="68">
        <f>'Growth Index'!E684/MAX('Growth Index'!E$3:E684)-1</f>
        <v>-1.004209340042661E-2</v>
      </c>
    </row>
    <row r="685" spans="1:5" x14ac:dyDescent="0.25">
      <c r="A685" s="63">
        <f>'Daily Prices'!A685</f>
        <v>43111</v>
      </c>
      <c r="B685" s="67">
        <f>'Growth Index'!B685/MAX('Growth Index'!B$3:B685)-1</f>
        <v>0</v>
      </c>
      <c r="C685" s="67">
        <f>'Growth Index'!C685/MAX('Growth Index'!C$3:C685)-1</f>
        <v>-7.9112475787632475E-2</v>
      </c>
      <c r="D685" s="67">
        <f>'Growth Index'!D685/MAX('Growth Index'!D$3:D685)-1</f>
        <v>-3.36828197537834E-2</v>
      </c>
      <c r="E685" s="67">
        <f>'Growth Index'!E685/MAX('Growth Index'!E$3:E685)-1</f>
        <v>0</v>
      </c>
    </row>
    <row r="686" spans="1:5" x14ac:dyDescent="0.25">
      <c r="A686" s="60">
        <f>'Daily Prices'!A686</f>
        <v>43115</v>
      </c>
      <c r="B686" s="68">
        <f>'Growth Index'!B686/MAX('Growth Index'!B$3:B686)-1</f>
        <v>0</v>
      </c>
      <c r="C686" s="68">
        <f>'Growth Index'!C686/MAX('Growth Index'!C$3:C686)-1</f>
        <v>-7.0542822272117944E-2</v>
      </c>
      <c r="D686" s="68">
        <f>'Growth Index'!D686/MAX('Growth Index'!D$3:D686)-1</f>
        <v>-7.732584796127373E-4</v>
      </c>
      <c r="E686" s="68">
        <f>'Growth Index'!E686/MAX('Growth Index'!E$3:E686)-1</f>
        <v>0</v>
      </c>
    </row>
    <row r="687" spans="1:5" x14ac:dyDescent="0.25">
      <c r="A687" s="63">
        <f>'Daily Prices'!A687</f>
        <v>43116</v>
      </c>
      <c r="B687" s="67">
        <f>'Growth Index'!B687/MAX('Growth Index'!B$3:B687)-1</f>
        <v>-2.0795838306760794E-3</v>
      </c>
      <c r="C687" s="67">
        <f>'Growth Index'!C687/MAX('Growth Index'!C$3:C687)-1</f>
        <v>-6.726684860573251E-2</v>
      </c>
      <c r="D687" s="67">
        <f>'Growth Index'!D687/MAX('Growth Index'!D$3:D687)-1</f>
        <v>-8.6165140990317468E-3</v>
      </c>
      <c r="E687" s="67">
        <f>'Growth Index'!E687/MAX('Growth Index'!E$3:E687)-1</f>
        <v>-1.5688288729731603E-3</v>
      </c>
    </row>
    <row r="688" spans="1:5" x14ac:dyDescent="0.25">
      <c r="A688" s="60">
        <f>'Daily Prices'!A688</f>
        <v>43117</v>
      </c>
      <c r="B688" s="68">
        <f>'Growth Index'!B688/MAX('Growth Index'!B$3:B688)-1</f>
        <v>0</v>
      </c>
      <c r="C688" s="68">
        <f>'Growth Index'!C688/MAX('Growth Index'!C$3:C688)-1</f>
        <v>-6.8686659284535767E-2</v>
      </c>
      <c r="D688" s="68">
        <f>'Growth Index'!D688/MAX('Growth Index'!D$3:D688)-1</f>
        <v>0</v>
      </c>
      <c r="E688" s="68">
        <f>'Growth Index'!E688/MAX('Growth Index'!E$3:E688)-1</f>
        <v>0</v>
      </c>
    </row>
    <row r="689" spans="1:5" x14ac:dyDescent="0.25">
      <c r="A689" s="63">
        <f>'Daily Prices'!A689</f>
        <v>43118</v>
      </c>
      <c r="B689" s="67">
        <f>'Growth Index'!B689/MAX('Growth Index'!B$3:B689)-1</f>
        <v>0</v>
      </c>
      <c r="C689" s="67">
        <f>'Growth Index'!C689/MAX('Growth Index'!C$3:C689)-1</f>
        <v>-7.0107125310985063E-2</v>
      </c>
      <c r="D689" s="67">
        <f>'Growth Index'!D689/MAX('Growth Index'!D$3:D689)-1</f>
        <v>-8.1363292242205842E-3</v>
      </c>
      <c r="E689" s="67">
        <f>'Growth Index'!E689/MAX('Growth Index'!E$3:E689)-1</f>
        <v>-1.5248152332658638E-3</v>
      </c>
    </row>
    <row r="690" spans="1:5" x14ac:dyDescent="0.25">
      <c r="A690" s="60">
        <f>'Daily Prices'!A690</f>
        <v>43119</v>
      </c>
      <c r="B690" s="68">
        <f>'Growth Index'!B690/MAX('Growth Index'!B$3:B690)-1</f>
        <v>0</v>
      </c>
      <c r="C690" s="68">
        <f>'Growth Index'!C690/MAX('Growth Index'!C$3:C690)-1</f>
        <v>-6.9546584622961705E-2</v>
      </c>
      <c r="D690" s="68">
        <f>'Growth Index'!D690/MAX('Growth Index'!D$3:D690)-1</f>
        <v>0</v>
      </c>
      <c r="E690" s="68">
        <f>'Growth Index'!E690/MAX('Growth Index'!E$3:E690)-1</f>
        <v>0</v>
      </c>
    </row>
    <row r="691" spans="1:5" x14ac:dyDescent="0.25">
      <c r="A691" s="63">
        <f>'Daily Prices'!A691</f>
        <v>43122</v>
      </c>
      <c r="B691" s="67">
        <f>'Growth Index'!B691/MAX('Growth Index'!B$3:B691)-1</f>
        <v>0</v>
      </c>
      <c r="C691" s="67">
        <f>'Growth Index'!C691/MAX('Growth Index'!C$3:C691)-1</f>
        <v>-6.9724620733929044E-2</v>
      </c>
      <c r="D691" s="67">
        <f>'Growth Index'!D691/MAX('Growth Index'!D$3:D691)-1</f>
        <v>0</v>
      </c>
      <c r="E691" s="67">
        <f>'Growth Index'!E691/MAX('Growth Index'!E$3:E691)-1</f>
        <v>0</v>
      </c>
    </row>
    <row r="692" spans="1:5" x14ac:dyDescent="0.25">
      <c r="A692" s="60">
        <f>'Daily Prices'!A692</f>
        <v>43123</v>
      </c>
      <c r="B692" s="68">
        <f>'Growth Index'!B692/MAX('Growth Index'!B$3:B692)-1</f>
        <v>0</v>
      </c>
      <c r="C692" s="68">
        <f>'Growth Index'!C692/MAX('Growth Index'!C$3:C692)-1</f>
        <v>-7.1041978730471023E-2</v>
      </c>
      <c r="D692" s="68">
        <f>'Growth Index'!D692/MAX('Growth Index'!D$3:D692)-1</f>
        <v>0</v>
      </c>
      <c r="E692" s="68">
        <f>'Growth Index'!E692/MAX('Growth Index'!E$3:E692)-1</f>
        <v>0</v>
      </c>
    </row>
    <row r="693" spans="1:5" x14ac:dyDescent="0.25">
      <c r="A693" s="63">
        <f>'Daily Prices'!A693</f>
        <v>43124</v>
      </c>
      <c r="B693" s="67">
        <f>'Growth Index'!B693/MAX('Growth Index'!B$3:B693)-1</f>
        <v>0</v>
      </c>
      <c r="C693" s="67">
        <f>'Growth Index'!C693/MAX('Growth Index'!C$3:C693)-1</f>
        <v>-5.9494207054463177E-2</v>
      </c>
      <c r="D693" s="67">
        <f>'Growth Index'!D693/MAX('Growth Index'!D$3:D693)-1</f>
        <v>0</v>
      </c>
      <c r="E693" s="67">
        <f>'Growth Index'!E693/MAX('Growth Index'!E$3:E693)-1</f>
        <v>0</v>
      </c>
    </row>
    <row r="694" spans="1:5" x14ac:dyDescent="0.25">
      <c r="A694" s="60">
        <f>'Daily Prices'!A694</f>
        <v>43125</v>
      </c>
      <c r="B694" s="68">
        <f>'Growth Index'!B694/MAX('Growth Index'!B$3:B694)-1</f>
        <v>-3.0750817717336565E-3</v>
      </c>
      <c r="C694" s="68">
        <f>'Growth Index'!C694/MAX('Growth Index'!C$3:C694)-1</f>
        <v>-6.080118871324891E-2</v>
      </c>
      <c r="D694" s="68">
        <f>'Growth Index'!D694/MAX('Growth Index'!D$3:D694)-1</f>
        <v>-8.9364818070277741E-3</v>
      </c>
      <c r="E694" s="68">
        <f>'Growth Index'!E694/MAX('Growth Index'!E$3:E694)-1</f>
        <v>-4.1593323840255492E-3</v>
      </c>
    </row>
    <row r="695" spans="1:5" x14ac:dyDescent="0.25">
      <c r="A695" s="63">
        <f>'Daily Prices'!A695</f>
        <v>43129</v>
      </c>
      <c r="B695" s="67">
        <f>'Growth Index'!B695/MAX('Growth Index'!B$3:B695)-1</f>
        <v>0</v>
      </c>
      <c r="C695" s="67">
        <f>'Growth Index'!C695/MAX('Growth Index'!C$3:C695)-1</f>
        <v>-6.5258754188486146E-2</v>
      </c>
      <c r="D695" s="67">
        <f>'Growth Index'!D695/MAX('Growth Index'!D$3:D695)-1</f>
        <v>-1.2916325464012224E-2</v>
      </c>
      <c r="E695" s="67">
        <f>'Growth Index'!E695/MAX('Growth Index'!E$3:E695)-1</f>
        <v>-5.320288076737012E-3</v>
      </c>
    </row>
    <row r="696" spans="1:5" x14ac:dyDescent="0.25">
      <c r="A696" s="60">
        <f>'Daily Prices'!A696</f>
        <v>43130</v>
      </c>
      <c r="B696" s="68">
        <f>'Growth Index'!B696/MAX('Growth Index'!B$3:B696)-1</f>
        <v>-6.8770024735931301E-3</v>
      </c>
      <c r="C696" s="68">
        <f>'Growth Index'!C696/MAX('Growth Index'!C$3:C696)-1</f>
        <v>-6.3132915643865584E-2</v>
      </c>
      <c r="D696" s="68">
        <f>'Growth Index'!D696/MAX('Growth Index'!D$3:D696)-1</f>
        <v>-1.6215627034988578E-2</v>
      </c>
      <c r="E696" s="68">
        <f>'Growth Index'!E696/MAX('Growth Index'!E$3:E696)-1</f>
        <v>-7.4649583429431399E-3</v>
      </c>
    </row>
    <row r="697" spans="1:5" x14ac:dyDescent="0.25">
      <c r="A697" s="63">
        <f>'Daily Prices'!A697</f>
        <v>43131</v>
      </c>
      <c r="B697" s="67">
        <f>'Growth Index'!B697/MAX('Growth Index'!B$3:B697)-1</f>
        <v>-8.7707137591038764E-3</v>
      </c>
      <c r="C697" s="67">
        <f>'Growth Index'!C697/MAX('Growth Index'!C$3:C697)-1</f>
        <v>-6.4321279378412588E-2</v>
      </c>
      <c r="D697" s="67">
        <f>'Growth Index'!D697/MAX('Growth Index'!D$3:D697)-1</f>
        <v>-2.2388017987551745E-2</v>
      </c>
      <c r="E697" s="67">
        <f>'Growth Index'!E697/MAX('Growth Index'!E$3:E697)-1</f>
        <v>-1.0404513700981277E-2</v>
      </c>
    </row>
    <row r="698" spans="1:5" x14ac:dyDescent="0.25">
      <c r="A698" s="60">
        <f>'Daily Prices'!A698</f>
        <v>43132</v>
      </c>
      <c r="B698" s="68">
        <f>'Growth Index'!B698/MAX('Growth Index'!B$3:B698)-1</f>
        <v>-1.0379169451468773E-2</v>
      </c>
      <c r="C698" s="68">
        <f>'Growth Index'!C698/MAX('Growth Index'!C$3:C698)-1</f>
        <v>-6.280753553676921E-2</v>
      </c>
      <c r="D698" s="68">
        <f>'Growth Index'!D698/MAX('Growth Index'!D$3:D698)-1</f>
        <v>-6.0916202491315019E-2</v>
      </c>
      <c r="E698" s="68">
        <f>'Growth Index'!E698/MAX('Growth Index'!E$3:E698)-1</f>
        <v>-2.1946004993104062E-2</v>
      </c>
    </row>
    <row r="699" spans="1:5" x14ac:dyDescent="0.25">
      <c r="A699" s="63">
        <f>'Daily Prices'!A699</f>
        <v>43133</v>
      </c>
      <c r="B699" s="67">
        <f>'Growth Index'!B699/MAX('Growth Index'!B$3:B699)-1</f>
        <v>-3.352786754218573E-2</v>
      </c>
      <c r="C699" s="67">
        <f>'Growth Index'!C699/MAX('Growth Index'!C$3:C699)-1</f>
        <v>-6.7477105976045393E-2</v>
      </c>
      <c r="D699" s="67">
        <f>'Growth Index'!D699/MAX('Growth Index'!D$3:D699)-1</f>
        <v>-5.5467673552205943E-2</v>
      </c>
      <c r="E699" s="67">
        <f>'Growth Index'!E699/MAX('Growth Index'!E$3:E699)-1</f>
        <v>-2.9056320386023682E-2</v>
      </c>
    </row>
    <row r="700" spans="1:5" x14ac:dyDescent="0.25">
      <c r="A700" s="60">
        <f>'Daily Prices'!A700</f>
        <v>43136</v>
      </c>
      <c r="B700" s="68">
        <f>'Growth Index'!B700/MAX('Growth Index'!B$3:B700)-1</f>
        <v>-4.2060454893098176E-2</v>
      </c>
      <c r="C700" s="68">
        <f>'Growth Index'!C700/MAX('Growth Index'!C$3:C700)-1</f>
        <v>-6.7108145250373119E-2</v>
      </c>
      <c r="D700" s="68">
        <f>'Growth Index'!D700/MAX('Growth Index'!D$3:D700)-1</f>
        <v>-9.9831471508064151E-2</v>
      </c>
      <c r="E700" s="68">
        <f>'Growth Index'!E700/MAX('Growth Index'!E$3:E700)-1</f>
        <v>-4.5155569270213691E-2</v>
      </c>
    </row>
    <row r="701" spans="1:5" x14ac:dyDescent="0.25">
      <c r="A701" s="63">
        <f>'Daily Prices'!A701</f>
        <v>43138</v>
      </c>
      <c r="B701" s="67">
        <f>'Growth Index'!B701/MAX('Growth Index'!B$3:B701)-1</f>
        <v>-6.0648922023247898E-2</v>
      </c>
      <c r="C701" s="67">
        <f>'Growth Index'!C701/MAX('Growth Index'!C$3:C701)-1</f>
        <v>-6.9317759069295937E-2</v>
      </c>
      <c r="D701" s="67">
        <f>'Growth Index'!D701/MAX('Growth Index'!D$3:D701)-1</f>
        <v>-9.0585434759618999E-2</v>
      </c>
      <c r="E701" s="67">
        <f>'Growth Index'!E701/MAX('Growth Index'!E$3:E701)-1</f>
        <v>-4.8676444221258608E-2</v>
      </c>
    </row>
    <row r="702" spans="1:5" x14ac:dyDescent="0.25">
      <c r="A702" s="60">
        <f>'Daily Prices'!A702</f>
        <v>43139</v>
      </c>
      <c r="B702" s="68">
        <f>'Growth Index'!B702/MAX('Growth Index'!B$3:B702)-1</f>
        <v>-5.1541413737744124E-2</v>
      </c>
      <c r="C702" s="68">
        <f>'Growth Index'!C702/MAX('Growth Index'!C$3:C702)-1</f>
        <v>-7.3410842027790024E-2</v>
      </c>
      <c r="D702" s="68">
        <f>'Growth Index'!D702/MAX('Growth Index'!D$3:D702)-1</f>
        <v>-8.1244427799655017E-2</v>
      </c>
      <c r="E702" s="68">
        <f>'Growth Index'!E702/MAX('Growth Index'!E$3:E702)-1</f>
        <v>-4.4651470819470851E-2</v>
      </c>
    </row>
    <row r="703" spans="1:5" x14ac:dyDescent="0.25">
      <c r="A703" s="63">
        <f>'Daily Prices'!A703</f>
        <v>43145</v>
      </c>
      <c r="B703" s="67">
        <f>'Growth Index'!B703/MAX('Growth Index'!B$3:B703)-1</f>
        <v>-5.8630359738998328E-2</v>
      </c>
      <c r="C703" s="67">
        <f>'Growth Index'!C703/MAX('Growth Index'!C$3:C703)-1</f>
        <v>-6.5582714375681306E-2</v>
      </c>
      <c r="D703" s="67">
        <f>'Growth Index'!D703/MAX('Growth Index'!D$3:D703)-1</f>
        <v>-6.9117642948773539E-2</v>
      </c>
      <c r="E703" s="67">
        <f>'Growth Index'!E703/MAX('Growth Index'!E$3:E703)-1</f>
        <v>-3.9782230988852585E-2</v>
      </c>
    </row>
    <row r="704" spans="1:5" x14ac:dyDescent="0.25">
      <c r="A704" s="60">
        <f>'Daily Prices'!A704</f>
        <v>43146</v>
      </c>
      <c r="B704" s="68">
        <f>'Growth Index'!B704/MAX('Growth Index'!B$3:B704)-1</f>
        <v>-5.4729937367793746E-2</v>
      </c>
      <c r="C704" s="68">
        <f>'Growth Index'!C704/MAX('Growth Index'!C$3:C704)-1</f>
        <v>-5.5349023957975696E-2</v>
      </c>
      <c r="D704" s="68">
        <f>'Growth Index'!D704/MAX('Growth Index'!D$3:D704)-1</f>
        <v>-7.1687492838237721E-2</v>
      </c>
      <c r="E704" s="68">
        <f>'Growth Index'!E704/MAX('Growth Index'!E$3:E704)-1</f>
        <v>-3.517742406871005E-2</v>
      </c>
    </row>
    <row r="705" spans="1:5" x14ac:dyDescent="0.25">
      <c r="A705" s="63">
        <f>'Daily Prices'!A705</f>
        <v>43147</v>
      </c>
      <c r="B705" s="67">
        <f>'Growth Index'!B705/MAX('Growth Index'!B$3:B705)-1</f>
        <v>-6.2631930711829931E-2</v>
      </c>
      <c r="C705" s="67">
        <f>'Growth Index'!C705/MAX('Growth Index'!C$3:C705)-1</f>
        <v>-4.9027431323384607E-2</v>
      </c>
      <c r="D705" s="67">
        <f>'Growth Index'!D705/MAX('Growth Index'!D$3:D705)-1</f>
        <v>-8.3054082833290854E-2</v>
      </c>
      <c r="E705" s="67">
        <f>'Growth Index'!E705/MAX('Growth Index'!E$3:E705)-1</f>
        <v>-3.8558514297411528E-2</v>
      </c>
    </row>
    <row r="706" spans="1:5" x14ac:dyDescent="0.25">
      <c r="A706" s="60">
        <f>'Daily Prices'!A706</f>
        <v>43150</v>
      </c>
      <c r="B706" s="68">
        <f>'Growth Index'!B706/MAX('Growth Index'!B$3:B706)-1</f>
        <v>-6.9139065546774292E-2</v>
      </c>
      <c r="C706" s="68">
        <f>'Growth Index'!C706/MAX('Growth Index'!C$3:C706)-1</f>
        <v>-5.2895839263314204E-2</v>
      </c>
      <c r="D706" s="68">
        <f>'Growth Index'!D706/MAX('Growth Index'!D$3:D706)-1</f>
        <v>-9.3699605648918549E-2</v>
      </c>
      <c r="E706" s="68">
        <f>'Growth Index'!E706/MAX('Growth Index'!E$3:E706)-1</f>
        <v>-4.5473818734067306E-2</v>
      </c>
    </row>
    <row r="707" spans="1:5" x14ac:dyDescent="0.25">
      <c r="A707" s="63">
        <f>'Daily Prices'!A707</f>
        <v>43151</v>
      </c>
      <c r="B707" s="67">
        <f>'Growth Index'!B707/MAX('Growth Index'!B$3:B707)-1</f>
        <v>-7.1097820619707597E-2</v>
      </c>
      <c r="C707" s="67">
        <f>'Growth Index'!C707/MAX('Growth Index'!C$3:C707)-1</f>
        <v>-5.1394328577762383E-2</v>
      </c>
      <c r="D707" s="67">
        <f>'Growth Index'!D707/MAX('Growth Index'!D$3:D707)-1</f>
        <v>-9.4606529291258012E-2</v>
      </c>
      <c r="E707" s="67">
        <f>'Growth Index'!E707/MAX('Growth Index'!E$3:E707)-1</f>
        <v>-4.5757628309416321E-2</v>
      </c>
    </row>
    <row r="708" spans="1:5" x14ac:dyDescent="0.25">
      <c r="A708" s="60">
        <f>'Daily Prices'!A708</f>
        <v>43152</v>
      </c>
      <c r="B708" s="68">
        <f>'Growth Index'!B708/MAX('Growth Index'!B$3:B708)-1</f>
        <v>-6.7204288480221641E-2</v>
      </c>
      <c r="C708" s="68">
        <f>'Growth Index'!C708/MAX('Growth Index'!C$3:C708)-1</f>
        <v>-5.8377385438127205E-2</v>
      </c>
      <c r="D708" s="68">
        <f>'Growth Index'!D708/MAX('Growth Index'!D$3:D708)-1</f>
        <v>-9.2205766860534832E-2</v>
      </c>
      <c r="E708" s="68">
        <f>'Growth Index'!E708/MAX('Growth Index'!E$3:E708)-1</f>
        <v>-4.6608437256913438E-2</v>
      </c>
    </row>
    <row r="709" spans="1:5" x14ac:dyDescent="0.25">
      <c r="A709" s="63">
        <f>'Daily Prices'!A709</f>
        <v>43153</v>
      </c>
      <c r="B709" s="67">
        <f>'Growth Index'!B709/MAX('Growth Index'!B$3:B709)-1</f>
        <v>-6.790323358574557E-2</v>
      </c>
      <c r="C709" s="67">
        <f>'Growth Index'!C709/MAX('Growth Index'!C$3:C709)-1</f>
        <v>-5.7033485861854638E-2</v>
      </c>
      <c r="D709" s="67">
        <f>'Growth Index'!D709/MAX('Growth Index'!D$3:D709)-1</f>
        <v>-9.532480163665491E-2</v>
      </c>
      <c r="E709" s="67">
        <f>'Growth Index'!E709/MAX('Growth Index'!E$3:E709)-1</f>
        <v>-4.7261181928922147E-2</v>
      </c>
    </row>
    <row r="710" spans="1:5" x14ac:dyDescent="0.25">
      <c r="A710" s="60">
        <f>'Daily Prices'!A710</f>
        <v>43154</v>
      </c>
      <c r="B710" s="68">
        <f>'Growth Index'!B710/MAX('Growth Index'!B$3:B710)-1</f>
        <v>-5.9010700529858906E-2</v>
      </c>
      <c r="C710" s="68">
        <f>'Growth Index'!C710/MAX('Growth Index'!C$3:C710)-1</f>
        <v>-5.8731600841723353E-2</v>
      </c>
      <c r="D710" s="68">
        <f>'Growth Index'!D710/MAX('Growth Index'!D$3:D710)-1</f>
        <v>-8.4030877326350062E-2</v>
      </c>
      <c r="E710" s="68">
        <f>'Growth Index'!E710/MAX('Growth Index'!E$3:E710)-1</f>
        <v>-4.1652443022708985E-2</v>
      </c>
    </row>
    <row r="711" spans="1:5" x14ac:dyDescent="0.25">
      <c r="A711" s="63">
        <f>'Daily Prices'!A711</f>
        <v>43157</v>
      </c>
      <c r="B711" s="67">
        <f>'Growth Index'!B711/MAX('Growth Index'!B$3:B711)-1</f>
        <v>-5.064320313092141E-2</v>
      </c>
      <c r="C711" s="67">
        <f>'Growth Index'!C711/MAX('Growth Index'!C$3:C711)-1</f>
        <v>-5.55769757147766E-2</v>
      </c>
      <c r="D711" s="67">
        <f>'Growth Index'!D711/MAX('Growth Index'!D$3:D711)-1</f>
        <v>-7.8093252432204552E-2</v>
      </c>
      <c r="E711" s="67">
        <f>'Growth Index'!E711/MAX('Growth Index'!E$3:E711)-1</f>
        <v>-3.5947440669123032E-2</v>
      </c>
    </row>
    <row r="712" spans="1:5" x14ac:dyDescent="0.25">
      <c r="A712" s="60">
        <f>'Daily Prices'!A712</f>
        <v>43158</v>
      </c>
      <c r="B712" s="68">
        <f>'Growth Index'!B712/MAX('Growth Index'!B$3:B712)-1</f>
        <v>-5.3381656825119195E-2</v>
      </c>
      <c r="C712" s="68">
        <f>'Growth Index'!C712/MAX('Growth Index'!C$3:C712)-1</f>
        <v>-5.7250187484034765E-2</v>
      </c>
      <c r="D712" s="68">
        <f>'Growth Index'!D712/MAX('Growth Index'!D$3:D712)-1</f>
        <v>-8.4922429381531384E-2</v>
      </c>
      <c r="E712" s="68">
        <f>'Growth Index'!E712/MAX('Growth Index'!E$3:E712)-1</f>
        <v>-3.9607303202362387E-2</v>
      </c>
    </row>
    <row r="713" spans="1:5" x14ac:dyDescent="0.25">
      <c r="A713" s="63">
        <f>'Daily Prices'!A713</f>
        <v>43159</v>
      </c>
      <c r="B713" s="67">
        <f>'Growth Index'!B713/MAX('Growth Index'!B$3:B713)-1</f>
        <v>-5.7856173303108327E-2</v>
      </c>
      <c r="C713" s="67">
        <f>'Growth Index'!C713/MAX('Growth Index'!C$3:C713)-1</f>
        <v>-6.1817086791834175E-2</v>
      </c>
      <c r="D713" s="67">
        <f>'Growth Index'!D713/MAX('Growth Index'!D$3:D713)-1</f>
        <v>-8.6704136074879479E-2</v>
      </c>
      <c r="E713" s="67">
        <f>'Growth Index'!E713/MAX('Growth Index'!E$3:E713)-1</f>
        <v>-4.3391118451244215E-2</v>
      </c>
    </row>
    <row r="714" spans="1:5" x14ac:dyDescent="0.25">
      <c r="A714" s="60">
        <f>'Daily Prices'!A714</f>
        <v>43160</v>
      </c>
      <c r="B714" s="68">
        <f>'Growth Index'!B714/MAX('Growth Index'!B$3:B714)-1</f>
        <v>-6.1634776377529676E-2</v>
      </c>
      <c r="C714" s="68">
        <f>'Growth Index'!C714/MAX('Growth Index'!C$3:C714)-1</f>
        <v>-6.8300331846199769E-2</v>
      </c>
      <c r="D714" s="68">
        <f>'Growth Index'!D714/MAX('Growth Index'!D$3:D714)-1</f>
        <v>-5.6700195358898808E-2</v>
      </c>
      <c r="E714" s="68">
        <f>'Growth Index'!E714/MAX('Growth Index'!E$3:E714)-1</f>
        <v>-3.7758271277104072E-2</v>
      </c>
    </row>
    <row r="715" spans="1:5" x14ac:dyDescent="0.25">
      <c r="A715" s="63">
        <f>'Daily Prices'!A715</f>
        <v>43164</v>
      </c>
      <c r="B715" s="67">
        <f>'Growth Index'!B715/MAX('Growth Index'!B$3:B715)-1</f>
        <v>-6.990746418802074E-2</v>
      </c>
      <c r="C715" s="67">
        <f>'Growth Index'!C715/MAX('Growth Index'!C$3:C715)-1</f>
        <v>-6.2039577318238837E-2</v>
      </c>
      <c r="D715" s="67">
        <f>'Growth Index'!D715/MAX('Growth Index'!D$3:D715)-1</f>
        <v>-0.10302736421997594</v>
      </c>
      <c r="E715" s="67">
        <f>'Growth Index'!E715/MAX('Growth Index'!E$3:E715)-1</f>
        <v>-5.1894063653106892E-2</v>
      </c>
    </row>
    <row r="716" spans="1:5" x14ac:dyDescent="0.25">
      <c r="A716" s="60">
        <f>'Daily Prices'!A716</f>
        <v>43166</v>
      </c>
      <c r="B716" s="68">
        <f>'Growth Index'!B716/MAX('Growth Index'!B$3:B716)-1</f>
        <v>-8.9577422088705005E-2</v>
      </c>
      <c r="C716" s="68">
        <f>'Growth Index'!C716/MAX('Growth Index'!C$3:C716)-1</f>
        <v>-5.6760096668142412E-2</v>
      </c>
      <c r="D716" s="68">
        <f>'Growth Index'!D716/MAX('Growth Index'!D$3:D716)-1</f>
        <v>-8.6207840020672166E-2</v>
      </c>
      <c r="E716" s="68">
        <f>'Growth Index'!E716/MAX('Growth Index'!E$3:E716)-1</f>
        <v>-5.0441198641602236E-2</v>
      </c>
    </row>
    <row r="717" spans="1:5" x14ac:dyDescent="0.25">
      <c r="A717" s="63">
        <f>'Daily Prices'!A717</f>
        <v>43167</v>
      </c>
      <c r="B717" s="67">
        <f>'Growth Index'!B717/MAX('Growth Index'!B$3:B717)-1</f>
        <v>-8.0799818097882614E-2</v>
      </c>
      <c r="C717" s="67">
        <f>'Growth Index'!C717/MAX('Growth Index'!C$3:C717)-1</f>
        <v>-6.0314811534027069E-2</v>
      </c>
      <c r="D717" s="67">
        <f>'Growth Index'!D717/MAX('Growth Index'!D$3:D717)-1</f>
        <v>-6.9072925604313107E-2</v>
      </c>
      <c r="E717" s="67">
        <f>'Growth Index'!E717/MAX('Growth Index'!E$3:E717)-1</f>
        <v>-4.3784455189719074E-2</v>
      </c>
    </row>
    <row r="718" spans="1:5" x14ac:dyDescent="0.25">
      <c r="A718" s="60">
        <f>'Daily Prices'!A718</f>
        <v>43168</v>
      </c>
      <c r="B718" s="68">
        <f>'Growth Index'!B718/MAX('Growth Index'!B$3:B718)-1</f>
        <v>-8.2024350078893082E-2</v>
      </c>
      <c r="C718" s="68">
        <f>'Growth Index'!C718/MAX('Growth Index'!C$3:C718)-1</f>
        <v>-6.2931723916013649E-2</v>
      </c>
      <c r="D718" s="68">
        <f>'Growth Index'!D718/MAX('Growth Index'!D$3:D718)-1</f>
        <v>-7.9828795613222869E-2</v>
      </c>
      <c r="E718" s="68">
        <f>'Growth Index'!E718/MAX('Growth Index'!E$3:E718)-1</f>
        <v>-4.854620241181884E-2</v>
      </c>
    </row>
    <row r="719" spans="1:5" x14ac:dyDescent="0.25">
      <c r="A719" s="63">
        <f>'Daily Prices'!A719</f>
        <v>43171</v>
      </c>
      <c r="B719" s="67">
        <f>'Growth Index'!B719/MAX('Growth Index'!B$3:B719)-1</f>
        <v>-6.5190135944271699E-2</v>
      </c>
      <c r="C719" s="67">
        <f>'Growth Index'!C719/MAX('Growth Index'!C$3:C719)-1</f>
        <v>-6.4126313453212513E-2</v>
      </c>
      <c r="D719" s="67">
        <f>'Growth Index'!D719/MAX('Growth Index'!D$3:D719)-1</f>
        <v>-9.0460393009561213E-2</v>
      </c>
      <c r="E719" s="67">
        <f>'Growth Index'!E719/MAX('Growth Index'!E$3:E719)-1</f>
        <v>-4.709483906468459E-2</v>
      </c>
    </row>
    <row r="720" spans="1:5" x14ac:dyDescent="0.25">
      <c r="A720" s="60">
        <f>'Daily Prices'!A720</f>
        <v>43172</v>
      </c>
      <c r="B720" s="68">
        <f>'Growth Index'!B720/MAX('Growth Index'!B$3:B720)-1</f>
        <v>-6.6875762231883851E-2</v>
      </c>
      <c r="C720" s="68">
        <f>'Growth Index'!C720/MAX('Growth Index'!C$3:C720)-1</f>
        <v>-6.4317347292526916E-2</v>
      </c>
      <c r="D720" s="68">
        <f>'Growth Index'!D720/MAX('Growth Index'!D$3:D720)-1</f>
        <v>-0.11140907147229084</v>
      </c>
      <c r="E720" s="68">
        <f>'Growth Index'!E720/MAX('Growth Index'!E$3:E720)-1</f>
        <v>-5.4272364286496844E-2</v>
      </c>
    </row>
    <row r="721" spans="1:5" x14ac:dyDescent="0.25">
      <c r="A721" s="63">
        <f>'Daily Prices'!A721</f>
        <v>43173</v>
      </c>
      <c r="B721" s="67">
        <f>'Growth Index'!B721/MAX('Growth Index'!B$3:B721)-1</f>
        <v>-6.7455644133312287E-2</v>
      </c>
      <c r="C721" s="67">
        <f>'Growth Index'!C721/MAX('Growth Index'!C$3:C721)-1</f>
        <v>-6.1742049486171569E-2</v>
      </c>
      <c r="D721" s="67">
        <f>'Growth Index'!D721/MAX('Growth Index'!D$3:D721)-1</f>
        <v>-0.10920674225761107</v>
      </c>
      <c r="E721" s="67">
        <f>'Growth Index'!E721/MAX('Growth Index'!E$3:E721)-1</f>
        <v>-5.2704318688140184E-2</v>
      </c>
    </row>
    <row r="722" spans="1:5" x14ac:dyDescent="0.25">
      <c r="A722" s="60">
        <f>'Daily Prices'!A722</f>
        <v>43174</v>
      </c>
      <c r="B722" s="68">
        <f>'Growth Index'!B722/MAX('Growth Index'!B$3:B722)-1</f>
        <v>-7.1595295349782595E-2</v>
      </c>
      <c r="C722" s="68">
        <f>'Growth Index'!C722/MAX('Growth Index'!C$3:C722)-1</f>
        <v>-6.3661125847934152E-2</v>
      </c>
      <c r="D722" s="68">
        <f>'Growth Index'!D722/MAX('Growth Index'!D$3:D722)-1</f>
        <v>-0.11356388850848087</v>
      </c>
      <c r="E722" s="68">
        <f>'Growth Index'!E722/MAX('Growth Index'!E$3:E722)-1</f>
        <v>-5.6130938660721386E-2</v>
      </c>
    </row>
    <row r="723" spans="1:5" x14ac:dyDescent="0.25">
      <c r="A723" s="63">
        <f>'Daily Prices'!A723</f>
        <v>43175</v>
      </c>
      <c r="B723" s="67">
        <f>'Growth Index'!B723/MAX('Growth Index'!B$3:B723)-1</f>
        <v>-8.5638690029145592E-2</v>
      </c>
      <c r="C723" s="67">
        <f>'Growth Index'!C723/MAX('Growth Index'!C$3:C723)-1</f>
        <v>-6.8686659284535767E-2</v>
      </c>
      <c r="D723" s="67">
        <f>'Growth Index'!D723/MAX('Growth Index'!D$3:D723)-1</f>
        <v>-0.12354004857421541</v>
      </c>
      <c r="E723" s="67">
        <f>'Growth Index'!E723/MAX('Growth Index'!E$3:E723)-1</f>
        <v>-6.5627269968685509E-2</v>
      </c>
    </row>
    <row r="724" spans="1:5" x14ac:dyDescent="0.25">
      <c r="A724" s="60">
        <f>'Daily Prices'!A724</f>
        <v>43178</v>
      </c>
      <c r="B724" s="68">
        <f>'Growth Index'!B724/MAX('Growth Index'!B$3:B724)-1</f>
        <v>-9.2608297217035118E-2</v>
      </c>
      <c r="C724" s="68">
        <f>'Growth Index'!C724/MAX('Growth Index'!C$3:C724)-1</f>
        <v>-6.4019819460456207E-2</v>
      </c>
      <c r="D724" s="68">
        <f>'Growth Index'!D724/MAX('Growth Index'!D$3:D724)-1</f>
        <v>-0.13506314927488039</v>
      </c>
      <c r="E724" s="68">
        <f>'Growth Index'!E724/MAX('Growth Index'!E$3:E724)-1</f>
        <v>-6.9576393882680554E-2</v>
      </c>
    </row>
    <row r="725" spans="1:5" x14ac:dyDescent="0.25">
      <c r="A725" s="63">
        <f>'Daily Prices'!A725</f>
        <v>43179</v>
      </c>
      <c r="B725" s="67">
        <f>'Growth Index'!B725/MAX('Growth Index'!B$3:B725)-1</f>
        <v>-9.0578710562035925E-2</v>
      </c>
      <c r="C725" s="67">
        <f>'Growth Index'!C725/MAX('Growth Index'!C$3:C725)-1</f>
        <v>-6.528322050066937E-2</v>
      </c>
      <c r="D725" s="67">
        <f>'Growth Index'!D725/MAX('Growth Index'!D$3:D725)-1</f>
        <v>-0.13302431785088464</v>
      </c>
      <c r="E725" s="67">
        <f>'Growth Index'!E725/MAX('Growth Index'!E$3:E725)-1</f>
        <v>-6.8796464250665545E-2</v>
      </c>
    </row>
    <row r="726" spans="1:5" x14ac:dyDescent="0.25">
      <c r="A726" s="60">
        <f>'Daily Prices'!A726</f>
        <v>43180</v>
      </c>
      <c r="B726" s="68">
        <f>'Growth Index'!B726/MAX('Growth Index'!B$3:B726)-1</f>
        <v>-8.6736166137266979E-2</v>
      </c>
      <c r="C726" s="68">
        <f>'Growth Index'!C726/MAX('Growth Index'!C$3:C726)-1</f>
        <v>-5.9296619738672507E-2</v>
      </c>
      <c r="D726" s="68">
        <f>'Growth Index'!D726/MAX('Growth Index'!D$3:D726)-1</f>
        <v>-0.13220123922940852</v>
      </c>
      <c r="E726" s="68">
        <f>'Growth Index'!E726/MAX('Growth Index'!E$3:E726)-1</f>
        <v>-6.4965234100357483E-2</v>
      </c>
    </row>
    <row r="727" spans="1:5" x14ac:dyDescent="0.25">
      <c r="A727" s="63">
        <f>'Daily Prices'!A727</f>
        <v>43181</v>
      </c>
      <c r="B727" s="67">
        <f>'Growth Index'!B727/MAX('Growth Index'!B$3:B727)-1</f>
        <v>-9.0316606147464618E-2</v>
      </c>
      <c r="C727" s="67">
        <f>'Growth Index'!C727/MAX('Growth Index'!C$3:C727)-1</f>
        <v>-5.4687232058380553E-2</v>
      </c>
      <c r="D727" s="67">
        <f>'Growth Index'!D727/MAX('Growth Index'!D$3:D727)-1</f>
        <v>-0.13970117634564283</v>
      </c>
      <c r="E727" s="67">
        <f>'Growth Index'!E727/MAX('Growth Index'!E$3:E727)-1</f>
        <v>-6.6656634146977645E-2</v>
      </c>
    </row>
    <row r="728" spans="1:5" x14ac:dyDescent="0.25">
      <c r="A728" s="60">
        <f>'Daily Prices'!A728</f>
        <v>43182</v>
      </c>
      <c r="B728" s="68">
        <f>'Growth Index'!B728/MAX('Growth Index'!B$3:B728)-1</f>
        <v>-0.10160914471553661</v>
      </c>
      <c r="C728" s="68">
        <f>'Growth Index'!C728/MAX('Growth Index'!C$3:C728)-1</f>
        <v>-4.3967929033708275E-2</v>
      </c>
      <c r="D728" s="68">
        <f>'Growth Index'!D728/MAX('Growth Index'!D$3:D728)-1</f>
        <v>-0.15328546714253388</v>
      </c>
      <c r="E728" s="68">
        <f>'Growth Index'!E728/MAX('Growth Index'!E$3:E728)-1</f>
        <v>-7.0320380939997817E-2</v>
      </c>
    </row>
    <row r="729" spans="1:5" x14ac:dyDescent="0.25">
      <c r="A729" s="63">
        <f>'Daily Prices'!A729</f>
        <v>43185</v>
      </c>
      <c r="B729" s="67">
        <f>'Growth Index'!B729/MAX('Growth Index'!B$3:B729)-1</f>
        <v>-8.8659092005263784E-2</v>
      </c>
      <c r="C729" s="67">
        <f>'Growth Index'!C729/MAX('Growth Index'!C$3:C729)-1</f>
        <v>-4.4238806061436042E-2</v>
      </c>
      <c r="D729" s="67">
        <f>'Growth Index'!D729/MAX('Growth Index'!D$3:D729)-1</f>
        <v>-0.13694267515923575</v>
      </c>
      <c r="E729" s="67">
        <f>'Growth Index'!E729/MAX('Growth Index'!E$3:E729)-1</f>
        <v>-6.1022182918536561E-2</v>
      </c>
    </row>
    <row r="730" spans="1:5" x14ac:dyDescent="0.25">
      <c r="A730" s="60">
        <f>'Daily Prices'!A730</f>
        <v>43186</v>
      </c>
      <c r="B730" s="68">
        <f>'Growth Index'!B730/MAX('Growth Index'!B$3:B730)-1</f>
        <v>-8.5683063121412495E-2</v>
      </c>
      <c r="C730" s="68">
        <f>'Growth Index'!C730/MAX('Growth Index'!C$3:C730)-1</f>
        <v>-4.9822040346254814E-2</v>
      </c>
      <c r="D730" s="68">
        <f>'Growth Index'!D730/MAX('Growth Index'!D$3:D730)-1</f>
        <v>-0.12869931219134567</v>
      </c>
      <c r="E730" s="68">
        <f>'Growth Index'!E730/MAX('Growth Index'!E$3:E730)-1</f>
        <v>-5.9605824070893321E-2</v>
      </c>
    </row>
    <row r="731" spans="1:5" x14ac:dyDescent="0.25">
      <c r="A731" s="63">
        <f>'Daily Prices'!A731</f>
        <v>43187</v>
      </c>
      <c r="B731" s="67">
        <f>'Growth Index'!B731/MAX('Growth Index'!B$3:B731)-1</f>
        <v>-9.1352621388656963E-2</v>
      </c>
      <c r="C731" s="67">
        <f>'Growth Index'!C731/MAX('Growth Index'!C$3:C731)-1</f>
        <v>-5.1940014719103478E-2</v>
      </c>
      <c r="D731" s="67">
        <f>'Growth Index'!D731/MAX('Growth Index'!D$3:D731)-1</f>
        <v>-0.13861258849143265</v>
      </c>
      <c r="E731" s="67">
        <f>'Growth Index'!E731/MAX('Growth Index'!E$3:E731)-1</f>
        <v>-6.5403485909197756E-2</v>
      </c>
    </row>
    <row r="732" spans="1:5" x14ac:dyDescent="0.25">
      <c r="A732" s="60">
        <f>'Daily Prices'!A732</f>
        <v>43194</v>
      </c>
      <c r="B732" s="68">
        <f>'Growth Index'!B732/MAX('Growth Index'!B$3:B732)-1</f>
        <v>-8.9963826283477766E-2</v>
      </c>
      <c r="C732" s="68">
        <f>'Growth Index'!C732/MAX('Growth Index'!C$3:C732)-1</f>
        <v>-5.0497485321846058E-2</v>
      </c>
      <c r="D732" s="68">
        <f>'Growth Index'!D732/MAX('Growth Index'!D$3:D732)-1</f>
        <v>-0.1358079725435507</v>
      </c>
      <c r="E732" s="68">
        <f>'Growth Index'!E732/MAX('Growth Index'!E$3:E732)-1</f>
        <v>-6.3493237581840667E-2</v>
      </c>
    </row>
    <row r="733" spans="1:5" x14ac:dyDescent="0.25">
      <c r="A733" s="63">
        <f>'Daily Prices'!A733</f>
        <v>43195</v>
      </c>
      <c r="B733" s="67">
        <f>'Growth Index'!B733/MAX('Growth Index'!B$3:B733)-1</f>
        <v>-7.4041052000578533E-2</v>
      </c>
      <c r="C733" s="67">
        <f>'Growth Index'!C733/MAX('Growth Index'!C$3:C733)-1</f>
        <v>-5.9742693037561523E-2</v>
      </c>
      <c r="D733" s="67">
        <f>'Growth Index'!D733/MAX('Growth Index'!D$3:D733)-1</f>
        <v>-0.10674868572929819</v>
      </c>
      <c r="E733" s="67">
        <f>'Growth Index'!E733/MAX('Growth Index'!E$3:E733)-1</f>
        <v>-5.2777645654280336E-2</v>
      </c>
    </row>
    <row r="734" spans="1:5" x14ac:dyDescent="0.25">
      <c r="A734" s="60">
        <f>'Daily Prices'!A734</f>
        <v>43196</v>
      </c>
      <c r="B734" s="68">
        <f>'Growth Index'!B734/MAX('Growth Index'!B$3:B734)-1</f>
        <v>-7.3209538836790933E-2</v>
      </c>
      <c r="C734" s="68">
        <f>'Growth Index'!C734/MAX('Growth Index'!C$3:C734)-1</f>
        <v>-5.5962757030072363E-2</v>
      </c>
      <c r="D734" s="68">
        <f>'Growth Index'!D734/MAX('Growth Index'!D$3:D734)-1</f>
        <v>-0.12455177849263455</v>
      </c>
      <c r="E734" s="68">
        <f>'Growth Index'!E734/MAX('Growth Index'!E$3:E734)-1</f>
        <v>-5.666292027504749E-2</v>
      </c>
    </row>
    <row r="735" spans="1:5" x14ac:dyDescent="0.25">
      <c r="A735" s="63">
        <f>'Daily Prices'!A735</f>
        <v>43199</v>
      </c>
      <c r="B735" s="67">
        <f>'Growth Index'!B735/MAX('Growth Index'!B$3:B735)-1</f>
        <v>-6.8756519881763456E-2</v>
      </c>
      <c r="C735" s="67">
        <f>'Growth Index'!C735/MAX('Growth Index'!C$3:C735)-1</f>
        <v>-5.6478297179618608E-2</v>
      </c>
      <c r="D735" s="67">
        <f>'Growth Index'!D735/MAX('Growth Index'!D$3:D735)-1</f>
        <v>-0.11910690635122001</v>
      </c>
      <c r="E735" s="67">
        <f>'Growth Index'!E735/MAX('Growth Index'!E$3:E735)-1</f>
        <v>-5.3749094295515443E-2</v>
      </c>
    </row>
    <row r="736" spans="1:5" x14ac:dyDescent="0.25">
      <c r="A736" s="60">
        <f>'Daily Prices'!A736</f>
        <v>43200</v>
      </c>
      <c r="B736" s="68">
        <f>'Growth Index'!B736/MAX('Growth Index'!B$3:B736)-1</f>
        <v>-6.622890727815145E-2</v>
      </c>
      <c r="C736" s="68">
        <f>'Growth Index'!C736/MAX('Growth Index'!C$3:C736)-1</f>
        <v>-4.998554958436463E-2</v>
      </c>
      <c r="D736" s="68">
        <f>'Growth Index'!D736/MAX('Growth Index'!D$3:D736)-1</f>
        <v>-0.11362816969114309</v>
      </c>
      <c r="E736" s="68">
        <f>'Growth Index'!E736/MAX('Growth Index'!E$3:E736)-1</f>
        <v>-4.8608409723055135E-2</v>
      </c>
    </row>
    <row r="737" spans="1:5" x14ac:dyDescent="0.25">
      <c r="A737" s="63">
        <f>'Daily Prices'!A737</f>
        <v>43202</v>
      </c>
      <c r="B737" s="67">
        <f>'Growth Index'!B737/MAX('Growth Index'!B$3:B737)-1</f>
        <v>-6.0141249750228942E-2</v>
      </c>
      <c r="C737" s="67">
        <f>'Growth Index'!C737/MAX('Growth Index'!C$3:C737)-1</f>
        <v>-4.3444961610820898E-2</v>
      </c>
      <c r="D737" s="67">
        <f>'Growth Index'!D737/MAX('Growth Index'!D$3:D737)-1</f>
        <v>-8.8731788162760061E-2</v>
      </c>
      <c r="E737" s="67">
        <f>'Growth Index'!E737/MAX('Growth Index'!E$3:E737)-1</f>
        <v>-3.611082579685132E-2</v>
      </c>
    </row>
    <row r="738" spans="1:5" x14ac:dyDescent="0.25">
      <c r="A738" s="60">
        <f>'Daily Prices'!A738</f>
        <v>43203</v>
      </c>
      <c r="B738" s="68">
        <f>'Growth Index'!B738/MAX('Growth Index'!B$3:B738)-1</f>
        <v>-5.7618873722723118E-2</v>
      </c>
      <c r="C738" s="68">
        <f>'Growth Index'!C738/MAX('Growth Index'!C$3:C738)-1</f>
        <v>-4.2651226384815555E-2</v>
      </c>
      <c r="D738" s="68">
        <f>'Growth Index'!D738/MAX('Growth Index'!D$3:D738)-1</f>
        <v>-0.10217074759015454</v>
      </c>
      <c r="E738" s="68">
        <f>'Growth Index'!E738/MAX('Growth Index'!E$3:E738)-1</f>
        <v>-3.92793335353947E-2</v>
      </c>
    </row>
    <row r="739" spans="1:5" x14ac:dyDescent="0.25">
      <c r="A739" s="63">
        <f>'Daily Prices'!A739</f>
        <v>43206</v>
      </c>
      <c r="B739" s="67">
        <f>'Growth Index'!B739/MAX('Growth Index'!B$3:B739)-1</f>
        <v>-5.4510552389876565E-2</v>
      </c>
      <c r="C739" s="67">
        <f>'Growth Index'!C739/MAX('Growth Index'!C$3:C739)-1</f>
        <v>-3.5095941803375719E-2</v>
      </c>
      <c r="D739" s="67">
        <f>'Growth Index'!D739/MAX('Growth Index'!D$3:D739)-1</f>
        <v>-0.10081385566918122</v>
      </c>
      <c r="E739" s="67">
        <f>'Growth Index'!E739/MAX('Growth Index'!E$3:E739)-1</f>
        <v>-3.4860349925785128E-2</v>
      </c>
    </row>
    <row r="740" spans="1:5" x14ac:dyDescent="0.25">
      <c r="A740" s="60">
        <f>'Daily Prices'!A740</f>
        <v>43207</v>
      </c>
      <c r="B740" s="68">
        <f>'Growth Index'!B740/MAX('Growth Index'!B$3:B740)-1</f>
        <v>-5.2040266514162603E-2</v>
      </c>
      <c r="C740" s="68">
        <f>'Growth Index'!C740/MAX('Growth Index'!C$3:C740)-1</f>
        <v>-3.7223964840155888E-2</v>
      </c>
      <c r="D740" s="68">
        <f>'Growth Index'!D740/MAX('Growth Index'!D$3:D740)-1</f>
        <v>-9.9093635324466467E-2</v>
      </c>
      <c r="E740" s="68">
        <f>'Growth Index'!E740/MAX('Growth Index'!E$3:E740)-1</f>
        <v>-3.4401360629523592E-2</v>
      </c>
    </row>
    <row r="741" spans="1:5" x14ac:dyDescent="0.25">
      <c r="A741" s="63">
        <f>'Daily Prices'!A741</f>
        <v>43208</v>
      </c>
      <c r="B741" s="67">
        <f>'Growth Index'!B741/MAX('Growth Index'!B$3:B741)-1</f>
        <v>-5.3787078059434723E-2</v>
      </c>
      <c r="C741" s="67">
        <f>'Growth Index'!C741/MAX('Growth Index'!C$3:C741)-1</f>
        <v>-2.9520134791901076E-2</v>
      </c>
      <c r="D741" s="67">
        <f>'Growth Index'!D741/MAX('Growth Index'!D$3:D741)-1</f>
        <v>-0.10172776639659276</v>
      </c>
      <c r="E741" s="67">
        <f>'Growth Index'!E741/MAX('Growth Index'!E$3:E741)-1</f>
        <v>-3.2691573654832218E-2</v>
      </c>
    </row>
    <row r="742" spans="1:5" x14ac:dyDescent="0.25">
      <c r="A742" s="60">
        <f>'Daily Prices'!A742</f>
        <v>43209</v>
      </c>
      <c r="B742" s="68">
        <f>'Growth Index'!B742/MAX('Growth Index'!B$3:B742)-1</f>
        <v>-5.115197784101444E-2</v>
      </c>
      <c r="C742" s="68">
        <f>'Growth Index'!C742/MAX('Growth Index'!C$3:C742)-1</f>
        <v>-2.5386092605425237E-2</v>
      </c>
      <c r="D742" s="68">
        <f>'Growth Index'!D742/MAX('Growth Index'!D$3:D742)-1</f>
        <v>-9.6205174355721068E-2</v>
      </c>
      <c r="E742" s="68">
        <f>'Growth Index'!E742/MAX('Growth Index'!E$3:E742)-1</f>
        <v>-2.8451097678888981E-2</v>
      </c>
    </row>
    <row r="743" spans="1:5" x14ac:dyDescent="0.25">
      <c r="A743" s="63">
        <f>'Daily Prices'!A743</f>
        <v>43210</v>
      </c>
      <c r="B743" s="67">
        <f>'Growth Index'!B743/MAX('Growth Index'!B$3:B743)-1</f>
        <v>-5.1474716294708567E-2</v>
      </c>
      <c r="C743" s="67">
        <f>'Growth Index'!C743/MAX('Growth Index'!C$3:C743)-1</f>
        <v>-3.3732272573064659E-2</v>
      </c>
      <c r="D743" s="67">
        <f>'Growth Index'!D743/MAX('Growth Index'!D$3:D743)-1</f>
        <v>-0.10144269332565703</v>
      </c>
      <c r="E743" s="67">
        <f>'Growth Index'!E743/MAX('Growth Index'!E$3:E743)-1</f>
        <v>-3.3567255446613653E-2</v>
      </c>
    </row>
    <row r="744" spans="1:5" x14ac:dyDescent="0.25">
      <c r="A744" s="60">
        <f>'Daily Prices'!A744</f>
        <v>43213</v>
      </c>
      <c r="B744" s="68">
        <f>'Growth Index'!B744/MAX('Growth Index'!B$3:B744)-1</f>
        <v>-5.0504847278013631E-2</v>
      </c>
      <c r="C744" s="68">
        <f>'Growth Index'!C744/MAX('Growth Index'!C$3:C744)-1</f>
        <v>-3.755196633784641E-2</v>
      </c>
      <c r="D744" s="68">
        <f>'Growth Index'!D744/MAX('Growth Index'!D$3:D744)-1</f>
        <v>-0.10095359737062026</v>
      </c>
      <c r="E744" s="68">
        <f>'Growth Index'!E744/MAX('Growth Index'!E$3:E744)-1</f>
        <v>-3.4641127629833735E-2</v>
      </c>
    </row>
    <row r="745" spans="1:5" x14ac:dyDescent="0.25">
      <c r="A745" s="63">
        <f>'Daily Prices'!A745</f>
        <v>43214</v>
      </c>
      <c r="B745" s="67">
        <f>'Growth Index'!B745/MAX('Growth Index'!B$3:B745)-1</f>
        <v>-4.5933316337428143E-2</v>
      </c>
      <c r="C745" s="67">
        <f>'Growth Index'!C745/MAX('Growth Index'!C$3:C745)-1</f>
        <v>-3.6178576117424921E-2</v>
      </c>
      <c r="D745" s="67">
        <f>'Growth Index'!D745/MAX('Growth Index'!D$3:D745)-1</f>
        <v>-0.1020351981397587</v>
      </c>
      <c r="E745" s="67">
        <f>'Growth Index'!E745/MAX('Growth Index'!E$3:E745)-1</f>
        <v>-3.3044150544347617E-2</v>
      </c>
    </row>
    <row r="746" spans="1:5" x14ac:dyDescent="0.25">
      <c r="A746" s="60">
        <f>'Daily Prices'!A746</f>
        <v>43215</v>
      </c>
      <c r="B746" s="68">
        <f>'Growth Index'!B746/MAX('Growth Index'!B$3:B746)-1</f>
        <v>-4.9113020470878177E-2</v>
      </c>
      <c r="C746" s="68">
        <f>'Growth Index'!C746/MAX('Growth Index'!C$3:C746)-1</f>
        <v>-3.3459647951607607E-2</v>
      </c>
      <c r="D746" s="68">
        <f>'Growth Index'!D746/MAX('Growth Index'!D$3:D746)-1</f>
        <v>-0.10955469909419469</v>
      </c>
      <c r="E746" s="68">
        <f>'Growth Index'!E746/MAX('Growth Index'!E$3:E746)-1</f>
        <v>-3.5349009012253796E-2</v>
      </c>
    </row>
    <row r="747" spans="1:5" x14ac:dyDescent="0.25">
      <c r="A747" s="63">
        <f>'Daily Prices'!A747</f>
        <v>43216</v>
      </c>
      <c r="B747" s="67">
        <f>'Growth Index'!B747/MAX('Growth Index'!B$3:B747)-1</f>
        <v>-4.3261008867727879E-2</v>
      </c>
      <c r="C747" s="67">
        <f>'Growth Index'!C747/MAX('Growth Index'!C$3:C747)-1</f>
        <v>-3.5337328186957562E-2</v>
      </c>
      <c r="D747" s="67">
        <f>'Growth Index'!D747/MAX('Growth Index'!D$3:D747)-1</f>
        <v>-0.10966369762131722</v>
      </c>
      <c r="E747" s="67">
        <f>'Growth Index'!E747/MAX('Growth Index'!E$3:E747)-1</f>
        <v>-3.4353021829068964E-2</v>
      </c>
    </row>
    <row r="748" spans="1:5" x14ac:dyDescent="0.25">
      <c r="A748" s="60">
        <f>'Daily Prices'!A748</f>
        <v>43217</v>
      </c>
      <c r="B748" s="68">
        <f>'Growth Index'!B748/MAX('Growth Index'!B$3:B748)-1</f>
        <v>-3.6202655495303993E-2</v>
      </c>
      <c r="C748" s="68">
        <f>'Growth Index'!C748/MAX('Growth Index'!C$3:C748)-1</f>
        <v>-3.8118951277736679E-2</v>
      </c>
      <c r="D748" s="68">
        <f>'Growth Index'!D748/MAX('Growth Index'!D$3:D748)-1</f>
        <v>-9.7341274388420884E-2</v>
      </c>
      <c r="E748" s="68">
        <f>'Growth Index'!E748/MAX('Growth Index'!E$3:E748)-1</f>
        <v>-2.932016354629241E-2</v>
      </c>
    </row>
    <row r="749" spans="1:5" x14ac:dyDescent="0.25">
      <c r="A749" s="63">
        <f>'Daily Prices'!A749</f>
        <v>43220</v>
      </c>
      <c r="B749" s="67">
        <f>'Growth Index'!B749/MAX('Growth Index'!B$3:B749)-1</f>
        <v>-3.0947889177512566E-2</v>
      </c>
      <c r="C749" s="67">
        <f>'Growth Index'!C749/MAX('Growth Index'!C$3:C749)-1</f>
        <v>-4.4160273568317754E-2</v>
      </c>
      <c r="D749" s="67">
        <f>'Growth Index'!D749/MAX('Growth Index'!D$3:D749)-1</f>
        <v>-9.1256920707764144E-2</v>
      </c>
      <c r="E749" s="67">
        <f>'Growth Index'!E749/MAX('Growth Index'!E$3:E749)-1</f>
        <v>-2.8208255807923521E-2</v>
      </c>
    </row>
    <row r="750" spans="1:5" x14ac:dyDescent="0.25">
      <c r="A750" s="60">
        <f>'Daily Prices'!A750</f>
        <v>43222</v>
      </c>
      <c r="B750" s="68">
        <f>'Growth Index'!B750/MAX('Growth Index'!B$3:B750)-1</f>
        <v>-3.0505260691916614E-2</v>
      </c>
      <c r="C750" s="68">
        <f>'Growth Index'!C750/MAX('Growth Index'!C$3:C750)-1</f>
        <v>-4.9094386008060265E-2</v>
      </c>
      <c r="D750" s="68">
        <f>'Growth Index'!D750/MAX('Growth Index'!D$3:D750)-1</f>
        <v>-6.3453911789448703E-2</v>
      </c>
      <c r="E750" s="68">
        <f>'Growth Index'!E750/MAX('Growth Index'!E$3:E750)-1</f>
        <v>-2.1162079860598038E-2</v>
      </c>
    </row>
    <row r="751" spans="1:5" x14ac:dyDescent="0.25">
      <c r="A751" s="63">
        <f>'Daily Prices'!A751</f>
        <v>43223</v>
      </c>
      <c r="B751" s="67">
        <f>'Growth Index'!B751/MAX('Growth Index'!B$3:B751)-1</f>
        <v>-3.2524925413241146E-2</v>
      </c>
      <c r="C751" s="67">
        <f>'Growth Index'!C751/MAX('Growth Index'!C$3:C751)-1</f>
        <v>-4.209276096434289E-2</v>
      </c>
      <c r="D751" s="67">
        <f>'Growth Index'!D751/MAX('Growth Index'!D$3:D751)-1</f>
        <v>-0.10498095320609413</v>
      </c>
      <c r="E751" s="67">
        <f>'Growth Index'!E751/MAX('Growth Index'!E$3:E751)-1</f>
        <v>-3.1911587264036534E-2</v>
      </c>
    </row>
    <row r="752" spans="1:5" x14ac:dyDescent="0.25">
      <c r="A752" s="60">
        <f>'Daily Prices'!A752</f>
        <v>43224</v>
      </c>
      <c r="B752" s="68">
        <f>'Growth Index'!B752/MAX('Growth Index'!B$3:B752)-1</f>
        <v>-3.7699765043098021E-2</v>
      </c>
      <c r="C752" s="68">
        <f>'Growth Index'!C752/MAX('Growth Index'!C$3:C752)-1</f>
        <v>-4.4441963832232423E-2</v>
      </c>
      <c r="D752" s="68">
        <f>'Growth Index'!D752/MAX('Growth Index'!D$3:D752)-1</f>
        <v>-0.11583748599089461</v>
      </c>
      <c r="E752" s="68">
        <f>'Growth Index'!E752/MAX('Growth Index'!E$3:E752)-1</f>
        <v>-3.7937550021680422E-2</v>
      </c>
    </row>
    <row r="753" spans="1:5" x14ac:dyDescent="0.25">
      <c r="A753" s="63">
        <f>'Daily Prices'!A753</f>
        <v>43227</v>
      </c>
      <c r="B753" s="67">
        <f>'Growth Index'!B753/MAX('Growth Index'!B$3:B753)-1</f>
        <v>-2.9631028091474332E-2</v>
      </c>
      <c r="C753" s="67">
        <f>'Growth Index'!C753/MAX('Growth Index'!C$3:C753)-1</f>
        <v>-4.4441963832232423E-2</v>
      </c>
      <c r="D753" s="67">
        <f>'Growth Index'!D753/MAX('Growth Index'!D$3:D753)-1</f>
        <v>-0.14277968602834534</v>
      </c>
      <c r="E753" s="67">
        <f>'Growth Index'!E753/MAX('Growth Index'!E$3:E753)-1</f>
        <v>-4.4312317136676493E-2</v>
      </c>
    </row>
    <row r="754" spans="1:5" x14ac:dyDescent="0.25">
      <c r="A754" s="60">
        <f>'Daily Prices'!A754</f>
        <v>43229</v>
      </c>
      <c r="B754" s="68">
        <f>'Growth Index'!B754/MAX('Growth Index'!B$3:B754)-1</f>
        <v>-2.6565977413820052E-2</v>
      </c>
      <c r="C754" s="68">
        <f>'Growth Index'!C754/MAX('Growth Index'!C$3:C754)-1</f>
        <v>-3.2957323979623809E-2</v>
      </c>
      <c r="D754" s="68">
        <f>'Growth Index'!D754/MAX('Growth Index'!D$3:D754)-1</f>
        <v>-0.14038854690815761</v>
      </c>
      <c r="E754" s="68">
        <f>'Growth Index'!E754/MAX('Growth Index'!E$3:E754)-1</f>
        <v>-3.8012493104415679E-2</v>
      </c>
    </row>
    <row r="755" spans="1:5" x14ac:dyDescent="0.25">
      <c r="A755" s="63">
        <f>'Daily Prices'!A755</f>
        <v>43230</v>
      </c>
      <c r="B755" s="67">
        <f>'Growth Index'!B755/MAX('Growth Index'!B$3:B755)-1</f>
        <v>-2.8580129949769995E-2</v>
      </c>
      <c r="C755" s="67">
        <f>'Growth Index'!C755/MAX('Growth Index'!C$3:C755)-1</f>
        <v>-3.4283529169411575E-2</v>
      </c>
      <c r="D755" s="67">
        <f>'Growth Index'!D755/MAX('Growth Index'!D$3:D755)-1</f>
        <v>-0.13799073792002869</v>
      </c>
      <c r="E755" s="67">
        <f>'Growth Index'!E755/MAX('Growth Index'!E$3:E755)-1</f>
        <v>-3.8332329264382681E-2</v>
      </c>
    </row>
    <row r="756" spans="1:5" x14ac:dyDescent="0.25">
      <c r="A756" s="60">
        <f>'Daily Prices'!A756</f>
        <v>43231</v>
      </c>
      <c r="B756" s="68">
        <f>'Growth Index'!B756/MAX('Growth Index'!B$3:B756)-1</f>
        <v>-2.0600690401217925E-2</v>
      </c>
      <c r="C756" s="68">
        <f>'Growth Index'!C756/MAX('Growth Index'!C$3:C756)-1</f>
        <v>-2.5622454657038052E-2</v>
      </c>
      <c r="D756" s="68">
        <f>'Growth Index'!D756/MAX('Growth Index'!D$3:D756)-1</f>
        <v>-9.71414437553626E-2</v>
      </c>
      <c r="E756" s="68">
        <f>'Growth Index'!E756/MAX('Growth Index'!E$3:E756)-1</f>
        <v>-1.8841038402392818E-2</v>
      </c>
    </row>
    <row r="757" spans="1:5" x14ac:dyDescent="0.25">
      <c r="A757" s="63">
        <f>'Daily Prices'!A757</f>
        <v>43234</v>
      </c>
      <c r="B757" s="67">
        <f>'Growth Index'!B757/MAX('Growth Index'!B$3:B757)-1</f>
        <v>-2.0024115811014265E-2</v>
      </c>
      <c r="C757" s="67">
        <f>'Growth Index'!C757/MAX('Growth Index'!C$3:C757)-1</f>
        <v>-2.5744458544122772E-2</v>
      </c>
      <c r="D757" s="67">
        <f>'Growth Index'!D757/MAX('Growth Index'!D$3:D757)-1</f>
        <v>-9.151963510646921E-2</v>
      </c>
      <c r="E757" s="67">
        <f>'Growth Index'!E757/MAX('Growth Index'!E$3:E757)-1</f>
        <v>-1.6884088457354895E-2</v>
      </c>
    </row>
    <row r="758" spans="1:5" x14ac:dyDescent="0.25">
      <c r="A758" s="60">
        <f>'Daily Prices'!A758</f>
        <v>43235</v>
      </c>
      <c r="B758" s="68">
        <f>'Growth Index'!B758/MAX('Growth Index'!B$3:B758)-1</f>
        <v>-2.0376068847194895E-2</v>
      </c>
      <c r="C758" s="68">
        <f>'Growth Index'!C758/MAX('Growth Index'!C$3:C758)-1</f>
        <v>-3.519773913799118E-2</v>
      </c>
      <c r="D758" s="68">
        <f>'Growth Index'!D758/MAX('Growth Index'!D$3:D758)-1</f>
        <v>-9.6212161440792809E-2</v>
      </c>
      <c r="E758" s="68">
        <f>'Growth Index'!E758/MAX('Growth Index'!E$3:E758)-1</f>
        <v>-2.2329125310343256E-2</v>
      </c>
    </row>
    <row r="759" spans="1:5" x14ac:dyDescent="0.25">
      <c r="A759" s="63">
        <f>'Daily Prices'!A759</f>
        <v>43236</v>
      </c>
      <c r="B759" s="67">
        <f>'Growth Index'!B759/MAX('Growth Index'!B$3:B759)-1</f>
        <v>-2.4677227095147081E-2</v>
      </c>
      <c r="C759" s="67">
        <f>'Growth Index'!C759/MAX('Growth Index'!C$3:C759)-1</f>
        <v>-4.5339571660403921E-2</v>
      </c>
      <c r="D759" s="67">
        <f>'Growth Index'!D759/MAX('Growth Index'!D$3:D759)-1</f>
        <v>-0.10690519643490959</v>
      </c>
      <c r="E759" s="67">
        <f>'Growth Index'!E759/MAX('Growth Index'!E$3:E759)-1</f>
        <v>-3.1197893733166615E-2</v>
      </c>
    </row>
    <row r="760" spans="1:5" x14ac:dyDescent="0.25">
      <c r="A760" s="60">
        <f>'Daily Prices'!A760</f>
        <v>43237</v>
      </c>
      <c r="B760" s="68">
        <f>'Growth Index'!B760/MAX('Growth Index'!B$3:B760)-1</f>
        <v>-3.1257673995576218E-2</v>
      </c>
      <c r="C760" s="68">
        <f>'Growth Index'!C760/MAX('Growth Index'!C$3:C760)-1</f>
        <v>-4.48587649361879E-2</v>
      </c>
      <c r="D760" s="68">
        <f>'Growth Index'!D760/MAX('Growth Index'!D$3:D760)-1</f>
        <v>-0.11227826485524139</v>
      </c>
      <c r="E760" s="68">
        <f>'Growth Index'!E760/MAX('Growth Index'!E$3:E760)-1</f>
        <v>-3.4712220217841039E-2</v>
      </c>
    </row>
    <row r="761" spans="1:5" x14ac:dyDescent="0.25">
      <c r="A761" s="63">
        <f>'Daily Prices'!A761</f>
        <v>43238</v>
      </c>
      <c r="B761" s="67">
        <f>'Growth Index'!B761/MAX('Growth Index'!B$3:B761)-1</f>
        <v>-3.9548552017804051E-2</v>
      </c>
      <c r="C761" s="67">
        <f>'Growth Index'!C761/MAX('Growth Index'!C$3:C761)-1</f>
        <v>-4.3227386191776573E-2</v>
      </c>
      <c r="D761" s="67">
        <f>'Growth Index'!D761/MAX('Growth Index'!D$3:D761)-1</f>
        <v>-0.12739132986587576</v>
      </c>
      <c r="E761" s="67">
        <f>'Growth Index'!E761/MAX('Growth Index'!E$3:E761)-1</f>
        <v>-4.1461208063909627E-2</v>
      </c>
    </row>
    <row r="762" spans="1:5" x14ac:dyDescent="0.25">
      <c r="A762" s="60">
        <f>'Daily Prices'!A762</f>
        <v>43241</v>
      </c>
      <c r="B762" s="68">
        <f>'Growth Index'!B762/MAX('Growth Index'!B$3:B762)-1</f>
        <v>-4.5947372410134135E-2</v>
      </c>
      <c r="C762" s="68">
        <f>'Growth Index'!C762/MAX('Growth Index'!C$3:C762)-1</f>
        <v>-4.1348286036525295E-2</v>
      </c>
      <c r="D762" s="68">
        <f>'Growth Index'!D762/MAX('Growth Index'!D$3:D762)-1</f>
        <v>-0.13053831298228336</v>
      </c>
      <c r="E762" s="68">
        <f>'Growth Index'!E762/MAX('Growth Index'!E$3:E762)-1</f>
        <v>-4.3661068466830488E-2</v>
      </c>
    </row>
    <row r="763" spans="1:5" x14ac:dyDescent="0.25">
      <c r="A763" s="63">
        <f>'Daily Prices'!A763</f>
        <v>43242</v>
      </c>
      <c r="B763" s="67">
        <f>'Growth Index'!B763/MAX('Growth Index'!B$3:B763)-1</f>
        <v>-4.4979708267589014E-2</v>
      </c>
      <c r="C763" s="67">
        <f>'Growth Index'!C763/MAX('Growth Index'!C$3:C763)-1</f>
        <v>-3.925062744075547E-2</v>
      </c>
      <c r="D763" s="67">
        <f>'Growth Index'!D763/MAX('Growth Index'!D$3:D763)-1</f>
        <v>-0.12404591353342476</v>
      </c>
      <c r="E763" s="67">
        <f>'Growth Index'!E763/MAX('Growth Index'!E$3:E763)-1</f>
        <v>-4.0390696962276262E-2</v>
      </c>
    </row>
    <row r="764" spans="1:5" x14ac:dyDescent="0.25">
      <c r="A764" s="60">
        <f>'Daily Prices'!A764</f>
        <v>43243</v>
      </c>
      <c r="B764" s="68">
        <f>'Growth Index'!B764/MAX('Growth Index'!B$3:B764)-1</f>
        <v>-5.3422446996892359E-2</v>
      </c>
      <c r="C764" s="68">
        <f>'Growth Index'!C764/MAX('Growth Index'!C$3:C764)-1</f>
        <v>-3.7415217128685896E-2</v>
      </c>
      <c r="D764" s="68">
        <f>'Growth Index'!D764/MAX('Growth Index'!D$3:D764)-1</f>
        <v>-0.12741788078914928</v>
      </c>
      <c r="E764" s="68">
        <f>'Growth Index'!E764/MAX('Growth Index'!E$3:E764)-1</f>
        <v>-4.3310595113116301E-2</v>
      </c>
    </row>
    <row r="765" spans="1:5" x14ac:dyDescent="0.25">
      <c r="A765" s="63">
        <f>'Daily Prices'!A765</f>
        <v>43244</v>
      </c>
      <c r="B765" s="67">
        <f>'Growth Index'!B765/MAX('Growth Index'!B$3:B765)-1</f>
        <v>-4.4652560065595037E-2</v>
      </c>
      <c r="C765" s="67">
        <f>'Growth Index'!C765/MAX('Growth Index'!C$3:C765)-1</f>
        <v>-2.646970994094211E-2</v>
      </c>
      <c r="D765" s="67">
        <f>'Growth Index'!D765/MAX('Growth Index'!D$3:D765)-1</f>
        <v>-0.11858760267521495</v>
      </c>
      <c r="E765" s="67">
        <f>'Growth Index'!E765/MAX('Growth Index'!E$3:E765)-1</f>
        <v>-3.3395709349146707E-2</v>
      </c>
    </row>
    <row r="766" spans="1:5" x14ac:dyDescent="0.25">
      <c r="A766" s="60">
        <f>'Daily Prices'!A766</f>
        <v>43245</v>
      </c>
      <c r="B766" s="68">
        <f>'Growth Index'!B766/MAX('Growth Index'!B$3:B766)-1</f>
        <v>-3.7438211847064307E-2</v>
      </c>
      <c r="C766" s="68">
        <f>'Growth Index'!C766/MAX('Growth Index'!C$3:C766)-1</f>
        <v>-3.4702405540917858E-2</v>
      </c>
      <c r="D766" s="68">
        <f>'Growth Index'!D766/MAX('Growth Index'!D$3:D766)-1</f>
        <v>-0.11155859509283028</v>
      </c>
      <c r="E766" s="68">
        <f>'Growth Index'!E766/MAX('Growth Index'!E$3:E766)-1</f>
        <v>-3.2163036704340842E-2</v>
      </c>
    </row>
    <row r="767" spans="1:5" x14ac:dyDescent="0.25">
      <c r="A767" s="63">
        <f>'Daily Prices'!A767</f>
        <v>43248</v>
      </c>
      <c r="B767" s="67">
        <f>'Growth Index'!B767/MAX('Growth Index'!B$3:B767)-1</f>
        <v>-3.0806777231918159E-2</v>
      </c>
      <c r="C767" s="67">
        <f>'Growth Index'!C767/MAX('Growth Index'!C$3:C767)-1</f>
        <v>-3.4702405540917858E-2</v>
      </c>
      <c r="D767" s="67">
        <f>'Growth Index'!D767/MAX('Growth Index'!D$3:D767)-1</f>
        <v>-9.8994418716444432E-2</v>
      </c>
      <c r="E767" s="67">
        <f>'Growth Index'!E767/MAX('Growth Index'!E$3:E767)-1</f>
        <v>-2.6056611379166594E-2</v>
      </c>
    </row>
    <row r="768" spans="1:5" x14ac:dyDescent="0.25">
      <c r="A768" s="60">
        <f>'Daily Prices'!A768</f>
        <v>43249</v>
      </c>
      <c r="B768" s="68">
        <f>'Growth Index'!B768/MAX('Growth Index'!B$3:B768)-1</f>
        <v>-3.6766552059145696E-2</v>
      </c>
      <c r="C768" s="68">
        <f>'Growth Index'!C768/MAX('Growth Index'!C$3:C768)-1</f>
        <v>-4.0673496408583198E-2</v>
      </c>
      <c r="D768" s="68">
        <f>'Growth Index'!D768/MAX('Growth Index'!D$3:D768)-1</f>
        <v>-0.10743342006634915</v>
      </c>
      <c r="E768" s="68">
        <f>'Growth Index'!E768/MAX('Growth Index'!E$3:E768)-1</f>
        <v>-3.2999780902959075E-2</v>
      </c>
    </row>
    <row r="769" spans="1:5" x14ac:dyDescent="0.25">
      <c r="A769" s="63">
        <f>'Daily Prices'!A769</f>
        <v>43250</v>
      </c>
      <c r="B769" s="67">
        <f>'Growth Index'!B769/MAX('Growth Index'!B$3:B769)-1</f>
        <v>-3.7955254835219887E-2</v>
      </c>
      <c r="C769" s="67">
        <f>'Growth Index'!C769/MAX('Growth Index'!C$3:C769)-1</f>
        <v>-4.1391757430491838E-2</v>
      </c>
      <c r="D769" s="67">
        <f>'Growth Index'!D769/MAX('Growth Index'!D$3:D769)-1</f>
        <v>-0.10995156552628116</v>
      </c>
      <c r="E769" s="67">
        <f>'Growth Index'!E769/MAX('Growth Index'!E$3:E769)-1</f>
        <v>-3.4465831064382835E-2</v>
      </c>
    </row>
    <row r="770" spans="1:5" x14ac:dyDescent="0.25">
      <c r="A770" s="60">
        <f>'Daily Prices'!A770</f>
        <v>43251</v>
      </c>
      <c r="B770" s="68">
        <f>'Growth Index'!B770/MAX('Growth Index'!B$3:B770)-1</f>
        <v>-2.6482467805392096E-2</v>
      </c>
      <c r="C770" s="68">
        <f>'Growth Index'!C770/MAX('Growth Index'!C$3:C770)-1</f>
        <v>-3.8750269511716007E-2</v>
      </c>
      <c r="D770" s="68">
        <f>'Growth Index'!D770/MAX('Growth Index'!D$3:D770)-1</f>
        <v>-0.10679619790778694</v>
      </c>
      <c r="E770" s="68">
        <f>'Growth Index'!E770/MAX('Growth Index'!E$3:E770)-1</f>
        <v>-2.8920388978562861E-2</v>
      </c>
    </row>
    <row r="771" spans="1:5" x14ac:dyDescent="0.25">
      <c r="A771" s="63">
        <f>'Daily Prices'!A771</f>
        <v>43255</v>
      </c>
      <c r="B771" s="67">
        <f>'Growth Index'!B771/MAX('Growth Index'!B$3:B771)-1</f>
        <v>-3.5039859990491307E-2</v>
      </c>
      <c r="C771" s="67">
        <f>'Growth Index'!C771/MAX('Growth Index'!C$3:C771)-1</f>
        <v>-5.1130114251120795E-2</v>
      </c>
      <c r="D771" s="67">
        <f>'Growth Index'!D771/MAX('Growth Index'!D$3:D771)-1</f>
        <v>-0.11269050287448634</v>
      </c>
      <c r="E771" s="67">
        <f>'Growth Index'!E771/MAX('Growth Index'!E$3:E771)-1</f>
        <v>-3.840621846112624E-2</v>
      </c>
    </row>
    <row r="772" spans="1:5" x14ac:dyDescent="0.25">
      <c r="A772" s="60">
        <f>'Daily Prices'!A772</f>
        <v>43257</v>
      </c>
      <c r="B772" s="68">
        <f>'Growth Index'!B772/MAX('Growth Index'!B$3:B772)-1</f>
        <v>-3.0437460811806982E-2</v>
      </c>
      <c r="C772" s="68">
        <f>'Growth Index'!C772/MAX('Growth Index'!C$3:C772)-1</f>
        <v>-5.0800037485879579E-2</v>
      </c>
      <c r="D772" s="68">
        <f>'Growth Index'!D772/MAX('Growth Index'!D$3:D772)-1</f>
        <v>-0.12177231605101102</v>
      </c>
      <c r="E772" s="68">
        <f>'Growth Index'!E772/MAX('Growth Index'!E$3:E772)-1</f>
        <v>-3.9849153192262121E-2</v>
      </c>
    </row>
    <row r="773" spans="1:5" x14ac:dyDescent="0.25">
      <c r="A773" s="63">
        <f>'Daily Prices'!A773</f>
        <v>43258</v>
      </c>
      <c r="B773" s="67">
        <f>'Growth Index'!B773/MAX('Growth Index'!B$3:B773)-1</f>
        <v>-2.2604645394224465E-2</v>
      </c>
      <c r="C773" s="67">
        <f>'Growth Index'!C773/MAX('Growth Index'!C$3:C773)-1</f>
        <v>-4.4105770488949259E-2</v>
      </c>
      <c r="D773" s="67">
        <f>'Growth Index'!D773/MAX('Growth Index'!D$3:D773)-1</f>
        <v>-0.13900945492351913</v>
      </c>
      <c r="E773" s="67">
        <f>'Growth Index'!E773/MAX('Growth Index'!E$3:E773)-1</f>
        <v>-4.0467037497777913E-2</v>
      </c>
    </row>
    <row r="774" spans="1:5" x14ac:dyDescent="0.25">
      <c r="A774" s="60">
        <f>'Daily Prices'!A774</f>
        <v>43259</v>
      </c>
      <c r="B774" s="68">
        <f>'Growth Index'!B774/MAX('Growth Index'!B$3:B774)-1</f>
        <v>-2.3139602984848295E-2</v>
      </c>
      <c r="C774" s="68">
        <f>'Growth Index'!C774/MAX('Growth Index'!C$3:C774)-1</f>
        <v>-4.2020454273876906E-2</v>
      </c>
      <c r="D774" s="68">
        <f>'Growth Index'!D774/MAX('Growth Index'!D$3:D774)-1</f>
        <v>-0.11936166733674514</v>
      </c>
      <c r="E774" s="68">
        <f>'Growth Index'!E774/MAX('Growth Index'!E$3:E774)-1</f>
        <v>-3.3218333000600286E-2</v>
      </c>
    </row>
    <row r="775" spans="1:5" x14ac:dyDescent="0.25">
      <c r="A775" s="63">
        <f>'Daily Prices'!A775</f>
        <v>43262</v>
      </c>
      <c r="B775" s="67">
        <f>'Growth Index'!B775/MAX('Growth Index'!B$3:B775)-1</f>
        <v>-2.2042678095264279E-2</v>
      </c>
      <c r="C775" s="67">
        <f>'Growth Index'!C775/MAX('Growth Index'!C$3:C775)-1</f>
        <v>-4.1777975644218257E-2</v>
      </c>
      <c r="D775" s="67">
        <f>'Growth Index'!D775/MAX('Growth Index'!D$3:D775)-1</f>
        <v>-9.926551761723601E-2</v>
      </c>
      <c r="E775" s="67">
        <f>'Growth Index'!E775/MAX('Growth Index'!E$3:E775)-1</f>
        <v>-2.6176186468345408E-2</v>
      </c>
    </row>
    <row r="776" spans="1:5" x14ac:dyDescent="0.25">
      <c r="A776" s="60">
        <f>'Daily Prices'!A776</f>
        <v>43263</v>
      </c>
      <c r="B776" s="68">
        <f>'Growth Index'!B776/MAX('Growth Index'!B$3:B776)-1</f>
        <v>-1.6281066332260785E-2</v>
      </c>
      <c r="C776" s="68">
        <f>'Growth Index'!C776/MAX('Growth Index'!C$3:C776)-1</f>
        <v>-4.2443044282053477E-2</v>
      </c>
      <c r="D776" s="68">
        <f>'Growth Index'!D776/MAX('Growth Index'!D$3:D776)-1</f>
        <v>-0.11457701584391367</v>
      </c>
      <c r="E776" s="68">
        <f>'Growth Index'!E776/MAX('Growth Index'!E$3:E776)-1</f>
        <v>-2.9691548604220297E-2</v>
      </c>
    </row>
    <row r="777" spans="1:5" x14ac:dyDescent="0.25">
      <c r="A777" s="63">
        <f>'Daily Prices'!A777</f>
        <v>43264</v>
      </c>
      <c r="B777" s="67">
        <f>'Growth Index'!B777/MAX('Growth Index'!B$3:B777)-1</f>
        <v>-1.4995624702858534E-2</v>
      </c>
      <c r="C777" s="67">
        <f>'Growth Index'!C777/MAX('Growth Index'!C$3:C777)-1</f>
        <v>-4.5206536087917137E-2</v>
      </c>
      <c r="D777" s="67">
        <f>'Growth Index'!D777/MAX('Growth Index'!D$3:D777)-1</f>
        <v>-9.9902739775798E-2</v>
      </c>
      <c r="E777" s="67">
        <f>'Growth Index'!E777/MAX('Growth Index'!E$3:E777)-1</f>
        <v>-2.560696067563617E-2</v>
      </c>
    </row>
    <row r="778" spans="1:5" x14ac:dyDescent="0.25">
      <c r="A778" s="60">
        <f>'Daily Prices'!A778</f>
        <v>43265</v>
      </c>
      <c r="B778" s="68">
        <f>'Growth Index'!B778/MAX('Growth Index'!B$3:B778)-1</f>
        <v>-1.8835964253477777E-2</v>
      </c>
      <c r="C778" s="68">
        <f>'Growth Index'!C778/MAX('Growth Index'!C$3:C778)-1</f>
        <v>-3.5883888125160301E-2</v>
      </c>
      <c r="D778" s="68">
        <f>'Growth Index'!D778/MAX('Growth Index'!D$3:D778)-1</f>
        <v>-0.10559861152645422</v>
      </c>
      <c r="E778" s="68">
        <f>'Growth Index'!E778/MAX('Growth Index'!E$3:E778)-1</f>
        <v>-2.4790849456482911E-2</v>
      </c>
    </row>
    <row r="779" spans="1:5" x14ac:dyDescent="0.25">
      <c r="A779" s="63">
        <f>'Daily Prices'!A779</f>
        <v>43266</v>
      </c>
      <c r="B779" s="67">
        <f>'Growth Index'!B779/MAX('Growth Index'!B$3:B779)-1</f>
        <v>-1.8220804365650656E-2</v>
      </c>
      <c r="C779" s="67">
        <f>'Growth Index'!C779/MAX('Growth Index'!C$3:C779)-1</f>
        <v>-4.2672306734153231E-2</v>
      </c>
      <c r="D779" s="67">
        <f>'Growth Index'!D779/MAX('Growth Index'!D$3:D779)-1</f>
        <v>-0.10863939094976816</v>
      </c>
      <c r="E779" s="67">
        <f>'Growth Index'!E779/MAX('Growth Index'!E$3:E779)-1</f>
        <v>-2.8348684503777144E-2</v>
      </c>
    </row>
    <row r="780" spans="1:5" x14ac:dyDescent="0.25">
      <c r="A780" s="60">
        <f>'Daily Prices'!A780</f>
        <v>43269</v>
      </c>
      <c r="B780" s="68">
        <f>'Growth Index'!B780/MAX('Growth Index'!B$3:B780)-1</f>
        <v>-2.0257005643099513E-2</v>
      </c>
      <c r="C780" s="68">
        <f>'Growth Index'!C780/MAX('Growth Index'!C$3:C780)-1</f>
        <v>-4.6646007196149752E-2</v>
      </c>
      <c r="D780" s="68">
        <f>'Growth Index'!D780/MAX('Growth Index'!D$3:D780)-1</f>
        <v>-0.10978667031858291</v>
      </c>
      <c r="E780" s="68">
        <f>'Growth Index'!E780/MAX('Growth Index'!E$3:E780)-1</f>
        <v>-3.0941692183881542E-2</v>
      </c>
    </row>
    <row r="781" spans="1:5" x14ac:dyDescent="0.25">
      <c r="A781" s="63">
        <f>'Daily Prices'!A781</f>
        <v>43270</v>
      </c>
      <c r="B781" s="67">
        <f>'Growth Index'!B781/MAX('Growth Index'!B$3:B781)-1</f>
        <v>-2.7464739239180358E-2</v>
      </c>
      <c r="C781" s="67">
        <f>'Growth Index'!C781/MAX('Growth Index'!C$3:C781)-1</f>
        <v>-5.0677050577324412E-2</v>
      </c>
      <c r="D781" s="67">
        <f>'Growth Index'!D781/MAX('Growth Index'!D$3:D781)-1</f>
        <v>-0.12024354183726793</v>
      </c>
      <c r="E781" s="67">
        <f>'Growth Index'!E781/MAX('Growth Index'!E$3:E781)-1</f>
        <v>-3.8134315784799533E-2</v>
      </c>
    </row>
    <row r="782" spans="1:5" x14ac:dyDescent="0.25">
      <c r="A782" s="60">
        <f>'Daily Prices'!A782</f>
        <v>43271</v>
      </c>
      <c r="B782" s="68">
        <f>'Growth Index'!B782/MAX('Growth Index'!B$3:B782)-1</f>
        <v>-2.0282637305092166E-2</v>
      </c>
      <c r="C782" s="68">
        <f>'Growth Index'!C782/MAX('Growth Index'!C$3:C782)-1</f>
        <v>-5.268438042231538E-2</v>
      </c>
      <c r="D782" s="68">
        <f>'Growth Index'!D782/MAX('Growth Index'!D$3:D782)-1</f>
        <v>-0.11714546831636397</v>
      </c>
      <c r="E782" s="68">
        <f>'Growth Index'!E782/MAX('Growth Index'!E$3:E782)-1</f>
        <v>-3.5800697268983828E-2</v>
      </c>
    </row>
    <row r="783" spans="1:5" x14ac:dyDescent="0.25">
      <c r="A783" s="63">
        <f>'Daily Prices'!A783</f>
        <v>43272</v>
      </c>
      <c r="B783" s="67">
        <f>'Growth Index'!B783/MAX('Growth Index'!B$3:B783)-1</f>
        <v>-2.3450490239986466E-2</v>
      </c>
      <c r="C783" s="67">
        <f>'Growth Index'!C783/MAX('Growth Index'!C$3:C783)-1</f>
        <v>-6.1767061921391586E-2</v>
      </c>
      <c r="D783" s="67">
        <f>'Growth Index'!D783/MAX('Growth Index'!D$3:D783)-1</f>
        <v>-0.12096880126773657</v>
      </c>
      <c r="E783" s="67">
        <f>'Growth Index'!E783/MAX('Growth Index'!E$3:E783)-1</f>
        <v>-4.1686506345673724E-2</v>
      </c>
    </row>
    <row r="784" spans="1:5" x14ac:dyDescent="0.25">
      <c r="A784" s="60">
        <f>'Daily Prices'!A784</f>
        <v>43273</v>
      </c>
      <c r="B784" s="68">
        <f>'Growth Index'!B784/MAX('Growth Index'!B$3:B784)-1</f>
        <v>-1.6361544238732595E-2</v>
      </c>
      <c r="C784" s="68">
        <f>'Growth Index'!C784/MAX('Growth Index'!C$3:C784)-1</f>
        <v>-5.9135076543507248E-2</v>
      </c>
      <c r="D784" s="68">
        <f>'Growth Index'!D784/MAX('Growth Index'!D$3:D784)-1</f>
        <v>-0.11626090334625472</v>
      </c>
      <c r="E784" s="68">
        <f>'Growth Index'!E784/MAX('Growth Index'!E$3:E784)-1</f>
        <v>-3.6984454540284095E-2</v>
      </c>
    </row>
    <row r="785" spans="1:5" x14ac:dyDescent="0.25">
      <c r="A785" s="63">
        <f>'Daily Prices'!A785</f>
        <v>43276</v>
      </c>
      <c r="B785" s="67">
        <f>'Growth Index'!B785/MAX('Growth Index'!B$3:B785)-1</f>
        <v>-2.240427745585083E-2</v>
      </c>
      <c r="C785" s="67">
        <f>'Growth Index'!C785/MAX('Growth Index'!C$3:C785)-1</f>
        <v>-5.6246850235362245E-2</v>
      </c>
      <c r="D785" s="67">
        <f>'Growth Index'!D785/MAX('Growth Index'!D$3:D785)-1</f>
        <v>-0.12655427707425582</v>
      </c>
      <c r="E785" s="67">
        <f>'Growth Index'!E785/MAX('Growth Index'!E$3:E785)-1</f>
        <v>-4.0941802148091622E-2</v>
      </c>
    </row>
    <row r="786" spans="1:5" x14ac:dyDescent="0.25">
      <c r="A786" s="60">
        <f>'Daily Prices'!A786</f>
        <v>43277</v>
      </c>
      <c r="B786" s="68">
        <f>'Growth Index'!B786/MAX('Growth Index'!B$3:B786)-1</f>
        <v>-2.1861602805702374E-2</v>
      </c>
      <c r="C786" s="68">
        <f>'Growth Index'!C786/MAX('Growth Index'!C$3:C786)-1</f>
        <v>-5.9363683647957521E-2</v>
      </c>
      <c r="D786" s="68">
        <f>'Growth Index'!D786/MAX('Growth Index'!D$3:D786)-1</f>
        <v>-0.12864760776181305</v>
      </c>
      <c r="E786" s="68">
        <f>'Growth Index'!E786/MAX('Growth Index'!E$3:E786)-1</f>
        <v>-4.2738592544929066E-2</v>
      </c>
    </row>
    <row r="787" spans="1:5" x14ac:dyDescent="0.25">
      <c r="A787" s="63">
        <f>'Daily Prices'!A787</f>
        <v>43278</v>
      </c>
      <c r="B787" s="67">
        <f>'Growth Index'!B787/MAX('Growth Index'!B$3:B787)-1</f>
        <v>-2.9383806577415239E-2</v>
      </c>
      <c r="C787" s="67">
        <f>'Growth Index'!C787/MAX('Growth Index'!C$3:C787)-1</f>
        <v>-5.6293489142959396E-2</v>
      </c>
      <c r="D787" s="67">
        <f>'Growth Index'!D787/MAX('Growth Index'!D$3:D787)-1</f>
        <v>-0.1436614561644256</v>
      </c>
      <c r="E787" s="67">
        <f>'Growth Index'!E787/MAX('Growth Index'!E$3:E787)-1</f>
        <v>-4.8645536626773622E-2</v>
      </c>
    </row>
    <row r="788" spans="1:5" x14ac:dyDescent="0.25">
      <c r="A788" s="60">
        <f>'Daily Prices'!A788</f>
        <v>43279</v>
      </c>
      <c r="B788" s="68">
        <f>'Growth Index'!B788/MAX('Growth Index'!B$3:B788)-1</f>
        <v>-3.4330166123486716E-2</v>
      </c>
      <c r="C788" s="68">
        <f>'Growth Index'!C788/MAX('Growth Index'!C$3:C788)-1</f>
        <v>-5.9093461967879235E-2</v>
      </c>
      <c r="D788" s="68">
        <f>'Growth Index'!D788/MAX('Growth Index'!D$3:D788)-1</f>
        <v>-0.1527013468305185</v>
      </c>
      <c r="E788" s="68">
        <f>'Growth Index'!E788/MAX('Growth Index'!E$3:E788)-1</f>
        <v>-5.4241938567556769E-2</v>
      </c>
    </row>
    <row r="789" spans="1:5" x14ac:dyDescent="0.25">
      <c r="A789" s="63">
        <f>'Daily Prices'!A789</f>
        <v>43280</v>
      </c>
      <c r="B789" s="67">
        <f>'Growth Index'!B789/MAX('Growth Index'!B$3:B789)-1</f>
        <v>-2.369605809843367E-2</v>
      </c>
      <c r="C789" s="67">
        <f>'Growth Index'!C789/MAX('Growth Index'!C$3:C789)-1</f>
        <v>-6.4769100271024338E-2</v>
      </c>
      <c r="D789" s="67">
        <f>'Growth Index'!D789/MAX('Growth Index'!D$3:D789)-1</f>
        <v>-0.13653882164207676</v>
      </c>
      <c r="E789" s="67">
        <f>'Growth Index'!E789/MAX('Growth Index'!E$3:E789)-1</f>
        <v>-4.7987246796800553E-2</v>
      </c>
    </row>
    <row r="790" spans="1:5" x14ac:dyDescent="0.25">
      <c r="A790" s="60">
        <f>'Daily Prices'!A790</f>
        <v>43283</v>
      </c>
      <c r="B790" s="68">
        <f>'Growth Index'!B790/MAX('Growth Index'!B$3:B790)-1</f>
        <v>-2.8080174736276109E-2</v>
      </c>
      <c r="C790" s="68">
        <f>'Growth Index'!C790/MAX('Growth Index'!C$3:C790)-1</f>
        <v>-6.3139359895732938E-2</v>
      </c>
      <c r="D790" s="68">
        <f>'Growth Index'!D790/MAX('Growth Index'!D$3:D790)-1</f>
        <v>-0.13516625164518747</v>
      </c>
      <c r="E790" s="68">
        <f>'Growth Index'!E790/MAX('Growth Index'!E$3:E790)-1</f>
        <v>-4.8152164065585423E-2</v>
      </c>
    </row>
    <row r="791" spans="1:5" x14ac:dyDescent="0.25">
      <c r="A791" s="63">
        <f>'Daily Prices'!A791</f>
        <v>43284</v>
      </c>
      <c r="B791" s="67">
        <f>'Growth Index'!B791/MAX('Growth Index'!B$3:B791)-1</f>
        <v>-2.4932992496537687E-2</v>
      </c>
      <c r="C791" s="67">
        <f>'Growth Index'!C791/MAX('Growth Index'!C$3:C791)-1</f>
        <v>-6.2316024800972536E-2</v>
      </c>
      <c r="D791" s="67">
        <f>'Growth Index'!D791/MAX('Growth Index'!D$3:D791)-1</f>
        <v>-0.13379149979178495</v>
      </c>
      <c r="E791" s="67">
        <f>'Growth Index'!E791/MAX('Growth Index'!E$3:E791)-1</f>
        <v>-4.643898430219362E-2</v>
      </c>
    </row>
    <row r="792" spans="1:5" x14ac:dyDescent="0.25">
      <c r="A792" s="60">
        <f>'Daily Prices'!A792</f>
        <v>43286</v>
      </c>
      <c r="B792" s="68">
        <f>'Growth Index'!B792/MAX('Growth Index'!B$3:B792)-1</f>
        <v>-1.9532428875583041E-2</v>
      </c>
      <c r="C792" s="68">
        <f>'Growth Index'!C792/MAX('Growth Index'!C$3:C792)-1</f>
        <v>-5.6192456380602995E-2</v>
      </c>
      <c r="D792" s="68">
        <f>'Growth Index'!D792/MAX('Growth Index'!D$3:D792)-1</f>
        <v>-9.6055650735181075E-2</v>
      </c>
      <c r="E792" s="68">
        <f>'Growth Index'!E792/MAX('Growth Index'!E$3:E792)-1</f>
        <v>-2.9901255433908314E-2</v>
      </c>
    </row>
    <row r="793" spans="1:5" x14ac:dyDescent="0.25">
      <c r="A793" s="63">
        <f>'Daily Prices'!A793</f>
        <v>43287</v>
      </c>
      <c r="B793" s="67">
        <f>'Growth Index'!B793/MAX('Growth Index'!B$3:B793)-1</f>
        <v>-1.723632805771258E-2</v>
      </c>
      <c r="C793" s="67">
        <f>'Growth Index'!C793/MAX('Growth Index'!C$3:C793)-1</f>
        <v>-5.7149919293933649E-2</v>
      </c>
      <c r="D793" s="67">
        <f>'Growth Index'!D793/MAX('Growth Index'!D$3:D793)-1</f>
        <v>-0.11166060653488097</v>
      </c>
      <c r="E793" s="67">
        <f>'Growth Index'!E793/MAX('Growth Index'!E$3:E793)-1</f>
        <v>-3.4637460988284019E-2</v>
      </c>
    </row>
    <row r="794" spans="1:5" x14ac:dyDescent="0.25">
      <c r="A794" s="60">
        <f>'Daily Prices'!A794</f>
        <v>43290</v>
      </c>
      <c r="B794" s="68">
        <f>'Growth Index'!B794/MAX('Growth Index'!B$3:B794)-1</f>
        <v>-9.6058098433849937E-3</v>
      </c>
      <c r="C794" s="68">
        <f>'Growth Index'!C794/MAX('Growth Index'!C$3:C794)-1</f>
        <v>-5.3632668468575839E-2</v>
      </c>
      <c r="D794" s="68">
        <f>'Growth Index'!D794/MAX('Growth Index'!D$3:D794)-1</f>
        <v>-0.11108994497853009</v>
      </c>
      <c r="E794" s="68">
        <f>'Growth Index'!E794/MAX('Growth Index'!E$3:E794)-1</f>
        <v>-3.0762302956996224E-2</v>
      </c>
    </row>
    <row r="795" spans="1:5" x14ac:dyDescent="0.25">
      <c r="A795" s="63">
        <f>'Daily Prices'!A795</f>
        <v>43293</v>
      </c>
      <c r="B795" s="67">
        <f>'Growth Index'!B795/MAX('Growth Index'!B$3:B795)-1</f>
        <v>0</v>
      </c>
      <c r="C795" s="67">
        <f>'Growth Index'!C795/MAX('Growth Index'!C$3:C795)-1</f>
        <v>-7.0553526283695711E-2</v>
      </c>
      <c r="D795" s="67">
        <f>'Growth Index'!D795/MAX('Growth Index'!D$3:D795)-1</f>
        <v>-0.11051891683412385</v>
      </c>
      <c r="E795" s="67">
        <f>'Growth Index'!E795/MAX('Growth Index'!E$3:E795)-1</f>
        <v>-3.2541657178193351E-2</v>
      </c>
    </row>
    <row r="796" spans="1:5" x14ac:dyDescent="0.25">
      <c r="A796" s="60">
        <f>'Daily Prices'!A796</f>
        <v>43294</v>
      </c>
      <c r="B796" s="68">
        <f>'Growth Index'!B796/MAX('Growth Index'!B$3:B796)-1</f>
        <v>-1.8550738595757288E-4</v>
      </c>
      <c r="C796" s="68">
        <f>'Growth Index'!C796/MAX('Growth Index'!C$3:C796)-1</f>
        <v>-7.1301059500538111E-2</v>
      </c>
      <c r="D796" s="68">
        <f>'Growth Index'!D796/MAX('Growth Index'!D$3:D796)-1</f>
        <v>-0.12904726902792885</v>
      </c>
      <c r="E796" s="68">
        <f>'Growth Index'!E796/MAX('Growth Index'!E$3:E796)-1</f>
        <v>-3.8952538191248109E-2</v>
      </c>
    </row>
    <row r="797" spans="1:5" x14ac:dyDescent="0.25">
      <c r="A797" s="63">
        <f>'Daily Prices'!A797</f>
        <v>43297</v>
      </c>
      <c r="B797" s="67">
        <f>'Growth Index'!B797/MAX('Growth Index'!B$3:B797)-1</f>
        <v>-6.1463686108370608E-3</v>
      </c>
      <c r="C797" s="67">
        <f>'Growth Index'!C797/MAX('Growth Index'!C$3:C797)-1</f>
        <v>-7.1104564430827133E-2</v>
      </c>
      <c r="D797" s="67">
        <f>'Growth Index'!D797/MAX('Growth Index'!D$3:D797)-1</f>
        <v>-0.14258684248035935</v>
      </c>
      <c r="E797" s="67">
        <f>'Growth Index'!E797/MAX('Growth Index'!E$3:E797)-1</f>
        <v>-4.5072170311631465E-2</v>
      </c>
    </row>
    <row r="798" spans="1:5" x14ac:dyDescent="0.25">
      <c r="A798" s="60">
        <f>'Daily Prices'!A798</f>
        <v>43298</v>
      </c>
      <c r="B798" s="68">
        <f>'Growth Index'!B798/MAX('Growth Index'!B$3:B798)-1</f>
        <v>-7.7841963576552597E-4</v>
      </c>
      <c r="C798" s="68">
        <f>'Growth Index'!C798/MAX('Growth Index'!C$3:C798)-1</f>
        <v>-7.884498472275081E-2</v>
      </c>
      <c r="D798" s="68">
        <f>'Growth Index'!D798/MAX('Growth Index'!D$3:D798)-1</f>
        <v>-0.12988991148760665</v>
      </c>
      <c r="E798" s="68">
        <f>'Growth Index'!E798/MAX('Growth Index'!E$3:E798)-1</f>
        <v>-4.2465506708791234E-2</v>
      </c>
    </row>
    <row r="799" spans="1:5" x14ac:dyDescent="0.25">
      <c r="A799" s="63">
        <f>'Daily Prices'!A799</f>
        <v>43299</v>
      </c>
      <c r="B799" s="67">
        <f>'Growth Index'!B799/MAX('Growth Index'!B$3:B799)-1</f>
        <v>-4.7873491623851017E-3</v>
      </c>
      <c r="C799" s="67">
        <f>'Growth Index'!C799/MAX('Growth Index'!C$3:C799)-1</f>
        <v>-8.4645575977398968E-2</v>
      </c>
      <c r="D799" s="67">
        <f>'Growth Index'!D799/MAX('Growth Index'!D$3:D799)-1</f>
        <v>-0.13636833676632143</v>
      </c>
      <c r="E799" s="67">
        <f>'Growth Index'!E799/MAX('Growth Index'!E$3:E799)-1</f>
        <v>-4.8168684423065322E-2</v>
      </c>
    </row>
    <row r="800" spans="1:5" x14ac:dyDescent="0.25">
      <c r="A800" s="60">
        <f>'Daily Prices'!A800</f>
        <v>43300</v>
      </c>
      <c r="B800" s="68">
        <f>'Growth Index'!B800/MAX('Growth Index'!B$3:B800)-1</f>
        <v>-5.3950363367382126E-3</v>
      </c>
      <c r="C800" s="68">
        <f>'Growth Index'!C800/MAX('Growth Index'!C$3:C800)-1</f>
        <v>-8.1985410650661117E-2</v>
      </c>
      <c r="D800" s="68">
        <f>'Growth Index'!D800/MAX('Growth Index'!D$3:D800)-1</f>
        <v>-0.1390793257742392</v>
      </c>
      <c r="E800" s="68">
        <f>'Growth Index'!E800/MAX('Growth Index'!E$3:E800)-1</f>
        <v>-4.8132930483545944E-2</v>
      </c>
    </row>
    <row r="801" spans="1:5" x14ac:dyDescent="0.25">
      <c r="A801" s="63">
        <f>'Daily Prices'!A801</f>
        <v>43301</v>
      </c>
      <c r="B801" s="67">
        <f>'Growth Index'!B801/MAX('Growth Index'!B$3:B801)-1</f>
        <v>-1.4238649506231882E-3</v>
      </c>
      <c r="C801" s="67">
        <f>'Growth Index'!C801/MAX('Growth Index'!C$3:C801)-1</f>
        <v>-7.7328182592082517E-2</v>
      </c>
      <c r="D801" s="67">
        <f>'Growth Index'!D801/MAX('Growth Index'!D$3:D801)-1</f>
        <v>-0.13197206283904861</v>
      </c>
      <c r="E801" s="67">
        <f>'Growth Index'!E801/MAX('Growth Index'!E$3:E801)-1</f>
        <v>-4.270376523415087E-2</v>
      </c>
    </row>
    <row r="802" spans="1:5" x14ac:dyDescent="0.25">
      <c r="A802" s="60">
        <f>'Daily Prices'!A802</f>
        <v>43304</v>
      </c>
      <c r="B802" s="68">
        <f>'Growth Index'!B802/MAX('Growth Index'!B$3:B802)-1</f>
        <v>0</v>
      </c>
      <c r="C802" s="68">
        <f>'Growth Index'!C802/MAX('Growth Index'!C$3:C802)-1</f>
        <v>-7.7465587148889403E-2</v>
      </c>
      <c r="D802" s="68">
        <f>'Growth Index'!D802/MAX('Growth Index'!D$3:D802)-1</f>
        <v>-0.1211183248882769</v>
      </c>
      <c r="E802" s="68">
        <f>'Growth Index'!E802/MAX('Growth Index'!E$3:E802)-1</f>
        <v>-3.7421086132819026E-2</v>
      </c>
    </row>
    <row r="803" spans="1:5" x14ac:dyDescent="0.25">
      <c r="A803" s="63">
        <f>'Daily Prices'!A803</f>
        <v>43305</v>
      </c>
      <c r="B803" s="67">
        <f>'Growth Index'!B803/MAX('Growth Index'!B$3:B803)-1</f>
        <v>0</v>
      </c>
      <c r="C803" s="67">
        <f>'Growth Index'!C803/MAX('Growth Index'!C$3:C803)-1</f>
        <v>-7.5978275662373806E-2</v>
      </c>
      <c r="D803" s="67">
        <f>'Growth Index'!D803/MAX('Growth Index'!D$3:D803)-1</f>
        <v>-0.10970841496577777</v>
      </c>
      <c r="E803" s="67">
        <f>'Growth Index'!E803/MAX('Growth Index'!E$3:E803)-1</f>
        <v>-3.2213819755321782E-2</v>
      </c>
    </row>
    <row r="804" spans="1:5" x14ac:dyDescent="0.25">
      <c r="A804" s="60">
        <f>'Daily Prices'!A804</f>
        <v>43306</v>
      </c>
      <c r="B804" s="68">
        <f>'Growth Index'!B804/MAX('Growth Index'!B$3:B804)-1</f>
        <v>0</v>
      </c>
      <c r="C804" s="68">
        <f>'Growth Index'!C804/MAX('Growth Index'!C$3:C804)-1</f>
        <v>-7.5949221916655318E-2</v>
      </c>
      <c r="D804" s="68">
        <f>'Growth Index'!D804/MAX('Growth Index'!D$3:D804)-1</f>
        <v>-0.10956028876225232</v>
      </c>
      <c r="E804" s="68">
        <f>'Growth Index'!E804/MAX('Growth Index'!E$3:E804)-1</f>
        <v>-3.1892138908074741E-2</v>
      </c>
    </row>
    <row r="805" spans="1:5" x14ac:dyDescent="0.25">
      <c r="A805" s="63">
        <f>'Daily Prices'!A805</f>
        <v>43307</v>
      </c>
      <c r="B805" s="67">
        <f>'Growth Index'!B805/MAX('Growth Index'!B$3:B805)-1</f>
        <v>0</v>
      </c>
      <c r="C805" s="67">
        <f>'Growth Index'!C805/MAX('Growth Index'!C$3:C805)-1</f>
        <v>-7.8543415580187959E-2</v>
      </c>
      <c r="D805" s="67">
        <f>'Growth Index'!D805/MAX('Growth Index'!D$3:D805)-1</f>
        <v>-9.7285377707845178E-2</v>
      </c>
      <c r="E805" s="67">
        <f>'Growth Index'!E805/MAX('Growth Index'!E$3:E805)-1</f>
        <v>-2.797954098985711E-2</v>
      </c>
    </row>
    <row r="806" spans="1:5" x14ac:dyDescent="0.25">
      <c r="A806" s="60">
        <f>'Daily Prices'!A806</f>
        <v>43308</v>
      </c>
      <c r="B806" s="68">
        <f>'Growth Index'!B806/MAX('Growth Index'!B$3:B806)-1</f>
        <v>0</v>
      </c>
      <c r="C806" s="68">
        <f>'Growth Index'!C806/MAX('Growth Index'!C$3:C806)-1</f>
        <v>-8.2616947333855384E-2</v>
      </c>
      <c r="D806" s="68">
        <f>'Growth Index'!D806/MAX('Growth Index'!D$3:D806)-1</f>
        <v>-8.6708328325922679E-2</v>
      </c>
      <c r="E806" s="68">
        <f>'Growth Index'!E806/MAX('Growth Index'!E$3:E806)-1</f>
        <v>-2.3504628591429322E-2</v>
      </c>
    </row>
    <row r="807" spans="1:5" x14ac:dyDescent="0.25">
      <c r="A807" s="63">
        <f>'Daily Prices'!A807</f>
        <v>43311</v>
      </c>
      <c r="B807" s="67">
        <f>'Growth Index'!B807/MAX('Growth Index'!B$3:B807)-1</f>
        <v>0</v>
      </c>
      <c r="C807" s="67">
        <f>'Growth Index'!C807/MAX('Growth Index'!C$3:C807)-1</f>
        <v>-8.2722676754356628E-2</v>
      </c>
      <c r="D807" s="67">
        <f>'Growth Index'!D807/MAX('Growth Index'!D$3:D807)-1</f>
        <v>-7.4767399937955004E-2</v>
      </c>
      <c r="E807" s="67">
        <f>'Growth Index'!E807/MAX('Growth Index'!E$3:E807)-1</f>
        <v>-1.8483305058777821E-2</v>
      </c>
    </row>
    <row r="808" spans="1:5" x14ac:dyDescent="0.25">
      <c r="A808" s="60">
        <f>'Daily Prices'!A808</f>
        <v>43312</v>
      </c>
      <c r="B808" s="68">
        <f>'Growth Index'!B808/MAX('Growth Index'!B$3:B808)-1</f>
        <v>0</v>
      </c>
      <c r="C808" s="68">
        <f>'Growth Index'!C808/MAX('Growth Index'!C$3:C808)-1</f>
        <v>-8.7088602783519486E-2</v>
      </c>
      <c r="D808" s="68">
        <f>'Growth Index'!D808/MAX('Growth Index'!D$3:D808)-1</f>
        <v>-7.4971422822055822E-2</v>
      </c>
      <c r="E808" s="68">
        <f>'Growth Index'!E808/MAX('Growth Index'!E$3:E808)-1</f>
        <v>-1.9535924758354306E-2</v>
      </c>
    </row>
    <row r="809" spans="1:5" x14ac:dyDescent="0.25">
      <c r="A809" s="63">
        <f>'Daily Prices'!A809</f>
        <v>43313</v>
      </c>
      <c r="B809" s="67">
        <f>'Growth Index'!B809/MAX('Growth Index'!B$3:B809)-1</f>
        <v>-2.2591791117405613E-3</v>
      </c>
      <c r="C809" s="67">
        <f>'Growth Index'!C809/MAX('Growth Index'!C$3:C809)-1</f>
        <v>-9.0354746235188466E-2</v>
      </c>
      <c r="D809" s="67">
        <f>'Growth Index'!D809/MAX('Growth Index'!D$3:D809)-1</f>
        <v>-6.8748693957574547E-2</v>
      </c>
      <c r="E809" s="67">
        <f>'Growth Index'!E809/MAX('Growth Index'!E$3:E809)-1</f>
        <v>-1.9624875069354175E-2</v>
      </c>
    </row>
    <row r="810" spans="1:5" x14ac:dyDescent="0.25">
      <c r="A810" s="60">
        <f>'Daily Prices'!A810</f>
        <v>43314</v>
      </c>
      <c r="B810" s="68">
        <f>'Growth Index'!B810/MAX('Growth Index'!B$3:B810)-1</f>
        <v>-1.1737839495109759E-2</v>
      </c>
      <c r="C810" s="68">
        <f>'Growth Index'!C810/MAX('Growth Index'!C$3:C810)-1</f>
        <v>-8.9684871714602821E-2</v>
      </c>
      <c r="D810" s="68">
        <f>'Growth Index'!D810/MAX('Growth Index'!D$3:D810)-1</f>
        <v>-6.2484104381461458E-2</v>
      </c>
      <c r="E810" s="68">
        <f>'Growth Index'!E810/MAX('Growth Index'!E$3:E810)-1</f>
        <v>-2.0151681312567393E-2</v>
      </c>
    </row>
    <row r="811" spans="1:5" x14ac:dyDescent="0.25">
      <c r="A811" s="63">
        <f>'Daily Prices'!A811</f>
        <v>43315</v>
      </c>
      <c r="B811" s="67">
        <f>'Growth Index'!B811/MAX('Growth Index'!B$3:B811)-1</f>
        <v>-1.3407228203150545E-3</v>
      </c>
      <c r="C811" s="67">
        <f>'Growth Index'!C811/MAX('Growth Index'!C$3:C811)-1</f>
        <v>-8.9384394818120105E-2</v>
      </c>
      <c r="D811" s="67">
        <f>'Growth Index'!D811/MAX('Growth Index'!D$3:D811)-1</f>
        <v>-8.6073729063244619E-2</v>
      </c>
      <c r="E811" s="67">
        <f>'Growth Index'!E811/MAX('Growth Index'!E$3:E811)-1</f>
        <v>-2.4326166454529119E-2</v>
      </c>
    </row>
    <row r="812" spans="1:5" x14ac:dyDescent="0.25">
      <c r="A812" s="60">
        <f>'Daily Prices'!A812</f>
        <v>43318</v>
      </c>
      <c r="B812" s="68">
        <f>'Growth Index'!B812/MAX('Growth Index'!B$3:B812)-1</f>
        <v>0</v>
      </c>
      <c r="C812" s="68">
        <f>'Growth Index'!C812/MAX('Growth Index'!C$3:C812)-1</f>
        <v>-9.0672917518159091E-2</v>
      </c>
      <c r="D812" s="68">
        <f>'Growth Index'!D812/MAX('Growth Index'!D$3:D812)-1</f>
        <v>-0.10906979539020101</v>
      </c>
      <c r="E812" s="68">
        <f>'Growth Index'!E812/MAX('Growth Index'!E$3:E812)-1</f>
        <v>-3.1185481665754411E-2</v>
      </c>
    </row>
    <row r="813" spans="1:5" x14ac:dyDescent="0.25">
      <c r="A813" s="63">
        <f>'Daily Prices'!A813</f>
        <v>43320</v>
      </c>
      <c r="B813" s="67">
        <f>'Growth Index'!B813/MAX('Growth Index'!B$3:B813)-1</f>
        <v>0</v>
      </c>
      <c r="C813" s="67">
        <f>'Growth Index'!C813/MAX('Growth Index'!C$3:C813)-1</f>
        <v>-9.2923927463497979E-2</v>
      </c>
      <c r="D813" s="67">
        <f>'Growth Index'!D813/MAX('Growth Index'!D$3:D813)-1</f>
        <v>-6.4293759415097518E-2</v>
      </c>
      <c r="E813" s="67">
        <f>'Growth Index'!E813/MAX('Growth Index'!E$3:E813)-1</f>
        <v>-1.6028871611327045E-2</v>
      </c>
    </row>
    <row r="814" spans="1:5" x14ac:dyDescent="0.25">
      <c r="A814" s="60">
        <f>'Daily Prices'!A814</f>
        <v>43322</v>
      </c>
      <c r="B814" s="68">
        <f>'Growth Index'!B814/MAX('Growth Index'!B$3:B814)-1</f>
        <v>-4.8379995967007261E-4</v>
      </c>
      <c r="C814" s="68">
        <f>'Growth Index'!C814/MAX('Growth Index'!C$3:C814)-1</f>
        <v>-8.3242258214397791E-2</v>
      </c>
      <c r="D814" s="68">
        <f>'Growth Index'!D814/MAX('Growth Index'!D$3:D814)-1</f>
        <v>-6.8014092374572455E-2</v>
      </c>
      <c r="E814" s="68">
        <f>'Growth Index'!E814/MAX('Growth Index'!E$3:E814)-1</f>
        <v>-1.3144391666013E-2</v>
      </c>
    </row>
    <row r="815" spans="1:5" x14ac:dyDescent="0.25">
      <c r="A815" s="63">
        <f>'Daily Prices'!A815</f>
        <v>43325</v>
      </c>
      <c r="B815" s="67">
        <f>'Growth Index'!B815/MAX('Growth Index'!B$3:B815)-1</f>
        <v>-6.4047407645146937E-3</v>
      </c>
      <c r="C815" s="67">
        <f>'Growth Index'!C815/MAX('Growth Index'!C$3:C815)-1</f>
        <v>-8.0279103825196096E-2</v>
      </c>
      <c r="D815" s="67">
        <f>'Growth Index'!D815/MAX('Growth Index'!D$3:D815)-1</f>
        <v>-7.1719633429569107E-2</v>
      </c>
      <c r="E815" s="67">
        <f>'Growth Index'!E815/MAX('Growth Index'!E$3:E815)-1</f>
        <v>-1.4799394325033854E-2</v>
      </c>
    </row>
    <row r="816" spans="1:5" x14ac:dyDescent="0.25">
      <c r="A816" s="60">
        <f>'Daily Prices'!A816</f>
        <v>43326</v>
      </c>
      <c r="B816" s="68">
        <f>'Growth Index'!B816/MAX('Growth Index'!B$3:B816)-1</f>
        <v>-9.3856664298253012E-4</v>
      </c>
      <c r="C816" s="68">
        <f>'Growth Index'!C816/MAX('Growth Index'!C$3:C816)-1</f>
        <v>-8.4185958827122986E-2</v>
      </c>
      <c r="D816" s="68">
        <f>'Growth Index'!D816/MAX('Growth Index'!D$3:D816)-1</f>
        <v>-6.4854123637868133E-2</v>
      </c>
      <c r="E816" s="68">
        <f>'Growth Index'!E816/MAX('Growth Index'!E$3:E816)-1</f>
        <v>-1.2661451928629108E-2</v>
      </c>
    </row>
    <row r="817" spans="1:5" x14ac:dyDescent="0.25">
      <c r="A817" s="63">
        <f>'Daily Prices'!A817</f>
        <v>43328</v>
      </c>
      <c r="B817" s="67">
        <f>'Growth Index'!B817/MAX('Growth Index'!B$3:B817)-1</f>
        <v>-5.9122308219374808E-3</v>
      </c>
      <c r="C817" s="67">
        <f>'Growth Index'!C817/MAX('Growth Index'!C$3:C817)-1</f>
        <v>-9.6918708274831844E-2</v>
      </c>
      <c r="D817" s="67">
        <f>'Growth Index'!D817/MAX('Growth Index'!D$3:D817)-1</f>
        <v>-6.5403308524523807E-2</v>
      </c>
      <c r="E817" s="67">
        <f>'Growth Index'!E817/MAX('Growth Index'!E$3:E817)-1</f>
        <v>-1.980086159753669E-2</v>
      </c>
    </row>
    <row r="818" spans="1:5" x14ac:dyDescent="0.25">
      <c r="A818" s="60">
        <f>'Daily Prices'!A818</f>
        <v>43329</v>
      </c>
      <c r="B818" s="68">
        <f>'Growth Index'!B818/MAX('Growth Index'!B$3:B818)-1</f>
        <v>0</v>
      </c>
      <c r="C818" s="68">
        <f>'Growth Index'!C818/MAX('Growth Index'!C$3:C818)-1</f>
        <v>-9.8706278208614884E-2</v>
      </c>
      <c r="D818" s="68">
        <f>'Growth Index'!D818/MAX('Growth Index'!D$3:D818)-1</f>
        <v>-5.5547326322026858E-2</v>
      </c>
      <c r="E818" s="68">
        <f>'Growth Index'!E818/MAX('Growth Index'!E$3:E818)-1</f>
        <v>-1.5256041403588716E-2</v>
      </c>
    </row>
    <row r="819" spans="1:5" x14ac:dyDescent="0.25">
      <c r="A819" s="63">
        <f>'Daily Prices'!A819</f>
        <v>43332</v>
      </c>
      <c r="B819" s="67">
        <f>'Growth Index'!B819/MAX('Growth Index'!B$3:B819)-1</f>
        <v>0</v>
      </c>
      <c r="C819" s="67">
        <f>'Growth Index'!C819/MAX('Growth Index'!C$3:C819)-1</f>
        <v>-9.6742638206809062E-2</v>
      </c>
      <c r="D819" s="67">
        <f>'Growth Index'!D819/MAX('Growth Index'!D$3:D819)-1</f>
        <v>-4.8173156737087441E-2</v>
      </c>
      <c r="E819" s="67">
        <f>'Growth Index'!E819/MAX('Growth Index'!E$3:E819)-1</f>
        <v>-9.5154191015390799E-3</v>
      </c>
    </row>
    <row r="820" spans="1:5" x14ac:dyDescent="0.25">
      <c r="A820" s="60">
        <f>'Daily Prices'!A820</f>
        <v>43333</v>
      </c>
      <c r="B820" s="68">
        <f>'Growth Index'!B820/MAX('Growth Index'!B$3:B820)-1</f>
        <v>0</v>
      </c>
      <c r="C820" s="68">
        <f>'Growth Index'!C820/MAX('Growth Index'!C$3:C820)-1</f>
        <v>-9.1934134066212203E-2</v>
      </c>
      <c r="D820" s="68">
        <f>'Growth Index'!D820/MAX('Growth Index'!D$3:D820)-1</f>
        <v>-4.5794752978594699E-2</v>
      </c>
      <c r="E820" s="68">
        <f>'Growth Index'!E820/MAX('Growth Index'!E$3:E820)-1</f>
        <v>-6.609436321558082E-3</v>
      </c>
    </row>
    <row r="821" spans="1:5" x14ac:dyDescent="0.25">
      <c r="A821" s="63">
        <f>'Daily Prices'!A821</f>
        <v>43335</v>
      </c>
      <c r="B821" s="67">
        <f>'Growth Index'!B821/MAX('Growth Index'!B$3:B821)-1</f>
        <v>0</v>
      </c>
      <c r="C821" s="67">
        <f>'Growth Index'!C821/MAX('Growth Index'!C$3:C821)-1</f>
        <v>-8.6109185723989956E-2</v>
      </c>
      <c r="D821" s="67">
        <f>'Growth Index'!D821/MAX('Growth Index'!D$3:D821)-1</f>
        <v>-4.4024225621362101E-2</v>
      </c>
      <c r="E821" s="67">
        <f>'Growth Index'!E821/MAX('Growth Index'!E$3:E821)-1</f>
        <v>-3.110491132323312E-3</v>
      </c>
    </row>
    <row r="822" spans="1:5" x14ac:dyDescent="0.25">
      <c r="A822" s="60">
        <f>'Daily Prices'!A822</f>
        <v>43336</v>
      </c>
      <c r="B822" s="68">
        <f>'Growth Index'!B822/MAX('Growth Index'!B$3:B822)-1</f>
        <v>-2.2161497215726911E-3</v>
      </c>
      <c r="C822" s="68">
        <f>'Growth Index'!C822/MAX('Growth Index'!C$3:C822)-1</f>
        <v>-8.6757324547592329E-2</v>
      </c>
      <c r="D822" s="68">
        <f>'Growth Index'!D822/MAX('Growth Index'!D$3:D822)-1</f>
        <v>-4.7199157078057441E-2</v>
      </c>
      <c r="E822" s="68">
        <f>'Growth Index'!E822/MAX('Growth Index'!E$3:E822)-1</f>
        <v>-5.0493124603142592E-3</v>
      </c>
    </row>
    <row r="823" spans="1:5" x14ac:dyDescent="0.25">
      <c r="A823" s="63">
        <f>'Daily Prices'!A823</f>
        <v>43339</v>
      </c>
      <c r="B823" s="67">
        <f>'Growth Index'!B823/MAX('Growth Index'!B$3:B823)-1</f>
        <v>0</v>
      </c>
      <c r="C823" s="67">
        <f>'Growth Index'!C823/MAX('Growth Index'!C$3:C823)-1</f>
        <v>-8.6757324547592329E-2</v>
      </c>
      <c r="D823" s="67">
        <f>'Growth Index'!D823/MAX('Growth Index'!D$3:D823)-1</f>
        <v>-3.2195090594545728E-2</v>
      </c>
      <c r="E823" s="67">
        <f>'Growth Index'!E823/MAX('Growth Index'!E$3:E823)-1</f>
        <v>0</v>
      </c>
    </row>
    <row r="824" spans="1:5" x14ac:dyDescent="0.25">
      <c r="A824" s="60">
        <f>'Daily Prices'!A824</f>
        <v>43340</v>
      </c>
      <c r="B824" s="68">
        <f>'Growth Index'!B824/MAX('Growth Index'!B$3:B824)-1</f>
        <v>0</v>
      </c>
      <c r="C824" s="68">
        <f>'Growth Index'!C824/MAX('Growth Index'!C$3:C824)-1</f>
        <v>-7.1823153126560291E-2</v>
      </c>
      <c r="D824" s="68">
        <f>'Growth Index'!D824/MAX('Growth Index'!D$3:D824)-1</f>
        <v>-3.3335382878288411E-2</v>
      </c>
      <c r="E824" s="68">
        <f>'Growth Index'!E824/MAX('Growth Index'!E$3:E824)-1</f>
        <v>0</v>
      </c>
    </row>
    <row r="825" spans="1:5" x14ac:dyDescent="0.25">
      <c r="A825" s="63">
        <f>'Daily Prices'!A825</f>
        <v>43341</v>
      </c>
      <c r="B825" s="67">
        <f>'Growth Index'!B825/MAX('Growth Index'!B$3:B825)-1</f>
        <v>-4.4656825025715108E-3</v>
      </c>
      <c r="C825" s="67">
        <f>'Growth Index'!C825/MAX('Growth Index'!C$3:C825)-1</f>
        <v>-7.2265294339560082E-2</v>
      </c>
      <c r="D825" s="67">
        <f>'Growth Index'!D825/MAX('Growth Index'!D$3:D825)-1</f>
        <v>-3.2515099090841271E-2</v>
      </c>
      <c r="E825" s="67">
        <f>'Growth Index'!E825/MAX('Growth Index'!E$3:E825)-1</f>
        <v>-1.2756751783669085E-3</v>
      </c>
    </row>
    <row r="826" spans="1:5" x14ac:dyDescent="0.25">
      <c r="A826" s="60">
        <f>'Daily Prices'!A826</f>
        <v>43342</v>
      </c>
      <c r="B826" s="68">
        <f>'Growth Index'!B826/MAX('Growth Index'!B$3:B826)-1</f>
        <v>-5.3097144919751482E-3</v>
      </c>
      <c r="C826" s="68">
        <f>'Growth Index'!C826/MAX('Growth Index'!C$3:C826)-1</f>
        <v>-7.1663685198948945E-2</v>
      </c>
      <c r="D826" s="68">
        <f>'Growth Index'!D826/MAX('Growth Index'!D$3:D826)-1</f>
        <v>-2.8957275372202718E-2</v>
      </c>
      <c r="E826" s="68">
        <f>'Growth Index'!E826/MAX('Growth Index'!E$3:E826)-1</f>
        <v>-1.6882757434477647E-4</v>
      </c>
    </row>
    <row r="827" spans="1:5" x14ac:dyDescent="0.25">
      <c r="A827" s="63">
        <f>'Daily Prices'!A827</f>
        <v>43343</v>
      </c>
      <c r="B827" s="67">
        <f>'Growth Index'!B827/MAX('Growth Index'!B$3:B827)-1</f>
        <v>-6.4673983324519124E-3</v>
      </c>
      <c r="C827" s="67">
        <f>'Growth Index'!C827/MAX('Growth Index'!C$3:C827)-1</f>
        <v>-6.927942123190467E-2</v>
      </c>
      <c r="D827" s="67">
        <f>'Growth Index'!D827/MAX('Growth Index'!D$3:D827)-1</f>
        <v>-2.6082788573601245E-2</v>
      </c>
      <c r="E827" s="67">
        <f>'Growth Index'!E827/MAX('Growth Index'!E$3:E827)-1</f>
        <v>0</v>
      </c>
    </row>
    <row r="828" spans="1:5" x14ac:dyDescent="0.25">
      <c r="A828" s="60">
        <f>'Daily Prices'!A828</f>
        <v>43346</v>
      </c>
      <c r="B828" s="68">
        <f>'Growth Index'!B828/MAX('Growth Index'!B$3:B828)-1</f>
        <v>-1.5016982191002226E-2</v>
      </c>
      <c r="C828" s="68">
        <f>'Growth Index'!C828/MAX('Growth Index'!C$3:C828)-1</f>
        <v>-6.7073739498867413E-2</v>
      </c>
      <c r="D828" s="68">
        <f>'Growth Index'!D828/MAX('Growth Index'!D$3:D828)-1</f>
        <v>-4.8645237277634035E-2</v>
      </c>
      <c r="E828" s="68">
        <f>'Growth Index'!E828/MAX('Growth Index'!E$3:E828)-1</f>
        <v>-8.5836356344722864E-3</v>
      </c>
    </row>
    <row r="829" spans="1:5" x14ac:dyDescent="0.25">
      <c r="A829" s="63">
        <f>'Daily Prices'!A829</f>
        <v>43347</v>
      </c>
      <c r="B829" s="67">
        <f>'Growth Index'!B829/MAX('Growth Index'!B$3:B829)-1</f>
        <v>-1.8991619582467645E-2</v>
      </c>
      <c r="C829" s="67">
        <f>'Growth Index'!C829/MAX('Growth Index'!C$3:C829)-1</f>
        <v>-7.1767557801111326E-2</v>
      </c>
      <c r="D829" s="67">
        <f>'Growth Index'!D829/MAX('Growth Index'!D$3:D829)-1</f>
        <v>-7.0684988481765965E-2</v>
      </c>
      <c r="E829" s="67">
        <f>'Growth Index'!E829/MAX('Growth Index'!E$3:E829)-1</f>
        <v>-1.8669408257905862E-2</v>
      </c>
    </row>
    <row r="830" spans="1:5" x14ac:dyDescent="0.25">
      <c r="A830" s="60">
        <f>'Daily Prices'!A830</f>
        <v>43348</v>
      </c>
      <c r="B830" s="68">
        <f>'Growth Index'!B830/MAX('Growth Index'!B$3:B830)-1</f>
        <v>-2.2580876543803363E-2</v>
      </c>
      <c r="C830" s="68">
        <f>'Growth Index'!C830/MAX('Growth Index'!C$3:C830)-1</f>
        <v>-6.4815739178621601E-2</v>
      </c>
      <c r="D830" s="68">
        <f>'Growth Index'!D830/MAX('Growth Index'!D$3:D830)-1</f>
        <v>-9.2214151362622121E-2</v>
      </c>
      <c r="E830" s="68">
        <f>'Growth Index'!E830/MAX('Growth Index'!E$3:E830)-1</f>
        <v>-2.3627001886527665E-2</v>
      </c>
    </row>
    <row r="831" spans="1:5" x14ac:dyDescent="0.25">
      <c r="A831" s="63">
        <f>'Daily Prices'!A831</f>
        <v>43350</v>
      </c>
      <c r="B831" s="67">
        <f>'Growth Index'!B831/MAX('Growth Index'!B$3:B831)-1</f>
        <v>-1.302966349526935E-2</v>
      </c>
      <c r="C831" s="67">
        <f>'Growth Index'!C831/MAX('Growth Index'!C$3:C831)-1</f>
        <v>-5.722987170695637E-2</v>
      </c>
      <c r="D831" s="67">
        <f>'Growth Index'!D831/MAX('Growth Index'!D$3:D831)-1</f>
        <v>-9.3257357017302089E-2</v>
      </c>
      <c r="E831" s="67">
        <f>'Growth Index'!E831/MAX('Growth Index'!E$3:E831)-1</f>
        <v>-1.7933321973571781E-2</v>
      </c>
    </row>
    <row r="832" spans="1:5" x14ac:dyDescent="0.25">
      <c r="A832" s="60">
        <f>'Daily Prices'!A832</f>
        <v>43353</v>
      </c>
      <c r="B832" s="68">
        <f>'Growth Index'!B832/MAX('Growth Index'!B$3:B832)-1</f>
        <v>-2.505255596693079E-2</v>
      </c>
      <c r="C832" s="68">
        <f>'Growth Index'!C832/MAX('Growth Index'!C$3:C832)-1</f>
        <v>-5.1392690208642566E-2</v>
      </c>
      <c r="D832" s="68">
        <f>'Growth Index'!D832/MAX('Growth Index'!D$3:D832)-1</f>
        <v>-9.4299363845145923E-2</v>
      </c>
      <c r="E832" s="68">
        <f>'Growth Index'!E832/MAX('Growth Index'!E$3:E832)-1</f>
        <v>-1.942864481839468E-2</v>
      </c>
    </row>
    <row r="833" spans="1:5" x14ac:dyDescent="0.25">
      <c r="A833" s="63">
        <f>'Daily Prices'!A833</f>
        <v>43354</v>
      </c>
      <c r="B833" s="67">
        <f>'Growth Index'!B833/MAX('Growth Index'!B$3:B833)-1</f>
        <v>-3.813955090710941E-2</v>
      </c>
      <c r="C833" s="67">
        <f>'Growth Index'!C833/MAX('Growth Index'!C$3:C833)-1</f>
        <v>-5.6613844918090184E-2</v>
      </c>
      <c r="D833" s="67">
        <f>'Growth Index'!D833/MAX('Growth Index'!D$3:D833)-1</f>
        <v>-9.5340173223813718E-2</v>
      </c>
      <c r="E833" s="67">
        <f>'Growth Index'!E833/MAX('Growth Index'!E$3:E833)-1</f>
        <v>-2.587427960378752E-2</v>
      </c>
    </row>
    <row r="834" spans="1:5" x14ac:dyDescent="0.25">
      <c r="A834" s="60">
        <f>'Daily Prices'!A834</f>
        <v>43357</v>
      </c>
      <c r="B834" s="68">
        <f>'Growth Index'!B834/MAX('Growth Index'!B$3:B834)-1</f>
        <v>-2.0721332413630611E-2</v>
      </c>
      <c r="C834" s="68">
        <f>'Growth Index'!C834/MAX('Growth Index'!C$3:C834)-1</f>
        <v>-5.5487957659296372E-2</v>
      </c>
      <c r="D834" s="68">
        <f>'Growth Index'!D834/MAX('Growth Index'!D$3:D834)-1</f>
        <v>-7.2653886017641667E-2</v>
      </c>
      <c r="E834" s="68">
        <f>'Growth Index'!E834/MAX('Growth Index'!E$3:E834)-1</f>
        <v>-1.2788663465533867E-2</v>
      </c>
    </row>
    <row r="835" spans="1:5" x14ac:dyDescent="0.25">
      <c r="A835" s="63">
        <f>'Daily Prices'!A835</f>
        <v>43360</v>
      </c>
      <c r="B835" s="67">
        <f>'Growth Index'!B835/MAX('Growth Index'!B$3:B835)-1</f>
        <v>-3.3707804506457273E-2</v>
      </c>
      <c r="C835" s="67">
        <f>'Growth Index'!C835/MAX('Growth Index'!C$3:C835)-1</f>
        <v>-4.8943656049085349E-2</v>
      </c>
      <c r="D835" s="67">
        <f>'Growth Index'!D835/MAX('Growth Index'!D$3:D835)-1</f>
        <v>-4.9398691458708566E-2</v>
      </c>
      <c r="E835" s="67">
        <f>'Growth Index'!E835/MAX('Growth Index'!E$3:E835)-1</f>
        <v>-6.5531692105752493E-3</v>
      </c>
    </row>
    <row r="836" spans="1:5" x14ac:dyDescent="0.25">
      <c r="A836" s="60">
        <f>'Daily Prices'!A836</f>
        <v>43361</v>
      </c>
      <c r="B836" s="68">
        <f>'Growth Index'!B836/MAX('Growth Index'!B$3:B836)-1</f>
        <v>-4.1287895635174654E-2</v>
      </c>
      <c r="C836" s="68">
        <f>'Growth Index'!C836/MAX('Growth Index'!C$3:C836)-1</f>
        <v>-4.6605157192773361E-2</v>
      </c>
      <c r="D836" s="68">
        <f>'Growth Index'!D836/MAX('Growth Index'!D$3:D836)-1</f>
        <v>-6.9024016008810252E-2</v>
      </c>
      <c r="E836" s="68">
        <f>'Growth Index'!E836/MAX('Growth Index'!E$3:E836)-1</f>
        <v>-1.4066972114756715E-2</v>
      </c>
    </row>
    <row r="837" spans="1:5" x14ac:dyDescent="0.25">
      <c r="A837" s="63">
        <f>'Daily Prices'!A837</f>
        <v>43362</v>
      </c>
      <c r="B837" s="67">
        <f>'Growth Index'!B837/MAX('Growth Index'!B$3:B837)-1</f>
        <v>-4.5644314173233003E-2</v>
      </c>
      <c r="C837" s="67">
        <f>'Growth Index'!C837/MAX('Growth Index'!C$3:C837)-1</f>
        <v>-5.1956179961080595E-2</v>
      </c>
      <c r="D837" s="67">
        <f>'Growth Index'!D837/MAX('Growth Index'!D$3:D837)-1</f>
        <v>-7.0003605335898E-2</v>
      </c>
      <c r="E837" s="67">
        <f>'Growth Index'!E837/MAX('Growth Index'!E$3:E837)-1</f>
        <v>-1.7935688948876649E-2</v>
      </c>
    </row>
    <row r="838" spans="1:5" x14ac:dyDescent="0.25">
      <c r="A838" s="60">
        <f>'Daily Prices'!A838</f>
        <v>43364</v>
      </c>
      <c r="B838" s="68">
        <f>'Growth Index'!B838/MAX('Growth Index'!B$3:B838)-1</f>
        <v>-5.2833111763152862E-2</v>
      </c>
      <c r="C838" s="68">
        <f>'Growth Index'!C838/MAX('Growth Index'!C$3:C838)-1</f>
        <v>-5.3459329015752566E-2</v>
      </c>
      <c r="D838" s="68">
        <f>'Growth Index'!D838/MAX('Growth Index'!D$3:D838)-1</f>
        <v>-7.8350377162853091E-2</v>
      </c>
      <c r="E838" s="68">
        <f>'Growth Index'!E838/MAX('Growth Index'!E$3:E838)-1</f>
        <v>-2.3422004886787917E-2</v>
      </c>
    </row>
    <row r="839" spans="1:5" x14ac:dyDescent="0.25">
      <c r="A839" s="63">
        <f>'Daily Prices'!A839</f>
        <v>43367</v>
      </c>
      <c r="B839" s="67">
        <f>'Growth Index'!B839/MAX('Growth Index'!B$3:B839)-1</f>
        <v>-6.6628137193376569E-2</v>
      </c>
      <c r="C839" s="67">
        <f>'Growth Index'!C839/MAX('Growth Index'!C$3:C839)-1</f>
        <v>-4.2970271464650711E-2</v>
      </c>
      <c r="D839" s="67">
        <f>'Growth Index'!D839/MAX('Growth Index'!D$3:D839)-1</f>
        <v>-9.1058487491721296E-2</v>
      </c>
      <c r="E839" s="67">
        <f>'Growth Index'!E839/MAX('Growth Index'!E$3:E839)-1</f>
        <v>-2.7399900078398876E-2</v>
      </c>
    </row>
    <row r="840" spans="1:5" x14ac:dyDescent="0.25">
      <c r="A840" s="60">
        <f>'Daily Prices'!A840</f>
        <v>43368</v>
      </c>
      <c r="B840" s="68">
        <f>'Growth Index'!B840/MAX('Growth Index'!B$3:B840)-1</f>
        <v>-5.7706027488756972E-2</v>
      </c>
      <c r="C840" s="68">
        <f>'Growth Index'!C840/MAX('Growth Index'!C$3:C840)-1</f>
        <v>-4.5320457354010801E-2</v>
      </c>
      <c r="D840" s="68">
        <f>'Growth Index'!D840/MAX('Growth Index'!D$3:D840)-1</f>
        <v>-8.5463229766101323E-2</v>
      </c>
      <c r="E840" s="68">
        <f>'Growth Index'!E840/MAX('Growth Index'!E$3:E840)-1</f>
        <v>-2.377000303764687E-2</v>
      </c>
    </row>
    <row r="841" spans="1:5" x14ac:dyDescent="0.25">
      <c r="A841" s="63">
        <f>'Daily Prices'!A841</f>
        <v>43369</v>
      </c>
      <c r="B841" s="67">
        <f>'Growth Index'!B841/MAX('Growth Index'!B$3:B841)-1</f>
        <v>-6.0528637056732393E-2</v>
      </c>
      <c r="C841" s="67">
        <f>'Growth Index'!C841/MAX('Growth Index'!C$3:C841)-1</f>
        <v>-5.3362665237712492E-2</v>
      </c>
      <c r="D841" s="67">
        <f>'Growth Index'!D841/MAX('Growth Index'!D$3:D841)-1</f>
        <v>-8.5867083283260315E-2</v>
      </c>
      <c r="E841" s="67">
        <f>'Growth Index'!E841/MAX('Growth Index'!E$3:E841)-1</f>
        <v>-2.8066110675117328E-2</v>
      </c>
    </row>
    <row r="842" spans="1:5" x14ac:dyDescent="0.25">
      <c r="A842" s="60">
        <f>'Daily Prices'!A842</f>
        <v>43370</v>
      </c>
      <c r="B842" s="68">
        <f>'Growth Index'!B842/MAX('Growth Index'!B$3:B842)-1</f>
        <v>-6.6135806623864424E-2</v>
      </c>
      <c r="C842" s="68">
        <f>'Growth Index'!C842/MAX('Growth Index'!C$3:C842)-1</f>
        <v>-6.020678839676008E-2</v>
      </c>
      <c r="D842" s="68">
        <f>'Growth Index'!D842/MAX('Growth Index'!D$3:D842)-1</f>
        <v>-9.3969307132696911E-2</v>
      </c>
      <c r="E842" s="68">
        <f>'Growth Index'!E842/MAX('Growth Index'!E$3:E842)-1</f>
        <v>-3.5201552017530502E-2</v>
      </c>
    </row>
    <row r="843" spans="1:5" x14ac:dyDescent="0.25">
      <c r="A843" s="63">
        <f>'Daily Prices'!A843</f>
        <v>43371</v>
      </c>
      <c r="B843" s="67">
        <f>'Growth Index'!B843/MAX('Growth Index'!B$3:B843)-1</f>
        <v>-6.8630367206619081E-2</v>
      </c>
      <c r="C843" s="67">
        <f>'Growth Index'!C843/MAX('Growth Index'!C$3:C843)-1</f>
        <v>-5.9200502083672335E-2</v>
      </c>
      <c r="D843" s="67">
        <f>'Growth Index'!D843/MAX('Growth Index'!D$3:D843)-1</f>
        <v>-0.10249355092047963</v>
      </c>
      <c r="E843" s="67">
        <f>'Growth Index'!E843/MAX('Growth Index'!E$3:E843)-1</f>
        <v>-3.8284630816475262E-2</v>
      </c>
    </row>
    <row r="844" spans="1:5" x14ac:dyDescent="0.25">
      <c r="A844" s="60">
        <f>'Daily Prices'!A844</f>
        <v>43374</v>
      </c>
      <c r="B844" s="68">
        <f>'Growth Index'!B844/MAX('Growth Index'!B$3:B844)-1</f>
        <v>-6.0943325938519588E-2</v>
      </c>
      <c r="C844" s="68">
        <f>'Growth Index'!C844/MAX('Growth Index'!C$3:C844)-1</f>
        <v>-4.9020987071514144E-2</v>
      </c>
      <c r="D844" s="68">
        <f>'Growth Index'!D844/MAX('Growth Index'!D$3:D844)-1</f>
        <v>-0.10305968336486793</v>
      </c>
      <c r="E844" s="68">
        <f>'Growth Index'!E844/MAX('Growth Index'!E$3:E844)-1</f>
        <v>-3.1923040898055977E-2</v>
      </c>
    </row>
    <row r="845" spans="1:5" x14ac:dyDescent="0.25">
      <c r="A845" s="63">
        <f>'Daily Prices'!A845</f>
        <v>43377</v>
      </c>
      <c r="B845" s="67">
        <f>'Growth Index'!B845/MAX('Growth Index'!B$3:B845)-1</f>
        <v>-9.5830152894993526E-2</v>
      </c>
      <c r="C845" s="67">
        <f>'Growth Index'!C845/MAX('Growth Index'!C$3:C845)-1</f>
        <v>-2.907154932703071E-2</v>
      </c>
      <c r="D845" s="67">
        <f>'Growth Index'!D845/MAX('Growth Index'!D$3:D845)-1</f>
        <v>-0.10362545870213591</v>
      </c>
      <c r="E845" s="67">
        <f>'Growth Index'!E845/MAX('Growth Index'!E$3:E845)-1</f>
        <v>-3.4772476347891934E-2</v>
      </c>
    </row>
    <row r="846" spans="1:5" x14ac:dyDescent="0.25">
      <c r="A846" s="60">
        <f>'Daily Prices'!A846</f>
        <v>43378</v>
      </c>
      <c r="B846" s="68">
        <f>'Growth Index'!B846/MAX('Growth Index'!B$3:B846)-1</f>
        <v>-0.11619618460519576</v>
      </c>
      <c r="C846" s="68">
        <f>'Growth Index'!C846/MAX('Growth Index'!C$3:C846)-1</f>
        <v>-2.4580342672543276E-2</v>
      </c>
      <c r="D846" s="68">
        <f>'Growth Index'!D846/MAX('Growth Index'!D$3:D846)-1</f>
        <v>-9.9019572222704633E-2</v>
      </c>
      <c r="E846" s="68">
        <f>'Growth Index'!E846/MAX('Growth Index'!E$3:E846)-1</f>
        <v>-3.8021037567112725E-2</v>
      </c>
    </row>
    <row r="847" spans="1:5" x14ac:dyDescent="0.25">
      <c r="A847" s="63">
        <f>'Daily Prices'!A847</f>
        <v>43381</v>
      </c>
      <c r="B847" s="67">
        <f>'Growth Index'!B847/MAX('Growth Index'!B$3:B847)-1</f>
        <v>-0.11369236872191746</v>
      </c>
      <c r="C847" s="67">
        <f>'Growth Index'!C847/MAX('Growth Index'!C$3:C847)-1</f>
        <v>-4.0568531560336796E-2</v>
      </c>
      <c r="D847" s="67">
        <f>'Growth Index'!D847/MAX('Growth Index'!D$3:D847)-1</f>
        <v>-6.329879850085196E-2</v>
      </c>
      <c r="E847" s="67">
        <f>'Growth Index'!E847/MAX('Growth Index'!E$3:E847)-1</f>
        <v>-3.2068857548158025E-2</v>
      </c>
    </row>
    <row r="848" spans="1:5" x14ac:dyDescent="0.25">
      <c r="A848" s="60">
        <f>'Daily Prices'!A848</f>
        <v>43382</v>
      </c>
      <c r="B848" s="68">
        <f>'Growth Index'!B848/MAX('Growth Index'!B$3:B848)-1</f>
        <v>-0.11818915931791496</v>
      </c>
      <c r="C848" s="68">
        <f>'Growth Index'!C848/MAX('Growth Index'!C$3:C848)-1</f>
        <v>-4.0146269225984965E-2</v>
      </c>
      <c r="D848" s="68">
        <f>'Growth Index'!D848/MAX('Growth Index'!D$3:D848)-1</f>
        <v>-9.4130874460844005E-2</v>
      </c>
      <c r="E848" s="68">
        <f>'Growth Index'!E848/MAX('Growth Index'!E$3:E848)-1</f>
        <v>-4.2929739924124077E-2</v>
      </c>
    </row>
    <row r="849" spans="1:5" x14ac:dyDescent="0.25">
      <c r="A849" s="63">
        <f>'Daily Prices'!A849</f>
        <v>43383</v>
      </c>
      <c r="B849" s="67">
        <f>'Growth Index'!B849/MAX('Growth Index'!B$3:B849)-1</f>
        <v>-0.10632643496364591</v>
      </c>
      <c r="C849" s="67">
        <f>'Growth Index'!C849/MAX('Growth Index'!C$3:C849)-1</f>
        <v>-3.6346126666026546E-2</v>
      </c>
      <c r="D849" s="67">
        <f>'Growth Index'!D849/MAX('Growth Index'!D$3:D849)-1</f>
        <v>-0.12394809434241838</v>
      </c>
      <c r="E849" s="67">
        <f>'Growth Index'!E849/MAX('Growth Index'!E$3:E849)-1</f>
        <v>-4.7002301874877861E-2</v>
      </c>
    </row>
    <row r="850" spans="1:5" x14ac:dyDescent="0.25">
      <c r="A850" s="60">
        <f>'Daily Prices'!A850</f>
        <v>43385</v>
      </c>
      <c r="B850" s="68">
        <f>'Growth Index'!B850/MAX('Growth Index'!B$3:B850)-1</f>
        <v>-0.10702855234502306</v>
      </c>
      <c r="C850" s="68">
        <f>'Growth Index'!C850/MAX('Growth Index'!C$3:C850)-1</f>
        <v>-1.8585440840344192E-2</v>
      </c>
      <c r="D850" s="68">
        <f>'Growth Index'!D850/MAX('Growth Index'!D$3:D850)-1</f>
        <v>-0.12535948552695286</v>
      </c>
      <c r="E850" s="68">
        <f>'Growth Index'!E850/MAX('Growth Index'!E$3:E850)-1</f>
        <v>-4.0661812091838057E-2</v>
      </c>
    </row>
    <row r="851" spans="1:5" x14ac:dyDescent="0.25">
      <c r="A851" s="63">
        <f>'Daily Prices'!A851</f>
        <v>43388</v>
      </c>
      <c r="B851" s="67">
        <f>'Growth Index'!B851/MAX('Growth Index'!B$3:B851)-1</f>
        <v>-0.1036472825537843</v>
      </c>
      <c r="C851" s="67">
        <f>'Growth Index'!C851/MAX('Growth Index'!C$3:C851)-1</f>
        <v>-9.4984995815543538E-3</v>
      </c>
      <c r="D851" s="67">
        <f>'Growth Index'!D851/MAX('Growth Index'!D$3:D851)-1</f>
        <v>-0.12470828919824684</v>
      </c>
      <c r="E851" s="67">
        <f>'Growth Index'!E851/MAX('Growth Index'!E$3:E851)-1</f>
        <v>-3.5804749977938477E-2</v>
      </c>
    </row>
    <row r="852" spans="1:5" x14ac:dyDescent="0.25">
      <c r="A852" s="60">
        <f>'Daily Prices'!A852</f>
        <v>43389</v>
      </c>
      <c r="B852" s="68">
        <f>'Growth Index'!B852/MAX('Growth Index'!B$3:B852)-1</f>
        <v>-9.6001890138040169E-2</v>
      </c>
      <c r="C852" s="68">
        <f>'Growth Index'!C852/MAX('Growth Index'!C$3:C852)-1</f>
        <v>-1.5219138423180123E-2</v>
      </c>
      <c r="D852" s="68">
        <f>'Growth Index'!D852/MAX('Growth Index'!D$3:D852)-1</f>
        <v>-0.11516393098995914</v>
      </c>
      <c r="E852" s="68">
        <f>'Growth Index'!E852/MAX('Growth Index'!E$3:E852)-1</f>
        <v>-3.2410883219595288E-2</v>
      </c>
    </row>
    <row r="853" spans="1:5" x14ac:dyDescent="0.25">
      <c r="A853" s="63">
        <f>'Daily Prices'!A853</f>
        <v>43390</v>
      </c>
      <c r="B853" s="67">
        <f>'Growth Index'!B853/MAX('Growth Index'!B$3:B853)-1</f>
        <v>-0.10584593061146941</v>
      </c>
      <c r="C853" s="67">
        <f>'Growth Index'!C853/MAX('Growth Index'!C$3:C853)-1</f>
        <v>-1.508293533706262E-2</v>
      </c>
      <c r="D853" s="67">
        <f>'Growth Index'!D853/MAX('Growth Index'!D$3:D853)-1</f>
        <v>-0.12912552438073555</v>
      </c>
      <c r="E853" s="67">
        <f>'Growth Index'!E853/MAX('Growth Index'!E$3:E853)-1</f>
        <v>-4.0098506047571592E-2</v>
      </c>
    </row>
    <row r="854" spans="1:5" x14ac:dyDescent="0.25">
      <c r="A854" s="60">
        <f>'Daily Prices'!A854</f>
        <v>43392</v>
      </c>
      <c r="B854" s="68">
        <f>'Growth Index'!B854/MAX('Growth Index'!B$3:B854)-1</f>
        <v>-0.11777369916108427</v>
      </c>
      <c r="C854" s="68">
        <f>'Growth Index'!C854/MAX('Growth Index'!C$3:C854)-1</f>
        <v>-1.5159392562629992E-2</v>
      </c>
      <c r="D854" s="68">
        <f>'Growth Index'!D854/MAX('Growth Index'!D$3:D854)-1</f>
        <v>-0.13632641425589043</v>
      </c>
      <c r="E854" s="68">
        <f>'Growth Index'!E854/MAX('Growth Index'!E$3:E854)-1</f>
        <v>-4.6350863392697228E-2</v>
      </c>
    </row>
    <row r="855" spans="1:5" x14ac:dyDescent="0.25">
      <c r="A855" s="63">
        <f>'Daily Prices'!A855</f>
        <v>43395</v>
      </c>
      <c r="B855" s="67">
        <f>'Growth Index'!B855/MAX('Growth Index'!B$3:B855)-1</f>
        <v>-0.12243348588296732</v>
      </c>
      <c r="C855" s="67">
        <f>'Growth Index'!C855/MAX('Growth Index'!C$3:C855)-1</f>
        <v>-1.6560416608865314E-2</v>
      </c>
      <c r="D855" s="67">
        <f>'Growth Index'!D855/MAX('Growth Index'!D$3:D855)-1</f>
        <v>-0.13828559291006592</v>
      </c>
      <c r="E855" s="67">
        <f>'Growth Index'!E855/MAX('Growth Index'!E$3:E855)-1</f>
        <v>-4.9053617797360172E-2</v>
      </c>
    </row>
    <row r="856" spans="1:5" x14ac:dyDescent="0.25">
      <c r="A856" s="60">
        <f>'Daily Prices'!A856</f>
        <v>43396</v>
      </c>
      <c r="B856" s="68">
        <f>'Growth Index'!B856/MAX('Growth Index'!B$3:B856)-1</f>
        <v>-0.12981587350883605</v>
      </c>
      <c r="C856" s="68">
        <f>'Growth Index'!C856/MAX('Growth Index'!C$3:C856)-1</f>
        <v>-9.23625129785699E-3</v>
      </c>
      <c r="D856" s="68">
        <f>'Growth Index'!D856/MAX('Growth Index'!D$3:D856)-1</f>
        <v>-0.1482072537122392</v>
      </c>
      <c r="E856" s="68">
        <f>'Growth Index'!E856/MAX('Growth Index'!E$3:E856)-1</f>
        <v>-5.1905373743246552E-2</v>
      </c>
    </row>
    <row r="857" spans="1:5" x14ac:dyDescent="0.25">
      <c r="A857" s="63">
        <f>'Daily Prices'!A857</f>
        <v>43397</v>
      </c>
      <c r="B857" s="67">
        <f>'Growth Index'!B857/MAX('Growth Index'!B$3:B857)-1</f>
        <v>-0.12501520054565141</v>
      </c>
      <c r="C857" s="67">
        <f>'Growth Index'!C857/MAX('Growth Index'!C$3:C857)-1</f>
        <v>-1.5339176267323285E-2</v>
      </c>
      <c r="D857" s="67">
        <f>'Growth Index'!D857/MAX('Growth Index'!D$3:D857)-1</f>
        <v>-0.14604265475694811</v>
      </c>
      <c r="E857" s="67">
        <f>'Growth Index'!E857/MAX('Growth Index'!E$3:E857)-1</f>
        <v>-5.1949464945291735E-2</v>
      </c>
    </row>
    <row r="858" spans="1:5" x14ac:dyDescent="0.25">
      <c r="A858" s="60">
        <f>'Daily Prices'!A858</f>
        <v>43398</v>
      </c>
      <c r="B858" s="68">
        <f>'Growth Index'!B858/MAX('Growth Index'!B$3:B858)-1</f>
        <v>-0.13385581218732845</v>
      </c>
      <c r="C858" s="68">
        <f>'Growth Index'!C858/MAX('Growth Index'!C$3:C858)-1</f>
        <v>-1.5340705411833966E-2</v>
      </c>
      <c r="D858" s="68">
        <f>'Growth Index'!D858/MAX('Growth Index'!D$3:D858)-1</f>
        <v>-0.15505459708275304</v>
      </c>
      <c r="E858" s="68">
        <f>'Growth Index'!E858/MAX('Growth Index'!E$3:E858)-1</f>
        <v>-5.7825184969970245E-2</v>
      </c>
    </row>
    <row r="859" spans="1:5" x14ac:dyDescent="0.25">
      <c r="A859" s="63">
        <f>'Daily Prices'!A859</f>
        <v>43399</v>
      </c>
      <c r="B859" s="67">
        <f>'Growth Index'!B859/MAX('Growth Index'!B$3:B859)-1</f>
        <v>-0.14261698249951216</v>
      </c>
      <c r="C859" s="67">
        <f>'Growth Index'!C859/MAX('Growth Index'!C$3:C859)-1</f>
        <v>-1.4261893959067962E-2</v>
      </c>
      <c r="D859" s="67">
        <f>'Growth Index'!D859/MAX('Growth Index'!D$3:D859)-1</f>
        <v>-0.16017193818945141</v>
      </c>
      <c r="E859" s="67">
        <f>'Growth Index'!E859/MAX('Growth Index'!E$3:E859)-1</f>
        <v>-6.1983209222035374E-2</v>
      </c>
    </row>
    <row r="860" spans="1:5" x14ac:dyDescent="0.25">
      <c r="A860" s="60">
        <f>'Daily Prices'!A860</f>
        <v>43402</v>
      </c>
      <c r="B860" s="68">
        <f>'Growth Index'!B860/MAX('Growth Index'!B$3:B860)-1</f>
        <v>-0.12415548596369397</v>
      </c>
      <c r="C860" s="68">
        <f>'Growth Index'!C860/MAX('Growth Index'!C$3:C860)-1</f>
        <v>-1.1442151480109408E-2</v>
      </c>
      <c r="D860" s="68">
        <f>'Growth Index'!D860/MAX('Growth Index'!D$3:D860)-1</f>
        <v>-0.12291260833475492</v>
      </c>
      <c r="E860" s="68">
        <f>'Growth Index'!E860/MAX('Growth Index'!E$3:E860)-1</f>
        <v>-4.2365941246337857E-2</v>
      </c>
    </row>
    <row r="861" spans="1:5" x14ac:dyDescent="0.25">
      <c r="A861" s="63">
        <f>'Daily Prices'!A861</f>
        <v>43403</v>
      </c>
      <c r="B861" s="67">
        <f>'Growth Index'!B861/MAX('Growth Index'!B$3:B861)-1</f>
        <v>-0.12868724102833595</v>
      </c>
      <c r="C861" s="67">
        <f>'Growth Index'!C861/MAX('Growth Index'!C$3:C861)-1</f>
        <v>-1.4173203577405591E-2</v>
      </c>
      <c r="D861" s="67">
        <f>'Growth Index'!D861/MAX('Growth Index'!D$3:D861)-1</f>
        <v>-0.12165213818777454</v>
      </c>
      <c r="E861" s="67">
        <f>'Growth Index'!E861/MAX('Growth Index'!E$3:E861)-1</f>
        <v>-4.4497805985510341E-2</v>
      </c>
    </row>
    <row r="862" spans="1:5" x14ac:dyDescent="0.25">
      <c r="A862" s="60">
        <f>'Daily Prices'!A862</f>
        <v>43404</v>
      </c>
      <c r="B862" s="68">
        <f>'Growth Index'!B862/MAX('Growth Index'!B$3:B862)-1</f>
        <v>-0.1145235461272609</v>
      </c>
      <c r="C862" s="68">
        <f>'Growth Index'!C862/MAX('Growth Index'!C$3:C862)-1</f>
        <v>-1.7205715592661708E-2</v>
      </c>
      <c r="D862" s="68">
        <f>'Growth Index'!D862/MAX('Growth Index'!D$3:D862)-1</f>
        <v>-0.10478671224109448</v>
      </c>
      <c r="E862" s="68">
        <f>'Growth Index'!E862/MAX('Growth Index'!E$3:E862)-1</f>
        <v>-3.550975818101143E-2</v>
      </c>
    </row>
    <row r="863" spans="1:5" x14ac:dyDescent="0.25">
      <c r="A863" s="63">
        <f>'Daily Prices'!A863</f>
        <v>43405</v>
      </c>
      <c r="B863" s="67">
        <f>'Growth Index'!B863/MAX('Growth Index'!B$3:B863)-1</f>
        <v>-0.11478269454191803</v>
      </c>
      <c r="C863" s="67">
        <f>'Growth Index'!C863/MAX('Growth Index'!C$3:C863)-1</f>
        <v>-1.6538571687272574E-2</v>
      </c>
      <c r="D863" s="67">
        <f>'Growth Index'!D863/MAX('Growth Index'!D$3:D863)-1</f>
        <v>-9.8335028718966266E-2</v>
      </c>
      <c r="E863" s="67">
        <f>'Growth Index'!E863/MAX('Growth Index'!E$3:E863)-1</f>
        <v>-3.324726660777233E-2</v>
      </c>
    </row>
    <row r="864" spans="1:5" x14ac:dyDescent="0.25">
      <c r="A864" s="60">
        <f>'Daily Prices'!A864</f>
        <v>43409</v>
      </c>
      <c r="B864" s="68">
        <f>'Growth Index'!B864/MAX('Growth Index'!B$3:B864)-1</f>
        <v>-0.10144092174566299</v>
      </c>
      <c r="C864" s="68">
        <f>'Growth Index'!C864/MAX('Growth Index'!C$3:C864)-1</f>
        <v>-1.7882034365114485E-2</v>
      </c>
      <c r="D864" s="68">
        <f>'Growth Index'!D864/MAX('Growth Index'!D$3:D864)-1</f>
        <v>-9.1836848768736878E-2</v>
      </c>
      <c r="E864" s="68">
        <f>'Growth Index'!E864/MAX('Growth Index'!E$3:E864)-1</f>
        <v>-2.7314147747315776E-2</v>
      </c>
    </row>
    <row r="865" spans="1:5" x14ac:dyDescent="0.25">
      <c r="A865" s="63">
        <f>'Daily Prices'!A865</f>
        <v>43410</v>
      </c>
      <c r="B865" s="67">
        <f>'Growth Index'!B865/MAX('Growth Index'!B$3:B865)-1</f>
        <v>-0.10038710294439401</v>
      </c>
      <c r="C865" s="67">
        <f>'Growth Index'!C865/MAX('Growth Index'!C$3:C865)-1</f>
        <v>-1.7599688753553777E-2</v>
      </c>
      <c r="D865" s="67">
        <f>'Growth Index'!D865/MAX('Growth Index'!D$3:D865)-1</f>
        <v>-0.1090152961266404</v>
      </c>
      <c r="E865" s="67">
        <f>'Growth Index'!E865/MAX('Growth Index'!E$3:E865)-1</f>
        <v>-3.2379747832217864E-2</v>
      </c>
    </row>
    <row r="866" spans="1:5" x14ac:dyDescent="0.25">
      <c r="A866" s="60">
        <f>'Daily Prices'!A866</f>
        <v>43411</v>
      </c>
      <c r="B866" s="68">
        <f>'Growth Index'!B866/MAX('Growth Index'!B$3:B866)-1</f>
        <v>-9.4068560695361181E-2</v>
      </c>
      <c r="C866" s="68">
        <f>'Growth Index'!C866/MAX('Growth Index'!C$3:C866)-1</f>
        <v>-2.8380157558677288E-2</v>
      </c>
      <c r="D866" s="68">
        <f>'Growth Index'!D866/MAX('Growth Index'!D$3:D866)-1</f>
        <v>-0.12710206454389805</v>
      </c>
      <c r="E866" s="68">
        <f>'Growth Index'!E866/MAX('Growth Index'!E$3:E866)-1</f>
        <v>-4.0480934385910605E-2</v>
      </c>
    </row>
    <row r="867" spans="1:5" x14ac:dyDescent="0.25">
      <c r="A867" s="63">
        <f>'Daily Prices'!A867</f>
        <v>43413</v>
      </c>
      <c r="B867" s="67">
        <f>'Growth Index'!B867/MAX('Growth Index'!B$3:B867)-1</f>
        <v>-9.6102927168754904E-2</v>
      </c>
      <c r="C867" s="67">
        <f>'Growth Index'!C867/MAX('Growth Index'!C$3:C867)-1</f>
        <v>-3.8932237708568906E-2</v>
      </c>
      <c r="D867" s="67">
        <f>'Growth Index'!D867/MAX('Growth Index'!D$3:D867)-1</f>
        <v>-0.12281483684972561</v>
      </c>
      <c r="E867" s="67">
        <f>'Growth Index'!E867/MAX('Growth Index'!E$3:E867)-1</f>
        <v>-4.3881810309255753E-2</v>
      </c>
    </row>
    <row r="868" spans="1:5" x14ac:dyDescent="0.25">
      <c r="A868" s="60">
        <f>'Daily Prices'!A868</f>
        <v>43416</v>
      </c>
      <c r="B868" s="68">
        <f>'Growth Index'!B868/MAX('Growth Index'!B$3:B868)-1</f>
        <v>-0.10498698730455591</v>
      </c>
      <c r="C868" s="68">
        <f>'Growth Index'!C868/MAX('Growth Index'!C$3:C868)-1</f>
        <v>-4.0018148760854633E-2</v>
      </c>
      <c r="D868" s="68">
        <f>'Growth Index'!D868/MAX('Growth Index'!D$3:D868)-1</f>
        <v>-0.11850655248838149</v>
      </c>
      <c r="E868" s="68">
        <f>'Growth Index'!E868/MAX('Growth Index'!E$3:E868)-1</f>
        <v>-4.5724345311513148E-2</v>
      </c>
    </row>
    <row r="869" spans="1:5" x14ac:dyDescent="0.25">
      <c r="A869" s="63">
        <f>'Daily Prices'!A869</f>
        <v>43417</v>
      </c>
      <c r="B869" s="67">
        <f>'Growth Index'!B869/MAX('Growth Index'!B$3:B869)-1</f>
        <v>-9.6464398072532487E-2</v>
      </c>
      <c r="C869" s="67">
        <f>'Growth Index'!C869/MAX('Growth Index'!C$3:C869)-1</f>
        <v>-4.9323757684766045E-2</v>
      </c>
      <c r="D869" s="67">
        <f>'Growth Index'!D869/MAX('Growth Index'!D$3:D869)-1</f>
        <v>-9.6255481368239915E-2</v>
      </c>
      <c r="E869" s="67">
        <f>'Growth Index'!E869/MAX('Growth Index'!E$3:E869)-1</f>
        <v>-3.9471909592645016E-2</v>
      </c>
    </row>
    <row r="870" spans="1:5" x14ac:dyDescent="0.25">
      <c r="A870" s="60">
        <f>'Daily Prices'!A870</f>
        <v>43418</v>
      </c>
      <c r="B870" s="68">
        <f>'Growth Index'!B870/MAX('Growth Index'!B$3:B870)-1</f>
        <v>-9.6528670992834242E-2</v>
      </c>
      <c r="C870" s="68">
        <f>'Growth Index'!C870/MAX('Growth Index'!C$3:C870)-1</f>
        <v>-5.1377835661960192E-2</v>
      </c>
      <c r="D870" s="68">
        <f>'Growth Index'!D870/MAX('Growth Index'!D$3:D870)-1</f>
        <v>-9.4997806055288403E-2</v>
      </c>
      <c r="E870" s="68">
        <f>'Growth Index'!E870/MAX('Growth Index'!E$3:E870)-1</f>
        <v>-3.9921544401639308E-2</v>
      </c>
    </row>
    <row r="871" spans="1:5" x14ac:dyDescent="0.25">
      <c r="A871" s="63">
        <f>'Daily Prices'!A871</f>
        <v>43419</v>
      </c>
      <c r="B871" s="67">
        <f>'Growth Index'!B871/MAX('Growth Index'!B$3:B871)-1</f>
        <v>-9.3480849112121178E-2</v>
      </c>
      <c r="C871" s="67">
        <f>'Growth Index'!C871/MAX('Growth Index'!C$3:C871)-1</f>
        <v>-4.8869164866459314E-2</v>
      </c>
      <c r="D871" s="67">
        <f>'Growth Index'!D871/MAX('Growth Index'!D$3:D871)-1</f>
        <v>-9.0932719960425956E-2</v>
      </c>
      <c r="E871" s="67">
        <f>'Growth Index'!E871/MAX('Growth Index'!E$3:E871)-1</f>
        <v>-3.6640579103881632E-2</v>
      </c>
    </row>
    <row r="872" spans="1:5" x14ac:dyDescent="0.25">
      <c r="A872" s="60">
        <f>'Daily Prices'!A872</f>
        <v>43420</v>
      </c>
      <c r="B872" s="68">
        <f>'Growth Index'!B872/MAX('Growth Index'!B$3:B872)-1</f>
        <v>-8.8425912476222335E-2</v>
      </c>
      <c r="C872" s="68">
        <f>'Growth Index'!C872/MAX('Growth Index'!C$3:C872)-1</f>
        <v>-4.1343261704559264E-2</v>
      </c>
      <c r="D872" s="68">
        <f>'Growth Index'!D872/MAX('Growth Index'!D$3:D872)-1</f>
        <v>-8.8629776720710263E-2</v>
      </c>
      <c r="E872" s="68">
        <f>'Growth Index'!E872/MAX('Growth Index'!E$3:E872)-1</f>
        <v>-3.1247802549603132E-2</v>
      </c>
    </row>
    <row r="873" spans="1:5" x14ac:dyDescent="0.25">
      <c r="A873" s="63">
        <f>'Daily Prices'!A873</f>
        <v>43423</v>
      </c>
      <c r="B873" s="67">
        <f>'Growth Index'!B873/MAX('Growth Index'!B$3:B873)-1</f>
        <v>-8.025759558090273E-2</v>
      </c>
      <c r="C873" s="67">
        <f>'Growth Index'!C873/MAX('Growth Index'!C$3:C873)-1</f>
        <v>-4.7501345101043646E-2</v>
      </c>
      <c r="D873" s="67">
        <f>'Growth Index'!D873/MAX('Growth Index'!D$3:D873)-1</f>
        <v>-8.5773456343296028E-2</v>
      </c>
      <c r="E873" s="67">
        <f>'Growth Index'!E873/MAX('Growth Index'!E$3:E873)-1</f>
        <v>-3.0221926184461623E-2</v>
      </c>
    </row>
    <row r="874" spans="1:5" x14ac:dyDescent="0.25">
      <c r="A874" s="60">
        <f>'Daily Prices'!A874</f>
        <v>43424</v>
      </c>
      <c r="B874" s="68">
        <f>'Growth Index'!B874/MAX('Growth Index'!B$3:B874)-1</f>
        <v>-8.7979858409327649E-2</v>
      </c>
      <c r="C874" s="68">
        <f>'Growth Index'!C874/MAX('Growth Index'!C$3:C874)-1</f>
        <v>-4.5646929707187422E-2</v>
      </c>
      <c r="D874" s="68">
        <f>'Growth Index'!D874/MAX('Growth Index'!D$3:D874)-1</f>
        <v>-9.6182815683491629E-2</v>
      </c>
      <c r="E874" s="68">
        <f>'Growth Index'!E874/MAX('Growth Index'!E$3:E874)-1</f>
        <v>-3.5221974233173192E-2</v>
      </c>
    </row>
    <row r="875" spans="1:5" x14ac:dyDescent="0.25">
      <c r="A875" s="63">
        <f>'Daily Prices'!A875</f>
        <v>43425</v>
      </c>
      <c r="B875" s="67">
        <f>'Growth Index'!B875/MAX('Growth Index'!B$3:B875)-1</f>
        <v>-9.5042423983774493E-2</v>
      </c>
      <c r="C875" s="67">
        <f>'Growth Index'!C875/MAX('Growth Index'!C$3:C875)-1</f>
        <v>-4.7960634577491557E-2</v>
      </c>
      <c r="D875" s="67">
        <f>'Growth Index'!D875/MAX('Growth Index'!D$3:D875)-1</f>
        <v>-9.9592513198604626E-2</v>
      </c>
      <c r="E875" s="67">
        <f>'Growth Index'!E875/MAX('Growth Index'!E$3:E875)-1</f>
        <v>-3.9490803136390196E-2</v>
      </c>
    </row>
    <row r="876" spans="1:5" x14ac:dyDescent="0.25">
      <c r="A876" s="60">
        <f>'Daily Prices'!A876</f>
        <v>43426</v>
      </c>
      <c r="B876" s="68">
        <f>'Growth Index'!B876/MAX('Growth Index'!B$3:B876)-1</f>
        <v>-0.10066707578522882</v>
      </c>
      <c r="C876" s="68">
        <f>'Growth Index'!C876/MAX('Growth Index'!C$3:C876)-1</f>
        <v>-4.8494852134999822E-2</v>
      </c>
      <c r="D876" s="68">
        <f>'Growth Index'!D876/MAX('Growth Index'!D$3:D876)-1</f>
        <v>-0.10684510750329168</v>
      </c>
      <c r="E876" s="68">
        <f>'Growth Index'!E876/MAX('Growth Index'!E$3:E876)-1</f>
        <v>-4.3818379345492153E-2</v>
      </c>
    </row>
    <row r="877" spans="1:5" x14ac:dyDescent="0.25">
      <c r="A877" s="63">
        <f>'Daily Prices'!A877</f>
        <v>43430</v>
      </c>
      <c r="B877" s="67">
        <f>'Growth Index'!B877/MAX('Growth Index'!B$3:B877)-1</f>
        <v>-9.1076013526107724E-2</v>
      </c>
      <c r="C877" s="67">
        <f>'Growth Index'!C877/MAX('Growth Index'!C$3:C877)-1</f>
        <v>-5.4780837547395933E-2</v>
      </c>
      <c r="D877" s="67">
        <f>'Growth Index'!D877/MAX('Growth Index'!D$3:D877)-1</f>
        <v>-0.10167745938407524</v>
      </c>
      <c r="E877" s="67">
        <f>'Growth Index'!E877/MAX('Growth Index'!E$3:E877)-1</f>
        <v>-4.1626238207895905E-2</v>
      </c>
    </row>
    <row r="878" spans="1:5" x14ac:dyDescent="0.25">
      <c r="A878" s="60">
        <f>'Daily Prices'!A878</f>
        <v>43431</v>
      </c>
      <c r="B878" s="68">
        <f>'Growth Index'!B878/MAX('Growth Index'!B$3:B878)-1</f>
        <v>-8.6986713244823655E-2</v>
      </c>
      <c r="C878" s="68">
        <f>'Growth Index'!C878/MAX('Growth Index'!C$3:C878)-1</f>
        <v>-5.4366439384815668E-2</v>
      </c>
      <c r="D878" s="68">
        <f>'Growth Index'!D878/MAX('Growth Index'!D$3:D878)-1</f>
        <v>-9.5595900537447487E-2</v>
      </c>
      <c r="E878" s="68">
        <f>'Growth Index'!E878/MAX('Growth Index'!E$3:E878)-1</f>
        <v>-3.8218208806549581E-2</v>
      </c>
    </row>
    <row r="879" spans="1:5" x14ac:dyDescent="0.25">
      <c r="A879" s="63">
        <f>'Daily Prices'!A879</f>
        <v>43432</v>
      </c>
      <c r="B879" s="67">
        <f>'Growth Index'!B879/MAX('Growth Index'!B$3:B879)-1</f>
        <v>-8.1746927690136806E-2</v>
      </c>
      <c r="C879" s="67">
        <f>'Growth Index'!C879/MAX('Growth Index'!C$3:C879)-1</f>
        <v>-6.6154395973712754E-2</v>
      </c>
      <c r="D879" s="67">
        <f>'Growth Index'!D879/MAX('Growth Index'!D$3:D879)-1</f>
        <v>-9.7882074772990491E-2</v>
      </c>
      <c r="E879" s="67">
        <f>'Growth Index'!E879/MAX('Growth Index'!E$3:E879)-1</f>
        <v>-4.2087374894387519E-2</v>
      </c>
    </row>
    <row r="880" spans="1:5" x14ac:dyDescent="0.25">
      <c r="A880" s="60">
        <f>'Daily Prices'!A880</f>
        <v>43433</v>
      </c>
      <c r="B880" s="68">
        <f>'Growth Index'!B880/MAX('Growth Index'!B$3:B880)-1</f>
        <v>-7.0088848314108554E-2</v>
      </c>
      <c r="C880" s="68">
        <f>'Growth Index'!C880/MAX('Growth Index'!C$3:C880)-1</f>
        <v>-6.5399217034317503E-2</v>
      </c>
      <c r="D880" s="68">
        <f>'Growth Index'!D880/MAX('Growth Index'!D$3:D880)-1</f>
        <v>-9.4043370234459633E-2</v>
      </c>
      <c r="E880" s="68">
        <f>'Growth Index'!E880/MAX('Growth Index'!E$3:E880)-1</f>
        <v>-3.6906203153839634E-2</v>
      </c>
    </row>
    <row r="881" spans="1:5" x14ac:dyDescent="0.25">
      <c r="A881" s="63">
        <f>'Daily Prices'!A881</f>
        <v>43434</v>
      </c>
      <c r="B881" s="67">
        <f>'Growth Index'!B881/MAX('Growth Index'!B$3:B881)-1</f>
        <v>-6.9474656287704328E-2</v>
      </c>
      <c r="C881" s="67">
        <f>'Growth Index'!C881/MAX('Growth Index'!C$3:C881)-1</f>
        <v>-7.2559326984175776E-2</v>
      </c>
      <c r="D881" s="67">
        <f>'Growth Index'!D881/MAX('Growth Index'!D$3:D881)-1</f>
        <v>-9.6284827125542094E-2</v>
      </c>
      <c r="E881" s="67">
        <f>'Growth Index'!E881/MAX('Growth Index'!E$3:E881)-1</f>
        <v>-4.0381576702381627E-2</v>
      </c>
    </row>
    <row r="882" spans="1:5" x14ac:dyDescent="0.25">
      <c r="A882" s="60">
        <f>'Daily Prices'!A882</f>
        <v>43437</v>
      </c>
      <c r="B882" s="68">
        <f>'Growth Index'!B882/MAX('Growth Index'!B$3:B882)-1</f>
        <v>-6.8274038136466042E-2</v>
      </c>
      <c r="C882" s="68">
        <f>'Growth Index'!C882/MAX('Growth Index'!C$3:C882)-1</f>
        <v>-5.2634574001087731E-2</v>
      </c>
      <c r="D882" s="68">
        <f>'Growth Index'!D882/MAX('Growth Index'!D$3:D882)-1</f>
        <v>-0.11690371517287534</v>
      </c>
      <c r="E882" s="68">
        <f>'Growth Index'!E882/MAX('Growth Index'!E$3:E882)-1</f>
        <v>-3.833201921517182E-2</v>
      </c>
    </row>
    <row r="883" spans="1:5" x14ac:dyDescent="0.25">
      <c r="A883" s="63">
        <f>'Daily Prices'!A883</f>
        <v>43438</v>
      </c>
      <c r="B883" s="67">
        <f>'Growth Index'!B883/MAX('Growth Index'!B$3:B883)-1</f>
        <v>-7.1016949283267183E-2</v>
      </c>
      <c r="C883" s="67">
        <f>'Growth Index'!C883/MAX('Growth Index'!C$3:C883)-1</f>
        <v>-4.3556479935543457E-2</v>
      </c>
      <c r="D883" s="67">
        <f>'Growth Index'!D883/MAX('Growth Index'!D$3:D883)-1</f>
        <v>-0.10389376276889872</v>
      </c>
      <c r="E883" s="67">
        <f>'Growth Index'!E883/MAX('Growth Index'!E$3:E883)-1</f>
        <v>-3.1245031437165505E-2</v>
      </c>
    </row>
    <row r="884" spans="1:5" x14ac:dyDescent="0.25">
      <c r="A884" s="60">
        <f>'Daily Prices'!A884</f>
        <v>43440</v>
      </c>
      <c r="B884" s="68">
        <f>'Growth Index'!B884/MAX('Growth Index'!B$3:B884)-1</f>
        <v>-9.2154513128772431E-2</v>
      </c>
      <c r="C884" s="68">
        <f>'Growth Index'!C884/MAX('Growth Index'!C$3:C884)-1</f>
        <v>-4.2041316173998755E-2</v>
      </c>
      <c r="D884" s="68">
        <f>'Growth Index'!D884/MAX('Growth Index'!D$3:D884)-1</f>
        <v>-0.10243905165691825</v>
      </c>
      <c r="E884" s="68">
        <f>'Growth Index'!E884/MAX('Growth Index'!E$3:E884)-1</f>
        <v>-3.6772124131133621E-2</v>
      </c>
    </row>
    <row r="885" spans="1:5" x14ac:dyDescent="0.25">
      <c r="A885" s="63">
        <f>'Daily Prices'!A885</f>
        <v>43441</v>
      </c>
      <c r="B885" s="67">
        <f>'Growth Index'!B885/MAX('Growth Index'!B$3:B885)-1</f>
        <v>-8.2870418337012697E-2</v>
      </c>
      <c r="C885" s="67">
        <f>'Growth Index'!C885/MAX('Growth Index'!C$3:C885)-1</f>
        <v>-3.2044097032514984E-2</v>
      </c>
      <c r="D885" s="67">
        <f>'Growth Index'!D885/MAX('Growth Index'!D$3:D885)-1</f>
        <v>-0.12355402274436</v>
      </c>
      <c r="E885" s="67">
        <f>'Growth Index'!E885/MAX('Growth Index'!E$3:E885)-1</f>
        <v>-3.6594034137972464E-2</v>
      </c>
    </row>
    <row r="886" spans="1:5" x14ac:dyDescent="0.25">
      <c r="A886" s="60">
        <f>'Daily Prices'!A886</f>
        <v>43444</v>
      </c>
      <c r="B886" s="68">
        <f>'Growth Index'!B886/MAX('Growth Index'!B$3:B886)-1</f>
        <v>-0.10121468106620024</v>
      </c>
      <c r="C886" s="68">
        <f>'Growth Index'!C886/MAX('Growth Index'!C$3:C886)-1</f>
        <v>-1.2766499851558644E-2</v>
      </c>
      <c r="D886" s="68">
        <f>'Growth Index'!D886/MAX('Growth Index'!D$3:D886)-1</f>
        <v>-0.12967331185037634</v>
      </c>
      <c r="E886" s="68">
        <f>'Growth Index'!E886/MAX('Growth Index'!E$3:E886)-1</f>
        <v>-3.6718135340778169E-2</v>
      </c>
    </row>
    <row r="887" spans="1:5" x14ac:dyDescent="0.25">
      <c r="A887" s="63">
        <f>'Daily Prices'!A887</f>
        <v>43445</v>
      </c>
      <c r="B887" s="67">
        <f>'Growth Index'!B887/MAX('Growth Index'!B$3:B887)-1</f>
        <v>-9.632248346450567E-2</v>
      </c>
      <c r="C887" s="67">
        <f>'Growth Index'!C887/MAX('Growth Index'!C$3:C887)-1</f>
        <v>-1.5961647308056603E-2</v>
      </c>
      <c r="D887" s="67">
        <f>'Growth Index'!D887/MAX('Growth Index'!D$3:D887)-1</f>
        <v>-0.10460504802922344</v>
      </c>
      <c r="E887" s="67">
        <f>'Growth Index'!E887/MAX('Growth Index'!E$3:E887)-1</f>
        <v>-2.8068505468521465E-2</v>
      </c>
    </row>
    <row r="888" spans="1:5" x14ac:dyDescent="0.25">
      <c r="A888" s="60">
        <f>'Daily Prices'!A888</f>
        <v>43446</v>
      </c>
      <c r="B888" s="68">
        <f>'Growth Index'!B888/MAX('Growth Index'!B$3:B888)-1</f>
        <v>-8.0149874166476454E-2</v>
      </c>
      <c r="C888" s="68">
        <f>'Growth Index'!C888/MAX('Growth Index'!C$3:C888)-1</f>
        <v>-2.3280242164058884E-2</v>
      </c>
      <c r="D888" s="68">
        <f>'Growth Index'!D888/MAX('Growth Index'!D$3:D888)-1</f>
        <v>-0.10316850333842986</v>
      </c>
      <c r="E888" s="68">
        <f>'Growth Index'!E888/MAX('Growth Index'!E$3:E888)-1</f>
        <v>-2.5273891430768414E-2</v>
      </c>
    </row>
    <row r="889" spans="1:5" x14ac:dyDescent="0.25">
      <c r="A889" s="63">
        <f>'Daily Prices'!A889</f>
        <v>43447</v>
      </c>
      <c r="B889" s="67">
        <f>'Growth Index'!B889/MAX('Growth Index'!B$3:B889)-1</f>
        <v>-7.6278844722537542E-2</v>
      </c>
      <c r="C889" s="67">
        <f>'Growth Index'!C889/MAX('Growth Index'!C$3:C889)-1</f>
        <v>-2.8917214955991311E-2</v>
      </c>
      <c r="D889" s="67">
        <f>'Growth Index'!D889/MAX('Growth Index'!D$3:D889)-1</f>
        <v>-9.7488003174932114E-2</v>
      </c>
      <c r="E889" s="67">
        <f>'Growth Index'!E889/MAX('Growth Index'!E$3:E889)-1</f>
        <v>-2.4441323903863332E-2</v>
      </c>
    </row>
    <row r="890" spans="1:5" x14ac:dyDescent="0.25">
      <c r="A890" s="60">
        <f>'Daily Prices'!A890</f>
        <v>43448</v>
      </c>
      <c r="B890" s="68">
        <f>'Growth Index'!B890/MAX('Growth Index'!B$3:B890)-1</f>
        <v>-7.5422986515798263E-2</v>
      </c>
      <c r="C890" s="68">
        <f>'Growth Index'!C890/MAX('Growth Index'!C$3:C890)-1</f>
        <v>-2.9916292444949977E-2</v>
      </c>
      <c r="D890" s="68">
        <f>'Growth Index'!D890/MAX('Growth Index'!D$3:D890)-1</f>
        <v>-9.3462044756472684E-2</v>
      </c>
      <c r="E890" s="68">
        <f>'Growth Index'!E890/MAX('Growth Index'!E$3:E890)-1</f>
        <v>-2.3266088340978541E-2</v>
      </c>
    </row>
    <row r="891" spans="1:5" x14ac:dyDescent="0.25">
      <c r="A891" s="63">
        <f>'Daily Prices'!A891</f>
        <v>43451</v>
      </c>
      <c r="B891" s="67">
        <f>'Growth Index'!B891/MAX('Growth Index'!B$3:B891)-1</f>
        <v>-6.7526672619195871E-2</v>
      </c>
      <c r="C891" s="67">
        <f>'Growth Index'!C891/MAX('Growth Index'!C$3:C891)-1</f>
        <v>-2.890880466117618E-2</v>
      </c>
      <c r="D891" s="67">
        <f>'Growth Index'!D891/MAX('Growth Index'!D$3:D891)-1</f>
        <v>-8.6729289581138791E-2</v>
      </c>
      <c r="E891" s="67">
        <f>'Growth Index'!E891/MAX('Growth Index'!E$3:E891)-1</f>
        <v>-1.8181575436037711E-2</v>
      </c>
    </row>
    <row r="892" spans="1:5" x14ac:dyDescent="0.25">
      <c r="A892" s="60">
        <f>'Daily Prices'!A892</f>
        <v>43452</v>
      </c>
      <c r="B892" s="68">
        <f>'Growth Index'!B892/MAX('Growth Index'!B$3:B892)-1</f>
        <v>-6.5546809582218146E-2</v>
      </c>
      <c r="C892" s="68">
        <f>'Growth Index'!C892/MAX('Growth Index'!C$3:C892)-1</f>
        <v>-4.0405240771445805E-2</v>
      </c>
      <c r="D892" s="68">
        <f>'Growth Index'!D892/MAX('Growth Index'!D$3:D892)-1</f>
        <v>-8.2606909388686534E-2</v>
      </c>
      <c r="E892" s="68">
        <f>'Growth Index'!E892/MAX('Growth Index'!E$3:E892)-1</f>
        <v>-2.0876019450640659E-2</v>
      </c>
    </row>
    <row r="893" spans="1:5" x14ac:dyDescent="0.25">
      <c r="A893" s="63">
        <f>'Daily Prices'!A893</f>
        <v>43453</v>
      </c>
      <c r="B893" s="67">
        <f>'Growth Index'!B893/MAX('Growth Index'!B$3:B893)-1</f>
        <v>-6.2018226257647413E-2</v>
      </c>
      <c r="C893" s="67">
        <f>'Growth Index'!C893/MAX('Growth Index'!C$3:C893)-1</f>
        <v>-3.6383809155768554E-2</v>
      </c>
      <c r="D893" s="67">
        <f>'Growth Index'!D893/MAX('Growth Index'!D$3:D893)-1</f>
        <v>-7.5144702531840801E-2</v>
      </c>
      <c r="E893" s="67">
        <f>'Growth Index'!E893/MAX('Growth Index'!E$3:E893)-1</f>
        <v>-1.5736230130279361E-2</v>
      </c>
    </row>
    <row r="894" spans="1:5" x14ac:dyDescent="0.25">
      <c r="A894" s="60">
        <f>'Daily Prices'!A894</f>
        <v>43454</v>
      </c>
      <c r="B894" s="68">
        <f>'Growth Index'!B894/MAX('Growth Index'!B$3:B894)-1</f>
        <v>-6.337207105088527E-2</v>
      </c>
      <c r="C894" s="68">
        <f>'Growth Index'!C894/MAX('Growth Index'!C$3:C894)-1</f>
        <v>-3.7555243076082823E-2</v>
      </c>
      <c r="D894" s="68">
        <f>'Growth Index'!D894/MAX('Growth Index'!D$3:D894)-1</f>
        <v>-7.7335852410405193E-2</v>
      </c>
      <c r="E894" s="68">
        <f>'Growth Index'!E894/MAX('Growth Index'!E$3:E894)-1</f>
        <v>-1.7340607609450664E-2</v>
      </c>
    </row>
    <row r="895" spans="1:5" x14ac:dyDescent="0.25">
      <c r="A895" s="63">
        <f>'Daily Prices'!A895</f>
        <v>43455</v>
      </c>
      <c r="B895" s="67">
        <f>'Growth Index'!B895/MAX('Growth Index'!B$3:B895)-1</f>
        <v>-8.1101113386943591E-2</v>
      </c>
      <c r="C895" s="67">
        <f>'Growth Index'!C895/MAX('Growth Index'!C$3:C895)-1</f>
        <v>-3.6507451411973313E-2</v>
      </c>
      <c r="D895" s="67">
        <f>'Growth Index'!D895/MAX('Growth Index'!D$3:D895)-1</f>
        <v>-9.0981629555929366E-2</v>
      </c>
      <c r="E895" s="67">
        <f>'Growth Index'!E895/MAX('Growth Index'!E$3:E895)-1</f>
        <v>-2.685271765697983E-2</v>
      </c>
    </row>
    <row r="896" spans="1:5" x14ac:dyDescent="0.25">
      <c r="A896" s="60">
        <f>'Daily Prices'!A896</f>
        <v>43458</v>
      </c>
      <c r="B896" s="68">
        <f>'Growth Index'!B896/MAX('Growth Index'!B$3:B896)-1</f>
        <v>-8.8091950382333639E-2</v>
      </c>
      <c r="C896" s="68">
        <f>'Growth Index'!C896/MAX('Growth Index'!C$3:C896)-1</f>
        <v>-3.6507451411973313E-2</v>
      </c>
      <c r="D896" s="68">
        <f>'Growth Index'!D896/MAX('Growth Index'!D$3:D896)-1</f>
        <v>-9.4761642579856087E-2</v>
      </c>
      <c r="E896" s="68">
        <f>'Growth Index'!E896/MAX('Growth Index'!E$3:E896)-1</f>
        <v>-3.0287787683918599E-2</v>
      </c>
    </row>
    <row r="897" spans="1:5" x14ac:dyDescent="0.25">
      <c r="A897" s="63">
        <f>'Daily Prices'!A897</f>
        <v>43460</v>
      </c>
      <c r="B897" s="67">
        <f>'Growth Index'!B897/MAX('Growth Index'!B$3:B897)-1</f>
        <v>-8.3469699045906842E-2</v>
      </c>
      <c r="C897" s="67">
        <f>'Growth Index'!C897/MAX('Growth Index'!C$3:C897)-1</f>
        <v>-3.6507451411973313E-2</v>
      </c>
      <c r="D897" s="67">
        <f>'Growth Index'!D897/MAX('Growth Index'!D$3:D897)-1</f>
        <v>-9.0697953902008188E-2</v>
      </c>
      <c r="E897" s="67">
        <f>'Growth Index'!E897/MAX('Growth Index'!E$3:E897)-1</f>
        <v>-2.7507278378711586E-2</v>
      </c>
    </row>
    <row r="898" spans="1:5" x14ac:dyDescent="0.25">
      <c r="A898" s="60">
        <f>'Daily Prices'!A898</f>
        <v>43461</v>
      </c>
      <c r="B898" s="68">
        <f>'Growth Index'!B898/MAX('Growth Index'!B$3:B898)-1</f>
        <v>-7.9424618533790459E-2</v>
      </c>
      <c r="C898" s="68">
        <f>'Growth Index'!C898/MAX('Growth Index'!C$3:C898)-1</f>
        <v>-2.8618048754800673E-2</v>
      </c>
      <c r="D898" s="68">
        <f>'Growth Index'!D898/MAX('Growth Index'!D$3:D898)-1</f>
        <v>-8.7377691075816166E-2</v>
      </c>
      <c r="E898" s="68">
        <f>'Growth Index'!E898/MAX('Growth Index'!E$3:E898)-1</f>
        <v>-2.1969118055276016E-2</v>
      </c>
    </row>
    <row r="899" spans="1:5" x14ac:dyDescent="0.25">
      <c r="A899" s="63">
        <f>'Daily Prices'!A899</f>
        <v>43462</v>
      </c>
      <c r="B899" s="67">
        <f>'Growth Index'!B899/MAX('Growth Index'!B$3:B899)-1</f>
        <v>-7.2497540275339611E-2</v>
      </c>
      <c r="C899" s="67">
        <f>'Growth Index'!C899/MAX('Growth Index'!C$3:C899)-1</f>
        <v>-2.3439163968633769E-2</v>
      </c>
      <c r="D899" s="67">
        <f>'Growth Index'!D899/MAX('Growth Index'!D$3:D899)-1</f>
        <v>-7.8706718501522444E-2</v>
      </c>
      <c r="E899" s="67">
        <f>'Growth Index'!E899/MAX('Growth Index'!E$3:E899)-1</f>
        <v>-1.4887831163869825E-2</v>
      </c>
    </row>
    <row r="900" spans="1:5" x14ac:dyDescent="0.25">
      <c r="A900" s="60">
        <f>'Daily Prices'!A900</f>
        <v>43465</v>
      </c>
      <c r="B900" s="68">
        <f>'Growth Index'!B900/MAX('Growth Index'!B$3:B900)-1</f>
        <v>-7.2713240195872553E-2</v>
      </c>
      <c r="C900" s="68">
        <f>'Growth Index'!C900/MAX('Growth Index'!C$3:C900)-1</f>
        <v>-2.3439163968633769E-2</v>
      </c>
      <c r="D900" s="68">
        <f>'Growth Index'!D900/MAX('Growth Index'!D$3:D900)-1</f>
        <v>-7.6616182647993969E-2</v>
      </c>
      <c r="E900" s="68">
        <f>'Growth Index'!E900/MAX('Growth Index'!E$3:E900)-1</f>
        <v>-1.4285955657782679E-2</v>
      </c>
    </row>
    <row r="901" spans="1:5" x14ac:dyDescent="0.25">
      <c r="A901" s="63">
        <f>'Daily Prices'!A901</f>
        <v>43466</v>
      </c>
      <c r="B901" s="67">
        <f>'Growth Index'!B901/MAX('Growth Index'!B$3:B901)-1</f>
        <v>-6.7925164725066933E-2</v>
      </c>
      <c r="C901" s="67">
        <f>'Growth Index'!C901/MAX('Growth Index'!C$3:C901)-1</f>
        <v>-2.3439163968633769E-2</v>
      </c>
      <c r="D901" s="67">
        <f>'Growth Index'!D901/MAX('Growth Index'!D$3:D901)-1</f>
        <v>-7.0095834858847406E-2</v>
      </c>
      <c r="E901" s="67">
        <f>'Growth Index'!E901/MAX('Growth Index'!E$3:E901)-1</f>
        <v>-1.0670880425395546E-2</v>
      </c>
    </row>
    <row r="902" spans="1:5" x14ac:dyDescent="0.25">
      <c r="A902" s="60">
        <f>'Daily Prices'!A902</f>
        <v>43467</v>
      </c>
      <c r="B902" s="68">
        <f>'Growth Index'!B902/MAX('Growth Index'!B$3:B902)-1</f>
        <v>-7.7258878211299731E-2</v>
      </c>
      <c r="C902" s="68">
        <f>'Growth Index'!C902/MAX('Growth Index'!C$3:C902)-1</f>
        <v>-1.8899024689779886E-2</v>
      </c>
      <c r="D902" s="68">
        <f>'Growth Index'!D902/MAX('Growth Index'!D$3:D902)-1</f>
        <v>-8.1980866566239596E-2</v>
      </c>
      <c r="E902" s="68">
        <f>'Growth Index'!E902/MAX('Growth Index'!E$3:E902)-1</f>
        <v>-1.5596557276893463E-2</v>
      </c>
    </row>
    <row r="903" spans="1:5" x14ac:dyDescent="0.25">
      <c r="A903" s="63">
        <f>'Daily Prices'!A903</f>
        <v>43468</v>
      </c>
      <c r="B903" s="67">
        <f>'Growth Index'!B903/MAX('Growth Index'!B$3:B903)-1</f>
        <v>-8.6972059018994297E-2</v>
      </c>
      <c r="C903" s="67">
        <f>'Growth Index'!C903/MAX('Growth Index'!C$3:C903)-1</f>
        <v>-1.156066017973878E-2</v>
      </c>
      <c r="D903" s="67">
        <f>'Growth Index'!D903/MAX('Growth Index'!D$3:D903)-1</f>
        <v>-8.4598228634193195E-2</v>
      </c>
      <c r="E903" s="67">
        <f>'Growth Index'!E903/MAX('Growth Index'!E$3:E903)-1</f>
        <v>-1.6601999611025264E-2</v>
      </c>
    </row>
    <row r="904" spans="1:5" x14ac:dyDescent="0.25">
      <c r="A904" s="60">
        <f>'Daily Prices'!A904</f>
        <v>43469</v>
      </c>
      <c r="B904" s="68">
        <f>'Growth Index'!B904/MAX('Growth Index'!B$3:B904)-1</f>
        <v>-8.2308673013574252E-2</v>
      </c>
      <c r="C904" s="68">
        <f>'Growth Index'!C904/MAX('Growth Index'!C$3:C904)-1</f>
        <v>-2.771476124701755E-2</v>
      </c>
      <c r="D904" s="68">
        <f>'Growth Index'!D904/MAX('Growth Index'!D$3:D904)-1</f>
        <v>-7.7997954090490373E-2</v>
      </c>
      <c r="E904" s="68">
        <f>'Growth Index'!E904/MAX('Growth Index'!E$3:E904)-1</f>
        <v>-1.939667789610755E-2</v>
      </c>
    </row>
    <row r="905" spans="1:5" x14ac:dyDescent="0.25">
      <c r="A905" s="63">
        <f>'Daily Prices'!A905</f>
        <v>43472</v>
      </c>
      <c r="B905" s="67">
        <f>'Growth Index'!B905/MAX('Growth Index'!B$3:B905)-1</f>
        <v>-7.832220940477308E-2</v>
      </c>
      <c r="C905" s="67">
        <f>'Growth Index'!C905/MAX('Growth Index'!C$3:C905)-1</f>
        <v>-1.5350644851159667E-2</v>
      </c>
      <c r="D905" s="67">
        <f>'Growth Index'!D905/MAX('Growth Index'!D$3:D905)-1</f>
        <v>-7.1350089925034776E-2</v>
      </c>
      <c r="E905" s="67">
        <f>'Growth Index'!E905/MAX('Growth Index'!E$3:E905)-1</f>
        <v>-1.1009675964059551E-2</v>
      </c>
    </row>
    <row r="906" spans="1:5" x14ac:dyDescent="0.25">
      <c r="A906" s="60">
        <f>'Daily Prices'!A906</f>
        <v>43473</v>
      </c>
      <c r="B906" s="68">
        <f>'Growth Index'!B906/MAX('Growth Index'!B$3:B906)-1</f>
        <v>-7.4960221489624779E-2</v>
      </c>
      <c r="C906" s="68">
        <f>'Growth Index'!C906/MAX('Growth Index'!C$3:C906)-1</f>
        <v>-1.4413716164122792E-2</v>
      </c>
      <c r="D906" s="68">
        <f>'Growth Index'!D906/MAX('Growth Index'!D$3:D906)-1</f>
        <v>-6.4654293004810404E-2</v>
      </c>
      <c r="E906" s="68">
        <f>'Growth Index'!E906/MAX('Growth Index'!E$3:E906)-1</f>
        <v>-7.4117355604833568E-3</v>
      </c>
    </row>
    <row r="907" spans="1:5" x14ac:dyDescent="0.25">
      <c r="A907" s="63">
        <f>'Daily Prices'!A907</f>
        <v>43475</v>
      </c>
      <c r="B907" s="67">
        <f>'Growth Index'!B907/MAX('Growth Index'!B$3:B907)-1</f>
        <v>-7.17319212487042E-2</v>
      </c>
      <c r="C907" s="67">
        <f>'Growth Index'!C907/MAX('Growth Index'!C$3:C907)-1</f>
        <v>-6.559702279926416E-3</v>
      </c>
      <c r="D907" s="67">
        <f>'Growth Index'!D907/MAX('Growth Index'!D$3:D907)-1</f>
        <v>-6.674343144132433E-2</v>
      </c>
      <c r="E907" s="67">
        <f>'Growth Index'!E907/MAX('Growth Index'!E$3:E907)-1</f>
        <v>-3.8736971578804402E-3</v>
      </c>
    </row>
    <row r="908" spans="1:5" x14ac:dyDescent="0.25">
      <c r="A908" s="60">
        <f>'Daily Prices'!A908</f>
        <v>43476</v>
      </c>
      <c r="B908" s="68">
        <f>'Growth Index'!B908/MAX('Growth Index'!B$3:B908)-1</f>
        <v>-7.4216969439254377E-2</v>
      </c>
      <c r="C908" s="68">
        <f>'Growth Index'!C908/MAX('Growth Index'!C$3:C908)-1</f>
        <v>-9.2181200129348717E-3</v>
      </c>
      <c r="D908" s="68">
        <f>'Growth Index'!D908/MAX('Growth Index'!D$3:D908)-1</f>
        <v>-7.1686609930668999E-2</v>
      </c>
      <c r="E908" s="68">
        <f>'Growth Index'!E908/MAX('Growth Index'!E$3:E908)-1</f>
        <v>-7.3228065032598932E-3</v>
      </c>
    </row>
    <row r="909" spans="1:5" x14ac:dyDescent="0.25">
      <c r="A909" s="63">
        <f>'Daily Prices'!A909</f>
        <v>43479</v>
      </c>
      <c r="B909" s="67">
        <f>'Growth Index'!B909/MAX('Growth Index'!B$3:B909)-1</f>
        <v>-7.8234798233162706E-2</v>
      </c>
      <c r="C909" s="67">
        <f>'Growth Index'!C909/MAX('Growth Index'!C$3:C909)-1</f>
        <v>-9.3157668123966531E-4</v>
      </c>
      <c r="D909" s="67">
        <f>'Growth Index'!D909/MAX('Growth Index'!D$3:D909)-1</f>
        <v>-7.6603605894864368E-2</v>
      </c>
      <c r="E909" s="67">
        <f>'Growth Index'!E909/MAX('Growth Index'!E$3:E909)-1</f>
        <v>-6.8716652967411029E-3</v>
      </c>
    </row>
    <row r="910" spans="1:5" x14ac:dyDescent="0.25">
      <c r="A910" s="60">
        <f>'Daily Prices'!A910</f>
        <v>43480</v>
      </c>
      <c r="B910" s="68">
        <f>'Growth Index'!B910/MAX('Growth Index'!B$3:B910)-1</f>
        <v>-6.6285948165689001E-2</v>
      </c>
      <c r="C910" s="68">
        <f>'Growth Index'!C910/MAX('Growth Index'!C$3:C910)-1</f>
        <v>0</v>
      </c>
      <c r="D910" s="68">
        <f>'Growth Index'!D910/MAX('Growth Index'!D$3:D910)-1</f>
        <v>-6.7246501566505024E-2</v>
      </c>
      <c r="E910" s="68">
        <f>'Growth Index'!E910/MAX('Growth Index'!E$3:E910)-1</f>
        <v>0</v>
      </c>
    </row>
    <row r="911" spans="1:5" x14ac:dyDescent="0.25">
      <c r="A911" s="63">
        <f>'Daily Prices'!A911</f>
        <v>43481</v>
      </c>
      <c r="B911" s="67">
        <f>'Growth Index'!B911/MAX('Growth Index'!B$3:B911)-1</f>
        <v>-6.6209849028051826E-2</v>
      </c>
      <c r="C911" s="67">
        <f>'Growth Index'!C911/MAX('Growth Index'!C$3:C911)-1</f>
        <v>-3.3840515640164437E-3</v>
      </c>
      <c r="D911" s="67">
        <f>'Growth Index'!D911/MAX('Growth Index'!D$3:D911)-1</f>
        <v>-6.4128864207399605E-2</v>
      </c>
      <c r="E911" s="67">
        <f>'Growth Index'!E911/MAX('Growth Index'!E$3:E911)-1</f>
        <v>-3.2644949769744525E-4</v>
      </c>
    </row>
    <row r="912" spans="1:5" x14ac:dyDescent="0.25">
      <c r="A912" s="60">
        <f>'Daily Prices'!A912</f>
        <v>43482</v>
      </c>
      <c r="B912" s="68">
        <f>'Growth Index'!B912/MAX('Growth Index'!B$3:B912)-1</f>
        <v>-6.4852662042958142E-2</v>
      </c>
      <c r="C912" s="68">
        <f>'Growth Index'!C912/MAX('Growth Index'!C$3:C912)-1</f>
        <v>-3.2889005715555086E-3</v>
      </c>
      <c r="D912" s="68">
        <f>'Growth Index'!D912/MAX('Growth Index'!D$3:D912)-1</f>
        <v>-6.6201233639740953E-2</v>
      </c>
      <c r="E912" s="68">
        <f>'Growth Index'!E912/MAX('Growth Index'!E$3:E912)-1</f>
        <v>-5.1648497687051265E-4</v>
      </c>
    </row>
    <row r="913" spans="1:5" x14ac:dyDescent="0.25">
      <c r="A913" s="63">
        <f>'Daily Prices'!A913</f>
        <v>43483</v>
      </c>
      <c r="B913" s="67">
        <f>'Growth Index'!B913/MAX('Growth Index'!B$3:B913)-1</f>
        <v>-6.4530526166405422E-2</v>
      </c>
      <c r="C913" s="67">
        <f>'Growth Index'!C913/MAX('Growth Index'!C$3:C913)-1</f>
        <v>-6.3876077780486984E-3</v>
      </c>
      <c r="D913" s="67">
        <f>'Growth Index'!D913/MAX('Growth Index'!D$3:D913)-1</f>
        <v>-7.0906336727194041E-2</v>
      </c>
      <c r="E913" s="67">
        <f>'Growth Index'!E913/MAX('Growth Index'!E$3:E913)-1</f>
        <v>-3.1669461576859792E-3</v>
      </c>
    </row>
    <row r="914" spans="1:5" x14ac:dyDescent="0.25">
      <c r="A914" s="60">
        <f>'Daily Prices'!A914</f>
        <v>43486</v>
      </c>
      <c r="B914" s="68">
        <f>'Growth Index'!B914/MAX('Growth Index'!B$3:B914)-1</f>
        <v>-5.9585367678382406E-2</v>
      </c>
      <c r="C914" s="68">
        <f>'Growth Index'!C914/MAX('Growth Index'!C$3:C914)-1</f>
        <v>-1.0464871252885977E-2</v>
      </c>
      <c r="D914" s="68">
        <f>'Growth Index'!D914/MAX('Growth Index'!D$3:D914)-1</f>
        <v>-7.0505278044063924E-2</v>
      </c>
      <c r="E914" s="68">
        <f>'Growth Index'!E914/MAX('Growth Index'!E$3:E914)-1</f>
        <v>-3.0931848920818794E-3</v>
      </c>
    </row>
    <row r="915" spans="1:5" x14ac:dyDescent="0.25">
      <c r="A915" s="63">
        <f>'Daily Prices'!A915</f>
        <v>43487</v>
      </c>
      <c r="B915" s="67">
        <f>'Growth Index'!B915/MAX('Growth Index'!B$3:B915)-1</f>
        <v>-6.3038623140359351E-2</v>
      </c>
      <c r="C915" s="67">
        <f>'Growth Index'!C915/MAX('Growth Index'!C$3:C915)-1</f>
        <v>-8.1585458842852177E-3</v>
      </c>
      <c r="D915" s="67">
        <f>'Growth Index'!D915/MAX('Growth Index'!D$3:D915)-1</f>
        <v>-7.6409364929864276E-2</v>
      </c>
      <c r="E915" s="67">
        <f>'Growth Index'!E915/MAX('Growth Index'!E$3:E915)-1</f>
        <v>-5.1616767696561761E-3</v>
      </c>
    </row>
    <row r="916" spans="1:5" x14ac:dyDescent="0.25">
      <c r="A916" s="60">
        <f>'Daily Prices'!A916</f>
        <v>43488</v>
      </c>
      <c r="B916" s="68">
        <f>'Growth Index'!B916/MAX('Growth Index'!B$3:B916)-1</f>
        <v>-7.1681274187506583E-2</v>
      </c>
      <c r="C916" s="68">
        <f>'Growth Index'!C916/MAX('Growth Index'!C$3:C916)-1</f>
        <v>-9.8308571627191421E-3</v>
      </c>
      <c r="D916" s="68">
        <f>'Growth Index'!D916/MAX('Growth Index'!D$3:D916)-1</f>
        <v>-8.424188729552351E-2</v>
      </c>
      <c r="E916" s="68">
        <f>'Growth Index'!E916/MAX('Growth Index'!E$3:E916)-1</f>
        <v>-1.1116598853982862E-2</v>
      </c>
    </row>
    <row r="917" spans="1:5" x14ac:dyDescent="0.25">
      <c r="A917" s="63">
        <f>'Daily Prices'!A917</f>
        <v>43489</v>
      </c>
      <c r="B917" s="67">
        <f>'Growth Index'!B917/MAX('Growth Index'!B$3:B917)-1</f>
        <v>-6.9454088953207371E-2</v>
      </c>
      <c r="C917" s="67">
        <f>'Growth Index'!C917/MAX('Growth Index'!C$3:C917)-1</f>
        <v>-9.102995518344259E-3</v>
      </c>
      <c r="D917" s="67">
        <f>'Growth Index'!D917/MAX('Growth Index'!D$3:D917)-1</f>
        <v>-8.2753638175197652E-2</v>
      </c>
      <c r="E917" s="67">
        <f>'Growth Index'!E917/MAX('Growth Index'!E$3:E917)-1</f>
        <v>-9.6319586534473478E-3</v>
      </c>
    </row>
    <row r="918" spans="1:5" x14ac:dyDescent="0.25">
      <c r="A918" s="60">
        <f>'Daily Prices'!A918</f>
        <v>43490</v>
      </c>
      <c r="B918" s="68">
        <f>'Growth Index'!B918/MAX('Growth Index'!B$3:B918)-1</f>
        <v>-7.3813335499759103E-2</v>
      </c>
      <c r="C918" s="68">
        <f>'Growth Index'!C918/MAX('Growth Index'!C$3:C918)-1</f>
        <v>-3.7522728704539876E-3</v>
      </c>
      <c r="D918" s="68">
        <f>'Growth Index'!D918/MAX('Growth Index'!D$3:D918)-1</f>
        <v>-8.6866236448549183E-2</v>
      </c>
      <c r="E918" s="68">
        <f>'Growth Index'!E918/MAX('Growth Index'!E$3:E918)-1</f>
        <v>-1.0216793901299148E-2</v>
      </c>
    </row>
    <row r="919" spans="1:5" x14ac:dyDescent="0.25">
      <c r="A919" s="63">
        <f>'Daily Prices'!A919</f>
        <v>43493</v>
      </c>
      <c r="B919" s="67">
        <f>'Growth Index'!B919/MAX('Growth Index'!B$3:B919)-1</f>
        <v>-8.3295905069410869E-2</v>
      </c>
      <c r="C919" s="67">
        <f>'Growth Index'!C919/MAX('Growth Index'!C$3:C919)-1</f>
        <v>0</v>
      </c>
      <c r="D919" s="67">
        <f>'Growth Index'!D919/MAX('Growth Index'!D$3:D919)-1</f>
        <v>-9.872331981565341E-2</v>
      </c>
      <c r="E919" s="67">
        <f>'Growth Index'!E919/MAX('Growth Index'!E$3:E919)-1</f>
        <v>-1.3559620127056693E-2</v>
      </c>
    </row>
    <row r="920" spans="1:5" x14ac:dyDescent="0.25">
      <c r="A920" s="60">
        <f>'Daily Prices'!A920</f>
        <v>43494</v>
      </c>
      <c r="B920" s="68">
        <f>'Growth Index'!B920/MAX('Growth Index'!B$3:B920)-1</f>
        <v>-8.4946433662762111E-2</v>
      </c>
      <c r="C920" s="68">
        <f>'Growth Index'!C920/MAX('Growth Index'!C$3:C920)-1</f>
        <v>0</v>
      </c>
      <c r="D920" s="68">
        <f>'Growth Index'!D920/MAX('Growth Index'!D$3:D920)-1</f>
        <v>-9.7981291381011748E-2</v>
      </c>
      <c r="E920" s="68">
        <f>'Growth Index'!E920/MAX('Growth Index'!E$3:E920)-1</f>
        <v>-1.0322546843525293E-2</v>
      </c>
    </row>
    <row r="921" spans="1:5" x14ac:dyDescent="0.25">
      <c r="A921" s="63">
        <f>'Daily Prices'!A921</f>
        <v>43495</v>
      </c>
      <c r="B921" s="67">
        <f>'Growth Index'!B921/MAX('Growth Index'!B$3:B921)-1</f>
        <v>-8.49785701229131E-2</v>
      </c>
      <c r="C921" s="67">
        <f>'Growth Index'!C921/MAX('Growth Index'!C$3:C921)-1</f>
        <v>0</v>
      </c>
      <c r="D921" s="67">
        <f>'Growth Index'!D921/MAX('Growth Index'!D$3:D921)-1</f>
        <v>-8.9019656067724884E-2</v>
      </c>
      <c r="E921" s="67">
        <f>'Growth Index'!E921/MAX('Growth Index'!E$3:E921)-1</f>
        <v>-7.3576054607413788E-3</v>
      </c>
    </row>
    <row r="922" spans="1:5" x14ac:dyDescent="0.25">
      <c r="A922" s="60">
        <f>'Daily Prices'!A922</f>
        <v>43496</v>
      </c>
      <c r="B922" s="68">
        <f>'Growth Index'!B922/MAX('Growth Index'!B$3:B922)-1</f>
        <v>-6.787066128865149E-2</v>
      </c>
      <c r="C922" s="68">
        <f>'Growth Index'!C922/MAX('Growth Index'!C$3:C922)-1</f>
        <v>0</v>
      </c>
      <c r="D922" s="68">
        <f>'Growth Index'!D922/MAX('Growth Index'!D$3:D922)-1</f>
        <v>-7.6224905883964578E-2</v>
      </c>
      <c r="E922" s="68">
        <f>'Growth Index'!E922/MAX('Growth Index'!E$3:E922)-1</f>
        <v>0</v>
      </c>
    </row>
    <row r="923" spans="1:5" x14ac:dyDescent="0.25">
      <c r="A923" s="63">
        <f>'Daily Prices'!A923</f>
        <v>43497</v>
      </c>
      <c r="B923" s="67">
        <f>'Growth Index'!B923/MAX('Growth Index'!B$3:B923)-1</f>
        <v>-6.2401292862646507E-2</v>
      </c>
      <c r="C923" s="67">
        <f>'Growth Index'!C923/MAX('Growth Index'!C$3:C923)-1</f>
        <v>0</v>
      </c>
      <c r="D923" s="67">
        <f>'Growth Index'!D923/MAX('Growth Index'!D$3:D923)-1</f>
        <v>-8.0793062104007496E-2</v>
      </c>
      <c r="E923" s="67">
        <f>'Growth Index'!E923/MAX('Growth Index'!E$3:E923)-1</f>
        <v>0</v>
      </c>
    </row>
    <row r="924" spans="1:5" x14ac:dyDescent="0.25">
      <c r="A924" s="60">
        <f>'Daily Prices'!A924</f>
        <v>43500</v>
      </c>
      <c r="B924" s="68">
        <f>'Growth Index'!B924/MAX('Growth Index'!B$3:B924)-1</f>
        <v>-5.9488187022886163E-2</v>
      </c>
      <c r="C924" s="68">
        <f>'Growth Index'!C924/MAX('Growth Index'!C$3:C924)-1</f>
        <v>-1.7983624096179485E-3</v>
      </c>
      <c r="D924" s="68">
        <f>'Growth Index'!D924/MAX('Growth Index'!D$3:D924)-1</f>
        <v>-7.8070090970766559E-2</v>
      </c>
      <c r="E924" s="68">
        <f>'Growth Index'!E924/MAX('Growth Index'!E$3:E924)-1</f>
        <v>0</v>
      </c>
    </row>
    <row r="925" spans="1:5" x14ac:dyDescent="0.25">
      <c r="A925" s="63">
        <f>'Daily Prices'!A925</f>
        <v>43501</v>
      </c>
      <c r="B925" s="67">
        <f>'Growth Index'!B925/MAX('Growth Index'!B$3:B925)-1</f>
        <v>-5.8612275665012814E-2</v>
      </c>
      <c r="C925" s="67">
        <f>'Growth Index'!C925/MAX('Growth Index'!C$3:C925)-1</f>
        <v>-1.9477128942333444E-3</v>
      </c>
      <c r="D925" s="67">
        <f>'Growth Index'!D925/MAX('Growth Index'!D$3:D925)-1</f>
        <v>-7.5339053567040182E-2</v>
      </c>
      <c r="E925" s="67">
        <f>'Growth Index'!E925/MAX('Growth Index'!E$3:E925)-1</f>
        <v>0</v>
      </c>
    </row>
    <row r="926" spans="1:5" x14ac:dyDescent="0.25">
      <c r="A926" s="60">
        <f>'Daily Prices'!A926</f>
        <v>43503</v>
      </c>
      <c r="B926" s="68">
        <f>'Growth Index'!B926/MAX('Growth Index'!B$3:B926)-1</f>
        <v>-4.950403158319916E-2</v>
      </c>
      <c r="C926" s="68">
        <f>'Growth Index'!C926/MAX('Growth Index'!C$3:C926)-1</f>
        <v>-8.266076964007274E-3</v>
      </c>
      <c r="D926" s="68">
        <f>'Growth Index'!D926/MAX('Growth Index'!D$3:D926)-1</f>
        <v>-7.2599925998077741E-2</v>
      </c>
      <c r="E926" s="68">
        <f>'Growth Index'!E926/MAX('Growth Index'!E$3:E926)-1</f>
        <v>0</v>
      </c>
    </row>
    <row r="927" spans="1:5" x14ac:dyDescent="0.25">
      <c r="A927" s="63">
        <f>'Daily Prices'!A927</f>
        <v>43504</v>
      </c>
      <c r="B927" s="67">
        <f>'Growth Index'!B927/MAX('Growth Index'!B$3:B927)-1</f>
        <v>-6.0420401458944006E-2</v>
      </c>
      <c r="C927" s="67">
        <f>'Growth Index'!C927/MAX('Growth Index'!C$3:C927)-1</f>
        <v>-6.1366383912691003E-3</v>
      </c>
      <c r="D927" s="67">
        <f>'Growth Index'!D927/MAX('Growth Index'!D$3:D927)-1</f>
        <v>-6.9852684298343348E-2</v>
      </c>
      <c r="E927" s="67">
        <f>'Growth Index'!E927/MAX('Growth Index'!E$3:E927)-1</f>
        <v>-1.6979095125516652E-3</v>
      </c>
    </row>
    <row r="928" spans="1:5" x14ac:dyDescent="0.25">
      <c r="A928" s="60">
        <f>'Daily Prices'!A928</f>
        <v>43508</v>
      </c>
      <c r="B928" s="68">
        <f>'Growth Index'!B928/MAX('Growth Index'!B$3:B928)-1</f>
        <v>-7.0520505246855714E-2</v>
      </c>
      <c r="C928" s="68">
        <f>'Growth Index'!C928/MAX('Growth Index'!C$3:C928)-1</f>
        <v>-1.859079166690103E-2</v>
      </c>
      <c r="D928" s="68">
        <f>'Growth Index'!D928/MAX('Growth Index'!D$3:D928)-1</f>
        <v>-9.3043350799704494E-2</v>
      </c>
      <c r="E928" s="68">
        <f>'Growth Index'!E928/MAX('Growth Index'!E$3:E928)-1</f>
        <v>-1.7388199245117031E-2</v>
      </c>
    </row>
    <row r="929" spans="1:5" x14ac:dyDescent="0.25">
      <c r="A929" s="63">
        <f>'Daily Prices'!A929</f>
        <v>43509</v>
      </c>
      <c r="B929" s="67">
        <f>'Growth Index'!B929/MAX('Growth Index'!B$3:B929)-1</f>
        <v>-7.3593007928964616E-2</v>
      </c>
      <c r="C929" s="67">
        <f>'Growth Index'!C929/MAX('Growth Index'!C$3:C929)-1</f>
        <v>-1.2493746545539586E-2</v>
      </c>
      <c r="D929" s="67">
        <f>'Growth Index'!D929/MAX('Growth Index'!D$3:D929)-1</f>
        <v>-0.11565582177902423</v>
      </c>
      <c r="E929" s="67">
        <f>'Growth Index'!E929/MAX('Growth Index'!E$3:E929)-1</f>
        <v>-2.3270451312294993E-2</v>
      </c>
    </row>
    <row r="930" spans="1:5" x14ac:dyDescent="0.25">
      <c r="A930" s="60">
        <f>'Daily Prices'!A930</f>
        <v>43510</v>
      </c>
      <c r="B930" s="68">
        <f>'Growth Index'!B930/MAX('Growth Index'!B$3:B930)-1</f>
        <v>-7.7652228483547359E-2</v>
      </c>
      <c r="C930" s="68">
        <f>'Growth Index'!C930/MAX('Growth Index'!C$3:C930)-1</f>
        <v>-1.1159463964444116E-2</v>
      </c>
      <c r="D930" s="68">
        <f>'Growth Index'!D930/MAX('Growth Index'!D$3:D930)-1</f>
        <v>-0.1180104694482722</v>
      </c>
      <c r="E930" s="68">
        <f>'Growth Index'!E930/MAX('Growth Index'!E$3:E930)-1</f>
        <v>-2.480666777376106E-2</v>
      </c>
    </row>
    <row r="931" spans="1:5" x14ac:dyDescent="0.25">
      <c r="A931" s="63">
        <f>'Daily Prices'!A931</f>
        <v>43511</v>
      </c>
      <c r="B931" s="67">
        <f>'Growth Index'!B931/MAX('Growth Index'!B$3:B931)-1</f>
        <v>-7.938168422302927E-2</v>
      </c>
      <c r="C931" s="67">
        <f>'Growth Index'!C931/MAX('Growth Index'!C$3:C931)-1</f>
        <v>-2.5387459420880276E-3</v>
      </c>
      <c r="D931" s="67">
        <f>'Growth Index'!D931/MAX('Growth Index'!D$3:D931)-1</f>
        <v>-0.11732713252823534</v>
      </c>
      <c r="E931" s="67">
        <f>'Growth Index'!E931/MAX('Growth Index'!E$3:E931)-1</f>
        <v>-2.1727869938546807E-2</v>
      </c>
    </row>
    <row r="932" spans="1:5" x14ac:dyDescent="0.25">
      <c r="A932" s="60">
        <f>'Daily Prices'!A932</f>
        <v>43514</v>
      </c>
      <c r="B932" s="68">
        <f>'Growth Index'!B932/MAX('Growth Index'!B$3:B932)-1</f>
        <v>-8.7364638016198315E-2</v>
      </c>
      <c r="C932" s="68">
        <f>'Growth Index'!C932/MAX('Growth Index'!C$3:C932)-1</f>
        <v>0</v>
      </c>
      <c r="D932" s="68">
        <f>'Growth Index'!D932/MAX('Growth Index'!D$3:D932)-1</f>
        <v>-0.12455876557770662</v>
      </c>
      <c r="E932" s="68">
        <f>'Growth Index'!E932/MAX('Growth Index'!E$3:E932)-1</f>
        <v>-2.3898395896142399E-2</v>
      </c>
    </row>
    <row r="933" spans="1:5" x14ac:dyDescent="0.25">
      <c r="A933" s="63">
        <f>'Daily Prices'!A933</f>
        <v>43515</v>
      </c>
      <c r="B933" s="67">
        <f>'Growth Index'!B933/MAX('Growth Index'!B$3:B933)-1</f>
        <v>-9.1113806003245035E-2</v>
      </c>
      <c r="C933" s="67">
        <f>'Growth Index'!C933/MAX('Growth Index'!C$3:C933)-1</f>
        <v>0</v>
      </c>
      <c r="D933" s="67">
        <f>'Growth Index'!D933/MAX('Growth Index'!D$3:D933)-1</f>
        <v>-0.12233966735885449</v>
      </c>
      <c r="E933" s="67">
        <f>'Growth Index'!E933/MAX('Growth Index'!E$3:E933)-1</f>
        <v>-2.2675303234104605E-2</v>
      </c>
    </row>
    <row r="934" spans="1:5" x14ac:dyDescent="0.25">
      <c r="A934" s="60">
        <f>'Daily Prices'!A934</f>
        <v>43516</v>
      </c>
      <c r="B934" s="68">
        <f>'Growth Index'!B934/MAX('Growth Index'!B$3:B934)-1</f>
        <v>-8.0736300291310403E-2</v>
      </c>
      <c r="C934" s="68">
        <f>'Growth Index'!C934/MAX('Growth Index'!C$3:C934)-1</f>
        <v>0</v>
      </c>
      <c r="D934" s="68">
        <f>'Growth Index'!D934/MAX('Growth Index'!D$3:D934)-1</f>
        <v>-0.10941914964379895</v>
      </c>
      <c r="E934" s="68">
        <f>'Growth Index'!E934/MAX('Growth Index'!E$3:E934)-1</f>
        <v>-1.36712870184722E-2</v>
      </c>
    </row>
    <row r="935" spans="1:5" x14ac:dyDescent="0.25">
      <c r="A935" s="63">
        <f>'Daily Prices'!A935</f>
        <v>43517</v>
      </c>
      <c r="B935" s="67">
        <f>'Growth Index'!B935/MAX('Growth Index'!B$3:B935)-1</f>
        <v>-7.7083284593035262E-2</v>
      </c>
      <c r="C935" s="67">
        <f>'Growth Index'!C935/MAX('Growth Index'!C$3:C935)-1</f>
        <v>-5.8614886845399505E-3</v>
      </c>
      <c r="D935" s="67">
        <f>'Growth Index'!D935/MAX('Growth Index'!D$3:D935)-1</f>
        <v>-0.10477134065393578</v>
      </c>
      <c r="E935" s="67">
        <f>'Growth Index'!E935/MAX('Growth Index'!E$3:E935)-1</f>
        <v>-1.3263721409099372E-2</v>
      </c>
    </row>
    <row r="936" spans="1:5" x14ac:dyDescent="0.25">
      <c r="A936" s="60">
        <f>'Daily Prices'!A936</f>
        <v>43518</v>
      </c>
      <c r="B936" s="68">
        <f>'Growth Index'!B936/MAX('Growth Index'!B$3:B936)-1</f>
        <v>-7.7774089940439217E-2</v>
      </c>
      <c r="C936" s="68">
        <f>'Growth Index'!C936/MAX('Growth Index'!C$3:C936)-1</f>
        <v>-1.0423931138910381E-2</v>
      </c>
      <c r="D936" s="68">
        <f>'Growth Index'!D936/MAX('Growth Index'!D$3:D936)-1</f>
        <v>-0.10137002764090886</v>
      </c>
      <c r="E936" s="68">
        <f>'Growth Index'!E936/MAX('Growth Index'!E$3:E936)-1</f>
        <v>-1.4171986626497657E-2</v>
      </c>
    </row>
    <row r="937" spans="1:5" x14ac:dyDescent="0.25">
      <c r="A937" s="63">
        <f>'Daily Prices'!A937</f>
        <v>43521</v>
      </c>
      <c r="B937" s="67">
        <f>'Growth Index'!B937/MAX('Growth Index'!B$3:B937)-1</f>
        <v>-6.8984125359960236E-2</v>
      </c>
      <c r="C937" s="67">
        <f>'Growth Index'!C937/MAX('Growth Index'!C$3:C937)-1</f>
        <v>-1.1237604457671302E-2</v>
      </c>
      <c r="D937" s="67">
        <f>'Growth Index'!D937/MAX('Growth Index'!D$3:D937)-1</f>
        <v>-9.5595900537447043E-2</v>
      </c>
      <c r="E937" s="67">
        <f>'Growth Index'!E937/MAX('Growth Index'!E$3:E937)-1</f>
        <v>-9.7770467531232974E-3</v>
      </c>
    </row>
    <row r="938" spans="1:5" x14ac:dyDescent="0.25">
      <c r="A938" s="60">
        <f>'Daily Prices'!A938</f>
        <v>43522</v>
      </c>
      <c r="B938" s="68">
        <f>'Growth Index'!B938/MAX('Growth Index'!B$3:B938)-1</f>
        <v>-7.5145841683456727E-2</v>
      </c>
      <c r="C938" s="68">
        <f>'Growth Index'!C938/MAX('Growth Index'!C$3:C938)-1</f>
        <v>-1.373566543011584E-2</v>
      </c>
      <c r="D938" s="68">
        <f>'Growth Index'!D938/MAX('Growth Index'!D$3:D938)-1</f>
        <v>-0.10195414795292423</v>
      </c>
      <c r="E938" s="68">
        <f>'Growth Index'!E938/MAX('Growth Index'!E$3:E938)-1</f>
        <v>-1.4832290962384032E-2</v>
      </c>
    </row>
    <row r="939" spans="1:5" x14ac:dyDescent="0.25">
      <c r="A939" s="63">
        <f>'Daily Prices'!A939</f>
        <v>43523</v>
      </c>
      <c r="B939" s="67">
        <f>'Growth Index'!B939/MAX('Growth Index'!B$3:B939)-1</f>
        <v>-7.6901263682740528E-2</v>
      </c>
      <c r="C939" s="67">
        <f>'Growth Index'!C939/MAX('Growth Index'!C$3:C939)-1</f>
        <v>-1.3368883307818935E-2</v>
      </c>
      <c r="D939" s="67">
        <f>'Growth Index'!D939/MAX('Growth Index'!D$3:D939)-1</f>
        <v>-0.10051061617705881</v>
      </c>
      <c r="E939" s="67">
        <f>'Growth Index'!E939/MAX('Growth Index'!E$3:E939)-1</f>
        <v>-1.4771639524351232E-2</v>
      </c>
    </row>
    <row r="940" spans="1:5" x14ac:dyDescent="0.25">
      <c r="A940" s="60">
        <f>'Daily Prices'!A940</f>
        <v>43524</v>
      </c>
      <c r="B940" s="68">
        <f>'Growth Index'!B940/MAX('Growth Index'!B$3:B940)-1</f>
        <v>-7.7877954979647224E-2</v>
      </c>
      <c r="C940" s="68">
        <f>'Growth Index'!C940/MAX('Growth Index'!C$3:C940)-1</f>
        <v>-2.0243479158061906E-2</v>
      </c>
      <c r="D940" s="68">
        <f>'Growth Index'!D940/MAX('Growth Index'!D$3:D940)-1</f>
        <v>-9.573005257082845E-2</v>
      </c>
      <c r="E940" s="68">
        <f>'Growth Index'!E940/MAX('Growth Index'!E$3:E940)-1</f>
        <v>-1.6259423124500572E-2</v>
      </c>
    </row>
    <row r="941" spans="1:5" x14ac:dyDescent="0.25">
      <c r="A941" s="63">
        <f>'Daily Prices'!A941</f>
        <v>43525</v>
      </c>
      <c r="B941" s="67">
        <f>'Growth Index'!B941/MAX('Growth Index'!B$3:B941)-1</f>
        <v>-7.2829445635778978E-2</v>
      </c>
      <c r="C941" s="67">
        <f>'Growth Index'!C941/MAX('Growth Index'!C$3:C941)-1</f>
        <v>-2.377519883879653E-2</v>
      </c>
      <c r="D941" s="67">
        <f>'Growth Index'!D941/MAX('Growth Index'!D$3:D941)-1</f>
        <v>-8.8956772302077214E-2</v>
      </c>
      <c r="E941" s="67">
        <f>'Growth Index'!E941/MAX('Growth Index'!E$3:E941)-1</f>
        <v>-1.3851534002492727E-2</v>
      </c>
    </row>
    <row r="942" spans="1:5" x14ac:dyDescent="0.25">
      <c r="A942" s="60">
        <f>'Daily Prices'!A942</f>
        <v>43529</v>
      </c>
      <c r="B942" s="68">
        <f>'Growth Index'!B942/MAX('Growth Index'!B$3:B942)-1</f>
        <v>-6.3092612393413017E-2</v>
      </c>
      <c r="C942" s="68">
        <f>'Growth Index'!C942/MAX('Growth Index'!C$3:C942)-1</f>
        <v>-4.9656511373548762E-2</v>
      </c>
      <c r="D942" s="68">
        <f>'Growth Index'!D942/MAX('Growth Index'!D$3:D942)-1</f>
        <v>-1.5393945830527223E-2</v>
      </c>
      <c r="E942" s="68">
        <f>'Growth Index'!E942/MAX('Growth Index'!E$3:E942)-1</f>
        <v>0</v>
      </c>
    </row>
    <row r="943" spans="1:5" x14ac:dyDescent="0.25">
      <c r="A943" s="63">
        <f>'Daily Prices'!A943</f>
        <v>43530</v>
      </c>
      <c r="B943" s="67">
        <f>'Growth Index'!B943/MAX('Growth Index'!B$3:B943)-1</f>
        <v>-5.8116345811963677E-2</v>
      </c>
      <c r="C943" s="67">
        <f>'Growth Index'!C943/MAX('Growth Index'!C$3:C943)-1</f>
        <v>-5.4919488807640637E-2</v>
      </c>
      <c r="D943" s="67">
        <f>'Growth Index'!D943/MAX('Growth Index'!D$3:D943)-1</f>
        <v>-1.7405208092121094E-2</v>
      </c>
      <c r="E943" s="67">
        <f>'Growth Index'!E943/MAX('Growth Index'!E$3:E943)-1</f>
        <v>-1.234589302845035E-3</v>
      </c>
    </row>
    <row r="944" spans="1:5" x14ac:dyDescent="0.25">
      <c r="A944" s="60">
        <f>'Daily Prices'!A944</f>
        <v>43531</v>
      </c>
      <c r="B944" s="68">
        <f>'Growth Index'!B944/MAX('Growth Index'!B$3:B944)-1</f>
        <v>-5.5820002915419664E-2</v>
      </c>
      <c r="C944" s="68">
        <f>'Growth Index'!C944/MAX('Growth Index'!C$3:C944)-1</f>
        <v>-5.4953147201369235E-2</v>
      </c>
      <c r="D944" s="68">
        <f>'Growth Index'!D944/MAX('Growth Index'!D$3:D944)-1</f>
        <v>-1.9412361933022315E-2</v>
      </c>
      <c r="E944" s="68">
        <f>'Growth Index'!E944/MAX('Growth Index'!E$3:E944)-1</f>
        <v>-1.1303664075553721E-3</v>
      </c>
    </row>
    <row r="945" spans="1:5" x14ac:dyDescent="0.25">
      <c r="A945" s="63">
        <f>'Daily Prices'!A945</f>
        <v>43536</v>
      </c>
      <c r="B945" s="67">
        <f>'Growth Index'!B945/MAX('Growth Index'!B$3:B945)-1</f>
        <v>-3.4989406537275891E-2</v>
      </c>
      <c r="C945" s="67">
        <f>'Growth Index'!C945/MAX('Growth Index'!C$3:C945)-1</f>
        <v>-5.3301474248129699E-2</v>
      </c>
      <c r="D945" s="67">
        <f>'Growth Index'!D945/MAX('Growth Index'!D$3:D945)-1</f>
        <v>-2.1415415745536626E-2</v>
      </c>
      <c r="E945" s="67">
        <f>'Growth Index'!E945/MAX('Growth Index'!E$3:E945)-1</f>
        <v>0</v>
      </c>
    </row>
    <row r="946" spans="1:5" x14ac:dyDescent="0.25">
      <c r="A946" s="60">
        <f>'Daily Prices'!A946</f>
        <v>43537</v>
      </c>
      <c r="B946" s="68">
        <f>'Growth Index'!B946/MAX('Growth Index'!B$3:B946)-1</f>
        <v>-2.942311454745572E-2</v>
      </c>
      <c r="C946" s="68">
        <f>'Growth Index'!C946/MAX('Growth Index'!C$3:C946)-1</f>
        <v>-4.6664793959776629E-2</v>
      </c>
      <c r="D946" s="68">
        <f>'Growth Index'!D946/MAX('Growth Index'!D$3:D946)-1</f>
        <v>-3.9159816994268404E-2</v>
      </c>
      <c r="E946" s="68">
        <f>'Growth Index'!E946/MAX('Growth Index'!E$3:E946)-1</f>
        <v>-9.0524509269340747E-4</v>
      </c>
    </row>
    <row r="947" spans="1:5" x14ac:dyDescent="0.25">
      <c r="A947" s="63">
        <f>'Daily Prices'!A947</f>
        <v>43538</v>
      </c>
      <c r="B947" s="67">
        <f>'Growth Index'!B947/MAX('Growth Index'!B$3:B947)-1</f>
        <v>-2.935318561016742E-2</v>
      </c>
      <c r="C947" s="67">
        <f>'Growth Index'!C947/MAX('Growth Index'!C$3:C947)-1</f>
        <v>-5.7903761529967568E-2</v>
      </c>
      <c r="D947" s="67">
        <f>'Growth Index'!D947/MAX('Growth Index'!D$3:D947)-1</f>
        <v>-3.8157868994950328E-2</v>
      </c>
      <c r="E947" s="67">
        <f>'Growth Index'!E947/MAX('Growth Index'!E$3:E947)-1</f>
        <v>-5.2824708946005439E-3</v>
      </c>
    </row>
    <row r="948" spans="1:5" x14ac:dyDescent="0.25">
      <c r="A948" s="60">
        <f>'Daily Prices'!A948</f>
        <v>43539</v>
      </c>
      <c r="B948" s="68">
        <f>'Growth Index'!B948/MAX('Growth Index'!B$3:B948)-1</f>
        <v>-2.242636444339785E-2</v>
      </c>
      <c r="C948" s="68">
        <f>'Growth Index'!C948/MAX('Growth Index'!C$3:C948)-1</f>
        <v>-5.7495561758069136E-2</v>
      </c>
      <c r="D948" s="68">
        <f>'Growth Index'!D948/MAX('Growth Index'!D$3:D948)-1</f>
        <v>-2.8032185308675905E-2</v>
      </c>
      <c r="E948" s="68">
        <f>'Growth Index'!E948/MAX('Growth Index'!E$3:E948)-1</f>
        <v>0</v>
      </c>
    </row>
    <row r="949" spans="1:5" x14ac:dyDescent="0.25">
      <c r="A949" s="63">
        <f>'Daily Prices'!A949</f>
        <v>43542</v>
      </c>
      <c r="B949" s="67">
        <f>'Growth Index'!B949/MAX('Growth Index'!B$3:B949)-1</f>
        <v>-2.0607440798855903E-2</v>
      </c>
      <c r="C949" s="67">
        <f>'Growth Index'!C949/MAX('Growth Index'!C$3:C949)-1</f>
        <v>-6.0123747548626261E-2</v>
      </c>
      <c r="D949" s="67">
        <f>'Growth Index'!D949/MAX('Growth Index'!D$3:D949)-1</f>
        <v>-2.394334312456925E-2</v>
      </c>
      <c r="E949" s="67">
        <f>'Growth Index'!E949/MAX('Growth Index'!E$3:E949)-1</f>
        <v>0</v>
      </c>
    </row>
    <row r="950" spans="1:5" x14ac:dyDescent="0.25">
      <c r="A950" s="60">
        <f>'Daily Prices'!A950</f>
        <v>43543</v>
      </c>
      <c r="B950" s="68">
        <f>'Growth Index'!B950/MAX('Growth Index'!B$3:B950)-1</f>
        <v>-1.3707100075250889E-2</v>
      </c>
      <c r="C950" s="68">
        <f>'Growth Index'!C950/MAX('Growth Index'!C$3:C950)-1</f>
        <v>-5.333985110827022E-2</v>
      </c>
      <c r="D950" s="68">
        <f>'Growth Index'!D950/MAX('Growth Index'!D$3:D950)-1</f>
        <v>-1.5167564274196299E-2</v>
      </c>
      <c r="E950" s="68">
        <f>'Growth Index'!E950/MAX('Growth Index'!E$3:E950)-1</f>
        <v>0</v>
      </c>
    </row>
    <row r="951" spans="1:5" x14ac:dyDescent="0.25">
      <c r="A951" s="63">
        <f>'Daily Prices'!A951</f>
        <v>43544</v>
      </c>
      <c r="B951" s="67">
        <f>'Growth Index'!B951/MAX('Growth Index'!B$3:B951)-1</f>
        <v>-1.3108590641400131E-2</v>
      </c>
      <c r="C951" s="67">
        <f>'Growth Index'!C951/MAX('Growth Index'!C$3:C951)-1</f>
        <v>-5.9594125907769357E-2</v>
      </c>
      <c r="D951" s="67">
        <f>'Growth Index'!D951/MAX('Growth Index'!D$3:D951)-1</f>
        <v>-1.8649927474057693E-2</v>
      </c>
      <c r="E951" s="67">
        <f>'Growth Index'!E951/MAX('Growth Index'!E$3:E951)-1</f>
        <v>-3.5214200279322094E-3</v>
      </c>
    </row>
    <row r="952" spans="1:5" x14ac:dyDescent="0.25">
      <c r="A952" s="60">
        <f>'Daily Prices'!A952</f>
        <v>43546</v>
      </c>
      <c r="B952" s="68">
        <f>'Growth Index'!B952/MAX('Growth Index'!B$3:B952)-1</f>
        <v>-1.8819625247740168E-2</v>
      </c>
      <c r="C952" s="68">
        <f>'Growth Index'!C952/MAX('Growth Index'!C$3:C952)-1</f>
        <v>-4.8279453165395281E-2</v>
      </c>
      <c r="D952" s="68">
        <f>'Growth Index'!D952/MAX('Growth Index'!D$3:D952)-1</f>
        <v>-2.3749102159568936E-2</v>
      </c>
      <c r="E952" s="68">
        <f>'Growth Index'!E952/MAX('Growth Index'!E$3:E952)-1</f>
        <v>-2.0089805979103259E-3</v>
      </c>
    </row>
    <row r="953" spans="1:5" x14ac:dyDescent="0.25">
      <c r="A953" s="63">
        <f>'Daily Prices'!A953</f>
        <v>43549</v>
      </c>
      <c r="B953" s="67">
        <f>'Growth Index'!B953/MAX('Growth Index'!B$3:B953)-1</f>
        <v>-2.7964376348285302E-2</v>
      </c>
      <c r="C953" s="67">
        <f>'Growth Index'!C953/MAX('Growth Index'!C$3:C953)-1</f>
        <v>-4.6407899677437081E-2</v>
      </c>
      <c r="D953" s="67">
        <f>'Growth Index'!D953/MAX('Growth Index'!D$3:D953)-1</f>
        <v>-2.8863648432238431E-2</v>
      </c>
      <c r="E953" s="67">
        <f>'Growth Index'!E953/MAX('Growth Index'!E$3:E953)-1</f>
        <v>-5.5829242251071998E-3</v>
      </c>
    </row>
    <row r="954" spans="1:5" x14ac:dyDescent="0.25">
      <c r="A954" s="60">
        <f>'Daily Prices'!A954</f>
        <v>43550</v>
      </c>
      <c r="B954" s="68">
        <f>'Growth Index'!B954/MAX('Growth Index'!B$3:B954)-1</f>
        <v>-1.7050834481033506E-2</v>
      </c>
      <c r="C954" s="68">
        <f>'Growth Index'!C954/MAX('Growth Index'!C$3:C954)-1</f>
        <v>-4.7869156297313697E-2</v>
      </c>
      <c r="D954" s="68">
        <f>'Growth Index'!D954/MAX('Growth Index'!D$3:D954)-1</f>
        <v>-1.684166985743607E-2</v>
      </c>
      <c r="E954" s="68">
        <f>'Growth Index'!E954/MAX('Growth Index'!E$3:E954)-1</f>
        <v>0</v>
      </c>
    </row>
    <row r="955" spans="1:5" x14ac:dyDescent="0.25">
      <c r="A955" s="63">
        <f>'Daily Prices'!A955</f>
        <v>43551</v>
      </c>
      <c r="B955" s="67">
        <f>'Growth Index'!B955/MAX('Growth Index'!B$3:B955)-1</f>
        <v>-1.9635377152211086E-2</v>
      </c>
      <c r="C955" s="67">
        <f>'Growth Index'!C955/MAX('Growth Index'!C$3:C955)-1</f>
        <v>-5.134677089654327E-2</v>
      </c>
      <c r="D955" s="67">
        <f>'Growth Index'!D955/MAX('Growth Index'!D$3:D955)-1</f>
        <v>-1.7501250688228387E-2</v>
      </c>
      <c r="E955" s="67">
        <f>'Growth Index'!E955/MAX('Growth Index'!E$3:E955)-1</f>
        <v>-2.4510583914053585E-3</v>
      </c>
    </row>
    <row r="956" spans="1:5" x14ac:dyDescent="0.25">
      <c r="A956" s="60">
        <f>'Daily Prices'!A956</f>
        <v>43552</v>
      </c>
      <c r="B956" s="68">
        <f>'Growth Index'!B956/MAX('Growth Index'!B$3:B956)-1</f>
        <v>-9.0216041852472229E-3</v>
      </c>
      <c r="C956" s="68">
        <f>'Growth Index'!C956/MAX('Growth Index'!C$3:C956)-1</f>
        <v>-6.0754554080282963E-2</v>
      </c>
      <c r="D956" s="68">
        <f>'Growth Index'!D956/MAX('Growth Index'!D$3:D956)-1</f>
        <v>-4.3012495702948739E-3</v>
      </c>
      <c r="E956" s="68">
        <f>'Growth Index'!E956/MAX('Growth Index'!E$3:E956)-1</f>
        <v>0</v>
      </c>
    </row>
    <row r="957" spans="1:5" x14ac:dyDescent="0.25">
      <c r="A957" s="63">
        <f>'Daily Prices'!A957</f>
        <v>43553</v>
      </c>
      <c r="B957" s="67">
        <f>'Growth Index'!B957/MAX('Growth Index'!B$3:B957)-1</f>
        <v>-5.751655091970731E-3</v>
      </c>
      <c r="C957" s="67">
        <f>'Growth Index'!C957/MAX('Growth Index'!C$3:C957)-1</f>
        <v>-5.8389134441376167E-2</v>
      </c>
      <c r="D957" s="67">
        <f>'Growth Index'!D957/MAX('Growth Index'!D$3:D957)-1</f>
        <v>0</v>
      </c>
      <c r="E957" s="67">
        <f>'Growth Index'!E957/MAX('Growth Index'!E$3:E957)-1</f>
        <v>0</v>
      </c>
    </row>
    <row r="958" spans="1:5" x14ac:dyDescent="0.25">
      <c r="A958" s="60">
        <f>'Daily Prices'!A958</f>
        <v>43556</v>
      </c>
      <c r="B958" s="68">
        <f>'Growth Index'!B958/MAX('Growth Index'!B$3:B958)-1</f>
        <v>-6.3655900266956778E-4</v>
      </c>
      <c r="C958" s="68">
        <f>'Growth Index'!C958/MAX('Growth Index'!C$3:C958)-1</f>
        <v>-6.1293298089535986E-2</v>
      </c>
      <c r="D958" s="68">
        <f>'Growth Index'!D958/MAX('Growth Index'!D$3:D958)-1</f>
        <v>-2.8050618589905429E-3</v>
      </c>
      <c r="E958" s="68">
        <f>'Growth Index'!E958/MAX('Growth Index'!E$3:E958)-1</f>
        <v>-5.3181273488589476E-4</v>
      </c>
    </row>
    <row r="959" spans="1:5" x14ac:dyDescent="0.25">
      <c r="A959" s="63">
        <f>'Daily Prices'!A959</f>
        <v>43557</v>
      </c>
      <c r="B959" s="67">
        <f>'Growth Index'!B959/MAX('Growth Index'!B$3:B959)-1</f>
        <v>0</v>
      </c>
      <c r="C959" s="67">
        <f>'Growth Index'!C959/MAX('Growth Index'!C$3:C959)-1</f>
        <v>-6.7559421482464299E-2</v>
      </c>
      <c r="D959" s="67">
        <f>'Growth Index'!D959/MAX('Growth Index'!D$3:D959)-1</f>
        <v>-5.6022553459479374E-3</v>
      </c>
      <c r="E959" s="67">
        <f>'Growth Index'!E959/MAX('Growth Index'!E$3:E959)-1</f>
        <v>-2.616261516596774E-3</v>
      </c>
    </row>
    <row r="960" spans="1:5" x14ac:dyDescent="0.25">
      <c r="A960" s="60">
        <f>'Daily Prices'!A960</f>
        <v>43559</v>
      </c>
      <c r="B960" s="68">
        <f>'Growth Index'!B960/MAX('Growth Index'!B$3:B960)-1</f>
        <v>-9.5228341396408345E-3</v>
      </c>
      <c r="C960" s="68">
        <f>'Growth Index'!C960/MAX('Growth Index'!C$3:C960)-1</f>
        <v>-7.2242027548083843E-2</v>
      </c>
      <c r="D960" s="68">
        <f>'Growth Index'!D960/MAX('Growth Index'!D$3:D960)-1</f>
        <v>-8.3916025321441046E-3</v>
      </c>
      <c r="E960" s="68">
        <f>'Growth Index'!E960/MAX('Growth Index'!E$3:E960)-1</f>
        <v>-8.3084515831931549E-3</v>
      </c>
    </row>
    <row r="961" spans="1:5" x14ac:dyDescent="0.25">
      <c r="A961" s="63">
        <f>'Daily Prices'!A961</f>
        <v>43564</v>
      </c>
      <c r="B961" s="67">
        <f>'Growth Index'!B961/MAX('Growth Index'!B$3:B961)-1</f>
        <v>-3.0066582771436368E-3</v>
      </c>
      <c r="C961" s="67">
        <f>'Growth Index'!C961/MAX('Growth Index'!C$3:C961)-1</f>
        <v>-5.3504158594157136E-2</v>
      </c>
      <c r="D961" s="67">
        <f>'Growth Index'!D961/MAX('Growth Index'!D$3:D961)-1</f>
        <v>-9.2330127020107122E-3</v>
      </c>
      <c r="E961" s="67">
        <f>'Growth Index'!E961/MAX('Growth Index'!E$3:E961)-1</f>
        <v>0</v>
      </c>
    </row>
    <row r="962" spans="1:5" x14ac:dyDescent="0.25">
      <c r="A962" s="60">
        <f>'Daily Prices'!A962</f>
        <v>43565</v>
      </c>
      <c r="B962" s="68">
        <f>'Growth Index'!B962/MAX('Growth Index'!B$3:B962)-1</f>
        <v>-1.2067087166974244E-2</v>
      </c>
      <c r="C962" s="68">
        <f>'Growth Index'!C962/MAX('Growth Index'!C$3:C962)-1</f>
        <v>-5.3620337722660727E-2</v>
      </c>
      <c r="D962" s="68">
        <f>'Growth Index'!D962/MAX('Growth Index'!D$3:D962)-1</f>
        <v>-1.0073708909516088E-2</v>
      </c>
      <c r="E962" s="68">
        <f>'Growth Index'!E962/MAX('Growth Index'!E$3:E962)-1</f>
        <v>-3.0299836400671243E-3</v>
      </c>
    </row>
    <row r="963" spans="1:5" x14ac:dyDescent="0.25">
      <c r="A963" s="63">
        <f>'Daily Prices'!A963</f>
        <v>43566</v>
      </c>
      <c r="B963" s="67">
        <f>'Growth Index'!B963/MAX('Growth Index'!B$3:B963)-1</f>
        <v>-1.1512508113215025E-2</v>
      </c>
      <c r="C963" s="67">
        <f>'Growth Index'!C963/MAX('Growth Index'!C$3:C963)-1</f>
        <v>-5.9980096460133248E-2</v>
      </c>
      <c r="D963" s="67">
        <f>'Growth Index'!D963/MAX('Growth Index'!D$3:D963)-1</f>
        <v>-1.091369176047674E-2</v>
      </c>
      <c r="E963" s="67">
        <f>'Growth Index'!E963/MAX('Growth Index'!E$3:E963)-1</f>
        <v>-5.795768158717518E-3</v>
      </c>
    </row>
    <row r="964" spans="1:5" x14ac:dyDescent="0.25">
      <c r="A964" s="60">
        <f>'Daily Prices'!A964</f>
        <v>43567</v>
      </c>
      <c r="B964" s="68">
        <f>'Growth Index'!B964/MAX('Growth Index'!B$3:B964)-1</f>
        <v>-7.4133342209328212E-3</v>
      </c>
      <c r="C964" s="68">
        <f>'Growth Index'!C964/MAX('Growth Index'!C$3:C964)-1</f>
        <v>-6.0611007846600229E-2</v>
      </c>
      <c r="D964" s="68">
        <f>'Growth Index'!D964/MAX('Growth Index'!D$3:D964)-1</f>
        <v>-1.5240066306088762E-2</v>
      </c>
      <c r="E964" s="68">
        <f>'Growth Index'!E964/MAX('Growth Index'!E$3:E964)-1</f>
        <v>-6.1304434875076863E-3</v>
      </c>
    </row>
    <row r="965" spans="1:5" x14ac:dyDescent="0.25">
      <c r="A965" s="63">
        <f>'Daily Prices'!A965</f>
        <v>43570</v>
      </c>
      <c r="B965" s="67">
        <f>'Growth Index'!B965/MAX('Growth Index'!B$3:B965)-1</f>
        <v>-3.8613142704250203E-3</v>
      </c>
      <c r="C965" s="67">
        <f>'Growth Index'!C965/MAX('Growth Index'!C$3:C965)-1</f>
        <v>-6.459727312486474E-2</v>
      </c>
      <c r="D965" s="67">
        <f>'Growth Index'!D965/MAX('Growth Index'!D$3:D965)-1</f>
        <v>-3.9856271637108698E-3</v>
      </c>
      <c r="E965" s="67">
        <f>'Growth Index'!E965/MAX('Growth Index'!E$3:E965)-1</f>
        <v>-3.342876071205314E-3</v>
      </c>
    </row>
    <row r="966" spans="1:5" x14ac:dyDescent="0.25">
      <c r="A966" s="60">
        <f>'Daily Prices'!A966</f>
        <v>43571</v>
      </c>
      <c r="B966" s="68">
        <f>'Growth Index'!B966/MAX('Growth Index'!B$3:B966)-1</f>
        <v>0</v>
      </c>
      <c r="C966" s="68">
        <f>'Growth Index'!C966/MAX('Growth Index'!C$3:C966)-1</f>
        <v>-6.9490113082767313E-2</v>
      </c>
      <c r="D966" s="68">
        <f>'Growth Index'!D966/MAX('Growth Index'!D$3:D966)-1</f>
        <v>0</v>
      </c>
      <c r="E966" s="68">
        <f>'Growth Index'!E966/MAX('Growth Index'!E$3:E966)-1</f>
        <v>-1.1914546555626959E-3</v>
      </c>
    </row>
    <row r="967" spans="1:5" x14ac:dyDescent="0.25">
      <c r="A967" s="63">
        <f>'Daily Prices'!A967</f>
        <v>43573</v>
      </c>
      <c r="B967" s="67">
        <f>'Growth Index'!B967/MAX('Growth Index'!B$3:B967)-1</f>
        <v>-3.446411057846599E-3</v>
      </c>
      <c r="C967" s="67">
        <f>'Growth Index'!C967/MAX('Growth Index'!C$3:C967)-1</f>
        <v>-7.1335033449210217E-2</v>
      </c>
      <c r="D967" s="67">
        <f>'Growth Index'!D967/MAX('Growth Index'!D$3:D967)-1</f>
        <v>-7.601745038001706E-3</v>
      </c>
      <c r="E967" s="67">
        <f>'Growth Index'!E967/MAX('Growth Index'!E$3:E967)-1</f>
        <v>-5.2940868712404443E-3</v>
      </c>
    </row>
    <row r="968" spans="1:5" x14ac:dyDescent="0.25">
      <c r="A968" s="60">
        <f>'Daily Prices'!A968</f>
        <v>43577</v>
      </c>
      <c r="B968" s="68">
        <f>'Growth Index'!B968/MAX('Growth Index'!B$3:B968)-1</f>
        <v>-1.6052189092272018E-2</v>
      </c>
      <c r="C968" s="68">
        <f>'Growth Index'!C968/MAX('Growth Index'!C$3:C968)-1</f>
        <v>-7.1335033449210217E-2</v>
      </c>
      <c r="D968" s="68">
        <f>'Growth Index'!D968/MAX('Growth Index'!D$3:D968)-1</f>
        <v>-2.0520664409542477E-2</v>
      </c>
      <c r="E968" s="68">
        <f>'Growth Index'!E968/MAX('Growth Index'!E$3:E968)-1</f>
        <v>-1.2953496754598115E-2</v>
      </c>
    </row>
    <row r="969" spans="1:5" x14ac:dyDescent="0.25">
      <c r="A969" s="63">
        <f>'Daily Prices'!A969</f>
        <v>43578</v>
      </c>
      <c r="B969" s="67">
        <f>'Growth Index'!B969/MAX('Growth Index'!B$3:B969)-1</f>
        <v>-1.8096713382646512E-2</v>
      </c>
      <c r="C969" s="67">
        <f>'Growth Index'!C969/MAX('Growth Index'!C$3:C969)-1</f>
        <v>-7.1429088212989766E-2</v>
      </c>
      <c r="D969" s="67">
        <f>'Growth Index'!D969/MAX('Growth Index'!D$3:D969)-1</f>
        <v>-2.2605666628520704E-2</v>
      </c>
      <c r="E969" s="67">
        <f>'Growth Index'!E969/MAX('Growth Index'!E$3:E969)-1</f>
        <v>-1.4239105800340712E-2</v>
      </c>
    </row>
    <row r="970" spans="1:5" x14ac:dyDescent="0.25">
      <c r="A970" s="60">
        <f>'Daily Prices'!A970</f>
        <v>43579</v>
      </c>
      <c r="B970" s="68">
        <f>'Growth Index'!B970/MAX('Growth Index'!B$3:B970)-1</f>
        <v>-5.6258790436005679E-3</v>
      </c>
      <c r="C970" s="68">
        <f>'Growth Index'!C970/MAX('Growth Index'!C$3:C970)-1</f>
        <v>-6.6562986231409771E-2</v>
      </c>
      <c r="D970" s="68">
        <f>'Growth Index'!D970/MAX('Growth Index'!D$3:D970)-1</f>
        <v>-1.2056448574131906E-2</v>
      </c>
      <c r="E970" s="68">
        <f>'Growth Index'!E970/MAX('Growth Index'!E$3:E970)-1</f>
        <v>-5.2249805993209719E-3</v>
      </c>
    </row>
    <row r="971" spans="1:5" x14ac:dyDescent="0.25">
      <c r="A971" s="63">
        <f>'Daily Prices'!A971</f>
        <v>43580</v>
      </c>
      <c r="B971" s="67">
        <f>'Growth Index'!B971/MAX('Growth Index'!B$3:B971)-1</f>
        <v>-1.3870684220549934E-2</v>
      </c>
      <c r="C971" s="67">
        <f>'Growth Index'!C971/MAX('Growth Index'!C$3:C971)-1</f>
        <v>-5.6421953367501221E-2</v>
      </c>
      <c r="D971" s="67">
        <f>'Growth Index'!D971/MAX('Growth Index'!D$3:D971)-1</f>
        <v>-2.0188515461672885E-2</v>
      </c>
      <c r="E971" s="67">
        <f>'Growth Index'!E971/MAX('Growth Index'!E$3:E971)-1</f>
        <v>-5.8329408672607164E-3</v>
      </c>
    </row>
    <row r="972" spans="1:5" x14ac:dyDescent="0.25">
      <c r="A972" s="60">
        <f>'Daily Prices'!A972</f>
        <v>43581</v>
      </c>
      <c r="B972" s="68">
        <f>'Growth Index'!B972/MAX('Growth Index'!B$3:B972)-1</f>
        <v>-5.3037964499115242E-3</v>
      </c>
      <c r="C972" s="68">
        <f>'Growth Index'!C972/MAX('Growth Index'!C$3:C972)-1</f>
        <v>-6.0091032848182291E-2</v>
      </c>
      <c r="D972" s="68">
        <f>'Growth Index'!D972/MAX('Growth Index'!D$3:D972)-1</f>
        <v>-8.4600290839664805E-3</v>
      </c>
      <c r="E972" s="68">
        <f>'Growth Index'!E972/MAX('Growth Index'!E$3:E972)-1</f>
        <v>-1.2181464611304982E-3</v>
      </c>
    </row>
    <row r="973" spans="1:5" x14ac:dyDescent="0.25">
      <c r="A973" s="63">
        <f>'Daily Prices'!A973</f>
        <v>43585</v>
      </c>
      <c r="B973" s="67">
        <f>'Growth Index'!B973/MAX('Growth Index'!B$3:B973)-1</f>
        <v>-6.2147936990969432E-3</v>
      </c>
      <c r="C973" s="67">
        <f>'Growth Index'!C973/MAX('Growth Index'!C$3:C973)-1</f>
        <v>-6.4285120358118508E-2</v>
      </c>
      <c r="D973" s="67">
        <f>'Growth Index'!D973/MAX('Growth Index'!D$3:D973)-1</f>
        <v>-1.0503163788507575E-2</v>
      </c>
      <c r="E973" s="67">
        <f>'Growth Index'!E973/MAX('Growth Index'!E$3:E973)-1</f>
        <v>-3.8927020072533347E-3</v>
      </c>
    </row>
    <row r="974" spans="1:5" x14ac:dyDescent="0.25">
      <c r="A974" s="60">
        <f>'Daily Prices'!A974</f>
        <v>43587</v>
      </c>
      <c r="B974" s="68">
        <f>'Growth Index'!B974/MAX('Growth Index'!B$3:B974)-1</f>
        <v>-7.4909027580454257E-3</v>
      </c>
      <c r="C974" s="68">
        <f>'Growth Index'!C974/MAX('Growth Index'!C$3:C974)-1</f>
        <v>-7.4987441015239686E-2</v>
      </c>
      <c r="D974" s="68">
        <f>'Growth Index'!D974/MAX('Growth Index'!D$3:D974)-1</f>
        <v>0</v>
      </c>
      <c r="E974" s="68">
        <f>'Growth Index'!E974/MAX('Growth Index'!E$3:E974)-1</f>
        <v>-5.5749526988919662E-3</v>
      </c>
    </row>
    <row r="975" spans="1:5" x14ac:dyDescent="0.25">
      <c r="A975" s="63">
        <f>'Daily Prices'!A975</f>
        <v>43588</v>
      </c>
      <c r="B975" s="67">
        <f>'Growth Index'!B975/MAX('Growth Index'!B$3:B975)-1</f>
        <v>-7.9535304835260945E-3</v>
      </c>
      <c r="C975" s="67">
        <f>'Growth Index'!C975/MAX('Growth Index'!C$3:C975)-1</f>
        <v>-7.3051611529288851E-2</v>
      </c>
      <c r="D975" s="67">
        <f>'Growth Index'!D975/MAX('Growth Index'!D$3:D975)-1</f>
        <v>0</v>
      </c>
      <c r="E975" s="67">
        <f>'Growth Index'!E975/MAX('Growth Index'!E$3:E975)-1</f>
        <v>-1.6283727953734228E-3</v>
      </c>
    </row>
    <row r="976" spans="1:5" x14ac:dyDescent="0.25">
      <c r="A976" s="60">
        <f>'Daily Prices'!A976</f>
        <v>43592</v>
      </c>
      <c r="B976" s="68">
        <f>'Growth Index'!B976/MAX('Growth Index'!B$3:B976)-1</f>
        <v>-2.5435868136076345E-2</v>
      </c>
      <c r="C976" s="68">
        <f>'Growth Index'!C976/MAX('Growth Index'!C$3:C976)-1</f>
        <v>-6.5081073214136032E-2</v>
      </c>
      <c r="D976" s="68">
        <f>'Growth Index'!D976/MAX('Growth Index'!D$3:D976)-1</f>
        <v>0</v>
      </c>
      <c r="E976" s="68">
        <f>'Growth Index'!E976/MAX('Growth Index'!E$3:E976)-1</f>
        <v>-2.065300282828586E-4</v>
      </c>
    </row>
    <row r="977" spans="1:5" x14ac:dyDescent="0.25">
      <c r="A977" s="63">
        <f>'Daily Prices'!A977</f>
        <v>43593</v>
      </c>
      <c r="B977" s="67">
        <f>'Growth Index'!B977/MAX('Growth Index'!B$3:B977)-1</f>
        <v>-3.7848142003542362E-2</v>
      </c>
      <c r="C977" s="67">
        <f>'Growth Index'!C977/MAX('Growth Index'!C$3:C977)-1</f>
        <v>-6.0625897229493964E-2</v>
      </c>
      <c r="D977" s="67">
        <f>'Growth Index'!D977/MAX('Growth Index'!D$3:D977)-1</f>
        <v>-1.9425393111425882E-2</v>
      </c>
      <c r="E977" s="67">
        <f>'Growth Index'!E977/MAX('Growth Index'!E$3:E977)-1</f>
        <v>-7.9472952994862345E-3</v>
      </c>
    </row>
    <row r="978" spans="1:5" x14ac:dyDescent="0.25">
      <c r="A978" s="60">
        <f>'Daily Prices'!A978</f>
        <v>43594</v>
      </c>
      <c r="B978" s="68">
        <f>'Growth Index'!B978/MAX('Growth Index'!B$3:B978)-1</f>
        <v>-4.3709790597938114E-2</v>
      </c>
      <c r="C978" s="68">
        <f>'Growth Index'!C978/MAX('Growth Index'!C$3:C978)-1</f>
        <v>-5.4985232772957193E-2</v>
      </c>
      <c r="D978" s="68">
        <f>'Growth Index'!D978/MAX('Growth Index'!D$3:D978)-1</f>
        <v>-3.8473440325320296E-2</v>
      </c>
      <c r="E978" s="68">
        <f>'Growth Index'!E978/MAX('Growth Index'!E$3:E978)-1</f>
        <v>-1.3158949273978648E-2</v>
      </c>
    </row>
    <row r="979" spans="1:5" x14ac:dyDescent="0.25">
      <c r="A979" s="63">
        <f>'Daily Prices'!A979</f>
        <v>43598</v>
      </c>
      <c r="B979" s="67">
        <f>'Growth Index'!B979/MAX('Growth Index'!B$3:B979)-1</f>
        <v>-5.5627865007419564E-2</v>
      </c>
      <c r="C979" s="67">
        <f>'Growth Index'!C979/MAX('Growth Index'!C$3:C979)-1</f>
        <v>-4.1538232632347127E-2</v>
      </c>
      <c r="D979" s="67">
        <f>'Growth Index'!D979/MAX('Growth Index'!D$3:D979)-1</f>
        <v>-5.7151471734075976E-2</v>
      </c>
      <c r="E979" s="67">
        <f>'Growth Index'!E979/MAX('Growth Index'!E$3:E979)-1</f>
        <v>-1.6982663760535921E-2</v>
      </c>
    </row>
    <row r="980" spans="1:5" x14ac:dyDescent="0.25">
      <c r="A980" s="60">
        <f>'Daily Prices'!A980</f>
        <v>43599</v>
      </c>
      <c r="B980" s="68">
        <f>'Growth Index'!B980/MAX('Growth Index'!B$3:B980)-1</f>
        <v>-4.9830123710269514E-2</v>
      </c>
      <c r="C980" s="68">
        <f>'Growth Index'!C980/MAX('Growth Index'!C$3:C980)-1</f>
        <v>-4.2726132764853153E-2</v>
      </c>
      <c r="D980" s="68">
        <f>'Growth Index'!D980/MAX('Growth Index'!D$3:D980)-1</f>
        <v>-6.5316516992037665E-2</v>
      </c>
      <c r="E980" s="68">
        <f>'Growth Index'!E980/MAX('Growth Index'!E$3:E980)-1</f>
        <v>-1.8213370938841678E-2</v>
      </c>
    </row>
    <row r="981" spans="1:5" x14ac:dyDescent="0.25">
      <c r="A981" s="63">
        <f>'Daily Prices'!A981</f>
        <v>43600</v>
      </c>
      <c r="B981" s="67">
        <f>'Growth Index'!B981/MAX('Growth Index'!B$3:B981)-1</f>
        <v>-5.5015271552545264E-2</v>
      </c>
      <c r="C981" s="67">
        <f>'Growth Index'!C981/MAX('Growth Index'!C$3:C981)-1</f>
        <v>-4.3171765703608034E-2</v>
      </c>
      <c r="D981" s="67">
        <f>'Growth Index'!D981/MAX('Growth Index'!D$3:D981)-1</f>
        <v>-7.3410853157217404E-2</v>
      </c>
      <c r="E981" s="67">
        <f>'Growth Index'!E981/MAX('Growth Index'!E$3:E981)-1</f>
        <v>-2.2554167939471181E-2</v>
      </c>
    </row>
    <row r="982" spans="1:5" x14ac:dyDescent="0.25">
      <c r="A982" s="60">
        <f>'Daily Prices'!A982</f>
        <v>43601</v>
      </c>
      <c r="B982" s="68">
        <f>'Growth Index'!B982/MAX('Growth Index'!B$3:B982)-1</f>
        <v>-4.7921816169004483E-2</v>
      </c>
      <c r="C982" s="68">
        <f>'Growth Index'!C982/MAX('Growth Index'!C$3:C982)-1</f>
        <v>-4.9272218498129572E-2</v>
      </c>
      <c r="D982" s="68">
        <f>'Growth Index'!D982/MAX('Growth Index'!D$3:D982)-1</f>
        <v>-7.1350459882943529E-2</v>
      </c>
      <c r="E982" s="68">
        <f>'Growth Index'!E982/MAX('Growth Index'!E$3:E982)-1</f>
        <v>-2.2193749132109919E-2</v>
      </c>
    </row>
    <row r="983" spans="1:5" x14ac:dyDescent="0.25">
      <c r="A983" s="63">
        <f>'Daily Prices'!A983</f>
        <v>43602</v>
      </c>
      <c r="B983" s="67">
        <f>'Growth Index'!B983/MAX('Growth Index'!B$3:B983)-1</f>
        <v>-3.4241835397208265E-2</v>
      </c>
      <c r="C983" s="67">
        <f>'Growth Index'!C983/MAX('Growth Index'!C$3:C983)-1</f>
        <v>-5.5528904958240144E-2</v>
      </c>
      <c r="D983" s="67">
        <f>'Growth Index'!D983/MAX('Growth Index'!D$3:D983)-1</f>
        <v>-6.5264195481310128E-2</v>
      </c>
      <c r="E983" s="67">
        <f>'Growth Index'!E983/MAX('Growth Index'!E$3:E983)-1</f>
        <v>-1.8630278172669379E-2</v>
      </c>
    </row>
    <row r="984" spans="1:5" x14ac:dyDescent="0.25">
      <c r="A984" s="60">
        <f>'Daily Prices'!A984</f>
        <v>43605</v>
      </c>
      <c r="B984" s="68">
        <f>'Growth Index'!B984/MAX('Growth Index'!B$3:B984)-1</f>
        <v>0</v>
      </c>
      <c r="C984" s="68">
        <f>'Growth Index'!C984/MAX('Growth Index'!C$3:C984)-1</f>
        <v>-6.57182758891528E-2</v>
      </c>
      <c r="D984" s="68">
        <f>'Growth Index'!D984/MAX('Growth Index'!D$3:D984)-1</f>
        <v>-2.3991459024204076E-2</v>
      </c>
      <c r="E984" s="68">
        <f>'Growth Index'!E984/MAX('Growth Index'!E$3:E984)-1</f>
        <v>0</v>
      </c>
    </row>
    <row r="985" spans="1:5" x14ac:dyDescent="0.25">
      <c r="A985" s="63">
        <f>'Daily Prices'!A985</f>
        <v>43606</v>
      </c>
      <c r="B985" s="67">
        <f>'Growth Index'!B985/MAX('Growth Index'!B$3:B985)-1</f>
        <v>-9.7292000771483922E-3</v>
      </c>
      <c r="C985" s="67">
        <f>'Growth Index'!C985/MAX('Growth Index'!C$3:C985)-1</f>
        <v>-7.168304656067237E-2</v>
      </c>
      <c r="D985" s="67">
        <f>'Growth Index'!D985/MAX('Growth Index'!D$3:D985)-1</f>
        <v>-3.6146239636079658E-2</v>
      </c>
      <c r="E985" s="67">
        <f>'Growth Index'!E985/MAX('Growth Index'!E$3:E985)-1</f>
        <v>-9.208563279817894E-3</v>
      </c>
    </row>
    <row r="986" spans="1:5" x14ac:dyDescent="0.25">
      <c r="A986" s="60">
        <f>'Daily Prices'!A986</f>
        <v>43607</v>
      </c>
      <c r="B986" s="68">
        <f>'Growth Index'!B986/MAX('Growth Index'!B$3:B986)-1</f>
        <v>-6.1612083754420954E-3</v>
      </c>
      <c r="C986" s="68">
        <f>'Growth Index'!C986/MAX('Growth Index'!C$3:C986)-1</f>
        <v>-6.8958394345727703E-2</v>
      </c>
      <c r="D986" s="68">
        <f>'Growth Index'!D986/MAX('Growth Index'!D$3:D986)-1</f>
        <v>-3.0804034027378302E-2</v>
      </c>
      <c r="E986" s="68">
        <f>'Growth Index'!E986/MAX('Growth Index'!E$3:E986)-1</f>
        <v>-5.3269432560938412E-3</v>
      </c>
    </row>
    <row r="987" spans="1:5" x14ac:dyDescent="0.25">
      <c r="A987" s="63">
        <f>'Daily Prices'!A987</f>
        <v>43608</v>
      </c>
      <c r="B987" s="67">
        <f>'Growth Index'!B987/MAX('Growth Index'!B$3:B987)-1</f>
        <v>-1.3754594033899337E-2</v>
      </c>
      <c r="C987" s="67">
        <f>'Growth Index'!C987/MAX('Growth Index'!C$3:C987)-1</f>
        <v>-6.2088621816700718E-2</v>
      </c>
      <c r="D987" s="67">
        <f>'Growth Index'!D987/MAX('Growth Index'!D$3:D987)-1</f>
        <v>-3.1661408196114293E-2</v>
      </c>
      <c r="E987" s="67">
        <f>'Growth Index'!E987/MAX('Growth Index'!E$3:E987)-1</f>
        <v>-4.9351316308914317E-3</v>
      </c>
    </row>
    <row r="988" spans="1:5" x14ac:dyDescent="0.25">
      <c r="A988" s="60">
        <f>'Daily Prices'!A988</f>
        <v>43609</v>
      </c>
      <c r="B988" s="68">
        <f>'Growth Index'!B988/MAX('Growth Index'!B$3:B988)-1</f>
        <v>0</v>
      </c>
      <c r="C988" s="68">
        <f>'Growth Index'!C988/MAX('Growth Index'!C$3:C988)-1</f>
        <v>-6.689590025036396E-2</v>
      </c>
      <c r="D988" s="68">
        <f>'Growth Index'!D988/MAX('Growth Index'!D$3:D988)-1</f>
        <v>-7.0392057547822295E-3</v>
      </c>
      <c r="E988" s="68">
        <f>'Growth Index'!E988/MAX('Growth Index'!E$3:E988)-1</f>
        <v>0</v>
      </c>
    </row>
    <row r="989" spans="1:5" x14ac:dyDescent="0.25">
      <c r="A989" s="63">
        <f>'Daily Prices'!A989</f>
        <v>43612</v>
      </c>
      <c r="B989" s="67">
        <f>'Growth Index'!B989/MAX('Growth Index'!B$3:B989)-1</f>
        <v>0</v>
      </c>
      <c r="C989" s="67">
        <f>'Growth Index'!C989/MAX('Growth Index'!C$3:C989)-1</f>
        <v>-6.689590025036396E-2</v>
      </c>
      <c r="D989" s="67">
        <f>'Growth Index'!D989/MAX('Growth Index'!D$3:D989)-1</f>
        <v>0</v>
      </c>
      <c r="E989" s="67">
        <f>'Growth Index'!E989/MAX('Growth Index'!E$3:E989)-1</f>
        <v>0</v>
      </c>
    </row>
    <row r="990" spans="1:5" x14ac:dyDescent="0.25">
      <c r="A990" s="60">
        <f>'Daily Prices'!A990</f>
        <v>43613</v>
      </c>
      <c r="B990" s="68">
        <f>'Growth Index'!B990/MAX('Growth Index'!B$3:B990)-1</f>
        <v>0</v>
      </c>
      <c r="C990" s="68">
        <f>'Growth Index'!C990/MAX('Growth Index'!C$3:C990)-1</f>
        <v>-6.7016273571230744E-2</v>
      </c>
      <c r="D990" s="68">
        <f>'Growth Index'!D990/MAX('Growth Index'!D$3:D990)-1</f>
        <v>-4.1988408490323259E-4</v>
      </c>
      <c r="E990" s="68">
        <f>'Growth Index'!E990/MAX('Growth Index'!E$3:E990)-1</f>
        <v>0</v>
      </c>
    </row>
    <row r="991" spans="1:5" x14ac:dyDescent="0.25">
      <c r="A991" s="63">
        <f>'Daily Prices'!A991</f>
        <v>43614</v>
      </c>
      <c r="B991" s="67">
        <f>'Growth Index'!B991/MAX('Growth Index'!B$3:B991)-1</f>
        <v>-6.2309857199028817E-3</v>
      </c>
      <c r="C991" s="67">
        <f>'Growth Index'!C991/MAX('Growth Index'!C$3:C991)-1</f>
        <v>-6.099655897972911E-2</v>
      </c>
      <c r="D991" s="67">
        <f>'Growth Index'!D991/MAX('Growth Index'!D$3:D991)-1</f>
        <v>-1.1261020264147659E-2</v>
      </c>
      <c r="E991" s="67">
        <f>'Growth Index'!E991/MAX('Growth Index'!E$3:E991)-1</f>
        <v>-2.5421583378019141E-3</v>
      </c>
    </row>
    <row r="992" spans="1:5" x14ac:dyDescent="0.25">
      <c r="A992" s="60">
        <f>'Daily Prices'!A992</f>
        <v>43615</v>
      </c>
      <c r="B992" s="68">
        <f>'Growth Index'!B992/MAX('Growth Index'!B$3:B992)-1</f>
        <v>0</v>
      </c>
      <c r="C992" s="68">
        <f>'Growth Index'!C992/MAX('Growth Index'!C$3:C992)-1</f>
        <v>-6.2543586833465947E-2</v>
      </c>
      <c r="D992" s="68">
        <f>'Growth Index'!D992/MAX('Growth Index'!D$3:D992)-1</f>
        <v>-3.1057877634940168E-3</v>
      </c>
      <c r="E992" s="68">
        <f>'Growth Index'!E992/MAX('Growth Index'!E$3:E992)-1</f>
        <v>0</v>
      </c>
    </row>
    <row r="993" spans="1:5" x14ac:dyDescent="0.25">
      <c r="A993" s="63">
        <f>'Daily Prices'!A993</f>
        <v>43616</v>
      </c>
      <c r="B993" s="67">
        <f>'Growth Index'!B993/MAX('Growth Index'!B$3:B993)-1</f>
        <v>-2.9566702324791416E-3</v>
      </c>
      <c r="C993" s="67">
        <f>'Growth Index'!C993/MAX('Growth Index'!C$3:C993)-1</f>
        <v>-5.4673394570639022E-2</v>
      </c>
      <c r="D993" s="67">
        <f>'Growth Index'!D993/MAX('Growth Index'!D$3:D993)-1</f>
        <v>-7.4333027675775876E-3</v>
      </c>
      <c r="E993" s="67">
        <f>'Growth Index'!E993/MAX('Growth Index'!E$3:E993)-1</f>
        <v>0</v>
      </c>
    </row>
    <row r="994" spans="1:5" x14ac:dyDescent="0.25">
      <c r="A994" s="60">
        <f>'Daily Prices'!A994</f>
        <v>43619</v>
      </c>
      <c r="B994" s="68">
        <f>'Growth Index'!B994/MAX('Growth Index'!B$3:B994)-1</f>
        <v>0</v>
      </c>
      <c r="C994" s="68">
        <f>'Growth Index'!C994/MAX('Growth Index'!C$3:C994)-1</f>
        <v>-4.4618132940591027E-2</v>
      </c>
      <c r="D994" s="68">
        <f>'Growth Index'!D994/MAX('Growth Index'!D$3:D994)-1</f>
        <v>-1.4266394907770152E-2</v>
      </c>
      <c r="E994" s="68">
        <f>'Growth Index'!E994/MAX('Growth Index'!E$3:E994)-1</f>
        <v>0</v>
      </c>
    </row>
    <row r="995" spans="1:5" x14ac:dyDescent="0.25">
      <c r="A995" s="63">
        <f>'Daily Prices'!A995</f>
        <v>43622</v>
      </c>
      <c r="B995" s="67">
        <f>'Growth Index'!B995/MAX('Growth Index'!B$3:B995)-1</f>
        <v>-1.8324897274783147E-2</v>
      </c>
      <c r="C995" s="67">
        <f>'Growth Index'!C995/MAX('Growth Index'!C$3:C995)-1</f>
        <v>-3.1079489696809626E-2</v>
      </c>
      <c r="D995" s="67">
        <f>'Growth Index'!D995/MAX('Growth Index'!D$3:D995)-1</f>
        <v>-2.105244623113367E-2</v>
      </c>
      <c r="E995" s="67">
        <f>'Growth Index'!E995/MAX('Growth Index'!E$3:E995)-1</f>
        <v>-1.8943793172925272E-3</v>
      </c>
    </row>
    <row r="996" spans="1:5" x14ac:dyDescent="0.25">
      <c r="A996" s="60">
        <f>'Daily Prices'!A996</f>
        <v>43627</v>
      </c>
      <c r="B996" s="68">
        <f>'Growth Index'!B996/MAX('Growth Index'!B$3:B996)-1</f>
        <v>-7.8763035908255841E-3</v>
      </c>
      <c r="C996" s="68">
        <f>'Growth Index'!C996/MAX('Growth Index'!C$3:C996)-1</f>
        <v>-3.6039227022930609E-2</v>
      </c>
      <c r="D996" s="68">
        <f>'Growth Index'!D996/MAX('Growth Index'!D$3:D996)-1</f>
        <v>-4.1086334940179658E-2</v>
      </c>
      <c r="E996" s="68">
        <f>'Growth Index'!E996/MAX('Growth Index'!E$3:E996)-1</f>
        <v>-6.8787753852950217E-3</v>
      </c>
    </row>
    <row r="997" spans="1:5" x14ac:dyDescent="0.25">
      <c r="A997" s="63">
        <f>'Daily Prices'!A997</f>
        <v>43628</v>
      </c>
      <c r="B997" s="67">
        <f>'Growth Index'!B997/MAX('Growth Index'!B$3:B997)-1</f>
        <v>-1.2685378475310927E-2</v>
      </c>
      <c r="C997" s="67">
        <f>'Growth Index'!C997/MAX('Growth Index'!C$3:C997)-1</f>
        <v>-3.0822280850041905E-2</v>
      </c>
      <c r="D997" s="67">
        <f>'Growth Index'!D997/MAX('Growth Index'!D$3:D997)-1</f>
        <v>-2.8058200298461289E-2</v>
      </c>
      <c r="E997" s="67">
        <f>'Growth Index'!E997/MAX('Growth Index'!E$3:E997)-1</f>
        <v>-2.1251763988726635E-3</v>
      </c>
    </row>
    <row r="998" spans="1:5" x14ac:dyDescent="0.25">
      <c r="A998" s="60">
        <f>'Daily Prices'!A998</f>
        <v>43629</v>
      </c>
      <c r="B998" s="68">
        <f>'Growth Index'!B998/MAX('Growth Index'!B$3:B998)-1</f>
        <v>-1.3069061444406227E-2</v>
      </c>
      <c r="C998" s="68">
        <f>'Growth Index'!C998/MAX('Growth Index'!C$3:C998)-1</f>
        <v>-2.5767649921667468E-2</v>
      </c>
      <c r="D998" s="68">
        <f>'Growth Index'!D998/MAX('Growth Index'!D$3:D998)-1</f>
        <v>-1.4853060887255354E-2</v>
      </c>
      <c r="E998" s="68">
        <f>'Growth Index'!E998/MAX('Growth Index'!E$3:E998)-1</f>
        <v>0</v>
      </c>
    </row>
    <row r="999" spans="1:5" x14ac:dyDescent="0.25">
      <c r="A999" s="63">
        <f>'Daily Prices'!A999</f>
        <v>43630</v>
      </c>
      <c r="B999" s="67">
        <f>'Growth Index'!B999/MAX('Growth Index'!B$3:B999)-1</f>
        <v>-2.0253245659912489E-2</v>
      </c>
      <c r="C999" s="67">
        <f>'Growth Index'!C999/MAX('Growth Index'!C$3:C999)-1</f>
        <v>-1.0563597744658315E-2</v>
      </c>
      <c r="D999" s="67">
        <f>'Growth Index'!D999/MAX('Growth Index'!D$3:D999)-1</f>
        <v>-1.9425734018331031E-2</v>
      </c>
      <c r="E999" s="67">
        <f>'Growth Index'!E999/MAX('Growth Index'!E$3:E999)-1</f>
        <v>0</v>
      </c>
    </row>
    <row r="1000" spans="1:5" x14ac:dyDescent="0.25">
      <c r="A1000" s="60">
        <f>'Daily Prices'!A1000</f>
        <v>43633</v>
      </c>
      <c r="B1000" s="68">
        <f>'Growth Index'!B1000/MAX('Growth Index'!B$3:B1000)-1</f>
        <v>-3.2453619061668104E-2</v>
      </c>
      <c r="C1000" s="68">
        <f>'Growth Index'!C1000/MAX('Growth Index'!C$3:C1000)-1</f>
        <v>-1.7525957070134601E-2</v>
      </c>
      <c r="D1000" s="68">
        <f>'Growth Index'!D1000/MAX('Growth Index'!D$3:D1000)-1</f>
        <v>-3.2638538044883925E-2</v>
      </c>
      <c r="E1000" s="68">
        <f>'Growth Index'!E1000/MAX('Growth Index'!E$3:E1000)-1</f>
        <v>-1.0592817561489332E-2</v>
      </c>
    </row>
    <row r="1001" spans="1:5" x14ac:dyDescent="0.25">
      <c r="A1001" s="63">
        <f>'Daily Prices'!A1001</f>
        <v>43634</v>
      </c>
      <c r="B1001" s="67">
        <f>'Growth Index'!B1001/MAX('Growth Index'!B$3:B1001)-1</f>
        <v>-3.0329083268393009E-2</v>
      </c>
      <c r="C1001" s="67">
        <f>'Growth Index'!C1001/MAX('Growth Index'!C$3:C1001)-1</f>
        <v>-2.1898612320001565E-2</v>
      </c>
      <c r="D1001" s="67">
        <f>'Growth Index'!D1001/MAX('Growth Index'!D$3:D1001)-1</f>
        <v>-2.5519471108588432E-2</v>
      </c>
      <c r="E1001" s="67">
        <f>'Growth Index'!E1001/MAX('Growth Index'!E$3:E1001)-1</f>
        <v>-9.5180690133468415E-3</v>
      </c>
    </row>
    <row r="1002" spans="1:5" x14ac:dyDescent="0.25">
      <c r="A1002" s="60">
        <f>'Daily Prices'!A1002</f>
        <v>43635</v>
      </c>
      <c r="B1002" s="68">
        <f>'Growth Index'!B1002/MAX('Growth Index'!B$3:B1002)-1</f>
        <v>-2.8680115686003149E-2</v>
      </c>
      <c r="C1002" s="68">
        <f>'Growth Index'!C1002/MAX('Growth Index'!C$3:C1002)-1</f>
        <v>-1.763961968321992E-2</v>
      </c>
      <c r="D1002" s="68">
        <f>'Growth Index'!D1002/MAX('Growth Index'!D$3:D1002)-1</f>
        <v>-2.6650449208247107E-2</v>
      </c>
      <c r="E1002" s="68">
        <f>'Growth Index'!E1002/MAX('Growth Index'!E$3:E1002)-1</f>
        <v>-7.6324657801273288E-3</v>
      </c>
    </row>
    <row r="1003" spans="1:5" x14ac:dyDescent="0.25">
      <c r="A1003" s="63">
        <f>'Daily Prices'!A1003</f>
        <v>43636</v>
      </c>
      <c r="B1003" s="67">
        <f>'Growth Index'!B1003/MAX('Growth Index'!B$3:B1003)-1</f>
        <v>-1.6539095183674024E-2</v>
      </c>
      <c r="C1003" s="67">
        <f>'Growth Index'!C1003/MAX('Growth Index'!C$3:C1003)-1</f>
        <v>0</v>
      </c>
      <c r="D1003" s="67">
        <f>'Growth Index'!D1003/MAX('Growth Index'!D$3:D1003)-1</f>
        <v>-1.1930125870412533E-2</v>
      </c>
      <c r="E1003" s="67">
        <f>'Growth Index'!E1003/MAX('Growth Index'!E$3:E1003)-1</f>
        <v>0</v>
      </c>
    </row>
    <row r="1004" spans="1:5" x14ac:dyDescent="0.25">
      <c r="A1004" s="60">
        <f>'Daily Prices'!A1004</f>
        <v>43637</v>
      </c>
      <c r="B1004" s="68">
        <f>'Growth Index'!B1004/MAX('Growth Index'!B$3:B1004)-1</f>
        <v>-2.6649948519431144E-2</v>
      </c>
      <c r="C1004" s="68">
        <f>'Growth Index'!C1004/MAX('Growth Index'!C$3:C1004)-1</f>
        <v>0</v>
      </c>
      <c r="D1004" s="68">
        <f>'Growth Index'!D1004/MAX('Growth Index'!D$3:D1004)-1</f>
        <v>-1.750374848130587E-2</v>
      </c>
      <c r="E1004" s="68">
        <f>'Growth Index'!E1004/MAX('Growth Index'!E$3:E1004)-1</f>
        <v>0</v>
      </c>
    </row>
    <row r="1005" spans="1:5" x14ac:dyDescent="0.25">
      <c r="A1005" s="63">
        <f>'Daily Prices'!A1005</f>
        <v>43640</v>
      </c>
      <c r="B1005" s="67">
        <f>'Growth Index'!B1005/MAX('Growth Index'!B$3:B1005)-1</f>
        <v>-2.8426313747870302E-2</v>
      </c>
      <c r="C1005" s="67">
        <f>'Growth Index'!C1005/MAX('Growth Index'!C$3:C1005)-1</f>
        <v>0</v>
      </c>
      <c r="D1005" s="67">
        <f>'Growth Index'!D1005/MAX('Growth Index'!D$3:D1005)-1</f>
        <v>-1.6699196396039451E-2</v>
      </c>
      <c r="E1005" s="67">
        <f>'Growth Index'!E1005/MAX('Growth Index'!E$3:E1005)-1</f>
        <v>0</v>
      </c>
    </row>
    <row r="1006" spans="1:5" x14ac:dyDescent="0.25">
      <c r="A1006" s="60">
        <f>'Daily Prices'!A1006</f>
        <v>43641</v>
      </c>
      <c r="B1006" s="68">
        <f>'Growth Index'!B1006/MAX('Growth Index'!B$3:B1006)-1</f>
        <v>-2.0678649495550316E-2</v>
      </c>
      <c r="C1006" s="68">
        <f>'Growth Index'!C1006/MAX('Growth Index'!C$3:C1006)-1</f>
        <v>0</v>
      </c>
      <c r="D1006" s="68">
        <f>'Growth Index'!D1006/MAX('Growth Index'!D$3:D1006)-1</f>
        <v>-6.5894712034005876E-3</v>
      </c>
      <c r="E1006" s="68">
        <f>'Growth Index'!E1006/MAX('Growth Index'!E$3:E1006)-1</f>
        <v>0</v>
      </c>
    </row>
    <row r="1007" spans="1:5" x14ac:dyDescent="0.25">
      <c r="A1007" s="63">
        <f>'Daily Prices'!A1007</f>
        <v>43642</v>
      </c>
      <c r="B1007" s="67">
        <f>'Growth Index'!B1007/MAX('Growth Index'!B$3:B1007)-1</f>
        <v>-1.6776258442888103E-2</v>
      </c>
      <c r="C1007" s="67">
        <f>'Growth Index'!C1007/MAX('Growth Index'!C$3:C1007)-1</f>
        <v>-2.0452692691982022E-2</v>
      </c>
      <c r="D1007" s="67">
        <f>'Growth Index'!D1007/MAX('Growth Index'!D$3:D1007)-1</f>
        <v>0</v>
      </c>
      <c r="E1007" s="67">
        <f>'Growth Index'!E1007/MAX('Growth Index'!E$3:E1007)-1</f>
        <v>-4.7355395176130743E-3</v>
      </c>
    </row>
    <row r="1008" spans="1:5" x14ac:dyDescent="0.25">
      <c r="A1008" s="60">
        <f>'Daily Prices'!A1008</f>
        <v>43643</v>
      </c>
      <c r="B1008" s="68">
        <f>'Growth Index'!B1008/MAX('Growth Index'!B$3:B1008)-1</f>
        <v>-1.6917066367468814E-2</v>
      </c>
      <c r="C1008" s="68">
        <f>'Growth Index'!C1008/MAX('Growth Index'!C$3:C1008)-1</f>
        <v>-2.3656578458544297E-2</v>
      </c>
      <c r="D1008" s="68">
        <f>'Growth Index'!D1008/MAX('Growth Index'!D$3:D1008)-1</f>
        <v>-7.9573981473346489E-4</v>
      </c>
      <c r="E1008" s="68">
        <f>'Growth Index'!E1008/MAX('Growth Index'!E$3:E1008)-1</f>
        <v>-6.3180079289995028E-3</v>
      </c>
    </row>
    <row r="1009" spans="1:5" x14ac:dyDescent="0.25">
      <c r="A1009" s="63">
        <f>'Daily Prices'!A1009</f>
        <v>43644</v>
      </c>
      <c r="B1009" s="67">
        <f>'Growth Index'!B1009/MAX('Growth Index'!B$3:B1009)-1</f>
        <v>-2.1679453615585431E-2</v>
      </c>
      <c r="C1009" s="67">
        <f>'Growth Index'!C1009/MAX('Growth Index'!C$3:C1009)-1</f>
        <v>-2.0632092546525538E-2</v>
      </c>
      <c r="D1009" s="67">
        <f>'Growth Index'!D1009/MAX('Growth Index'!D$3:D1009)-1</f>
        <v>-2.9407187371015553E-3</v>
      </c>
      <c r="E1009" s="67">
        <f>'Growth Index'!E1009/MAX('Growth Index'!E$3:E1009)-1</f>
        <v>-7.1707863200802802E-3</v>
      </c>
    </row>
    <row r="1010" spans="1:5" x14ac:dyDescent="0.25">
      <c r="A1010" s="60">
        <f>'Daily Prices'!A1010</f>
        <v>43647</v>
      </c>
      <c r="B1010" s="68">
        <f>'Growth Index'!B1010/MAX('Growth Index'!B$3:B1010)-1</f>
        <v>-1.4431446407808912E-2</v>
      </c>
      <c r="C1010" s="68">
        <f>'Growth Index'!C1010/MAX('Growth Index'!C$3:C1010)-1</f>
        <v>-3.4069030724469318E-2</v>
      </c>
      <c r="D1010" s="68">
        <f>'Growth Index'!D1010/MAX('Growth Index'!D$3:D1010)-1</f>
        <v>-1.8221757617528089E-2</v>
      </c>
      <c r="E1010" s="68">
        <f>'Growth Index'!E1010/MAX('Growth Index'!E$3:E1010)-1</f>
        <v>-1.4977650886773497E-2</v>
      </c>
    </row>
    <row r="1011" spans="1:5" x14ac:dyDescent="0.25">
      <c r="A1011" s="63">
        <f>'Daily Prices'!A1011</f>
        <v>43648</v>
      </c>
      <c r="B1011" s="67">
        <f>'Growth Index'!B1011/MAX('Growth Index'!B$3:B1011)-1</f>
        <v>-1.1203542697582058E-2</v>
      </c>
      <c r="C1011" s="67">
        <f>'Growth Index'!C1011/MAX('Growth Index'!C$3:C1011)-1</f>
        <v>-3.3668481976717235E-2</v>
      </c>
      <c r="D1011" s="67">
        <f>'Growth Index'!D1011/MAX('Growth Index'!D$3:D1011)-1</f>
        <v>-3.3268597635708219E-2</v>
      </c>
      <c r="E1011" s="67">
        <f>'Growth Index'!E1011/MAX('Growth Index'!E$3:E1011)-1</f>
        <v>-1.8375398115714203E-2</v>
      </c>
    </row>
    <row r="1012" spans="1:5" x14ac:dyDescent="0.25">
      <c r="A1012" s="60">
        <f>'Daily Prices'!A1012</f>
        <v>43649</v>
      </c>
      <c r="B1012" s="68">
        <f>'Growth Index'!B1012/MAX('Growth Index'!B$3:B1012)-1</f>
        <v>-1.0638075952837722E-2</v>
      </c>
      <c r="C1012" s="68">
        <f>'Growth Index'!C1012/MAX('Growth Index'!C$3:C1012)-1</f>
        <v>-1.9391420028001427E-2</v>
      </c>
      <c r="D1012" s="68">
        <f>'Growth Index'!D1012/MAX('Growth Index'!D$3:D1012)-1</f>
        <v>-4.8084828148850844E-2</v>
      </c>
      <c r="E1012" s="68">
        <f>'Growth Index'!E1012/MAX('Growth Index'!E$3:E1012)-1</f>
        <v>-1.6919130276134786E-2</v>
      </c>
    </row>
    <row r="1013" spans="1:5" x14ac:dyDescent="0.25">
      <c r="A1013" s="63">
        <f>'Daily Prices'!A1013</f>
        <v>43651</v>
      </c>
      <c r="B1013" s="67">
        <f>'Growth Index'!B1013/MAX('Growth Index'!B$3:B1013)-1</f>
        <v>-1.8730434031114962E-2</v>
      </c>
      <c r="C1013" s="67">
        <f>'Growth Index'!C1013/MAX('Growth Index'!C$3:C1013)-1</f>
        <v>-3.9942838103681044E-2</v>
      </c>
      <c r="D1013" s="67">
        <f>'Growth Index'!D1013/MAX('Growth Index'!D$3:D1013)-1</f>
        <v>-6.2673983503285124E-2</v>
      </c>
      <c r="E1013" s="67">
        <f>'Growth Index'!E1013/MAX('Growth Index'!E$3:E1013)-1</f>
        <v>-3.2092759197418386E-2</v>
      </c>
    </row>
    <row r="1014" spans="1:5" x14ac:dyDescent="0.25">
      <c r="A1014" s="60">
        <f>'Daily Prices'!A1014</f>
        <v>43654</v>
      </c>
      <c r="B1014" s="68">
        <f>'Growth Index'!B1014/MAX('Growth Index'!B$3:B1014)-1</f>
        <v>-3.8419206300248421E-2</v>
      </c>
      <c r="C1014" s="68">
        <f>'Growth Index'!C1014/MAX('Growth Index'!C$3:C1014)-1</f>
        <v>-3.1454976182879846E-2</v>
      </c>
      <c r="D1014" s="68">
        <f>'Growth Index'!D1014/MAX('Growth Index'!D$3:D1014)-1</f>
        <v>-5.5881051975755769E-2</v>
      </c>
      <c r="E1014" s="68">
        <f>'Growth Index'!E1014/MAX('Growth Index'!E$3:E1014)-1</f>
        <v>-3.2391684856918013E-2</v>
      </c>
    </row>
    <row r="1015" spans="1:5" x14ac:dyDescent="0.25">
      <c r="A1015" s="63">
        <f>'Daily Prices'!A1015</f>
        <v>43656</v>
      </c>
      <c r="B1015" s="67">
        <f>'Growth Index'!B1015/MAX('Growth Index'!B$3:B1015)-1</f>
        <v>-4.2480285648866412E-2</v>
      </c>
      <c r="C1015" s="67">
        <f>'Growth Index'!C1015/MAX('Growth Index'!C$3:C1015)-1</f>
        <v>-2.8790399253923682E-2</v>
      </c>
      <c r="D1015" s="67">
        <f>'Growth Index'!D1015/MAX('Growth Index'!D$3:D1015)-1</f>
        <v>-4.9038891132144324E-2</v>
      </c>
      <c r="E1015" s="67">
        <f>'Growth Index'!E1015/MAX('Growth Index'!E$3:E1015)-1</f>
        <v>-3.044912809946887E-2</v>
      </c>
    </row>
    <row r="1016" spans="1:5" x14ac:dyDescent="0.25">
      <c r="A1016" s="60">
        <f>'Daily Prices'!A1016</f>
        <v>43657</v>
      </c>
      <c r="B1016" s="68">
        <f>'Growth Index'!B1016/MAX('Growth Index'!B$3:B1016)-1</f>
        <v>-3.5872743410214181E-2</v>
      </c>
      <c r="C1016" s="68">
        <f>'Growth Index'!C1016/MAX('Growth Index'!C$3:C1016)-1</f>
        <v>-2.4264863968724737E-2</v>
      </c>
      <c r="D1016" s="68">
        <f>'Growth Index'!D1016/MAX('Growth Index'!D$3:D1016)-1</f>
        <v>-4.2147144200775477E-2</v>
      </c>
      <c r="E1016" s="68">
        <f>'Growth Index'!E1016/MAX('Growth Index'!E$3:E1016)-1</f>
        <v>-2.4526895152707229E-2</v>
      </c>
    </row>
    <row r="1017" spans="1:5" x14ac:dyDescent="0.25">
      <c r="A1017" s="63">
        <f>'Daily Prices'!A1017</f>
        <v>43661</v>
      </c>
      <c r="B1017" s="67">
        <f>'Growth Index'!B1017/MAX('Growth Index'!B$3:B1017)-1</f>
        <v>-3.4044972114071204E-2</v>
      </c>
      <c r="C1017" s="67">
        <f>'Growth Index'!C1017/MAX('Growth Index'!C$3:C1017)-1</f>
        <v>-2.3886299014277745E-2</v>
      </c>
      <c r="D1017" s="67">
        <f>'Growth Index'!D1017/MAX('Growth Index'!D$3:D1017)-1</f>
        <v>-3.7459316448672952E-2</v>
      </c>
      <c r="E1017" s="67">
        <f>'Growth Index'!E1017/MAX('Growth Index'!E$3:E1017)-1</f>
        <v>-2.2388506779711048E-2</v>
      </c>
    </row>
    <row r="1018" spans="1:5" x14ac:dyDescent="0.25">
      <c r="A1018" s="60">
        <f>'Daily Prices'!A1018</f>
        <v>43662</v>
      </c>
      <c r="B1018" s="68">
        <f>'Growth Index'!B1018/MAX('Growth Index'!B$3:B1018)-1</f>
        <v>-2.8225656246880559E-2</v>
      </c>
      <c r="C1018" s="68">
        <f>'Growth Index'!C1018/MAX('Growth Index'!C$3:C1018)-1</f>
        <v>-2.3157707699451247E-2</v>
      </c>
      <c r="D1018" s="68">
        <f>'Growth Index'!D1018/MAX('Growth Index'!D$3:D1018)-1</f>
        <v>-2.8784669828875509E-2</v>
      </c>
      <c r="E1018" s="68">
        <f>'Growth Index'!E1018/MAX('Growth Index'!E$3:E1018)-1</f>
        <v>-1.7686620770959505E-2</v>
      </c>
    </row>
    <row r="1019" spans="1:5" x14ac:dyDescent="0.25">
      <c r="A1019" s="63">
        <f>'Daily Prices'!A1019</f>
        <v>43663</v>
      </c>
      <c r="B1019" s="67">
        <f>'Growth Index'!B1019/MAX('Growth Index'!B$3:B1019)-1</f>
        <v>-2.6124712610281375E-2</v>
      </c>
      <c r="C1019" s="67">
        <f>'Growth Index'!C1019/MAX('Growth Index'!C$3:C1019)-1</f>
        <v>-2.0844266404850598E-2</v>
      </c>
      <c r="D1019" s="67">
        <f>'Growth Index'!D1019/MAX('Growth Index'!D$3:D1019)-1</f>
        <v>-2.6355498115531284E-2</v>
      </c>
      <c r="E1019" s="67">
        <f>'Growth Index'!E1019/MAX('Growth Index'!E$3:E1019)-1</f>
        <v>-1.5381863875280066E-2</v>
      </c>
    </row>
    <row r="1020" spans="1:5" x14ac:dyDescent="0.25">
      <c r="A1020" s="60">
        <f>'Daily Prices'!A1020</f>
        <v>43664</v>
      </c>
      <c r="B1020" s="68">
        <f>'Growth Index'!B1020/MAX('Growth Index'!B$3:B1020)-1</f>
        <v>-3.4026346727222156E-2</v>
      </c>
      <c r="C1020" s="68">
        <f>'Growth Index'!C1020/MAX('Growth Index'!C$3:C1020)-1</f>
        <v>-1.5822078908506954E-2</v>
      </c>
      <c r="D1020" s="68">
        <f>'Growth Index'!D1020/MAX('Growth Index'!D$3:D1020)-1</f>
        <v>-4.0531305189225098E-2</v>
      </c>
      <c r="E1020" s="68">
        <f>'Growth Index'!E1020/MAX('Growth Index'!E$3:E1020)-1</f>
        <v>-2.0059094592256299E-2</v>
      </c>
    </row>
    <row r="1021" spans="1:5" x14ac:dyDescent="0.25">
      <c r="A1021" s="63">
        <f>'Daily Prices'!A1021</f>
        <v>43665</v>
      </c>
      <c r="B1021" s="67">
        <f>'Growth Index'!B1021/MAX('Growth Index'!B$3:B1021)-1</f>
        <v>-4.7944477473464309E-2</v>
      </c>
      <c r="C1021" s="67">
        <f>'Growth Index'!C1021/MAX('Growth Index'!C$3:C1021)-1</f>
        <v>-2.4807399783943751E-5</v>
      </c>
      <c r="D1021" s="67">
        <f>'Growth Index'!D1021/MAX('Growth Index'!D$3:D1021)-1</f>
        <v>-5.1395589598544067E-2</v>
      </c>
      <c r="E1021" s="67">
        <f>'Growth Index'!E1021/MAX('Growth Index'!E$3:E1021)-1</f>
        <v>-2.1332031441941957E-2</v>
      </c>
    </row>
    <row r="1022" spans="1:5" x14ac:dyDescent="0.25">
      <c r="A1022" s="60">
        <f>'Daily Prices'!A1022</f>
        <v>43668</v>
      </c>
      <c r="B1022" s="68">
        <f>'Growth Index'!B1022/MAX('Growth Index'!B$3:B1022)-1</f>
        <v>-5.5540655246076653E-2</v>
      </c>
      <c r="C1022" s="68">
        <f>'Growth Index'!C1022/MAX('Growth Index'!C$3:C1022)-1</f>
        <v>-7.9218296647296516E-3</v>
      </c>
      <c r="D1022" s="68">
        <f>'Growth Index'!D1022/MAX('Growth Index'!D$3:D1022)-1</f>
        <v>-5.3355166557275235E-2</v>
      </c>
      <c r="E1022" s="68">
        <f>'Growth Index'!E1022/MAX('Growth Index'!E$3:E1022)-1</f>
        <v>-2.7372590683101716E-2</v>
      </c>
    </row>
    <row r="1023" spans="1:5" x14ac:dyDescent="0.25">
      <c r="A1023" s="63">
        <f>'Daily Prices'!A1023</f>
        <v>43669</v>
      </c>
      <c r="B1023" s="67">
        <f>'Growth Index'!B1023/MAX('Growth Index'!B$3:B1023)-1</f>
        <v>-5.6742365205592504E-2</v>
      </c>
      <c r="C1023" s="67">
        <f>'Growth Index'!C1023/MAX('Growth Index'!C$3:C1023)-1</f>
        <v>-7.6175860665496087E-3</v>
      </c>
      <c r="D1023" s="67">
        <f>'Growth Index'!D1023/MAX('Growth Index'!D$3:D1023)-1</f>
        <v>-5.6815552112161605E-2</v>
      </c>
      <c r="E1023" s="67">
        <f>'Growth Index'!E1023/MAX('Growth Index'!E$3:E1023)-1</f>
        <v>-2.8691153218475041E-2</v>
      </c>
    </row>
    <row r="1024" spans="1:5" x14ac:dyDescent="0.25">
      <c r="A1024" s="60">
        <f>'Daily Prices'!A1024</f>
        <v>43670</v>
      </c>
      <c r="B1024" s="68">
        <f>'Growth Index'!B1024/MAX('Growth Index'!B$3:B1024)-1</f>
        <v>-6.009716988488556E-2</v>
      </c>
      <c r="C1024" s="68">
        <f>'Growth Index'!C1024/MAX('Growth Index'!C$3:C1024)-1</f>
        <v>-7.814330932327973E-3</v>
      </c>
      <c r="D1024" s="68">
        <f>'Growth Index'!D1024/MAX('Growth Index'!D$3:D1024)-1</f>
        <v>-6.5886715340321089E-2</v>
      </c>
      <c r="E1024" s="68">
        <f>'Growth Index'!E1024/MAX('Growth Index'!E$3:E1024)-1</f>
        <v>-3.2607047270822975E-2</v>
      </c>
    </row>
    <row r="1025" spans="1:5" x14ac:dyDescent="0.25">
      <c r="A1025" s="63">
        <f>'Daily Prices'!A1025</f>
        <v>43671</v>
      </c>
      <c r="B1025" s="67">
        <f>'Growth Index'!B1025/MAX('Growth Index'!B$3:B1025)-1</f>
        <v>-6.0511150149922366E-2</v>
      </c>
      <c r="C1025" s="67">
        <f>'Growth Index'!C1025/MAX('Growth Index'!C$3:C1025)-1</f>
        <v>-1.4056215584773768E-2</v>
      </c>
      <c r="D1025" s="67">
        <f>'Growth Index'!D1025/MAX('Growth Index'!D$3:D1025)-1</f>
        <v>-6.7738028378680371E-2</v>
      </c>
      <c r="E1025" s="67">
        <f>'Growth Index'!E1025/MAX('Growth Index'!E$3:E1025)-1</f>
        <v>-3.5744419720720844E-2</v>
      </c>
    </row>
    <row r="1026" spans="1:5" x14ac:dyDescent="0.25">
      <c r="A1026" s="60">
        <f>'Daily Prices'!A1026</f>
        <v>43672</v>
      </c>
      <c r="B1026" s="68">
        <f>'Growth Index'!B1026/MAX('Growth Index'!B$3:B1026)-1</f>
        <v>-5.9224508426373945E-2</v>
      </c>
      <c r="C1026" s="68">
        <f>'Growth Index'!C1026/MAX('Growth Index'!C$3:C1026)-1</f>
        <v>-1.3515999159371406E-2</v>
      </c>
      <c r="D1026" s="68">
        <f>'Growth Index'!D1026/MAX('Growth Index'!D$3:D1026)-1</f>
        <v>-6.7460602082727417E-2</v>
      </c>
      <c r="E1026" s="68">
        <f>'Growth Index'!E1026/MAX('Growth Index'!E$3:E1026)-1</f>
        <v>-3.5050834347984838E-2</v>
      </c>
    </row>
    <row r="1027" spans="1:5" x14ac:dyDescent="0.25">
      <c r="A1027" s="63">
        <f>'Daily Prices'!A1027</f>
        <v>43675</v>
      </c>
      <c r="B1027" s="67">
        <f>'Growth Index'!B1027/MAX('Growth Index'!B$3:B1027)-1</f>
        <v>-6.4102373072955965E-2</v>
      </c>
      <c r="C1027" s="67">
        <f>'Growth Index'!C1027/MAX('Growth Index'!C$3:C1027)-1</f>
        <v>-1.6428448400004902E-2</v>
      </c>
      <c r="D1027" s="67">
        <f>'Growth Index'!D1027/MAX('Growth Index'!D$3:D1027)-1</f>
        <v>-7.2396083552680901E-2</v>
      </c>
      <c r="E1027" s="67">
        <f>'Growth Index'!E1027/MAX('Growth Index'!E$3:E1027)-1</f>
        <v>-3.9223447002097789E-2</v>
      </c>
    </row>
    <row r="1028" spans="1:5" x14ac:dyDescent="0.25">
      <c r="A1028" s="60">
        <f>'Daily Prices'!A1028</f>
        <v>43676</v>
      </c>
      <c r="B1028" s="68">
        <f>'Growth Index'!B1028/MAX('Growth Index'!B$3:B1028)-1</f>
        <v>-7.1282583872601002E-2</v>
      </c>
      <c r="C1028" s="68">
        <f>'Growth Index'!C1028/MAX('Growth Index'!C$3:C1028)-1</f>
        <v>-9.3007580576651705E-3</v>
      </c>
      <c r="D1028" s="68">
        <f>'Growth Index'!D1028/MAX('Growth Index'!D$3:D1028)-1</f>
        <v>-8.5244304302814489E-2</v>
      </c>
      <c r="E1028" s="68">
        <f>'Growth Index'!E1028/MAX('Growth Index'!E$3:E1028)-1</f>
        <v>-4.2642079529622623E-2</v>
      </c>
    </row>
    <row r="1029" spans="1:5" x14ac:dyDescent="0.25">
      <c r="A1029" s="63">
        <f>'Daily Prices'!A1029</f>
        <v>43677</v>
      </c>
      <c r="B1029" s="67">
        <f>'Growth Index'!B1029/MAX('Growth Index'!B$3:B1029)-1</f>
        <v>-6.9199520607376885E-2</v>
      </c>
      <c r="C1029" s="67">
        <f>'Growth Index'!C1029/MAX('Growth Index'!C$3:C1029)-1</f>
        <v>-8.5071229507187596E-3</v>
      </c>
      <c r="D1029" s="67">
        <f>'Growth Index'!D1029/MAX('Growth Index'!D$3:D1029)-1</f>
        <v>-7.8717343203394519E-2</v>
      </c>
      <c r="E1029" s="67">
        <f>'Growth Index'!E1029/MAX('Growth Index'!E$3:E1029)-1</f>
        <v>-3.9641837581565031E-2</v>
      </c>
    </row>
    <row r="1030" spans="1:5" x14ac:dyDescent="0.25">
      <c r="A1030" s="60">
        <f>'Daily Prices'!A1030</f>
        <v>43678</v>
      </c>
      <c r="B1030" s="68">
        <f>'Growth Index'!B1030/MAX('Growth Index'!B$3:B1030)-1</f>
        <v>-8.0692625985842481E-2</v>
      </c>
      <c r="C1030" s="68">
        <f>'Growth Index'!C1030/MAX('Growth Index'!C$3:C1030)-1</f>
        <v>-2.317414512288718E-2</v>
      </c>
      <c r="D1030" s="68">
        <f>'Growth Index'!D1030/MAX('Growth Index'!D$3:D1030)-1</f>
        <v>-0.10046215161008787</v>
      </c>
      <c r="E1030" s="68">
        <f>'Growth Index'!E1030/MAX('Growth Index'!E$3:E1030)-1</f>
        <v>-5.5681968270269722E-2</v>
      </c>
    </row>
    <row r="1031" spans="1:5" x14ac:dyDescent="0.25">
      <c r="A1031" s="63">
        <f>'Daily Prices'!A1031</f>
        <v>43679</v>
      </c>
      <c r="B1031" s="67">
        <f>'Growth Index'!B1031/MAX('Growth Index'!B$3:B1031)-1</f>
        <v>-7.8211724457517562E-2</v>
      </c>
      <c r="C1031" s="67">
        <f>'Growth Index'!C1031/MAX('Growth Index'!C$3:C1031)-1</f>
        <v>0</v>
      </c>
      <c r="D1031" s="67">
        <f>'Growth Index'!D1031/MAX('Growth Index'!D$3:D1031)-1</f>
        <v>-0.12205674382726528</v>
      </c>
      <c r="E1031" s="67">
        <f>'Growth Index'!E1031/MAX('Growth Index'!E$3:E1031)-1</f>
        <v>-4.8053012450869459E-2</v>
      </c>
    </row>
    <row r="1032" spans="1:5" x14ac:dyDescent="0.25">
      <c r="A1032" s="60">
        <f>'Daily Prices'!A1032</f>
        <v>43682</v>
      </c>
      <c r="B1032" s="68">
        <f>'Growth Index'!B1032/MAX('Growth Index'!B$3:B1032)-1</f>
        <v>-8.8601710257522726E-2</v>
      </c>
      <c r="C1032" s="68">
        <f>'Growth Index'!C1032/MAX('Growth Index'!C$3:C1032)-1</f>
        <v>0</v>
      </c>
      <c r="D1032" s="68">
        <f>'Growth Index'!D1032/MAX('Growth Index'!D$3:D1032)-1</f>
        <v>-7.382652060059447E-2</v>
      </c>
      <c r="E1032" s="68">
        <f>'Growth Index'!E1032/MAX('Growth Index'!E$3:E1032)-1</f>
        <v>-2.1980802617634132E-2</v>
      </c>
    </row>
    <row r="1033" spans="1:5" x14ac:dyDescent="0.25">
      <c r="A1033" s="63">
        <f>'Daily Prices'!A1033</f>
        <v>43684</v>
      </c>
      <c r="B1033" s="67">
        <f>'Growth Index'!B1033/MAX('Growth Index'!B$3:B1033)-1</f>
        <v>-8.8833658408419058E-2</v>
      </c>
      <c r="C1033" s="67">
        <f>'Growth Index'!C1033/MAX('Growth Index'!C$3:C1033)-1</f>
        <v>0</v>
      </c>
      <c r="D1033" s="67">
        <f>'Growth Index'!D1033/MAX('Growth Index'!D$3:D1033)-1</f>
        <v>-8.8522887176213372E-2</v>
      </c>
      <c r="E1033" s="67">
        <f>'Growth Index'!E1033/MAX('Growth Index'!E$3:E1033)-1</f>
        <v>-1.4976328946894601E-2</v>
      </c>
    </row>
    <row r="1034" spans="1:5" x14ac:dyDescent="0.25">
      <c r="A1034" s="60">
        <f>'Daily Prices'!A1034</f>
        <v>43685</v>
      </c>
      <c r="B1034" s="68">
        <f>'Growth Index'!B1034/MAX('Growth Index'!B$3:B1034)-1</f>
        <v>-7.3017973249971613E-2</v>
      </c>
      <c r="C1034" s="68">
        <f>'Growth Index'!C1034/MAX('Growth Index'!C$3:C1034)-1</f>
        <v>-1.5960998235522439E-2</v>
      </c>
      <c r="D1034" s="68">
        <f>'Growth Index'!D1034/MAX('Growth Index'!D$3:D1034)-1</f>
        <v>-0.1029860542537574</v>
      </c>
      <c r="E1034" s="68">
        <f>'Growth Index'!E1034/MAX('Growth Index'!E$3:E1034)-1</f>
        <v>-2.0824868930629292E-2</v>
      </c>
    </row>
    <row r="1035" spans="1:5" x14ac:dyDescent="0.25">
      <c r="A1035" s="63">
        <f>'Daily Prices'!A1035</f>
        <v>43690</v>
      </c>
      <c r="B1035" s="67">
        <f>'Growth Index'!B1035/MAX('Growth Index'!B$3:B1035)-1</f>
        <v>-8.2186630349646239E-2</v>
      </c>
      <c r="C1035" s="67">
        <f>'Growth Index'!C1035/MAX('Growth Index'!C$3:C1035)-1</f>
        <v>-5.6812042273899355E-3</v>
      </c>
      <c r="D1035" s="67">
        <f>'Growth Index'!D1035/MAX('Growth Index'!D$3:D1035)-1</f>
        <v>-0.11779114536461288</v>
      </c>
      <c r="E1035" s="67">
        <f>'Growth Index'!E1035/MAX('Growth Index'!E$3:E1035)-1</f>
        <v>-2.4487088256715861E-2</v>
      </c>
    </row>
    <row r="1036" spans="1:5" x14ac:dyDescent="0.25">
      <c r="A1036" s="60">
        <f>'Daily Prices'!A1036</f>
        <v>43691</v>
      </c>
      <c r="B1036" s="68">
        <f>'Growth Index'!B1036/MAX('Growth Index'!B$3:B1036)-1</f>
        <v>-7.3411093081737433E-2</v>
      </c>
      <c r="C1036" s="68">
        <f>'Growth Index'!C1036/MAX('Growth Index'!C$3:C1036)-1</f>
        <v>0</v>
      </c>
      <c r="D1036" s="68">
        <f>'Growth Index'!D1036/MAX('Growth Index'!D$3:D1036)-1</f>
        <v>-0.10475346275382846</v>
      </c>
      <c r="E1036" s="68">
        <f>'Growth Index'!E1036/MAX('Growth Index'!E$3:E1036)-1</f>
        <v>-1.0587849954893813E-2</v>
      </c>
    </row>
    <row r="1037" spans="1:5" x14ac:dyDescent="0.25">
      <c r="A1037" s="63">
        <f>'Daily Prices'!A1037</f>
        <v>43693</v>
      </c>
      <c r="B1037" s="67">
        <f>'Growth Index'!B1037/MAX('Growth Index'!B$3:B1037)-1</f>
        <v>-7.2447539735400968E-2</v>
      </c>
      <c r="C1037" s="67">
        <f>'Growth Index'!C1037/MAX('Growth Index'!C$3:C1037)-1</f>
        <v>-3.3423918186507029E-3</v>
      </c>
      <c r="D1037" s="67">
        <f>'Growth Index'!D1037/MAX('Growth Index'!D$3:D1037)-1</f>
        <v>-0.100426965835967</v>
      </c>
      <c r="E1037" s="67">
        <f>'Growth Index'!E1037/MAX('Growth Index'!E$3:E1037)-1</f>
        <v>-1.0167513793037375E-2</v>
      </c>
    </row>
    <row r="1038" spans="1:5" x14ac:dyDescent="0.25">
      <c r="A1038" s="60">
        <f>'Daily Prices'!A1038</f>
        <v>43696</v>
      </c>
      <c r="B1038" s="68">
        <f>'Growth Index'!B1038/MAX('Growth Index'!B$3:B1038)-1</f>
        <v>-7.1152206164656007E-2</v>
      </c>
      <c r="C1038" s="68">
        <f>'Growth Index'!C1038/MAX('Growth Index'!C$3:C1038)-1</f>
        <v>-1.1603878145754143E-2</v>
      </c>
      <c r="D1038" s="68">
        <f>'Growth Index'!D1038/MAX('Growth Index'!D$3:D1038)-1</f>
        <v>-0.10001150304153972</v>
      </c>
      <c r="E1038" s="68">
        <f>'Growth Index'!E1038/MAX('Growth Index'!E$3:E1038)-1</f>
        <v>-1.2897641419050476E-2</v>
      </c>
    </row>
    <row r="1039" spans="1:5" x14ac:dyDescent="0.25">
      <c r="A1039" s="63">
        <f>'Daily Prices'!A1039</f>
        <v>43697</v>
      </c>
      <c r="B1039" s="67">
        <f>'Growth Index'!B1039/MAX('Growth Index'!B$3:B1039)-1</f>
        <v>-7.3001831248035498E-2</v>
      </c>
      <c r="C1039" s="67">
        <f>'Growth Index'!C1039/MAX('Growth Index'!C$3:C1039)-1</f>
        <v>-6.6854299026030128E-3</v>
      </c>
      <c r="D1039" s="67">
        <f>'Growth Index'!D1039/MAX('Growth Index'!D$3:D1039)-1</f>
        <v>-0.10747900694919055</v>
      </c>
      <c r="E1039" s="67">
        <f>'Growth Index'!E1039/MAX('Growth Index'!E$3:E1039)-1</f>
        <v>-1.3979620721545238E-2</v>
      </c>
    </row>
    <row r="1040" spans="1:5" x14ac:dyDescent="0.25">
      <c r="A1040" s="60">
        <f>'Daily Prices'!A1040</f>
        <v>43698</v>
      </c>
      <c r="B1040" s="68">
        <f>'Growth Index'!B1040/MAX('Growth Index'!B$3:B1040)-1</f>
        <v>-7.9648362629825664E-2</v>
      </c>
      <c r="C1040" s="68">
        <f>'Growth Index'!C1040/MAX('Growth Index'!C$3:C1040)-1</f>
        <v>-8.7650193210235816E-3</v>
      </c>
      <c r="D1040" s="68">
        <f>'Growth Index'!D1040/MAX('Growth Index'!D$3:D1040)-1</f>
        <v>-0.12083742142407661</v>
      </c>
      <c r="E1040" s="68">
        <f>'Growth Index'!E1040/MAX('Growth Index'!E$3:E1040)-1</f>
        <v>-2.1353610998343764E-2</v>
      </c>
    </row>
    <row r="1041" spans="1:5" x14ac:dyDescent="0.25">
      <c r="A1041" s="63">
        <f>'Daily Prices'!A1041</f>
        <v>43699</v>
      </c>
      <c r="B1041" s="67">
        <f>'Growth Index'!B1041/MAX('Growth Index'!B$3:B1041)-1</f>
        <v>-9.4236758964150957E-2</v>
      </c>
      <c r="C1041" s="67">
        <f>'Growth Index'!C1041/MAX('Growth Index'!C$3:C1041)-1</f>
        <v>-2.4062303668065388E-3</v>
      </c>
      <c r="D1041" s="67">
        <f>'Growth Index'!D1041/MAX('Growth Index'!D$3:D1041)-1</f>
        <v>-0.13849391353772667</v>
      </c>
      <c r="E1041" s="67">
        <f>'Growth Index'!E1041/MAX('Growth Index'!E$3:E1041)-1</f>
        <v>-2.9392460718530633E-2</v>
      </c>
    </row>
    <row r="1042" spans="1:5" x14ac:dyDescent="0.25">
      <c r="A1042" s="60">
        <f>'Daily Prices'!A1042</f>
        <v>43700</v>
      </c>
      <c r="B1042" s="68">
        <f>'Growth Index'!B1042/MAX('Growth Index'!B$3:B1042)-1</f>
        <v>-8.8568929576667732E-2</v>
      </c>
      <c r="C1042" s="68">
        <f>'Growth Index'!C1042/MAX('Growth Index'!C$3:C1042)-1</f>
        <v>-4.4815728989565651E-3</v>
      </c>
      <c r="D1042" s="68">
        <f>'Growth Index'!D1042/MAX('Growth Index'!D$3:D1042)-1</f>
        <v>-0.13025638249643068</v>
      </c>
      <c r="E1042" s="68">
        <f>'Growth Index'!E1042/MAX('Growth Index'!E$3:E1042)-1</f>
        <v>-2.5593842795477273E-2</v>
      </c>
    </row>
    <row r="1043" spans="1:5" x14ac:dyDescent="0.25">
      <c r="A1043" s="63">
        <f>'Daily Prices'!A1043</f>
        <v>43703</v>
      </c>
      <c r="B1043" s="67">
        <f>'Growth Index'!B1043/MAX('Growth Index'!B$3:B1043)-1</f>
        <v>-6.8876680568655702E-2</v>
      </c>
      <c r="C1043" s="67">
        <f>'Growth Index'!C1043/MAX('Growth Index'!C$3:C1043)-1</f>
        <v>-4.4815728989565651E-3</v>
      </c>
      <c r="D1043" s="67">
        <f>'Growth Index'!D1043/MAX('Growth Index'!D$3:D1043)-1</f>
        <v>-0.11356749917110454</v>
      </c>
      <c r="E1043" s="67">
        <f>'Growth Index'!E1043/MAX('Growth Index'!E$3:E1043)-1</f>
        <v>-1.3668825678538776E-2</v>
      </c>
    </row>
    <row r="1044" spans="1:5" x14ac:dyDescent="0.25">
      <c r="A1044" s="60">
        <f>'Daily Prices'!A1044</f>
        <v>43704</v>
      </c>
      <c r="B1044" s="68">
        <f>'Growth Index'!B1044/MAX('Growth Index'!B$3:B1044)-1</f>
        <v>-6.5222379668826158E-2</v>
      </c>
      <c r="C1044" s="68">
        <f>'Growth Index'!C1044/MAX('Growth Index'!C$3:C1044)-1</f>
        <v>0</v>
      </c>
      <c r="D1044" s="68">
        <f>'Growth Index'!D1044/MAX('Growth Index'!D$3:D1044)-1</f>
        <v>-0.10445979686981943</v>
      </c>
      <c r="E1044" s="68">
        <f>'Growth Index'!E1044/MAX('Growth Index'!E$3:E1044)-1</f>
        <v>-2.8151922629442439E-3</v>
      </c>
    </row>
    <row r="1045" spans="1:5" x14ac:dyDescent="0.25">
      <c r="A1045" s="63">
        <f>'Daily Prices'!A1045</f>
        <v>43705</v>
      </c>
      <c r="B1045" s="67">
        <f>'Growth Index'!B1045/MAX('Growth Index'!B$3:B1045)-1</f>
        <v>-6.9926655709972807E-2</v>
      </c>
      <c r="C1045" s="67">
        <f>'Growth Index'!C1045/MAX('Growth Index'!C$3:C1045)-1</f>
        <v>0</v>
      </c>
      <c r="D1045" s="67">
        <f>'Growth Index'!D1045/MAX('Growth Index'!D$3:D1045)-1</f>
        <v>-0.1113129030293597</v>
      </c>
      <c r="E1045" s="67">
        <f>'Growth Index'!E1045/MAX('Growth Index'!E$3:E1045)-1</f>
        <v>-4.1230738123482213E-3</v>
      </c>
    </row>
    <row r="1046" spans="1:5" x14ac:dyDescent="0.25">
      <c r="A1046" s="60">
        <f>'Daily Prices'!A1046</f>
        <v>43706</v>
      </c>
      <c r="B1046" s="68">
        <f>'Growth Index'!B1046/MAX('Growth Index'!B$3:B1046)-1</f>
        <v>-7.9435784881252247E-2</v>
      </c>
      <c r="C1046" s="68">
        <f>'Growth Index'!C1046/MAX('Growth Index'!C$3:C1046)-1</f>
        <v>0</v>
      </c>
      <c r="D1046" s="68">
        <f>'Growth Index'!D1046/MAX('Growth Index'!D$3:D1046)-1</f>
        <v>-0.11854899280721576</v>
      </c>
      <c r="E1046" s="68">
        <f>'Growth Index'!E1046/MAX('Growth Index'!E$3:E1046)-1</f>
        <v>-9.4694278000163612E-3</v>
      </c>
    </row>
    <row r="1047" spans="1:5" x14ac:dyDescent="0.25">
      <c r="A1047" s="63">
        <f>'Daily Prices'!A1047</f>
        <v>43707</v>
      </c>
      <c r="B1047" s="67">
        <f>'Growth Index'!B1047/MAX('Growth Index'!B$3:B1047)-1</f>
        <v>-7.2883125449182407E-2</v>
      </c>
      <c r="C1047" s="67">
        <f>'Growth Index'!C1047/MAX('Growth Index'!C$3:C1047)-1</f>
        <v>-9.6208243619921863E-3</v>
      </c>
      <c r="D1047" s="67">
        <f>'Growth Index'!D1047/MAX('Growth Index'!D$3:D1047)-1</f>
        <v>-0.11297204760905899</v>
      </c>
      <c r="E1047" s="67">
        <f>'Growth Index'!E1047/MAX('Growth Index'!E$3:E1047)-1</f>
        <v>-9.2859825197931789E-3</v>
      </c>
    </row>
    <row r="1048" spans="1:5" x14ac:dyDescent="0.25">
      <c r="A1048" s="60">
        <f>'Daily Prices'!A1048</f>
        <v>43712</v>
      </c>
      <c r="B1048" s="68">
        <f>'Growth Index'!B1048/MAX('Growth Index'!B$3:B1048)-1</f>
        <v>-8.7983347414126056E-2</v>
      </c>
      <c r="C1048" s="68">
        <f>'Growth Index'!C1048/MAX('Growth Index'!C$3:C1048)-1</f>
        <v>0</v>
      </c>
      <c r="D1048" s="68">
        <f>'Growth Index'!D1048/MAX('Growth Index'!D$3:D1048)-1</f>
        <v>-9.6176254433373853E-2</v>
      </c>
      <c r="E1048" s="68">
        <f>'Growth Index'!E1048/MAX('Growth Index'!E$3:E1048)-1</f>
        <v>-1.2422549632696844E-3</v>
      </c>
    </row>
    <row r="1049" spans="1:5" x14ac:dyDescent="0.25">
      <c r="A1049" s="63">
        <f>'Daily Prices'!A1049</f>
        <v>43713</v>
      </c>
      <c r="B1049" s="67">
        <f>'Growth Index'!B1049/MAX('Growth Index'!B$3:B1049)-1</f>
        <v>-8.9978002176438698E-2</v>
      </c>
      <c r="C1049" s="67">
        <f>'Growth Index'!C1049/MAX('Growth Index'!C$3:C1049)-1</f>
        <v>-1.3205759027259956E-2</v>
      </c>
      <c r="D1049" s="67">
        <f>'Growth Index'!D1049/MAX('Growth Index'!D$3:D1049)-1</f>
        <v>-7.90624344495795E-2</v>
      </c>
      <c r="E1049" s="67">
        <f>'Growth Index'!E1049/MAX('Growth Index'!E$3:E1049)-1</f>
        <v>-1.4998900118348146E-3</v>
      </c>
    </row>
    <row r="1050" spans="1:5" x14ac:dyDescent="0.25">
      <c r="A1050" s="60">
        <f>'Daily Prices'!A1050</f>
        <v>43717</v>
      </c>
      <c r="B1050" s="68">
        <f>'Growth Index'!B1050/MAX('Growth Index'!B$3:B1050)-1</f>
        <v>-7.7535498745642584E-2</v>
      </c>
      <c r="C1050" s="68">
        <f>'Growth Index'!C1050/MAX('Growth Index'!C$3:C1050)-1</f>
        <v>-2.756667271884361E-2</v>
      </c>
      <c r="D1050" s="68">
        <f>'Growth Index'!D1050/MAX('Growth Index'!D$3:D1050)-1</f>
        <v>-0.1039076508759228</v>
      </c>
      <c r="E1050" s="68">
        <f>'Growth Index'!E1050/MAX('Growth Index'!E$3:E1050)-1</f>
        <v>-1.1298039125588799E-2</v>
      </c>
    </row>
    <row r="1051" spans="1:5" x14ac:dyDescent="0.25">
      <c r="A1051" s="63">
        <f>'Daily Prices'!A1051</f>
        <v>43720</v>
      </c>
      <c r="B1051" s="67">
        <f>'Growth Index'!B1051/MAX('Growth Index'!B$3:B1051)-1</f>
        <v>-7.8557908314422553E-2</v>
      </c>
      <c r="C1051" s="67">
        <f>'Growth Index'!C1051/MAX('Growth Index'!C$3:C1051)-1</f>
        <v>-3.3801076042110245E-2</v>
      </c>
      <c r="D1051" s="67">
        <f>'Growth Index'!D1051/MAX('Growth Index'!D$3:D1051)-1</f>
        <v>-6.4614614275951165E-2</v>
      </c>
      <c r="E1051" s="67">
        <f>'Growth Index'!E1051/MAX('Growth Index'!E$3:E1051)-1</f>
        <v>-1.1560962828428556E-3</v>
      </c>
    </row>
    <row r="1052" spans="1:5" x14ac:dyDescent="0.25">
      <c r="A1052" s="60">
        <f>'Daily Prices'!A1052</f>
        <v>43721</v>
      </c>
      <c r="B1052" s="68">
        <f>'Growth Index'!B1052/MAX('Growth Index'!B$3:B1052)-1</f>
        <v>-7.1586798524472361E-2</v>
      </c>
      <c r="C1052" s="68">
        <f>'Growth Index'!C1052/MAX('Growth Index'!C$3:C1052)-1</f>
        <v>-4.1392682780673873E-2</v>
      </c>
      <c r="D1052" s="68">
        <f>'Growth Index'!D1052/MAX('Growth Index'!D$3:D1052)-1</f>
        <v>-9.1765852206215581E-2</v>
      </c>
      <c r="E1052" s="68">
        <f>'Growth Index'!E1052/MAX('Growth Index'!E$3:E1052)-1</f>
        <v>-1.0726302196943482E-2</v>
      </c>
    </row>
    <row r="1053" spans="1:5" x14ac:dyDescent="0.25">
      <c r="A1053" s="63">
        <f>'Daily Prices'!A1053</f>
        <v>43724</v>
      </c>
      <c r="B1053" s="67">
        <f>'Growth Index'!B1053/MAX('Growth Index'!B$3:B1053)-1</f>
        <v>-7.8085320165433569E-2</v>
      </c>
      <c r="C1053" s="67">
        <f>'Growth Index'!C1053/MAX('Growth Index'!C$3:C1053)-1</f>
        <v>-3.6276599978600665E-2</v>
      </c>
      <c r="D1053" s="67">
        <f>'Growth Index'!D1053/MAX('Growth Index'!D$3:D1053)-1</f>
        <v>-9.9953311184339366E-2</v>
      </c>
      <c r="E1053" s="67">
        <f>'Growth Index'!E1053/MAX('Growth Index'!E$3:E1053)-1</f>
        <v>-1.3367160665921585E-2</v>
      </c>
    </row>
    <row r="1054" spans="1:5" x14ac:dyDescent="0.25">
      <c r="A1054" s="60">
        <f>'Daily Prices'!A1054</f>
        <v>43725</v>
      </c>
      <c r="B1054" s="68">
        <f>'Growth Index'!B1054/MAX('Growth Index'!B$3:B1054)-1</f>
        <v>-9.4034114755230602E-2</v>
      </c>
      <c r="C1054" s="68">
        <f>'Growth Index'!C1054/MAX('Growth Index'!C$3:C1054)-1</f>
        <v>-3.4836384982196544E-2</v>
      </c>
      <c r="D1054" s="68">
        <f>'Growth Index'!D1054/MAX('Growth Index'!D$3:D1054)-1</f>
        <v>-0.11858959177735506</v>
      </c>
      <c r="E1054" s="68">
        <f>'Growth Index'!E1054/MAX('Growth Index'!E$3:E1054)-1</f>
        <v>-2.4026636296276105E-2</v>
      </c>
    </row>
    <row r="1055" spans="1:5" x14ac:dyDescent="0.25">
      <c r="A1055" s="63">
        <f>'Daily Prices'!A1055</f>
        <v>43726</v>
      </c>
      <c r="B1055" s="67">
        <f>'Growth Index'!B1055/MAX('Growth Index'!B$3:B1055)-1</f>
        <v>-9.1978120385560747E-2</v>
      </c>
      <c r="C1055" s="67">
        <f>'Growth Index'!C1055/MAX('Growth Index'!C$3:C1055)-1</f>
        <v>-3.9249205168600754E-2</v>
      </c>
      <c r="D1055" s="67">
        <f>'Growth Index'!D1055/MAX('Growth Index'!D$3:D1055)-1</f>
        <v>-0.11447691610222788</v>
      </c>
      <c r="E1055" s="67">
        <f>'Growth Index'!E1055/MAX('Growth Index'!E$3:E1055)-1</f>
        <v>-2.3780900555418483E-2</v>
      </c>
    </row>
    <row r="1056" spans="1:5" x14ac:dyDescent="0.25">
      <c r="A1056" s="60">
        <f>'Daily Prices'!A1056</f>
        <v>43727</v>
      </c>
      <c r="B1056" s="68">
        <f>'Growth Index'!B1056/MAX('Growth Index'!B$3:B1056)-1</f>
        <v>-0.10366021135592351</v>
      </c>
      <c r="C1056" s="68">
        <f>'Growth Index'!C1056/MAX('Growth Index'!C$3:C1056)-1</f>
        <v>-3.7955068993494545E-2</v>
      </c>
      <c r="D1056" s="68">
        <f>'Growth Index'!D1056/MAX('Growth Index'!D$3:D1056)-1</f>
        <v>-0.10148714179142249</v>
      </c>
      <c r="E1056" s="68">
        <f>'Growth Index'!E1056/MAX('Growth Index'!E$3:E1056)-1</f>
        <v>-2.2726695607498071E-2</v>
      </c>
    </row>
    <row r="1057" spans="1:5" x14ac:dyDescent="0.25">
      <c r="A1057" s="63">
        <f>'Daily Prices'!A1057</f>
        <v>43728</v>
      </c>
      <c r="B1057" s="67">
        <f>'Growth Index'!B1057/MAX('Growth Index'!B$3:B1057)-1</f>
        <v>-5.5950662095252124E-2</v>
      </c>
      <c r="C1057" s="67">
        <f>'Growth Index'!C1057/MAX('Growth Index'!C$3:C1057)-1</f>
        <v>-4.156023321223179E-2</v>
      </c>
      <c r="D1057" s="67">
        <f>'Growth Index'!D1057/MAX('Growth Index'!D$3:D1057)-1</f>
        <v>-8.8306819950333737E-2</v>
      </c>
      <c r="E1057" s="67">
        <f>'Growth Index'!E1057/MAX('Growth Index'!E$3:E1057)-1</f>
        <v>-4.2856682020464554E-3</v>
      </c>
    </row>
    <row r="1058" spans="1:5" x14ac:dyDescent="0.25">
      <c r="A1058" s="60">
        <f>'Daily Prices'!A1058</f>
        <v>43731</v>
      </c>
      <c r="B1058" s="68">
        <f>'Growth Index'!B1058/MAX('Growth Index'!B$3:B1058)-1</f>
        <v>-2.9244092399799637E-2</v>
      </c>
      <c r="C1058" s="68">
        <f>'Growth Index'!C1058/MAX('Growth Index'!C$3:C1058)-1</f>
        <v>-3.1817422675476381E-2</v>
      </c>
      <c r="D1058" s="68">
        <f>'Growth Index'!D1058/MAX('Growth Index'!D$3:D1058)-1</f>
        <v>-6.3242369085237504E-2</v>
      </c>
      <c r="E1058" s="68">
        <f>'Growth Index'!E1058/MAX('Growth Index'!E$3:E1058)-1</f>
        <v>0</v>
      </c>
    </row>
    <row r="1059" spans="1:5" x14ac:dyDescent="0.25">
      <c r="A1059" s="63">
        <f>'Daily Prices'!A1059</f>
        <v>43732</v>
      </c>
      <c r="B1059" s="67">
        <f>'Growth Index'!B1059/MAX('Growth Index'!B$3:B1059)-1</f>
        <v>-2.9067523732468348E-2</v>
      </c>
      <c r="C1059" s="67">
        <f>'Growth Index'!C1059/MAX('Growth Index'!C$3:C1059)-1</f>
        <v>-3.0646815638912583E-2</v>
      </c>
      <c r="D1059" s="67">
        <f>'Growth Index'!D1059/MAX('Growth Index'!D$3:D1059)-1</f>
        <v>-6.8164317565144183E-2</v>
      </c>
      <c r="E1059" s="67">
        <f>'Growth Index'!E1059/MAX('Growth Index'!E$3:E1059)-1</f>
        <v>-1.0380746603269042E-3</v>
      </c>
    </row>
    <row r="1060" spans="1:5" x14ac:dyDescent="0.25">
      <c r="A1060" s="60">
        <f>'Daily Prices'!A1060</f>
        <v>43733</v>
      </c>
      <c r="B1060" s="68">
        <f>'Growth Index'!B1060/MAX('Growth Index'!B$3:B1060)-1</f>
        <v>-4.1574346832517595E-2</v>
      </c>
      <c r="C1060" s="68">
        <f>'Growth Index'!C1060/MAX('Growth Index'!C$3:C1060)-1</f>
        <v>-2.445328923058554E-2</v>
      </c>
      <c r="D1060" s="68">
        <f>'Growth Index'!D1060/MAX('Growth Index'!D$3:D1060)-1</f>
        <v>-8.4188731079188006E-2</v>
      </c>
      <c r="E1060" s="68">
        <f>'Growth Index'!E1060/MAX('Growth Index'!E$3:E1060)-1</f>
        <v>-7.4989823768329966E-3</v>
      </c>
    </row>
    <row r="1061" spans="1:5" x14ac:dyDescent="0.25">
      <c r="A1061" s="63">
        <f>'Daily Prices'!A1061</f>
        <v>43734</v>
      </c>
      <c r="B1061" s="67">
        <f>'Growth Index'!B1061/MAX('Growth Index'!B$3:B1061)-1</f>
        <v>-3.173467912928607E-2</v>
      </c>
      <c r="C1061" s="67">
        <f>'Growth Index'!C1061/MAX('Growth Index'!C$3:C1061)-1</f>
        <v>-3.9311104496935534E-2</v>
      </c>
      <c r="D1061" s="67">
        <f>'Growth Index'!D1061/MAX('Growth Index'!D$3:D1061)-1</f>
        <v>-7.0669274022748696E-2</v>
      </c>
      <c r="E1061" s="67">
        <f>'Growth Index'!E1061/MAX('Growth Index'!E$3:E1061)-1</f>
        <v>-6.0930735040563011E-3</v>
      </c>
    </row>
    <row r="1062" spans="1:5" x14ac:dyDescent="0.25">
      <c r="A1062" s="60">
        <f>'Daily Prices'!A1062</f>
        <v>43735</v>
      </c>
      <c r="B1062" s="68">
        <f>'Growth Index'!B1062/MAX('Growth Index'!B$3:B1062)-1</f>
        <v>-3.5886153688746036E-2</v>
      </c>
      <c r="C1062" s="68">
        <f>'Growth Index'!C1062/MAX('Growth Index'!C$3:C1062)-1</f>
        <v>-5.4304397538507021E-2</v>
      </c>
      <c r="D1062" s="68">
        <f>'Growth Index'!D1062/MAX('Growth Index'!D$3:D1062)-1</f>
        <v>-7.7894537408567555E-2</v>
      </c>
      <c r="E1062" s="68">
        <f>'Growth Index'!E1062/MAX('Growth Index'!E$3:E1062)-1</f>
        <v>-1.5894383055889638E-2</v>
      </c>
    </row>
    <row r="1063" spans="1:5" x14ac:dyDescent="0.25">
      <c r="A1063" s="63">
        <f>'Daily Prices'!A1063</f>
        <v>43738</v>
      </c>
      <c r="B1063" s="67">
        <f>'Growth Index'!B1063/MAX('Growth Index'!B$3:B1063)-1</f>
        <v>-3.9741360428056538E-2</v>
      </c>
      <c r="C1063" s="67">
        <f>'Growth Index'!C1063/MAX('Growth Index'!C$3:C1063)-1</f>
        <v>-5.7010718825489581E-2</v>
      </c>
      <c r="D1063" s="67">
        <f>'Growth Index'!D1063/MAX('Growth Index'!D$3:D1063)-1</f>
        <v>-8.329014054010131E-2</v>
      </c>
      <c r="E1063" s="67">
        <f>'Growth Index'!E1063/MAX('Growth Index'!E$3:E1063)-1</f>
        <v>-1.9928940672081619E-2</v>
      </c>
    </row>
    <row r="1064" spans="1:5" x14ac:dyDescent="0.25">
      <c r="A1064" s="60">
        <f>'Daily Prices'!A1064</f>
        <v>43739</v>
      </c>
      <c r="B1064" s="68">
        <f>'Growth Index'!B1064/MAX('Growth Index'!B$3:B1064)-1</f>
        <v>-4.8729227106047324E-2</v>
      </c>
      <c r="C1064" s="68">
        <f>'Growth Index'!C1064/MAX('Growth Index'!C$3:C1064)-1</f>
        <v>-5.9153028525706586E-2</v>
      </c>
      <c r="D1064" s="68">
        <f>'Growth Index'!D1064/MAX('Growth Index'!D$3:D1064)-1</f>
        <v>-9.7744727208752824E-2</v>
      </c>
      <c r="E1064" s="68">
        <f>'Growth Index'!E1064/MAX('Growth Index'!E$3:E1064)-1</f>
        <v>-2.8207652111636672E-2</v>
      </c>
    </row>
    <row r="1065" spans="1:5" x14ac:dyDescent="0.25">
      <c r="A1065" s="63">
        <f>'Daily Prices'!A1065</f>
        <v>43742</v>
      </c>
      <c r="B1065" s="67">
        <f>'Growth Index'!B1065/MAX('Growth Index'!B$3:B1065)-1</f>
        <v>-6.4426703142624775E-2</v>
      </c>
      <c r="C1065" s="67">
        <f>'Growth Index'!C1065/MAX('Growth Index'!C$3:C1065)-1</f>
        <v>-4.5995333563262464E-2</v>
      </c>
      <c r="D1065" s="67">
        <f>'Growth Index'!D1065/MAX('Growth Index'!D$3:D1065)-1</f>
        <v>-0.10260985992185745</v>
      </c>
      <c r="E1065" s="67">
        <f>'Growth Index'!E1065/MAX('Growth Index'!E$3:E1065)-1</f>
        <v>-2.9154327686472969E-2</v>
      </c>
    </row>
    <row r="1066" spans="1:5" x14ac:dyDescent="0.25">
      <c r="A1066" s="60">
        <f>'Daily Prices'!A1066</f>
        <v>43745</v>
      </c>
      <c r="B1066" s="68">
        <f>'Growth Index'!B1066/MAX('Growth Index'!B$3:B1066)-1</f>
        <v>-6.7936471040503932E-2</v>
      </c>
      <c r="C1066" s="68">
        <f>'Growth Index'!C1066/MAX('Growth Index'!C$3:C1066)-1</f>
        <v>-4.1691758055019679E-2</v>
      </c>
      <c r="D1066" s="68">
        <f>'Growth Index'!D1066/MAX('Growth Index'!D$3:D1066)-1</f>
        <v>-0.10744875891039651</v>
      </c>
      <c r="E1066" s="68">
        <f>'Growth Index'!E1066/MAX('Growth Index'!E$3:E1066)-1</f>
        <v>-3.0065631983366647E-2</v>
      </c>
    </row>
    <row r="1067" spans="1:5" x14ac:dyDescent="0.25">
      <c r="A1067" s="63">
        <f>'Daily Prices'!A1067</f>
        <v>43748</v>
      </c>
      <c r="B1067" s="67">
        <f>'Growth Index'!B1067/MAX('Growth Index'!B$3:B1067)-1</f>
        <v>-5.9283861325800213E-2</v>
      </c>
      <c r="C1067" s="67">
        <f>'Growth Index'!C1067/MAX('Growth Index'!C$3:C1067)-1</f>
        <v>-4.811221872078264E-2</v>
      </c>
      <c r="D1067" s="67">
        <f>'Growth Index'!D1067/MAX('Growth Index'!D$3:D1067)-1</f>
        <v>-0.11226156563161827</v>
      </c>
      <c r="E1067" s="67">
        <f>'Growth Index'!E1067/MAX('Growth Index'!E$3:E1067)-1</f>
        <v>-3.1532742038381412E-2</v>
      </c>
    </row>
    <row r="1068" spans="1:5" x14ac:dyDescent="0.25">
      <c r="A1068" s="60">
        <f>'Daily Prices'!A1068</f>
        <v>43752</v>
      </c>
      <c r="B1068" s="68">
        <f>'Growth Index'!B1068/MAX('Growth Index'!B$3:B1068)-1</f>
        <v>-5.0987617346146097E-2</v>
      </c>
      <c r="C1068" s="68">
        <f>'Growth Index'!C1068/MAX('Growth Index'!C$3:C1068)-1</f>
        <v>-4.6481364573836781E-2</v>
      </c>
      <c r="D1068" s="68">
        <f>'Growth Index'!D1068/MAX('Growth Index'!D$3:D1068)-1</f>
        <v>-0.10725300601541388</v>
      </c>
      <c r="E1068" s="68">
        <f>'Growth Index'!E1068/MAX('Growth Index'!E$3:E1068)-1</f>
        <v>-2.6667535465749515E-2</v>
      </c>
    </row>
    <row r="1069" spans="1:5" x14ac:dyDescent="0.25">
      <c r="A1069" s="63">
        <f>'Daily Prices'!A1069</f>
        <v>43753</v>
      </c>
      <c r="B1069" s="67">
        <f>'Growth Index'!B1069/MAX('Growth Index'!B$3:B1069)-1</f>
        <v>-4.3745570262161637E-2</v>
      </c>
      <c r="C1069" s="67">
        <f>'Growth Index'!C1069/MAX('Growth Index'!C$3:C1069)-1</f>
        <v>-4.431605599400501E-2</v>
      </c>
      <c r="D1069" s="67">
        <f>'Growth Index'!D1069/MAX('Growth Index'!D$3:D1069)-1</f>
        <v>-0.10224444639920949</v>
      </c>
      <c r="E1069" s="67">
        <f>'Growth Index'!E1069/MAX('Growth Index'!E$3:E1069)-1</f>
        <v>-2.1916923160738455E-2</v>
      </c>
    </row>
    <row r="1070" spans="1:5" x14ac:dyDescent="0.25">
      <c r="A1070" s="60">
        <f>'Daily Prices'!A1070</f>
        <v>43754</v>
      </c>
      <c r="B1070" s="68">
        <f>'Growth Index'!B1070/MAX('Growth Index'!B$3:B1070)-1</f>
        <v>-4.1438505677763748E-2</v>
      </c>
      <c r="C1070" s="68">
        <f>'Growth Index'!C1070/MAX('Growth Index'!C$3:C1070)-1</f>
        <v>-4.7571385692378287E-2</v>
      </c>
      <c r="D1070" s="68">
        <f>'Growth Index'!D1070/MAX('Growth Index'!D$3:D1070)-1</f>
        <v>-0.10053522975633844</v>
      </c>
      <c r="E1070" s="68">
        <f>'Growth Index'!E1070/MAX('Growth Index'!E$3:E1070)-1</f>
        <v>-2.1983010479634024E-2</v>
      </c>
    </row>
    <row r="1071" spans="1:5" x14ac:dyDescent="0.25">
      <c r="A1071" s="63">
        <f>'Daily Prices'!A1071</f>
        <v>43755</v>
      </c>
      <c r="B1071" s="67">
        <f>'Growth Index'!B1071/MAX('Growth Index'!B$3:B1071)-1</f>
        <v>-3.0187033651356554E-2</v>
      </c>
      <c r="C1071" s="67">
        <f>'Growth Index'!C1071/MAX('Growth Index'!C$3:C1071)-1</f>
        <v>-4.5974580667985765E-2</v>
      </c>
      <c r="D1071" s="67">
        <f>'Growth Index'!D1071/MAX('Growth Index'!D$3:D1071)-1</f>
        <v>-9.1016124557640188E-2</v>
      </c>
      <c r="E1071" s="67">
        <f>'Growth Index'!E1071/MAX('Growth Index'!E$3:E1071)-1</f>
        <v>-1.4778048013880718E-2</v>
      </c>
    </row>
    <row r="1072" spans="1:5" x14ac:dyDescent="0.25">
      <c r="A1072" s="60">
        <f>'Daily Prices'!A1072</f>
        <v>43756</v>
      </c>
      <c r="B1072" s="68">
        <f>'Growth Index'!B1072/MAX('Growth Index'!B$3:B1072)-1</f>
        <v>-2.4069959933068819E-2</v>
      </c>
      <c r="C1072" s="68">
        <f>'Growth Index'!C1072/MAX('Growth Index'!C$3:C1072)-1</f>
        <v>-4.8417942108764933E-2</v>
      </c>
      <c r="D1072" s="68">
        <f>'Growth Index'!D1072/MAX('Growth Index'!D$3:D1072)-1</f>
        <v>-8.0139660457279493E-2</v>
      </c>
      <c r="E1072" s="68">
        <f>'Growth Index'!E1072/MAX('Growth Index'!E$3:E1072)-1</f>
        <v>-1.0386464308237087E-2</v>
      </c>
    </row>
    <row r="1073" spans="1:5" x14ac:dyDescent="0.25">
      <c r="A1073" s="63">
        <f>'Daily Prices'!A1073</f>
        <v>43760</v>
      </c>
      <c r="B1073" s="67">
        <f>'Growth Index'!B1073/MAX('Growth Index'!B$3:B1073)-1</f>
        <v>-3.2377875821815283E-2</v>
      </c>
      <c r="C1073" s="67">
        <f>'Growth Index'!C1073/MAX('Growth Index'!C$3:C1073)-1</f>
        <v>-5.5524416230489426E-2</v>
      </c>
      <c r="D1073" s="67">
        <f>'Growth Index'!D1073/MAX('Growth Index'!D$3:D1073)-1</f>
        <v>-8.3334799407254856E-2</v>
      </c>
      <c r="E1073" s="67">
        <f>'Growth Index'!E1073/MAX('Growth Index'!E$3:E1073)-1</f>
        <v>-1.6901210934559097E-2</v>
      </c>
    </row>
    <row r="1074" spans="1:5" x14ac:dyDescent="0.25">
      <c r="A1074" s="60">
        <f>'Daily Prices'!A1074</f>
        <v>43761</v>
      </c>
      <c r="B1074" s="68">
        <f>'Growth Index'!B1074/MAX('Growth Index'!B$3:B1074)-1</f>
        <v>-3.0018908492730256E-2</v>
      </c>
      <c r="C1074" s="68">
        <f>'Growth Index'!C1074/MAX('Growth Index'!C$3:C1074)-1</f>
        <v>-5.0657727529218932E-2</v>
      </c>
      <c r="D1074" s="68">
        <f>'Growth Index'!D1074/MAX('Growth Index'!D$3:D1074)-1</f>
        <v>-7.9464364253959863E-2</v>
      </c>
      <c r="E1074" s="68">
        <f>'Growth Index'!E1074/MAX('Growth Index'!E$3:E1074)-1</f>
        <v>-1.2910637801599734E-2</v>
      </c>
    </row>
    <row r="1075" spans="1:5" x14ac:dyDescent="0.25">
      <c r="A1075" s="63">
        <f>'Daily Prices'!A1075</f>
        <v>43762</v>
      </c>
      <c r="B1075" s="67">
        <f>'Growth Index'!B1075/MAX('Growth Index'!B$3:B1075)-1</f>
        <v>-3.0973521653379077E-2</v>
      </c>
      <c r="C1075" s="67">
        <f>'Growth Index'!C1075/MAX('Growth Index'!C$3:C1075)-1</f>
        <v>-4.5996142117622929E-2</v>
      </c>
      <c r="D1075" s="67">
        <f>'Growth Index'!D1075/MAX('Growth Index'!D$3:D1075)-1</f>
        <v>-8.8462449335868332E-2</v>
      </c>
      <c r="E1075" s="67">
        <f>'Growth Index'!E1075/MAX('Growth Index'!E$3:E1075)-1</f>
        <v>-1.4157889515398647E-2</v>
      </c>
    </row>
    <row r="1076" spans="1:5" x14ac:dyDescent="0.25">
      <c r="A1076" s="60">
        <f>'Daily Prices'!A1076</f>
        <v>43763</v>
      </c>
      <c r="B1076" s="68">
        <f>'Growth Index'!B1076/MAX('Growth Index'!B$3:B1076)-1</f>
        <v>-3.0038030556562512E-2</v>
      </c>
      <c r="C1076" s="68">
        <f>'Growth Index'!C1076/MAX('Growth Index'!C$3:C1076)-1</f>
        <v>-3.7065299838458743E-2</v>
      </c>
      <c r="D1076" s="68">
        <f>'Growth Index'!D1076/MAX('Growth Index'!D$3:D1076)-1</f>
        <v>-8.0375134484088284E-2</v>
      </c>
      <c r="E1076" s="68">
        <f>'Growth Index'!E1076/MAX('Growth Index'!E$3:E1076)-1</f>
        <v>-7.556847282223611E-3</v>
      </c>
    </row>
    <row r="1077" spans="1:5" x14ac:dyDescent="0.25">
      <c r="A1077" s="63">
        <f>'Daily Prices'!A1077</f>
        <v>43767</v>
      </c>
      <c r="B1077" s="67">
        <f>'Growth Index'!B1077/MAX('Growth Index'!B$3:B1077)-1</f>
        <v>-1.0822094774909696E-2</v>
      </c>
      <c r="C1077" s="67">
        <f>'Growth Index'!C1077/MAX('Growth Index'!C$3:C1077)-1</f>
        <v>-5.3405374928003124E-2</v>
      </c>
      <c r="D1077" s="67">
        <f>'Growth Index'!D1077/MAX('Growth Index'!D$3:D1077)-1</f>
        <v>-6.5188413053921868E-2</v>
      </c>
      <c r="E1077" s="67">
        <f>'Growth Index'!E1077/MAX('Growth Index'!E$3:E1077)-1</f>
        <v>-3.4780023970910623E-3</v>
      </c>
    </row>
    <row r="1078" spans="1:5" x14ac:dyDescent="0.25">
      <c r="A1078" s="60">
        <f>'Daily Prices'!A1078</f>
        <v>43768</v>
      </c>
      <c r="B1078" s="68">
        <f>'Growth Index'!B1078/MAX('Growth Index'!B$3:B1078)-1</f>
        <v>-5.3579029503120212E-3</v>
      </c>
      <c r="C1078" s="68">
        <f>'Growth Index'!C1078/MAX('Growth Index'!C$3:C1078)-1</f>
        <v>-4.8511195378446836E-2</v>
      </c>
      <c r="D1078" s="68">
        <f>'Growth Index'!D1078/MAX('Growth Index'!D$3:D1078)-1</f>
        <v>-5.6922462733528301E-2</v>
      </c>
      <c r="E1078" s="68">
        <f>'Growth Index'!E1078/MAX('Growth Index'!E$3:E1078)-1</f>
        <v>0</v>
      </c>
    </row>
    <row r="1079" spans="1:5" x14ac:dyDescent="0.25">
      <c r="A1079" s="63">
        <f>'Daily Prices'!A1079</f>
        <v>43769</v>
      </c>
      <c r="B1079" s="67">
        <f>'Growth Index'!B1079/MAX('Growth Index'!B$3:B1079)-1</f>
        <v>-3.4412264742749166E-3</v>
      </c>
      <c r="C1079" s="67">
        <f>'Growth Index'!C1079/MAX('Growth Index'!C$3:C1079)-1</f>
        <v>-3.5330232018266905E-2</v>
      </c>
      <c r="D1079" s="67">
        <f>'Growth Index'!D1079/MAX('Growth Index'!D$3:D1079)-1</f>
        <v>-4.8794548911609059E-2</v>
      </c>
      <c r="E1079" s="67">
        <f>'Growth Index'!E1079/MAX('Growth Index'!E$3:E1079)-1</f>
        <v>0</v>
      </c>
    </row>
    <row r="1080" spans="1:5" x14ac:dyDescent="0.25">
      <c r="A1080" s="60">
        <f>'Daily Prices'!A1080</f>
        <v>43770</v>
      </c>
      <c r="B1080" s="68">
        <f>'Growth Index'!B1080/MAX('Growth Index'!B$3:B1080)-1</f>
        <v>-2.5477045824919831E-3</v>
      </c>
      <c r="C1080" s="68">
        <f>'Growth Index'!C1080/MAX('Growth Index'!C$3:C1080)-1</f>
        <v>-4.372302628960445E-2</v>
      </c>
      <c r="D1080" s="68">
        <f>'Growth Index'!D1080/MAX('Growth Index'!D$3:D1080)-1</f>
        <v>-9.9996616752488166E-2</v>
      </c>
      <c r="E1080" s="68">
        <f>'Growth Index'!E1080/MAX('Growth Index'!E$3:E1080)-1</f>
        <v>-1.9359670354814007E-2</v>
      </c>
    </row>
    <row r="1081" spans="1:5" x14ac:dyDescent="0.25">
      <c r="A1081" s="63">
        <f>'Daily Prices'!A1081</f>
        <v>43773</v>
      </c>
      <c r="B1081" s="67">
        <f>'Growth Index'!B1081/MAX('Growth Index'!B$3:B1081)-1</f>
        <v>0</v>
      </c>
      <c r="C1081" s="67">
        <f>'Growth Index'!C1081/MAX('Growth Index'!C$3:C1081)-1</f>
        <v>-3.9678098337638135E-2</v>
      </c>
      <c r="D1081" s="67">
        <f>'Growth Index'!D1081/MAX('Growth Index'!D$3:D1081)-1</f>
        <v>-4.1839945326719863E-2</v>
      </c>
      <c r="E1081" s="67">
        <f>'Growth Index'!E1081/MAX('Growth Index'!E$3:E1081)-1</f>
        <v>0</v>
      </c>
    </row>
    <row r="1082" spans="1:5" x14ac:dyDescent="0.25">
      <c r="A1082" s="60">
        <f>'Daily Prices'!A1082</f>
        <v>43775</v>
      </c>
      <c r="B1082" s="68">
        <f>'Growth Index'!B1082/MAX('Growth Index'!B$3:B1082)-1</f>
        <v>0</v>
      </c>
      <c r="C1082" s="68">
        <f>'Growth Index'!C1082/MAX('Growth Index'!C$3:C1082)-1</f>
        <v>-5.1094167205628205E-2</v>
      </c>
      <c r="D1082" s="68">
        <f>'Growth Index'!D1082/MAX('Growth Index'!D$3:D1082)-1</f>
        <v>-3.8395224992227583E-2</v>
      </c>
      <c r="E1082" s="68">
        <f>'Growth Index'!E1082/MAX('Growth Index'!E$3:E1082)-1</f>
        <v>-2.4273390186425603E-3</v>
      </c>
    </row>
    <row r="1083" spans="1:5" x14ac:dyDescent="0.25">
      <c r="A1083" s="63">
        <f>'Daily Prices'!A1083</f>
        <v>43776</v>
      </c>
      <c r="B1083" s="67">
        <f>'Growth Index'!B1083/MAX('Growth Index'!B$3:B1083)-1</f>
        <v>0</v>
      </c>
      <c r="C1083" s="67">
        <f>'Growth Index'!C1083/MAX('Growth Index'!C$3:C1083)-1</f>
        <v>-5.3970374747875915E-2</v>
      </c>
      <c r="D1083" s="67">
        <f>'Growth Index'!D1083/MAX('Growth Index'!D$3:D1083)-1</f>
        <v>-3.493812040301203E-2</v>
      </c>
      <c r="E1083" s="67">
        <f>'Growth Index'!E1083/MAX('Growth Index'!E$3:E1083)-1</f>
        <v>-1.2005288670920988E-3</v>
      </c>
    </row>
    <row r="1084" spans="1:5" x14ac:dyDescent="0.25">
      <c r="A1084" s="60">
        <f>'Daily Prices'!A1084</f>
        <v>43780</v>
      </c>
      <c r="B1084" s="68">
        <f>'Growth Index'!B1084/MAX('Growth Index'!B$3:B1084)-1</f>
        <v>-7.5924133917321113E-3</v>
      </c>
      <c r="C1084" s="68">
        <f>'Growth Index'!C1084/MAX('Growth Index'!C$3:C1084)-1</f>
        <v>-6.2104162105446892E-2</v>
      </c>
      <c r="D1084" s="68">
        <f>'Growth Index'!D1084/MAX('Growth Index'!D$3:D1084)-1</f>
        <v>-4.7894605073517726E-2</v>
      </c>
      <c r="E1084" s="68">
        <f>'Growth Index'!E1084/MAX('Growth Index'!E$3:E1084)-1</f>
        <v>-1.0933344593888839E-2</v>
      </c>
    </row>
    <row r="1085" spans="1:5" x14ac:dyDescent="0.25">
      <c r="A1085" s="63">
        <f>'Daily Prices'!A1085</f>
        <v>43782</v>
      </c>
      <c r="B1085" s="67">
        <f>'Growth Index'!B1085/MAX('Growth Index'!B$3:B1085)-1</f>
        <v>-1.3225843427935535E-2</v>
      </c>
      <c r="C1085" s="67">
        <f>'Growth Index'!C1085/MAX('Growth Index'!C$3:C1085)-1</f>
        <v>-5.2017536286347199E-2</v>
      </c>
      <c r="D1085" s="67">
        <f>'Growth Index'!D1085/MAX('Growth Index'!D$3:D1085)-1</f>
        <v>-6.1441128110050092E-2</v>
      </c>
      <c r="E1085" s="67">
        <f>'Growth Index'!E1085/MAX('Growth Index'!E$3:E1085)-1</f>
        <v>-1.2584628617067217E-2</v>
      </c>
    </row>
    <row r="1086" spans="1:5" x14ac:dyDescent="0.25">
      <c r="A1086" s="60">
        <f>'Daily Prices'!A1086</f>
        <v>43783</v>
      </c>
      <c r="B1086" s="68">
        <f>'Growth Index'!B1086/MAX('Growth Index'!B$3:B1086)-1</f>
        <v>-9.0338551877391371E-3</v>
      </c>
      <c r="C1086" s="68">
        <f>'Growth Index'!C1086/MAX('Growth Index'!C$3:C1086)-1</f>
        <v>-5.1251655627354786E-2</v>
      </c>
      <c r="D1086" s="68">
        <f>'Growth Index'!D1086/MAX('Growth Index'!D$3:D1086)-1</f>
        <v>-6.1280085528497064E-2</v>
      </c>
      <c r="E1086" s="68">
        <f>'Growth Index'!E1086/MAX('Growth Index'!E$3:E1086)-1</f>
        <v>-1.0956291765196746E-2</v>
      </c>
    </row>
    <row r="1087" spans="1:5" x14ac:dyDescent="0.25">
      <c r="A1087" s="63">
        <f>'Daily Prices'!A1087</f>
        <v>43784</v>
      </c>
      <c r="B1087" s="67">
        <f>'Growth Index'!B1087/MAX('Growth Index'!B$3:B1087)-1</f>
        <v>-7.3068308106462032E-3</v>
      </c>
      <c r="C1087" s="67">
        <f>'Growth Index'!C1087/MAX('Growth Index'!C$3:C1087)-1</f>
        <v>-5.6093818179661081E-2</v>
      </c>
      <c r="D1087" s="67">
        <f>'Growth Index'!D1087/MAX('Growth Index'!D$3:D1087)-1</f>
        <v>-5.7155230162328263E-2</v>
      </c>
      <c r="E1087" s="67">
        <f>'Growth Index'!E1087/MAX('Growth Index'!E$3:E1087)-1</f>
        <v>-1.1154522000418221E-2</v>
      </c>
    </row>
    <row r="1088" spans="1:5" x14ac:dyDescent="0.25">
      <c r="A1088" s="60">
        <f>'Daily Prices'!A1088</f>
        <v>43787</v>
      </c>
      <c r="B1088" s="68">
        <f>'Growth Index'!B1088/MAX('Growth Index'!B$3:B1088)-1</f>
        <v>-9.0901845685045224E-3</v>
      </c>
      <c r="C1088" s="68">
        <f>'Growth Index'!C1088/MAX('Growth Index'!C$3:C1088)-1</f>
        <v>-5.1576514801889739E-2</v>
      </c>
      <c r="D1088" s="68">
        <f>'Growth Index'!D1088/MAX('Growth Index'!D$3:D1088)-1</f>
        <v>-5.2754301799210923E-2</v>
      </c>
      <c r="E1088" s="68">
        <f>'Growth Index'!E1088/MAX('Growth Index'!E$3:E1088)-1</f>
        <v>-8.4098117745883272E-3</v>
      </c>
    </row>
    <row r="1089" spans="1:5" x14ac:dyDescent="0.25">
      <c r="A1089" s="63">
        <f>'Daily Prices'!A1089</f>
        <v>43788</v>
      </c>
      <c r="B1089" s="67">
        <f>'Growth Index'!B1089/MAX('Growth Index'!B$3:B1089)-1</f>
        <v>-4.5270127668451954E-3</v>
      </c>
      <c r="C1089" s="67">
        <f>'Growth Index'!C1089/MAX('Growth Index'!C$3:C1089)-1</f>
        <v>-5.2306280032739849E-2</v>
      </c>
      <c r="D1089" s="67">
        <f>'Growth Index'!D1089/MAX('Growth Index'!D$3:D1089)-1</f>
        <v>-4.7216602272189045E-2</v>
      </c>
      <c r="E1089" s="67">
        <f>'Growth Index'!E1089/MAX('Growth Index'!E$3:E1089)-1</f>
        <v>-5.606029601222029E-3</v>
      </c>
    </row>
    <row r="1090" spans="1:5" x14ac:dyDescent="0.25">
      <c r="A1090" s="60">
        <f>'Daily Prices'!A1090</f>
        <v>43789</v>
      </c>
      <c r="B1090" s="68">
        <f>'Growth Index'!B1090/MAX('Growth Index'!B$3:B1090)-1</f>
        <v>-5.1655764020885897E-5</v>
      </c>
      <c r="C1090" s="68">
        <f>'Growth Index'!C1090/MAX('Growth Index'!C$3:C1090)-1</f>
        <v>-5.0532760960693257E-2</v>
      </c>
      <c r="D1090" s="68">
        <f>'Growth Index'!D1090/MAX('Growth Index'!D$3:D1090)-1</f>
        <v>-4.0581377252397077E-2</v>
      </c>
      <c r="E1090" s="68">
        <f>'Growth Index'!E1090/MAX('Growth Index'!E$3:E1090)-1</f>
        <v>-1.4430112591380384E-3</v>
      </c>
    </row>
    <row r="1091" spans="1:5" x14ac:dyDescent="0.25">
      <c r="A1091" s="63">
        <f>'Daily Prices'!A1091</f>
        <v>43790</v>
      </c>
      <c r="B1091" s="67">
        <f>'Growth Index'!B1091/MAX('Growth Index'!B$3:B1091)-1</f>
        <v>-1.9326635138614545E-3</v>
      </c>
      <c r="C1091" s="67">
        <f>'Growth Index'!C1091/MAX('Growth Index'!C$3:C1091)-1</f>
        <v>-5.4335302282989439E-2</v>
      </c>
      <c r="D1091" s="67">
        <f>'Growth Index'!D1091/MAX('Growth Index'!D$3:D1091)-1</f>
        <v>-4.742230372089562E-2</v>
      </c>
      <c r="E1091" s="67">
        <f>'Growth Index'!E1091/MAX('Growth Index'!E$3:E1091)-1</f>
        <v>-5.7421833862489891E-3</v>
      </c>
    </row>
    <row r="1092" spans="1:5" x14ac:dyDescent="0.25">
      <c r="A1092" s="60">
        <f>'Daily Prices'!A1092</f>
        <v>43791</v>
      </c>
      <c r="B1092" s="68">
        <f>'Growth Index'!B1092/MAX('Growth Index'!B$3:B1092)-1</f>
        <v>-7.2399242972480682E-3</v>
      </c>
      <c r="C1092" s="68">
        <f>'Growth Index'!C1092/MAX('Growth Index'!C$3:C1092)-1</f>
        <v>-5.5937587509162778E-2</v>
      </c>
      <c r="D1092" s="68">
        <f>'Growth Index'!D1092/MAX('Growth Index'!D$3:D1092)-1</f>
        <v>-4.8250522711740795E-2</v>
      </c>
      <c r="E1092" s="68">
        <f>'Growth Index'!E1092/MAX('Growth Index'!E$3:E1092)-1</f>
        <v>-8.2614693318521226E-3</v>
      </c>
    </row>
    <row r="1093" spans="1:5" x14ac:dyDescent="0.25">
      <c r="A1093" s="63">
        <f>'Daily Prices'!A1093</f>
        <v>43794</v>
      </c>
      <c r="B1093" s="67">
        <f>'Growth Index'!B1093/MAX('Growth Index'!B$3:B1093)-1</f>
        <v>0</v>
      </c>
      <c r="C1093" s="67">
        <f>'Growth Index'!C1093/MAX('Growth Index'!C$3:C1093)-1</f>
        <v>-6.0705093542103183E-2</v>
      </c>
      <c r="D1093" s="67">
        <f>'Growth Index'!D1093/MAX('Growth Index'!D$3:D1093)-1</f>
        <v>-3.907921535723724E-2</v>
      </c>
      <c r="E1093" s="67">
        <f>'Growth Index'!E1093/MAX('Growth Index'!E$3:E1093)-1</f>
        <v>-3.4920537424565357E-3</v>
      </c>
    </row>
    <row r="1094" spans="1:5" x14ac:dyDescent="0.25">
      <c r="A1094" s="60">
        <f>'Daily Prices'!A1094</f>
        <v>43795</v>
      </c>
      <c r="B1094" s="68">
        <f>'Growth Index'!B1094/MAX('Growth Index'!B$3:B1094)-1</f>
        <v>-1.6613176623770931E-3</v>
      </c>
      <c r="C1094" s="68">
        <f>'Growth Index'!C1094/MAX('Growth Index'!C$3:C1094)-1</f>
        <v>-6.5672582020427805E-2</v>
      </c>
      <c r="D1094" s="68">
        <f>'Growth Index'!D1094/MAX('Growth Index'!D$3:D1094)-1</f>
        <v>-4.2799434321016072E-2</v>
      </c>
      <c r="E1094" s="68">
        <f>'Growth Index'!E1094/MAX('Growth Index'!E$3:E1094)-1</f>
        <v>-7.254131695622279E-3</v>
      </c>
    </row>
    <row r="1095" spans="1:5" x14ac:dyDescent="0.25">
      <c r="A1095" s="63">
        <f>'Daily Prices'!A1095</f>
        <v>43796</v>
      </c>
      <c r="B1095" s="67">
        <f>'Growth Index'!B1095/MAX('Growth Index'!B$3:B1095)-1</f>
        <v>0</v>
      </c>
      <c r="C1095" s="67">
        <f>'Growth Index'!C1095/MAX('Growth Index'!C$3:C1095)-1</f>
        <v>-6.8961871001979591E-2</v>
      </c>
      <c r="D1095" s="67">
        <f>'Growth Index'!D1095/MAX('Growth Index'!D$3:D1095)-1</f>
        <v>-4.0244405800239469E-2</v>
      </c>
      <c r="E1095" s="67">
        <f>'Growth Index'!E1095/MAX('Growth Index'!E$3:E1095)-1</f>
        <v>-6.4030147729888798E-3</v>
      </c>
    </row>
    <row r="1096" spans="1:5" x14ac:dyDescent="0.25">
      <c r="A1096" s="60">
        <f>'Daily Prices'!A1096</f>
        <v>43797</v>
      </c>
      <c r="B1096" s="68">
        <f>'Growth Index'!B1096/MAX('Growth Index'!B$3:B1096)-1</f>
        <v>0</v>
      </c>
      <c r="C1096" s="68">
        <f>'Growth Index'!C1096/MAX('Growth Index'!C$3:C1096)-1</f>
        <v>-6.5249169053173794E-2</v>
      </c>
      <c r="D1096" s="68">
        <f>'Growth Index'!D1096/MAX('Growth Index'!D$3:D1096)-1</f>
        <v>-3.0990547206452557E-2</v>
      </c>
      <c r="E1096" s="68">
        <f>'Growth Index'!E1096/MAX('Growth Index'!E$3:E1096)-1</f>
        <v>-1.147976197485967E-3</v>
      </c>
    </row>
    <row r="1097" spans="1:5" x14ac:dyDescent="0.25">
      <c r="A1097" s="63">
        <f>'Daily Prices'!A1097</f>
        <v>43798</v>
      </c>
      <c r="B1097" s="67">
        <f>'Growth Index'!B1097/MAX('Growth Index'!B$3:B1097)-1</f>
        <v>-8.1779384816547118E-3</v>
      </c>
      <c r="C1097" s="67">
        <f>'Growth Index'!C1097/MAX('Growth Index'!C$3:C1097)-1</f>
        <v>-5.8528555040586294E-2</v>
      </c>
      <c r="D1097" s="67">
        <f>'Growth Index'!D1097/MAX('Growth Index'!D$3:D1097)-1</f>
        <v>-3.958264258696631E-2</v>
      </c>
      <c r="E1097" s="67">
        <f>'Growth Index'!E1097/MAX('Growth Index'!E$3:E1097)-1</f>
        <v>-3.3829591960510275E-3</v>
      </c>
    </row>
    <row r="1098" spans="1:5" x14ac:dyDescent="0.25">
      <c r="A1098" s="60">
        <f>'Daily Prices'!A1098</f>
        <v>43801</v>
      </c>
      <c r="B1098" s="68">
        <f>'Growth Index'!B1098/MAX('Growth Index'!B$3:B1098)-1</f>
        <v>-7.9746813592064258E-3</v>
      </c>
      <c r="C1098" s="68">
        <f>'Growth Index'!C1098/MAX('Growth Index'!C$3:C1098)-1</f>
        <v>-5.9413113511957438E-2</v>
      </c>
      <c r="D1098" s="68">
        <f>'Growth Index'!D1098/MAX('Growth Index'!D$3:D1098)-1</f>
        <v>-5.5888932643664124E-2</v>
      </c>
      <c r="E1098" s="68">
        <f>'Growth Index'!E1098/MAX('Growth Index'!E$3:E1098)-1</f>
        <v>-8.7725055966195731E-3</v>
      </c>
    </row>
    <row r="1099" spans="1:5" x14ac:dyDescent="0.25">
      <c r="A1099" s="63">
        <f>'Daily Prices'!A1099</f>
        <v>43802</v>
      </c>
      <c r="B1099" s="67">
        <f>'Growth Index'!B1099/MAX('Growth Index'!B$3:B1099)-1</f>
        <v>-1.1055631425787804E-2</v>
      </c>
      <c r="C1099" s="67">
        <f>'Growth Index'!C1099/MAX('Growth Index'!C$3:C1099)-1</f>
        <v>-4.794844154291189E-2</v>
      </c>
      <c r="D1099" s="67">
        <f>'Growth Index'!D1099/MAX('Growth Index'!D$3:D1099)-1</f>
        <v>-7.1918369004039362E-2</v>
      </c>
      <c r="E1099" s="67">
        <f>'Growth Index'!E1099/MAX('Growth Index'!E$3:E1099)-1</f>
        <v>-9.9120966738395211E-3</v>
      </c>
    </row>
    <row r="1100" spans="1:5" x14ac:dyDescent="0.25">
      <c r="A1100" s="60">
        <f>'Daily Prices'!A1100</f>
        <v>43803</v>
      </c>
      <c r="B1100" s="68">
        <f>'Growth Index'!B1100/MAX('Growth Index'!B$3:B1100)-1</f>
        <v>-6.8047372524838723E-3</v>
      </c>
      <c r="C1100" s="68">
        <f>'Growth Index'!C1100/MAX('Growth Index'!C$3:C1100)-1</f>
        <v>-5.2573282650748898E-2</v>
      </c>
      <c r="D1100" s="68">
        <f>'Growth Index'!D1100/MAX('Growth Index'!D$3:D1100)-1</f>
        <v>-3.5825884550061748E-2</v>
      </c>
      <c r="E1100" s="68">
        <f>'Growth Index'!E1100/MAX('Growth Index'!E$3:E1100)-1</f>
        <v>0</v>
      </c>
    </row>
    <row r="1101" spans="1:5" x14ac:dyDescent="0.25">
      <c r="A1101" s="63">
        <f>'Daily Prices'!A1101</f>
        <v>43805</v>
      </c>
      <c r="B1101" s="67">
        <f>'Growth Index'!B1101/MAX('Growth Index'!B$3:B1101)-1</f>
        <v>-1.6654927514279438E-2</v>
      </c>
      <c r="C1101" s="67">
        <f>'Growth Index'!C1101/MAX('Growth Index'!C$3:C1101)-1</f>
        <v>-6.5184754222382457E-2</v>
      </c>
      <c r="D1101" s="67">
        <f>'Growth Index'!D1101/MAX('Growth Index'!D$3:D1101)-1</f>
        <v>-1.7146298388897363E-2</v>
      </c>
      <c r="E1101" s="67">
        <f>'Growth Index'!E1101/MAX('Growth Index'!E$3:E1101)-1</f>
        <v>-2.4877196914685484E-3</v>
      </c>
    </row>
    <row r="1102" spans="1:5" x14ac:dyDescent="0.25">
      <c r="A1102" s="60">
        <f>'Daily Prices'!A1102</f>
        <v>43808</v>
      </c>
      <c r="B1102" s="68">
        <f>'Growth Index'!B1102/MAX('Growth Index'!B$3:B1102)-1</f>
        <v>-1.5626971636635401E-2</v>
      </c>
      <c r="C1102" s="68">
        <f>'Growth Index'!C1102/MAX('Growth Index'!C$3:C1102)-1</f>
        <v>-6.7601253690487639E-2</v>
      </c>
      <c r="D1102" s="68">
        <f>'Growth Index'!D1102/MAX('Growth Index'!D$3:D1102)-1</f>
        <v>-3.9605120938707494E-2</v>
      </c>
      <c r="E1102" s="68">
        <f>'Growth Index'!E1102/MAX('Growth Index'!E$3:E1102)-1</f>
        <v>-1.004445260320197E-2</v>
      </c>
    </row>
    <row r="1103" spans="1:5" x14ac:dyDescent="0.25">
      <c r="A1103" s="63">
        <f>'Daily Prices'!A1103</f>
        <v>43811</v>
      </c>
      <c r="B1103" s="67">
        <f>'Growth Index'!B1103/MAX('Growth Index'!B$3:B1103)-1</f>
        <v>-1.3334737006921893E-2</v>
      </c>
      <c r="C1103" s="67">
        <f>'Growth Index'!C1103/MAX('Growth Index'!C$3:C1103)-1</f>
        <v>-6.9033652661395828E-2</v>
      </c>
      <c r="D1103" s="67">
        <f>'Growth Index'!D1103/MAX('Growth Index'!D$3:D1103)-1</f>
        <v>-6.1550745329426615E-2</v>
      </c>
      <c r="E1103" s="67">
        <f>'Growth Index'!E1103/MAX('Growth Index'!E$3:E1103)-1</f>
        <v>-1.6747541867088267E-2</v>
      </c>
    </row>
    <row r="1104" spans="1:5" x14ac:dyDescent="0.25">
      <c r="A1104" s="60">
        <f>'Daily Prices'!A1104</f>
        <v>43812</v>
      </c>
      <c r="B1104" s="68">
        <f>'Growth Index'!B1104/MAX('Growth Index'!B$3:B1104)-1</f>
        <v>-2.928750355274401E-3</v>
      </c>
      <c r="C1104" s="68">
        <f>'Growth Index'!C1104/MAX('Growth Index'!C$3:C1104)-1</f>
        <v>-6.8296610441291761E-2</v>
      </c>
      <c r="D1104" s="68">
        <f>'Growth Index'!D1104/MAX('Growth Index'!D$3:D1104)-1</f>
        <v>-4.7531920940272032E-2</v>
      </c>
      <c r="E1104" s="68">
        <f>'Growth Index'!E1104/MAX('Growth Index'!E$3:E1104)-1</f>
        <v>-8.9187369225983693E-3</v>
      </c>
    </row>
    <row r="1105" spans="1:5" x14ac:dyDescent="0.25">
      <c r="A1105" s="63">
        <f>'Daily Prices'!A1105</f>
        <v>43815</v>
      </c>
      <c r="B1105" s="67">
        <f>'Growth Index'!B1105/MAX('Growth Index'!B$3:B1105)-1</f>
        <v>-4.6547339823781453E-3</v>
      </c>
      <c r="C1105" s="67">
        <f>'Growth Index'!C1105/MAX('Growth Index'!C$3:C1105)-1</f>
        <v>-5.818366168576028E-2</v>
      </c>
      <c r="D1105" s="67">
        <f>'Growth Index'!D1105/MAX('Growth Index'!D$3:D1105)-1</f>
        <v>-5.1448368259724986E-2</v>
      </c>
      <c r="E1105" s="67">
        <f>'Growth Index'!E1105/MAX('Growth Index'!E$3:E1105)-1</f>
        <v>-6.353006900583491E-3</v>
      </c>
    </row>
    <row r="1106" spans="1:5" x14ac:dyDescent="0.25">
      <c r="A1106" s="60">
        <f>'Daily Prices'!A1106</f>
        <v>43816</v>
      </c>
      <c r="B1106" s="68">
        <f>'Growth Index'!B1106/MAX('Growth Index'!B$3:B1106)-1</f>
        <v>0</v>
      </c>
      <c r="C1106" s="68">
        <f>'Growth Index'!C1106/MAX('Growth Index'!C$3:C1106)-1</f>
        <v>-5.8361813163388954E-2</v>
      </c>
      <c r="D1106" s="68">
        <f>'Growth Index'!D1106/MAX('Growth Index'!D$3:D1106)-1</f>
        <v>-4.2239168533091398E-2</v>
      </c>
      <c r="E1106" s="68">
        <f>'Growth Index'!E1106/MAX('Growth Index'!E$3:E1106)-1</f>
        <v>-5.235599435043925E-4</v>
      </c>
    </row>
    <row r="1107" spans="1:5" x14ac:dyDescent="0.25">
      <c r="A1107" s="63">
        <f>'Daily Prices'!A1107</f>
        <v>43817</v>
      </c>
      <c r="B1107" s="67">
        <f>'Growth Index'!B1107/MAX('Growth Index'!B$3:B1107)-1</f>
        <v>0</v>
      </c>
      <c r="C1107" s="67">
        <f>'Growth Index'!C1107/MAX('Growth Index'!C$3:C1107)-1</f>
        <v>-5.9490285533785214E-2</v>
      </c>
      <c r="D1107" s="67">
        <f>'Growth Index'!D1107/MAX('Growth Index'!D$3:D1107)-1</f>
        <v>-4.3754863418297818E-2</v>
      </c>
      <c r="E1107" s="67">
        <f>'Growth Index'!E1107/MAX('Growth Index'!E$3:E1107)-1</f>
        <v>0</v>
      </c>
    </row>
    <row r="1108" spans="1:5" x14ac:dyDescent="0.25">
      <c r="A1108" s="60">
        <f>'Daily Prices'!A1108</f>
        <v>43818</v>
      </c>
      <c r="B1108" s="68">
        <f>'Growth Index'!B1108/MAX('Growth Index'!B$3:B1108)-1</f>
        <v>0</v>
      </c>
      <c r="C1108" s="68">
        <f>'Growth Index'!C1108/MAX('Growth Index'!C$3:C1108)-1</f>
        <v>-5.5174042673880042E-2</v>
      </c>
      <c r="D1108" s="68">
        <f>'Growth Index'!D1108/MAX('Growth Index'!D$3:D1108)-1</f>
        <v>-4.3086333710001368E-2</v>
      </c>
      <c r="E1108" s="68">
        <f>'Growth Index'!E1108/MAX('Growth Index'!E$3:E1108)-1</f>
        <v>0</v>
      </c>
    </row>
    <row r="1109" spans="1:5" x14ac:dyDescent="0.25">
      <c r="A1109" s="63">
        <f>'Daily Prices'!A1109</f>
        <v>43819</v>
      </c>
      <c r="B1109" s="67">
        <f>'Growth Index'!B1109/MAX('Growth Index'!B$3:B1109)-1</f>
        <v>0</v>
      </c>
      <c r="C1109" s="67">
        <f>'Growth Index'!C1109/MAX('Growth Index'!C$3:C1109)-1</f>
        <v>-5.5343389892908212E-2</v>
      </c>
      <c r="D1109" s="67">
        <f>'Growth Index'!D1109/MAX('Growth Index'!D$3:D1109)-1</f>
        <v>-3.8286182140512715E-2</v>
      </c>
      <c r="E1109" s="67">
        <f>'Growth Index'!E1109/MAX('Growth Index'!E$3:E1109)-1</f>
        <v>0</v>
      </c>
    </row>
    <row r="1110" spans="1:5" x14ac:dyDescent="0.25">
      <c r="A1110" s="60">
        <f>'Daily Prices'!A1110</f>
        <v>43822</v>
      </c>
      <c r="B1110" s="68">
        <f>'Growth Index'!B1110/MAX('Growth Index'!B$3:B1110)-1</f>
        <v>-9.3278703234089821E-4</v>
      </c>
      <c r="C1110" s="68">
        <f>'Growth Index'!C1110/MAX('Growth Index'!C$3:C1110)-1</f>
        <v>-5.1507338484303888E-2</v>
      </c>
      <c r="D1110" s="68">
        <f>'Growth Index'!D1110/MAX('Growth Index'!D$3:D1110)-1</f>
        <v>-4.2030760486375551E-2</v>
      </c>
      <c r="E1110" s="68">
        <f>'Growth Index'!E1110/MAX('Growth Index'!E$3:E1110)-1</f>
        <v>0</v>
      </c>
    </row>
    <row r="1111" spans="1:5" x14ac:dyDescent="0.25">
      <c r="A1111" s="63">
        <f>'Daily Prices'!A1111</f>
        <v>43823</v>
      </c>
      <c r="B1111" s="67">
        <f>'Growth Index'!B1111/MAX('Growth Index'!B$3:B1111)-1</f>
        <v>-5.2848335258247614E-3</v>
      </c>
      <c r="C1111" s="67">
        <f>'Growth Index'!C1111/MAX('Growth Index'!C$3:C1111)-1</f>
        <v>-5.1507338484303888E-2</v>
      </c>
      <c r="D1111" s="67">
        <f>'Growth Index'!D1111/MAX('Growth Index'!D$3:D1111)-1</f>
        <v>-4.5146054795076496E-2</v>
      </c>
      <c r="E1111" s="67">
        <f>'Growth Index'!E1111/MAX('Growth Index'!E$3:E1111)-1</f>
        <v>-2.2824261623350939E-3</v>
      </c>
    </row>
    <row r="1112" spans="1:5" x14ac:dyDescent="0.25">
      <c r="A1112" s="60">
        <f>'Daily Prices'!A1112</f>
        <v>43825</v>
      </c>
      <c r="B1112" s="68">
        <f>'Growth Index'!B1112/MAX('Growth Index'!B$3:B1112)-1</f>
        <v>-1.2422285740882E-2</v>
      </c>
      <c r="C1112" s="68">
        <f>'Growth Index'!C1112/MAX('Growth Index'!C$3:C1112)-1</f>
        <v>-5.1507338484303888E-2</v>
      </c>
      <c r="D1112" s="68">
        <f>'Growth Index'!D1112/MAX('Growth Index'!D$3:D1112)-1</f>
        <v>-5.1147935880692996E-2</v>
      </c>
      <c r="E1112" s="68">
        <f>'Growth Index'!E1112/MAX('Growth Index'!E$3:E1112)-1</f>
        <v>-6.3115169460157272E-3</v>
      </c>
    </row>
    <row r="1113" spans="1:5" x14ac:dyDescent="0.25">
      <c r="A1113" s="63">
        <f>'Daily Prices'!A1113</f>
        <v>43826</v>
      </c>
      <c r="B1113" s="67">
        <f>'Growth Index'!B1113/MAX('Growth Index'!B$3:B1113)-1</f>
        <v>-2.5526887922087127E-3</v>
      </c>
      <c r="C1113" s="67">
        <f>'Growth Index'!C1113/MAX('Growth Index'!C$3:C1113)-1</f>
        <v>-2.910607038357782E-2</v>
      </c>
      <c r="D1113" s="67">
        <f>'Growth Index'!D1113/MAX('Growth Index'!D$3:D1113)-1</f>
        <v>-3.6231874251456353E-2</v>
      </c>
      <c r="E1113" s="67">
        <f>'Growth Index'!E1113/MAX('Growth Index'!E$3:E1113)-1</f>
        <v>0</v>
      </c>
    </row>
    <row r="1114" spans="1:5" x14ac:dyDescent="0.25">
      <c r="A1114" s="60">
        <f>'Daily Prices'!A1114</f>
        <v>43829</v>
      </c>
      <c r="B1114" s="68">
        <f>'Growth Index'!B1114/MAX('Growth Index'!B$3:B1114)-1</f>
        <v>-2.9639020055400866E-3</v>
      </c>
      <c r="C1114" s="68">
        <f>'Growth Index'!C1114/MAX('Growth Index'!C$3:C1114)-1</f>
        <v>-2.9957837483626681E-2</v>
      </c>
      <c r="D1114" s="68">
        <f>'Growth Index'!D1114/MAX('Growth Index'!D$3:D1114)-1</f>
        <v>-3.7639305216290997E-2</v>
      </c>
      <c r="E1114" s="68">
        <f>'Growth Index'!E1114/MAX('Growth Index'!E$3:E1114)-1</f>
        <v>-9.1270301077228666E-4</v>
      </c>
    </row>
    <row r="1115" spans="1:5" x14ac:dyDescent="0.25">
      <c r="A1115" s="63">
        <f>'Daily Prices'!A1115</f>
        <v>43830</v>
      </c>
      <c r="B1115" s="67">
        <f>'Growth Index'!B1115/MAX('Growth Index'!B$3:B1115)-1</f>
        <v>-1.026353632807242E-2</v>
      </c>
      <c r="C1115" s="67">
        <f>'Growth Index'!C1115/MAX('Growth Index'!C$3:C1115)-1</f>
        <v>-2.9957837483626681E-2</v>
      </c>
      <c r="D1115" s="67">
        <f>'Growth Index'!D1115/MAX('Growth Index'!D$3:D1115)-1</f>
        <v>-3.9298449795990176E-2</v>
      </c>
      <c r="E1115" s="67">
        <f>'Growth Index'!E1115/MAX('Growth Index'!E$3:E1115)-1</f>
        <v>-3.6238373317657446E-3</v>
      </c>
    </row>
    <row r="1116" spans="1:5" x14ac:dyDescent="0.25">
      <c r="A1116" s="60">
        <f>'Daily Prices'!A1116</f>
        <v>43831</v>
      </c>
      <c r="B1116" s="68">
        <f>'Growth Index'!B1116/MAX('Growth Index'!B$3:B1116)-1</f>
        <v>-9.0092640531035384E-3</v>
      </c>
      <c r="C1116" s="68">
        <f>'Growth Index'!C1116/MAX('Growth Index'!C$3:C1116)-1</f>
        <v>-2.9957837483626681E-2</v>
      </c>
      <c r="D1116" s="68">
        <f>'Growth Index'!D1116/MAX('Growth Index'!D$3:D1116)-1</f>
        <v>-3.5395535466583583E-2</v>
      </c>
      <c r="E1116" s="68">
        <f>'Growth Index'!E1116/MAX('Growth Index'!E$3:E1116)-1</f>
        <v>-2.0306778949930049E-3</v>
      </c>
    </row>
    <row r="1117" spans="1:5" x14ac:dyDescent="0.25">
      <c r="A1117" s="63">
        <f>'Daily Prices'!A1117</f>
        <v>43836</v>
      </c>
      <c r="B1117" s="67">
        <f>'Growth Index'!B1117/MAX('Growth Index'!B$3:B1117)-1</f>
        <v>-2.4109233967842925E-2</v>
      </c>
      <c r="C1117" s="67">
        <f>'Growth Index'!C1117/MAX('Growth Index'!C$3:C1117)-1</f>
        <v>0</v>
      </c>
      <c r="D1117" s="67">
        <f>'Growth Index'!D1117/MAX('Growth Index'!D$3:D1117)-1</f>
        <v>-3.3360389051951711E-2</v>
      </c>
      <c r="E1117" s="67">
        <f>'Growth Index'!E1117/MAX('Growth Index'!E$3:E1117)-1</f>
        <v>0</v>
      </c>
    </row>
    <row r="1118" spans="1:5" x14ac:dyDescent="0.25">
      <c r="A1118" s="60">
        <f>'Daily Prices'!A1118</f>
        <v>43837</v>
      </c>
      <c r="B1118" s="68">
        <f>'Growth Index'!B1118/MAX('Growth Index'!B$3:B1118)-1</f>
        <v>-1.9482725446324678E-2</v>
      </c>
      <c r="C1118" s="68">
        <f>'Growth Index'!C1118/MAX('Growth Index'!C$3:C1118)-1</f>
        <v>-3.4787877715682924E-3</v>
      </c>
      <c r="D1118" s="68">
        <f>'Growth Index'!D1118/MAX('Growth Index'!D$3:D1118)-1</f>
        <v>-3.1320948834956952E-2</v>
      </c>
      <c r="E1118" s="68">
        <f>'Growth Index'!E1118/MAX('Growth Index'!E$3:E1118)-1</f>
        <v>0</v>
      </c>
    </row>
    <row r="1119" spans="1:5" x14ac:dyDescent="0.25">
      <c r="A1119" s="63">
        <f>'Daily Prices'!A1119</f>
        <v>43839</v>
      </c>
      <c r="B1119" s="67">
        <f>'Growth Index'!B1119/MAX('Growth Index'!B$3:B1119)-1</f>
        <v>-5.49859722073609E-3</v>
      </c>
      <c r="C1119" s="67">
        <f>'Growth Index'!C1119/MAX('Growth Index'!C$3:C1119)-1</f>
        <v>-2.337369966739955E-2</v>
      </c>
      <c r="D1119" s="67">
        <f>'Growth Index'!D1119/MAX('Growth Index'!D$3:D1119)-1</f>
        <v>-2.927720575642756E-2</v>
      </c>
      <c r="E1119" s="67">
        <f>'Growth Index'!E1119/MAX('Growth Index'!E$3:E1119)-1</f>
        <v>-3.0742008318881409E-3</v>
      </c>
    </row>
    <row r="1120" spans="1:5" x14ac:dyDescent="0.25">
      <c r="A1120" s="60">
        <f>'Daily Prices'!A1120</f>
        <v>43840</v>
      </c>
      <c r="B1120" s="68">
        <f>'Growth Index'!B1120/MAX('Growth Index'!B$3:B1120)-1</f>
        <v>-1.9629792949107383E-3</v>
      </c>
      <c r="C1120" s="68">
        <f>'Growth Index'!C1120/MAX('Growth Index'!C$3:C1120)-1</f>
        <v>-2.5234502158375638E-2</v>
      </c>
      <c r="D1120" s="68">
        <f>'Growth Index'!D1120/MAX('Growth Index'!D$3:D1120)-1</f>
        <v>-2.7229150738082186E-2</v>
      </c>
      <c r="E1120" s="68">
        <f>'Growth Index'!E1120/MAX('Growth Index'!E$3:E1120)-1</f>
        <v>-2.1397200371495728E-3</v>
      </c>
    </row>
    <row r="1121" spans="1:5" x14ac:dyDescent="0.25">
      <c r="A1121" s="63">
        <f>'Daily Prices'!A1121</f>
        <v>43843</v>
      </c>
      <c r="B1121" s="67">
        <f>'Growth Index'!B1121/MAX('Growth Index'!B$3:B1121)-1</f>
        <v>0</v>
      </c>
      <c r="C1121" s="67">
        <f>'Growth Index'!C1121/MAX('Growth Index'!C$3:C1121)-1</f>
        <v>-3.0270504564434919E-2</v>
      </c>
      <c r="D1121" s="67">
        <f>'Growth Index'!D1121/MAX('Growth Index'!D$3:D1121)-1</f>
        <v>-2.5176774682481806E-2</v>
      </c>
      <c r="E1121" s="67">
        <f>'Growth Index'!E1121/MAX('Growth Index'!E$3:E1121)-1</f>
        <v>-1.6994696644455631E-3</v>
      </c>
    </row>
    <row r="1122" spans="1:5" x14ac:dyDescent="0.25">
      <c r="A1122" s="60">
        <f>'Daily Prices'!A1122</f>
        <v>43844</v>
      </c>
      <c r="B1122" s="68">
        <f>'Growth Index'!B1122/MAX('Growth Index'!B$3:B1122)-1</f>
        <v>0</v>
      </c>
      <c r="C1122" s="68">
        <f>'Growth Index'!C1122/MAX('Growth Index'!C$3:C1122)-1</f>
        <v>-3.1599497558559952E-2</v>
      </c>
      <c r="D1122" s="68">
        <f>'Growth Index'!D1122/MAX('Growth Index'!D$3:D1122)-1</f>
        <v>-2.3138706381481078E-2</v>
      </c>
      <c r="E1122" s="68">
        <f>'Growth Index'!E1122/MAX('Growth Index'!E$3:E1122)-1</f>
        <v>-9.5563317606317533E-4</v>
      </c>
    </row>
    <row r="1123" spans="1:5" x14ac:dyDescent="0.25">
      <c r="A1123" s="63">
        <f>'Daily Prices'!A1123</f>
        <v>43845</v>
      </c>
      <c r="B1123" s="67">
        <f>'Growth Index'!B1123/MAX('Growth Index'!B$3:B1123)-1</f>
        <v>-1.9045289890048389E-3</v>
      </c>
      <c r="C1123" s="67">
        <f>'Growth Index'!C1123/MAX('Growth Index'!C$3:C1123)-1</f>
        <v>-3.1210459273936952E-2</v>
      </c>
      <c r="D1123" s="67">
        <f>'Growth Index'!D1123/MAX('Growth Index'!D$3:D1123)-1</f>
        <v>-2.3485150926671139E-2</v>
      </c>
      <c r="E1123" s="67">
        <f>'Growth Index'!E1123/MAX('Growth Index'!E$3:E1123)-1</f>
        <v>-1.472199827229792E-3</v>
      </c>
    </row>
    <row r="1124" spans="1:5" x14ac:dyDescent="0.25">
      <c r="A1124" s="60">
        <f>'Daily Prices'!A1124</f>
        <v>43846</v>
      </c>
      <c r="B1124" s="68">
        <f>'Growth Index'!B1124/MAX('Growth Index'!B$3:B1124)-1</f>
        <v>-4.7839670599902906E-4</v>
      </c>
      <c r="C1124" s="68">
        <f>'Growth Index'!C1124/MAX('Growth Index'!C$3:C1124)-1</f>
        <v>-2.3968756634351496E-2</v>
      </c>
      <c r="D1124" s="68">
        <f>'Growth Index'!D1124/MAX('Growth Index'!D$3:D1124)-1</f>
        <v>-2.6114610892703283E-2</v>
      </c>
      <c r="E1124" s="68">
        <f>'Growth Index'!E1124/MAX('Growth Index'!E$3:E1124)-1</f>
        <v>0</v>
      </c>
    </row>
    <row r="1125" spans="1:5" x14ac:dyDescent="0.25">
      <c r="A1125" s="63">
        <f>'Daily Prices'!A1125</f>
        <v>43847</v>
      </c>
      <c r="B1125" s="67">
        <f>'Growth Index'!B1125/MAX('Growth Index'!B$3:B1125)-1</f>
        <v>-1.7305232115338853E-4</v>
      </c>
      <c r="C1125" s="67">
        <f>'Growth Index'!C1125/MAX('Growth Index'!C$3:C1125)-1</f>
        <v>-2.0799925695280441E-2</v>
      </c>
      <c r="D1125" s="67">
        <f>'Growth Index'!D1125/MAX('Growth Index'!D$3:D1125)-1</f>
        <v>-2.8241996928010993E-2</v>
      </c>
      <c r="E1125" s="67">
        <f>'Growth Index'!E1125/MAX('Growth Index'!E$3:E1125)-1</f>
        <v>0</v>
      </c>
    </row>
    <row r="1126" spans="1:5" x14ac:dyDescent="0.25">
      <c r="A1126" s="60">
        <f>'Daily Prices'!A1126</f>
        <v>43850</v>
      </c>
      <c r="B1126" s="68">
        <f>'Growth Index'!B1126/MAX('Growth Index'!B$3:B1126)-1</f>
        <v>-1.009996274369418E-2</v>
      </c>
      <c r="C1126" s="68">
        <f>'Growth Index'!C1126/MAX('Growth Index'!C$3:C1126)-1</f>
        <v>-1.9592916283350137E-2</v>
      </c>
      <c r="D1126" s="68">
        <f>'Growth Index'!D1126/MAX('Growth Index'!D$3:D1126)-1</f>
        <v>-3.8429631835005473E-2</v>
      </c>
      <c r="E1126" s="68">
        <f>'Growth Index'!E1126/MAX('Growth Index'!E$3:E1126)-1</f>
        <v>-5.6306440100077904E-3</v>
      </c>
    </row>
    <row r="1127" spans="1:5" x14ac:dyDescent="0.25">
      <c r="A1127" s="63">
        <f>'Daily Prices'!A1127</f>
        <v>43851</v>
      </c>
      <c r="B1127" s="67">
        <f>'Growth Index'!B1127/MAX('Growth Index'!B$3:B1127)-1</f>
        <v>-1.4988809998324082E-2</v>
      </c>
      <c r="C1127" s="67">
        <f>'Growth Index'!C1127/MAX('Growth Index'!C$3:C1127)-1</f>
        <v>-2.332239402731684E-2</v>
      </c>
      <c r="D1127" s="67">
        <f>'Growth Index'!D1127/MAX('Growth Index'!D$3:D1127)-1</f>
        <v>-4.5309803974638907E-2</v>
      </c>
      <c r="E1127" s="67">
        <f>'Growth Index'!E1127/MAX('Growth Index'!E$3:E1127)-1</f>
        <v>-1.0751412217569367E-2</v>
      </c>
    </row>
    <row r="1128" spans="1:5" x14ac:dyDescent="0.25">
      <c r="A1128" s="60">
        <f>'Daily Prices'!A1128</f>
        <v>43852</v>
      </c>
      <c r="B1128" s="68">
        <f>'Growth Index'!B1128/MAX('Growth Index'!B$3:B1128)-1</f>
        <v>-1.9957032491169091E-2</v>
      </c>
      <c r="C1128" s="68">
        <f>'Growth Index'!C1128/MAX('Growth Index'!C$3:C1128)-1</f>
        <v>-2.1008686575615942E-2</v>
      </c>
      <c r="D1128" s="68">
        <f>'Growth Index'!D1128/MAX('Growth Index'!D$3:D1128)-1</f>
        <v>-4.9475258310947234E-2</v>
      </c>
      <c r="E1128" s="68">
        <f>'Growth Index'!E1128/MAX('Growth Index'!E$3:E1128)-1</f>
        <v>-1.2605767054579831E-2</v>
      </c>
    </row>
    <row r="1129" spans="1:5" x14ac:dyDescent="0.25">
      <c r="A1129" s="63">
        <f>'Daily Prices'!A1129</f>
        <v>43853</v>
      </c>
      <c r="B1129" s="67">
        <f>'Growth Index'!B1129/MAX('Growth Index'!B$3:B1129)-1</f>
        <v>-1.3496889229590359E-2</v>
      </c>
      <c r="C1129" s="67">
        <f>'Growth Index'!C1129/MAX('Growth Index'!C$3:C1129)-1</f>
        <v>-1.2922386950677267E-2</v>
      </c>
      <c r="D1129" s="67">
        <f>'Growth Index'!D1129/MAX('Growth Index'!D$3:D1129)-1</f>
        <v>-3.8569021632484324E-2</v>
      </c>
      <c r="E1129" s="67">
        <f>'Growth Index'!E1129/MAX('Growth Index'!E$3:E1129)-1</f>
        <v>-3.9921221850310884E-3</v>
      </c>
    </row>
    <row r="1130" spans="1:5" x14ac:dyDescent="0.25">
      <c r="A1130" s="60">
        <f>'Daily Prices'!A1130</f>
        <v>43854</v>
      </c>
      <c r="B1130" s="68">
        <f>'Growth Index'!B1130/MAX('Growth Index'!B$3:B1130)-1</f>
        <v>-8.0910302882082341E-3</v>
      </c>
      <c r="C1130" s="68">
        <f>'Growth Index'!C1130/MAX('Growth Index'!C$3:C1130)-1</f>
        <v>-1.329046068926476E-2</v>
      </c>
      <c r="D1130" s="68">
        <f>'Growth Index'!D1130/MAX('Growth Index'!D$3:D1130)-1</f>
        <v>-3.1936503210701406E-2</v>
      </c>
      <c r="E1130" s="68">
        <f>'Growth Index'!E1130/MAX('Growth Index'!E$3:E1130)-1</f>
        <v>-4.4198560149533161E-4</v>
      </c>
    </row>
    <row r="1131" spans="1:5" x14ac:dyDescent="0.25">
      <c r="A1131" s="63">
        <f>'Daily Prices'!A1131</f>
        <v>43857</v>
      </c>
      <c r="B1131" s="67">
        <f>'Growth Index'!B1131/MAX('Growth Index'!B$3:B1131)-1</f>
        <v>-1.9009773642319705E-2</v>
      </c>
      <c r="C1131" s="67">
        <f>'Growth Index'!C1131/MAX('Growth Index'!C$3:C1131)-1</f>
        <v>-1.6051588705695563E-3</v>
      </c>
      <c r="D1131" s="67">
        <f>'Growth Index'!D1131/MAX('Growth Index'!D$3:D1131)-1</f>
        <v>-4.1363584077083515E-2</v>
      </c>
      <c r="E1131" s="67">
        <f>'Growth Index'!E1131/MAX('Growth Index'!E$3:E1131)-1</f>
        <v>-1.9280165172010921E-3</v>
      </c>
    </row>
    <row r="1132" spans="1:5" x14ac:dyDescent="0.25">
      <c r="A1132" s="60">
        <f>'Daily Prices'!A1132</f>
        <v>43858</v>
      </c>
      <c r="B1132" s="68">
        <f>'Growth Index'!B1132/MAX('Growth Index'!B$3:B1132)-1</f>
        <v>-2.3497215788378378E-2</v>
      </c>
      <c r="C1132" s="68">
        <f>'Growth Index'!C1132/MAX('Growth Index'!C$3:C1132)-1</f>
        <v>-8.6409312858273246E-3</v>
      </c>
      <c r="D1132" s="68">
        <f>'Growth Index'!D1132/MAX('Growth Index'!D$3:D1132)-1</f>
        <v>-4.8622679938018609E-2</v>
      </c>
      <c r="E1132" s="68">
        <f>'Growth Index'!E1132/MAX('Growth Index'!E$3:E1132)-1</f>
        <v>-8.3784039916798836E-3</v>
      </c>
    </row>
    <row r="1133" spans="1:5" x14ac:dyDescent="0.25">
      <c r="A1133" s="63">
        <f>'Daily Prices'!A1133</f>
        <v>43859</v>
      </c>
      <c r="B1133" s="67">
        <f>'Growth Index'!B1133/MAX('Growth Index'!B$3:B1133)-1</f>
        <v>-1.7971936443555436E-2</v>
      </c>
      <c r="C1133" s="67">
        <f>'Growth Index'!C1133/MAX('Growth Index'!C$3:C1133)-1</f>
        <v>-6.9204231830736207E-3</v>
      </c>
      <c r="D1133" s="67">
        <f>'Growth Index'!D1133/MAX('Growth Index'!D$3:D1133)-1</f>
        <v>-4.2128198014710128E-2</v>
      </c>
      <c r="E1133" s="67">
        <f>'Growth Index'!E1133/MAX('Growth Index'!E$3:E1133)-1</f>
        <v>-3.9760093447321898E-3</v>
      </c>
    </row>
    <row r="1134" spans="1:5" x14ac:dyDescent="0.25">
      <c r="A1134" s="60">
        <f>'Daily Prices'!A1134</f>
        <v>43860</v>
      </c>
      <c r="B1134" s="68">
        <f>'Growth Index'!B1134/MAX('Growth Index'!B$3:B1134)-1</f>
        <v>-2.4761498861930686E-2</v>
      </c>
      <c r="C1134" s="68">
        <f>'Growth Index'!C1134/MAX('Growth Index'!C$3:C1134)-1</f>
        <v>-2.889922864645067E-4</v>
      </c>
      <c r="D1134" s="68">
        <f>'Growth Index'!D1134/MAX('Growth Index'!D$3:D1134)-1</f>
        <v>-5.0465873182350074E-2</v>
      </c>
      <c r="E1134" s="68">
        <f>'Growth Index'!E1134/MAX('Growth Index'!E$3:E1134)-1</f>
        <v>-5.9824004329286362E-3</v>
      </c>
    </row>
    <row r="1135" spans="1:5" x14ac:dyDescent="0.25">
      <c r="A1135" s="63">
        <f>'Daily Prices'!A1135</f>
        <v>43861</v>
      </c>
      <c r="B1135" s="67">
        <f>'Growth Index'!B1135/MAX('Growth Index'!B$3:B1135)-1</f>
        <v>-2.9298282372285156E-2</v>
      </c>
      <c r="C1135" s="67">
        <f>'Growth Index'!C1135/MAX('Growth Index'!C$3:C1135)-1</f>
        <v>0</v>
      </c>
      <c r="D1135" s="67">
        <f>'Growth Index'!D1135/MAX('Growth Index'!D$3:D1135)-1</f>
        <v>-5.7440776252308812E-2</v>
      </c>
      <c r="E1135" s="67">
        <f>'Growth Index'!E1135/MAX('Growth Index'!E$3:E1135)-1</f>
        <v>-8.300848337451372E-3</v>
      </c>
    </row>
    <row r="1136" spans="1:5" x14ac:dyDescent="0.25">
      <c r="A1136" s="60">
        <f>'Daily Prices'!A1136</f>
        <v>43864</v>
      </c>
      <c r="B1136" s="68">
        <f>'Growth Index'!B1136/MAX('Growth Index'!B$3:B1136)-1</f>
        <v>-4.958735602511688E-2</v>
      </c>
      <c r="C1136" s="68">
        <f>'Growth Index'!C1136/MAX('Growth Index'!C$3:C1136)-1</f>
        <v>-9.7848461105524143E-3</v>
      </c>
      <c r="D1136" s="68">
        <f>'Growth Index'!D1136/MAX('Growth Index'!D$3:D1136)-1</f>
        <v>-5.4697415477465428E-2</v>
      </c>
      <c r="E1136" s="68">
        <f>'Growth Index'!E1136/MAX('Growth Index'!E$3:E1136)-1</f>
        <v>-1.7534767495095749E-2</v>
      </c>
    </row>
    <row r="1137" spans="1:5" x14ac:dyDescent="0.25">
      <c r="A1137" s="63">
        <f>'Daily Prices'!A1137</f>
        <v>43867</v>
      </c>
      <c r="B1137" s="67">
        <f>'Growth Index'!B1137/MAX('Growth Index'!B$3:B1137)-1</f>
        <v>-1.5412621330295639E-2</v>
      </c>
      <c r="C1137" s="67">
        <f>'Growth Index'!C1137/MAX('Growth Index'!C$3:C1137)-1</f>
        <v>-1.8384315809184981E-2</v>
      </c>
      <c r="D1137" s="67">
        <f>'Growth Index'!D1137/MAX('Growth Index'!D$3:D1137)-1</f>
        <v>-5.1946070028397351E-2</v>
      </c>
      <c r="E1137" s="67">
        <f>'Growth Index'!E1137/MAX('Growth Index'!E$3:E1137)-1</f>
        <v>-9.4915987201550367E-3</v>
      </c>
    </row>
    <row r="1138" spans="1:5" x14ac:dyDescent="0.25">
      <c r="A1138" s="60">
        <f>'Daily Prices'!A1138</f>
        <v>43868</v>
      </c>
      <c r="B1138" s="68">
        <f>'Growth Index'!B1138/MAX('Growth Index'!B$3:B1138)-1</f>
        <v>-1.9326082774786868E-2</v>
      </c>
      <c r="C1138" s="68">
        <f>'Growth Index'!C1138/MAX('Growth Index'!C$3:C1138)-1</f>
        <v>-8.1299586754438602E-3</v>
      </c>
      <c r="D1138" s="68">
        <f>'Growth Index'!D1138/MAX('Growth Index'!D$3:D1138)-1</f>
        <v>-4.9186716665349239E-2</v>
      </c>
      <c r="E1138" s="68">
        <f>'Growth Index'!E1138/MAX('Growth Index'!E$3:E1138)-1</f>
        <v>-5.6689201486364027E-3</v>
      </c>
    </row>
    <row r="1139" spans="1:5" x14ac:dyDescent="0.25">
      <c r="A1139" s="63">
        <f>'Daily Prices'!A1139</f>
        <v>43872</v>
      </c>
      <c r="B1139" s="67">
        <f>'Growth Index'!B1139/MAX('Growth Index'!B$3:B1139)-1</f>
        <v>-1.755527603394591E-2</v>
      </c>
      <c r="C1139" s="67">
        <f>'Growth Index'!C1139/MAX('Growth Index'!C$3:C1139)-1</f>
        <v>-1.2568130036295311E-2</v>
      </c>
      <c r="D1139" s="67">
        <f>'Growth Index'!D1139/MAX('Growth Index'!D$3:D1139)-1</f>
        <v>-4.6419332080932518E-2</v>
      </c>
      <c r="E1139" s="67">
        <f>'Growth Index'!E1139/MAX('Growth Index'!E$3:E1139)-1</f>
        <v>-6.0417397251005811E-3</v>
      </c>
    </row>
    <row r="1140" spans="1:5" x14ac:dyDescent="0.25">
      <c r="A1140" s="60">
        <f>'Daily Prices'!A1140</f>
        <v>43873</v>
      </c>
      <c r="B1140" s="68">
        <f>'Growth Index'!B1140/MAX('Growth Index'!B$3:B1140)-1</f>
        <v>-9.2182540164943427E-3</v>
      </c>
      <c r="C1140" s="68">
        <f>'Growth Index'!C1140/MAX('Growth Index'!C$3:C1140)-1</f>
        <v>-1.6596681034249938E-2</v>
      </c>
      <c r="D1140" s="68">
        <f>'Growth Index'!D1140/MAX('Growth Index'!D$3:D1140)-1</f>
        <v>-4.3643892899916548E-2</v>
      </c>
      <c r="E1140" s="68">
        <f>'Growth Index'!E1140/MAX('Growth Index'!E$3:E1140)-1</f>
        <v>-4.2655049980636628E-3</v>
      </c>
    </row>
    <row r="1141" spans="1:5" x14ac:dyDescent="0.25">
      <c r="A1141" s="63">
        <f>'Daily Prices'!A1141</f>
        <v>43874</v>
      </c>
      <c r="B1141" s="67">
        <f>'Growth Index'!B1141/MAX('Growth Index'!B$3:B1141)-1</f>
        <v>-1.1747535255835051E-2</v>
      </c>
      <c r="C1141" s="67">
        <f>'Growth Index'!C1141/MAX('Growth Index'!C$3:C1141)-1</f>
        <v>-9.5753611058400079E-3</v>
      </c>
      <c r="D1141" s="67">
        <f>'Growth Index'!D1141/MAX('Growth Index'!D$3:D1141)-1</f>
        <v>-5.2710996231062124E-2</v>
      </c>
      <c r="E1141" s="67">
        <f>'Growth Index'!E1141/MAX('Growth Index'!E$3:E1141)-1</f>
        <v>-5.0164710977139704E-3</v>
      </c>
    </row>
    <row r="1142" spans="1:5" x14ac:dyDescent="0.25">
      <c r="A1142" s="60">
        <f>'Daily Prices'!A1142</f>
        <v>43875</v>
      </c>
      <c r="B1142" s="68">
        <f>'Growth Index'!B1142/MAX('Growth Index'!B$3:B1142)-1</f>
        <v>-1.6563681466454039E-2</v>
      </c>
      <c r="C1142" s="68">
        <f>'Growth Index'!C1142/MAX('Growth Index'!C$3:C1142)-1</f>
        <v>-2.178908661627621E-3</v>
      </c>
      <c r="D1142" s="68">
        <f>'Growth Index'!D1142/MAX('Growth Index'!D$3:D1142)-1</f>
        <v>-6.1472253987157055E-2</v>
      </c>
      <c r="E1142" s="68">
        <f>'Growth Index'!E1142/MAX('Growth Index'!E$3:E1142)-1</f>
        <v>-6.2596687112246308E-3</v>
      </c>
    </row>
    <row r="1143" spans="1:5" x14ac:dyDescent="0.25">
      <c r="A1143" s="63">
        <f>'Daily Prices'!A1143</f>
        <v>43878</v>
      </c>
      <c r="B1143" s="67">
        <f>'Growth Index'!B1143/MAX('Growth Index'!B$3:B1143)-1</f>
        <v>-2.1379827677072916E-2</v>
      </c>
      <c r="C1143" s="67">
        <f>'Growth Index'!C1143/MAX('Growth Index'!C$3:C1143)-1</f>
        <v>-5.2346553998139367E-3</v>
      </c>
      <c r="D1143" s="67">
        <f>'Growth Index'!D1143/MAX('Growth Index'!D$3:D1143)-1</f>
        <v>-7.1770859412532806E-2</v>
      </c>
      <c r="E1143" s="67">
        <f>'Growth Index'!E1143/MAX('Growth Index'!E$3:E1143)-1</f>
        <v>-1.220828932409479E-2</v>
      </c>
    </row>
    <row r="1144" spans="1:5" x14ac:dyDescent="0.25">
      <c r="A1144" s="60">
        <f>'Daily Prices'!A1144</f>
        <v>43879</v>
      </c>
      <c r="B1144" s="68">
        <f>'Growth Index'!B1144/MAX('Growth Index'!B$3:B1144)-1</f>
        <v>-2.5224878630970227E-2</v>
      </c>
      <c r="C1144" s="68">
        <f>'Growth Index'!C1144/MAX('Growth Index'!C$3:C1144)-1</f>
        <v>0</v>
      </c>
      <c r="D1144" s="68">
        <f>'Growth Index'!D1144/MAX('Growth Index'!D$3:D1144)-1</f>
        <v>-7.0688220208813934E-2</v>
      </c>
      <c r="E1144" s="68">
        <f>'Growth Index'!E1144/MAX('Growth Index'!E$3:E1144)-1</f>
        <v>-9.4844140234465746E-3</v>
      </c>
    </row>
    <row r="1145" spans="1:5" x14ac:dyDescent="0.25">
      <c r="A1145" s="63">
        <f>'Daily Prices'!A1145</f>
        <v>43880</v>
      </c>
      <c r="B1145" s="67">
        <f>'Growth Index'!B1145/MAX('Growth Index'!B$3:B1145)-1</f>
        <v>-1.5008117488700901E-2</v>
      </c>
      <c r="C1145" s="67">
        <f>'Growth Index'!C1145/MAX('Growth Index'!C$3:C1145)-1</f>
        <v>0</v>
      </c>
      <c r="D1145" s="67">
        <f>'Growth Index'!D1145/MAX('Growth Index'!D$3:D1145)-1</f>
        <v>-5.7474608727425047E-2</v>
      </c>
      <c r="E1145" s="67">
        <f>'Growth Index'!E1145/MAX('Growth Index'!E$3:E1145)-1</f>
        <v>0</v>
      </c>
    </row>
    <row r="1146" spans="1:5" x14ac:dyDescent="0.25">
      <c r="A1146" s="60">
        <f>'Daily Prices'!A1146</f>
        <v>43881</v>
      </c>
      <c r="B1146" s="68">
        <f>'Growth Index'!B1146/MAX('Growth Index'!B$3:B1146)-1</f>
        <v>-1.8652227524233789E-2</v>
      </c>
      <c r="C1146" s="68">
        <f>'Growth Index'!C1146/MAX('Growth Index'!C$3:C1146)-1</f>
        <v>0</v>
      </c>
      <c r="D1146" s="68">
        <f>'Growth Index'!D1146/MAX('Growth Index'!D$3:D1146)-1</f>
        <v>-5.4721998551969908E-2</v>
      </c>
      <c r="E1146" s="68">
        <f>'Growth Index'!E1146/MAX('Growth Index'!E$3:E1146)-1</f>
        <v>0</v>
      </c>
    </row>
    <row r="1147" spans="1:5" x14ac:dyDescent="0.25">
      <c r="A1147" s="63">
        <f>'Daily Prices'!A1147</f>
        <v>43885</v>
      </c>
      <c r="B1147" s="67">
        <f>'Growth Index'!B1147/MAX('Growth Index'!B$3:B1147)-1</f>
        <v>-3.7885586672396832E-2</v>
      </c>
      <c r="C1147" s="67">
        <f>'Growth Index'!C1147/MAX('Growth Index'!C$3:C1147)-1</f>
        <v>0</v>
      </c>
      <c r="D1147" s="67">
        <f>'Growth Index'!D1147/MAX('Growth Index'!D$3:D1147)-1</f>
        <v>-7.7246307185340979E-2</v>
      </c>
      <c r="E1147" s="67">
        <f>'Growth Index'!E1147/MAX('Growth Index'!E$3:E1147)-1</f>
        <v>0</v>
      </c>
    </row>
    <row r="1148" spans="1:5" x14ac:dyDescent="0.25">
      <c r="A1148" s="60">
        <f>'Daily Prices'!A1148</f>
        <v>43886</v>
      </c>
      <c r="B1148" s="68">
        <f>'Growth Index'!B1148/MAX('Growth Index'!B$3:B1148)-1</f>
        <v>-3.9840887210170206E-2</v>
      </c>
      <c r="C1148" s="68">
        <f>'Growth Index'!C1148/MAX('Growth Index'!C$3:C1148)-1</f>
        <v>-1.6664490925501596E-2</v>
      </c>
      <c r="D1148" s="68">
        <f>'Growth Index'!D1148/MAX('Growth Index'!D$3:D1148)-1</f>
        <v>-8.0119360972209952E-2</v>
      </c>
      <c r="E1148" s="68">
        <f>'Growth Index'!E1148/MAX('Growth Index'!E$3:E1148)-1</f>
        <v>-8.2095545009577275E-3</v>
      </c>
    </row>
    <row r="1149" spans="1:5" x14ac:dyDescent="0.25">
      <c r="A1149" s="63">
        <f>'Daily Prices'!A1149</f>
        <v>43887</v>
      </c>
      <c r="B1149" s="67">
        <f>'Growth Index'!B1149/MAX('Growth Index'!B$3:B1149)-1</f>
        <v>-4.9190479834041567E-2</v>
      </c>
      <c r="C1149" s="67">
        <f>'Growth Index'!C1149/MAX('Growth Index'!C$3:C1149)-1</f>
        <v>-2.8397983809500982E-2</v>
      </c>
      <c r="D1149" s="67">
        <f>'Growth Index'!D1149/MAX('Growth Index'!D$3:D1149)-1</f>
        <v>-9.0856435275091685E-2</v>
      </c>
      <c r="E1149" s="67">
        <f>'Growth Index'!E1149/MAX('Growth Index'!E$3:E1149)-1</f>
        <v>-1.9313514771987728E-2</v>
      </c>
    </row>
    <row r="1150" spans="1:5" x14ac:dyDescent="0.25">
      <c r="A1150" s="60">
        <f>'Daily Prices'!A1150</f>
        <v>43888</v>
      </c>
      <c r="B1150" s="68">
        <f>'Growth Index'!B1150/MAX('Growth Index'!B$3:B1150)-1</f>
        <v>-5.2606237082156837E-2</v>
      </c>
      <c r="C1150" s="68">
        <f>'Growth Index'!C1150/MAX('Growth Index'!C$3:C1150)-1</f>
        <v>-2.0427887284555024E-2</v>
      </c>
      <c r="D1150" s="68">
        <f>'Growth Index'!D1150/MAX('Growth Index'!D$3:D1150)-1</f>
        <v>-9.6881322443787221E-2</v>
      </c>
      <c r="E1150" s="68">
        <f>'Growth Index'!E1150/MAX('Growth Index'!E$3:E1150)-1</f>
        <v>-1.9102295322148133E-2</v>
      </c>
    </row>
    <row r="1151" spans="1:5" x14ac:dyDescent="0.25">
      <c r="A1151" s="63">
        <f>'Daily Prices'!A1151</f>
        <v>43889</v>
      </c>
      <c r="B1151" s="67">
        <f>'Growth Index'!B1151/MAX('Growth Index'!B$3:B1151)-1</f>
        <v>-8.713017515230892E-2</v>
      </c>
      <c r="C1151" s="67">
        <f>'Growth Index'!C1151/MAX('Growth Index'!C$3:C1151)-1</f>
        <v>-3.2449921598675213E-2</v>
      </c>
      <c r="D1151" s="67">
        <f>'Growth Index'!D1151/MAX('Growth Index'!D$3:D1151)-1</f>
        <v>-9.2982762818641596E-2</v>
      </c>
      <c r="E1151" s="67">
        <f>'Growth Index'!E1151/MAX('Growth Index'!E$3:E1151)-1</f>
        <v>-3.337077842371361E-2</v>
      </c>
    </row>
    <row r="1152" spans="1:5" x14ac:dyDescent="0.25">
      <c r="A1152" s="60">
        <f>'Daily Prices'!A1152</f>
        <v>43892</v>
      </c>
      <c r="B1152" s="68">
        <f>'Growth Index'!B1152/MAX('Growth Index'!B$3:B1152)-1</f>
        <v>-9.0783581386912227E-2</v>
      </c>
      <c r="C1152" s="68">
        <f>'Growth Index'!C1152/MAX('Growth Index'!C$3:C1152)-1</f>
        <v>-3.6145806395749602E-2</v>
      </c>
      <c r="D1152" s="68">
        <f>'Growth Index'!D1152/MAX('Growth Index'!D$3:D1152)-1</f>
        <v>-8.906737399094633E-2</v>
      </c>
      <c r="E1152" s="68">
        <f>'Growth Index'!E1152/MAX('Growth Index'!E$3:E1152)-1</f>
        <v>-3.4756476427320271E-2</v>
      </c>
    </row>
    <row r="1153" spans="1:5" x14ac:dyDescent="0.25">
      <c r="A1153" s="63">
        <f>'Daily Prices'!A1153</f>
        <v>43893</v>
      </c>
      <c r="B1153" s="67">
        <f>'Growth Index'!B1153/MAX('Growth Index'!B$3:B1153)-1</f>
        <v>-7.9349733258678001E-2</v>
      </c>
      <c r="C1153" s="67">
        <f>'Growth Index'!C1153/MAX('Growth Index'!C$3:C1153)-1</f>
        <v>-2.1550951241226524E-2</v>
      </c>
      <c r="D1153" s="67">
        <f>'Growth Index'!D1153/MAX('Growth Index'!D$3:D1153)-1</f>
        <v>-0.12673509848633491</v>
      </c>
      <c r="E1153" s="67">
        <f>'Growth Index'!E1153/MAX('Growth Index'!E$3:E1153)-1</f>
        <v>-3.7242650174535652E-2</v>
      </c>
    </row>
    <row r="1154" spans="1:5" x14ac:dyDescent="0.25">
      <c r="A1154" s="60">
        <f>'Daily Prices'!A1154</f>
        <v>43894</v>
      </c>
      <c r="B1154" s="68">
        <f>'Growth Index'!B1154/MAX('Growth Index'!B$3:B1154)-1</f>
        <v>-8.4455968553103888E-2</v>
      </c>
      <c r="C1154" s="68">
        <f>'Growth Index'!C1154/MAX('Growth Index'!C$3:C1154)-1</f>
        <v>0</v>
      </c>
      <c r="D1154" s="68">
        <f>'Growth Index'!D1154/MAX('Growth Index'!D$3:D1154)-1</f>
        <v>-0.1332088869036111</v>
      </c>
      <c r="E1154" s="68">
        <f>'Growth Index'!E1154/MAX('Growth Index'!E$3:E1154)-1</f>
        <v>-3.1547661985148134E-2</v>
      </c>
    </row>
    <row r="1155" spans="1:5" x14ac:dyDescent="0.25">
      <c r="A1155" s="63">
        <f>'Daily Prices'!A1155</f>
        <v>43896</v>
      </c>
      <c r="B1155" s="67">
        <f>'Growth Index'!B1155/MAX('Growth Index'!B$3:B1155)-1</f>
        <v>-0.10430835921371329</v>
      </c>
      <c r="C1155" s="67">
        <f>'Growth Index'!C1155/MAX('Growth Index'!C$3:C1155)-1</f>
        <v>0</v>
      </c>
      <c r="D1155" s="67">
        <f>'Growth Index'!D1155/MAX('Growth Index'!D$3:D1155)-1</f>
        <v>-0.13963468308348082</v>
      </c>
      <c r="E1155" s="67">
        <f>'Growth Index'!E1155/MAX('Growth Index'!E$3:E1155)-1</f>
        <v>-2.7036209866983185E-2</v>
      </c>
    </row>
    <row r="1156" spans="1:5" x14ac:dyDescent="0.25">
      <c r="A1156" s="60">
        <f>'Daily Prices'!A1156</f>
        <v>43899</v>
      </c>
      <c r="B1156" s="68">
        <f>'Growth Index'!B1156/MAX('Growth Index'!B$3:B1156)-1</f>
        <v>-0.15059079728732172</v>
      </c>
      <c r="C1156" s="68">
        <f>'Growth Index'!C1156/MAX('Growth Index'!C$3:C1156)-1</f>
        <v>-2.4984390760086628E-3</v>
      </c>
      <c r="D1156" s="68">
        <f>'Growth Index'!D1156/MAX('Growth Index'!D$3:D1156)-1</f>
        <v>-0.146012842807554</v>
      </c>
      <c r="E1156" s="68">
        <f>'Growth Index'!E1156/MAX('Growth Index'!E$3:E1156)-1</f>
        <v>-4.5255012586062793E-2</v>
      </c>
    </row>
    <row r="1157" spans="1:5" x14ac:dyDescent="0.25">
      <c r="A1157" s="63">
        <f>'Daily Prices'!A1157</f>
        <v>43901</v>
      </c>
      <c r="B1157" s="67">
        <f>'Growth Index'!B1157/MAX('Growth Index'!B$3:B1157)-1</f>
        <v>-0.14910221361568998</v>
      </c>
      <c r="C1157" s="67">
        <f>'Growth Index'!C1157/MAX('Growth Index'!C$3:C1157)-1</f>
        <v>-2.0022978146102433E-2</v>
      </c>
      <c r="D1157" s="67">
        <f>'Growth Index'!D1157/MAX('Growth Index'!D$3:D1157)-1</f>
        <v>-0.18796145649420171</v>
      </c>
      <c r="E1157" s="67">
        <f>'Growth Index'!E1157/MAX('Growth Index'!E$3:E1157)-1</f>
        <v>-6.5531785204155701E-2</v>
      </c>
    </row>
    <row r="1158" spans="1:5" x14ac:dyDescent="0.25">
      <c r="A1158" s="60">
        <f>'Daily Prices'!A1158</f>
        <v>43902</v>
      </c>
      <c r="B1158" s="68">
        <f>'Growth Index'!B1158/MAX('Growth Index'!B$3:B1158)-1</f>
        <v>-0.21868688566128047</v>
      </c>
      <c r="C1158" s="68">
        <f>'Growth Index'!C1158/MAX('Growth Index'!C$3:C1158)-1</f>
        <v>-6.6470183849987374E-2</v>
      </c>
      <c r="D1158" s="68">
        <f>'Growth Index'!D1158/MAX('Growth Index'!D$3:D1158)-1</f>
        <v>-0.22784951672239107</v>
      </c>
      <c r="E1158" s="68">
        <f>'Growth Index'!E1158/MAX('Growth Index'!E$3:E1158)-1</f>
        <v>-0.11994413088769995</v>
      </c>
    </row>
    <row r="1159" spans="1:5" x14ac:dyDescent="0.25">
      <c r="A1159" s="63">
        <f>'Daily Prices'!A1159</f>
        <v>43903</v>
      </c>
      <c r="B1159" s="67">
        <f>'Growth Index'!B1159/MAX('Growth Index'!B$3:B1159)-1</f>
        <v>-0.18709554085167024</v>
      </c>
      <c r="C1159" s="67">
        <f>'Growth Index'!C1159/MAX('Growth Index'!C$3:C1159)-1</f>
        <v>-7.3974307419287677E-2</v>
      </c>
      <c r="D1159" s="67">
        <f>'Growth Index'!D1159/MAX('Growth Index'!D$3:D1159)-1</f>
        <v>-0.26577823972269687</v>
      </c>
      <c r="E1159" s="67">
        <f>'Growth Index'!E1159/MAX('Growth Index'!E$3:E1159)-1</f>
        <v>-0.12506741852907588</v>
      </c>
    </row>
    <row r="1160" spans="1:5" x14ac:dyDescent="0.25">
      <c r="A1160" s="60">
        <f>'Daily Prices'!A1160</f>
        <v>43906</v>
      </c>
      <c r="B1160" s="68">
        <f>'Growth Index'!B1160/MAX('Growth Index'!B$3:B1160)-1</f>
        <v>-0.25177348833672653</v>
      </c>
      <c r="C1160" s="68">
        <f>'Growth Index'!C1160/MAX('Growth Index'!C$3:C1160)-1</f>
        <v>-0.11733088762556176</v>
      </c>
      <c r="D1160" s="68">
        <f>'Growth Index'!D1160/MAX('Growth Index'!D$3:D1160)-1</f>
        <v>-0.30184386989383361</v>
      </c>
      <c r="E1160" s="68">
        <f>'Growth Index'!E1160/MAX('Growth Index'!E$3:E1160)-1</f>
        <v>-0.17523036536033954</v>
      </c>
    </row>
    <row r="1161" spans="1:5" x14ac:dyDescent="0.25">
      <c r="A1161" s="63">
        <f>'Daily Prices'!A1161</f>
        <v>43907</v>
      </c>
      <c r="B1161" s="67">
        <f>'Growth Index'!B1161/MAX('Growth Index'!B$3:B1161)-1</f>
        <v>-0.27110433839308767</v>
      </c>
      <c r="C1161" s="67">
        <f>'Growth Index'!C1161/MAX('Growth Index'!C$3:C1161)-1</f>
        <v>-8.9047241137398592E-2</v>
      </c>
      <c r="D1161" s="67">
        <f>'Growth Index'!D1161/MAX('Growth Index'!D$3:D1161)-1</f>
        <v>-0.31749883277960844</v>
      </c>
      <c r="E1161" s="67">
        <f>'Growth Index'!E1161/MAX('Growth Index'!E$3:E1161)-1</f>
        <v>-0.17659975518960225</v>
      </c>
    </row>
    <row r="1162" spans="1:5" x14ac:dyDescent="0.25">
      <c r="A1162" s="60">
        <f>'Daily Prices'!A1162</f>
        <v>43908</v>
      </c>
      <c r="B1162" s="68">
        <f>'Growth Index'!B1162/MAX('Growth Index'!B$3:B1162)-1</f>
        <v>-0.31185458456359005</v>
      </c>
      <c r="C1162" s="68">
        <f>'Growth Index'!C1162/MAX('Growth Index'!C$3:C1162)-1</f>
        <v>-9.9730614020543729E-2</v>
      </c>
      <c r="D1162" s="68">
        <f>'Growth Index'!D1162/MAX('Growth Index'!D$3:D1162)-1</f>
        <v>-0.34241577405319823</v>
      </c>
      <c r="E1162" s="68">
        <f>'Growth Index'!E1162/MAX('Growth Index'!E$3:E1162)-1</f>
        <v>-0.20329077528268036</v>
      </c>
    </row>
    <row r="1163" spans="1:5" x14ac:dyDescent="0.25">
      <c r="A1163" s="63">
        <f>'Daily Prices'!A1163</f>
        <v>43909</v>
      </c>
      <c r="B1163" s="67">
        <f>'Growth Index'!B1163/MAX('Growth Index'!B$3:B1163)-1</f>
        <v>-0.32571021173166037</v>
      </c>
      <c r="C1163" s="67">
        <f>'Growth Index'!C1163/MAX('Growth Index'!C$3:C1163)-1</f>
        <v>-0.11492475501759347</v>
      </c>
      <c r="D1163" s="67">
        <f>'Growth Index'!D1163/MAX('Growth Index'!D$3:D1163)-1</f>
        <v>-0.36263947437866662</v>
      </c>
      <c r="E1163" s="67">
        <f>'Growth Index'!E1163/MAX('Growth Index'!E$3:E1163)-1</f>
        <v>-0.22083249117154879</v>
      </c>
    </row>
    <row r="1164" spans="1:5" x14ac:dyDescent="0.25">
      <c r="A1164" s="60">
        <f>'Daily Prices'!A1164</f>
        <v>43910</v>
      </c>
      <c r="B1164" s="68">
        <f>'Growth Index'!B1164/MAX('Growth Index'!B$3:B1164)-1</f>
        <v>-0.28691097554551426</v>
      </c>
      <c r="C1164" s="68">
        <f>'Growth Index'!C1164/MAX('Growth Index'!C$3:C1164)-1</f>
        <v>-9.6397013561525413E-2</v>
      </c>
      <c r="D1164" s="68">
        <f>'Growth Index'!D1164/MAX('Growth Index'!D$3:D1164)-1</f>
        <v>-0.33584550738562935</v>
      </c>
      <c r="E1164" s="68">
        <f>'Growth Index'!E1164/MAX('Growth Index'!E$3:E1164)-1</f>
        <v>-0.19103139009751879</v>
      </c>
    </row>
    <row r="1165" spans="1:5" x14ac:dyDescent="0.25">
      <c r="A1165" s="63">
        <f>'Daily Prices'!A1165</f>
        <v>43913</v>
      </c>
      <c r="B1165" s="67">
        <f>'Growth Index'!B1165/MAX('Growth Index'!B$3:B1165)-1</f>
        <v>-0.38070056632921467</v>
      </c>
      <c r="C1165" s="67">
        <f>'Growth Index'!C1165/MAX('Growth Index'!C$3:C1165)-1</f>
        <v>-6.7931796327900917E-2</v>
      </c>
      <c r="D1165" s="67">
        <f>'Growth Index'!D1165/MAX('Growth Index'!D$3:D1165)-1</f>
        <v>-0.33720480408203024</v>
      </c>
      <c r="E1165" s="67">
        <f>'Growth Index'!E1165/MAX('Growth Index'!E$3:E1165)-1</f>
        <v>-0.2132545414480338</v>
      </c>
    </row>
    <row r="1166" spans="1:5" x14ac:dyDescent="0.25">
      <c r="A1166" s="60">
        <f>'Daily Prices'!A1166</f>
        <v>43914</v>
      </c>
      <c r="B1166" s="68">
        <f>'Growth Index'!B1166/MAX('Growth Index'!B$3:B1166)-1</f>
        <v>-0.36418694131929286</v>
      </c>
      <c r="C1166" s="68">
        <f>'Growth Index'!C1166/MAX('Growth Index'!C$3:C1166)-1</f>
        <v>-2.1618527068971494E-2</v>
      </c>
      <c r="D1166" s="68">
        <f>'Growth Index'!D1166/MAX('Growth Index'!D$3:D1166)-1</f>
        <v>-0.33856131876381013</v>
      </c>
      <c r="E1166" s="68">
        <f>'Growth Index'!E1166/MAX('Growth Index'!E$3:E1166)-1</f>
        <v>-0.19180708088770093</v>
      </c>
    </row>
    <row r="1167" spans="1:5" x14ac:dyDescent="0.25">
      <c r="A1167" s="63">
        <f>'Daily Prices'!A1167</f>
        <v>43915</v>
      </c>
      <c r="B1167" s="67">
        <f>'Growth Index'!B1167/MAX('Growth Index'!B$3:B1167)-1</f>
        <v>-0.3198095089628471</v>
      </c>
      <c r="C1167" s="67">
        <f>'Growth Index'!C1167/MAX('Growth Index'!C$3:C1167)-1</f>
        <v>-2.4796015114564529E-2</v>
      </c>
      <c r="D1167" s="67">
        <f>'Growth Index'!D1167/MAX('Growth Index'!D$3:D1167)-1</f>
        <v>-0.33991505712480141</v>
      </c>
      <c r="E1167" s="67">
        <f>'Growth Index'!E1167/MAX('Growth Index'!E$3:E1167)-1</f>
        <v>-0.17643054050619444</v>
      </c>
    </row>
    <row r="1168" spans="1:5" x14ac:dyDescent="0.25">
      <c r="A1168" s="60">
        <f>'Daily Prices'!A1168</f>
        <v>43916</v>
      </c>
      <c r="B1168" s="68">
        <f>'Growth Index'!B1168/MAX('Growth Index'!B$3:B1168)-1</f>
        <v>-0.2861765758189655</v>
      </c>
      <c r="C1168" s="68">
        <f>'Growth Index'!C1168/MAX('Growth Index'!C$3:C1168)-1</f>
        <v>-2.1115845097737229E-2</v>
      </c>
      <c r="D1168" s="68">
        <f>'Growth Index'!D1168/MAX('Growth Index'!D$3:D1168)-1</f>
        <v>-0.34126602484717883</v>
      </c>
      <c r="E1168" s="68">
        <f>'Growth Index'!E1168/MAX('Growth Index'!E$3:E1168)-1</f>
        <v>-0.16347628410476833</v>
      </c>
    </row>
    <row r="1169" spans="1:5" x14ac:dyDescent="0.25">
      <c r="A1169" s="63">
        <f>'Daily Prices'!A1169</f>
        <v>43917</v>
      </c>
      <c r="B1169" s="67">
        <f>'Growth Index'!B1169/MAX('Growth Index'!B$3:B1169)-1</f>
        <v>-0.28930343580366724</v>
      </c>
      <c r="C1169" s="67">
        <f>'Growth Index'!C1169/MAX('Growth Index'!C$3:C1169)-1</f>
        <v>-2.5845650936325626E-2</v>
      </c>
      <c r="D1169" s="67">
        <f>'Growth Index'!D1169/MAX('Growth Index'!D$3:D1169)-1</f>
        <v>-0.34261422760149263</v>
      </c>
      <c r="E1169" s="67">
        <f>'Growth Index'!E1169/MAX('Growth Index'!E$3:E1169)-1</f>
        <v>-0.16670598720208341</v>
      </c>
    </row>
    <row r="1170" spans="1:5" x14ac:dyDescent="0.25">
      <c r="A1170" s="60">
        <f>'Daily Prices'!A1170</f>
        <v>43920</v>
      </c>
      <c r="B1170" s="68">
        <f>'Growth Index'!B1170/MAX('Growth Index'!B$3:B1170)-1</f>
        <v>-0.32208493245834657</v>
      </c>
      <c r="C1170" s="68">
        <f>'Growth Index'!C1170/MAX('Growth Index'!C$3:C1170)-1</f>
        <v>-2.3688657728656026E-2</v>
      </c>
      <c r="D1170" s="68">
        <f>'Growth Index'!D1170/MAX('Growth Index'!D$3:D1170)-1</f>
        <v>-0.34395967104668335</v>
      </c>
      <c r="E1170" s="68">
        <f>'Growth Index'!E1170/MAX('Growth Index'!E$3:E1170)-1</f>
        <v>-0.17801051165362547</v>
      </c>
    </row>
    <row r="1171" spans="1:5" x14ac:dyDescent="0.25">
      <c r="A1171" s="63">
        <f>'Daily Prices'!A1171</f>
        <v>43921</v>
      </c>
      <c r="B1171" s="67">
        <f>'Growth Index'!B1171/MAX('Growth Index'!B$3:B1171)-1</f>
        <v>-0.2975770529761782</v>
      </c>
      <c r="C1171" s="67">
        <f>'Growth Index'!C1171/MAX('Growth Index'!C$3:C1171)-1</f>
        <v>-2.912080931236849E-2</v>
      </c>
      <c r="D1171" s="67">
        <f>'Growth Index'!D1171/MAX('Growth Index'!D$3:D1171)-1</f>
        <v>-0.34530236083011356</v>
      </c>
      <c r="E1171" s="67">
        <f>'Growth Index'!E1171/MAX('Growth Index'!E$3:E1171)-1</f>
        <v>-0.17142968503147338</v>
      </c>
    </row>
    <row r="1172" spans="1:5" x14ac:dyDescent="0.25">
      <c r="A1172" s="60">
        <f>'Daily Prices'!A1172</f>
        <v>43924</v>
      </c>
      <c r="B1172" s="68">
        <f>'Growth Index'!B1172/MAX('Growth Index'!B$3:B1172)-1</f>
        <v>-0.34233086221292941</v>
      </c>
      <c r="C1172" s="68">
        <f>'Growth Index'!C1172/MAX('Growth Index'!C$3:C1172)-1</f>
        <v>-1.4810504748260067E-2</v>
      </c>
      <c r="D1172" s="68">
        <f>'Growth Index'!D1172/MAX('Growth Index'!D$3:D1172)-1</f>
        <v>-0.33692259908470701</v>
      </c>
      <c r="E1172" s="68">
        <f>'Growth Index'!E1172/MAX('Growth Index'!E$3:E1172)-1</f>
        <v>-0.17920034845152877</v>
      </c>
    </row>
    <row r="1173" spans="1:5" x14ac:dyDescent="0.25">
      <c r="A1173" s="63">
        <f>'Daily Prices'!A1173</f>
        <v>43929</v>
      </c>
      <c r="B1173" s="67">
        <f>'Growth Index'!B1173/MAX('Growth Index'!B$3:B1173)-1</f>
        <v>-0.2874353765187071</v>
      </c>
      <c r="C1173" s="67">
        <f>'Growth Index'!C1173/MAX('Growth Index'!C$3:C1173)-1</f>
        <v>0</v>
      </c>
      <c r="D1173" s="67">
        <f>'Growth Index'!D1173/MAX('Growth Index'!D$3:D1173)-1</f>
        <v>-0.32843558109961368</v>
      </c>
      <c r="E1173" s="67">
        <f>'Growth Index'!E1173/MAX('Growth Index'!E$3:E1173)-1</f>
        <v>-0.1498761622766922</v>
      </c>
    </row>
    <row r="1174" spans="1:5" x14ac:dyDescent="0.25">
      <c r="A1174" s="60">
        <f>'Daily Prices'!A1174</f>
        <v>43930</v>
      </c>
      <c r="B1174" s="68">
        <f>'Growth Index'!B1174/MAX('Growth Index'!B$3:B1174)-1</f>
        <v>-0.25726658853092177</v>
      </c>
      <c r="C1174" s="68">
        <f>'Growth Index'!C1174/MAX('Growth Index'!C$3:C1174)-1</f>
        <v>0</v>
      </c>
      <c r="D1174" s="68">
        <f>'Growth Index'!D1174/MAX('Growth Index'!D$3:D1174)-1</f>
        <v>-0.3198399340552579</v>
      </c>
      <c r="E1174" s="68">
        <f>'Growth Index'!E1174/MAX('Growth Index'!E$3:E1174)-1</f>
        <v>-0.12933621468144363</v>
      </c>
    </row>
    <row r="1175" spans="1:5" x14ac:dyDescent="0.25">
      <c r="A1175" s="63">
        <f>'Daily Prices'!A1175</f>
        <v>43934</v>
      </c>
      <c r="B1175" s="67">
        <f>'Growth Index'!B1175/MAX('Growth Index'!B$3:B1175)-1</f>
        <v>-0.26846016566780206</v>
      </c>
      <c r="C1175" s="67">
        <f>'Growth Index'!C1175/MAX('Growth Index'!C$3:C1175)-1</f>
        <v>0</v>
      </c>
      <c r="D1175" s="67">
        <f>'Growth Index'!D1175/MAX('Growth Index'!D$3:D1175)-1</f>
        <v>-0.31113426756074636</v>
      </c>
      <c r="E1175" s="67">
        <f>'Growth Index'!E1175/MAX('Growth Index'!E$3:E1175)-1</f>
        <v>-0.12992948914849256</v>
      </c>
    </row>
    <row r="1176" spans="1:5" x14ac:dyDescent="0.25">
      <c r="A1176" s="60">
        <f>'Daily Prices'!A1176</f>
        <v>43936</v>
      </c>
      <c r="B1176" s="68">
        <f>'Growth Index'!B1176/MAX('Growth Index'!B$3:B1176)-1</f>
        <v>-0.27585445775390005</v>
      </c>
      <c r="C1176" s="68">
        <f>'Growth Index'!C1176/MAX('Growth Index'!C$3:C1176)-1</f>
        <v>0</v>
      </c>
      <c r="D1176" s="68">
        <f>'Growth Index'!D1176/MAX('Growth Index'!D$3:D1176)-1</f>
        <v>-0.31169723994668019</v>
      </c>
      <c r="E1176" s="68">
        <f>'Growth Index'!E1176/MAX('Growth Index'!E$3:E1176)-1</f>
        <v>-0.12204690058221579</v>
      </c>
    </row>
    <row r="1177" spans="1:5" x14ac:dyDescent="0.25">
      <c r="A1177" s="63">
        <f>'Daily Prices'!A1177</f>
        <v>43937</v>
      </c>
      <c r="B1177" s="67">
        <f>'Growth Index'!B1177/MAX('Growth Index'!B$3:B1177)-1</f>
        <v>-0.27054370607992873</v>
      </c>
      <c r="C1177" s="67">
        <f>'Growth Index'!C1177/MAX('Growth Index'!C$3:C1177)-1</f>
        <v>0</v>
      </c>
      <c r="D1177" s="67">
        <f>'Growth Index'!D1177/MAX('Growth Index'!D$3:D1177)-1</f>
        <v>-0.2979355423684088</v>
      </c>
      <c r="E1177" s="67">
        <f>'Growth Index'!E1177/MAX('Growth Index'!E$3:E1177)-1</f>
        <v>-0.11123021512508136</v>
      </c>
    </row>
    <row r="1178" spans="1:5" x14ac:dyDescent="0.25">
      <c r="A1178" s="60">
        <f>'Daily Prices'!A1178</f>
        <v>43938</v>
      </c>
      <c r="B1178" s="68">
        <f>'Growth Index'!B1178/MAX('Growth Index'!B$3:B1178)-1</f>
        <v>-0.24703838591287353</v>
      </c>
      <c r="C1178" s="68">
        <f>'Growth Index'!C1178/MAX('Growth Index'!C$3:C1178)-1</f>
        <v>-2.4467131147195342E-2</v>
      </c>
      <c r="D1178" s="68">
        <f>'Growth Index'!D1178/MAX('Growth Index'!D$3:D1178)-1</f>
        <v>-0.27589300818069262</v>
      </c>
      <c r="E1178" s="68">
        <f>'Growth Index'!E1178/MAX('Growth Index'!E$3:E1178)-1</f>
        <v>-0.1029654652099754</v>
      </c>
    </row>
    <row r="1179" spans="1:5" x14ac:dyDescent="0.25">
      <c r="A1179" s="63">
        <f>'Daily Prices'!A1179</f>
        <v>43941</v>
      </c>
      <c r="B1179" s="67">
        <f>'Growth Index'!B1179/MAX('Growth Index'!B$3:B1179)-1</f>
        <v>-0.24562536365419763</v>
      </c>
      <c r="C1179" s="67">
        <f>'Growth Index'!C1179/MAX('Growth Index'!C$3:C1179)-1</f>
        <v>-2.8012764883680319E-2</v>
      </c>
      <c r="D1179" s="67">
        <f>'Growth Index'!D1179/MAX('Growth Index'!D$3:D1179)-1</f>
        <v>-0.27999079756676859</v>
      </c>
      <c r="E1179" s="67">
        <f>'Growth Index'!E1179/MAX('Growth Index'!E$3:E1179)-1</f>
        <v>-0.10528749899969603</v>
      </c>
    </row>
    <row r="1180" spans="1:5" x14ac:dyDescent="0.25">
      <c r="A1180" s="60">
        <f>'Daily Prices'!A1180</f>
        <v>43942</v>
      </c>
      <c r="B1180" s="68">
        <f>'Growth Index'!B1180/MAX('Growth Index'!B$3:B1180)-1</f>
        <v>-0.26973088457147987</v>
      </c>
      <c r="C1180" s="68">
        <f>'Growth Index'!C1180/MAX('Growth Index'!C$3:C1180)-1</f>
        <v>-2.461204292941932E-2</v>
      </c>
      <c r="D1180" s="68">
        <f>'Growth Index'!D1180/MAX('Growth Index'!D$3:D1180)-1</f>
        <v>-0.29928884137305722</v>
      </c>
      <c r="E1180" s="68">
        <f>'Growth Index'!E1180/MAX('Growth Index'!E$3:E1180)-1</f>
        <v>-0.11980649026763912</v>
      </c>
    </row>
    <row r="1181" spans="1:5" x14ac:dyDescent="0.25">
      <c r="A1181" s="63">
        <f>'Daily Prices'!A1181</f>
        <v>43943</v>
      </c>
      <c r="B1181" s="67">
        <f>'Growth Index'!B1181/MAX('Growth Index'!B$3:B1181)-1</f>
        <v>-0.25202424734754425</v>
      </c>
      <c r="C1181" s="67">
        <f>'Growth Index'!C1181/MAX('Growth Index'!C$3:C1181)-1</f>
        <v>-1.5614489190860059E-2</v>
      </c>
      <c r="D1181" s="67">
        <f>'Growth Index'!D1181/MAX('Growth Index'!D$3:D1181)-1</f>
        <v>-0.29153985127243942</v>
      </c>
      <c r="E1181" s="67">
        <f>'Growth Index'!E1181/MAX('Growth Index'!E$3:E1181)-1</f>
        <v>-0.10723602444367386</v>
      </c>
    </row>
    <row r="1182" spans="1:5" x14ac:dyDescent="0.25">
      <c r="A1182" s="60">
        <f>'Daily Prices'!A1182</f>
        <v>43944</v>
      </c>
      <c r="B1182" s="68">
        <f>'Growth Index'!B1182/MAX('Growth Index'!B$3:B1182)-1</f>
        <v>-0.24049862904900132</v>
      </c>
      <c r="C1182" s="68">
        <f>'Growth Index'!C1182/MAX('Growth Index'!C$3:C1182)-1</f>
        <v>-8.3244102805607456E-3</v>
      </c>
      <c r="D1182" s="68">
        <f>'Growth Index'!D1182/MAX('Growth Index'!D$3:D1182)-1</f>
        <v>-0.28700223970985272</v>
      </c>
      <c r="E1182" s="68">
        <f>'Growth Index'!E1182/MAX('Growth Index'!E$3:E1182)-1</f>
        <v>-9.8748983231932486E-2</v>
      </c>
    </row>
    <row r="1183" spans="1:5" x14ac:dyDescent="0.25">
      <c r="A1183" s="63">
        <f>'Daily Prices'!A1183</f>
        <v>43945</v>
      </c>
      <c r="B1183" s="67">
        <f>'Growth Index'!B1183/MAX('Growth Index'!B$3:B1183)-1</f>
        <v>-0.25327160657150705</v>
      </c>
      <c r="C1183" s="67">
        <f>'Growth Index'!C1183/MAX('Growth Index'!C$3:C1183)-1</f>
        <v>-1.3321043810483268E-2</v>
      </c>
      <c r="D1183" s="67">
        <f>'Growth Index'!D1183/MAX('Growth Index'!D$3:D1183)-1</f>
        <v>-0.29807628546489207</v>
      </c>
      <c r="E1183" s="67">
        <f>'Growth Index'!E1183/MAX('Growth Index'!E$3:E1183)-1</f>
        <v>-0.10931183133181266</v>
      </c>
    </row>
    <row r="1184" spans="1:5" x14ac:dyDescent="0.25">
      <c r="A1184" s="60">
        <f>'Daily Prices'!A1184</f>
        <v>43948</v>
      </c>
      <c r="B1184" s="68">
        <f>'Growth Index'!B1184/MAX('Growth Index'!B$3:B1184)-1</f>
        <v>-0.24335899799368954</v>
      </c>
      <c r="C1184" s="68">
        <f>'Growth Index'!C1184/MAX('Growth Index'!C$3:C1184)-1</f>
        <v>-1.6560367914829954E-2</v>
      </c>
      <c r="D1184" s="68">
        <f>'Growth Index'!D1184/MAX('Growth Index'!D$3:D1184)-1</f>
        <v>-0.29136527570083981</v>
      </c>
      <c r="E1184" s="68">
        <f>'Growth Index'!E1184/MAX('Growth Index'!E$3:E1184)-1</f>
        <v>-0.10437968413870058</v>
      </c>
    </row>
    <row r="1185" spans="1:5" x14ac:dyDescent="0.25">
      <c r="A1185" s="63">
        <f>'Daily Prices'!A1185</f>
        <v>43949</v>
      </c>
      <c r="B1185" s="67">
        <f>'Growth Index'!B1185/MAX('Growth Index'!B$3:B1185)-1</f>
        <v>-0.23450520265356434</v>
      </c>
      <c r="C1185" s="67">
        <f>'Growth Index'!C1185/MAX('Growth Index'!C$3:C1185)-1</f>
        <v>-3.164722766069894E-2</v>
      </c>
      <c r="D1185" s="67">
        <f>'Growth Index'!D1185/MAX('Growth Index'!D$3:D1185)-1</f>
        <v>-0.28848274882093838</v>
      </c>
      <c r="E1185" s="67">
        <f>'Growth Index'!E1185/MAX('Growth Index'!E$3:E1185)-1</f>
        <v>-0.10563858083655742</v>
      </c>
    </row>
    <row r="1186" spans="1:5" x14ac:dyDescent="0.25">
      <c r="A1186" s="60">
        <f>'Daily Prices'!A1186</f>
        <v>43950</v>
      </c>
      <c r="B1186" s="68">
        <f>'Growth Index'!B1186/MAX('Growth Index'!B$3:B1186)-1</f>
        <v>-0.22006892058972238</v>
      </c>
      <c r="C1186" s="68">
        <f>'Growth Index'!C1186/MAX('Growth Index'!C$3:C1186)-1</f>
        <v>-3.380253635516639E-2</v>
      </c>
      <c r="D1186" s="68">
        <f>'Growth Index'!D1186/MAX('Growth Index'!D$3:D1186)-1</f>
        <v>-0.27481307557498291</v>
      </c>
      <c r="E1186" s="68">
        <f>'Growth Index'!E1186/MAX('Growth Index'!E$3:E1186)-1</f>
        <v>-9.6220122977399569E-2</v>
      </c>
    </row>
    <row r="1187" spans="1:5" x14ac:dyDescent="0.25">
      <c r="A1187" s="63">
        <f>'Daily Prices'!A1187</f>
        <v>43951</v>
      </c>
      <c r="B1187" s="67">
        <f>'Growth Index'!B1187/MAX('Growth Index'!B$3:B1187)-1</f>
        <v>-0.19629305719331547</v>
      </c>
      <c r="C1187" s="67">
        <f>'Growth Index'!C1187/MAX('Growth Index'!C$3:C1187)-1</f>
        <v>-3.5822042008006427E-2</v>
      </c>
      <c r="D1187" s="67">
        <f>'Growth Index'!D1187/MAX('Growth Index'!D$3:D1187)-1</f>
        <v>-0.28796184218425291</v>
      </c>
      <c r="E1187" s="67">
        <f>'Growth Index'!E1187/MAX('Growth Index'!E$3:E1187)-1</f>
        <v>-9.3626418337580786E-2</v>
      </c>
    </row>
    <row r="1188" spans="1:5" x14ac:dyDescent="0.25">
      <c r="A1188" s="60">
        <f>'Daily Prices'!A1188</f>
        <v>43956</v>
      </c>
      <c r="B1188" s="68">
        <f>'Growth Index'!B1188/MAX('Growth Index'!B$3:B1188)-1</f>
        <v>-0.2502613066213013</v>
      </c>
      <c r="C1188" s="68">
        <f>'Growth Index'!C1188/MAX('Growth Index'!C$3:C1188)-1</f>
        <v>-3.1761651509522038E-2</v>
      </c>
      <c r="D1188" s="68">
        <f>'Growth Index'!D1188/MAX('Growth Index'!D$3:D1188)-1</f>
        <v>-0.300872201208496</v>
      </c>
      <c r="E1188" s="68">
        <f>'Growth Index'!E1188/MAX('Growth Index'!E$3:E1188)-1</f>
        <v>-0.11528849077514791</v>
      </c>
    </row>
    <row r="1189" spans="1:5" x14ac:dyDescent="0.25">
      <c r="A1189" s="63">
        <f>'Daily Prices'!A1189</f>
        <v>43957</v>
      </c>
      <c r="B1189" s="67">
        <f>'Growth Index'!B1189/MAX('Growth Index'!B$3:B1189)-1</f>
        <v>-0.24472553925701446</v>
      </c>
      <c r="C1189" s="67">
        <f>'Growth Index'!C1189/MAX('Growth Index'!C$3:C1189)-1</f>
        <v>-3.155358077390269E-2</v>
      </c>
      <c r="D1189" s="67">
        <f>'Growth Index'!D1189/MAX('Growth Index'!D$3:D1189)-1</f>
        <v>-0.29885136975359272</v>
      </c>
      <c r="E1189" s="67">
        <f>'Growth Index'!E1189/MAX('Growth Index'!E$3:E1189)-1</f>
        <v>-0.11248555814801942</v>
      </c>
    </row>
    <row r="1190" spans="1:5" x14ac:dyDescent="0.25">
      <c r="A1190" s="60">
        <f>'Daily Prices'!A1190</f>
        <v>43959</v>
      </c>
      <c r="B1190" s="68">
        <f>'Growth Index'!B1190/MAX('Growth Index'!B$3:B1190)-1</f>
        <v>-0.24575169661592133</v>
      </c>
      <c r="C1190" s="68">
        <f>'Growth Index'!C1190/MAX('Growth Index'!C$3:C1190)-1</f>
        <v>-2.9024813714962905E-2</v>
      </c>
      <c r="D1190" s="68">
        <f>'Growth Index'!D1190/MAX('Growth Index'!D$3:D1190)-1</f>
        <v>-0.29682469707799064</v>
      </c>
      <c r="E1190" s="68">
        <f>'Growth Index'!E1190/MAX('Growth Index'!E$3:E1190)-1</f>
        <v>-0.11115072044880392</v>
      </c>
    </row>
    <row r="1191" spans="1:5" x14ac:dyDescent="0.25">
      <c r="A1191" s="63">
        <f>'Daily Prices'!A1191</f>
        <v>43962</v>
      </c>
      <c r="B1191" s="67">
        <f>'Growth Index'!B1191/MAX('Growth Index'!B$3:B1191)-1</f>
        <v>-0.2476938871293648</v>
      </c>
      <c r="C1191" s="67">
        <f>'Growth Index'!C1191/MAX('Growth Index'!C$3:C1191)-1</f>
        <v>-2.7280075856987551E-2</v>
      </c>
      <c r="D1191" s="67">
        <f>'Growth Index'!D1191/MAX('Growth Index'!D$3:D1191)-1</f>
        <v>-0.29479216629762017</v>
      </c>
      <c r="E1191" s="67">
        <f>'Growth Index'!E1191/MAX('Growth Index'!E$3:E1191)-1</f>
        <v>-0.11042772371256893</v>
      </c>
    </row>
    <row r="1192" spans="1:5" x14ac:dyDescent="0.25">
      <c r="A1192" s="60">
        <f>'Daily Prices'!A1192</f>
        <v>43964</v>
      </c>
      <c r="B1192" s="68">
        <f>'Growth Index'!B1192/MAX('Growth Index'!B$3:B1192)-1</f>
        <v>-0.23702971661133043</v>
      </c>
      <c r="C1192" s="68">
        <f>'Growth Index'!C1192/MAX('Growth Index'!C$3:C1192)-1</f>
        <v>-3.0638415819880138E-2</v>
      </c>
      <c r="D1192" s="68">
        <f>'Growth Index'!D1192/MAX('Growth Index'!D$3:D1192)-1</f>
        <v>-0.2927537604796091</v>
      </c>
      <c r="E1192" s="68">
        <f>'Growth Index'!E1192/MAX('Growth Index'!E$3:E1192)-1</f>
        <v>-0.10710185020718277</v>
      </c>
    </row>
    <row r="1193" spans="1:5" x14ac:dyDescent="0.25">
      <c r="A1193" s="63">
        <f>'Daily Prices'!A1193</f>
        <v>43965</v>
      </c>
      <c r="B1193" s="67">
        <f>'Growth Index'!B1193/MAX('Growth Index'!B$3:B1193)-1</f>
        <v>-0.25814209979207503</v>
      </c>
      <c r="C1193" s="67">
        <f>'Growth Index'!C1193/MAX('Growth Index'!C$3:C1193)-1</f>
        <v>-1.5697822875493594E-2</v>
      </c>
      <c r="D1193" s="67">
        <f>'Growth Index'!D1193/MAX('Growth Index'!D$3:D1193)-1</f>
        <v>-0.30940610473180996</v>
      </c>
      <c r="E1193" s="67">
        <f>'Growth Index'!E1193/MAX('Growth Index'!E$3:E1193)-1</f>
        <v>-0.11531639061131915</v>
      </c>
    </row>
    <row r="1194" spans="1:5" x14ac:dyDescent="0.25">
      <c r="A1194" s="60">
        <f>'Daily Prices'!A1194</f>
        <v>43966</v>
      </c>
      <c r="B1194" s="68">
        <f>'Growth Index'!B1194/MAX('Growth Index'!B$3:B1194)-1</f>
        <v>-0.25874182381414468</v>
      </c>
      <c r="C1194" s="68">
        <f>'Growth Index'!C1194/MAX('Growth Index'!C$3:C1194)-1</f>
        <v>-9.4263420562448186E-3</v>
      </c>
      <c r="D1194" s="68">
        <f>'Growth Index'!D1194/MAX('Growth Index'!D$3:D1194)-1</f>
        <v>-0.31175407850487524</v>
      </c>
      <c r="E1194" s="68">
        <f>'Growth Index'!E1194/MAX('Growth Index'!E$3:E1194)-1</f>
        <v>-0.11417860160117155</v>
      </c>
    </row>
    <row r="1195" spans="1:5" x14ac:dyDescent="0.25">
      <c r="A1195" s="63">
        <f>'Daily Prices'!A1195</f>
        <v>43969</v>
      </c>
      <c r="B1195" s="67">
        <f>'Growth Index'!B1195/MAX('Growth Index'!B$3:B1195)-1</f>
        <v>-0.28421698472777512</v>
      </c>
      <c r="C1195" s="67">
        <f>'Growth Index'!C1195/MAX('Growth Index'!C$3:C1195)-1</f>
        <v>-1.1331724975652602E-2</v>
      </c>
      <c r="D1195" s="67">
        <f>'Growth Index'!D1195/MAX('Growth Index'!D$3:D1195)-1</f>
        <v>-0.31589933938969861</v>
      </c>
      <c r="E1195" s="67">
        <f>'Growth Index'!E1195/MAX('Growth Index'!E$3:E1195)-1</f>
        <v>-0.12559376085954521</v>
      </c>
    </row>
    <row r="1196" spans="1:5" x14ac:dyDescent="0.25">
      <c r="A1196" s="60">
        <f>'Daily Prices'!A1196</f>
        <v>43970</v>
      </c>
      <c r="B1196" s="68">
        <f>'Growth Index'!B1196/MAX('Growth Index'!B$3:B1196)-1</f>
        <v>-0.28023177569558799</v>
      </c>
      <c r="C1196" s="68">
        <f>'Growth Index'!C1196/MAX('Growth Index'!C$3:C1196)-1</f>
        <v>-1.017679689104245E-2</v>
      </c>
      <c r="D1196" s="68">
        <f>'Growth Index'!D1196/MAX('Growth Index'!D$3:D1196)-1</f>
        <v>-0.3200196336350315</v>
      </c>
      <c r="E1196" s="68">
        <f>'Growth Index'!E1196/MAX('Growth Index'!E$3:E1196)-1</f>
        <v>-0.12530461921811498</v>
      </c>
    </row>
    <row r="1197" spans="1:5" x14ac:dyDescent="0.25">
      <c r="A1197" s="63">
        <f>'Daily Prices'!A1197</f>
        <v>43971</v>
      </c>
      <c r="B1197" s="67">
        <f>'Growth Index'!B1197/MAX('Growth Index'!B$3:B1197)-1</f>
        <v>-0.26539504197948971</v>
      </c>
      <c r="C1197" s="67">
        <f>'Growth Index'!C1197/MAX('Growth Index'!C$3:C1197)-1</f>
        <v>-5.6074461018493782E-3</v>
      </c>
      <c r="D1197" s="67">
        <f>'Growth Index'!D1197/MAX('Growth Index'!D$3:D1197)-1</f>
        <v>-0.32411511161333539</v>
      </c>
      <c r="E1197" s="67">
        <f>'Growth Index'!E1197/MAX('Growth Index'!E$3:E1197)-1</f>
        <v>-0.11986085238645516</v>
      </c>
    </row>
    <row r="1198" spans="1:5" x14ac:dyDescent="0.25">
      <c r="A1198" s="60">
        <f>'Daily Prices'!A1198</f>
        <v>43972</v>
      </c>
      <c r="B1198" s="68">
        <f>'Growth Index'!B1198/MAX('Growth Index'!B$3:B1198)-1</f>
        <v>-0.26267077892375279</v>
      </c>
      <c r="C1198" s="68">
        <f>'Growth Index'!C1198/MAX('Growth Index'!C$3:C1198)-1</f>
        <v>-1.789099683045825E-2</v>
      </c>
      <c r="D1198" s="68">
        <f>'Growth Index'!D1198/MAX('Growth Index'!D$3:D1198)-1</f>
        <v>-0.32046526419779808</v>
      </c>
      <c r="E1198" s="68">
        <f>'Growth Index'!E1198/MAX('Growth Index'!E$3:E1198)-1</f>
        <v>-0.12180468783555243</v>
      </c>
    </row>
    <row r="1199" spans="1:5" x14ac:dyDescent="0.25">
      <c r="A1199" s="63">
        <f>'Daily Prices'!A1199</f>
        <v>43973</v>
      </c>
      <c r="B1199" s="67">
        <f>'Growth Index'!B1199/MAX('Growth Index'!B$3:B1199)-1</f>
        <v>-0.2688756342570181</v>
      </c>
      <c r="C1199" s="67">
        <f>'Growth Index'!C1199/MAX('Growth Index'!C$3:C1199)-1</f>
        <v>-8.3070961455423697E-3</v>
      </c>
      <c r="D1199" s="67">
        <f>'Growth Index'!D1199/MAX('Growth Index'!D$3:D1199)-1</f>
        <v>-0.32295312204371696</v>
      </c>
      <c r="E1199" s="67">
        <f>'Growth Index'!E1199/MAX('Growth Index'!E$3:E1199)-1</f>
        <v>-0.12155838344911063</v>
      </c>
    </row>
    <row r="1200" spans="1:5" x14ac:dyDescent="0.25">
      <c r="A1200" s="60">
        <f>'Daily Prices'!A1200</f>
        <v>43977</v>
      </c>
      <c r="B1200" s="68">
        <f>'Growth Index'!B1200/MAX('Growth Index'!B$3:B1200)-1</f>
        <v>-0.27038424051126253</v>
      </c>
      <c r="C1200" s="68">
        <f>'Growth Index'!C1200/MAX('Growth Index'!C$3:C1200)-1</f>
        <v>-2.2815136829844151E-2</v>
      </c>
      <c r="D1200" s="68">
        <f>'Growth Index'!D1200/MAX('Growth Index'!D$3:D1200)-1</f>
        <v>-0.32543187154485853</v>
      </c>
      <c r="E1200" s="68">
        <f>'Growth Index'!E1200/MAX('Growth Index'!E$3:E1200)-1</f>
        <v>-0.1282074710384562</v>
      </c>
    </row>
    <row r="1201" spans="1:5" x14ac:dyDescent="0.25">
      <c r="A1201" s="63">
        <f>'Daily Prices'!A1201</f>
        <v>43978</v>
      </c>
      <c r="B1201" s="67">
        <f>'Growth Index'!B1201/MAX('Growth Index'!B$3:B1201)-1</f>
        <v>-0.24664508518297912</v>
      </c>
      <c r="C1201" s="67">
        <f>'Growth Index'!C1201/MAX('Growth Index'!C$3:C1201)-1</f>
        <v>-3.1768803000071788E-2</v>
      </c>
      <c r="D1201" s="67">
        <f>'Growth Index'!D1201/MAX('Growth Index'!D$3:D1201)-1</f>
        <v>-0.30514050626915756</v>
      </c>
      <c r="E1201" s="67">
        <f>'Growth Index'!E1201/MAX('Growth Index'!E$3:E1201)-1</f>
        <v>-0.11502594410442735</v>
      </c>
    </row>
    <row r="1202" spans="1:5" x14ac:dyDescent="0.25">
      <c r="A1202" s="60">
        <f>'Daily Prices'!A1202</f>
        <v>43979</v>
      </c>
      <c r="B1202" s="68">
        <f>'Growth Index'!B1202/MAX('Growth Index'!B$3:B1202)-1</f>
        <v>-0.23245360302798668</v>
      </c>
      <c r="C1202" s="68">
        <f>'Growth Index'!C1202/MAX('Growth Index'!C$3:C1202)-1</f>
        <v>-2.2135444112080016E-2</v>
      </c>
      <c r="D1202" s="68">
        <f>'Growth Index'!D1202/MAX('Growth Index'!D$3:D1202)-1</f>
        <v>-0.29456176794981959</v>
      </c>
      <c r="E1202" s="68">
        <f>'Growth Index'!E1202/MAX('Growth Index'!E$3:E1202)-1</f>
        <v>-0.10246075077070871</v>
      </c>
    </row>
    <row r="1203" spans="1:5" x14ac:dyDescent="0.25">
      <c r="A1203" s="63">
        <f>'Daily Prices'!A1203</f>
        <v>43980</v>
      </c>
      <c r="B1203" s="67">
        <f>'Growth Index'!B1203/MAX('Growth Index'!B$3:B1203)-1</f>
        <v>-0.22712592750442595</v>
      </c>
      <c r="C1203" s="67">
        <f>'Growth Index'!C1203/MAX('Growth Index'!C$3:C1203)-1</f>
        <v>-1.6423586248178856E-2</v>
      </c>
      <c r="D1203" s="67">
        <f>'Growth Index'!D1203/MAX('Growth Index'!D$3:D1203)-1</f>
        <v>-0.28482207501336387</v>
      </c>
      <c r="E1203" s="67">
        <f>'Growth Index'!E1203/MAX('Growth Index'!E$3:E1203)-1</f>
        <v>-9.4777105360967839E-2</v>
      </c>
    </row>
    <row r="1204" spans="1:5" x14ac:dyDescent="0.25">
      <c r="A1204" s="60">
        <f>'Daily Prices'!A1204</f>
        <v>43983</v>
      </c>
      <c r="B1204" s="68">
        <f>'Growth Index'!B1204/MAX('Growth Index'!B$3:B1204)-1</f>
        <v>-0.20616371369327757</v>
      </c>
      <c r="C1204" s="68">
        <f>'Growth Index'!C1204/MAX('Growth Index'!C$3:C1204)-1</f>
        <v>-1.5505410140241427E-2</v>
      </c>
      <c r="D1204" s="68">
        <f>'Growth Index'!D1204/MAX('Growth Index'!D$3:D1204)-1</f>
        <v>-0.28157177160455793</v>
      </c>
      <c r="E1204" s="68">
        <f>'Growth Index'!E1204/MAX('Growth Index'!E$3:E1204)-1</f>
        <v>-8.5839339218963917E-2</v>
      </c>
    </row>
    <row r="1205" spans="1:5" x14ac:dyDescent="0.25">
      <c r="A1205" s="63">
        <f>'Daily Prices'!A1205</f>
        <v>43984</v>
      </c>
      <c r="B1205" s="67">
        <f>'Growth Index'!B1205/MAX('Growth Index'!B$3:B1205)-1</f>
        <v>-0.19372087041980457</v>
      </c>
      <c r="C1205" s="67">
        <f>'Growth Index'!C1205/MAX('Growth Index'!C$3:C1205)-1</f>
        <v>-1.4725069602822494E-2</v>
      </c>
      <c r="D1205" s="67">
        <f>'Growth Index'!D1205/MAX('Growth Index'!D$3:D1205)-1</f>
        <v>-0.27830669638599626</v>
      </c>
      <c r="E1205" s="67">
        <f>'Growth Index'!E1205/MAX('Growth Index'!E$3:E1205)-1</f>
        <v>-8.000445982216664E-2</v>
      </c>
    </row>
    <row r="1206" spans="1:5" x14ac:dyDescent="0.25">
      <c r="A1206" s="60">
        <f>'Daily Prices'!A1206</f>
        <v>43985</v>
      </c>
      <c r="B1206" s="68">
        <f>'Growth Index'!B1206/MAX('Growth Index'!B$3:B1206)-1</f>
        <v>-0.18695109221996331</v>
      </c>
      <c r="C1206" s="68">
        <f>'Growth Index'!C1206/MAX('Growth Index'!C$3:C1206)-1</f>
        <v>-3.291070784399508E-2</v>
      </c>
      <c r="D1206" s="68">
        <f>'Growth Index'!D1206/MAX('Growth Index'!D$3:D1206)-1</f>
        <v>-0.27502678222352728</v>
      </c>
      <c r="E1206" s="68">
        <f>'Growth Index'!E1206/MAX('Growth Index'!E$3:E1206)-1</f>
        <v>-8.3225041684526047E-2</v>
      </c>
    </row>
    <row r="1207" spans="1:5" x14ac:dyDescent="0.25">
      <c r="A1207" s="63">
        <f>'Daily Prices'!A1207</f>
        <v>43987</v>
      </c>
      <c r="B1207" s="67">
        <f>'Growth Index'!B1207/MAX('Growth Index'!B$3:B1207)-1</f>
        <v>-0.18271536254103726</v>
      </c>
      <c r="C1207" s="67">
        <f>'Growth Index'!C1207/MAX('Growth Index'!C$3:C1207)-1</f>
        <v>-4.2061679874591196E-2</v>
      </c>
      <c r="D1207" s="67">
        <f>'Growth Index'!D1207/MAX('Growth Index'!D$3:D1207)-1</f>
        <v>-0.2717319616778906</v>
      </c>
      <c r="E1207" s="67">
        <f>'Growth Index'!E1207/MAX('Growth Index'!E$3:E1207)-1</f>
        <v>-8.4012206750689766E-2</v>
      </c>
    </row>
    <row r="1208" spans="1:5" x14ac:dyDescent="0.25">
      <c r="A1208" s="60">
        <f>'Daily Prices'!A1208</f>
        <v>43990</v>
      </c>
      <c r="B1208" s="68">
        <f>'Growth Index'!B1208/MAX('Growth Index'!B$3:B1208)-1</f>
        <v>-0.1807288363089512</v>
      </c>
      <c r="C1208" s="68">
        <f>'Growth Index'!C1208/MAX('Growth Index'!C$3:C1208)-1</f>
        <v>-4.0011008778717438E-2</v>
      </c>
      <c r="D1208" s="68">
        <f>'Growth Index'!D1208/MAX('Growth Index'!D$3:D1208)-1</f>
        <v>-0.26842216700333199</v>
      </c>
      <c r="E1208" s="68">
        <f>'Growth Index'!E1208/MAX('Growth Index'!E$3:E1208)-1</f>
        <v>-8.1311048359661742E-2</v>
      </c>
    </row>
    <row r="1209" spans="1:5" x14ac:dyDescent="0.25">
      <c r="A1209" s="63">
        <f>'Daily Prices'!A1209</f>
        <v>43992</v>
      </c>
      <c r="B1209" s="67">
        <f>'Growth Index'!B1209/MAX('Growth Index'!B$3:B1209)-1</f>
        <v>-0.18367334777342903</v>
      </c>
      <c r="C1209" s="67">
        <f>'Growth Index'!C1209/MAX('Growth Index'!C$3:C1209)-1</f>
        <v>-1.8878504757321224E-2</v>
      </c>
      <c r="D1209" s="67">
        <f>'Growth Index'!D1209/MAX('Growth Index'!D$3:D1209)-1</f>
        <v>-0.26509733014620918</v>
      </c>
      <c r="E1209" s="67">
        <f>'Growth Index'!E1209/MAX('Growth Index'!E$3:E1209)-1</f>
        <v>-7.2959691075612065E-2</v>
      </c>
    </row>
    <row r="1210" spans="1:5" x14ac:dyDescent="0.25">
      <c r="A1210" s="60">
        <f>'Daily Prices'!A1210</f>
        <v>43993</v>
      </c>
      <c r="B1210" s="68">
        <f>'Growth Index'!B1210/MAX('Growth Index'!B$3:B1210)-1</f>
        <v>-0.20056573330444338</v>
      </c>
      <c r="C1210" s="68">
        <f>'Growth Index'!C1210/MAX('Growth Index'!C$3:C1210)-1</f>
        <v>-2.9424243281959139E-3</v>
      </c>
      <c r="D1210" s="68">
        <f>'Growth Index'!D1210/MAX('Growth Index'!D$3:D1210)-1</f>
        <v>-0.26175738274359472</v>
      </c>
      <c r="E1210" s="68">
        <f>'Growth Index'!E1210/MAX('Growth Index'!E$3:E1210)-1</f>
        <v>-7.1427700326966881E-2</v>
      </c>
    </row>
    <row r="1211" spans="1:5" x14ac:dyDescent="0.25">
      <c r="A1211" s="63">
        <f>'Daily Prices'!A1211</f>
        <v>43997</v>
      </c>
      <c r="B1211" s="67">
        <f>'Growth Index'!B1211/MAX('Growth Index'!B$3:B1211)-1</f>
        <v>-0.20794477008950318</v>
      </c>
      <c r="C1211" s="67">
        <f>'Growth Index'!C1211/MAX('Growth Index'!C$3:C1211)-1</f>
        <v>-2.1785623305849322E-2</v>
      </c>
      <c r="D1211" s="67">
        <f>'Growth Index'!D1211/MAX('Growth Index'!D$3:D1211)-1</f>
        <v>-0.25840225612186751</v>
      </c>
      <c r="E1211" s="67">
        <f>'Growth Index'!E1211/MAX('Growth Index'!E$3:E1211)-1</f>
        <v>-7.9752532564197898E-2</v>
      </c>
    </row>
    <row r="1212" spans="1:5" x14ac:dyDescent="0.25">
      <c r="A1212" s="60">
        <f>'Daily Prices'!A1212</f>
        <v>43998</v>
      </c>
      <c r="B1212" s="68">
        <f>'Growth Index'!B1212/MAX('Growth Index'!B$3:B1212)-1</f>
        <v>-0.19897226943817337</v>
      </c>
      <c r="C1212" s="68">
        <f>'Growth Index'!C1212/MAX('Growth Index'!C$3:C1212)-1</f>
        <v>-1.3136761190800983E-2</v>
      </c>
      <c r="D1212" s="68">
        <f>'Growth Index'!D1212/MAX('Growth Index'!D$3:D1212)-1</f>
        <v>-0.25503188129530352</v>
      </c>
      <c r="E1212" s="68">
        <f>'Growth Index'!E1212/MAX('Growth Index'!E$3:E1212)-1</f>
        <v>-7.2115901668290405E-2</v>
      </c>
    </row>
    <row r="1213" spans="1:5" x14ac:dyDescent="0.25">
      <c r="A1213" s="63">
        <f>'Daily Prices'!A1213</f>
        <v>43999</v>
      </c>
      <c r="B1213" s="67">
        <f>'Growth Index'!B1213/MAX('Growth Index'!B$3:B1213)-1</f>
        <v>-0.20129155192415826</v>
      </c>
      <c r="C1213" s="67">
        <f>'Growth Index'!C1213/MAX('Growth Index'!C$3:C1213)-1</f>
        <v>-1.0882987763270346E-2</v>
      </c>
      <c r="D1213" s="67">
        <f>'Growth Index'!D1213/MAX('Growth Index'!D$3:D1213)-1</f>
        <v>-0.25164618896465329</v>
      </c>
      <c r="E1213" s="67">
        <f>'Growth Index'!E1213/MAX('Growth Index'!E$3:E1213)-1</f>
        <v>-7.0809144618277253E-2</v>
      </c>
    </row>
    <row r="1214" spans="1:5" x14ac:dyDescent="0.25">
      <c r="A1214" s="60">
        <f>'Daily Prices'!A1214</f>
        <v>44000</v>
      </c>
      <c r="B1214" s="68">
        <f>'Growth Index'!B1214/MAX('Growth Index'!B$3:B1214)-1</f>
        <v>-0.18460296768045292</v>
      </c>
      <c r="C1214" s="68">
        <f>'Growth Index'!C1214/MAX('Growth Index'!C$3:C1214)-1</f>
        <v>-1.0933800985609698E-2</v>
      </c>
      <c r="D1214" s="68">
        <f>'Growth Index'!D1214/MAX('Growth Index'!D$3:D1214)-1</f>
        <v>-0.2482451095157221</v>
      </c>
      <c r="E1214" s="68">
        <f>'Growth Index'!E1214/MAX('Growth Index'!E$3:E1214)-1</f>
        <v>-6.3736873789728921E-2</v>
      </c>
    </row>
    <row r="1215" spans="1:5" x14ac:dyDescent="0.25">
      <c r="A1215" s="63">
        <f>'Daily Prices'!A1215</f>
        <v>44001</v>
      </c>
      <c r="B1215" s="67">
        <f>'Growth Index'!B1215/MAX('Growth Index'!B$3:B1215)-1</f>
        <v>-0.17212031760583313</v>
      </c>
      <c r="C1215" s="67">
        <f>'Growth Index'!C1215/MAX('Growth Index'!C$3:C1215)-1</f>
        <v>-4.0437538730959677E-3</v>
      </c>
      <c r="D1215" s="67">
        <f>'Growth Index'!D1215/MAX('Growth Index'!D$3:D1215)-1</f>
        <v>-0.23802905532963003</v>
      </c>
      <c r="E1215" s="67">
        <f>'Growth Index'!E1215/MAX('Growth Index'!E$3:E1215)-1</f>
        <v>-5.3011070292761087E-2</v>
      </c>
    </row>
    <row r="1216" spans="1:5" x14ac:dyDescent="0.25">
      <c r="A1216" s="60">
        <f>'Daily Prices'!A1216</f>
        <v>44004</v>
      </c>
      <c r="B1216" s="68">
        <f>'Growth Index'!B1216/MAX('Growth Index'!B$3:B1216)-1</f>
        <v>-0.1678395371160285</v>
      </c>
      <c r="C1216" s="68">
        <f>'Growth Index'!C1216/MAX('Growth Index'!C$3:C1216)-1</f>
        <v>0</v>
      </c>
      <c r="D1216" s="68">
        <f>'Growth Index'!D1216/MAX('Growth Index'!D$3:D1216)-1</f>
        <v>-0.22428901053543293</v>
      </c>
      <c r="E1216" s="68">
        <f>'Growth Index'!E1216/MAX('Growth Index'!E$3:E1216)-1</f>
        <v>-4.3305855727875375E-2</v>
      </c>
    </row>
    <row r="1217" spans="1:5" x14ac:dyDescent="0.25">
      <c r="A1217" s="63">
        <f>'Daily Prices'!A1217</f>
        <v>44005</v>
      </c>
      <c r="B1217" s="67">
        <f>'Growth Index'!B1217/MAX('Growth Index'!B$3:B1217)-1</f>
        <v>-0.1554658194253854</v>
      </c>
      <c r="C1217" s="67">
        <f>'Growth Index'!C1217/MAX('Growth Index'!C$3:C1217)-1</f>
        <v>0</v>
      </c>
      <c r="D1217" s="67">
        <f>'Growth Index'!D1217/MAX('Growth Index'!D$3:D1217)-1</f>
        <v>-0.20875313796206751</v>
      </c>
      <c r="E1217" s="67">
        <f>'Growth Index'!E1217/MAX('Growth Index'!E$3:E1217)-1</f>
        <v>-3.2469229698730229E-2</v>
      </c>
    </row>
    <row r="1218" spans="1:5" x14ac:dyDescent="0.25">
      <c r="A1218" s="60">
        <f>'Daily Prices'!A1218</f>
        <v>44006</v>
      </c>
      <c r="B1218" s="68">
        <f>'Growth Index'!B1218/MAX('Growth Index'!B$3:B1218)-1</f>
        <v>-0.16884877062534576</v>
      </c>
      <c r="C1218" s="68">
        <f>'Growth Index'!C1218/MAX('Growth Index'!C$3:C1218)-1</f>
        <v>-4.023167399757055E-4</v>
      </c>
      <c r="D1218" s="68">
        <f>'Growth Index'!D1218/MAX('Growth Index'!D$3:D1218)-1</f>
        <v>-0.22545826087544951</v>
      </c>
      <c r="E1218" s="68">
        <f>'Growth Index'!E1218/MAX('Growth Index'!E$3:E1218)-1</f>
        <v>-4.3352607955146616E-2</v>
      </c>
    </row>
    <row r="1219" spans="1:5" x14ac:dyDescent="0.25">
      <c r="A1219" s="63">
        <f>'Daily Prices'!A1219</f>
        <v>44007</v>
      </c>
      <c r="B1219" s="67">
        <f>'Growth Index'!B1219/MAX('Growth Index'!B$3:B1219)-1</f>
        <v>-0.16948949326895613</v>
      </c>
      <c r="C1219" s="67">
        <f>'Growth Index'!C1219/MAX('Growth Index'!C$3:C1219)-1</f>
        <v>-7.1656965207690382E-3</v>
      </c>
      <c r="D1219" s="67">
        <f>'Growth Index'!D1219/MAX('Growth Index'!D$3:D1219)-1</f>
        <v>-0.22409819537577758</v>
      </c>
      <c r="E1219" s="67">
        <f>'Growth Index'!E1219/MAX('Growth Index'!E$3:E1219)-1</f>
        <v>-4.5659006396716939E-2</v>
      </c>
    </row>
    <row r="1220" spans="1:5" x14ac:dyDescent="0.25">
      <c r="A1220" s="60">
        <f>'Daily Prices'!A1220</f>
        <v>44008</v>
      </c>
      <c r="B1220" s="68">
        <f>'Growth Index'!B1220/MAX('Growth Index'!B$3:B1220)-1</f>
        <v>-0.16164326288959729</v>
      </c>
      <c r="C1220" s="68">
        <f>'Growth Index'!C1220/MAX('Growth Index'!C$3:C1220)-1</f>
        <v>-1.1747229883172228E-2</v>
      </c>
      <c r="D1220" s="68">
        <f>'Growth Index'!D1220/MAX('Growth Index'!D$3:D1220)-1</f>
        <v>-0.21959982948432577</v>
      </c>
      <c r="E1220" s="68">
        <f>'Growth Index'!E1220/MAX('Growth Index'!E$3:E1220)-1</f>
        <v>-4.3055867051507213E-2</v>
      </c>
    </row>
    <row r="1221" spans="1:5" x14ac:dyDescent="0.25">
      <c r="A1221" s="63">
        <f>'Daily Prices'!A1221</f>
        <v>44011</v>
      </c>
      <c r="B1221" s="67">
        <f>'Growth Index'!B1221/MAX('Growth Index'!B$3:B1221)-1</f>
        <v>-0.16664294944083369</v>
      </c>
      <c r="C1221" s="67">
        <f>'Growth Index'!C1221/MAX('Growth Index'!C$3:C1221)-1</f>
        <v>0</v>
      </c>
      <c r="D1221" s="67">
        <f>'Growth Index'!D1221/MAX('Growth Index'!D$3:D1221)-1</f>
        <v>-0.23258879333094273</v>
      </c>
      <c r="E1221" s="67">
        <f>'Growth Index'!E1221/MAX('Growth Index'!E$3:E1221)-1</f>
        <v>-4.4736008027769114E-2</v>
      </c>
    </row>
    <row r="1222" spans="1:5" x14ac:dyDescent="0.25">
      <c r="A1222" s="60">
        <f>'Daily Prices'!A1222</f>
        <v>44012</v>
      </c>
      <c r="B1222" s="68">
        <f>'Growth Index'!B1222/MAX('Growth Index'!B$3:B1222)-1</f>
        <v>-0.16773275000875987</v>
      </c>
      <c r="C1222" s="68">
        <f>'Growth Index'!C1222/MAX('Growth Index'!C$3:C1222)-1</f>
        <v>-1.3543099366249978E-3</v>
      </c>
      <c r="D1222" s="68">
        <f>'Growth Index'!D1222/MAX('Growth Index'!D$3:D1222)-1</f>
        <v>-0.23487722194780358</v>
      </c>
      <c r="E1222" s="68">
        <f>'Growth Index'!E1222/MAX('Growth Index'!E$3:E1222)-1</f>
        <v>-4.6482846078538698E-2</v>
      </c>
    </row>
    <row r="1223" spans="1:5" x14ac:dyDescent="0.25">
      <c r="A1223" s="63">
        <f>'Daily Prices'!A1223</f>
        <v>44013</v>
      </c>
      <c r="B1223" s="67">
        <f>'Growth Index'!B1223/MAX('Growth Index'!B$3:B1223)-1</f>
        <v>-0.15584672522318632</v>
      </c>
      <c r="C1223" s="67">
        <f>'Growth Index'!C1223/MAX('Growth Index'!C$3:C1223)-1</f>
        <v>-2.8392962791390364E-4</v>
      </c>
      <c r="D1223" s="67">
        <f>'Growth Index'!D1223/MAX('Growth Index'!D$3:D1223)-1</f>
        <v>-0.22586613835229785</v>
      </c>
      <c r="E1223" s="67">
        <f>'Growth Index'!E1223/MAX('Growth Index'!E$3:E1223)-1</f>
        <v>-3.8619787015334972E-2</v>
      </c>
    </row>
    <row r="1224" spans="1:5" x14ac:dyDescent="0.25">
      <c r="A1224" s="60">
        <f>'Daily Prices'!A1224</f>
        <v>44014</v>
      </c>
      <c r="B1224" s="68">
        <f>'Growth Index'!B1224/MAX('Growth Index'!B$3:B1224)-1</f>
        <v>-0.1456149471439574</v>
      </c>
      <c r="C1224" s="68">
        <f>'Growth Index'!C1224/MAX('Growth Index'!C$3:C1224)-1</f>
        <v>-6.33817947432469E-3</v>
      </c>
      <c r="D1224" s="68">
        <f>'Growth Index'!D1224/MAX('Growth Index'!D$3:D1224)-1</f>
        <v>-0.21674892848543259</v>
      </c>
      <c r="E1224" s="68">
        <f>'Growth Index'!E1224/MAX('Growth Index'!E$3:E1224)-1</f>
        <v>-3.4056085269446923E-2</v>
      </c>
    </row>
    <row r="1225" spans="1:5" x14ac:dyDescent="0.25">
      <c r="A1225" s="63">
        <f>'Daily Prices'!A1225</f>
        <v>44019</v>
      </c>
      <c r="B1225" s="67">
        <f>'Growth Index'!B1225/MAX('Growth Index'!B$3:B1225)-1</f>
        <v>-0.12581118275540781</v>
      </c>
      <c r="C1225" s="67">
        <f>'Growth Index'!C1225/MAX('Growth Index'!C$3:C1225)-1</f>
        <v>0</v>
      </c>
      <c r="D1225" s="67">
        <f>'Growth Index'!D1225/MAX('Growth Index'!D$3:D1225)-1</f>
        <v>-0.20752434246584639</v>
      </c>
      <c r="E1225" s="67">
        <f>'Growth Index'!E1225/MAX('Growth Index'!E$3:E1225)-1</f>
        <v>-2.097093650488735E-2</v>
      </c>
    </row>
    <row r="1226" spans="1:5" x14ac:dyDescent="0.25">
      <c r="A1226" s="60">
        <f>'Daily Prices'!A1226</f>
        <v>44020</v>
      </c>
      <c r="B1226" s="68">
        <f>'Growth Index'!B1226/MAX('Growth Index'!B$3:B1226)-1</f>
        <v>-0.13404690003940156</v>
      </c>
      <c r="C1226" s="68">
        <f>'Growth Index'!C1226/MAX('Growth Index'!C$3:C1226)-1</f>
        <v>0</v>
      </c>
      <c r="D1226" s="68">
        <f>'Growth Index'!D1226/MAX('Growth Index'!D$3:D1226)-1</f>
        <v>-0.18822223876254351</v>
      </c>
      <c r="E1226" s="68">
        <f>'Growth Index'!E1226/MAX('Growth Index'!E$3:E1226)-1</f>
        <v>-1.1563863824178067E-2</v>
      </c>
    </row>
    <row r="1227" spans="1:5" x14ac:dyDescent="0.25">
      <c r="A1227" s="63">
        <f>'Daily Prices'!A1227</f>
        <v>44021</v>
      </c>
      <c r="B1227" s="67">
        <f>'Growth Index'!B1227/MAX('Growth Index'!B$3:B1227)-1</f>
        <v>-0.12430543687010798</v>
      </c>
      <c r="C1227" s="67">
        <f>'Growth Index'!C1227/MAX('Growth Index'!C$3:C1227)-1</f>
        <v>0</v>
      </c>
      <c r="D1227" s="67">
        <f>'Growth Index'!D1227/MAX('Growth Index'!D$3:D1227)-1</f>
        <v>-0.1860976330137889</v>
      </c>
      <c r="E1227" s="67">
        <f>'Growth Index'!E1227/MAX('Growth Index'!E$3:E1227)-1</f>
        <v>-5.9132541492823432E-3</v>
      </c>
    </row>
    <row r="1228" spans="1:5" x14ac:dyDescent="0.25">
      <c r="A1228" s="60">
        <f>'Daily Prices'!A1228</f>
        <v>44022</v>
      </c>
      <c r="B1228" s="68">
        <f>'Growth Index'!B1228/MAX('Growth Index'!B$3:B1228)-1</f>
        <v>-0.12772262430269565</v>
      </c>
      <c r="C1228" s="68">
        <f>'Growth Index'!C1228/MAX('Growth Index'!C$3:C1228)-1</f>
        <v>-4.4859968459239896E-3</v>
      </c>
      <c r="D1228" s="68">
        <f>'Growth Index'!D1228/MAX('Growth Index'!D$3:D1228)-1</f>
        <v>-0.18396746669192821</v>
      </c>
      <c r="E1228" s="68">
        <f>'Growth Index'!E1228/MAX('Growth Index'!E$3:E1228)-1</f>
        <v>-8.0802726264480595E-3</v>
      </c>
    </row>
    <row r="1229" spans="1:5" x14ac:dyDescent="0.25">
      <c r="A1229" s="63">
        <f>'Daily Prices'!A1229</f>
        <v>44025</v>
      </c>
      <c r="B1229" s="67">
        <f>'Growth Index'!B1229/MAX('Growth Index'!B$3:B1229)-1</f>
        <v>-0.12535423881649377</v>
      </c>
      <c r="C1229" s="67">
        <f>'Growth Index'!C1229/MAX('Growth Index'!C$3:C1229)-1</f>
        <v>-2.3129062474386286E-3</v>
      </c>
      <c r="D1229" s="67">
        <f>'Growth Index'!D1229/MAX('Growth Index'!D$3:D1229)-1</f>
        <v>-0.21135282534999689</v>
      </c>
      <c r="E1229" s="67">
        <f>'Growth Index'!E1229/MAX('Growth Index'!E$3:E1229)-1</f>
        <v>-1.6392599173995603E-2</v>
      </c>
    </row>
    <row r="1230" spans="1:5" x14ac:dyDescent="0.25">
      <c r="A1230" s="60">
        <f>'Daily Prices'!A1230</f>
        <v>44026</v>
      </c>
      <c r="B1230" s="68">
        <f>'Growth Index'!B1230/MAX('Growth Index'!B$3:B1230)-1</f>
        <v>-0.14110128494923924</v>
      </c>
      <c r="C1230" s="68">
        <f>'Growth Index'!C1230/MAX('Growth Index'!C$3:C1230)-1</f>
        <v>-2.2335990516040294E-3</v>
      </c>
      <c r="D1230" s="68">
        <f>'Growth Index'!D1230/MAX('Growth Index'!D$3:D1230)-1</f>
        <v>-0.22842333899463418</v>
      </c>
      <c r="E1230" s="68">
        <f>'Growth Index'!E1230/MAX('Growth Index'!E$3:E1230)-1</f>
        <v>-2.8061105113938667E-2</v>
      </c>
    </row>
    <row r="1231" spans="1:5" x14ac:dyDescent="0.25">
      <c r="A1231" s="63">
        <f>'Daily Prices'!A1231</f>
        <v>44027</v>
      </c>
      <c r="B1231" s="67">
        <f>'Growth Index'!B1231/MAX('Growth Index'!B$3:B1231)-1</f>
        <v>-0.14065435230163148</v>
      </c>
      <c r="C1231" s="67">
        <f>'Growth Index'!C1231/MAX('Growth Index'!C$3:C1231)-1</f>
        <v>-4.3747464739878339E-3</v>
      </c>
      <c r="D1231" s="67">
        <f>'Growth Index'!D1231/MAX('Growth Index'!D$3:D1231)-1</f>
        <v>-0.22927727066656733</v>
      </c>
      <c r="E1231" s="67">
        <f>'Growth Index'!E1231/MAX('Growth Index'!E$3:E1231)-1</f>
        <v>-2.906637217935315E-2</v>
      </c>
    </row>
    <row r="1232" spans="1:5" x14ac:dyDescent="0.25">
      <c r="A1232" s="60">
        <f>'Daily Prices'!A1232</f>
        <v>44028</v>
      </c>
      <c r="B1232" s="68">
        <f>'Growth Index'!B1232/MAX('Growth Index'!B$3:B1232)-1</f>
        <v>-0.13064615972824567</v>
      </c>
      <c r="C1232" s="68">
        <f>'Growth Index'!C1232/MAX('Growth Index'!C$3:C1232)-1</f>
        <v>-2.1626631708833166E-3</v>
      </c>
      <c r="D1232" s="68">
        <f>'Growth Index'!D1232/MAX('Growth Index'!D$3:D1232)-1</f>
        <v>-0.22124544107397803</v>
      </c>
      <c r="E1232" s="68">
        <f>'Growth Index'!E1232/MAX('Growth Index'!E$3:E1232)-1</f>
        <v>-2.177567092435706E-2</v>
      </c>
    </row>
    <row r="1233" spans="1:5" x14ac:dyDescent="0.25">
      <c r="A1233" s="63">
        <f>'Daily Prices'!A1233</f>
        <v>44029</v>
      </c>
      <c r="B1233" s="67">
        <f>'Growth Index'!B1233/MAX('Growth Index'!B$3:B1233)-1</f>
        <v>-0.11757284346654784</v>
      </c>
      <c r="C1233" s="67">
        <f>'Growth Index'!C1233/MAX('Growth Index'!C$3:C1233)-1</f>
        <v>-5.4601535681031432E-3</v>
      </c>
      <c r="D1233" s="67">
        <f>'Growth Index'!D1233/MAX('Growth Index'!D$3:D1233)-1</f>
        <v>-0.20588008417519787</v>
      </c>
      <c r="E1233" s="67">
        <f>'Growth Index'!E1233/MAX('Growth Index'!E$3:E1233)-1</f>
        <v>-1.2865280014694114E-2</v>
      </c>
    </row>
    <row r="1234" spans="1:5" x14ac:dyDescent="0.25">
      <c r="A1234" s="60">
        <f>'Daily Prices'!A1234</f>
        <v>44032</v>
      </c>
      <c r="B1234" s="68">
        <f>'Growth Index'!B1234/MAX('Growth Index'!B$3:B1234)-1</f>
        <v>-0.10806569218664008</v>
      </c>
      <c r="C1234" s="68">
        <f>'Growth Index'!C1234/MAX('Growth Index'!C$3:C1234)-1</f>
        <v>-2.9140988514261279E-3</v>
      </c>
      <c r="D1234" s="68">
        <f>'Growth Index'!D1234/MAX('Growth Index'!D$3:D1234)-1</f>
        <v>-0.20258750769688783</v>
      </c>
      <c r="E1234" s="68">
        <f>'Growth Index'!E1234/MAX('Growth Index'!E$3:E1234)-1</f>
        <v>-7.4360080557066555E-3</v>
      </c>
    </row>
    <row r="1235" spans="1:5" x14ac:dyDescent="0.25">
      <c r="A1235" s="63">
        <f>'Daily Prices'!A1235</f>
        <v>44033</v>
      </c>
      <c r="B1235" s="67">
        <f>'Growth Index'!B1235/MAX('Growth Index'!B$3:B1235)-1</f>
        <v>-9.5877183385165599E-2</v>
      </c>
      <c r="C1235" s="67">
        <f>'Growth Index'!C1235/MAX('Growth Index'!C$3:C1235)-1</f>
        <v>0</v>
      </c>
      <c r="D1235" s="67">
        <f>'Growth Index'!D1235/MAX('Growth Index'!D$3:D1235)-1</f>
        <v>-0.18847801227442162</v>
      </c>
      <c r="E1235" s="67">
        <f>'Growth Index'!E1235/MAX('Growth Index'!E$3:E1235)-1</f>
        <v>0</v>
      </c>
    </row>
    <row r="1236" spans="1:5" x14ac:dyDescent="0.25">
      <c r="A1236" s="60">
        <f>'Daily Prices'!A1236</f>
        <v>44034</v>
      </c>
      <c r="B1236" s="68">
        <f>'Growth Index'!B1236/MAX('Growth Index'!B$3:B1236)-1</f>
        <v>-9.7279002532141612E-2</v>
      </c>
      <c r="C1236" s="68">
        <f>'Growth Index'!C1236/MAX('Growth Index'!C$3:C1236)-1</f>
        <v>0</v>
      </c>
      <c r="D1236" s="68">
        <f>'Growth Index'!D1236/MAX('Growth Index'!D$3:D1236)-1</f>
        <v>-0.18827772402173382</v>
      </c>
      <c r="E1236" s="68">
        <f>'Growth Index'!E1236/MAX('Growth Index'!E$3:E1236)-1</f>
        <v>0</v>
      </c>
    </row>
    <row r="1237" spans="1:5" x14ac:dyDescent="0.25">
      <c r="A1237" s="63">
        <f>'Daily Prices'!A1237</f>
        <v>44035</v>
      </c>
      <c r="B1237" s="67">
        <f>'Growth Index'!B1237/MAX('Growth Index'!B$3:B1237)-1</f>
        <v>-9.0868200634858676E-2</v>
      </c>
      <c r="C1237" s="67">
        <f>'Growth Index'!C1237/MAX('Growth Index'!C$3:C1237)-1</f>
        <v>0</v>
      </c>
      <c r="D1237" s="67">
        <f>'Growth Index'!D1237/MAX('Growth Index'!D$3:D1237)-1</f>
        <v>-0.18129740775575631</v>
      </c>
      <c r="E1237" s="67">
        <f>'Growth Index'!E1237/MAX('Growth Index'!E$3:E1237)-1</f>
        <v>0</v>
      </c>
    </row>
    <row r="1238" spans="1:5" x14ac:dyDescent="0.25">
      <c r="A1238" s="60">
        <f>'Daily Prices'!A1238</f>
        <v>44036</v>
      </c>
      <c r="B1238" s="68">
        <f>'Growth Index'!B1238/MAX('Growth Index'!B$3:B1238)-1</f>
        <v>-9.1143987873942289E-2</v>
      </c>
      <c r="C1238" s="68">
        <f>'Growth Index'!C1238/MAX('Growth Index'!C$3:C1238)-1</f>
        <v>0</v>
      </c>
      <c r="D1238" s="68">
        <f>'Growth Index'!D1238/MAX('Growth Index'!D$3:D1238)-1</f>
        <v>-0.18885287609870938</v>
      </c>
      <c r="E1238" s="68">
        <f>'Growth Index'!E1238/MAX('Growth Index'!E$3:E1238)-1</f>
        <v>0</v>
      </c>
    </row>
    <row r="1239" spans="1:5" x14ac:dyDescent="0.25">
      <c r="A1239" s="63">
        <f>'Daily Prices'!A1239</f>
        <v>44039</v>
      </c>
      <c r="B1239" s="67">
        <f>'Growth Index'!B1239/MAX('Growth Index'!B$3:B1239)-1</f>
        <v>-9.5772303190526653E-2</v>
      </c>
      <c r="C1239" s="67">
        <f>'Growth Index'!C1239/MAX('Growth Index'!C$3:C1239)-1</f>
        <v>0</v>
      </c>
      <c r="D1239" s="67">
        <f>'Growth Index'!D1239/MAX('Growth Index'!D$3:D1239)-1</f>
        <v>-0.20082009919681665</v>
      </c>
      <c r="E1239" s="67">
        <f>'Growth Index'!E1239/MAX('Growth Index'!E$3:E1239)-1</f>
        <v>0</v>
      </c>
    </row>
    <row r="1240" spans="1:5" x14ac:dyDescent="0.25">
      <c r="A1240" s="60">
        <f>'Daily Prices'!A1240</f>
        <v>44040</v>
      </c>
      <c r="B1240" s="68">
        <f>'Growth Index'!B1240/MAX('Growth Index'!B$3:B1240)-1</f>
        <v>-8.2466343587994095E-2</v>
      </c>
      <c r="C1240" s="68">
        <f>'Growth Index'!C1240/MAX('Growth Index'!C$3:C1240)-1</f>
        <v>0</v>
      </c>
      <c r="D1240" s="68">
        <f>'Growth Index'!D1240/MAX('Growth Index'!D$3:D1240)-1</f>
        <v>-0.19560177823489178</v>
      </c>
      <c r="E1240" s="68">
        <f>'Growth Index'!E1240/MAX('Growth Index'!E$3:E1240)-1</f>
        <v>0</v>
      </c>
    </row>
    <row r="1241" spans="1:5" x14ac:dyDescent="0.25">
      <c r="A1241" s="63">
        <f>'Daily Prices'!A1241</f>
        <v>44041</v>
      </c>
      <c r="B1241" s="67">
        <f>'Growth Index'!B1241/MAX('Growth Index'!B$3:B1241)-1</f>
        <v>-9.2521017156731111E-2</v>
      </c>
      <c r="C1241" s="67">
        <f>'Growth Index'!C1241/MAX('Growth Index'!C$3:C1241)-1</f>
        <v>0</v>
      </c>
      <c r="D1241" s="67">
        <f>'Growth Index'!D1241/MAX('Growth Index'!D$3:D1241)-1</f>
        <v>-0.1941889340740387</v>
      </c>
      <c r="E1241" s="67">
        <f>'Growth Index'!E1241/MAX('Growth Index'!E$3:E1241)-1</f>
        <v>-5.4927379610880678E-4</v>
      </c>
    </row>
    <row r="1242" spans="1:5" x14ac:dyDescent="0.25">
      <c r="A1242" s="60">
        <f>'Daily Prices'!A1242</f>
        <v>44042</v>
      </c>
      <c r="B1242" s="68">
        <f>'Growth Index'!B1242/MAX('Growth Index'!B$3:B1242)-1</f>
        <v>-0.10050764397845824</v>
      </c>
      <c r="C1242" s="68">
        <f>'Growth Index'!C1242/MAX('Growth Index'!C$3:C1242)-1</f>
        <v>0</v>
      </c>
      <c r="D1242" s="68">
        <f>'Growth Index'!D1242/MAX('Growth Index'!D$3:D1242)-1</f>
        <v>-0.20432649691786131</v>
      </c>
      <c r="E1242" s="68">
        <f>'Growth Index'!E1242/MAX('Growth Index'!E$3:E1242)-1</f>
        <v>-5.6546658532115046E-3</v>
      </c>
    </row>
    <row r="1243" spans="1:5" x14ac:dyDescent="0.25">
      <c r="A1243" s="63">
        <f>'Daily Prices'!A1243</f>
        <v>44043</v>
      </c>
      <c r="B1243" s="67">
        <f>'Growth Index'!B1243/MAX('Growth Index'!B$3:B1243)-1</f>
        <v>-0.10358683114741518</v>
      </c>
      <c r="C1243" s="67">
        <f>'Growth Index'!C1243/MAX('Growth Index'!C$3:C1243)-1</f>
        <v>0</v>
      </c>
      <c r="D1243" s="67">
        <f>'Growth Index'!D1243/MAX('Growth Index'!D$3:D1243)-1</f>
        <v>-0.19946815349117286</v>
      </c>
      <c r="E1243" s="67">
        <f>'Growth Index'!E1243/MAX('Growth Index'!E$3:E1243)-1</f>
        <v>-3.0310332976122289E-3</v>
      </c>
    </row>
    <row r="1244" spans="1:5" x14ac:dyDescent="0.25">
      <c r="A1244" s="60">
        <f>'Daily Prices'!A1244</f>
        <v>44047</v>
      </c>
      <c r="B1244" s="68">
        <f>'Growth Index'!B1244/MAX('Growth Index'!B$3:B1244)-1</f>
        <v>-0.10165560538159313</v>
      </c>
      <c r="C1244" s="68">
        <f>'Growth Index'!C1244/MAX('Growth Index'!C$3:C1244)-1</f>
        <v>0</v>
      </c>
      <c r="D1244" s="68">
        <f>'Growth Index'!D1244/MAX('Growth Index'!D$3:D1244)-1</f>
        <v>-0.20207308484815167</v>
      </c>
      <c r="E1244" s="68">
        <f>'Growth Index'!E1244/MAX('Growth Index'!E$3:E1244)-1</f>
        <v>0</v>
      </c>
    </row>
    <row r="1245" spans="1:5" x14ac:dyDescent="0.25">
      <c r="A1245" s="63">
        <f>'Daily Prices'!A1245</f>
        <v>44048</v>
      </c>
      <c r="B1245" s="67">
        <f>'Growth Index'!B1245/MAX('Growth Index'!B$3:B1245)-1</f>
        <v>-0.10224150428709677</v>
      </c>
      <c r="C1245" s="67">
        <f>'Growth Index'!C1245/MAX('Growth Index'!C$3:C1245)-1</f>
        <v>0</v>
      </c>
      <c r="D1245" s="67">
        <f>'Growth Index'!D1245/MAX('Growth Index'!D$3:D1245)-1</f>
        <v>-0.20466953975612456</v>
      </c>
      <c r="E1245" s="67">
        <f>'Growth Index'!E1245/MAX('Growth Index'!E$3:E1245)-1</f>
        <v>0</v>
      </c>
    </row>
    <row r="1246" spans="1:5" x14ac:dyDescent="0.25">
      <c r="A1246" s="60">
        <f>'Daily Prices'!A1246</f>
        <v>44049</v>
      </c>
      <c r="B1246" s="68">
        <f>'Growth Index'!B1246/MAX('Growth Index'!B$3:B1246)-1</f>
        <v>-9.3609864268342391E-2</v>
      </c>
      <c r="C1246" s="68">
        <f>'Growth Index'!C1246/MAX('Growth Index'!C$3:C1246)-1</f>
        <v>0</v>
      </c>
      <c r="D1246" s="68">
        <f>'Growth Index'!D1246/MAX('Growth Index'!D$3:D1246)-1</f>
        <v>-0.20725754579746369</v>
      </c>
      <c r="E1246" s="68">
        <f>'Growth Index'!E1246/MAX('Growth Index'!E$3:E1246)-1</f>
        <v>0</v>
      </c>
    </row>
    <row r="1247" spans="1:5" x14ac:dyDescent="0.25">
      <c r="A1247" s="63">
        <f>'Daily Prices'!A1247</f>
        <v>44050</v>
      </c>
      <c r="B1247" s="67">
        <f>'Growth Index'!B1247/MAX('Growth Index'!B$3:B1247)-1</f>
        <v>-9.3249457781311551E-2</v>
      </c>
      <c r="C1247" s="67">
        <f>'Growth Index'!C1247/MAX('Growth Index'!C$3:C1247)-1</f>
        <v>-1.589130248372006E-2</v>
      </c>
      <c r="D1247" s="67">
        <f>'Growth Index'!D1247/MAX('Growth Index'!D$3:D1247)-1</f>
        <v>-0.20983713046479036</v>
      </c>
      <c r="E1247" s="67">
        <f>'Growth Index'!E1247/MAX('Growth Index'!E$3:E1247)-1</f>
        <v>-7.2134327373416518E-3</v>
      </c>
    </row>
    <row r="1248" spans="1:5" x14ac:dyDescent="0.25">
      <c r="A1248" s="60">
        <f>'Daily Prices'!A1248</f>
        <v>44053</v>
      </c>
      <c r="B1248" s="68">
        <f>'Growth Index'!B1248/MAX('Growth Index'!B$3:B1248)-1</f>
        <v>-8.9876367703287774E-2</v>
      </c>
      <c r="C1248" s="68">
        <f>'Growth Index'!C1248/MAX('Growth Index'!C$3:C1248)-1</f>
        <v>-1.111952098418989E-2</v>
      </c>
      <c r="D1248" s="68">
        <f>'Growth Index'!D1248/MAX('Growth Index'!D$3:D1248)-1</f>
        <v>-0.18087923836331998</v>
      </c>
      <c r="E1248" s="68">
        <f>'Growth Index'!E1248/MAX('Growth Index'!E$3:E1248)-1</f>
        <v>0</v>
      </c>
    </row>
    <row r="1249" spans="1:5" x14ac:dyDescent="0.25">
      <c r="A1249" s="63">
        <f>'Daily Prices'!A1249</f>
        <v>44055</v>
      </c>
      <c r="B1249" s="67">
        <f>'Growth Index'!B1249/MAX('Growth Index'!B$3:B1249)-1</f>
        <v>-8.5405849406818835E-2</v>
      </c>
      <c r="C1249" s="67">
        <f>'Growth Index'!C1249/MAX('Growth Index'!C$3:C1249)-1</f>
        <v>-6.7477759537492799E-2</v>
      </c>
      <c r="D1249" s="67">
        <f>'Growth Index'!D1249/MAX('Growth Index'!D$3:D1249)-1</f>
        <v>-0.17055368873792387</v>
      </c>
      <c r="E1249" s="67">
        <f>'Growth Index'!E1249/MAX('Growth Index'!E$3:E1249)-1</f>
        <v>-1.7541492710796081E-2</v>
      </c>
    </row>
    <row r="1250" spans="1:5" x14ac:dyDescent="0.25">
      <c r="A1250" s="60">
        <f>'Daily Prices'!A1250</f>
        <v>44056</v>
      </c>
      <c r="B1250" s="68">
        <f>'Growth Index'!B1250/MAX('Growth Index'!B$3:B1250)-1</f>
        <v>-8.6815534568392638E-2</v>
      </c>
      <c r="C1250" s="68">
        <f>'Growth Index'!C1250/MAX('Growth Index'!C$3:C1250)-1</f>
        <v>-6.0552312997769531E-2</v>
      </c>
      <c r="D1250" s="68">
        <f>'Growth Index'!D1250/MAX('Growth Index'!D$3:D1250)-1</f>
        <v>-0.1600979788479362</v>
      </c>
      <c r="E1250" s="68">
        <f>'Growth Index'!E1250/MAX('Growth Index'!E$3:E1250)-1</f>
        <v>-1.1361899315463053E-2</v>
      </c>
    </row>
    <row r="1251" spans="1:5" x14ac:dyDescent="0.25">
      <c r="A1251" s="63">
        <f>'Daily Prices'!A1251</f>
        <v>44057</v>
      </c>
      <c r="B1251" s="67">
        <f>'Growth Index'!B1251/MAX('Growth Index'!B$3:B1251)-1</f>
        <v>-9.7140274638324087E-2</v>
      </c>
      <c r="C1251" s="67">
        <f>'Growth Index'!C1251/MAX('Growth Index'!C$3:C1251)-1</f>
        <v>-6.0467726405378341E-2</v>
      </c>
      <c r="D1251" s="67">
        <f>'Growth Index'!D1251/MAX('Growth Index'!D$3:D1251)-1</f>
        <v>-0.16729076305764345</v>
      </c>
      <c r="E1251" s="67">
        <f>'Growth Index'!E1251/MAX('Growth Index'!E$3:E1251)-1</f>
        <v>-1.7219606314470504E-2</v>
      </c>
    </row>
    <row r="1252" spans="1:5" x14ac:dyDescent="0.25">
      <c r="A1252" s="60">
        <f>'Daily Prices'!A1252</f>
        <v>44060</v>
      </c>
      <c r="B1252" s="68">
        <f>'Growth Index'!B1252/MAX('Growth Index'!B$3:B1252)-1</f>
        <v>-9.3006088056934444E-2</v>
      </c>
      <c r="C1252" s="68">
        <f>'Growth Index'!C1252/MAX('Growth Index'!C$3:C1252)-1</f>
        <v>-4.7631097595622784E-2</v>
      </c>
      <c r="D1252" s="68">
        <f>'Growth Index'!D1252/MAX('Growth Index'!D$3:D1252)-1</f>
        <v>-0.16080034103134877</v>
      </c>
      <c r="E1252" s="68">
        <f>'Growth Index'!E1252/MAX('Growth Index'!E$3:E1252)-1</f>
        <v>-8.200517615551961E-3</v>
      </c>
    </row>
    <row r="1253" spans="1:5" x14ac:dyDescent="0.25">
      <c r="A1253" s="63">
        <f>'Daily Prices'!A1253</f>
        <v>44061</v>
      </c>
      <c r="B1253" s="67">
        <f>'Growth Index'!B1253/MAX('Growth Index'!B$3:B1253)-1</f>
        <v>-8.162324984154723E-2</v>
      </c>
      <c r="C1253" s="67">
        <f>'Growth Index'!C1253/MAX('Growth Index'!C$3:C1253)-1</f>
        <v>-3.2102419770587254E-2</v>
      </c>
      <c r="D1253" s="67">
        <f>'Growth Index'!D1253/MAX('Growth Index'!D$3:D1253)-1</f>
        <v>-0.15426390683889613</v>
      </c>
      <c r="E1253" s="67">
        <f>'Growth Index'!E1253/MAX('Growth Index'!E$3:E1253)-1</f>
        <v>0</v>
      </c>
    </row>
    <row r="1254" spans="1:5" x14ac:dyDescent="0.25">
      <c r="A1254" s="60">
        <f>'Daily Prices'!A1254</f>
        <v>44062</v>
      </c>
      <c r="B1254" s="68">
        <f>'Growth Index'!B1254/MAX('Growth Index'!B$3:B1254)-1</f>
        <v>-7.9562115652820675E-2</v>
      </c>
      <c r="C1254" s="68">
        <f>'Growth Index'!C1254/MAX('Growth Index'!C$3:C1254)-1</f>
        <v>-4.2763042348567981E-2</v>
      </c>
      <c r="D1254" s="68">
        <f>'Growth Index'!D1254/MAX('Growth Index'!D$3:D1254)-1</f>
        <v>-0.149558486199733</v>
      </c>
      <c r="E1254" s="68">
        <f>'Growth Index'!E1254/MAX('Growth Index'!E$3:E1254)-1</f>
        <v>-2.0632755936511593E-3</v>
      </c>
    </row>
    <row r="1255" spans="1:5" x14ac:dyDescent="0.25">
      <c r="A1255" s="63">
        <f>'Daily Prices'!A1255</f>
        <v>44063</v>
      </c>
      <c r="B1255" s="67">
        <f>'Growth Index'!B1255/MAX('Growth Index'!B$3:B1255)-1</f>
        <v>-8.8963194917696331E-2</v>
      </c>
      <c r="C1255" s="67">
        <f>'Growth Index'!C1255/MAX('Growth Index'!C$3:C1255)-1</f>
        <v>-6.6388400453332941E-2</v>
      </c>
      <c r="D1255" s="67">
        <f>'Growth Index'!D1255/MAX('Growth Index'!D$3:D1255)-1</f>
        <v>-0.14842848153085153</v>
      </c>
      <c r="E1255" s="67">
        <f>'Growth Index'!E1255/MAX('Growth Index'!E$3:E1255)-1</f>
        <v>-1.4575212845540975E-2</v>
      </c>
    </row>
    <row r="1256" spans="1:5" x14ac:dyDescent="0.25">
      <c r="A1256" s="60">
        <f>'Daily Prices'!A1256</f>
        <v>44064</v>
      </c>
      <c r="B1256" s="68">
        <f>'Growth Index'!B1256/MAX('Growth Index'!B$3:B1256)-1</f>
        <v>-8.3854337618404107E-2</v>
      </c>
      <c r="C1256" s="68">
        <f>'Growth Index'!C1256/MAX('Growth Index'!C$3:C1256)-1</f>
        <v>-6.8490409559240795E-2</v>
      </c>
      <c r="D1256" s="68">
        <f>'Growth Index'!D1256/MAX('Growth Index'!D$3:D1256)-1</f>
        <v>-0.14245231312632334</v>
      </c>
      <c r="E1256" s="68">
        <f>'Growth Index'!E1256/MAX('Growth Index'!E$3:E1256)-1</f>
        <v>-1.1730219711060363E-2</v>
      </c>
    </row>
    <row r="1257" spans="1:5" x14ac:dyDescent="0.25">
      <c r="A1257" s="63">
        <f>'Daily Prices'!A1257</f>
        <v>44067</v>
      </c>
      <c r="B1257" s="67">
        <f>'Growth Index'!B1257/MAX('Growth Index'!B$3:B1257)-1</f>
        <v>-7.5169304046015406E-2</v>
      </c>
      <c r="C1257" s="67">
        <f>'Growth Index'!C1257/MAX('Growth Index'!C$3:C1257)-1</f>
        <v>-6.903182832046928E-2</v>
      </c>
      <c r="D1257" s="67">
        <f>'Growth Index'!D1257/MAX('Growth Index'!D$3:D1257)-1</f>
        <v>-0.14193805950455674</v>
      </c>
      <c r="E1257" s="67">
        <f>'Growth Index'!E1257/MAX('Growth Index'!E$3:E1257)-1</f>
        <v>-8.9715595374210144E-3</v>
      </c>
    </row>
    <row r="1258" spans="1:5" x14ac:dyDescent="0.25">
      <c r="A1258" s="60">
        <f>'Daily Prices'!A1258</f>
        <v>44068</v>
      </c>
      <c r="B1258" s="68">
        <f>'Growth Index'!B1258/MAX('Growth Index'!B$3:B1258)-1</f>
        <v>-7.4101432973331938E-2</v>
      </c>
      <c r="C1258" s="68">
        <f>'Growth Index'!C1258/MAX('Growth Index'!C$3:C1258)-1</f>
        <v>-8.3888462440453115E-2</v>
      </c>
      <c r="D1258" s="68">
        <f>'Growth Index'!D1258/MAX('Growth Index'!D$3:D1258)-1</f>
        <v>-0.14019636368557398</v>
      </c>
      <c r="E1258" s="68">
        <f>'Growth Index'!E1258/MAX('Growth Index'!E$3:E1258)-1</f>
        <v>-1.4350826527476657E-2</v>
      </c>
    </row>
    <row r="1259" spans="1:5" x14ac:dyDescent="0.25">
      <c r="A1259" s="63">
        <f>'Daily Prices'!A1259</f>
        <v>44069</v>
      </c>
      <c r="B1259" s="67">
        <f>'Growth Index'!B1259/MAX('Growth Index'!B$3:B1259)-1</f>
        <v>-6.8618105706364618E-2</v>
      </c>
      <c r="C1259" s="67">
        <f>'Growth Index'!C1259/MAX('Growth Index'!C$3:C1259)-1</f>
        <v>-7.3463584632567525E-2</v>
      </c>
      <c r="D1259" s="67">
        <f>'Growth Index'!D1259/MAX('Growth Index'!D$3:D1259)-1</f>
        <v>-0.13669267256253881</v>
      </c>
      <c r="E1259" s="67">
        <f>'Growth Index'!E1259/MAX('Growth Index'!E$3:E1259)-1</f>
        <v>-6.9082471500400144E-3</v>
      </c>
    </row>
    <row r="1260" spans="1:5" x14ac:dyDescent="0.25">
      <c r="A1260" s="60">
        <f>'Daily Prices'!A1260</f>
        <v>44070</v>
      </c>
      <c r="B1260" s="68">
        <f>'Growth Index'!B1260/MAX('Growth Index'!B$3:B1260)-1</f>
        <v>-6.7675375775010815E-2</v>
      </c>
      <c r="C1260" s="68">
        <f>'Growth Index'!C1260/MAX('Growth Index'!C$3:C1260)-1</f>
        <v>-8.280691631635384E-2</v>
      </c>
      <c r="D1260" s="68">
        <f>'Growth Index'!D1260/MAX('Growth Index'!D$3:D1260)-1</f>
        <v>-0.13489819808237491</v>
      </c>
      <c r="E1260" s="68">
        <f>'Growth Index'!E1260/MAX('Growth Index'!E$3:E1260)-1</f>
        <v>-9.9932104205164851E-3</v>
      </c>
    </row>
    <row r="1261" spans="1:5" x14ac:dyDescent="0.25">
      <c r="A1261" s="63">
        <f>'Daily Prices'!A1261</f>
        <v>44071</v>
      </c>
      <c r="B1261" s="67">
        <f>'Growth Index'!B1261/MAX('Growth Index'!B$3:B1261)-1</f>
        <v>-5.9241101213439951E-2</v>
      </c>
      <c r="C1261" s="67">
        <f>'Growth Index'!C1261/MAX('Growth Index'!C$3:C1261)-1</f>
        <v>-7.4905560038142416E-2</v>
      </c>
      <c r="D1261" s="67">
        <f>'Growth Index'!D1261/MAX('Growth Index'!D$3:D1261)-1</f>
        <v>-0.12541292535879278</v>
      </c>
      <c r="E1261" s="67">
        <f>'Growth Index'!E1261/MAX('Growth Index'!E$3:E1261)-1</f>
        <v>-6.3849917640523834E-4</v>
      </c>
    </row>
    <row r="1262" spans="1:5" x14ac:dyDescent="0.25">
      <c r="A1262" s="60">
        <f>'Daily Prices'!A1262</f>
        <v>44074</v>
      </c>
      <c r="B1262" s="68">
        <f>'Growth Index'!B1262/MAX('Growth Index'!B$3:B1262)-1</f>
        <v>-7.9240324146543251E-2</v>
      </c>
      <c r="C1262" s="68">
        <f>'Growth Index'!C1262/MAX('Growth Index'!C$3:C1262)-1</f>
        <v>-7.4905560038142416E-2</v>
      </c>
      <c r="D1262" s="68">
        <f>'Growth Index'!D1262/MAX('Growth Index'!D$3:D1262)-1</f>
        <v>-0.15530324047446598</v>
      </c>
      <c r="E1262" s="68">
        <f>'Growth Index'!E1262/MAX('Growth Index'!E$3:E1262)-1</f>
        <v>-1.7258409005445174E-2</v>
      </c>
    </row>
    <row r="1263" spans="1:5" x14ac:dyDescent="0.25">
      <c r="A1263" s="63">
        <f>'Daily Prices'!A1263</f>
        <v>44075</v>
      </c>
      <c r="B1263" s="67">
        <f>'Growth Index'!B1263/MAX('Growth Index'!B$3:B1263)-1</f>
        <v>-7.2744664637234613E-2</v>
      </c>
      <c r="C1263" s="67">
        <f>'Growth Index'!C1263/MAX('Growth Index'!C$3:C1263)-1</f>
        <v>-6.9427189927505739E-2</v>
      </c>
      <c r="D1263" s="67">
        <f>'Growth Index'!D1263/MAX('Growth Index'!D$3:D1263)-1</f>
        <v>-0.16085914500088316</v>
      </c>
      <c r="E1263" s="67">
        <f>'Growth Index'!E1263/MAX('Growth Index'!E$3:E1263)-1</f>
        <v>-1.4789794835452286E-2</v>
      </c>
    </row>
    <row r="1264" spans="1:5" x14ac:dyDescent="0.25">
      <c r="A1264" s="60">
        <f>'Daily Prices'!A1264</f>
        <v>44077</v>
      </c>
      <c r="B1264" s="68">
        <f>'Growth Index'!B1264/MAX('Growth Index'!B$3:B1264)-1</f>
        <v>-7.0596050831616242E-2</v>
      </c>
      <c r="C1264" s="68">
        <f>'Growth Index'!C1264/MAX('Growth Index'!C$3:C1264)-1</f>
        <v>-7.9654096367245297E-2</v>
      </c>
      <c r="D1264" s="68">
        <f>'Growth Index'!D1264/MAX('Growth Index'!D$3:D1264)-1</f>
        <v>-0.16637850614678096</v>
      </c>
      <c r="E1264" s="68">
        <f>'Growth Index'!E1264/MAX('Growth Index'!E$3:E1264)-1</f>
        <v>-2.0379904786883341E-2</v>
      </c>
    </row>
    <row r="1265" spans="1:5" x14ac:dyDescent="0.25">
      <c r="A1265" s="63">
        <f>'Daily Prices'!A1265</f>
        <v>44078</v>
      </c>
      <c r="B1265" s="67">
        <f>'Growth Index'!B1265/MAX('Growth Index'!B$3:B1265)-1</f>
        <v>-8.5702612684830259E-2</v>
      </c>
      <c r="C1265" s="67">
        <f>'Growth Index'!C1265/MAX('Growth Index'!C$3:C1265)-1</f>
        <v>-8.9008469506986376E-2</v>
      </c>
      <c r="D1265" s="67">
        <f>'Growth Index'!D1265/MAX('Growth Index'!D$3:D1265)-1</f>
        <v>-0.17186156427241983</v>
      </c>
      <c r="E1265" s="67">
        <f>'Growth Index'!E1265/MAX('Growth Index'!E$3:E1265)-1</f>
        <v>-3.1072476221410739E-2</v>
      </c>
    </row>
    <row r="1266" spans="1:5" x14ac:dyDescent="0.25">
      <c r="A1266" s="60">
        <f>'Daily Prices'!A1266</f>
        <v>44081</v>
      </c>
      <c r="B1266" s="68">
        <f>'Growth Index'!B1266/MAX('Growth Index'!B$3:B1266)-1</f>
        <v>-8.4271236392092441E-2</v>
      </c>
      <c r="C1266" s="68">
        <f>'Growth Index'!C1266/MAX('Growth Index'!C$3:C1266)-1</f>
        <v>-8.5457705154126096E-2</v>
      </c>
      <c r="D1266" s="68">
        <f>'Growth Index'!D1266/MAX('Growth Index'!D$3:D1266)-1</f>
        <v>-0.17730855815711721</v>
      </c>
      <c r="E1266" s="68">
        <f>'Growth Index'!E1266/MAX('Growth Index'!E$3:E1266)-1</f>
        <v>-3.1018678915865405E-2</v>
      </c>
    </row>
    <row r="1267" spans="1:5" x14ac:dyDescent="0.25">
      <c r="A1267" s="63">
        <f>'Daily Prices'!A1267</f>
        <v>44083</v>
      </c>
      <c r="B1267" s="67">
        <f>'Growth Index'!B1267/MAX('Growth Index'!B$3:B1267)-1</f>
        <v>-8.9594144634078776E-2</v>
      </c>
      <c r="C1267" s="67">
        <f>'Growth Index'!C1267/MAX('Growth Index'!C$3:C1267)-1</f>
        <v>-7.8074522466715646E-2</v>
      </c>
      <c r="D1267" s="67">
        <f>'Growth Index'!D1267/MAX('Growth Index'!D$3:D1267)-1</f>
        <v>-0.18271972500964151</v>
      </c>
      <c r="E1267" s="67">
        <f>'Growth Index'!E1267/MAX('Growth Index'!E$3:E1267)-1</f>
        <v>-3.1491357049925894E-2</v>
      </c>
    </row>
    <row r="1268" spans="1:5" x14ac:dyDescent="0.25">
      <c r="A1268" s="60">
        <f>'Daily Prices'!A1268</f>
        <v>44084</v>
      </c>
      <c r="B1268" s="68">
        <f>'Growth Index'!B1268/MAX('Growth Index'!B$3:B1268)-1</f>
        <v>-7.4186290585357528E-2</v>
      </c>
      <c r="C1268" s="68">
        <f>'Growth Index'!C1268/MAX('Growth Index'!C$3:C1268)-1</f>
        <v>-6.630000423578819E-2</v>
      </c>
      <c r="D1268" s="68">
        <f>'Growth Index'!D1268/MAX('Growth Index'!D$3:D1268)-1</f>
        <v>-0.17035327870516281</v>
      </c>
      <c r="E1268" s="68">
        <f>'Growth Index'!E1268/MAX('Growth Index'!E$3:E1268)-1</f>
        <v>-1.7229798828253595E-2</v>
      </c>
    </row>
    <row r="1269" spans="1:5" x14ac:dyDescent="0.25">
      <c r="A1269" s="63">
        <f>'Daily Prices'!A1269</f>
        <v>44085</v>
      </c>
      <c r="B1269" s="67">
        <f>'Growth Index'!B1269/MAX('Growth Index'!B$3:B1269)-1</f>
        <v>-7.3847098501333197E-2</v>
      </c>
      <c r="C1269" s="67">
        <f>'Growth Index'!C1269/MAX('Growth Index'!C$3:C1269)-1</f>
        <v>-7.6591609733218657E-2</v>
      </c>
      <c r="D1269" s="67">
        <f>'Growth Index'!D1269/MAX('Growth Index'!D$3:D1269)-1</f>
        <v>-0.17019428130762182</v>
      </c>
      <c r="E1269" s="67">
        <f>'Growth Index'!E1269/MAX('Growth Index'!E$3:E1269)-1</f>
        <v>-2.1398268791670394E-2</v>
      </c>
    </row>
    <row r="1270" spans="1:5" x14ac:dyDescent="0.25">
      <c r="A1270" s="60">
        <f>'Daily Prices'!A1270</f>
        <v>44088</v>
      </c>
      <c r="B1270" s="68">
        <f>'Growth Index'!B1270/MAX('Growth Index'!B$3:B1270)-1</f>
        <v>-7.6181159560199108E-2</v>
      </c>
      <c r="C1270" s="68">
        <f>'Growth Index'!C1270/MAX('Growth Index'!C$3:C1270)-1</f>
        <v>-7.1775985259463382E-2</v>
      </c>
      <c r="D1270" s="68">
        <f>'Growth Index'!D1270/MAX('Growth Index'!D$3:D1270)-1</f>
        <v>-0.17003525343907056</v>
      </c>
      <c r="E1270" s="68">
        <f>'Growth Index'!E1270/MAX('Growth Index'!E$3:E1270)-1</f>
        <v>-2.0040493632467182E-2</v>
      </c>
    </row>
    <row r="1271" spans="1:5" x14ac:dyDescent="0.25">
      <c r="A1271" s="63">
        <f>'Daily Prices'!A1271</f>
        <v>44089</v>
      </c>
      <c r="B1271" s="67">
        <f>'Growth Index'!B1271/MAX('Growth Index'!B$3:B1271)-1</f>
        <v>-6.9322948287151354E-2</v>
      </c>
      <c r="C1271" s="67">
        <f>'Growth Index'!C1271/MAX('Growth Index'!C$3:C1271)-1</f>
        <v>-7.3576259139227385E-2</v>
      </c>
      <c r="D1271" s="67">
        <f>'Growth Index'!D1271/MAX('Growth Index'!D$3:D1271)-1</f>
        <v>-0.16145533774959864</v>
      </c>
      <c r="E1271" s="67">
        <f>'Growth Index'!E1271/MAX('Growth Index'!E$3:E1271)-1</f>
        <v>-1.5579088976871769E-2</v>
      </c>
    </row>
    <row r="1272" spans="1:5" x14ac:dyDescent="0.25">
      <c r="A1272" s="60">
        <f>'Daily Prices'!A1272</f>
        <v>44090</v>
      </c>
      <c r="B1272" s="68">
        <f>'Growth Index'!B1272/MAX('Growth Index'!B$3:B1272)-1</f>
        <v>-6.3161236852135261E-2</v>
      </c>
      <c r="C1272" s="68">
        <f>'Growth Index'!C1272/MAX('Growth Index'!C$3:C1272)-1</f>
        <v>-6.9553230407162658E-2</v>
      </c>
      <c r="D1272" s="68">
        <f>'Growth Index'!D1272/MAX('Growth Index'!D$3:D1272)-1</f>
        <v>-0.15835222313193953</v>
      </c>
      <c r="E1272" s="68">
        <f>'Growth Index'!E1272/MAX('Growth Index'!E$3:E1272)-1</f>
        <v>-1.0820992836118259E-2</v>
      </c>
    </row>
    <row r="1273" spans="1:5" x14ac:dyDescent="0.25">
      <c r="A1273" s="63">
        <f>'Daily Prices'!A1273</f>
        <v>44091</v>
      </c>
      <c r="B1273" s="67">
        <f>'Growth Index'!B1273/MAX('Growth Index'!B$3:B1273)-1</f>
        <v>-7.0860396594921382E-2</v>
      </c>
      <c r="C1273" s="67">
        <f>'Growth Index'!C1273/MAX('Growth Index'!C$3:C1273)-1</f>
        <v>-7.9619486891273961E-2</v>
      </c>
      <c r="D1273" s="67">
        <f>'Growth Index'!D1273/MAX('Growth Index'!D$3:D1273)-1</f>
        <v>-0.16436628390859775</v>
      </c>
      <c r="E1273" s="67">
        <f>'Growth Index'!E1273/MAX('Growth Index'!E$3:E1273)-1</f>
        <v>-1.9660927105494275E-2</v>
      </c>
    </row>
    <row r="1274" spans="1:5" x14ac:dyDescent="0.25">
      <c r="A1274" s="60">
        <f>'Daily Prices'!A1274</f>
        <v>44092</v>
      </c>
      <c r="B1274" s="68">
        <f>'Growth Index'!B1274/MAX('Growth Index'!B$3:B1274)-1</f>
        <v>-7.4055190342059429E-2</v>
      </c>
      <c r="C1274" s="68">
        <f>'Growth Index'!C1274/MAX('Growth Index'!C$3:C1274)-1</f>
        <v>-7.3701072790443245E-2</v>
      </c>
      <c r="D1274" s="68">
        <f>'Growth Index'!D1274/MAX('Growth Index'!D$3:D1274)-1</f>
        <v>-0.16250955767421993</v>
      </c>
      <c r="E1274" s="68">
        <f>'Growth Index'!E1274/MAX('Growth Index'!E$3:E1274)-1</f>
        <v>-1.7497114774150724E-2</v>
      </c>
    </row>
    <row r="1275" spans="1:5" x14ac:dyDescent="0.25">
      <c r="A1275" s="63">
        <f>'Daily Prices'!A1275</f>
        <v>44095</v>
      </c>
      <c r="B1275" s="67">
        <f>'Growth Index'!B1275/MAX('Growth Index'!B$3:B1275)-1</f>
        <v>-9.340272588393117E-2</v>
      </c>
      <c r="C1275" s="67">
        <f>'Growth Index'!C1275/MAX('Growth Index'!C$3:C1275)-1</f>
        <v>-9.2851219028393661E-2</v>
      </c>
      <c r="D1275" s="67">
        <f>'Growth Index'!D1275/MAX('Growth Index'!D$3:D1275)-1</f>
        <v>-0.18773234452286025</v>
      </c>
      <c r="E1275" s="67">
        <f>'Growth Index'!E1275/MAX('Growth Index'!E$3:E1275)-1</f>
        <v>-4.0657789668304467E-2</v>
      </c>
    </row>
    <row r="1276" spans="1:5" x14ac:dyDescent="0.25">
      <c r="A1276" s="60">
        <f>'Daily Prices'!A1276</f>
        <v>44096</v>
      </c>
      <c r="B1276" s="68">
        <f>'Growth Index'!B1276/MAX('Growth Index'!B$3:B1276)-1</f>
        <v>-0.10055507843012423</v>
      </c>
      <c r="C1276" s="68">
        <f>'Growth Index'!C1276/MAX('Growth Index'!C$3:C1276)-1</f>
        <v>-9.5033553112115476E-2</v>
      </c>
      <c r="D1276" s="68">
        <f>'Growth Index'!D1276/MAX('Growth Index'!D$3:D1276)-1</f>
        <v>-0.19634609268744851</v>
      </c>
      <c r="E1276" s="68">
        <f>'Growth Index'!E1276/MAX('Growth Index'!E$3:E1276)-1</f>
        <v>-4.6903512066491904E-2</v>
      </c>
    </row>
    <row r="1277" spans="1:5" x14ac:dyDescent="0.25">
      <c r="A1277" s="63">
        <f>'Daily Prices'!A1277</f>
        <v>44097</v>
      </c>
      <c r="B1277" s="67">
        <f>'Growth Index'!B1277/MAX('Growth Index'!B$3:B1277)-1</f>
        <v>-0.10212017697102627</v>
      </c>
      <c r="C1277" s="67">
        <f>'Growth Index'!C1277/MAX('Growth Index'!C$3:C1277)-1</f>
        <v>-0.11029549260648674</v>
      </c>
      <c r="D1277" s="67">
        <f>'Growth Index'!D1277/MAX('Growth Index'!D$3:D1277)-1</f>
        <v>-0.20065905661526351</v>
      </c>
      <c r="E1277" s="67">
        <f>'Growth Index'!E1277/MAX('Growth Index'!E$3:E1277)-1</f>
        <v>-5.536499607423595E-2</v>
      </c>
    </row>
    <row r="1278" spans="1:5" x14ac:dyDescent="0.25">
      <c r="A1278" s="60">
        <f>'Daily Prices'!A1278</f>
        <v>44098</v>
      </c>
      <c r="B1278" s="68">
        <f>'Growth Index'!B1278/MAX('Growth Index'!B$3:B1278)-1</f>
        <v>-0.12869348119533819</v>
      </c>
      <c r="C1278" s="68">
        <f>'Growth Index'!C1278/MAX('Growth Index'!C$3:C1278)-1</f>
        <v>-0.11383153501807564</v>
      </c>
      <c r="D1278" s="68">
        <f>'Growth Index'!D1278/MAX('Growth Index'!D$3:D1278)-1</f>
        <v>-0.20393398245030447</v>
      </c>
      <c r="E1278" s="68">
        <f>'Growth Index'!E1278/MAX('Growth Index'!E$3:E1278)-1</f>
        <v>-6.6414915209159875E-2</v>
      </c>
    </row>
    <row r="1279" spans="1:5" x14ac:dyDescent="0.25">
      <c r="A1279" s="63">
        <f>'Daily Prices'!A1279</f>
        <v>44099</v>
      </c>
      <c r="B1279" s="67">
        <f>'Growth Index'!B1279/MAX('Growth Index'!B$3:B1279)-1</f>
        <v>-0.10878865043740948</v>
      </c>
      <c r="C1279" s="67">
        <f>'Growth Index'!C1279/MAX('Growth Index'!C$3:C1279)-1</f>
        <v>-0.11466797373399107</v>
      </c>
      <c r="D1279" s="67">
        <f>'Growth Index'!D1279/MAX('Growth Index'!D$3:D1279)-1</f>
        <v>-0.20719549080771604</v>
      </c>
      <c r="E1279" s="67">
        <f>'Growth Index'!E1279/MAX('Growth Index'!E$3:E1279)-1</f>
        <v>-6.1516599707125086E-2</v>
      </c>
    </row>
    <row r="1280" spans="1:5" x14ac:dyDescent="0.25">
      <c r="A1280" s="60">
        <f>'Daily Prices'!A1280</f>
        <v>44102</v>
      </c>
      <c r="B1280" s="68">
        <f>'Growth Index'!B1280/MAX('Growth Index'!B$3:B1280)-1</f>
        <v>-9.4654375661310852E-2</v>
      </c>
      <c r="C1280" s="68">
        <f>'Growth Index'!C1280/MAX('Growth Index'!C$3:C1280)-1</f>
        <v>-0.11160658478856766</v>
      </c>
      <c r="D1280" s="68">
        <f>'Growth Index'!D1280/MAX('Growth Index'!D$3:D1280)-1</f>
        <v>-0.18857274320474704</v>
      </c>
      <c r="E1280" s="68">
        <f>'Growth Index'!E1280/MAX('Growth Index'!E$3:E1280)-1</f>
        <v>-4.9139919076413463E-2</v>
      </c>
    </row>
    <row r="1281" spans="1:5" x14ac:dyDescent="0.25">
      <c r="A1281" s="63">
        <f>'Daily Prices'!A1281</f>
        <v>44103</v>
      </c>
      <c r="B1281" s="67">
        <f>'Growth Index'!B1281/MAX('Growth Index'!B$3:B1281)-1</f>
        <v>-9.4854839851517658E-2</v>
      </c>
      <c r="C1281" s="67">
        <f>'Growth Index'!C1281/MAX('Growth Index'!C$3:C1281)-1</f>
        <v>-0.10272938334178894</v>
      </c>
      <c r="D1281" s="67">
        <f>'Growth Index'!D1281/MAX('Growth Index'!D$3:D1281)-1</f>
        <v>-0.19587649793283535</v>
      </c>
      <c r="E1281" s="67">
        <f>'Growth Index'!E1281/MAX('Growth Index'!E$3:E1281)-1</f>
        <v>-4.7970165760626515E-2</v>
      </c>
    </row>
    <row r="1282" spans="1:5" x14ac:dyDescent="0.25">
      <c r="A1282" s="60">
        <f>'Daily Prices'!A1282</f>
        <v>44104</v>
      </c>
      <c r="B1282" s="68">
        <f>'Growth Index'!B1282/MAX('Growth Index'!B$3:B1282)-1</f>
        <v>-9.2597293661922375E-2</v>
      </c>
      <c r="C1282" s="68">
        <f>'Growth Index'!C1282/MAX('Growth Index'!C$3:C1282)-1</f>
        <v>-0.10364659902494322</v>
      </c>
      <c r="D1282" s="68">
        <f>'Growth Index'!D1282/MAX('Growth Index'!D$3:D1282)-1</f>
        <v>-0.19940454843795419</v>
      </c>
      <c r="E1282" s="68">
        <f>'Growth Index'!E1282/MAX('Growth Index'!E$3:E1282)-1</f>
        <v>-4.8900192444111479E-2</v>
      </c>
    </row>
    <row r="1283" spans="1:5" x14ac:dyDescent="0.25">
      <c r="A1283" s="63">
        <f>'Daily Prices'!A1283</f>
        <v>44105</v>
      </c>
      <c r="B1283" s="67">
        <f>'Growth Index'!B1283/MAX('Growth Index'!B$3:B1283)-1</f>
        <v>-7.7601332741236262E-2</v>
      </c>
      <c r="C1283" s="67">
        <f>'Growth Index'!C1283/MAX('Growth Index'!C$3:C1283)-1</f>
        <v>-0.10062330633105643</v>
      </c>
      <c r="D1283" s="67">
        <f>'Growth Index'!D1283/MAX('Growth Index'!D$3:D1283)-1</f>
        <v>-0.20326150700698797</v>
      </c>
      <c r="E1283" s="67">
        <f>'Growth Index'!E1283/MAX('Growth Index'!E$3:E1283)-1</f>
        <v>-4.4276190205007393E-2</v>
      </c>
    </row>
    <row r="1284" spans="1:5" x14ac:dyDescent="0.25">
      <c r="A1284" s="60">
        <f>'Daily Prices'!A1284</f>
        <v>44110</v>
      </c>
      <c r="B1284" s="68">
        <f>'Growth Index'!B1284/MAX('Growth Index'!B$3:B1284)-1</f>
        <v>-5.6684408105045381E-2</v>
      </c>
      <c r="C1284" s="68">
        <f>'Growth Index'!C1284/MAX('Growth Index'!C$3:C1284)-1</f>
        <v>-9.2489950337985571E-2</v>
      </c>
      <c r="D1284" s="68">
        <f>'Growth Index'!D1284/MAX('Growth Index'!D$3:D1284)-1</f>
        <v>-0.20709988424462311</v>
      </c>
      <c r="E1284" s="68">
        <f>'Growth Index'!E1284/MAX('Growth Index'!E$3:E1284)-1</f>
        <v>-3.5698525440150397E-2</v>
      </c>
    </row>
    <row r="1285" spans="1:5" x14ac:dyDescent="0.25">
      <c r="A1285" s="63">
        <f>'Daily Prices'!A1285</f>
        <v>44111</v>
      </c>
      <c r="B1285" s="67">
        <f>'Growth Index'!B1285/MAX('Growth Index'!B$3:B1285)-1</f>
        <v>-4.9429082276843506E-2</v>
      </c>
      <c r="C1285" s="67">
        <f>'Growth Index'!C1285/MAX('Growth Index'!C$3:C1285)-1</f>
        <v>-0.10760848004479651</v>
      </c>
      <c r="D1285" s="67">
        <f>'Growth Index'!D1285/MAX('Growth Index'!D$3:D1285)-1</f>
        <v>-0.21091976966850912</v>
      </c>
      <c r="E1285" s="67">
        <f>'Growth Index'!E1285/MAX('Growth Index'!E$3:E1285)-1</f>
        <v>-4.1293049505252255E-2</v>
      </c>
    </row>
    <row r="1286" spans="1:5" x14ac:dyDescent="0.25">
      <c r="A1286" s="60">
        <f>'Daily Prices'!A1286</f>
        <v>44112</v>
      </c>
      <c r="B1286" s="68">
        <f>'Growth Index'!B1286/MAX('Growth Index'!B$3:B1286)-1</f>
        <v>-4.2189488477837322E-2</v>
      </c>
      <c r="C1286" s="68">
        <f>'Growth Index'!C1286/MAX('Growth Index'!C$3:C1286)-1</f>
        <v>-0.10631514459012703</v>
      </c>
      <c r="D1286" s="68">
        <f>'Growth Index'!D1286/MAX('Growth Index'!D$3:D1286)-1</f>
        <v>-0.17359984301731501</v>
      </c>
      <c r="E1286" s="68">
        <f>'Growth Index'!E1286/MAX('Growth Index'!E$3:E1286)-1</f>
        <v>-2.4944052665063166E-2</v>
      </c>
    </row>
    <row r="1287" spans="1:5" x14ac:dyDescent="0.25">
      <c r="A1287" s="63">
        <f>'Daily Prices'!A1287</f>
        <v>44113</v>
      </c>
      <c r="B1287" s="67">
        <f>'Growth Index'!B1287/MAX('Growth Index'!B$3:B1287)-1</f>
        <v>-3.439927365697848E-2</v>
      </c>
      <c r="C1287" s="67">
        <f>'Growth Index'!C1287/MAX('Growth Index'!C$3:C1287)-1</f>
        <v>-9.3633677292981554E-2</v>
      </c>
      <c r="D1287" s="67">
        <f>'Growth Index'!D1287/MAX('Growth Index'!D$3:D1287)-1</f>
        <v>-0.17048996190463261</v>
      </c>
      <c r="E1287" s="67">
        <f>'Growth Index'!E1287/MAX('Growth Index'!E$3:E1287)-1</f>
        <v>-1.5929667845813289E-2</v>
      </c>
    </row>
    <row r="1288" spans="1:5" x14ac:dyDescent="0.25">
      <c r="A1288" s="60">
        <f>'Daily Prices'!A1288</f>
        <v>44116</v>
      </c>
      <c r="B1288" s="68">
        <f>'Growth Index'!B1288/MAX('Growth Index'!B$3:B1288)-1</f>
        <v>-3.2389626109256109E-2</v>
      </c>
      <c r="C1288" s="68">
        <f>'Growth Index'!C1288/MAX('Growth Index'!C$3:C1288)-1</f>
        <v>-8.7913492839971741E-2</v>
      </c>
      <c r="D1288" s="68">
        <f>'Growth Index'!D1288/MAX('Growth Index'!D$3:D1288)-1</f>
        <v>-0.17286773292063662</v>
      </c>
      <c r="E1288" s="68">
        <f>'Growth Index'!E1288/MAX('Growth Index'!E$3:E1288)-1</f>
        <v>-1.3677252574102683E-2</v>
      </c>
    </row>
    <row r="1289" spans="1:5" x14ac:dyDescent="0.25">
      <c r="A1289" s="63">
        <f>'Daily Prices'!A1289</f>
        <v>44117</v>
      </c>
      <c r="B1289" s="67">
        <f>'Growth Index'!B1289/MAX('Growth Index'!B$3:B1289)-1</f>
        <v>-3.1633773615622363E-2</v>
      </c>
      <c r="C1289" s="67">
        <f>'Growth Index'!C1289/MAX('Growth Index'!C$3:C1289)-1</f>
        <v>-0.10345050018441315</v>
      </c>
      <c r="D1289" s="67">
        <f>'Growth Index'!D1289/MAX('Growth Index'!D$3:D1289)-1</f>
        <v>-0.17523868811194432</v>
      </c>
      <c r="E1289" s="67">
        <f>'Growth Index'!E1289/MAX('Growth Index'!E$3:E1289)-1</f>
        <v>-2.1014929043630892E-2</v>
      </c>
    </row>
    <row r="1290" spans="1:5" x14ac:dyDescent="0.25">
      <c r="A1290" s="60">
        <f>'Daily Prices'!A1290</f>
        <v>44118</v>
      </c>
      <c r="B1290" s="68">
        <f>'Growth Index'!B1290/MAX('Growth Index'!B$3:B1290)-1</f>
        <v>-2.7599938311375749E-2</v>
      </c>
      <c r="C1290" s="68">
        <f>'Growth Index'!C1290/MAX('Growth Index'!C$3:C1290)-1</f>
        <v>-9.6300027480957895E-2</v>
      </c>
      <c r="D1290" s="68">
        <f>'Growth Index'!D1290/MAX('Growth Index'!D$3:D1290)-1</f>
        <v>-0.17504110645726567</v>
      </c>
      <c r="E1290" s="68">
        <f>'Growth Index'!E1290/MAX('Growth Index'!E$3:E1290)-1</f>
        <v>-1.6597973321453519E-2</v>
      </c>
    </row>
    <row r="1291" spans="1:5" x14ac:dyDescent="0.25">
      <c r="A1291" s="63">
        <f>'Daily Prices'!A1291</f>
        <v>44119</v>
      </c>
      <c r="B1291" s="67">
        <f>'Growth Index'!B1291/MAX('Growth Index'!B$3:B1291)-1</f>
        <v>-5.301741511795488E-2</v>
      </c>
      <c r="C1291" s="67">
        <f>'Growth Index'!C1291/MAX('Growth Index'!C$3:C1291)-1</f>
        <v>-0.10294982504135097</v>
      </c>
      <c r="D1291" s="67">
        <f>'Growth Index'!D1291/MAX('Growth Index'!D$3:D1291)-1</f>
        <v>-0.19458545068240041</v>
      </c>
      <c r="E1291" s="67">
        <f>'Growth Index'!E1291/MAX('Growth Index'!E$3:E1291)-1</f>
        <v>-3.4193421600135721E-2</v>
      </c>
    </row>
    <row r="1292" spans="1:5" x14ac:dyDescent="0.25">
      <c r="A1292" s="60">
        <f>'Daily Prices'!A1292</f>
        <v>44120</v>
      </c>
      <c r="B1292" s="68">
        <f>'Growth Index'!B1292/MAX('Growth Index'!B$3:B1292)-1</f>
        <v>-4.6949380765877513E-2</v>
      </c>
      <c r="C1292" s="68">
        <f>'Growth Index'!C1292/MAX('Growth Index'!C$3:C1292)-1</f>
        <v>-9.669015892464905E-2</v>
      </c>
      <c r="D1292" s="68">
        <f>'Growth Index'!D1292/MAX('Growth Index'!D$3:D1292)-1</f>
        <v>-0.18481869176585164</v>
      </c>
      <c r="E1292" s="68">
        <f>'Growth Index'!E1292/MAX('Growth Index'!E$3:E1292)-1</f>
        <v>-2.6127524722361128E-2</v>
      </c>
    </row>
    <row r="1293" spans="1:5" x14ac:dyDescent="0.25">
      <c r="A1293" s="63">
        <f>'Daily Prices'!A1293</f>
        <v>44123</v>
      </c>
      <c r="B1293" s="67">
        <f>'Growth Index'!B1293/MAX('Growth Index'!B$3:B1293)-1</f>
        <v>-3.6255891466160262E-2</v>
      </c>
      <c r="C1293" s="67">
        <f>'Growth Index'!C1293/MAX('Growth Index'!C$3:C1293)-1</f>
        <v>-9.7432131850741066E-2</v>
      </c>
      <c r="D1293" s="67">
        <f>'Growth Index'!D1293/MAX('Growth Index'!D$3:D1293)-1</f>
        <v>-0.17129923470941222</v>
      </c>
      <c r="E1293" s="67">
        <f>'Growth Index'!E1293/MAX('Growth Index'!E$3:E1293)-1</f>
        <v>-1.8323976859319524E-2</v>
      </c>
    </row>
    <row r="1294" spans="1:5" x14ac:dyDescent="0.25">
      <c r="A1294" s="60">
        <f>'Daily Prices'!A1294</f>
        <v>44124</v>
      </c>
      <c r="B1294" s="68">
        <f>'Growth Index'!B1294/MAX('Growth Index'!B$3:B1294)-1</f>
        <v>-3.356785975038945E-2</v>
      </c>
      <c r="C1294" s="68">
        <f>'Growth Index'!C1294/MAX('Growth Index'!C$3:C1294)-1</f>
        <v>-9.9377558905845653E-2</v>
      </c>
      <c r="D1294" s="68">
        <f>'Growth Index'!D1294/MAX('Growth Index'!D$3:D1294)-1</f>
        <v>-0.17128840831737502</v>
      </c>
      <c r="E1294" s="68">
        <f>'Growth Index'!E1294/MAX('Growth Index'!E$3:E1294)-1</f>
        <v>-1.8345091246267931E-2</v>
      </c>
    </row>
    <row r="1295" spans="1:5" x14ac:dyDescent="0.25">
      <c r="A1295" s="63">
        <f>'Daily Prices'!A1295</f>
        <v>44125</v>
      </c>
      <c r="B1295" s="67">
        <f>'Growth Index'!B1295/MAX('Growth Index'!B$3:B1295)-1</f>
        <v>-2.9683955451660249E-2</v>
      </c>
      <c r="C1295" s="67">
        <f>'Growth Index'!C1295/MAX('Growth Index'!C$3:C1295)-1</f>
        <v>-8.5751304570622633E-2</v>
      </c>
      <c r="D1295" s="67">
        <f>'Growth Index'!D1295/MAX('Growth Index'!D$3:D1295)-1</f>
        <v>-0.16365309533314765</v>
      </c>
      <c r="E1295" s="67">
        <f>'Growth Index'!E1295/MAX('Growth Index'!E$3:E1295)-1</f>
        <v>-8.5073266975026485E-3</v>
      </c>
    </row>
    <row r="1296" spans="1:5" x14ac:dyDescent="0.25">
      <c r="A1296" s="60">
        <f>'Daily Prices'!A1296</f>
        <v>44126</v>
      </c>
      <c r="B1296" s="68">
        <f>'Growth Index'!B1296/MAX('Growth Index'!B$3:B1296)-1</f>
        <v>-3.3231289671231234E-2</v>
      </c>
      <c r="C1296" s="68">
        <f>'Growth Index'!C1296/MAX('Growth Index'!C$3:C1296)-1</f>
        <v>-9.5804969920750715E-2</v>
      </c>
      <c r="D1296" s="68">
        <f>'Growth Index'!D1296/MAX('Growth Index'!D$3:D1296)-1</f>
        <v>-0.1625244439632707</v>
      </c>
      <c r="E1296" s="68">
        <f>'Growth Index'!E1296/MAX('Growth Index'!E$3:E1296)-1</f>
        <v>-1.3554582201696586E-2</v>
      </c>
    </row>
    <row r="1297" spans="1:5" x14ac:dyDescent="0.25">
      <c r="A1297" s="63">
        <f>'Daily Prices'!A1297</f>
        <v>44127</v>
      </c>
      <c r="B1297" s="67">
        <f>'Growth Index'!B1297/MAX('Growth Index'!B$3:B1297)-1</f>
        <v>-3.0203827507357395E-2</v>
      </c>
      <c r="C1297" s="67">
        <f>'Growth Index'!C1297/MAX('Growth Index'!C$3:C1297)-1</f>
        <v>-9.2332722588005622E-2</v>
      </c>
      <c r="D1297" s="67">
        <f>'Growth Index'!D1297/MAX('Growth Index'!D$3:D1297)-1</f>
        <v>-0.15774323857984729</v>
      </c>
      <c r="E1297" s="67">
        <f>'Growth Index'!E1297/MAX('Growth Index'!E$3:E1297)-1</f>
        <v>-9.4231121839984944E-3</v>
      </c>
    </row>
    <row r="1298" spans="1:5" x14ac:dyDescent="0.25">
      <c r="A1298" s="60">
        <f>'Daily Prices'!A1298</f>
        <v>44130</v>
      </c>
      <c r="B1298" s="68">
        <f>'Growth Index'!B1298/MAX('Growth Index'!B$3:B1298)-1</f>
        <v>-4.3075487758454933E-2</v>
      </c>
      <c r="C1298" s="68">
        <f>'Growth Index'!C1298/MAX('Growth Index'!C$3:C1298)-1</f>
        <v>-9.3322708568584378E-2</v>
      </c>
      <c r="D1298" s="68">
        <f>'Growth Index'!D1298/MAX('Growth Index'!D$3:D1298)-1</f>
        <v>-0.17112871903482652</v>
      </c>
      <c r="E1298" s="68">
        <f>'Growth Index'!E1298/MAX('Growth Index'!E$3:E1298)-1</f>
        <v>-1.8522313006771207E-2</v>
      </c>
    </row>
    <row r="1299" spans="1:5" x14ac:dyDescent="0.25">
      <c r="A1299" s="63">
        <f>'Daily Prices'!A1299</f>
        <v>44131</v>
      </c>
      <c r="B1299" s="67">
        <f>'Growth Index'!B1299/MAX('Growth Index'!B$3:B1299)-1</f>
        <v>-3.409869655370823E-2</v>
      </c>
      <c r="C1299" s="67">
        <f>'Growth Index'!C1299/MAX('Growth Index'!C$3:C1299)-1</f>
        <v>-9.2758044636926607E-2</v>
      </c>
      <c r="D1299" s="67">
        <f>'Growth Index'!D1299/MAX('Growth Index'!D$3:D1299)-1</f>
        <v>-0.16608768024251064</v>
      </c>
      <c r="E1299" s="67">
        <f>'Growth Index'!E1299/MAX('Growth Index'!E$3:E1299)-1</f>
        <v>-1.3724928537703573E-2</v>
      </c>
    </row>
    <row r="1300" spans="1:5" x14ac:dyDescent="0.25">
      <c r="A1300" s="60">
        <f>'Daily Prices'!A1300</f>
        <v>44132</v>
      </c>
      <c r="B1300" s="68">
        <f>'Growth Index'!B1300/MAX('Growth Index'!B$3:B1300)-1</f>
        <v>-4.8391960170315773E-2</v>
      </c>
      <c r="C1300" s="68">
        <f>'Growth Index'!C1300/MAX('Growth Index'!C$3:C1300)-1</f>
        <v>-0.1039396173121776</v>
      </c>
      <c r="D1300" s="68">
        <f>'Growth Index'!D1300/MAX('Growth Index'!D$3:D1300)-1</f>
        <v>-0.17693437176476901</v>
      </c>
      <c r="E1300" s="68">
        <f>'Growth Index'!E1300/MAX('Growth Index'!E$3:E1300)-1</f>
        <v>-2.6814151744210424E-2</v>
      </c>
    </row>
    <row r="1301" spans="1:5" x14ac:dyDescent="0.25">
      <c r="A1301" s="63">
        <f>'Daily Prices'!A1301</f>
        <v>44133</v>
      </c>
      <c r="B1301" s="67">
        <f>'Growth Index'!B1301/MAX('Growth Index'!B$3:B1301)-1</f>
        <v>-5.2506362533171314E-2</v>
      </c>
      <c r="C1301" s="67">
        <f>'Growth Index'!C1301/MAX('Growth Index'!C$3:C1301)-1</f>
        <v>-0.10159204880866135</v>
      </c>
      <c r="D1301" s="67">
        <f>'Growth Index'!D1301/MAX('Growth Index'!D$3:D1301)-1</f>
        <v>-0.18214457293266606</v>
      </c>
      <c r="E1301" s="67">
        <f>'Growth Index'!E1301/MAX('Growth Index'!E$3:E1301)-1</f>
        <v>-2.8904759045945139E-2</v>
      </c>
    </row>
    <row r="1302" spans="1:5" x14ac:dyDescent="0.25">
      <c r="A1302" s="60">
        <f>'Daily Prices'!A1302</f>
        <v>44134</v>
      </c>
      <c r="B1302" s="68">
        <f>'Growth Index'!B1302/MAX('Growth Index'!B$3:B1302)-1</f>
        <v>-5.5742869994086064E-2</v>
      </c>
      <c r="C1302" s="68">
        <f>'Growth Index'!C1302/MAX('Growth Index'!C$3:C1302)-1</f>
        <v>-9.3674485481068714E-2</v>
      </c>
      <c r="D1302" s="68">
        <f>'Growth Index'!D1302/MAX('Growth Index'!D$3:D1302)-1</f>
        <v>-0.18135559961295589</v>
      </c>
      <c r="E1302" s="68">
        <f>'Growth Index'!E1302/MAX('Growth Index'!E$3:E1302)-1</f>
        <v>-2.6195597627226785E-2</v>
      </c>
    </row>
    <row r="1303" spans="1:5" x14ac:dyDescent="0.25">
      <c r="A1303" s="63">
        <f>'Daily Prices'!A1303</f>
        <v>44137</v>
      </c>
      <c r="B1303" s="67">
        <f>'Growth Index'!B1303/MAX('Growth Index'!B$3:B1303)-1</f>
        <v>-5.2322107100317594E-2</v>
      </c>
      <c r="C1303" s="67">
        <f>'Growth Index'!C1303/MAX('Growth Index'!C$3:C1303)-1</f>
        <v>-9.0767676918993567E-2</v>
      </c>
      <c r="D1303" s="67">
        <f>'Growth Index'!D1303/MAX('Growth Index'!D$3:D1303)-1</f>
        <v>-0.16650561490562288</v>
      </c>
      <c r="E1303" s="67">
        <f>'Growth Index'!E1303/MAX('Growth Index'!E$3:E1303)-1</f>
        <v>-1.8588601125417492E-2</v>
      </c>
    </row>
    <row r="1304" spans="1:5" x14ac:dyDescent="0.25">
      <c r="A1304" s="60">
        <f>'Daily Prices'!A1304</f>
        <v>44138</v>
      </c>
      <c r="B1304" s="68">
        <f>'Growth Index'!B1304/MAX('Growth Index'!B$3:B1304)-1</f>
        <v>-4.0319283916169235E-2</v>
      </c>
      <c r="C1304" s="68">
        <f>'Growth Index'!C1304/MAX('Growth Index'!C$3:C1304)-1</f>
        <v>-7.991308630776861E-2</v>
      </c>
      <c r="D1304" s="68">
        <f>'Growth Index'!D1304/MAX('Growth Index'!D$3:D1304)-1</f>
        <v>-0.15138625555198004</v>
      </c>
      <c r="E1304" s="68">
        <f>'Growth Index'!E1304/MAX('Growth Index'!E$3:E1304)-1</f>
        <v>-4.8323072171115866E-3</v>
      </c>
    </row>
    <row r="1305" spans="1:5" x14ac:dyDescent="0.25">
      <c r="A1305" s="63">
        <f>'Daily Prices'!A1305</f>
        <v>44140</v>
      </c>
      <c r="B1305" s="67">
        <f>'Growth Index'!B1305/MAX('Growth Index'!B$3:B1305)-1</f>
        <v>-1.4599084729610468E-2</v>
      </c>
      <c r="C1305" s="67">
        <f>'Growth Index'!C1305/MAX('Growth Index'!C$3:C1305)-1</f>
        <v>-7.4263024785551357E-2</v>
      </c>
      <c r="D1305" s="67">
        <f>'Growth Index'!D1305/MAX('Growth Index'!D$3:D1305)-1</f>
        <v>-0.13599263516988558</v>
      </c>
      <c r="E1305" s="67">
        <f>'Growth Index'!E1305/MAX('Growth Index'!E$3:E1305)-1</f>
        <v>0</v>
      </c>
    </row>
    <row r="1306" spans="1:5" x14ac:dyDescent="0.25">
      <c r="A1306" s="60">
        <f>'Daily Prices'!A1306</f>
        <v>44141</v>
      </c>
      <c r="B1306" s="68">
        <f>'Growth Index'!B1306/MAX('Growth Index'!B$3:B1306)-1</f>
        <v>-1.419934816959123E-3</v>
      </c>
      <c r="C1306" s="68">
        <f>'Growth Index'!C1306/MAX('Growth Index'!C$3:C1306)-1</f>
        <v>-7.3027931396788759E-2</v>
      </c>
      <c r="D1306" s="68">
        <f>'Growth Index'!D1306/MAX('Growth Index'!D$3:D1306)-1</f>
        <v>-0.12031977873956767</v>
      </c>
      <c r="E1306" s="68">
        <f>'Growth Index'!E1306/MAX('Growth Index'!E$3:E1306)-1</f>
        <v>0</v>
      </c>
    </row>
    <row r="1307" spans="1:5" x14ac:dyDescent="0.25">
      <c r="A1307" s="63">
        <f>'Daily Prices'!A1307</f>
        <v>44144</v>
      </c>
      <c r="B1307" s="67">
        <f>'Growth Index'!B1307/MAX('Growth Index'!B$3:B1307)-1</f>
        <v>0</v>
      </c>
      <c r="C1307" s="67">
        <f>'Growth Index'!C1307/MAX('Growth Index'!C$3:C1307)-1</f>
        <v>-0.10703606772299712</v>
      </c>
      <c r="D1307" s="67">
        <f>'Growth Index'!D1307/MAX('Growth Index'!D$3:D1307)-1</f>
        <v>-0.10436262099576099</v>
      </c>
      <c r="E1307" s="67">
        <f>'Growth Index'!E1307/MAX('Growth Index'!E$3:E1307)-1</f>
        <v>-4.1889595839867955E-3</v>
      </c>
    </row>
    <row r="1308" spans="1:5" x14ac:dyDescent="0.25">
      <c r="A1308" s="60">
        <f>'Daily Prices'!A1308</f>
        <v>44146</v>
      </c>
      <c r="B1308" s="68">
        <f>'Growth Index'!B1308/MAX('Growth Index'!B$3:B1308)-1</f>
        <v>0</v>
      </c>
      <c r="C1308" s="68">
        <f>'Growth Index'!C1308/MAX('Growth Index'!C$3:C1308)-1</f>
        <v>-0.1050223256947993</v>
      </c>
      <c r="D1308" s="68">
        <f>'Growth Index'!D1308/MAX('Growth Index'!D$3:D1308)-1</f>
        <v>-8.8116004790677938E-2</v>
      </c>
      <c r="E1308" s="68">
        <f>'Growth Index'!E1308/MAX('Growth Index'!E$3:E1308)-1</f>
        <v>0</v>
      </c>
    </row>
    <row r="1309" spans="1:5" x14ac:dyDescent="0.25">
      <c r="A1309" s="63">
        <f>'Daily Prices'!A1309</f>
        <v>44147</v>
      </c>
      <c r="B1309" s="67">
        <f>'Growth Index'!B1309/MAX('Growth Index'!B$3:B1309)-1</f>
        <v>-5.4246407792689633E-3</v>
      </c>
      <c r="C1309" s="67">
        <f>'Growth Index'!C1309/MAX('Growth Index'!C$3:C1309)-1</f>
        <v>-9.6840025703993415E-2</v>
      </c>
      <c r="D1309" s="67">
        <f>'Growth Index'!D1309/MAX('Growth Index'!D$3:D1309)-1</f>
        <v>-8.7573493269305969E-2</v>
      </c>
      <c r="E1309" s="67">
        <f>'Growth Index'!E1309/MAX('Growth Index'!E$3:E1309)-1</f>
        <v>0</v>
      </c>
    </row>
    <row r="1310" spans="1:5" x14ac:dyDescent="0.25">
      <c r="A1310" s="60">
        <f>'Daily Prices'!A1310</f>
        <v>44148</v>
      </c>
      <c r="B1310" s="68">
        <f>'Growth Index'!B1310/MAX('Growth Index'!B$3:B1310)-1</f>
        <v>-3.4562357333072224E-3</v>
      </c>
      <c r="C1310" s="68">
        <f>'Growth Index'!C1310/MAX('Growth Index'!C$3:C1310)-1</f>
        <v>-8.9987414031613144E-2</v>
      </c>
      <c r="D1310" s="68">
        <f>'Growth Index'!D1310/MAX('Growth Index'!D$3:D1310)-1</f>
        <v>-8.7030658988949794E-2</v>
      </c>
      <c r="E1310" s="68">
        <f>'Growth Index'!E1310/MAX('Growth Index'!E$3:E1310)-1</f>
        <v>0</v>
      </c>
    </row>
    <row r="1311" spans="1:5" x14ac:dyDescent="0.25">
      <c r="A1311" s="63">
        <f>'Daily Prices'!A1311</f>
        <v>44152</v>
      </c>
      <c r="B1311" s="67">
        <f>'Growth Index'!B1311/MAX('Growth Index'!B$3:B1311)-1</f>
        <v>0</v>
      </c>
      <c r="C1311" s="67">
        <f>'Growth Index'!C1311/MAX('Growth Index'!C$3:C1311)-1</f>
        <v>-9.2170716664103147E-2</v>
      </c>
      <c r="D1311" s="67">
        <f>'Growth Index'!D1311/MAX('Growth Index'!D$3:D1311)-1</f>
        <v>-7.5244777957465425E-2</v>
      </c>
      <c r="E1311" s="67">
        <f>'Growth Index'!E1311/MAX('Growth Index'!E$3:E1311)-1</f>
        <v>0</v>
      </c>
    </row>
    <row r="1312" spans="1:5" x14ac:dyDescent="0.25">
      <c r="A1312" s="60">
        <f>'Daily Prices'!A1312</f>
        <v>44153</v>
      </c>
      <c r="B1312" s="68">
        <f>'Growth Index'!B1312/MAX('Growth Index'!B$3:B1312)-1</f>
        <v>0</v>
      </c>
      <c r="C1312" s="68">
        <f>'Growth Index'!C1312/MAX('Growth Index'!C$3:C1312)-1</f>
        <v>-0.10188900586088456</v>
      </c>
      <c r="D1312" s="68">
        <f>'Growth Index'!D1312/MAX('Growth Index'!D$3:D1312)-1</f>
        <v>-6.7827346112986353E-2</v>
      </c>
      <c r="E1312" s="68">
        <f>'Growth Index'!E1312/MAX('Growth Index'!E$3:E1312)-1</f>
        <v>-3.2398621308593611E-4</v>
      </c>
    </row>
    <row r="1313" spans="1:5" x14ac:dyDescent="0.25">
      <c r="A1313" s="63">
        <f>'Daily Prices'!A1313</f>
        <v>44154</v>
      </c>
      <c r="B1313" s="67">
        <f>'Growth Index'!B1313/MAX('Growth Index'!B$3:B1313)-1</f>
        <v>-1.3130134529046544E-2</v>
      </c>
      <c r="C1313" s="67">
        <f>'Growth Index'!C1313/MAX('Growth Index'!C$3:C1313)-1</f>
        <v>-0.11107472237518268</v>
      </c>
      <c r="D1313" s="67">
        <f>'Growth Index'!D1313/MAX('Growth Index'!D$3:D1313)-1</f>
        <v>-7.8709223409365814E-2</v>
      </c>
      <c r="E1313" s="67">
        <f>'Growth Index'!E1313/MAX('Growth Index'!E$3:E1313)-1</f>
        <v>-1.1852519232371073E-2</v>
      </c>
    </row>
    <row r="1314" spans="1:5" x14ac:dyDescent="0.25">
      <c r="A1314" s="60">
        <f>'Daily Prices'!A1314</f>
        <v>44155</v>
      </c>
      <c r="B1314" s="68">
        <f>'Growth Index'!B1314/MAX('Growth Index'!B$3:B1314)-1</f>
        <v>-6.7405989807616251E-3</v>
      </c>
      <c r="C1314" s="68">
        <f>'Growth Index'!C1314/MAX('Growth Index'!C$3:C1314)-1</f>
        <v>-0.10235300529060165</v>
      </c>
      <c r="D1314" s="68">
        <f>'Growth Index'!D1314/MAX('Growth Index'!D$3:D1314)-1</f>
        <v>-7.4929459289382105E-2</v>
      </c>
      <c r="E1314" s="68">
        <f>'Growth Index'!E1314/MAX('Growth Index'!E$3:E1314)-1</f>
        <v>-4.8388646907370214E-3</v>
      </c>
    </row>
    <row r="1315" spans="1:5" x14ac:dyDescent="0.25">
      <c r="A1315" s="63">
        <f>'Daily Prices'!A1315</f>
        <v>44158</v>
      </c>
      <c r="B1315" s="67">
        <f>'Growth Index'!B1315/MAX('Growth Index'!B$3:B1315)-1</f>
        <v>-2.3291055578251729E-3</v>
      </c>
      <c r="C1315" s="67">
        <f>'Growth Index'!C1315/MAX('Growth Index'!C$3:C1315)-1</f>
        <v>-0.11807900878460864</v>
      </c>
      <c r="D1315" s="67">
        <f>'Growth Index'!D1315/MAX('Growth Index'!D$3:D1315)-1</f>
        <v>-7.09602333087479E-2</v>
      </c>
      <c r="E1315" s="67">
        <f>'Growth Index'!E1315/MAX('Growth Index'!E$3:E1315)-1</f>
        <v>-9.2056399974201897E-3</v>
      </c>
    </row>
    <row r="1316" spans="1:5" x14ac:dyDescent="0.25">
      <c r="A1316" s="60">
        <f>'Daily Prices'!A1316</f>
        <v>44159</v>
      </c>
      <c r="B1316" s="68">
        <f>'Growth Index'!B1316/MAX('Growth Index'!B$3:B1316)-1</f>
        <v>0</v>
      </c>
      <c r="C1316" s="68">
        <f>'Growth Index'!C1316/MAX('Growth Index'!C$3:C1316)-1</f>
        <v>-0.13950976452125829</v>
      </c>
      <c r="D1316" s="68">
        <f>'Growth Index'!D1316/MAX('Growth Index'!D$3:D1316)-1</f>
        <v>-6.0937700880320689E-2</v>
      </c>
      <c r="E1316" s="68">
        <f>'Growth Index'!E1316/MAX('Growth Index'!E$3:E1316)-1</f>
        <v>-1.2622806569605682E-2</v>
      </c>
    </row>
    <row r="1317" spans="1:5" x14ac:dyDescent="0.25">
      <c r="A1317" s="63">
        <f>'Daily Prices'!A1317</f>
        <v>44160</v>
      </c>
      <c r="B1317" s="67">
        <f>'Growth Index'!B1317/MAX('Growth Index'!B$3:B1317)-1</f>
        <v>-1.5608105649616788E-2</v>
      </c>
      <c r="C1317" s="67">
        <f>'Growth Index'!C1317/MAX('Growth Index'!C$3:C1317)-1</f>
        <v>-0.1381290013978117</v>
      </c>
      <c r="D1317" s="67">
        <f>'Growth Index'!D1317/MAX('Growth Index'!D$3:D1317)-1</f>
        <v>-6.8382198704892594E-2</v>
      </c>
      <c r="E1317" s="67">
        <f>'Growth Index'!E1317/MAX('Growth Index'!E$3:E1317)-1</f>
        <v>-1.8960640753717062E-2</v>
      </c>
    </row>
    <row r="1318" spans="1:5" x14ac:dyDescent="0.25">
      <c r="A1318" s="60">
        <f>'Daily Prices'!A1318</f>
        <v>44161</v>
      </c>
      <c r="B1318" s="68">
        <f>'Growth Index'!B1318/MAX('Growth Index'!B$3:B1318)-1</f>
        <v>-5.9133455008217872E-3</v>
      </c>
      <c r="C1318" s="68">
        <f>'Growth Index'!C1318/MAX('Growth Index'!C$3:C1318)-1</f>
        <v>-0.13851454837733235</v>
      </c>
      <c r="D1318" s="68">
        <f>'Growth Index'!D1318/MAX('Growth Index'!D$3:D1318)-1</f>
        <v>-5.8825201134064087E-2</v>
      </c>
      <c r="E1318" s="68">
        <f>'Growth Index'!E1318/MAX('Growth Index'!E$3:E1318)-1</f>
        <v>-1.3218463558047344E-2</v>
      </c>
    </row>
    <row r="1319" spans="1:5" x14ac:dyDescent="0.25">
      <c r="A1319" s="63">
        <f>'Daily Prices'!A1319</f>
        <v>44162</v>
      </c>
      <c r="B1319" s="67">
        <f>'Growth Index'!B1319/MAX('Growth Index'!B$3:B1319)-1</f>
        <v>-8.3844267527225513E-3</v>
      </c>
      <c r="C1319" s="67">
        <f>'Growth Index'!C1319/MAX('Growth Index'!C$3:C1319)-1</f>
        <v>-0.14986665020564394</v>
      </c>
      <c r="D1319" s="67">
        <f>'Growth Index'!D1319/MAX('Growth Index'!D$3:D1319)-1</f>
        <v>-6.26888697923359E-2</v>
      </c>
      <c r="E1319" s="67">
        <f>'Growth Index'!E1319/MAX('Growth Index'!E$3:E1319)-1</f>
        <v>-2.037087693187245E-2</v>
      </c>
    </row>
    <row r="1320" spans="1:5" x14ac:dyDescent="0.25">
      <c r="A1320" s="60">
        <f>'Daily Prices'!A1320</f>
        <v>44167</v>
      </c>
      <c r="B1320" s="68">
        <f>'Growth Index'!B1320/MAX('Growth Index'!B$3:B1320)-1</f>
        <v>0</v>
      </c>
      <c r="C1320" s="68">
        <f>'Growth Index'!C1320/MAX('Growth Index'!C$3:C1320)-1</f>
        <v>-0.13238163300938277</v>
      </c>
      <c r="D1320" s="68">
        <f>'Growth Index'!D1320/MAX('Growth Index'!D$3:D1320)-1</f>
        <v>-4.9768924194955821E-2</v>
      </c>
      <c r="E1320" s="68">
        <f>'Growth Index'!E1320/MAX('Growth Index'!E$3:E1320)-1</f>
        <v>-5.143099682859642E-3</v>
      </c>
    </row>
    <row r="1321" spans="1:5" x14ac:dyDescent="0.25">
      <c r="A1321" s="63">
        <f>'Daily Prices'!A1321</f>
        <v>44168</v>
      </c>
      <c r="B1321" s="67">
        <f>'Growth Index'!B1321/MAX('Growth Index'!B$3:B1321)-1</f>
        <v>0</v>
      </c>
      <c r="C1321" s="67">
        <f>'Growth Index'!C1321/MAX('Growth Index'!C$3:C1321)-1</f>
        <v>-0.12627557872726081</v>
      </c>
      <c r="D1321" s="67">
        <f>'Growth Index'!D1321/MAX('Growth Index'!D$3:D1321)-1</f>
        <v>-3.9210442427380809E-2</v>
      </c>
      <c r="E1321" s="67">
        <f>'Growth Index'!E1321/MAX('Growth Index'!E$3:E1321)-1</f>
        <v>0</v>
      </c>
    </row>
    <row r="1322" spans="1:5" x14ac:dyDescent="0.25">
      <c r="A1322" s="60">
        <f>'Daily Prices'!A1322</f>
        <v>44173</v>
      </c>
      <c r="B1322" s="68">
        <f>'Growth Index'!B1322/MAX('Growth Index'!B$3:B1322)-1</f>
        <v>0</v>
      </c>
      <c r="C1322" s="68">
        <f>'Growth Index'!C1322/MAX('Growth Index'!C$3:C1322)-1</f>
        <v>-0.11104818413894246</v>
      </c>
      <c r="D1322" s="68">
        <f>'Growth Index'!D1322/MAX('Growth Index'!D$3:D1322)-1</f>
        <v>-2.8534640209996298E-2</v>
      </c>
      <c r="E1322" s="68">
        <f>'Growth Index'!E1322/MAX('Growth Index'!E$3:E1322)-1</f>
        <v>0</v>
      </c>
    </row>
    <row r="1323" spans="1:5" x14ac:dyDescent="0.25">
      <c r="A1323" s="63">
        <f>'Daily Prices'!A1323</f>
        <v>44175</v>
      </c>
      <c r="B1323" s="67">
        <f>'Growth Index'!B1323/MAX('Growth Index'!B$3:B1323)-1</f>
        <v>0</v>
      </c>
      <c r="C1323" s="67">
        <f>'Growth Index'!C1323/MAX('Growth Index'!C$3:C1323)-1</f>
        <v>-0.12165521368510523</v>
      </c>
      <c r="D1323" s="67">
        <f>'Growth Index'!D1323/MAX('Growth Index'!D$3:D1323)-1</f>
        <v>-1.7740213937961435E-2</v>
      </c>
      <c r="E1323" s="67">
        <f>'Growth Index'!E1323/MAX('Growth Index'!E$3:E1323)-1</f>
        <v>0</v>
      </c>
    </row>
    <row r="1324" spans="1:5" x14ac:dyDescent="0.25">
      <c r="A1324" s="60">
        <f>'Daily Prices'!A1324</f>
        <v>44176</v>
      </c>
      <c r="B1324" s="68">
        <f>'Growth Index'!B1324/MAX('Growth Index'!B$3:B1324)-1</f>
        <v>0</v>
      </c>
      <c r="C1324" s="68">
        <f>'Growth Index'!C1324/MAX('Growth Index'!C$3:C1324)-1</f>
        <v>-0.12294680575199224</v>
      </c>
      <c r="D1324" s="68">
        <f>'Growth Index'!D1324/MAX('Growth Index'!D$3:D1324)-1</f>
        <v>-6.8258455214470493E-3</v>
      </c>
      <c r="E1324" s="68">
        <f>'Growth Index'!E1324/MAX('Growth Index'!E$3:E1324)-1</f>
        <v>0</v>
      </c>
    </row>
    <row r="1325" spans="1:5" x14ac:dyDescent="0.25">
      <c r="A1325" s="63">
        <f>'Daily Prices'!A1325</f>
        <v>44179</v>
      </c>
      <c r="B1325" s="67">
        <f>'Growth Index'!B1325/MAX('Growth Index'!B$3:B1325)-1</f>
        <v>0</v>
      </c>
      <c r="C1325" s="67">
        <f>'Growth Index'!C1325/MAX('Growth Index'!C$3:C1325)-1</f>
        <v>-0.12894651337940555</v>
      </c>
      <c r="D1325" s="67">
        <f>'Growth Index'!D1325/MAX('Growth Index'!D$3:D1325)-1</f>
        <v>0</v>
      </c>
      <c r="E1325" s="67">
        <f>'Growth Index'!E1325/MAX('Growth Index'!E$3:E1325)-1</f>
        <v>0</v>
      </c>
    </row>
    <row r="1326" spans="1:5" x14ac:dyDescent="0.25">
      <c r="A1326" s="60">
        <f>'Daily Prices'!A1326</f>
        <v>44180</v>
      </c>
      <c r="B1326" s="68">
        <f>'Growth Index'!B1326/MAX('Growth Index'!B$3:B1326)-1</f>
        <v>0</v>
      </c>
      <c r="C1326" s="68">
        <f>'Growth Index'!C1326/MAX('Growth Index'!C$3:C1326)-1</f>
        <v>-0.12146305360956244</v>
      </c>
      <c r="D1326" s="68">
        <f>'Growth Index'!D1326/MAX('Growth Index'!D$3:D1326)-1</f>
        <v>0</v>
      </c>
      <c r="E1326" s="68">
        <f>'Growth Index'!E1326/MAX('Growth Index'!E$3:E1326)-1</f>
        <v>0</v>
      </c>
    </row>
    <row r="1327" spans="1:5" x14ac:dyDescent="0.25">
      <c r="A1327" s="63">
        <f>'Daily Prices'!A1327</f>
        <v>44181</v>
      </c>
      <c r="B1327" s="67">
        <f>'Growth Index'!B1327/MAX('Growth Index'!B$3:B1327)-1</f>
        <v>0</v>
      </c>
      <c r="C1327" s="67">
        <f>'Growth Index'!C1327/MAX('Growth Index'!C$3:C1327)-1</f>
        <v>-0.1194648083616503</v>
      </c>
      <c r="D1327" s="67">
        <f>'Growth Index'!D1327/MAX('Growth Index'!D$3:D1327)-1</f>
        <v>0</v>
      </c>
      <c r="E1327" s="67">
        <f>'Growth Index'!E1327/MAX('Growth Index'!E$3:E1327)-1</f>
        <v>0</v>
      </c>
    </row>
    <row r="1328" spans="1:5" x14ac:dyDescent="0.25">
      <c r="A1328" s="60">
        <f>'Daily Prices'!A1328</f>
        <v>44182</v>
      </c>
      <c r="B1328" s="68">
        <f>'Growth Index'!B1328/MAX('Growth Index'!B$3:B1328)-1</f>
        <v>0</v>
      </c>
      <c r="C1328" s="68">
        <f>'Growth Index'!C1328/MAX('Growth Index'!C$3:C1328)-1</f>
        <v>-0.10234138270538884</v>
      </c>
      <c r="D1328" s="68">
        <f>'Growth Index'!D1328/MAX('Growth Index'!D$3:D1328)-1</f>
        <v>-3.2496236649064425E-3</v>
      </c>
      <c r="E1328" s="68">
        <f>'Growth Index'!E1328/MAX('Growth Index'!E$3:E1328)-1</f>
        <v>0</v>
      </c>
    </row>
    <row r="1329" spans="1:5" x14ac:dyDescent="0.25">
      <c r="A1329" s="63">
        <f>'Daily Prices'!A1329</f>
        <v>44183</v>
      </c>
      <c r="B1329" s="67">
        <f>'Growth Index'!B1329/MAX('Growth Index'!B$3:B1329)-1</f>
        <v>0</v>
      </c>
      <c r="C1329" s="67">
        <f>'Growth Index'!C1329/MAX('Growth Index'!C$3:C1329)-1</f>
        <v>-0.10744240621606937</v>
      </c>
      <c r="D1329" s="67">
        <f>'Growth Index'!D1329/MAX('Growth Index'!D$3:D1329)-1</f>
        <v>0</v>
      </c>
      <c r="E1329" s="67">
        <f>'Growth Index'!E1329/MAX('Growth Index'!E$3:E1329)-1</f>
        <v>-2.6714696016805206E-4</v>
      </c>
    </row>
    <row r="1330" spans="1:5" x14ac:dyDescent="0.25">
      <c r="A1330" s="60">
        <f>'Daily Prices'!A1330</f>
        <v>44186</v>
      </c>
      <c r="B1330" s="68">
        <f>'Growth Index'!B1330/MAX('Growth Index'!B$3:B1330)-1</f>
        <v>-2.9955479785326866E-2</v>
      </c>
      <c r="C1330" s="68">
        <f>'Growth Index'!C1330/MAX('Growth Index'!C$3:C1330)-1</f>
        <v>-0.10220100770396667</v>
      </c>
      <c r="D1330" s="68">
        <f>'Growth Index'!D1330/MAX('Growth Index'!D$3:D1330)-1</f>
        <v>-4.8772861450731675E-2</v>
      </c>
      <c r="E1330" s="68">
        <f>'Growth Index'!E1330/MAX('Growth Index'!E$3:E1330)-1</f>
        <v>-2.1531032641465941E-2</v>
      </c>
    </row>
    <row r="1331" spans="1:5" x14ac:dyDescent="0.25">
      <c r="A1331" s="63">
        <f>'Daily Prices'!A1331</f>
        <v>44187</v>
      </c>
      <c r="B1331" s="67">
        <f>'Growth Index'!B1331/MAX('Growth Index'!B$3:B1331)-1</f>
        <v>-2.031486334634347E-2</v>
      </c>
      <c r="C1331" s="67">
        <f>'Growth Index'!C1331/MAX('Growth Index'!C$3:C1331)-1</f>
        <v>-0.10459797219464462</v>
      </c>
      <c r="D1331" s="67">
        <f>'Growth Index'!D1331/MAX('Growth Index'!D$3:D1331)-1</f>
        <v>-3.3439591713436356E-2</v>
      </c>
      <c r="E1331" s="67">
        <f>'Growth Index'!E1331/MAX('Growth Index'!E$3:E1331)-1</f>
        <v>-1.4926947857787143E-2</v>
      </c>
    </row>
    <row r="1332" spans="1:5" x14ac:dyDescent="0.25">
      <c r="A1332" s="60">
        <f>'Daily Prices'!A1332</f>
        <v>44188</v>
      </c>
      <c r="B1332" s="68">
        <f>'Growth Index'!B1332/MAX('Growth Index'!B$3:B1332)-1</f>
        <v>-1.0998773655157112E-2</v>
      </c>
      <c r="C1332" s="68">
        <f>'Growth Index'!C1332/MAX('Growth Index'!C$3:C1332)-1</f>
        <v>-0.10663483025343667</v>
      </c>
      <c r="D1332" s="68">
        <f>'Growth Index'!D1332/MAX('Growth Index'!D$3:D1332)-1</f>
        <v>-1.9447138443274947E-2</v>
      </c>
      <c r="E1332" s="68">
        <f>'Growth Index'!E1332/MAX('Growth Index'!E$3:E1332)-1</f>
        <v>-8.7349512854205669E-3</v>
      </c>
    </row>
    <row r="1333" spans="1:5" x14ac:dyDescent="0.25">
      <c r="A1333" s="63">
        <f>'Daily Prices'!A1333</f>
        <v>44189</v>
      </c>
      <c r="B1333" s="67">
        <f>'Growth Index'!B1333/MAX('Growth Index'!B$3:B1333)-1</f>
        <v>0</v>
      </c>
      <c r="C1333" s="67">
        <f>'Growth Index'!C1333/MAX('Growth Index'!C$3:C1333)-1</f>
        <v>-0.10663483025343667</v>
      </c>
      <c r="D1333" s="67">
        <f>'Growth Index'!D1333/MAX('Growth Index'!D$3:D1333)-1</f>
        <v>-6.9240186336391174E-3</v>
      </c>
      <c r="E1333" s="67">
        <f>'Growth Index'!E1333/MAX('Growth Index'!E$3:E1333)-1</f>
        <v>-1.5475093807140183E-3</v>
      </c>
    </row>
    <row r="1334" spans="1:5" x14ac:dyDescent="0.25">
      <c r="A1334" s="60">
        <f>'Daily Prices'!A1334</f>
        <v>44193</v>
      </c>
      <c r="B1334" s="68">
        <f>'Growth Index'!B1334/MAX('Growth Index'!B$3:B1334)-1</f>
        <v>0</v>
      </c>
      <c r="C1334" s="68">
        <f>'Growth Index'!C1334/MAX('Growth Index'!C$3:C1334)-1</f>
        <v>-0.10663483025343667</v>
      </c>
      <c r="D1334" s="68">
        <f>'Growth Index'!D1334/MAX('Growth Index'!D$3:D1334)-1</f>
        <v>0</v>
      </c>
      <c r="E1334" s="68">
        <f>'Growth Index'!E1334/MAX('Growth Index'!E$3:E1334)-1</f>
        <v>0</v>
      </c>
    </row>
    <row r="1335" spans="1:5" x14ac:dyDescent="0.25">
      <c r="A1335" s="63">
        <f>'Daily Prices'!A1335</f>
        <v>44194</v>
      </c>
      <c r="B1335" s="67">
        <f>'Growth Index'!B1335/MAX('Growth Index'!B$3:B1335)-1</f>
        <v>0</v>
      </c>
      <c r="C1335" s="67">
        <f>'Growth Index'!C1335/MAX('Growth Index'!C$3:C1335)-1</f>
        <v>-0.11144619311261283</v>
      </c>
      <c r="D1335" s="67">
        <f>'Growth Index'!D1335/MAX('Growth Index'!D$3:D1335)-1</f>
        <v>0</v>
      </c>
      <c r="E1335" s="67">
        <f>'Growth Index'!E1335/MAX('Growth Index'!E$3:E1335)-1</f>
        <v>0</v>
      </c>
    </row>
    <row r="1336" spans="1:5" x14ac:dyDescent="0.25">
      <c r="A1336" s="60">
        <f>'Daily Prices'!A1336</f>
        <v>44195</v>
      </c>
      <c r="B1336" s="68">
        <f>'Growth Index'!B1336/MAX('Growth Index'!B$3:B1336)-1</f>
        <v>0</v>
      </c>
      <c r="C1336" s="68">
        <f>'Growth Index'!C1336/MAX('Growth Index'!C$3:C1336)-1</f>
        <v>-0.10818444371208003</v>
      </c>
      <c r="D1336" s="68">
        <f>'Growth Index'!D1336/MAX('Growth Index'!D$3:D1336)-1</f>
        <v>-2.237949301233666E-4</v>
      </c>
      <c r="E1336" s="68">
        <f>'Growth Index'!E1336/MAX('Growth Index'!E$3:E1336)-1</f>
        <v>0</v>
      </c>
    </row>
    <row r="1337" spans="1:5" x14ac:dyDescent="0.25">
      <c r="A1337" s="63">
        <f>'Daily Prices'!A1337</f>
        <v>44196</v>
      </c>
      <c r="B1337" s="67">
        <f>'Growth Index'!B1337/MAX('Growth Index'!B$3:B1337)-1</f>
        <v>0</v>
      </c>
      <c r="C1337" s="67">
        <f>'Growth Index'!C1337/MAX('Growth Index'!C$3:C1337)-1</f>
        <v>-0.10818444371208003</v>
      </c>
      <c r="D1337" s="67">
        <f>'Growth Index'!D1337/MAX('Growth Index'!D$3:D1337)-1</f>
        <v>0</v>
      </c>
      <c r="E1337" s="67">
        <f>'Growth Index'!E1337/MAX('Growth Index'!E$3:E1337)-1</f>
        <v>0</v>
      </c>
    </row>
    <row r="1338" spans="1:5" x14ac:dyDescent="0.25">
      <c r="A1338" s="60">
        <f>'Daily Prices'!A1338</f>
        <v>44197</v>
      </c>
      <c r="B1338" s="68">
        <f>'Growth Index'!B1338/MAX('Growth Index'!B$3:B1338)-1</f>
        <v>0</v>
      </c>
      <c r="C1338" s="68">
        <f>'Growth Index'!C1338/MAX('Growth Index'!C$3:C1338)-1</f>
        <v>-0.10818444371208003</v>
      </c>
      <c r="D1338" s="68">
        <f>'Growth Index'!D1338/MAX('Growth Index'!D$3:D1338)-1</f>
        <v>0</v>
      </c>
      <c r="E1338" s="68">
        <f>'Growth Index'!E1338/MAX('Growth Index'!E$3:E1338)-1</f>
        <v>0</v>
      </c>
    </row>
    <row r="1339" spans="1:5" x14ac:dyDescent="0.25">
      <c r="A1339" s="63">
        <f>'Daily Prices'!A1339</f>
        <v>44200</v>
      </c>
      <c r="B1339" s="67">
        <f>'Growth Index'!B1339/MAX('Growth Index'!B$3:B1339)-1</f>
        <v>0</v>
      </c>
      <c r="C1339" s="67">
        <f>'Growth Index'!C1339/MAX('Growth Index'!C$3:C1339)-1</f>
        <v>-8.273627682621898E-2</v>
      </c>
      <c r="D1339" s="67">
        <f>'Growth Index'!D1339/MAX('Growth Index'!D$3:D1339)-1</f>
        <v>0</v>
      </c>
      <c r="E1339" s="67">
        <f>'Growth Index'!E1339/MAX('Growth Index'!E$3:E1339)-1</f>
        <v>0</v>
      </c>
    </row>
    <row r="1340" spans="1:5" x14ac:dyDescent="0.25">
      <c r="A1340" s="60">
        <f>'Daily Prices'!A1340</f>
        <v>44202</v>
      </c>
      <c r="B1340" s="68">
        <f>'Growth Index'!B1340/MAX('Growth Index'!B$3:B1340)-1</f>
        <v>-5.6873847993355042E-5</v>
      </c>
      <c r="C1340" s="68">
        <f>'Growth Index'!C1340/MAX('Growth Index'!C$3:C1340)-1</f>
        <v>-8.7502828162403845E-2</v>
      </c>
      <c r="D1340" s="68">
        <f>'Growth Index'!D1340/MAX('Growth Index'!D$3:D1340)-1</f>
        <v>0</v>
      </c>
      <c r="E1340" s="68">
        <f>'Growth Index'!E1340/MAX('Growth Index'!E$3:E1340)-1</f>
        <v>0</v>
      </c>
    </row>
    <row r="1341" spans="1:5" x14ac:dyDescent="0.25">
      <c r="A1341" s="63">
        <f>'Daily Prices'!A1341</f>
        <v>44203</v>
      </c>
      <c r="B1341" s="67">
        <f>'Growth Index'!B1341/MAX('Growth Index'!B$3:B1341)-1</f>
        <v>-1.732784244698693E-3</v>
      </c>
      <c r="C1341" s="67">
        <f>'Growth Index'!C1341/MAX('Growth Index'!C$3:C1341)-1</f>
        <v>-8.9253899764760392E-2</v>
      </c>
      <c r="D1341" s="67">
        <f>'Growth Index'!D1341/MAX('Growth Index'!D$3:D1341)-1</f>
        <v>0</v>
      </c>
      <c r="E1341" s="67">
        <f>'Growth Index'!E1341/MAX('Growth Index'!E$3:E1341)-1</f>
        <v>0</v>
      </c>
    </row>
    <row r="1342" spans="1:5" x14ac:dyDescent="0.25">
      <c r="A1342" s="60">
        <f>'Daily Prices'!A1342</f>
        <v>44207</v>
      </c>
      <c r="B1342" s="68">
        <f>'Growth Index'!B1342/MAX('Growth Index'!B$3:B1342)-1</f>
        <v>0</v>
      </c>
      <c r="C1342" s="68">
        <f>'Growth Index'!C1342/MAX('Growth Index'!C$3:C1342)-1</f>
        <v>-0.12345045111127617</v>
      </c>
      <c r="D1342" s="68">
        <f>'Growth Index'!D1342/MAX('Growth Index'!D$3:D1342)-1</f>
        <v>0</v>
      </c>
      <c r="E1342" s="68">
        <f>'Growth Index'!E1342/MAX('Growth Index'!E$3:E1342)-1</f>
        <v>-4.4869727887594246E-3</v>
      </c>
    </row>
    <row r="1343" spans="1:5" x14ac:dyDescent="0.25">
      <c r="A1343" s="63">
        <f>'Daily Prices'!A1343</f>
        <v>44208</v>
      </c>
      <c r="B1343" s="67">
        <f>'Growth Index'!B1343/MAX('Growth Index'!B$3:B1343)-1</f>
        <v>0</v>
      </c>
      <c r="C1343" s="67">
        <f>'Growth Index'!C1343/MAX('Growth Index'!C$3:C1343)-1</f>
        <v>-0.12898086457570423</v>
      </c>
      <c r="D1343" s="67">
        <f>'Growth Index'!D1343/MAX('Growth Index'!D$3:D1343)-1</f>
        <v>0</v>
      </c>
      <c r="E1343" s="67">
        <f>'Growth Index'!E1343/MAX('Growth Index'!E$3:E1343)-1</f>
        <v>-2.3152657823295453E-3</v>
      </c>
    </row>
    <row r="1344" spans="1:5" x14ac:dyDescent="0.25">
      <c r="A1344" s="60">
        <f>'Daily Prices'!A1344</f>
        <v>44209</v>
      </c>
      <c r="B1344" s="68">
        <f>'Growth Index'!B1344/MAX('Growth Index'!B$3:B1344)-1</f>
        <v>-5.0063503302177903E-4</v>
      </c>
      <c r="C1344" s="68">
        <f>'Growth Index'!C1344/MAX('Growth Index'!C$3:C1344)-1</f>
        <v>-0.12291632875076453</v>
      </c>
      <c r="D1344" s="68">
        <f>'Growth Index'!D1344/MAX('Growth Index'!D$3:D1344)-1</f>
        <v>0</v>
      </c>
      <c r="E1344" s="68">
        <f>'Growth Index'!E1344/MAX('Growth Index'!E$3:E1344)-1</f>
        <v>0</v>
      </c>
    </row>
    <row r="1345" spans="1:5" x14ac:dyDescent="0.25">
      <c r="A1345" s="63">
        <f>'Daily Prices'!A1345</f>
        <v>44210</v>
      </c>
      <c r="B1345" s="67">
        <f>'Growth Index'!B1345/MAX('Growth Index'!B$3:B1345)-1</f>
        <v>0</v>
      </c>
      <c r="C1345" s="67">
        <f>'Growth Index'!C1345/MAX('Growth Index'!C$3:C1345)-1</f>
        <v>-0.13152711471646639</v>
      </c>
      <c r="D1345" s="67">
        <f>'Growth Index'!D1345/MAX('Growth Index'!D$3:D1345)-1</f>
        <v>0</v>
      </c>
      <c r="E1345" s="67">
        <f>'Growth Index'!E1345/MAX('Growth Index'!E$3:E1345)-1</f>
        <v>-1.8377812002909888E-3</v>
      </c>
    </row>
    <row r="1346" spans="1:5" x14ac:dyDescent="0.25">
      <c r="A1346" s="60">
        <f>'Daily Prices'!A1346</f>
        <v>44211</v>
      </c>
      <c r="B1346" s="68">
        <f>'Growth Index'!B1346/MAX('Growth Index'!B$3:B1346)-1</f>
        <v>-1.1081966498978857E-2</v>
      </c>
      <c r="C1346" s="68">
        <f>'Growth Index'!C1346/MAX('Growth Index'!C$3:C1346)-1</f>
        <v>-0.13158296769541211</v>
      </c>
      <c r="D1346" s="68">
        <f>'Growth Index'!D1346/MAX('Growth Index'!D$3:D1346)-1</f>
        <v>-9.3712105762548958E-3</v>
      </c>
      <c r="E1346" s="68">
        <f>'Growth Index'!E1346/MAX('Growth Index'!E$3:E1346)-1</f>
        <v>-7.9881351924233623E-3</v>
      </c>
    </row>
    <row r="1347" spans="1:5" x14ac:dyDescent="0.25">
      <c r="A1347" s="63">
        <f>'Daily Prices'!A1347</f>
        <v>44214</v>
      </c>
      <c r="B1347" s="67">
        <f>'Growth Index'!B1347/MAX('Growth Index'!B$3:B1347)-1</f>
        <v>-2.0568867154349579E-2</v>
      </c>
      <c r="C1347" s="67">
        <f>'Growth Index'!C1347/MAX('Growth Index'!C$3:C1347)-1</f>
        <v>-0.13368019862739944</v>
      </c>
      <c r="D1347" s="67">
        <f>'Growth Index'!D1347/MAX('Growth Index'!D$3:D1347)-1</f>
        <v>-2.98977519596626E-2</v>
      </c>
      <c r="E1347" s="67">
        <f>'Growth Index'!E1347/MAX('Growth Index'!E$3:E1347)-1</f>
        <v>-1.7967954430664013E-2</v>
      </c>
    </row>
    <row r="1348" spans="1:5" x14ac:dyDescent="0.25">
      <c r="A1348" s="60">
        <f>'Daily Prices'!A1348</f>
        <v>44215</v>
      </c>
      <c r="B1348" s="68">
        <f>'Growth Index'!B1348/MAX('Growth Index'!B$3:B1348)-1</f>
        <v>-3.7485761581926846E-3</v>
      </c>
      <c r="C1348" s="68">
        <f>'Growth Index'!C1348/MAX('Growth Index'!C$3:C1348)-1</f>
        <v>-0.13333513698637411</v>
      </c>
      <c r="D1348" s="68">
        <f>'Growth Index'!D1348/MAX('Growth Index'!D$3:D1348)-1</f>
        <v>-1.2634160101893999E-2</v>
      </c>
      <c r="E1348" s="68">
        <f>'Growth Index'!E1348/MAX('Growth Index'!E$3:E1348)-1</f>
        <v>-7.5092397212048745E-3</v>
      </c>
    </row>
    <row r="1349" spans="1:5" x14ac:dyDescent="0.25">
      <c r="A1349" s="63">
        <f>'Daily Prices'!A1349</f>
        <v>44216</v>
      </c>
      <c r="B1349" s="67">
        <f>'Growth Index'!B1349/MAX('Growth Index'!B$3:B1349)-1</f>
        <v>0</v>
      </c>
      <c r="C1349" s="67">
        <f>'Growth Index'!C1349/MAX('Growth Index'!C$3:C1349)-1</f>
        <v>-0.12575340180155348</v>
      </c>
      <c r="D1349" s="67">
        <f>'Growth Index'!D1349/MAX('Growth Index'!D$3:D1349)-1</f>
        <v>-6.0508663546187114E-3</v>
      </c>
      <c r="E1349" s="67">
        <f>'Growth Index'!E1349/MAX('Growth Index'!E$3:E1349)-1</f>
        <v>0</v>
      </c>
    </row>
    <row r="1350" spans="1:5" x14ac:dyDescent="0.25">
      <c r="A1350" s="60">
        <f>'Daily Prices'!A1350</f>
        <v>44217</v>
      </c>
      <c r="B1350" s="68">
        <f>'Growth Index'!B1350/MAX('Growth Index'!B$3:B1350)-1</f>
        <v>-3.3611744187634907E-3</v>
      </c>
      <c r="C1350" s="68">
        <f>'Growth Index'!C1350/MAX('Growth Index'!C$3:C1350)-1</f>
        <v>-0.12257675555275527</v>
      </c>
      <c r="D1350" s="68">
        <f>'Growth Index'!D1350/MAX('Growth Index'!D$3:D1350)-1</f>
        <v>-1.8503073058563579E-2</v>
      </c>
      <c r="E1350" s="68">
        <f>'Growth Index'!E1350/MAX('Growth Index'!E$3:E1350)-1</f>
        <v>-3.3133233424692543E-3</v>
      </c>
    </row>
    <row r="1351" spans="1:5" x14ac:dyDescent="0.25">
      <c r="A1351" s="63">
        <f>'Daily Prices'!A1351</f>
        <v>44218</v>
      </c>
      <c r="B1351" s="67">
        <f>'Growth Index'!B1351/MAX('Growth Index'!B$3:B1351)-1</f>
        <v>-1.8347883159022027E-2</v>
      </c>
      <c r="C1351" s="67">
        <f>'Growth Index'!C1351/MAX('Growth Index'!C$3:C1351)-1</f>
        <v>-0.12676204848839301</v>
      </c>
      <c r="D1351" s="67">
        <f>'Growth Index'!D1351/MAX('Growth Index'!D$3:D1351)-1</f>
        <v>-3.5251333816100239E-2</v>
      </c>
      <c r="E1351" s="67">
        <f>'Growth Index'!E1351/MAX('Growth Index'!E$3:E1351)-1</f>
        <v>-1.4813460346374874E-2</v>
      </c>
    </row>
    <row r="1352" spans="1:5" x14ac:dyDescent="0.25">
      <c r="A1352" s="60">
        <f>'Daily Prices'!A1352</f>
        <v>44221</v>
      </c>
      <c r="B1352" s="68">
        <f>'Growth Index'!B1352/MAX('Growth Index'!B$3:B1352)-1</f>
        <v>-2.9011217035948889E-2</v>
      </c>
      <c r="C1352" s="68">
        <f>'Growth Index'!C1352/MAX('Growth Index'!C$3:C1352)-1</f>
        <v>-0.12478201195731686</v>
      </c>
      <c r="D1352" s="68">
        <f>'Growth Index'!D1352/MAX('Growth Index'!D$3:D1352)-1</f>
        <v>-4.0709935754575599E-2</v>
      </c>
      <c r="E1352" s="68">
        <f>'Growth Index'!E1352/MAX('Growth Index'!E$3:E1352)-1</f>
        <v>-1.8802700213046752E-2</v>
      </c>
    </row>
    <row r="1353" spans="1:5" x14ac:dyDescent="0.25">
      <c r="A1353" s="63">
        <f>'Daily Prices'!A1353</f>
        <v>44223</v>
      </c>
      <c r="B1353" s="67">
        <f>'Growth Index'!B1353/MAX('Growth Index'!B$3:B1353)-1</f>
        <v>-4.7842710854649417E-2</v>
      </c>
      <c r="C1353" s="67">
        <f>'Growth Index'!C1353/MAX('Growth Index'!C$3:C1353)-1</f>
        <v>-0.13086985752260261</v>
      </c>
      <c r="D1353" s="67">
        <f>'Growth Index'!D1353/MAX('Growth Index'!D$3:D1353)-1</f>
        <v>-2.8680080165052635E-2</v>
      </c>
      <c r="E1353" s="67">
        <f>'Growth Index'!E1353/MAX('Growth Index'!E$3:E1353)-1</f>
        <v>-2.3550176625841246E-2</v>
      </c>
    </row>
    <row r="1354" spans="1:5" x14ac:dyDescent="0.25">
      <c r="A1354" s="60">
        <f>'Daily Prices'!A1354</f>
        <v>44224</v>
      </c>
      <c r="B1354" s="68">
        <f>'Growth Index'!B1354/MAX('Growth Index'!B$3:B1354)-1</f>
        <v>-5.8598830497677334E-2</v>
      </c>
      <c r="C1354" s="68">
        <f>'Growth Index'!C1354/MAX('Growth Index'!C$3:C1354)-1</f>
        <v>-0.12707469603065602</v>
      </c>
      <c r="D1354" s="68">
        <f>'Growth Index'!D1354/MAX('Growth Index'!D$3:D1354)-1</f>
        <v>-1.6499365694676138E-2</v>
      </c>
      <c r="E1354" s="68">
        <f>'Growth Index'!E1354/MAX('Growth Index'!E$3:E1354)-1</f>
        <v>-2.148031133850814E-2</v>
      </c>
    </row>
    <row r="1355" spans="1:5" x14ac:dyDescent="0.25">
      <c r="A1355" s="63">
        <f>'Daily Prices'!A1355</f>
        <v>44225</v>
      </c>
      <c r="B1355" s="67">
        <f>'Growth Index'!B1355/MAX('Growth Index'!B$3:B1355)-1</f>
        <v>-7.041977726596127E-2</v>
      </c>
      <c r="C1355" s="67">
        <f>'Growth Index'!C1355/MAX('Growth Index'!C$3:C1355)-1</f>
        <v>-0.1228720983570315</v>
      </c>
      <c r="D1355" s="67">
        <f>'Growth Index'!D1355/MAX('Growth Index'!D$3:D1355)-1</f>
        <v>-4.1659005167538066E-3</v>
      </c>
      <c r="E1355" s="67">
        <f>'Growth Index'!E1355/MAX('Growth Index'!E$3:E1355)-1</f>
        <v>-1.9600733332328035E-2</v>
      </c>
    </row>
    <row r="1356" spans="1:5" x14ac:dyDescent="0.25">
      <c r="A1356" s="60">
        <f>'Daily Prices'!A1356</f>
        <v>44229</v>
      </c>
      <c r="B1356" s="68">
        <f>'Growth Index'!B1356/MAX('Growth Index'!B$3:B1356)-1</f>
        <v>0</v>
      </c>
      <c r="C1356" s="68">
        <f>'Growth Index'!C1356/MAX('Growth Index'!C$3:C1356)-1</f>
        <v>-0.13630315783057545</v>
      </c>
      <c r="D1356" s="68">
        <f>'Growth Index'!D1356/MAX('Growth Index'!D$3:D1356)-1</f>
        <v>0</v>
      </c>
      <c r="E1356" s="68">
        <f>'Growth Index'!E1356/MAX('Growth Index'!E$3:E1356)-1</f>
        <v>0</v>
      </c>
    </row>
    <row r="1357" spans="1:5" x14ac:dyDescent="0.25">
      <c r="A1357" s="63">
        <f>'Daily Prices'!A1357</f>
        <v>44230</v>
      </c>
      <c r="B1357" s="67">
        <f>'Growth Index'!B1357/MAX('Growth Index'!B$3:B1357)-1</f>
        <v>0</v>
      </c>
      <c r="C1357" s="67">
        <f>'Growth Index'!C1357/MAX('Growth Index'!C$3:C1357)-1</f>
        <v>-0.13685632831685424</v>
      </c>
      <c r="D1357" s="67">
        <f>'Growth Index'!D1357/MAX('Growth Index'!D$3:D1357)-1</f>
        <v>0</v>
      </c>
      <c r="E1357" s="67">
        <f>'Growth Index'!E1357/MAX('Growth Index'!E$3:E1357)-1</f>
        <v>0</v>
      </c>
    </row>
    <row r="1358" spans="1:5" x14ac:dyDescent="0.25">
      <c r="A1358" s="60">
        <f>'Daily Prices'!A1358</f>
        <v>44235</v>
      </c>
      <c r="B1358" s="68">
        <f>'Growth Index'!B1358/MAX('Growth Index'!B$3:B1358)-1</f>
        <v>0</v>
      </c>
      <c r="C1358" s="68">
        <f>'Growth Index'!C1358/MAX('Growth Index'!C$3:C1358)-1</f>
        <v>-0.13600471567024253</v>
      </c>
      <c r="D1358" s="68">
        <f>'Growth Index'!D1358/MAX('Growth Index'!D$3:D1358)-1</f>
        <v>-1.66463548284701E-3</v>
      </c>
      <c r="E1358" s="68">
        <f>'Growth Index'!E1358/MAX('Growth Index'!E$3:E1358)-1</f>
        <v>0</v>
      </c>
    </row>
    <row r="1359" spans="1:5" x14ac:dyDescent="0.25">
      <c r="A1359" s="63">
        <f>'Daily Prices'!A1359</f>
        <v>44236</v>
      </c>
      <c r="B1359" s="67">
        <f>'Growth Index'!B1359/MAX('Growth Index'!B$3:B1359)-1</f>
        <v>-3.8345611783863198E-4</v>
      </c>
      <c r="C1359" s="67">
        <f>'Growth Index'!C1359/MAX('Growth Index'!C$3:C1359)-1</f>
        <v>-0.13443792661344778</v>
      </c>
      <c r="D1359" s="67">
        <f>'Growth Index'!D1359/MAX('Growth Index'!D$3:D1359)-1</f>
        <v>-3.3264999544022622E-3</v>
      </c>
      <c r="E1359" s="67">
        <f>'Growth Index'!E1359/MAX('Growth Index'!E$3:E1359)-1</f>
        <v>0</v>
      </c>
    </row>
    <row r="1360" spans="1:5" x14ac:dyDescent="0.25">
      <c r="A1360" s="60">
        <f>'Daily Prices'!A1360</f>
        <v>44238</v>
      </c>
      <c r="B1360" s="68">
        <f>'Growth Index'!B1360/MAX('Growth Index'!B$3:B1360)-1</f>
        <v>0</v>
      </c>
      <c r="C1360" s="68">
        <f>'Growth Index'!C1360/MAX('Growth Index'!C$3:C1360)-1</f>
        <v>-0.13608349097002614</v>
      </c>
      <c r="D1360" s="68">
        <f>'Growth Index'!D1360/MAX('Growth Index'!D$3:D1360)-1</f>
        <v>-4.9855980273908473E-3</v>
      </c>
      <c r="E1360" s="68">
        <f>'Growth Index'!E1360/MAX('Growth Index'!E$3:E1360)-1</f>
        <v>-7.6662171828556502E-5</v>
      </c>
    </row>
    <row r="1361" spans="1:5" x14ac:dyDescent="0.25">
      <c r="A1361" s="63">
        <f>'Daily Prices'!A1361</f>
        <v>44239</v>
      </c>
      <c r="B1361" s="67">
        <f>'Growth Index'!B1361/MAX('Growth Index'!B$3:B1361)-1</f>
        <v>0</v>
      </c>
      <c r="C1361" s="67">
        <f>'Growth Index'!C1361/MAX('Growth Index'!C$3:C1361)-1</f>
        <v>-0.14872699115547294</v>
      </c>
      <c r="D1361" s="67">
        <f>'Growth Index'!D1361/MAX('Growth Index'!D$3:D1361)-1</f>
        <v>-6.6419343068571113E-3</v>
      </c>
      <c r="E1361" s="67">
        <f>'Growth Index'!E1361/MAX('Growth Index'!E$3:E1361)-1</f>
        <v>-6.3552083889153455E-3</v>
      </c>
    </row>
    <row r="1362" spans="1:5" x14ac:dyDescent="0.25">
      <c r="A1362" s="60">
        <f>'Daily Prices'!A1362</f>
        <v>44242</v>
      </c>
      <c r="B1362" s="68">
        <f>'Growth Index'!B1362/MAX('Growth Index'!B$3:B1362)-1</f>
        <v>0</v>
      </c>
      <c r="C1362" s="68">
        <f>'Growth Index'!C1362/MAX('Growth Index'!C$3:C1362)-1</f>
        <v>-0.14763285389738845</v>
      </c>
      <c r="D1362" s="68">
        <f>'Growth Index'!D1362/MAX('Growth Index'!D$3:D1362)-1</f>
        <v>-8.2955133901818634E-3</v>
      </c>
      <c r="E1362" s="68">
        <f>'Growth Index'!E1362/MAX('Growth Index'!E$3:E1362)-1</f>
        <v>-2.8137767370824962E-3</v>
      </c>
    </row>
    <row r="1363" spans="1:5" x14ac:dyDescent="0.25">
      <c r="A1363" s="63">
        <f>'Daily Prices'!A1363</f>
        <v>44243</v>
      </c>
      <c r="B1363" s="67">
        <f>'Growth Index'!B1363/MAX('Growth Index'!B$3:B1363)-1</f>
        <v>-9.579298897325339E-4</v>
      </c>
      <c r="C1363" s="67">
        <f>'Growth Index'!C1363/MAX('Growth Index'!C$3:C1363)-1</f>
        <v>-0.15576769499856902</v>
      </c>
      <c r="D1363" s="67">
        <f>'Growth Index'!D1363/MAX('Growth Index'!D$3:D1363)-1</f>
        <v>-7.6736608122071059E-3</v>
      </c>
      <c r="E1363" s="67">
        <f>'Growth Index'!E1363/MAX('Growth Index'!E$3:E1363)-1</f>
        <v>-6.719547597709985E-3</v>
      </c>
    </row>
    <row r="1364" spans="1:5" x14ac:dyDescent="0.25">
      <c r="A1364" s="60">
        <f>'Daily Prices'!A1364</f>
        <v>44244</v>
      </c>
      <c r="B1364" s="68">
        <f>'Growth Index'!B1364/MAX('Growth Index'!B$3:B1364)-1</f>
        <v>-8.6340238059764429E-3</v>
      </c>
      <c r="C1364" s="68">
        <f>'Growth Index'!C1364/MAX('Growth Index'!C$3:C1364)-1</f>
        <v>-0.16294005690417745</v>
      </c>
      <c r="D1364" s="68">
        <f>'Growth Index'!D1364/MAX('Growth Index'!D$3:D1364)-1</f>
        <v>-4.2557329154481183E-3</v>
      </c>
      <c r="E1364" s="68">
        <f>'Growth Index'!E1364/MAX('Growth Index'!E$3:E1364)-1</f>
        <v>-1.1358184110775049E-2</v>
      </c>
    </row>
    <row r="1365" spans="1:5" x14ac:dyDescent="0.25">
      <c r="A1365" s="63">
        <f>'Daily Prices'!A1365</f>
        <v>44245</v>
      </c>
      <c r="B1365" s="67">
        <f>'Growth Index'!B1365/MAX('Growth Index'!B$3:B1365)-1</f>
        <v>-1.590363025900321E-2</v>
      </c>
      <c r="C1365" s="67">
        <f>'Growth Index'!C1365/MAX('Growth Index'!C$3:C1365)-1</f>
        <v>-0.16832673773145801</v>
      </c>
      <c r="D1365" s="67">
        <f>'Growth Index'!D1365/MAX('Growth Index'!D$3:D1365)-1</f>
        <v>0</v>
      </c>
      <c r="E1365" s="67">
        <f>'Growth Index'!E1365/MAX('Growth Index'!E$3:E1365)-1</f>
        <v>-1.3378023281412466E-2</v>
      </c>
    </row>
    <row r="1366" spans="1:5" x14ac:dyDescent="0.25">
      <c r="A1366" s="60">
        <f>'Daily Prices'!A1366</f>
        <v>44246</v>
      </c>
      <c r="B1366" s="68">
        <f>'Growth Index'!B1366/MAX('Growth Index'!B$3:B1366)-1</f>
        <v>-2.4242950654147277E-2</v>
      </c>
      <c r="C1366" s="68">
        <f>'Growth Index'!C1366/MAX('Growth Index'!C$3:C1366)-1</f>
        <v>-0.1621919498358908</v>
      </c>
      <c r="D1366" s="68">
        <f>'Growth Index'!D1366/MAX('Growth Index'!D$3:D1366)-1</f>
        <v>-1.8835229158766675E-2</v>
      </c>
      <c r="E1366" s="68">
        <f>'Growth Index'!E1366/MAX('Growth Index'!E$3:E1366)-1</f>
        <v>-1.8550112258364337E-2</v>
      </c>
    </row>
    <row r="1367" spans="1:5" x14ac:dyDescent="0.25">
      <c r="A1367" s="63">
        <f>'Daily Prices'!A1367</f>
        <v>44249</v>
      </c>
      <c r="B1367" s="67">
        <f>'Growth Index'!B1367/MAX('Growth Index'!B$3:B1367)-1</f>
        <v>-4.6205544987520275E-2</v>
      </c>
      <c r="C1367" s="67">
        <f>'Growth Index'!C1367/MAX('Growth Index'!C$3:C1367)-1</f>
        <v>-0.15438499477758594</v>
      </c>
      <c r="D1367" s="67">
        <f>'Growth Index'!D1367/MAX('Growth Index'!D$3:D1367)-1</f>
        <v>-4.0384513681111955E-2</v>
      </c>
      <c r="E1367" s="67">
        <f>'Growth Index'!E1367/MAX('Growth Index'!E$3:E1367)-1</f>
        <v>-2.7985813599412546E-2</v>
      </c>
    </row>
    <row r="1368" spans="1:5" x14ac:dyDescent="0.25">
      <c r="A1368" s="60">
        <f>'Daily Prices'!A1368</f>
        <v>44250</v>
      </c>
      <c r="B1368" s="68">
        <f>'Growth Index'!B1368/MAX('Growth Index'!B$3:B1368)-1</f>
        <v>-4.6069601774585855E-2</v>
      </c>
      <c r="C1368" s="68">
        <f>'Growth Index'!C1368/MAX('Growth Index'!C$3:C1368)-1</f>
        <v>-0.15818880863852613</v>
      </c>
      <c r="D1368" s="68">
        <f>'Growth Index'!D1368/MAX('Growth Index'!D$3:D1368)-1</f>
        <v>-3.1392798751444517E-2</v>
      </c>
      <c r="E1368" s="68">
        <f>'Growth Index'!E1368/MAX('Growth Index'!E$3:E1368)-1</f>
        <v>-2.6960841058282892E-2</v>
      </c>
    </row>
    <row r="1369" spans="1:5" x14ac:dyDescent="0.25">
      <c r="A1369" s="63">
        <f>'Daily Prices'!A1369</f>
        <v>44251</v>
      </c>
      <c r="B1369" s="67">
        <f>'Growth Index'!B1369/MAX('Growth Index'!B$3:B1369)-1</f>
        <v>-2.6315078019707783E-2</v>
      </c>
      <c r="C1369" s="67">
        <f>'Growth Index'!C1369/MAX('Growth Index'!C$3:C1369)-1</f>
        <v>-0.16441405898901262</v>
      </c>
      <c r="D1369" s="67">
        <f>'Growth Index'!D1369/MAX('Growth Index'!D$3:D1369)-1</f>
        <v>-1.6840195925091117E-2</v>
      </c>
      <c r="E1369" s="67">
        <f>'Growth Index'!E1369/MAX('Growth Index'!E$3:E1369)-1</f>
        <v>-1.9408288551905351E-2</v>
      </c>
    </row>
    <row r="1370" spans="1:5" x14ac:dyDescent="0.25">
      <c r="A1370" s="60">
        <f>'Daily Prices'!A1370</f>
        <v>44252</v>
      </c>
      <c r="B1370" s="68">
        <f>'Growth Index'!B1370/MAX('Growth Index'!B$3:B1370)-1</f>
        <v>-2.1375488384141161E-2</v>
      </c>
      <c r="C1370" s="68">
        <f>'Growth Index'!C1370/MAX('Growth Index'!C$3:C1370)-1</f>
        <v>-0.16339346686736889</v>
      </c>
      <c r="D1370" s="68">
        <f>'Growth Index'!D1370/MAX('Growth Index'!D$3:D1370)-1</f>
        <v>0</v>
      </c>
      <c r="E1370" s="68">
        <f>'Growth Index'!E1370/MAX('Growth Index'!E$3:E1370)-1</f>
        <v>-1.2373041395623785E-2</v>
      </c>
    </row>
    <row r="1371" spans="1:5" x14ac:dyDescent="0.25">
      <c r="A1371" s="63">
        <f>'Daily Prices'!A1371</f>
        <v>44253</v>
      </c>
      <c r="B1371" s="67">
        <f>'Growth Index'!B1371/MAX('Growth Index'!B$3:B1371)-1</f>
        <v>-5.8559887778781516E-2</v>
      </c>
      <c r="C1371" s="67">
        <f>'Growth Index'!C1371/MAX('Growth Index'!C$3:C1371)-1</f>
        <v>-0.16842882277158999</v>
      </c>
      <c r="D1371" s="67">
        <f>'Growth Index'!D1371/MAX('Growth Index'!D$3:D1371)-1</f>
        <v>-3.1110025979403266E-2</v>
      </c>
      <c r="E1371" s="67">
        <f>'Growth Index'!E1371/MAX('Growth Index'!E$3:E1371)-1</f>
        <v>-3.5226236242433151E-2</v>
      </c>
    </row>
    <row r="1372" spans="1:5" x14ac:dyDescent="0.25">
      <c r="A1372" s="60">
        <f>'Daily Prices'!A1372</f>
        <v>44257</v>
      </c>
      <c r="B1372" s="68">
        <f>'Growth Index'!B1372/MAX('Growth Index'!B$3:B1372)-1</f>
        <v>-3.5610602650259615E-2</v>
      </c>
      <c r="C1372" s="68">
        <f>'Growth Index'!C1372/MAX('Growth Index'!C$3:C1372)-1</f>
        <v>-0.18421629682739593</v>
      </c>
      <c r="D1372" s="68">
        <f>'Growth Index'!D1372/MAX('Growth Index'!D$3:D1372)-1</f>
        <v>-5.6200571344346861E-2</v>
      </c>
      <c r="E1372" s="68">
        <f>'Growth Index'!E1372/MAX('Growth Index'!E$3:E1372)-1</f>
        <v>-4.2992532413058782E-2</v>
      </c>
    </row>
    <row r="1373" spans="1:5" x14ac:dyDescent="0.25">
      <c r="A1373" s="63">
        <f>'Daily Prices'!A1373</f>
        <v>44258</v>
      </c>
      <c r="B1373" s="67">
        <f>'Growth Index'!B1373/MAX('Growth Index'!B$3:B1373)-1</f>
        <v>-1.3603524783176058E-2</v>
      </c>
      <c r="C1373" s="67">
        <f>'Growth Index'!C1373/MAX('Growth Index'!C$3:C1373)-1</f>
        <v>-0.19370607308488241</v>
      </c>
      <c r="D1373" s="67">
        <f>'Growth Index'!D1373/MAX('Growth Index'!D$3:D1373)-1</f>
        <v>0</v>
      </c>
      <c r="E1373" s="67">
        <f>'Growth Index'!E1373/MAX('Growth Index'!E$3:E1373)-1</f>
        <v>-2.0530258858915018E-2</v>
      </c>
    </row>
    <row r="1374" spans="1:5" x14ac:dyDescent="0.25">
      <c r="A1374" s="60">
        <f>'Daily Prices'!A1374</f>
        <v>44260</v>
      </c>
      <c r="B1374" s="68">
        <f>'Growth Index'!B1374/MAX('Growth Index'!B$3:B1374)-1</f>
        <v>-3.3531572667399145E-2</v>
      </c>
      <c r="C1374" s="68">
        <f>'Growth Index'!C1374/MAX('Growth Index'!C$3:C1374)-1</f>
        <v>-0.19821841265446538</v>
      </c>
      <c r="D1374" s="68">
        <f>'Growth Index'!D1374/MAX('Growth Index'!D$3:D1374)-1</f>
        <v>-5.7283085910714071E-2</v>
      </c>
      <c r="E1374" s="68">
        <f>'Growth Index'!E1374/MAX('Growth Index'!E$3:E1374)-1</f>
        <v>-4.5491405988502542E-2</v>
      </c>
    </row>
    <row r="1375" spans="1:5" x14ac:dyDescent="0.25">
      <c r="A1375" s="63">
        <f>'Daily Prices'!A1375</f>
        <v>44263</v>
      </c>
      <c r="B1375" s="67">
        <f>'Growth Index'!B1375/MAX('Growth Index'!B$3:B1375)-1</f>
        <v>-3.2846104421643707E-2</v>
      </c>
      <c r="C1375" s="67">
        <f>'Growth Index'!C1375/MAX('Growth Index'!C$3:C1375)-1</f>
        <v>-0.20093306114099774</v>
      </c>
      <c r="D1375" s="67">
        <f>'Growth Index'!D1375/MAX('Growth Index'!D$3:D1375)-1</f>
        <v>-4.7989994650252332E-2</v>
      </c>
      <c r="E1375" s="67">
        <f>'Growth Index'!E1375/MAX('Growth Index'!E$3:E1375)-1</f>
        <v>-4.3758209808892778E-2</v>
      </c>
    </row>
    <row r="1376" spans="1:5" x14ac:dyDescent="0.25">
      <c r="A1376" s="60">
        <f>'Daily Prices'!A1376</f>
        <v>44264</v>
      </c>
      <c r="B1376" s="68">
        <f>'Growth Index'!B1376/MAX('Growth Index'!B$3:B1376)-1</f>
        <v>-2.1640663932079307E-2</v>
      </c>
      <c r="C1376" s="68">
        <f>'Growth Index'!C1376/MAX('Growth Index'!C$3:C1376)-1</f>
        <v>-0.19236205024469577</v>
      </c>
      <c r="D1376" s="68">
        <f>'Growth Index'!D1376/MAX('Growth Index'!D$3:D1376)-1</f>
        <v>-3.8605294186770167E-2</v>
      </c>
      <c r="E1376" s="68">
        <f>'Growth Index'!E1376/MAX('Growth Index'!E$3:E1376)-1</f>
        <v>-3.3503816444267254E-2</v>
      </c>
    </row>
    <row r="1377" spans="1:5" x14ac:dyDescent="0.25">
      <c r="A1377" s="63">
        <f>'Daily Prices'!A1377</f>
        <v>44267</v>
      </c>
      <c r="B1377" s="67">
        <f>'Growth Index'!B1377/MAX('Growth Index'!B$3:B1377)-1</f>
        <v>-2.6115860814857395E-2</v>
      </c>
      <c r="C1377" s="67">
        <f>'Growth Index'!C1377/MAX('Growth Index'!C$3:C1377)-1</f>
        <v>-0.19969745119289162</v>
      </c>
      <c r="D1377" s="67">
        <f>'Growth Index'!D1377/MAX('Growth Index'!D$3:D1377)-1</f>
        <v>-2.9128081457349575E-2</v>
      </c>
      <c r="E1377" s="67">
        <f>'Growth Index'!E1377/MAX('Growth Index'!E$3:E1377)-1</f>
        <v>-3.5483140292526194E-2</v>
      </c>
    </row>
    <row r="1378" spans="1:5" x14ac:dyDescent="0.25">
      <c r="A1378" s="60">
        <f>'Daily Prices'!A1378</f>
        <v>44270</v>
      </c>
      <c r="B1378" s="68">
        <f>'Growth Index'!B1378/MAX('Growth Index'!B$3:B1378)-1</f>
        <v>-3.3727913781707808E-2</v>
      </c>
      <c r="C1378" s="68">
        <f>'Growth Index'!C1378/MAX('Growth Index'!C$3:C1378)-1</f>
        <v>-0.19271376258726136</v>
      </c>
      <c r="D1378" s="68">
        <f>'Growth Index'!D1378/MAX('Growth Index'!D$3:D1378)-1</f>
        <v>-1.9557444496887344E-2</v>
      </c>
      <c r="E1378" s="68">
        <f>'Growth Index'!E1378/MAX('Growth Index'!E$3:E1378)-1</f>
        <v>-3.1525724741746974E-2</v>
      </c>
    </row>
    <row r="1379" spans="1:5" x14ac:dyDescent="0.25">
      <c r="A1379" s="63">
        <f>'Daily Prices'!A1379</f>
        <v>44271</v>
      </c>
      <c r="B1379" s="67">
        <f>'Growth Index'!B1379/MAX('Growth Index'!B$3:B1379)-1</f>
        <v>-3.4324606699411619E-2</v>
      </c>
      <c r="C1379" s="67">
        <f>'Growth Index'!C1379/MAX('Growth Index'!C$3:C1379)-1</f>
        <v>-0.18777209763384939</v>
      </c>
      <c r="D1379" s="67">
        <f>'Growth Index'!D1379/MAX('Growth Index'!D$3:D1379)-1</f>
        <v>-2.1651334479165452E-2</v>
      </c>
      <c r="E1379" s="67">
        <f>'Growth Index'!E1379/MAX('Growth Index'!E$3:E1379)-1</f>
        <v>-2.9954299525558059E-2</v>
      </c>
    </row>
    <row r="1380" spans="1:5" x14ac:dyDescent="0.25">
      <c r="A1380" s="60">
        <f>'Daily Prices'!A1380</f>
        <v>44272</v>
      </c>
      <c r="B1380" s="68">
        <f>'Growth Index'!B1380/MAX('Growth Index'!B$3:B1380)-1</f>
        <v>-4.5106878400617001E-2</v>
      </c>
      <c r="C1380" s="68">
        <f>'Growth Index'!C1380/MAX('Growth Index'!C$3:C1380)-1</f>
        <v>-0.18922905326036854</v>
      </c>
      <c r="D1380" s="68">
        <f>'Growth Index'!D1380/MAX('Growth Index'!D$3:D1380)-1</f>
        <v>-4.1553864512739014E-2</v>
      </c>
      <c r="E1380" s="68">
        <f>'Growth Index'!E1380/MAX('Growth Index'!E$3:E1380)-1</f>
        <v>-3.9819725171481246E-2</v>
      </c>
    </row>
    <row r="1381" spans="1:5" x14ac:dyDescent="0.25">
      <c r="A1381" s="63">
        <f>'Daily Prices'!A1381</f>
        <v>44273</v>
      </c>
      <c r="B1381" s="67">
        <f>'Growth Index'!B1381/MAX('Growth Index'!B$3:B1381)-1</f>
        <v>-5.6325548906673073E-2</v>
      </c>
      <c r="C1381" s="67">
        <f>'Growth Index'!C1381/MAX('Growth Index'!C$3:C1381)-1</f>
        <v>-0.1901956649306844</v>
      </c>
      <c r="D1381" s="67">
        <f>'Growth Index'!D1381/MAX('Growth Index'!D$3:D1381)-1</f>
        <v>-5.4240767292124792E-2</v>
      </c>
      <c r="E1381" s="67">
        <f>'Growth Index'!E1381/MAX('Growth Index'!E$3:E1381)-1</f>
        <v>-4.7474814353819617E-2</v>
      </c>
    </row>
    <row r="1382" spans="1:5" x14ac:dyDescent="0.25">
      <c r="A1382" s="60">
        <f>'Daily Prices'!A1382</f>
        <v>44274</v>
      </c>
      <c r="B1382" s="68">
        <f>'Growth Index'!B1382/MAX('Growth Index'!B$3:B1382)-1</f>
        <v>-4.4021250090836239E-2</v>
      </c>
      <c r="C1382" s="68">
        <f>'Growth Index'!C1382/MAX('Growth Index'!C$3:C1382)-1</f>
        <v>-0.18825882567465246</v>
      </c>
      <c r="D1382" s="68">
        <f>'Growth Index'!D1382/MAX('Growth Index'!D$3:D1382)-1</f>
        <v>-4.3517512534397063E-2</v>
      </c>
      <c r="E1382" s="68">
        <f>'Growth Index'!E1382/MAX('Growth Index'!E$3:E1382)-1</f>
        <v>-3.9597637392952745E-2</v>
      </c>
    </row>
    <row r="1383" spans="1:5" x14ac:dyDescent="0.25">
      <c r="A1383" s="63">
        <f>'Daily Prices'!A1383</f>
        <v>44277</v>
      </c>
      <c r="B1383" s="67">
        <f>'Growth Index'!B1383/MAX('Growth Index'!B$3:B1383)-1</f>
        <v>-4.568842390813499E-2</v>
      </c>
      <c r="C1383" s="67">
        <f>'Growth Index'!C1383/MAX('Growth Index'!C$3:C1383)-1</f>
        <v>-0.18875943624779601</v>
      </c>
      <c r="D1383" s="67">
        <f>'Growth Index'!D1383/MAX('Growth Index'!D$3:D1383)-1</f>
        <v>-4.4841082544460176E-2</v>
      </c>
      <c r="E1383" s="67">
        <f>'Growth Index'!E1383/MAX('Growth Index'!E$3:E1383)-1</f>
        <v>-4.0735718874113758E-2</v>
      </c>
    </row>
    <row r="1384" spans="1:5" x14ac:dyDescent="0.25">
      <c r="A1384" s="60">
        <f>'Daily Prices'!A1384</f>
        <v>44278</v>
      </c>
      <c r="B1384" s="68">
        <f>'Growth Index'!B1384/MAX('Growth Index'!B$3:B1384)-1</f>
        <v>-4.0316845473215235E-2</v>
      </c>
      <c r="C1384" s="68">
        <f>'Growth Index'!C1384/MAX('Growth Index'!C$3:C1384)-1</f>
        <v>-0.19174237274302286</v>
      </c>
      <c r="D1384" s="68">
        <f>'Growth Index'!D1384/MAX('Growth Index'!D$3:D1384)-1</f>
        <v>-4.1239947992270043E-2</v>
      </c>
      <c r="E1384" s="68">
        <f>'Growth Index'!E1384/MAX('Growth Index'!E$3:E1384)-1</f>
        <v>-3.9441786557789404E-2</v>
      </c>
    </row>
    <row r="1385" spans="1:5" x14ac:dyDescent="0.25">
      <c r="A1385" s="63">
        <f>'Daily Prices'!A1385</f>
        <v>44279</v>
      </c>
      <c r="B1385" s="67">
        <f>'Growth Index'!B1385/MAX('Growth Index'!B$3:B1385)-1</f>
        <v>-5.7019837163422737E-2</v>
      </c>
      <c r="C1385" s="67">
        <f>'Growth Index'!C1385/MAX('Growth Index'!C$3:C1385)-1</f>
        <v>-0.18870326041926078</v>
      </c>
      <c r="D1385" s="67">
        <f>'Growth Index'!D1385/MAX('Growth Index'!D$3:D1385)-1</f>
        <v>-6.1242664149397497E-2</v>
      </c>
      <c r="E1385" s="67">
        <f>'Growth Index'!E1385/MAX('Growth Index'!E$3:E1385)-1</f>
        <v>-4.9024612715370508E-2</v>
      </c>
    </row>
    <row r="1386" spans="1:5" x14ac:dyDescent="0.25">
      <c r="A1386" s="60">
        <f>'Daily Prices'!A1386</f>
        <v>44280</v>
      </c>
      <c r="B1386" s="68">
        <f>'Growth Index'!B1386/MAX('Growth Index'!B$3:B1386)-1</f>
        <v>-7.1212193550155622E-2</v>
      </c>
      <c r="C1386" s="68">
        <f>'Growth Index'!C1386/MAX('Growth Index'!C$3:C1386)-1</f>
        <v>-0.18478838629960814</v>
      </c>
      <c r="D1386" s="68">
        <f>'Growth Index'!D1386/MAX('Growth Index'!D$3:D1386)-1</f>
        <v>-7.7077637566679291E-2</v>
      </c>
      <c r="E1386" s="68">
        <f>'Growth Index'!E1386/MAX('Growth Index'!E$3:E1386)-1</f>
        <v>-5.6295184927843467E-2</v>
      </c>
    </row>
    <row r="1387" spans="1:5" x14ac:dyDescent="0.25">
      <c r="A1387" s="63">
        <f>'Daily Prices'!A1387</f>
        <v>44281</v>
      </c>
      <c r="B1387" s="67">
        <f>'Growth Index'!B1387/MAX('Growth Index'!B$3:B1387)-1</f>
        <v>-6.0314111269806903E-2</v>
      </c>
      <c r="C1387" s="67">
        <f>'Growth Index'!C1387/MAX('Growth Index'!C$3:C1387)-1</f>
        <v>-0.18798420981400865</v>
      </c>
      <c r="D1387" s="67">
        <f>'Growth Index'!D1387/MAX('Growth Index'!D$3:D1387)-1</f>
        <v>-6.7799289346430314E-2</v>
      </c>
      <c r="E1387" s="67">
        <f>'Growth Index'!E1387/MAX('Growth Index'!E$3:E1387)-1</f>
        <v>-5.160688619653242E-2</v>
      </c>
    </row>
    <row r="1388" spans="1:5" x14ac:dyDescent="0.25">
      <c r="A1388" s="60">
        <f>'Daily Prices'!A1388</f>
        <v>44285</v>
      </c>
      <c r="B1388" s="68">
        <f>'Growth Index'!B1388/MAX('Growth Index'!B$3:B1388)-1</f>
        <v>-3.8684376481785354E-2</v>
      </c>
      <c r="C1388" s="68">
        <f>'Growth Index'!C1388/MAX('Growth Index'!C$3:C1388)-1</f>
        <v>-0.20141514014771533</v>
      </c>
      <c r="D1388" s="68">
        <f>'Growth Index'!D1388/MAX('Growth Index'!D$3:D1388)-1</f>
        <v>-5.5203667257393785E-2</v>
      </c>
      <c r="E1388" s="68">
        <f>'Growth Index'!E1388/MAX('Growth Index'!E$3:E1388)-1</f>
        <v>-4.748817325276633E-2</v>
      </c>
    </row>
    <row r="1389" spans="1:5" x14ac:dyDescent="0.25">
      <c r="A1389" s="63">
        <f>'Daily Prices'!A1389</f>
        <v>44286</v>
      </c>
      <c r="B1389" s="67">
        <f>'Growth Index'!B1389/MAX('Growth Index'!B$3:B1389)-1</f>
        <v>-5.0714679738689483E-2</v>
      </c>
      <c r="C1389" s="67">
        <f>'Growth Index'!C1389/MAX('Growth Index'!C$3:C1389)-1</f>
        <v>-0.20114259052444161</v>
      </c>
      <c r="D1389" s="67">
        <f>'Growth Index'!D1389/MAX('Growth Index'!D$3:D1389)-1</f>
        <v>-5.6358034036565585E-2</v>
      </c>
      <c r="E1389" s="67">
        <f>'Growth Index'!E1389/MAX('Growth Index'!E$3:E1389)-1</f>
        <v>-5.1283316635916121E-2</v>
      </c>
    </row>
    <row r="1390" spans="1:5" x14ac:dyDescent="0.25">
      <c r="A1390" s="60">
        <f>'Daily Prices'!A1390</f>
        <v>44287</v>
      </c>
      <c r="B1390" s="68">
        <f>'Growth Index'!B1390/MAX('Growth Index'!B$3:B1390)-1</f>
        <v>-4.0731194250579583E-2</v>
      </c>
      <c r="C1390" s="68">
        <f>'Growth Index'!C1390/MAX('Growth Index'!C$3:C1390)-1</f>
        <v>-0.18436881097337388</v>
      </c>
      <c r="D1390" s="68">
        <f>'Growth Index'!D1390/MAX('Growth Index'!D$3:D1390)-1</f>
        <v>-5.8492743271847281E-2</v>
      </c>
      <c r="E1390" s="68">
        <f>'Growth Index'!E1390/MAX('Growth Index'!E$3:E1390)-1</f>
        <v>-4.0965759165694338E-2</v>
      </c>
    </row>
    <row r="1391" spans="1:5" x14ac:dyDescent="0.25">
      <c r="A1391" s="63">
        <f>'Daily Prices'!A1391</f>
        <v>44291</v>
      </c>
      <c r="B1391" s="67">
        <f>'Growth Index'!B1391/MAX('Growth Index'!B$3:B1391)-1</f>
        <v>-5.742229809988153E-2</v>
      </c>
      <c r="C1391" s="67">
        <f>'Growth Index'!C1391/MAX('Growth Index'!C$3:C1391)-1</f>
        <v>-0.18436881097337388</v>
      </c>
      <c r="D1391" s="67">
        <f>'Growth Index'!D1391/MAX('Growth Index'!D$3:D1391)-1</f>
        <v>-6.062262336251345E-2</v>
      </c>
      <c r="E1391" s="67">
        <f>'Growth Index'!E1391/MAX('Growth Index'!E$3:E1391)-1</f>
        <v>-4.6622724807840465E-2</v>
      </c>
    </row>
    <row r="1392" spans="1:5" x14ac:dyDescent="0.25">
      <c r="A1392" s="60">
        <f>'Daily Prices'!A1392</f>
        <v>44292</v>
      </c>
      <c r="B1392" s="68">
        <f>'Growth Index'!B1392/MAX('Growth Index'!B$3:B1392)-1</f>
        <v>-5.6615650572638732E-2</v>
      </c>
      <c r="C1392" s="68">
        <f>'Growth Index'!C1392/MAX('Growth Index'!C$3:C1392)-1</f>
        <v>-0.17200844987773067</v>
      </c>
      <c r="D1392" s="68">
        <f>'Growth Index'!D1392/MAX('Growth Index'!D$3:D1392)-1</f>
        <v>-6.5611250501605101E-2</v>
      </c>
      <c r="E1392" s="68">
        <f>'Growth Index'!E1392/MAX('Growth Index'!E$3:E1392)-1</f>
        <v>-4.211772482937659E-2</v>
      </c>
    </row>
    <row r="1393" spans="1:5" x14ac:dyDescent="0.25">
      <c r="A1393" s="63">
        <f>'Daily Prices'!A1393</f>
        <v>44294</v>
      </c>
      <c r="B1393" s="67">
        <f>'Growth Index'!B1393/MAX('Growth Index'!B$3:B1393)-1</f>
        <v>-4.6169306246695685E-2</v>
      </c>
      <c r="C1393" s="67">
        <f>'Growth Index'!C1393/MAX('Growth Index'!C$3:C1393)-1</f>
        <v>-0.15462506573217638</v>
      </c>
      <c r="D1393" s="67">
        <f>'Growth Index'!D1393/MAX('Growth Index'!D$3:D1393)-1</f>
        <v>-7.0573385198626659E-2</v>
      </c>
      <c r="E1393" s="67">
        <f>'Growth Index'!E1393/MAX('Growth Index'!E$3:E1393)-1</f>
        <v>-3.2417572079137758E-2</v>
      </c>
    </row>
    <row r="1394" spans="1:5" x14ac:dyDescent="0.25">
      <c r="A1394" s="60">
        <f>'Daily Prices'!A1394</f>
        <v>44299</v>
      </c>
      <c r="B1394" s="68">
        <f>'Growth Index'!B1394/MAX('Growth Index'!B$3:B1394)-1</f>
        <v>-6.921925454417488E-2</v>
      </c>
      <c r="C1394" s="68">
        <f>'Growth Index'!C1394/MAX('Growth Index'!C$3:C1394)-1</f>
        <v>-0.15343355703796602</v>
      </c>
      <c r="D1394" s="68">
        <f>'Growth Index'!D1394/MAX('Growth Index'!D$3:D1394)-1</f>
        <v>-7.5509168143484295E-2</v>
      </c>
      <c r="E1394" s="68">
        <f>'Growth Index'!E1394/MAX('Growth Index'!E$3:E1394)-1</f>
        <v>-4.0428274751257542E-2</v>
      </c>
    </row>
    <row r="1395" spans="1:5" x14ac:dyDescent="0.25">
      <c r="A1395" s="63">
        <f>'Daily Prices'!A1395</f>
        <v>44301</v>
      </c>
      <c r="B1395" s="67">
        <f>'Growth Index'!B1395/MAX('Growth Index'!B$3:B1395)-1</f>
        <v>-6.4241317034719692E-2</v>
      </c>
      <c r="C1395" s="67">
        <f>'Growth Index'!C1395/MAX('Growth Index'!C$3:C1395)-1</f>
        <v>-0.15189795525149852</v>
      </c>
      <c r="D1395" s="67">
        <f>'Growth Index'!D1395/MAX('Growth Index'!D$3:D1395)-1</f>
        <v>-7.1855714171215723E-2</v>
      </c>
      <c r="E1395" s="67">
        <f>'Growth Index'!E1395/MAX('Growth Index'!E$3:E1395)-1</f>
        <v>-3.7054839918163163E-2</v>
      </c>
    </row>
    <row r="1396" spans="1:5" x14ac:dyDescent="0.25">
      <c r="A1396" s="60">
        <f>'Daily Prices'!A1396</f>
        <v>44302</v>
      </c>
      <c r="B1396" s="68">
        <f>'Growth Index'!B1396/MAX('Growth Index'!B$3:B1396)-1</f>
        <v>-6.3697735922351284E-2</v>
      </c>
      <c r="C1396" s="68">
        <f>'Growth Index'!C1396/MAX('Growth Index'!C$3:C1396)-1</f>
        <v>-0.14560038659301244</v>
      </c>
      <c r="D1396" s="68">
        <f>'Growth Index'!D1396/MAX('Growth Index'!D$3:D1396)-1</f>
        <v>-6.7503183692370738E-2</v>
      </c>
      <c r="E1396" s="68">
        <f>'Growth Index'!E1396/MAX('Growth Index'!E$3:E1396)-1</f>
        <v>-3.267217530094868E-2</v>
      </c>
    </row>
    <row r="1397" spans="1:5" x14ac:dyDescent="0.25">
      <c r="A1397" s="63">
        <f>'Daily Prices'!A1397</f>
        <v>44305</v>
      </c>
      <c r="B1397" s="67">
        <f>'Growth Index'!B1397/MAX('Growth Index'!B$3:B1397)-1</f>
        <v>-8.0620844408678227E-2</v>
      </c>
      <c r="C1397" s="67">
        <f>'Growth Index'!C1397/MAX('Growth Index'!C$3:C1397)-1</f>
        <v>-0.14221911827452793</v>
      </c>
      <c r="D1397" s="67">
        <f>'Growth Index'!D1397/MAX('Growth Index'!D$3:D1397)-1</f>
        <v>-8.5364143163744188E-2</v>
      </c>
      <c r="E1397" s="67">
        <f>'Growth Index'!E1397/MAX('Growth Index'!E$3:E1397)-1</f>
        <v>-4.1944499540949809E-2</v>
      </c>
    </row>
    <row r="1398" spans="1:5" x14ac:dyDescent="0.25">
      <c r="A1398" s="60">
        <f>'Daily Prices'!A1398</f>
        <v>44306</v>
      </c>
      <c r="B1398" s="68">
        <f>'Growth Index'!B1398/MAX('Growth Index'!B$3:B1398)-1</f>
        <v>-8.5291998927025992E-2</v>
      </c>
      <c r="C1398" s="68">
        <f>'Growth Index'!C1398/MAX('Growth Index'!C$3:C1398)-1</f>
        <v>-0.13432040936294853</v>
      </c>
      <c r="D1398" s="68">
        <f>'Growth Index'!D1398/MAX('Growth Index'!D$3:D1398)-1</f>
        <v>-8.4945587803118783E-2</v>
      </c>
      <c r="E1398" s="68">
        <f>'Growth Index'!E1398/MAX('Growth Index'!E$3:E1398)-1</f>
        <v>-3.9744442755977438E-2</v>
      </c>
    </row>
    <row r="1399" spans="1:5" x14ac:dyDescent="0.25">
      <c r="A1399" s="63">
        <f>'Daily Prices'!A1399</f>
        <v>44308</v>
      </c>
      <c r="B1399" s="67">
        <f>'Growth Index'!B1399/MAX('Growth Index'!B$3:B1399)-1</f>
        <v>-7.8104265184750998E-2</v>
      </c>
      <c r="C1399" s="67">
        <f>'Growth Index'!C1399/MAX('Growth Index'!C$3:C1399)-1</f>
        <v>-0.13282671345316954</v>
      </c>
      <c r="D1399" s="67">
        <f>'Growth Index'!D1399/MAX('Growth Index'!D$3:D1399)-1</f>
        <v>-7.9696948108040733E-2</v>
      </c>
      <c r="E1399" s="67">
        <f>'Growth Index'!E1399/MAX('Growth Index'!E$3:E1399)-1</f>
        <v>-3.5165623874235941E-2</v>
      </c>
    </row>
    <row r="1400" spans="1:5" x14ac:dyDescent="0.25">
      <c r="A1400" s="60">
        <f>'Daily Prices'!A1400</f>
        <v>44309</v>
      </c>
      <c r="B1400" s="68">
        <f>'Growth Index'!B1400/MAX('Growth Index'!B$3:B1400)-1</f>
        <v>-8.198161871360865E-2</v>
      </c>
      <c r="C1400" s="68">
        <f>'Growth Index'!C1400/MAX('Growth Index'!C$3:C1400)-1</f>
        <v>-0.13753986546728469</v>
      </c>
      <c r="D1400" s="68">
        <f>'Growth Index'!D1400/MAX('Growth Index'!D$3:D1400)-1</f>
        <v>-7.9042398767488087E-2</v>
      </c>
      <c r="E1400" s="68">
        <f>'Growth Index'!E1400/MAX('Growth Index'!E$3:E1400)-1</f>
        <v>-3.827472046860414E-2</v>
      </c>
    </row>
    <row r="1401" spans="1:5" x14ac:dyDescent="0.25">
      <c r="A1401" s="63">
        <f>'Daily Prices'!A1401</f>
        <v>44312</v>
      </c>
      <c r="B1401" s="67">
        <f>'Growth Index'!B1401/MAX('Growth Index'!B$3:B1401)-1</f>
        <v>-7.2240108309734485E-2</v>
      </c>
      <c r="C1401" s="67">
        <f>'Growth Index'!C1401/MAX('Growth Index'!C$3:C1401)-1</f>
        <v>-0.14446970276142446</v>
      </c>
      <c r="D1401" s="67">
        <f>'Growth Index'!D1401/MAX('Growth Index'!D$3:D1401)-1</f>
        <v>-6.9433436339510823E-2</v>
      </c>
      <c r="E1401" s="67">
        <f>'Growth Index'!E1401/MAX('Growth Index'!E$3:E1401)-1</f>
        <v>-3.5293805325791849E-2</v>
      </c>
    </row>
    <row r="1402" spans="1:5" x14ac:dyDescent="0.25">
      <c r="A1402" s="60">
        <f>'Daily Prices'!A1402</f>
        <v>44313</v>
      </c>
      <c r="B1402" s="68">
        <f>'Growth Index'!B1402/MAX('Growth Index'!B$3:B1402)-1</f>
        <v>-6.1548145851536007E-2</v>
      </c>
      <c r="C1402" s="68">
        <f>'Growth Index'!C1402/MAX('Growth Index'!C$3:C1402)-1</f>
        <v>-0.14068790724247271</v>
      </c>
      <c r="D1402" s="68">
        <f>'Growth Index'!D1402/MAX('Growth Index'!D$3:D1402)-1</f>
        <v>-5.9460464329287199E-2</v>
      </c>
      <c r="E1402" s="68">
        <f>'Growth Index'!E1402/MAX('Growth Index'!E$3:E1402)-1</f>
        <v>-2.7151066299567761E-2</v>
      </c>
    </row>
    <row r="1403" spans="1:5" x14ac:dyDescent="0.25">
      <c r="A1403" s="63">
        <f>'Daily Prices'!A1403</f>
        <v>44314</v>
      </c>
      <c r="B1403" s="67">
        <f>'Growth Index'!B1403/MAX('Growth Index'!B$3:B1403)-1</f>
        <v>-4.6406487846695321E-2</v>
      </c>
      <c r="C1403" s="67">
        <f>'Growth Index'!C1403/MAX('Growth Index'!C$3:C1403)-1</f>
        <v>-0.14769303306083137</v>
      </c>
      <c r="D1403" s="67">
        <f>'Growth Index'!D1403/MAX('Growth Index'!D$3:D1403)-1</f>
        <v>-4.869824830128866E-2</v>
      </c>
      <c r="E1403" s="67">
        <f>'Growth Index'!E1403/MAX('Growth Index'!E$3:E1403)-1</f>
        <v>-2.2274768855187088E-2</v>
      </c>
    </row>
    <row r="1404" spans="1:5" x14ac:dyDescent="0.25">
      <c r="A1404" s="60">
        <f>'Daily Prices'!A1404</f>
        <v>44315</v>
      </c>
      <c r="B1404" s="68">
        <f>'Growth Index'!B1404/MAX('Growth Index'!B$3:B1404)-1</f>
        <v>-4.5791004470786212E-2</v>
      </c>
      <c r="C1404" s="68">
        <f>'Growth Index'!C1404/MAX('Growth Index'!C$3:C1404)-1</f>
        <v>-0.1568578289217446</v>
      </c>
      <c r="D1404" s="68">
        <f>'Growth Index'!D1404/MAX('Growth Index'!D$3:D1404)-1</f>
        <v>-5.1623683109065066E-2</v>
      </c>
      <c r="E1404" s="68">
        <f>'Growth Index'!E1404/MAX('Growth Index'!E$3:E1404)-1</f>
        <v>-2.7192822612511658E-2</v>
      </c>
    </row>
    <row r="1405" spans="1:5" x14ac:dyDescent="0.25">
      <c r="A1405" s="63">
        <f>'Daily Prices'!A1405</f>
        <v>44316</v>
      </c>
      <c r="B1405" s="67">
        <f>'Growth Index'!B1405/MAX('Growth Index'!B$3:B1405)-1</f>
        <v>-6.4650105370369859E-2</v>
      </c>
      <c r="C1405" s="67">
        <f>'Growth Index'!C1405/MAX('Growth Index'!C$3:C1405)-1</f>
        <v>-0.15540778227643659</v>
      </c>
      <c r="D1405" s="67">
        <f>'Growth Index'!D1405/MAX('Growth Index'!D$3:D1405)-1</f>
        <v>-5.7162862562449623E-2</v>
      </c>
      <c r="E1405" s="67">
        <f>'Growth Index'!E1405/MAX('Growth Index'!E$3:E1405)-1</f>
        <v>-3.3996169238613039E-2</v>
      </c>
    </row>
    <row r="1406" spans="1:5" x14ac:dyDescent="0.25">
      <c r="A1406" s="60">
        <f>'Daily Prices'!A1406</f>
        <v>44319</v>
      </c>
      <c r="B1406" s="68">
        <f>'Growth Index'!B1406/MAX('Growth Index'!B$3:B1406)-1</f>
        <v>-6.5874169504888114E-2</v>
      </c>
      <c r="C1406" s="68">
        <f>'Growth Index'!C1406/MAX('Growth Index'!C$3:C1406)-1</f>
        <v>-0.15540778227643659</v>
      </c>
      <c r="D1406" s="68">
        <f>'Growth Index'!D1406/MAX('Growth Index'!D$3:D1406)-1</f>
        <v>-2.6180860442956644E-2</v>
      </c>
      <c r="E1406" s="68">
        <f>'Growth Index'!E1406/MAX('Growth Index'!E$3:E1406)-1</f>
        <v>-2.4852442588930823E-2</v>
      </c>
    </row>
    <row r="1407" spans="1:5" x14ac:dyDescent="0.25">
      <c r="A1407" s="63">
        <f>'Daily Prices'!A1407</f>
        <v>44320</v>
      </c>
      <c r="B1407" s="67">
        <f>'Growth Index'!B1407/MAX('Growth Index'!B$3:B1407)-1</f>
        <v>-7.479024192331396E-2</v>
      </c>
      <c r="C1407" s="67">
        <f>'Growth Index'!C1407/MAX('Growth Index'!C$3:C1407)-1</f>
        <v>-0.14352853163874302</v>
      </c>
      <c r="D1407" s="67">
        <f>'Growth Index'!D1407/MAX('Growth Index'!D$3:D1407)-1</f>
        <v>-6.0397761174092679E-2</v>
      </c>
      <c r="E1407" s="67">
        <f>'Growth Index'!E1407/MAX('Growth Index'!E$3:E1407)-1</f>
        <v>-3.2437592695969908E-2</v>
      </c>
    </row>
    <row r="1408" spans="1:5" x14ac:dyDescent="0.25">
      <c r="A1408" s="60">
        <f>'Daily Prices'!A1408</f>
        <v>44321</v>
      </c>
      <c r="B1408" s="68">
        <f>'Growth Index'!B1408/MAX('Growth Index'!B$3:B1408)-1</f>
        <v>-6.6659725701492367E-2</v>
      </c>
      <c r="C1408" s="68">
        <f>'Growth Index'!C1408/MAX('Growth Index'!C$3:C1408)-1</f>
        <v>-0.1510590628787033</v>
      </c>
      <c r="D1408" s="68">
        <f>'Growth Index'!D1408/MAX('Growth Index'!D$3:D1408)-1</f>
        <v>-4.5630326562235979E-2</v>
      </c>
      <c r="E1408" s="68">
        <f>'Growth Index'!E1408/MAX('Growth Index'!E$3:E1408)-1</f>
        <v>-2.8727639304826247E-2</v>
      </c>
    </row>
    <row r="1409" spans="1:5" x14ac:dyDescent="0.25">
      <c r="A1409" s="63">
        <f>'Daily Prices'!A1409</f>
        <v>44323</v>
      </c>
      <c r="B1409" s="67">
        <f>'Growth Index'!B1409/MAX('Growth Index'!B$3:B1409)-1</f>
        <v>-5.6518246972962261E-2</v>
      </c>
      <c r="C1409" s="67">
        <f>'Growth Index'!C1409/MAX('Growth Index'!C$3:C1409)-1</f>
        <v>-0.13099079697874916</v>
      </c>
      <c r="D1409" s="67">
        <f>'Growth Index'!D1409/MAX('Growth Index'!D$3:D1409)-1</f>
        <v>-3.7187559376044677E-2</v>
      </c>
      <c r="E1409" s="67">
        <f>'Growth Index'!E1409/MAX('Growth Index'!E$3:E1409)-1</f>
        <v>-1.3799826289873418E-2</v>
      </c>
    </row>
    <row r="1410" spans="1:5" x14ac:dyDescent="0.25">
      <c r="A1410" s="60">
        <f>'Daily Prices'!A1410</f>
        <v>44326</v>
      </c>
      <c r="B1410" s="68">
        <f>'Growth Index'!B1410/MAX('Growth Index'!B$3:B1410)-1</f>
        <v>-5.0843912073693431E-2</v>
      </c>
      <c r="C1410" s="68">
        <f>'Growth Index'!C1410/MAX('Growth Index'!C$3:C1410)-1</f>
        <v>-0.12756013267310284</v>
      </c>
      <c r="D1410" s="68">
        <f>'Growth Index'!D1410/MAX('Growth Index'!D$3:D1410)-1</f>
        <v>-2.8670103817263204E-2</v>
      </c>
      <c r="E1410" s="68">
        <f>'Growth Index'!E1410/MAX('Growth Index'!E$3:E1410)-1</f>
        <v>-7.8458201981258524E-3</v>
      </c>
    </row>
    <row r="1411" spans="1:5" x14ac:dyDescent="0.25">
      <c r="A1411" s="63">
        <f>'Daily Prices'!A1411</f>
        <v>44330</v>
      </c>
      <c r="B1411" s="67">
        <f>'Growth Index'!B1411/MAX('Growth Index'!B$3:B1411)-1</f>
        <v>-6.5605159169560889E-2</v>
      </c>
      <c r="C1411" s="67">
        <f>'Growth Index'!C1411/MAX('Growth Index'!C$3:C1411)-1</f>
        <v>-0.13021582882463267</v>
      </c>
      <c r="D1411" s="67">
        <f>'Growth Index'!D1411/MAX('Growth Index'!D$3:D1411)-1</f>
        <v>-2.0077299160217832E-2</v>
      </c>
      <c r="E1411" s="67">
        <f>'Growth Index'!E1411/MAX('Growth Index'!E$3:E1411)-1</f>
        <v>-1.1049740268211927E-2</v>
      </c>
    </row>
    <row r="1412" spans="1:5" x14ac:dyDescent="0.25">
      <c r="A1412" s="60">
        <f>'Daily Prices'!A1412</f>
        <v>44333</v>
      </c>
      <c r="B1412" s="68">
        <f>'Growth Index'!B1412/MAX('Growth Index'!B$3:B1412)-1</f>
        <v>-4.9342209332222997E-2</v>
      </c>
      <c r="C1412" s="68">
        <f>'Growth Index'!C1412/MAX('Growth Index'!C$3:C1412)-1</f>
        <v>-0.12182251434227087</v>
      </c>
      <c r="D1412" s="68">
        <f>'Growth Index'!D1412/MAX('Growth Index'!D$3:D1412)-1</f>
        <v>-5.2096784248071293E-3</v>
      </c>
      <c r="E1412" s="68">
        <f>'Growth Index'!E1412/MAX('Growth Index'!E$3:E1412)-1</f>
        <v>0</v>
      </c>
    </row>
    <row r="1413" spans="1:5" x14ac:dyDescent="0.25">
      <c r="A1413" s="63">
        <f>'Daily Prices'!A1413</f>
        <v>44334</v>
      </c>
      <c r="B1413" s="67">
        <f>'Growth Index'!B1413/MAX('Growth Index'!B$3:B1413)-1</f>
        <v>-3.759625556020163E-2</v>
      </c>
      <c r="C1413" s="67">
        <f>'Growth Index'!C1413/MAX('Growth Index'!C$3:C1413)-1</f>
        <v>-0.11952750575188931</v>
      </c>
      <c r="D1413" s="67">
        <f>'Growth Index'!D1413/MAX('Growth Index'!D$3:D1413)-1</f>
        <v>0</v>
      </c>
      <c r="E1413" s="67">
        <f>'Growth Index'!E1413/MAX('Growth Index'!E$3:E1413)-1</f>
        <v>0</v>
      </c>
    </row>
    <row r="1414" spans="1:5" x14ac:dyDescent="0.25">
      <c r="A1414" s="60">
        <f>'Daily Prices'!A1414</f>
        <v>44335</v>
      </c>
      <c r="B1414" s="68">
        <f>'Growth Index'!B1414/MAX('Growth Index'!B$3:B1414)-1</f>
        <v>-4.3169927290513277E-2</v>
      </c>
      <c r="C1414" s="68">
        <f>'Growth Index'!C1414/MAX('Growth Index'!C$3:C1414)-1</f>
        <v>-0.10749264161216088</v>
      </c>
      <c r="D1414" s="68">
        <f>'Growth Index'!D1414/MAX('Growth Index'!D$3:D1414)-1</f>
        <v>0</v>
      </c>
      <c r="E1414" s="68">
        <f>'Growth Index'!E1414/MAX('Growth Index'!E$3:E1414)-1</f>
        <v>0</v>
      </c>
    </row>
    <row r="1415" spans="1:5" x14ac:dyDescent="0.25">
      <c r="A1415" s="63">
        <f>'Daily Prices'!A1415</f>
        <v>44336</v>
      </c>
      <c r="B1415" s="67">
        <f>'Growth Index'!B1415/MAX('Growth Index'!B$3:B1415)-1</f>
        <v>-4.9646499711527681E-2</v>
      </c>
      <c r="C1415" s="67">
        <f>'Growth Index'!C1415/MAX('Growth Index'!C$3:C1415)-1</f>
        <v>-0.11415864622193705</v>
      </c>
      <c r="D1415" s="67">
        <f>'Growth Index'!D1415/MAX('Growth Index'!D$3:D1415)-1</f>
        <v>-5.575015596967603E-3</v>
      </c>
      <c r="E1415" s="67">
        <f>'Growth Index'!E1415/MAX('Growth Index'!E$3:E1415)-1</f>
        <v>-6.6906791895782192E-3</v>
      </c>
    </row>
    <row r="1416" spans="1:5" x14ac:dyDescent="0.25">
      <c r="A1416" s="60">
        <f>'Daily Prices'!A1416</f>
        <v>44337</v>
      </c>
      <c r="B1416" s="68">
        <f>'Growth Index'!B1416/MAX('Growth Index'!B$3:B1416)-1</f>
        <v>-3.0940023350019996E-2</v>
      </c>
      <c r="C1416" s="68">
        <f>'Growth Index'!C1416/MAX('Growth Index'!C$3:C1416)-1</f>
        <v>-0.11742962912072319</v>
      </c>
      <c r="D1416" s="68">
        <f>'Growth Index'!D1416/MAX('Growth Index'!D$3:D1416)-1</f>
        <v>0</v>
      </c>
      <c r="E1416" s="68">
        <f>'Growth Index'!E1416/MAX('Growth Index'!E$3:E1416)-1</f>
        <v>0</v>
      </c>
    </row>
    <row r="1417" spans="1:5" x14ac:dyDescent="0.25">
      <c r="A1417" s="63">
        <f>'Daily Prices'!A1417</f>
        <v>44340</v>
      </c>
      <c r="B1417" s="67">
        <f>'Growth Index'!B1417/MAX('Growth Index'!B$3:B1417)-1</f>
        <v>-2.8803663295696502E-2</v>
      </c>
      <c r="C1417" s="67">
        <f>'Growth Index'!C1417/MAX('Growth Index'!C$3:C1417)-1</f>
        <v>-0.11507683045385952</v>
      </c>
      <c r="D1417" s="67">
        <f>'Growth Index'!D1417/MAX('Growth Index'!D$3:D1417)-1</f>
        <v>0</v>
      </c>
      <c r="E1417" s="67">
        <f>'Growth Index'!E1417/MAX('Growth Index'!E$3:E1417)-1</f>
        <v>0</v>
      </c>
    </row>
    <row r="1418" spans="1:5" x14ac:dyDescent="0.25">
      <c r="A1418" s="60">
        <f>'Daily Prices'!A1418</f>
        <v>44341</v>
      </c>
      <c r="B1418" s="68">
        <f>'Growth Index'!B1418/MAX('Growth Index'!B$3:B1418)-1</f>
        <v>-2.9079192769584927E-2</v>
      </c>
      <c r="C1418" s="68">
        <f>'Growth Index'!C1418/MAX('Growth Index'!C$3:C1418)-1</f>
        <v>-0.1132174105293392</v>
      </c>
      <c r="D1418" s="68">
        <f>'Growth Index'!D1418/MAX('Growth Index'!D$3:D1418)-1</f>
        <v>0</v>
      </c>
      <c r="E1418" s="68">
        <f>'Growth Index'!E1418/MAX('Growth Index'!E$3:E1418)-1</f>
        <v>0</v>
      </c>
    </row>
    <row r="1419" spans="1:5" x14ac:dyDescent="0.25">
      <c r="A1419" s="63">
        <f>'Daily Prices'!A1419</f>
        <v>44342</v>
      </c>
      <c r="B1419" s="67">
        <f>'Growth Index'!B1419/MAX('Growth Index'!B$3:B1419)-1</f>
        <v>-2.1793288470155492E-2</v>
      </c>
      <c r="C1419" s="67">
        <f>'Growth Index'!C1419/MAX('Growth Index'!C$3:C1419)-1</f>
        <v>-0.10729919013826228</v>
      </c>
      <c r="D1419" s="67">
        <f>'Growth Index'!D1419/MAX('Growth Index'!D$3:D1419)-1</f>
        <v>0</v>
      </c>
      <c r="E1419" s="67">
        <f>'Growth Index'!E1419/MAX('Growth Index'!E$3:E1419)-1</f>
        <v>0</v>
      </c>
    </row>
    <row r="1420" spans="1:5" x14ac:dyDescent="0.25">
      <c r="A1420" s="60">
        <f>'Daily Prices'!A1420</f>
        <v>44343</v>
      </c>
      <c r="B1420" s="68">
        <f>'Growth Index'!B1420/MAX('Growth Index'!B$3:B1420)-1</f>
        <v>-1.9919994830706389E-2</v>
      </c>
      <c r="C1420" s="68">
        <f>'Growth Index'!C1420/MAX('Growth Index'!C$3:C1420)-1</f>
        <v>-0.11248912642583353</v>
      </c>
      <c r="D1420" s="68">
        <f>'Growth Index'!D1420/MAX('Growth Index'!D$3:D1420)-1</f>
        <v>0</v>
      </c>
      <c r="E1420" s="68">
        <f>'Growth Index'!E1420/MAX('Growth Index'!E$3:E1420)-1</f>
        <v>-1.5819263049432486E-4</v>
      </c>
    </row>
    <row r="1421" spans="1:5" x14ac:dyDescent="0.25">
      <c r="A1421" s="63">
        <f>'Daily Prices'!A1421</f>
        <v>44344</v>
      </c>
      <c r="B1421" s="67">
        <f>'Growth Index'!B1421/MAX('Growth Index'!B$3:B1421)-1</f>
        <v>-1.4020941390451624E-2</v>
      </c>
      <c r="C1421" s="67">
        <f>'Growth Index'!C1421/MAX('Growth Index'!C$3:C1421)-1</f>
        <v>-0.11143398939813709</v>
      </c>
      <c r="D1421" s="67">
        <f>'Growth Index'!D1421/MAX('Growth Index'!D$3:D1421)-1</f>
        <v>-1.5994069226210605E-4</v>
      </c>
      <c r="E1421" s="67">
        <f>'Growth Index'!E1421/MAX('Growth Index'!E$3:E1421)-1</f>
        <v>0</v>
      </c>
    </row>
    <row r="1422" spans="1:5" x14ac:dyDescent="0.25">
      <c r="A1422" s="60">
        <f>'Daily Prices'!A1422</f>
        <v>44347</v>
      </c>
      <c r="B1422" s="68">
        <f>'Growth Index'!B1422/MAX('Growth Index'!B$3:B1422)-1</f>
        <v>-4.154800396440339E-3</v>
      </c>
      <c r="C1422" s="68">
        <f>'Growth Index'!C1422/MAX('Growth Index'!C$3:C1422)-1</f>
        <v>-0.11143398939813709</v>
      </c>
      <c r="D1422" s="68">
        <f>'Growth Index'!D1422/MAX('Growth Index'!D$3:D1422)-1</f>
        <v>0</v>
      </c>
      <c r="E1422" s="68">
        <f>'Growth Index'!E1422/MAX('Growth Index'!E$3:E1422)-1</f>
        <v>0</v>
      </c>
    </row>
    <row r="1423" spans="1:5" x14ac:dyDescent="0.25">
      <c r="A1423" s="63">
        <f>'Daily Prices'!A1423</f>
        <v>44348</v>
      </c>
      <c r="B1423" s="67">
        <f>'Growth Index'!B1423/MAX('Growth Index'!B$3:B1423)-1</f>
        <v>-4.2038856750176157E-3</v>
      </c>
      <c r="C1423" s="67">
        <f>'Growth Index'!C1423/MAX('Growth Index'!C$3:C1423)-1</f>
        <v>-0.10651828155170318</v>
      </c>
      <c r="D1423" s="67">
        <f>'Growth Index'!D1423/MAX('Growth Index'!D$3:D1423)-1</f>
        <v>0</v>
      </c>
      <c r="E1423" s="67">
        <f>'Growth Index'!E1423/MAX('Growth Index'!E$3:E1423)-1</f>
        <v>0</v>
      </c>
    </row>
    <row r="1424" spans="1:5" x14ac:dyDescent="0.25">
      <c r="A1424" s="60">
        <f>'Daily Prices'!A1424</f>
        <v>44351</v>
      </c>
      <c r="B1424" s="68">
        <f>'Growth Index'!B1424/MAX('Growth Index'!B$3:B1424)-1</f>
        <v>-1.0369265099429148E-3</v>
      </c>
      <c r="C1424" s="68">
        <f>'Growth Index'!C1424/MAX('Growth Index'!C$3:C1424)-1</f>
        <v>-0.11030117475925838</v>
      </c>
      <c r="D1424" s="68">
        <f>'Growth Index'!D1424/MAX('Growth Index'!D$3:D1424)-1</f>
        <v>0</v>
      </c>
      <c r="E1424" s="68">
        <f>'Growth Index'!E1424/MAX('Growth Index'!E$3:E1424)-1</f>
        <v>0</v>
      </c>
    </row>
    <row r="1425" spans="1:5" x14ac:dyDescent="0.25">
      <c r="A1425" s="63">
        <f>'Daily Prices'!A1425</f>
        <v>44354</v>
      </c>
      <c r="B1425" s="67">
        <f>'Growth Index'!B1425/MAX('Growth Index'!B$3:B1425)-1</f>
        <v>0</v>
      </c>
      <c r="C1425" s="67">
        <f>'Growth Index'!C1425/MAX('Growth Index'!C$3:C1425)-1</f>
        <v>-0.1121692470527702</v>
      </c>
      <c r="D1425" s="67">
        <f>'Growth Index'!D1425/MAX('Growth Index'!D$3:D1425)-1</f>
        <v>0</v>
      </c>
      <c r="E1425" s="67">
        <f>'Growth Index'!E1425/MAX('Growth Index'!E$3:E1425)-1</f>
        <v>0</v>
      </c>
    </row>
    <row r="1426" spans="1:5" x14ac:dyDescent="0.25">
      <c r="A1426" s="60">
        <f>'Daily Prices'!A1426</f>
        <v>44355</v>
      </c>
      <c r="B1426" s="68">
        <f>'Growth Index'!B1426/MAX('Growth Index'!B$3:B1426)-1</f>
        <v>-1.0116855993033136E-3</v>
      </c>
      <c r="C1426" s="68">
        <f>'Growth Index'!C1426/MAX('Growth Index'!C$3:C1426)-1</f>
        <v>-0.10819412919975757</v>
      </c>
      <c r="D1426" s="68">
        <f>'Growth Index'!D1426/MAX('Growth Index'!D$3:D1426)-1</f>
        <v>0</v>
      </c>
      <c r="E1426" s="68">
        <f>'Growth Index'!E1426/MAX('Growth Index'!E$3:E1426)-1</f>
        <v>0</v>
      </c>
    </row>
    <row r="1427" spans="1:5" x14ac:dyDescent="0.25">
      <c r="A1427" s="63">
        <f>'Daily Prices'!A1427</f>
        <v>44356</v>
      </c>
      <c r="B1427" s="67">
        <f>'Growth Index'!B1427/MAX('Growth Index'!B$3:B1427)-1</f>
        <v>-7.3931017718639191E-3</v>
      </c>
      <c r="C1427" s="67">
        <f>'Growth Index'!C1427/MAX('Growth Index'!C$3:C1427)-1</f>
        <v>-0.10709392236939708</v>
      </c>
      <c r="D1427" s="67">
        <f>'Growth Index'!D1427/MAX('Growth Index'!D$3:D1427)-1</f>
        <v>-5.6472287069682103E-3</v>
      </c>
      <c r="E1427" s="67">
        <f>'Growth Index'!E1427/MAX('Growth Index'!E$3:E1427)-1</f>
        <v>-3.1170585332126466E-3</v>
      </c>
    </row>
    <row r="1428" spans="1:5" x14ac:dyDescent="0.25">
      <c r="A1428" s="60">
        <f>'Daily Prices'!A1428</f>
        <v>44357</v>
      </c>
      <c r="B1428" s="68">
        <f>'Growth Index'!B1428/MAX('Growth Index'!B$3:B1428)-1</f>
        <v>-5.3584556487473733E-4</v>
      </c>
      <c r="C1428" s="68">
        <f>'Growth Index'!C1428/MAX('Growth Index'!C$3:C1428)-1</f>
        <v>-0.10893713524453441</v>
      </c>
      <c r="D1428" s="68">
        <f>'Growth Index'!D1428/MAX('Growth Index'!D$3:D1428)-1</f>
        <v>-1.126256622186772E-2</v>
      </c>
      <c r="E1428" s="68">
        <f>'Growth Index'!E1428/MAX('Growth Index'!E$3:E1428)-1</f>
        <v>-3.5630476788608423E-3</v>
      </c>
    </row>
    <row r="1429" spans="1:5" x14ac:dyDescent="0.25">
      <c r="A1429" s="63">
        <f>'Daily Prices'!A1429</f>
        <v>44361</v>
      </c>
      <c r="B1429" s="67">
        <f>'Growth Index'!B1429/MAX('Growth Index'!B$3:B1429)-1</f>
        <v>0</v>
      </c>
      <c r="C1429" s="67">
        <f>'Growth Index'!C1429/MAX('Growth Index'!C$3:C1429)-1</f>
        <v>-0.11850988384646688</v>
      </c>
      <c r="D1429" s="67">
        <f>'Growth Index'!D1429/MAX('Growth Index'!D$3:D1429)-1</f>
        <v>-1.6846192641553626E-2</v>
      </c>
      <c r="E1429" s="67">
        <f>'Growth Index'!E1429/MAX('Growth Index'!E$3:E1429)-1</f>
        <v>-8.0981250772560465E-3</v>
      </c>
    </row>
    <row r="1430" spans="1:5" x14ac:dyDescent="0.25">
      <c r="A1430" s="60">
        <f>'Daily Prices'!A1430</f>
        <v>44362</v>
      </c>
      <c r="B1430" s="68">
        <f>'Growth Index'!B1430/MAX('Growth Index'!B$3:B1430)-1</f>
        <v>0</v>
      </c>
      <c r="C1430" s="68">
        <f>'Growth Index'!C1430/MAX('Growth Index'!C$3:C1430)-1</f>
        <v>-0.11654831431189583</v>
      </c>
      <c r="D1430" s="68">
        <f>'Growth Index'!D1430/MAX('Growth Index'!D$3:D1430)-1</f>
        <v>-1.6645276628547201E-2</v>
      </c>
      <c r="E1430" s="68">
        <f>'Growth Index'!E1430/MAX('Growth Index'!E$3:E1430)-1</f>
        <v>-5.9000603815485553E-3</v>
      </c>
    </row>
    <row r="1431" spans="1:5" x14ac:dyDescent="0.25">
      <c r="A1431" s="63">
        <f>'Daily Prices'!A1431</f>
        <v>44363</v>
      </c>
      <c r="B1431" s="67">
        <f>'Growth Index'!B1431/MAX('Growth Index'!B$3:B1431)-1</f>
        <v>-5.1365232822434548E-3</v>
      </c>
      <c r="C1431" s="67">
        <f>'Growth Index'!C1431/MAX('Growth Index'!C$3:C1431)-1</f>
        <v>-0.11920355847400099</v>
      </c>
      <c r="D1431" s="67">
        <f>'Growth Index'!D1431/MAX('Growth Index'!D$3:D1431)-1</f>
        <v>-2.0908591414735667E-2</v>
      </c>
      <c r="E1431" s="67">
        <f>'Growth Index'!E1431/MAX('Growth Index'!E$3:E1431)-1</f>
        <v>-9.9200162687398397E-3</v>
      </c>
    </row>
    <row r="1432" spans="1:5" x14ac:dyDescent="0.25">
      <c r="A1432" s="60">
        <f>'Daily Prices'!A1432</f>
        <v>44364</v>
      </c>
      <c r="B1432" s="68">
        <f>'Growth Index'!B1432/MAX('Growth Index'!B$3:B1432)-1</f>
        <v>-8.5217738978513591E-3</v>
      </c>
      <c r="C1432" s="68">
        <f>'Growth Index'!C1432/MAX('Growth Index'!C$3:C1432)-1</f>
        <v>-0.1463735467894296</v>
      </c>
      <c r="D1432" s="68">
        <f>'Growth Index'!D1432/MAX('Growth Index'!D$3:D1432)-1</f>
        <v>-3.0581262326607406E-2</v>
      </c>
      <c r="E1432" s="68">
        <f>'Growth Index'!E1432/MAX('Growth Index'!E$3:E1432)-1</f>
        <v>-2.6081503350746327E-2</v>
      </c>
    </row>
    <row r="1433" spans="1:5" x14ac:dyDescent="0.25">
      <c r="A1433" s="63">
        <f>'Daily Prices'!A1433</f>
        <v>44365</v>
      </c>
      <c r="B1433" s="67">
        <f>'Growth Index'!B1433/MAX('Growth Index'!B$3:B1433)-1</f>
        <v>-8.1215696269213433E-3</v>
      </c>
      <c r="C1433" s="67">
        <f>'Growth Index'!C1433/MAX('Growth Index'!C$3:C1433)-1</f>
        <v>-0.15125929419397721</v>
      </c>
      <c r="D1433" s="67">
        <f>'Growth Index'!D1433/MAX('Growth Index'!D$3:D1433)-1</f>
        <v>-4.034209026459401E-2</v>
      </c>
      <c r="E1433" s="67">
        <f>'Growth Index'!E1433/MAX('Growth Index'!E$3:E1433)-1</f>
        <v>-3.1135105380087125E-2</v>
      </c>
    </row>
    <row r="1434" spans="1:5" x14ac:dyDescent="0.25">
      <c r="A1434" s="60">
        <f>'Daily Prices'!A1434</f>
        <v>44368</v>
      </c>
      <c r="B1434" s="68">
        <f>'Growth Index'!B1434/MAX('Growth Index'!B$3:B1434)-1</f>
        <v>-3.7630949888246557E-3</v>
      </c>
      <c r="C1434" s="68">
        <f>'Growth Index'!C1434/MAX('Growth Index'!C$3:C1434)-1</f>
        <v>-0.14986167832196651</v>
      </c>
      <c r="D1434" s="68">
        <f>'Growth Index'!D1434/MAX('Growth Index'!D$3:D1434)-1</f>
        <v>-3.5932188795446907E-2</v>
      </c>
      <c r="E1434" s="68">
        <f>'Growth Index'!E1434/MAX('Growth Index'!E$3:E1434)-1</f>
        <v>-2.7884068053569688E-2</v>
      </c>
    </row>
    <row r="1435" spans="1:5" x14ac:dyDescent="0.25">
      <c r="A1435" s="63">
        <f>'Daily Prices'!A1435</f>
        <v>44369</v>
      </c>
      <c r="B1435" s="67">
        <f>'Growth Index'!B1435/MAX('Growth Index'!B$3:B1435)-1</f>
        <v>-3.4930708003420019E-3</v>
      </c>
      <c r="C1435" s="67">
        <f>'Growth Index'!C1435/MAX('Growth Index'!C$3:C1435)-1</f>
        <v>-0.1479602233809223</v>
      </c>
      <c r="D1435" s="67">
        <f>'Growth Index'!D1435/MAX('Growth Index'!D$3:D1435)-1</f>
        <v>-3.414752155746803E-2</v>
      </c>
      <c r="E1435" s="67">
        <f>'Growth Index'!E1435/MAX('Growth Index'!E$3:E1435)-1</f>
        <v>-2.6395442346572651E-2</v>
      </c>
    </row>
    <row r="1436" spans="1:5" x14ac:dyDescent="0.25">
      <c r="A1436" s="60">
        <f>'Daily Prices'!A1436</f>
        <v>44370</v>
      </c>
      <c r="B1436" s="68">
        <f>'Growth Index'!B1436/MAX('Growth Index'!B$3:B1436)-1</f>
        <v>-8.8486452839089402E-3</v>
      </c>
      <c r="C1436" s="68">
        <f>'Growth Index'!C1436/MAX('Growth Index'!C$3:C1436)-1</f>
        <v>-0.14186004496132631</v>
      </c>
      <c r="D1436" s="68">
        <f>'Growth Index'!D1436/MAX('Growth Index'!D$3:D1436)-1</f>
        <v>-3.8364707667201015E-2</v>
      </c>
      <c r="E1436" s="68">
        <f>'Growth Index'!E1436/MAX('Growth Index'!E$3:E1436)-1</f>
        <v>-2.6452290700258896E-2</v>
      </c>
    </row>
    <row r="1437" spans="1:5" x14ac:dyDescent="0.25">
      <c r="A1437" s="63">
        <f>'Daily Prices'!A1437</f>
        <v>44371</v>
      </c>
      <c r="B1437" s="67">
        <f>'Growth Index'!B1437/MAX('Growth Index'!B$3:B1437)-1</f>
        <v>-1.4031783268162457E-3</v>
      </c>
      <c r="C1437" s="67">
        <f>'Growth Index'!C1437/MAX('Growth Index'!C$3:C1437)-1</f>
        <v>-0.14482231908283905</v>
      </c>
      <c r="D1437" s="67">
        <f>'Growth Index'!D1437/MAX('Growth Index'!D$3:D1437)-1</f>
        <v>-3.7003399170913887E-2</v>
      </c>
      <c r="E1437" s="67">
        <f>'Growth Index'!E1437/MAX('Growth Index'!E$3:E1437)-1</f>
        <v>-2.5189133609196279E-2</v>
      </c>
    </row>
    <row r="1438" spans="1:5" x14ac:dyDescent="0.25">
      <c r="A1438" s="60">
        <f>'Daily Prices'!A1438</f>
        <v>44372</v>
      </c>
      <c r="B1438" s="68">
        <f>'Growth Index'!B1438/MAX('Growth Index'!B$3:B1438)-1</f>
        <v>0</v>
      </c>
      <c r="C1438" s="68">
        <f>'Growth Index'!C1438/MAX('Growth Index'!C$3:C1438)-1</f>
        <v>-0.14448132534663671</v>
      </c>
      <c r="D1438" s="68">
        <f>'Growth Index'!D1438/MAX('Growth Index'!D$3:D1438)-1</f>
        <v>-2.7706933242579335E-2</v>
      </c>
      <c r="E1438" s="68">
        <f>'Growth Index'!E1438/MAX('Growth Index'!E$3:E1438)-1</f>
        <v>-2.0956133180237257E-2</v>
      </c>
    </row>
    <row r="1439" spans="1:5" x14ac:dyDescent="0.25">
      <c r="A1439" s="63">
        <f>'Daily Prices'!A1439</f>
        <v>44375</v>
      </c>
      <c r="B1439" s="67">
        <f>'Growth Index'!B1439/MAX('Growth Index'!B$3:B1439)-1</f>
        <v>-3.579591059355014E-3</v>
      </c>
      <c r="C1439" s="67">
        <f>'Growth Index'!C1439/MAX('Growth Index'!C$3:C1439)-1</f>
        <v>-0.14602067218834169</v>
      </c>
      <c r="D1439" s="67">
        <f>'Growth Index'!D1439/MAX('Growth Index'!D$3:D1439)-1</f>
        <v>-2.851879794819645E-2</v>
      </c>
      <c r="E1439" s="67">
        <f>'Growth Index'!E1439/MAX('Growth Index'!E$3:E1439)-1</f>
        <v>-2.2957399655306077E-2</v>
      </c>
    </row>
    <row r="1440" spans="1:5" x14ac:dyDescent="0.25">
      <c r="A1440" s="60">
        <f>'Daily Prices'!A1440</f>
        <v>44376</v>
      </c>
      <c r="B1440" s="68">
        <f>'Growth Index'!B1440/MAX('Growth Index'!B$3:B1440)-1</f>
        <v>-7.0926729578286718E-3</v>
      </c>
      <c r="C1440" s="68">
        <f>'Growth Index'!C1440/MAX('Growth Index'!C$3:C1440)-1</f>
        <v>-0.15846671756498176</v>
      </c>
      <c r="D1440" s="68">
        <f>'Growth Index'!D1440/MAX('Growth Index'!D$3:D1440)-1</f>
        <v>-3.2923574008848489E-2</v>
      </c>
      <c r="E1440" s="68">
        <f>'Growth Index'!E1440/MAX('Growth Index'!E$3:E1440)-1</f>
        <v>-3.1015662166797076E-2</v>
      </c>
    </row>
    <row r="1441" spans="1:5" x14ac:dyDescent="0.25">
      <c r="A1441" s="63">
        <f>'Daily Prices'!A1441</f>
        <v>44377</v>
      </c>
      <c r="B1441" s="67">
        <f>'Growth Index'!B1441/MAX('Growth Index'!B$3:B1441)-1</f>
        <v>-8.3576696399284556E-3</v>
      </c>
      <c r="C1441" s="67">
        <f>'Growth Index'!C1441/MAX('Growth Index'!C$3:C1441)-1</f>
        <v>-0.15347197613909158</v>
      </c>
      <c r="D1441" s="67">
        <f>'Growth Index'!D1441/MAX('Growth Index'!D$3:D1441)-1</f>
        <v>-3.2224468290122821E-2</v>
      </c>
      <c r="E1441" s="67">
        <f>'Growth Index'!E1441/MAX('Growth Index'!E$3:E1441)-1</f>
        <v>-2.8875392080481621E-2</v>
      </c>
    </row>
    <row r="1442" spans="1:5" x14ac:dyDescent="0.25">
      <c r="A1442" s="60">
        <f>'Daily Prices'!A1442</f>
        <v>44378</v>
      </c>
      <c r="B1442" s="68">
        <f>'Growth Index'!B1442/MAX('Growth Index'!B$3:B1442)-1</f>
        <v>-1.1458470319531067E-2</v>
      </c>
      <c r="C1442" s="68">
        <f>'Growth Index'!C1442/MAX('Growth Index'!C$3:C1442)-1</f>
        <v>-0.14230241346856121</v>
      </c>
      <c r="D1442" s="68">
        <f>'Growth Index'!D1442/MAX('Growth Index'!D$3:D1442)-1</f>
        <v>-2.869501510755057E-2</v>
      </c>
      <c r="E1442" s="68">
        <f>'Growth Index'!E1442/MAX('Growth Index'!E$3:E1442)-1</f>
        <v>-2.3598461073406019E-2</v>
      </c>
    </row>
    <row r="1443" spans="1:5" x14ac:dyDescent="0.25">
      <c r="A1443" s="63">
        <f>'Daily Prices'!A1443</f>
        <v>44382</v>
      </c>
      <c r="B1443" s="67">
        <f>'Growth Index'!B1443/MAX('Growth Index'!B$3:B1443)-1</f>
        <v>-8.510149449105775E-4</v>
      </c>
      <c r="C1443" s="67">
        <f>'Growth Index'!C1443/MAX('Growth Index'!C$3:C1443)-1</f>
        <v>-0.1406959139122872</v>
      </c>
      <c r="D1443" s="67">
        <f>'Growth Index'!D1443/MAX('Growth Index'!D$3:D1443)-1</f>
        <v>-2.5152690097411501E-2</v>
      </c>
      <c r="E1443" s="67">
        <f>'Growth Index'!E1443/MAX('Growth Index'!E$3:E1443)-1</f>
        <v>-1.8655496384022641E-2</v>
      </c>
    </row>
    <row r="1444" spans="1:5" x14ac:dyDescent="0.25">
      <c r="A1444" s="60">
        <f>'Daily Prices'!A1444</f>
        <v>44383</v>
      </c>
      <c r="B1444" s="68">
        <f>'Growth Index'!B1444/MAX('Growth Index'!B$3:B1444)-1</f>
        <v>-1.2066122198488571E-3</v>
      </c>
      <c r="C1444" s="68">
        <f>'Growth Index'!C1444/MAX('Growth Index'!C$3:C1444)-1</f>
        <v>-0.12629863018793552</v>
      </c>
      <c r="D1444" s="68">
        <f>'Growth Index'!D1444/MAX('Growth Index'!D$3:D1444)-1</f>
        <v>-2.1597446316471536E-2</v>
      </c>
      <c r="E1444" s="68">
        <f>'Growth Index'!E1444/MAX('Growth Index'!E$3:E1444)-1</f>
        <v>-1.1109784785488297E-2</v>
      </c>
    </row>
    <row r="1445" spans="1:5" x14ac:dyDescent="0.25">
      <c r="A1445" s="63">
        <f>'Daily Prices'!A1445</f>
        <v>44384</v>
      </c>
      <c r="B1445" s="67">
        <f>'Growth Index'!B1445/MAX('Growth Index'!B$3:B1445)-1</f>
        <v>0</v>
      </c>
      <c r="C1445" s="67">
        <f>'Growth Index'!C1445/MAX('Growth Index'!C$3:C1445)-1</f>
        <v>-0.12832063716561859</v>
      </c>
      <c r="D1445" s="67">
        <f>'Growth Index'!D1445/MAX('Growth Index'!D$3:D1445)-1</f>
        <v>-2.5885363063436251E-2</v>
      </c>
      <c r="E1445" s="67">
        <f>'Growth Index'!E1445/MAX('Growth Index'!E$3:E1445)-1</f>
        <v>-1.2238976054755768E-2</v>
      </c>
    </row>
    <row r="1446" spans="1:5" x14ac:dyDescent="0.25">
      <c r="A1446" s="60">
        <f>'Daily Prices'!A1446</f>
        <v>44386</v>
      </c>
      <c r="B1446" s="68">
        <f>'Growth Index'!B1446/MAX('Growth Index'!B$3:B1446)-1</f>
        <v>-1.2601508328376143E-2</v>
      </c>
      <c r="C1446" s="68">
        <f>'Growth Index'!C1446/MAX('Growth Index'!C$3:C1446)-1</f>
        <v>-0.13077752254006725</v>
      </c>
      <c r="D1446" s="68">
        <f>'Growth Index'!D1446/MAX('Growth Index'!D$3:D1446)-1</f>
        <v>0</v>
      </c>
      <c r="E1446" s="68">
        <f>'Growth Index'!E1446/MAX('Growth Index'!E$3:E1446)-1</f>
        <v>-3.0661688418914812E-3</v>
      </c>
    </row>
    <row r="1447" spans="1:5" x14ac:dyDescent="0.25">
      <c r="A1447" s="63">
        <f>'Daily Prices'!A1447</f>
        <v>44389</v>
      </c>
      <c r="B1447" s="67">
        <f>'Growth Index'!B1447/MAX('Growth Index'!B$3:B1447)-1</f>
        <v>-1.2855962405635135E-2</v>
      </c>
      <c r="C1447" s="67">
        <f>'Growth Index'!C1447/MAX('Growth Index'!C$3:C1447)-1</f>
        <v>-0.13746664318043533</v>
      </c>
      <c r="D1447" s="67">
        <f>'Growth Index'!D1447/MAX('Growth Index'!D$3:D1447)-1</f>
        <v>-2.1698534737119246E-2</v>
      </c>
      <c r="E1447" s="67">
        <f>'Growth Index'!E1447/MAX('Growth Index'!E$3:E1447)-1</f>
        <v>-1.2701613721830762E-2</v>
      </c>
    </row>
    <row r="1448" spans="1:5" x14ac:dyDescent="0.25">
      <c r="A1448" s="60">
        <f>'Daily Prices'!A1448</f>
        <v>44390</v>
      </c>
      <c r="B1448" s="68">
        <f>'Growth Index'!B1448/MAX('Growth Index'!B$3:B1448)-1</f>
        <v>-5.3723737511957026E-3</v>
      </c>
      <c r="C1448" s="68">
        <f>'Growth Index'!C1448/MAX('Growth Index'!C$3:C1448)-1</f>
        <v>-0.12674635799835254</v>
      </c>
      <c r="D1448" s="68">
        <f>'Growth Index'!D1448/MAX('Growth Index'!D$3:D1448)-1</f>
        <v>-4.2926243064501102E-2</v>
      </c>
      <c r="E1448" s="68">
        <f>'Growth Index'!E1448/MAX('Growth Index'!E$3:E1448)-1</f>
        <v>-1.1974676904708992E-2</v>
      </c>
    </row>
    <row r="1449" spans="1:5" x14ac:dyDescent="0.25">
      <c r="A1449" s="63">
        <f>'Daily Prices'!A1449</f>
        <v>44391</v>
      </c>
      <c r="B1449" s="67">
        <f>'Growth Index'!B1449/MAX('Growth Index'!B$3:B1449)-1</f>
        <v>-2.8406499247191075E-3</v>
      </c>
      <c r="C1449" s="67">
        <f>'Growth Index'!C1449/MAX('Growth Index'!C$3:C1449)-1</f>
        <v>-0.12244742200728886</v>
      </c>
      <c r="D1449" s="67">
        <f>'Growth Index'!D1449/MAX('Growth Index'!D$3:D1449)-1</f>
        <v>-3.9149272237305133E-2</v>
      </c>
      <c r="E1449" s="67">
        <f>'Growth Index'!E1449/MAX('Growth Index'!E$3:E1449)-1</f>
        <v>-8.1048882508956144E-3</v>
      </c>
    </row>
    <row r="1450" spans="1:5" x14ac:dyDescent="0.25">
      <c r="A1450" s="60">
        <f>'Daily Prices'!A1450</f>
        <v>44392</v>
      </c>
      <c r="B1450" s="68">
        <f>'Growth Index'!B1450/MAX('Growth Index'!B$3:B1450)-1</f>
        <v>0</v>
      </c>
      <c r="C1450" s="68">
        <f>'Growth Index'!C1450/MAX('Growth Index'!C$3:C1450)-1</f>
        <v>-0.12212140849202857</v>
      </c>
      <c r="D1450" s="68">
        <f>'Growth Index'!D1450/MAX('Growth Index'!D$3:D1450)-1</f>
        <v>-3.6870429503578217E-2</v>
      </c>
      <c r="E1450" s="68">
        <f>'Growth Index'!E1450/MAX('Growth Index'!E$3:E1450)-1</f>
        <v>-5.8185809208393113E-3</v>
      </c>
    </row>
    <row r="1451" spans="1:5" x14ac:dyDescent="0.25">
      <c r="A1451" s="63">
        <f>'Daily Prices'!A1451</f>
        <v>44393</v>
      </c>
      <c r="B1451" s="67">
        <f>'Growth Index'!B1451/MAX('Growth Index'!B$3:B1451)-1</f>
        <v>-3.5346889558374173E-4</v>
      </c>
      <c r="C1451" s="67">
        <f>'Growth Index'!C1451/MAX('Growth Index'!C$3:C1451)-1</f>
        <v>-0.1213324932356552</v>
      </c>
      <c r="D1451" s="67">
        <f>'Growth Index'!D1451/MAX('Growth Index'!D$3:D1451)-1</f>
        <v>-3.7005070123648398E-2</v>
      </c>
      <c r="E1451" s="67">
        <f>'Growth Index'!E1451/MAX('Growth Index'!E$3:E1451)-1</f>
        <v>-5.6083262076555007E-3</v>
      </c>
    </row>
    <row r="1452" spans="1:5" x14ac:dyDescent="0.25">
      <c r="A1452" s="60">
        <f>'Daily Prices'!A1452</f>
        <v>44396</v>
      </c>
      <c r="B1452" s="68">
        <f>'Growth Index'!B1452/MAX('Growth Index'!B$3:B1452)-1</f>
        <v>-1.1389448793568735E-2</v>
      </c>
      <c r="C1452" s="68">
        <f>'Growth Index'!C1452/MAX('Growth Index'!C$3:C1452)-1</f>
        <v>-0.12114898552910758</v>
      </c>
      <c r="D1452" s="68">
        <f>'Growth Index'!D1452/MAX('Growth Index'!D$3:D1452)-1</f>
        <v>-4.019122987172985E-2</v>
      </c>
      <c r="E1452" s="68">
        <f>'Growth Index'!E1452/MAX('Growth Index'!E$3:E1452)-1</f>
        <v>-9.8056573542504299E-3</v>
      </c>
    </row>
    <row r="1453" spans="1:5" x14ac:dyDescent="0.25">
      <c r="A1453" s="63">
        <f>'Daily Prices'!A1453</f>
        <v>44397</v>
      </c>
      <c r="B1453" s="67">
        <f>'Growth Index'!B1453/MAX('Growth Index'!B$3:B1453)-1</f>
        <v>-1.8065477338204294E-2</v>
      </c>
      <c r="C1453" s="67">
        <f>'Growth Index'!C1453/MAX('Growth Index'!C$3:C1453)-1</f>
        <v>-0.12262905718621875</v>
      </c>
      <c r="D1453" s="67">
        <f>'Growth Index'!D1453/MAX('Growth Index'!D$3:D1453)-1</f>
        <v>-5.1654773411893951E-2</v>
      </c>
      <c r="E1453" s="67">
        <f>'Growth Index'!E1453/MAX('Growth Index'!E$3:E1453)-1</f>
        <v>-1.602664513598806E-2</v>
      </c>
    </row>
    <row r="1454" spans="1:5" x14ac:dyDescent="0.25">
      <c r="A1454" s="60">
        <f>'Daily Prices'!A1454</f>
        <v>44399</v>
      </c>
      <c r="B1454" s="68">
        <f>'Growth Index'!B1454/MAX('Growth Index'!B$3:B1454)-1</f>
        <v>-6.0505447352606767E-3</v>
      </c>
      <c r="C1454" s="68">
        <f>'Growth Index'!C1454/MAX('Growth Index'!C$3:C1454)-1</f>
        <v>-0.13494086170363329</v>
      </c>
      <c r="D1454" s="68">
        <f>'Growth Index'!D1454/MAX('Growth Index'!D$3:D1454)-1</f>
        <v>-3.9346209263676601E-2</v>
      </c>
      <c r="E1454" s="68">
        <f>'Growth Index'!E1454/MAX('Growth Index'!E$3:E1454)-1</f>
        <v>-1.4106472678545368E-2</v>
      </c>
    </row>
    <row r="1455" spans="1:5" x14ac:dyDescent="0.25">
      <c r="A1455" s="63">
        <f>'Daily Prices'!A1455</f>
        <v>44400</v>
      </c>
      <c r="B1455" s="67">
        <f>'Growth Index'!B1455/MAX('Growth Index'!B$3:B1455)-1</f>
        <v>-3.4434529716126372E-3</v>
      </c>
      <c r="C1455" s="67">
        <f>'Growth Index'!C1455/MAX('Growth Index'!C$3:C1455)-1</f>
        <v>-0.13488617098320999</v>
      </c>
      <c r="D1455" s="67">
        <f>'Growth Index'!D1455/MAX('Growth Index'!D$3:D1455)-1</f>
        <v>-3.5900816082922615E-2</v>
      </c>
      <c r="E1455" s="67">
        <f>'Growth Index'!E1455/MAX('Growth Index'!E$3:E1455)-1</f>
        <v>-1.2244977510723398E-2</v>
      </c>
    </row>
    <row r="1456" spans="1:5" x14ac:dyDescent="0.25">
      <c r="A1456" s="60">
        <f>'Daily Prices'!A1456</f>
        <v>44403</v>
      </c>
      <c r="B1456" s="68">
        <f>'Growth Index'!B1456/MAX('Growth Index'!B$3:B1456)-1</f>
        <v>-5.7672428955859445E-3</v>
      </c>
      <c r="C1456" s="68">
        <f>'Growth Index'!C1456/MAX('Growth Index'!C$3:C1456)-1</f>
        <v>-0.13592749004848448</v>
      </c>
      <c r="D1456" s="68">
        <f>'Growth Index'!D1456/MAX('Growth Index'!D$3:D1456)-1</f>
        <v>-3.7526551331234059E-2</v>
      </c>
      <c r="E1456" s="68">
        <f>'Growth Index'!E1456/MAX('Growth Index'!E$3:E1456)-1</f>
        <v>-1.3911220920944545E-2</v>
      </c>
    </row>
    <row r="1457" spans="1:5" x14ac:dyDescent="0.25">
      <c r="A1457" s="63">
        <f>'Daily Prices'!A1457</f>
        <v>44404</v>
      </c>
      <c r="B1457" s="67">
        <f>'Growth Index'!B1457/MAX('Growth Index'!B$3:B1457)-1</f>
        <v>-1.0912388059561406E-2</v>
      </c>
      <c r="C1457" s="67">
        <f>'Growth Index'!C1457/MAX('Growth Index'!C$3:C1457)-1</f>
        <v>-0.13381301894843112</v>
      </c>
      <c r="D1457" s="67">
        <f>'Growth Index'!D1457/MAX('Growth Index'!D$3:D1457)-1</f>
        <v>-4.375116805761825E-2</v>
      </c>
      <c r="E1457" s="67">
        <f>'Growth Index'!E1457/MAX('Growth Index'!E$3:E1457)-1</f>
        <v>-1.6390101499655363E-2</v>
      </c>
    </row>
    <row r="1458" spans="1:5" x14ac:dyDescent="0.25">
      <c r="A1458" s="60">
        <f>'Daily Prices'!A1458</f>
        <v>44405</v>
      </c>
      <c r="B1458" s="68">
        <f>'Growth Index'!B1458/MAX('Growth Index'!B$3:B1458)-1</f>
        <v>-1.3452886960497068E-2</v>
      </c>
      <c r="C1458" s="68">
        <f>'Growth Index'!C1458/MAX('Growth Index'!C$3:C1458)-1</f>
        <v>-0.13585736711769192</v>
      </c>
      <c r="D1458" s="68">
        <f>'Growth Index'!D1458/MAX('Growth Index'!D$3:D1458)-1</f>
        <v>-4.5051354343968564E-2</v>
      </c>
      <c r="E1458" s="68">
        <f>'Growth Index'!E1458/MAX('Growth Index'!E$3:E1458)-1</f>
        <v>-1.8477841261322014E-2</v>
      </c>
    </row>
    <row r="1459" spans="1:5" x14ac:dyDescent="0.25">
      <c r="A1459" s="63">
        <f>'Daily Prices'!A1459</f>
        <v>44406</v>
      </c>
      <c r="B1459" s="67">
        <f>'Growth Index'!B1459/MAX('Growth Index'!B$3:B1459)-1</f>
        <v>-9.5145022888949438E-3</v>
      </c>
      <c r="C1459" s="67">
        <f>'Growth Index'!C1459/MAX('Growth Index'!C$3:C1459)-1</f>
        <v>-0.12285757012551335</v>
      </c>
      <c r="D1459" s="67">
        <f>'Growth Index'!D1459/MAX('Growth Index'!D$3:D1459)-1</f>
        <v>-3.9025684205449496E-2</v>
      </c>
      <c r="E1459" s="67">
        <f>'Growth Index'!E1459/MAX('Growth Index'!E$3:E1459)-1</f>
        <v>-9.5380976325324385E-3</v>
      </c>
    </row>
    <row r="1460" spans="1:5" x14ac:dyDescent="0.25">
      <c r="A1460" s="60">
        <f>'Daily Prices'!A1460</f>
        <v>44407</v>
      </c>
      <c r="B1460" s="68">
        <f>'Growth Index'!B1460/MAX('Growth Index'!B$3:B1460)-1</f>
        <v>-1.0760390790997554E-2</v>
      </c>
      <c r="C1460" s="68">
        <f>'Growth Index'!C1460/MAX('Growth Index'!C$3:C1460)-1</f>
        <v>-0.12348815994330342</v>
      </c>
      <c r="D1460" s="68">
        <f>'Growth Index'!D1460/MAX('Growth Index'!D$3:D1460)-1</f>
        <v>-3.6731769760520616E-2</v>
      </c>
      <c r="E1460" s="68">
        <f>'Growth Index'!E1460/MAX('Growth Index'!E$3:E1460)-1</f>
        <v>-9.4873869533678157E-3</v>
      </c>
    </row>
    <row r="1461" spans="1:5" x14ac:dyDescent="0.25">
      <c r="A1461" s="63">
        <f>'Daily Prices'!A1461</f>
        <v>44410</v>
      </c>
      <c r="B1461" s="67">
        <f>'Growth Index'!B1461/MAX('Growth Index'!B$3:B1461)-1</f>
        <v>-3.9169395124240003E-3</v>
      </c>
      <c r="C1461" s="67">
        <f>'Growth Index'!C1461/MAX('Growth Index'!C$3:C1461)-1</f>
        <v>-0.13056276299327563</v>
      </c>
      <c r="D1461" s="67">
        <f>'Growth Index'!D1461/MAX('Growth Index'!D$3:D1461)-1</f>
        <v>-3.7830870034828767E-2</v>
      </c>
      <c r="E1461" s="67">
        <f>'Growth Index'!E1461/MAX('Growth Index'!E$3:E1461)-1</f>
        <v>-1.0968661222976794E-2</v>
      </c>
    </row>
    <row r="1462" spans="1:5" x14ac:dyDescent="0.25">
      <c r="A1462" s="60">
        <f>'Daily Prices'!A1462</f>
        <v>44411</v>
      </c>
      <c r="B1462" s="68">
        <f>'Growth Index'!B1462/MAX('Growth Index'!B$3:B1462)-1</f>
        <v>0</v>
      </c>
      <c r="C1462" s="68">
        <f>'Growth Index'!C1462/MAX('Growth Index'!C$3:C1462)-1</f>
        <v>-0.1310870061563546</v>
      </c>
      <c r="D1462" s="68">
        <f>'Growth Index'!D1462/MAX('Growth Index'!D$3:D1462)-1</f>
        <v>-3.8928716222917714E-2</v>
      </c>
      <c r="E1462" s="68">
        <f>'Growth Index'!E1462/MAX('Growth Index'!E$3:E1462)-1</f>
        <v>-6.6554003961661889E-3</v>
      </c>
    </row>
    <row r="1463" spans="1:5" x14ac:dyDescent="0.25">
      <c r="A1463" s="63">
        <f>'Daily Prices'!A1463</f>
        <v>44412</v>
      </c>
      <c r="B1463" s="67">
        <f>'Growth Index'!B1463/MAX('Growth Index'!B$3:B1463)-1</f>
        <v>0</v>
      </c>
      <c r="C1463" s="67">
        <f>'Growth Index'!C1463/MAX('Growth Index'!C$3:C1463)-1</f>
        <v>-0.12373888493434038</v>
      </c>
      <c r="D1463" s="67">
        <f>'Growth Index'!D1463/MAX('Growth Index'!D$3:D1463)-1</f>
        <v>-4.0025309755714722E-2</v>
      </c>
      <c r="E1463" s="67">
        <f>'Growth Index'!E1463/MAX('Growth Index'!E$3:E1463)-1</f>
        <v>-6.0996179857342181E-4</v>
      </c>
    </row>
    <row r="1464" spans="1:5" x14ac:dyDescent="0.25">
      <c r="A1464" s="60">
        <f>'Daily Prices'!A1464</f>
        <v>44414</v>
      </c>
      <c r="B1464" s="68">
        <f>'Growth Index'!B1464/MAX('Growth Index'!B$3:B1464)-1</f>
        <v>-1.6930364060763203E-3</v>
      </c>
      <c r="C1464" s="68">
        <f>'Growth Index'!C1464/MAX('Growth Index'!C$3:C1464)-1</f>
        <v>-0.15531990261823247</v>
      </c>
      <c r="D1464" s="68">
        <f>'Growth Index'!D1464/MAX('Growth Index'!D$3:D1464)-1</f>
        <v>-4.1120652062513585E-2</v>
      </c>
      <c r="E1464" s="68">
        <f>'Growth Index'!E1464/MAX('Growth Index'!E$3:E1464)-1</f>
        <v>-1.5867123121572457E-2</v>
      </c>
    </row>
    <row r="1465" spans="1:5" x14ac:dyDescent="0.25">
      <c r="A1465" s="63">
        <f>'Daily Prices'!A1465</f>
        <v>44417</v>
      </c>
      <c r="B1465" s="67">
        <f>'Growth Index'!B1465/MAX('Growth Index'!B$3:B1465)-1</f>
        <v>0</v>
      </c>
      <c r="C1465" s="67">
        <f>'Growth Index'!C1465/MAX('Growth Index'!C$3:C1465)-1</f>
        <v>-0.16394315057808173</v>
      </c>
      <c r="D1465" s="67">
        <f>'Growth Index'!D1465/MAX('Growth Index'!D$3:D1465)-1</f>
        <v>0</v>
      </c>
      <c r="E1465" s="67">
        <f>'Growth Index'!E1465/MAX('Growth Index'!E$3:E1465)-1</f>
        <v>-5.2534579599563536E-3</v>
      </c>
    </row>
    <row r="1466" spans="1:5" x14ac:dyDescent="0.25">
      <c r="A1466" s="60">
        <f>'Daily Prices'!A1466</f>
        <v>44418</v>
      </c>
      <c r="B1466" s="68">
        <f>'Growth Index'!B1466/MAX('Growth Index'!B$3:B1466)-1</f>
        <v>0</v>
      </c>
      <c r="C1466" s="68">
        <f>'Growth Index'!C1466/MAX('Growth Index'!C$3:C1466)-1</f>
        <v>-0.17174623144131362</v>
      </c>
      <c r="D1466" s="68">
        <f>'Growth Index'!D1466/MAX('Growth Index'!D$3:D1466)-1</f>
        <v>-6.3975955813946328E-3</v>
      </c>
      <c r="E1466" s="68">
        <f>'Growth Index'!E1466/MAX('Growth Index'!E$3:E1466)-1</f>
        <v>-1.0043573068307055E-2</v>
      </c>
    </row>
    <row r="1467" spans="1:5" x14ac:dyDescent="0.25">
      <c r="A1467" s="63">
        <f>'Daily Prices'!A1467</f>
        <v>44419</v>
      </c>
      <c r="B1467" s="67">
        <f>'Growth Index'!B1467/MAX('Growth Index'!B$3:B1467)-1</f>
        <v>-5.2662778945011812E-4</v>
      </c>
      <c r="C1467" s="67">
        <f>'Growth Index'!C1467/MAX('Growth Index'!C$3:C1467)-1</f>
        <v>-0.16404045744429119</v>
      </c>
      <c r="D1467" s="67">
        <f>'Growth Index'!D1467/MAX('Growth Index'!D$3:D1467)-1</f>
        <v>-1.2754261933567879E-2</v>
      </c>
      <c r="E1467" s="67">
        <f>'Growth Index'!E1467/MAX('Growth Index'!E$3:E1467)-1</f>
        <v>-8.4158980393619354E-3</v>
      </c>
    </row>
    <row r="1468" spans="1:5" x14ac:dyDescent="0.25">
      <c r="A1468" s="60">
        <f>'Daily Prices'!A1468</f>
        <v>44420</v>
      </c>
      <c r="B1468" s="68">
        <f>'Growth Index'!B1468/MAX('Growth Index'!B$3:B1468)-1</f>
        <v>0</v>
      </c>
      <c r="C1468" s="68">
        <f>'Growth Index'!C1468/MAX('Growth Index'!C$3:C1468)-1</f>
        <v>-0.16188575928541293</v>
      </c>
      <c r="D1468" s="68">
        <f>'Growth Index'!D1468/MAX('Growth Index'!D$3:D1468)-1</f>
        <v>-1.9070260905172387E-2</v>
      </c>
      <c r="E1468" s="68">
        <f>'Growth Index'!E1468/MAX('Growth Index'!E$3:E1468)-1</f>
        <v>-7.5615207640281623E-3</v>
      </c>
    </row>
    <row r="1469" spans="1:5" x14ac:dyDescent="0.25">
      <c r="A1469" s="63">
        <f>'Daily Prices'!A1469</f>
        <v>44421</v>
      </c>
      <c r="B1469" s="67">
        <f>'Growth Index'!B1469/MAX('Growth Index'!B$3:B1469)-1</f>
        <v>0</v>
      </c>
      <c r="C1469" s="67">
        <f>'Growth Index'!C1469/MAX('Growth Index'!C$3:C1469)-1</f>
        <v>-0.15059099554415867</v>
      </c>
      <c r="D1469" s="67">
        <f>'Growth Index'!D1469/MAX('Growth Index'!D$3:D1469)-1</f>
        <v>-2.5345852669664271E-2</v>
      </c>
      <c r="E1469" s="67">
        <f>'Growth Index'!E1469/MAX('Growth Index'!E$3:E1469)-1</f>
        <v>-8.9558481982654481E-4</v>
      </c>
    </row>
    <row r="1470" spans="1:5" x14ac:dyDescent="0.25">
      <c r="A1470" s="60">
        <f>'Daily Prices'!A1470</f>
        <v>44424</v>
      </c>
      <c r="B1470" s="68">
        <f>'Growth Index'!B1470/MAX('Growth Index'!B$3:B1470)-1</f>
        <v>0</v>
      </c>
      <c r="C1470" s="68">
        <f>'Growth Index'!C1470/MAX('Growth Index'!C$3:C1470)-1</f>
        <v>-0.14460536415884007</v>
      </c>
      <c r="D1470" s="68">
        <f>'Growth Index'!D1470/MAX('Growth Index'!D$3:D1470)-1</f>
        <v>-2.8371625772702802E-2</v>
      </c>
      <c r="E1470" s="68">
        <f>'Growth Index'!E1470/MAX('Growth Index'!E$3:E1470)-1</f>
        <v>0</v>
      </c>
    </row>
    <row r="1471" spans="1:5" x14ac:dyDescent="0.25">
      <c r="A1471" s="63">
        <f>'Daily Prices'!A1471</f>
        <v>44425</v>
      </c>
      <c r="B1471" s="67">
        <f>'Growth Index'!B1471/MAX('Growth Index'!B$3:B1471)-1</f>
        <v>0</v>
      </c>
      <c r="C1471" s="67">
        <f>'Growth Index'!C1471/MAX('Growth Index'!C$3:C1471)-1</f>
        <v>-0.14050272071805892</v>
      </c>
      <c r="D1471" s="67">
        <f>'Growth Index'!D1471/MAX('Growth Index'!D$3:D1471)-1</f>
        <v>-3.2920291290696291E-2</v>
      </c>
      <c r="E1471" s="67">
        <f>'Growth Index'!E1471/MAX('Growth Index'!E$3:E1471)-1</f>
        <v>0</v>
      </c>
    </row>
    <row r="1472" spans="1:5" x14ac:dyDescent="0.25">
      <c r="A1472" s="60">
        <f>'Daily Prices'!A1472</f>
        <v>44426</v>
      </c>
      <c r="B1472" s="68">
        <f>'Growth Index'!B1472/MAX('Growth Index'!B$3:B1472)-1</f>
        <v>-2.9176084787372325E-3</v>
      </c>
      <c r="C1472" s="68">
        <f>'Growth Index'!C1472/MAX('Growth Index'!C$3:C1472)-1</f>
        <v>-0.14455461220340426</v>
      </c>
      <c r="D1472" s="68">
        <f>'Growth Index'!D1472/MAX('Growth Index'!D$3:D1472)-1</f>
        <v>-3.6218223879193268E-2</v>
      </c>
      <c r="E1472" s="68">
        <f>'Growth Index'!E1472/MAX('Growth Index'!E$3:E1472)-1</f>
        <v>-3.7840447219449347E-3</v>
      </c>
    </row>
    <row r="1473" spans="1:5" x14ac:dyDescent="0.25">
      <c r="A1473" s="63">
        <f>'Daily Prices'!A1473</f>
        <v>44428</v>
      </c>
      <c r="B1473" s="67">
        <f>'Growth Index'!B1473/MAX('Growth Index'!B$3:B1473)-1</f>
        <v>-8.2977444724868787E-3</v>
      </c>
      <c r="C1473" s="67">
        <f>'Growth Index'!C1473/MAX('Growth Index'!C$3:C1473)-1</f>
        <v>-0.14659618386619799</v>
      </c>
      <c r="D1473" s="67">
        <f>'Growth Index'!D1473/MAX('Growth Index'!D$3:D1473)-1</f>
        <v>-5.4414887123854672E-2</v>
      </c>
      <c r="E1473" s="67">
        <f>'Growth Index'!E1473/MAX('Growth Index'!E$3:E1473)-1</f>
        <v>-1.1990405428150108E-2</v>
      </c>
    </row>
    <row r="1474" spans="1:5" x14ac:dyDescent="0.25">
      <c r="A1474" s="60">
        <f>'Daily Prices'!A1474</f>
        <v>44431</v>
      </c>
      <c r="B1474" s="68">
        <f>'Growth Index'!B1474/MAX('Growth Index'!B$3:B1474)-1</f>
        <v>-4.2385800040041222E-3</v>
      </c>
      <c r="C1474" s="68">
        <f>'Growth Index'!C1474/MAX('Growth Index'!C$3:C1474)-1</f>
        <v>-0.13736152335416496</v>
      </c>
      <c r="D1474" s="68">
        <f>'Growth Index'!D1474/MAX('Growth Index'!D$3:D1474)-1</f>
        <v>-5.635102169871542E-2</v>
      </c>
      <c r="E1474" s="68">
        <f>'Growth Index'!E1474/MAX('Growth Index'!E$3:E1474)-1</f>
        <v>-7.107600261945457E-3</v>
      </c>
    </row>
    <row r="1475" spans="1:5" x14ac:dyDescent="0.25">
      <c r="A1475" s="63">
        <f>'Daily Prices'!A1475</f>
        <v>44432</v>
      </c>
      <c r="B1475" s="67">
        <f>'Growth Index'!B1475/MAX('Growth Index'!B$3:B1475)-1</f>
        <v>0</v>
      </c>
      <c r="C1475" s="67">
        <f>'Growth Index'!C1475/MAX('Growth Index'!C$3:C1475)-1</f>
        <v>-0.13427734122773705</v>
      </c>
      <c r="D1475" s="67">
        <f>'Growth Index'!D1475/MAX('Growth Index'!D$3:D1475)-1</f>
        <v>-4.4506080563210149E-2</v>
      </c>
      <c r="E1475" s="67">
        <f>'Growth Index'!E1475/MAX('Growth Index'!E$3:E1475)-1</f>
        <v>0</v>
      </c>
    </row>
    <row r="1476" spans="1:5" x14ac:dyDescent="0.25">
      <c r="A1476" s="60">
        <f>'Daily Prices'!A1476</f>
        <v>44433</v>
      </c>
      <c r="B1476" s="68">
        <f>'Growth Index'!B1476/MAX('Growth Index'!B$3:B1476)-1</f>
        <v>-2.6394333849566465E-4</v>
      </c>
      <c r="C1476" s="68">
        <f>'Growth Index'!C1476/MAX('Growth Index'!C$3:C1476)-1</f>
        <v>-0.14329530509544408</v>
      </c>
      <c r="D1476" s="68">
        <f>'Growth Index'!D1476/MAX('Growth Index'!D$3:D1476)-1</f>
        <v>-4.2189723177782024E-2</v>
      </c>
      <c r="E1476" s="68">
        <f>'Growth Index'!E1476/MAX('Growth Index'!E$3:E1476)-1</f>
        <v>-3.5185832877140388E-3</v>
      </c>
    </row>
    <row r="1477" spans="1:5" x14ac:dyDescent="0.25">
      <c r="A1477" s="63">
        <f>'Daily Prices'!A1477</f>
        <v>44434</v>
      </c>
      <c r="B1477" s="67">
        <f>'Growth Index'!B1477/MAX('Growth Index'!B$3:B1477)-1</f>
        <v>-1.7655790009063477E-4</v>
      </c>
      <c r="C1477" s="67">
        <f>'Growth Index'!C1477/MAX('Growth Index'!C$3:C1477)-1</f>
        <v>-0.14476601411446832</v>
      </c>
      <c r="D1477" s="67">
        <f>'Growth Index'!D1477/MAX('Growth Index'!D$3:D1477)-1</f>
        <v>-4.4777239462324814E-2</v>
      </c>
      <c r="E1477" s="67">
        <f>'Growth Index'!E1477/MAX('Growth Index'!E$3:E1477)-1</f>
        <v>-4.9843145653009069E-3</v>
      </c>
    </row>
    <row r="1478" spans="1:5" x14ac:dyDescent="0.25">
      <c r="A1478" s="60">
        <f>'Daily Prices'!A1478</f>
        <v>44435</v>
      </c>
      <c r="B1478" s="68">
        <f>'Growth Index'!B1478/MAX('Growth Index'!B$3:B1478)-1</f>
        <v>0</v>
      </c>
      <c r="C1478" s="68">
        <f>'Growth Index'!C1478/MAX('Growth Index'!C$3:C1478)-1</f>
        <v>-0.14701511349325314</v>
      </c>
      <c r="D1478" s="68">
        <f>'Growth Index'!D1478/MAX('Growth Index'!D$3:D1478)-1</f>
        <v>-3.8456535529820313E-2</v>
      </c>
      <c r="E1478" s="68">
        <f>'Growth Index'!E1478/MAX('Growth Index'!E$3:E1478)-1</f>
        <v>-3.1188060304242482E-3</v>
      </c>
    </row>
    <row r="1479" spans="1:5" x14ac:dyDescent="0.25">
      <c r="A1479" s="63">
        <f>'Daily Prices'!A1479</f>
        <v>44438</v>
      </c>
      <c r="B1479" s="67">
        <f>'Growth Index'!B1479/MAX('Growth Index'!B$3:B1479)-1</f>
        <v>0</v>
      </c>
      <c r="C1479" s="67">
        <f>'Growth Index'!C1479/MAX('Growth Index'!C$3:C1479)-1</f>
        <v>-0.14701511349325314</v>
      </c>
      <c r="D1479" s="67">
        <f>'Growth Index'!D1479/MAX('Growth Index'!D$3:D1479)-1</f>
        <v>-2.0814197119511824E-2</v>
      </c>
      <c r="E1479" s="67">
        <f>'Growth Index'!E1479/MAX('Growth Index'!E$3:E1479)-1</f>
        <v>0</v>
      </c>
    </row>
    <row r="1480" spans="1:5" x14ac:dyDescent="0.25">
      <c r="A1480" s="60">
        <f>'Daily Prices'!A1480</f>
        <v>44439</v>
      </c>
      <c r="B1480" s="68">
        <f>'Growth Index'!B1480/MAX('Growth Index'!B$3:B1480)-1</f>
        <v>0</v>
      </c>
      <c r="C1480" s="68">
        <f>'Growth Index'!C1480/MAX('Growth Index'!C$3:C1480)-1</f>
        <v>-0.14485040699710539</v>
      </c>
      <c r="D1480" s="68">
        <f>'Growth Index'!D1480/MAX('Growth Index'!D$3:D1480)-1</f>
        <v>-1.2305210853559956E-2</v>
      </c>
      <c r="E1480" s="68">
        <f>'Growth Index'!E1480/MAX('Growth Index'!E$3:E1480)-1</f>
        <v>0</v>
      </c>
    </row>
    <row r="1481" spans="1:5" x14ac:dyDescent="0.25">
      <c r="A1481" s="63">
        <f>'Daily Prices'!A1481</f>
        <v>44441</v>
      </c>
      <c r="B1481" s="67">
        <f>'Growth Index'!B1481/MAX('Growth Index'!B$3:B1481)-1</f>
        <v>0</v>
      </c>
      <c r="C1481" s="67">
        <f>'Growth Index'!C1481/MAX('Growth Index'!C$3:C1481)-1</f>
        <v>-0.14539576452332359</v>
      </c>
      <c r="D1481" s="67">
        <f>'Growth Index'!D1481/MAX('Growth Index'!D$3:D1481)-1</f>
        <v>-2.4503297922289113E-2</v>
      </c>
      <c r="E1481" s="67">
        <f>'Growth Index'!E1481/MAX('Growth Index'!E$3:E1481)-1</f>
        <v>-2.395536061294723E-3</v>
      </c>
    </row>
    <row r="1482" spans="1:5" x14ac:dyDescent="0.25">
      <c r="A1482" s="60">
        <f>'Daily Prices'!A1482</f>
        <v>44442</v>
      </c>
      <c r="B1482" s="68">
        <f>'Growth Index'!B1482/MAX('Growth Index'!B$3:B1482)-1</f>
        <v>0</v>
      </c>
      <c r="C1482" s="68">
        <f>'Growth Index'!C1482/MAX('Growth Index'!C$3:C1482)-1</f>
        <v>-0.14043892563921534</v>
      </c>
      <c r="D1482" s="68">
        <f>'Growth Index'!D1482/MAX('Growth Index'!D$3:D1482)-1</f>
        <v>-3.655073791889718E-2</v>
      </c>
      <c r="E1482" s="68">
        <f>'Growth Index'!E1482/MAX('Growth Index'!E$3:E1482)-1</f>
        <v>-2.3420820236745854E-3</v>
      </c>
    </row>
    <row r="1483" spans="1:5" x14ac:dyDescent="0.25">
      <c r="A1483" s="63">
        <f>'Daily Prices'!A1483</f>
        <v>44445</v>
      </c>
      <c r="B1483" s="67">
        <f>'Growth Index'!B1483/MAX('Growth Index'!B$3:B1483)-1</f>
        <v>0</v>
      </c>
      <c r="C1483" s="67">
        <f>'Growth Index'!C1483/MAX('Growth Index'!C$3:C1483)-1</f>
        <v>-0.14027246439098173</v>
      </c>
      <c r="D1483" s="67">
        <f>'Growth Index'!D1483/MAX('Growth Index'!D$3:D1483)-1</f>
        <v>-4.844939134332682E-2</v>
      </c>
      <c r="E1483" s="67">
        <f>'Growth Index'!E1483/MAX('Growth Index'!E$3:E1483)-1</f>
        <v>-5.1015021765491442E-3</v>
      </c>
    </row>
    <row r="1484" spans="1:5" x14ac:dyDescent="0.25">
      <c r="A1484" s="60">
        <f>'Daily Prices'!A1484</f>
        <v>44446</v>
      </c>
      <c r="B1484" s="68">
        <f>'Growth Index'!B1484/MAX('Growth Index'!B$3:B1484)-1</f>
        <v>-2.9898668728756128E-4</v>
      </c>
      <c r="C1484" s="68">
        <f>'Growth Index'!C1484/MAX('Growth Index'!C$3:C1484)-1</f>
        <v>-0.1456156250936268</v>
      </c>
      <c r="D1484" s="68">
        <f>'Growth Index'!D1484/MAX('Growth Index'!D$3:D1484)-1</f>
        <v>-5.8008993270056042E-2</v>
      </c>
      <c r="E1484" s="68">
        <f>'Growth Index'!E1484/MAX('Growth Index'!E$3:E1484)-1</f>
        <v>-1.0662563884205611E-2</v>
      </c>
    </row>
    <row r="1485" spans="1:5" x14ac:dyDescent="0.25">
      <c r="A1485" s="63">
        <f>'Daily Prices'!A1485</f>
        <v>44447</v>
      </c>
      <c r="B1485" s="67">
        <f>'Growth Index'!B1485/MAX('Growth Index'!B$3:B1485)-1</f>
        <v>-8.0021393929807783E-4</v>
      </c>
      <c r="C1485" s="67">
        <f>'Growth Index'!C1485/MAX('Growth Index'!C$3:C1485)-1</f>
        <v>-0.14888996562814061</v>
      </c>
      <c r="D1485" s="67">
        <f>'Growth Index'!D1485/MAX('Growth Index'!D$3:D1485)-1</f>
        <v>-2.8179513194731998E-2</v>
      </c>
      <c r="E1485" s="67">
        <f>'Growth Index'!E1485/MAX('Growth Index'!E$3:E1485)-1</f>
        <v>-2.9293554084025564E-3</v>
      </c>
    </row>
    <row r="1486" spans="1:5" x14ac:dyDescent="0.25">
      <c r="A1486" s="60">
        <f>'Daily Prices'!A1486</f>
        <v>44448</v>
      </c>
      <c r="B1486" s="68">
        <f>'Growth Index'!B1486/MAX('Growth Index'!B$3:B1486)-1</f>
        <v>0</v>
      </c>
      <c r="C1486" s="68">
        <f>'Growth Index'!C1486/MAX('Growth Index'!C$3:C1486)-1</f>
        <v>-0.15079677987236939</v>
      </c>
      <c r="D1486" s="68">
        <f>'Growth Index'!D1486/MAX('Growth Index'!D$3:D1486)-1</f>
        <v>0</v>
      </c>
      <c r="E1486" s="68">
        <f>'Growth Index'!E1486/MAX('Growth Index'!E$3:E1486)-1</f>
        <v>0</v>
      </c>
    </row>
    <row r="1487" spans="1:5" x14ac:dyDescent="0.25">
      <c r="A1487" s="63">
        <f>'Daily Prices'!A1487</f>
        <v>44452</v>
      </c>
      <c r="B1487" s="67">
        <f>'Growth Index'!B1487/MAX('Growth Index'!B$3:B1487)-1</f>
        <v>-2.1835150871098996E-3</v>
      </c>
      <c r="C1487" s="67">
        <f>'Growth Index'!C1487/MAX('Growth Index'!C$3:C1487)-1</f>
        <v>-0.14734926281816119</v>
      </c>
      <c r="D1487" s="67">
        <f>'Growth Index'!D1487/MAX('Growth Index'!D$3:D1487)-1</f>
        <v>0</v>
      </c>
      <c r="E1487" s="67">
        <f>'Growth Index'!E1487/MAX('Growth Index'!E$3:E1487)-1</f>
        <v>0</v>
      </c>
    </row>
    <row r="1488" spans="1:5" x14ac:dyDescent="0.25">
      <c r="A1488" s="60">
        <f>'Daily Prices'!A1488</f>
        <v>44453</v>
      </c>
      <c r="B1488" s="68">
        <f>'Growth Index'!B1488/MAX('Growth Index'!B$3:B1488)-1</f>
        <v>-9.9442467010169011E-4</v>
      </c>
      <c r="C1488" s="68">
        <f>'Growth Index'!C1488/MAX('Growth Index'!C$3:C1488)-1</f>
        <v>-0.1475080402461717</v>
      </c>
      <c r="D1488" s="68">
        <f>'Growth Index'!D1488/MAX('Growth Index'!D$3:D1488)-1</f>
        <v>0</v>
      </c>
      <c r="E1488" s="68">
        <f>'Growth Index'!E1488/MAX('Growth Index'!E$3:E1488)-1</f>
        <v>0</v>
      </c>
    </row>
    <row r="1489" spans="1:5" x14ac:dyDescent="0.25">
      <c r="A1489" s="63">
        <f>'Daily Prices'!A1489</f>
        <v>44454</v>
      </c>
      <c r="B1489" s="67">
        <f>'Growth Index'!B1489/MAX('Growth Index'!B$3:B1489)-1</f>
        <v>0</v>
      </c>
      <c r="C1489" s="67">
        <f>'Growth Index'!C1489/MAX('Growth Index'!C$3:C1489)-1</f>
        <v>-0.14701343467538941</v>
      </c>
      <c r="D1489" s="67">
        <f>'Growth Index'!D1489/MAX('Growth Index'!D$3:D1489)-1</f>
        <v>0</v>
      </c>
      <c r="E1489" s="67">
        <f>'Growth Index'!E1489/MAX('Growth Index'!E$3:E1489)-1</f>
        <v>0</v>
      </c>
    </row>
    <row r="1490" spans="1:5" x14ac:dyDescent="0.25">
      <c r="A1490" s="60">
        <f>'Daily Prices'!A1490</f>
        <v>44455</v>
      </c>
      <c r="B1490" s="68">
        <f>'Growth Index'!B1490/MAX('Growth Index'!B$3:B1490)-1</f>
        <v>0</v>
      </c>
      <c r="C1490" s="68">
        <f>'Growth Index'!C1490/MAX('Growth Index'!C$3:C1490)-1</f>
        <v>-0.16957894214845237</v>
      </c>
      <c r="D1490" s="68">
        <f>'Growth Index'!D1490/MAX('Growth Index'!D$3:D1490)-1</f>
        <v>0</v>
      </c>
      <c r="E1490" s="68">
        <f>'Growth Index'!E1490/MAX('Growth Index'!E$3:E1490)-1</f>
        <v>-5.7520612075034894E-3</v>
      </c>
    </row>
    <row r="1491" spans="1:5" x14ac:dyDescent="0.25">
      <c r="A1491" s="63">
        <f>'Daily Prices'!A1491</f>
        <v>44456</v>
      </c>
      <c r="B1491" s="67">
        <f>'Growth Index'!B1491/MAX('Growth Index'!B$3:B1491)-1</f>
        <v>-2.1181525692091085E-3</v>
      </c>
      <c r="C1491" s="67">
        <f>'Growth Index'!C1491/MAX('Growth Index'!C$3:C1491)-1</f>
        <v>-0.16493584849521103</v>
      </c>
      <c r="D1491" s="67">
        <f>'Growth Index'!D1491/MAX('Growth Index'!D$3:D1491)-1</f>
        <v>-5.8265603642883024E-3</v>
      </c>
      <c r="E1491" s="67">
        <f>'Growth Index'!E1491/MAX('Growth Index'!E$3:E1491)-1</f>
        <v>-5.8981291135091762E-3</v>
      </c>
    </row>
    <row r="1492" spans="1:5" x14ac:dyDescent="0.25">
      <c r="A1492" s="60">
        <f>'Daily Prices'!A1492</f>
        <v>44459</v>
      </c>
      <c r="B1492" s="68">
        <f>'Growth Index'!B1492/MAX('Growth Index'!B$3:B1492)-1</f>
        <v>-1.0994542548708908E-2</v>
      </c>
      <c r="C1492" s="68">
        <f>'Growth Index'!C1492/MAX('Growth Index'!C$3:C1492)-1</f>
        <v>-0.16366898670686103</v>
      </c>
      <c r="D1492" s="68">
        <f>'Growth Index'!D1492/MAX('Growth Index'!D$3:D1492)-1</f>
        <v>-2.1488284925481049E-2</v>
      </c>
      <c r="E1492" s="68">
        <f>'Growth Index'!E1492/MAX('Growth Index'!E$3:E1492)-1</f>
        <v>-1.2645884012370212E-2</v>
      </c>
    </row>
    <row r="1493" spans="1:5" x14ac:dyDescent="0.25">
      <c r="A1493" s="63">
        <f>'Daily Prices'!A1493</f>
        <v>44460</v>
      </c>
      <c r="B1493" s="67">
        <f>'Growth Index'!B1493/MAX('Growth Index'!B$3:B1493)-1</f>
        <v>-2.2977229394892662E-3</v>
      </c>
      <c r="C1493" s="67">
        <f>'Growth Index'!C1493/MAX('Growth Index'!C$3:C1493)-1</f>
        <v>-0.15520070654986995</v>
      </c>
      <c r="D1493" s="67">
        <f>'Growth Index'!D1493/MAX('Growth Index'!D$3:D1493)-1</f>
        <v>-1.7050844701208434E-2</v>
      </c>
      <c r="E1493" s="67">
        <f>'Growth Index'!E1493/MAX('Growth Index'!E$3:E1493)-1</f>
        <v>-4.6989460061394039E-3</v>
      </c>
    </row>
    <row r="1494" spans="1:5" x14ac:dyDescent="0.25">
      <c r="A1494" s="60">
        <f>'Daily Prices'!A1494</f>
        <v>44461</v>
      </c>
      <c r="B1494" s="68">
        <f>'Growth Index'!B1494/MAX('Growth Index'!B$3:B1494)-1</f>
        <v>-3.6155868434097904E-3</v>
      </c>
      <c r="C1494" s="68">
        <f>'Growth Index'!C1494/MAX('Growth Index'!C$3:C1494)-1</f>
        <v>-0.15463449294018361</v>
      </c>
      <c r="D1494" s="68">
        <f>'Growth Index'!D1494/MAX('Growth Index'!D$3:D1494)-1</f>
        <v>-1.2211672868499002E-2</v>
      </c>
      <c r="E1494" s="68">
        <f>'Growth Index'!E1494/MAX('Growth Index'!E$3:E1494)-1</f>
        <v>-3.3565251187046563E-3</v>
      </c>
    </row>
    <row r="1495" spans="1:5" x14ac:dyDescent="0.25">
      <c r="A1495" s="63">
        <f>'Daily Prices'!A1495</f>
        <v>44462</v>
      </c>
      <c r="B1495" s="67">
        <f>'Growth Index'!B1495/MAX('Growth Index'!B$3:B1495)-1</f>
        <v>0</v>
      </c>
      <c r="C1495" s="67">
        <f>'Growth Index'!C1495/MAX('Growth Index'!C$3:C1495)-1</f>
        <v>-0.16591001484591483</v>
      </c>
      <c r="D1495" s="67">
        <f>'Growth Index'!D1495/MAX('Growth Index'!D$3:D1495)-1</f>
        <v>0</v>
      </c>
      <c r="E1495" s="67">
        <f>'Growth Index'!E1495/MAX('Growth Index'!E$3:E1495)-1</f>
        <v>0</v>
      </c>
    </row>
    <row r="1496" spans="1:5" x14ac:dyDescent="0.25">
      <c r="A1496" s="60">
        <f>'Daily Prices'!A1496</f>
        <v>44463</v>
      </c>
      <c r="B1496" s="68">
        <f>'Growth Index'!B1496/MAX('Growth Index'!B$3:B1496)-1</f>
        <v>0</v>
      </c>
      <c r="C1496" s="68">
        <f>'Growth Index'!C1496/MAX('Growth Index'!C$3:C1496)-1</f>
        <v>-0.16760439406039451</v>
      </c>
      <c r="D1496" s="68">
        <f>'Growth Index'!D1496/MAX('Growth Index'!D$3:D1496)-1</f>
        <v>-5.8538176736070424E-3</v>
      </c>
      <c r="E1496" s="68">
        <f>'Growth Index'!E1496/MAX('Growth Index'!E$3:E1496)-1</f>
        <v>-1.7515983040035099E-3</v>
      </c>
    </row>
    <row r="1497" spans="1:5" x14ac:dyDescent="0.25">
      <c r="A1497" s="63">
        <f>'Daily Prices'!A1497</f>
        <v>44466</v>
      </c>
      <c r="B1497" s="67">
        <f>'Growth Index'!B1497/MAX('Growth Index'!B$3:B1497)-1</f>
        <v>0</v>
      </c>
      <c r="C1497" s="67">
        <f>'Growth Index'!C1497/MAX('Growth Index'!C$3:C1497)-1</f>
        <v>-0.16294528706752409</v>
      </c>
      <c r="D1497" s="67">
        <f>'Growth Index'!D1497/MAX('Growth Index'!D$3:D1497)-1</f>
        <v>-2.884923499820613E-3</v>
      </c>
      <c r="E1497" s="67">
        <f>'Growth Index'!E1497/MAX('Growth Index'!E$3:E1497)-1</f>
        <v>0</v>
      </c>
    </row>
    <row r="1498" spans="1:5" x14ac:dyDescent="0.25">
      <c r="A1498" s="60">
        <f>'Daily Prices'!A1498</f>
        <v>44467</v>
      </c>
      <c r="B1498" s="68">
        <f>'Growth Index'!B1498/MAX('Growth Index'!B$3:B1498)-1</f>
        <v>-6.8291357817552578E-3</v>
      </c>
      <c r="C1498" s="68">
        <f>'Growth Index'!C1498/MAX('Growth Index'!C$3:C1498)-1</f>
        <v>-0.16914361176226211</v>
      </c>
      <c r="D1498" s="68">
        <f>'Growth Index'!D1498/MAX('Growth Index'!D$3:D1498)-1</f>
        <v>0</v>
      </c>
      <c r="E1498" s="68">
        <f>'Growth Index'!E1498/MAX('Growth Index'!E$3:E1498)-1</f>
        <v>-3.537842214454745E-3</v>
      </c>
    </row>
    <row r="1499" spans="1:5" x14ac:dyDescent="0.25">
      <c r="A1499" s="63">
        <f>'Daily Prices'!A1499</f>
        <v>44468</v>
      </c>
      <c r="B1499" s="67">
        <f>'Growth Index'!B1499/MAX('Growth Index'!B$3:B1499)-1</f>
        <v>-1.1062474241767539E-2</v>
      </c>
      <c r="C1499" s="67">
        <f>'Growth Index'!C1499/MAX('Growth Index'!C$3:C1499)-1</f>
        <v>-0.16585977944982233</v>
      </c>
      <c r="D1499" s="67">
        <f>'Growth Index'!D1499/MAX('Growth Index'!D$3:D1499)-1</f>
        <v>0</v>
      </c>
      <c r="E1499" s="67">
        <f>'Growth Index'!E1499/MAX('Growth Index'!E$3:E1499)-1</f>
        <v>0</v>
      </c>
    </row>
    <row r="1500" spans="1:5" x14ac:dyDescent="0.25">
      <c r="A1500" s="60">
        <f>'Daily Prices'!A1500</f>
        <v>44469</v>
      </c>
      <c r="B1500" s="68">
        <f>'Growth Index'!B1500/MAX('Growth Index'!B$3:B1500)-1</f>
        <v>-1.5838108801442319E-2</v>
      </c>
      <c r="C1500" s="68">
        <f>'Growth Index'!C1500/MAX('Growth Index'!C$3:C1500)-1</f>
        <v>-0.16445777282339968</v>
      </c>
      <c r="D1500" s="68">
        <f>'Growth Index'!D1500/MAX('Growth Index'!D$3:D1500)-1</f>
        <v>-4.0607138067124682E-3</v>
      </c>
      <c r="E1500" s="68">
        <f>'Growth Index'!E1500/MAX('Growth Index'!E$3:E1500)-1</f>
        <v>-1.99461869721973E-3</v>
      </c>
    </row>
    <row r="1501" spans="1:5" x14ac:dyDescent="0.25">
      <c r="A1501" s="63">
        <f>'Daily Prices'!A1501</f>
        <v>44474</v>
      </c>
      <c r="B1501" s="67">
        <f>'Growth Index'!B1501/MAX('Growth Index'!B$3:B1501)-1</f>
        <v>-5.5428054385407988E-3</v>
      </c>
      <c r="C1501" s="67">
        <f>'Growth Index'!C1501/MAX('Growth Index'!C$3:C1501)-1</f>
        <v>-0.15631337537437617</v>
      </c>
      <c r="D1501" s="67">
        <f>'Growth Index'!D1501/MAX('Growth Index'!D$3:D1501)-1</f>
        <v>0</v>
      </c>
      <c r="E1501" s="67">
        <f>'Growth Index'!E1501/MAX('Growth Index'!E$3:E1501)-1</f>
        <v>0</v>
      </c>
    </row>
    <row r="1502" spans="1:5" x14ac:dyDescent="0.25">
      <c r="A1502" s="60">
        <f>'Daily Prices'!A1502</f>
        <v>44475</v>
      </c>
      <c r="B1502" s="68">
        <f>'Growth Index'!B1502/MAX('Growth Index'!B$3:B1502)-1</f>
        <v>-1.4783311261981846E-2</v>
      </c>
      <c r="C1502" s="68">
        <f>'Growth Index'!C1502/MAX('Growth Index'!C$3:C1502)-1</f>
        <v>-0.14966874340741165</v>
      </c>
      <c r="D1502" s="68">
        <f>'Growth Index'!D1502/MAX('Growth Index'!D$3:D1502)-1</f>
        <v>0</v>
      </c>
      <c r="E1502" s="68">
        <f>'Growth Index'!E1502/MAX('Growth Index'!E$3:E1502)-1</f>
        <v>0</v>
      </c>
    </row>
    <row r="1503" spans="1:5" x14ac:dyDescent="0.25">
      <c r="A1503" s="63">
        <f>'Daily Prices'!A1503</f>
        <v>44477</v>
      </c>
      <c r="B1503" s="67">
        <f>'Growth Index'!B1503/MAX('Growth Index'!B$3:B1503)-1</f>
        <v>-3.1326005511511656E-4</v>
      </c>
      <c r="C1503" s="67">
        <f>'Growth Index'!C1503/MAX('Growth Index'!C$3:C1503)-1</f>
        <v>-0.13913881034317088</v>
      </c>
      <c r="D1503" s="67">
        <f>'Growth Index'!D1503/MAX('Growth Index'!D$3:D1503)-1</f>
        <v>0</v>
      </c>
      <c r="E1503" s="67">
        <f>'Growth Index'!E1503/MAX('Growth Index'!E$3:E1503)-1</f>
        <v>0</v>
      </c>
    </row>
    <row r="1504" spans="1:5" x14ac:dyDescent="0.25">
      <c r="A1504" s="60">
        <f>'Daily Prices'!A1504</f>
        <v>44480</v>
      </c>
      <c r="B1504" s="68">
        <f>'Growth Index'!B1504/MAX('Growth Index'!B$3:B1504)-1</f>
        <v>0</v>
      </c>
      <c r="C1504" s="68">
        <f>'Growth Index'!C1504/MAX('Growth Index'!C$3:C1504)-1</f>
        <v>-0.14441165440526949</v>
      </c>
      <c r="D1504" s="68">
        <f>'Growth Index'!D1504/MAX('Growth Index'!D$3:D1504)-1</f>
        <v>0</v>
      </c>
      <c r="E1504" s="68">
        <f>'Growth Index'!E1504/MAX('Growth Index'!E$3:E1504)-1</f>
        <v>0</v>
      </c>
    </row>
    <row r="1505" spans="1:5" x14ac:dyDescent="0.25">
      <c r="A1505" s="63">
        <f>'Daily Prices'!A1505</f>
        <v>44481</v>
      </c>
      <c r="B1505" s="67">
        <f>'Growth Index'!B1505/MAX('Growth Index'!B$3:B1505)-1</f>
        <v>0</v>
      </c>
      <c r="C1505" s="67">
        <f>'Growth Index'!C1505/MAX('Growth Index'!C$3:C1505)-1</f>
        <v>-0.13865621477710943</v>
      </c>
      <c r="D1505" s="67">
        <f>'Growth Index'!D1505/MAX('Growth Index'!D$3:D1505)-1</f>
        <v>-3.1848558847004549E-2</v>
      </c>
      <c r="E1505" s="67">
        <f>'Growth Index'!E1505/MAX('Growth Index'!E$3:E1505)-1</f>
        <v>-6.12284271112018E-3</v>
      </c>
    </row>
    <row r="1506" spans="1:5" x14ac:dyDescent="0.25">
      <c r="A1506" s="60">
        <f>'Daily Prices'!A1506</f>
        <v>44482</v>
      </c>
      <c r="B1506" s="68">
        <f>'Growth Index'!B1506/MAX('Growth Index'!B$3:B1506)-1</f>
        <v>0</v>
      </c>
      <c r="C1506" s="68">
        <f>'Growth Index'!C1506/MAX('Growth Index'!C$3:C1506)-1</f>
        <v>-0.13148391744141963</v>
      </c>
      <c r="D1506" s="68">
        <f>'Growth Index'!D1506/MAX('Growth Index'!D$3:D1506)-1</f>
        <v>-5.6007802554460806E-3</v>
      </c>
      <c r="E1506" s="68">
        <f>'Growth Index'!E1506/MAX('Growth Index'!E$3:E1506)-1</f>
        <v>0</v>
      </c>
    </row>
    <row r="1507" spans="1:5" x14ac:dyDescent="0.25">
      <c r="A1507" s="63">
        <f>'Daily Prices'!A1507</f>
        <v>44483</v>
      </c>
      <c r="B1507" s="67">
        <f>'Growth Index'!B1507/MAX('Growth Index'!B$3:B1507)-1</f>
        <v>0</v>
      </c>
      <c r="C1507" s="67">
        <f>'Growth Index'!C1507/MAX('Growth Index'!C$3:C1507)-1</f>
        <v>-0.12868597376085189</v>
      </c>
      <c r="D1507" s="67">
        <f>'Growth Index'!D1507/MAX('Growth Index'!D$3:D1507)-1</f>
        <v>0</v>
      </c>
      <c r="E1507" s="67">
        <f>'Growth Index'!E1507/MAX('Growth Index'!E$3:E1507)-1</f>
        <v>0</v>
      </c>
    </row>
    <row r="1508" spans="1:5" x14ac:dyDescent="0.25">
      <c r="A1508" s="60">
        <f>'Daily Prices'!A1508</f>
        <v>44487</v>
      </c>
      <c r="B1508" s="68">
        <f>'Growth Index'!B1508/MAX('Growth Index'!B$3:B1508)-1</f>
        <v>0</v>
      </c>
      <c r="C1508" s="68">
        <f>'Growth Index'!C1508/MAX('Growth Index'!C$3:C1508)-1</f>
        <v>-0.14030494305966312</v>
      </c>
      <c r="D1508" s="68">
        <f>'Growth Index'!D1508/MAX('Growth Index'!D$3:D1508)-1</f>
        <v>0</v>
      </c>
      <c r="E1508" s="68">
        <f>'Growth Index'!E1508/MAX('Growth Index'!E$3:E1508)-1</f>
        <v>0</v>
      </c>
    </row>
    <row r="1509" spans="1:5" x14ac:dyDescent="0.25">
      <c r="A1509" s="63">
        <f>'Daily Prices'!A1509</f>
        <v>44488</v>
      </c>
      <c r="B1509" s="67">
        <f>'Growth Index'!B1509/MAX('Growth Index'!B$3:B1509)-1</f>
        <v>-8.0206470949262254E-4</v>
      </c>
      <c r="C1509" s="67">
        <f>'Growth Index'!C1509/MAX('Growth Index'!C$3:C1509)-1</f>
        <v>-0.13523349257136086</v>
      </c>
      <c r="D1509" s="67">
        <f>'Growth Index'!D1509/MAX('Growth Index'!D$3:D1509)-1</f>
        <v>-1.0154281479485161E-2</v>
      </c>
      <c r="E1509" s="67">
        <f>'Growth Index'!E1509/MAX('Growth Index'!E$3:E1509)-1</f>
        <v>-9.2725297939200146E-4</v>
      </c>
    </row>
    <row r="1510" spans="1:5" x14ac:dyDescent="0.25">
      <c r="A1510" s="60">
        <f>'Daily Prices'!A1510</f>
        <v>44489</v>
      </c>
      <c r="B1510" s="68">
        <f>'Growth Index'!B1510/MAX('Growth Index'!B$3:B1510)-1</f>
        <v>-8.1862732955355622E-3</v>
      </c>
      <c r="C1510" s="68">
        <f>'Growth Index'!C1510/MAX('Growth Index'!C$3:C1510)-1</f>
        <v>-0.14121034244785058</v>
      </c>
      <c r="D1510" s="68">
        <f>'Growth Index'!D1510/MAX('Growth Index'!D$3:D1510)-1</f>
        <v>-1.7162747872173201E-2</v>
      </c>
      <c r="E1510" s="68">
        <f>'Growth Index'!E1510/MAX('Growth Index'!E$3:E1510)-1</f>
        <v>-8.0264211216827253E-3</v>
      </c>
    </row>
    <row r="1511" spans="1:5" x14ac:dyDescent="0.25">
      <c r="A1511" s="63">
        <f>'Daily Prices'!A1511</f>
        <v>44490</v>
      </c>
      <c r="B1511" s="67">
        <f>'Growth Index'!B1511/MAX('Growth Index'!B$3:B1511)-1</f>
        <v>-1.3633642939377633E-2</v>
      </c>
      <c r="C1511" s="67">
        <f>'Growth Index'!C1511/MAX('Growth Index'!C$3:C1511)-1</f>
        <v>-0.14030326424179917</v>
      </c>
      <c r="D1511" s="67">
        <f>'Growth Index'!D1511/MAX('Growth Index'!D$3:D1511)-1</f>
        <v>-1.3712412135911234E-2</v>
      </c>
      <c r="E1511" s="67">
        <f>'Growth Index'!E1511/MAX('Growth Index'!E$3:E1511)-1</f>
        <v>-8.19707217151322E-3</v>
      </c>
    </row>
    <row r="1512" spans="1:5" x14ac:dyDescent="0.25">
      <c r="A1512" s="60">
        <f>'Daily Prices'!A1512</f>
        <v>44491</v>
      </c>
      <c r="B1512" s="68">
        <f>'Growth Index'!B1512/MAX('Growth Index'!B$3:B1512)-1</f>
        <v>-1.5283105042791512E-2</v>
      </c>
      <c r="C1512" s="68">
        <f>'Growth Index'!C1512/MAX('Growth Index'!C$3:C1512)-1</f>
        <v>-0.12434003086958545</v>
      </c>
      <c r="D1512" s="68">
        <f>'Growth Index'!D1512/MAX('Growth Index'!D$3:D1512)-1</f>
        <v>-2.2747423027689617E-2</v>
      </c>
      <c r="E1512" s="68">
        <f>'Growth Index'!E1512/MAX('Growth Index'!E$3:E1512)-1</f>
        <v>-4.0538025831962088E-3</v>
      </c>
    </row>
    <row r="1513" spans="1:5" x14ac:dyDescent="0.25">
      <c r="A1513" s="63">
        <f>'Daily Prices'!A1513</f>
        <v>44494</v>
      </c>
      <c r="B1513" s="67">
        <f>'Growth Index'!B1513/MAX('Growth Index'!B$3:B1513)-1</f>
        <v>-1.2928557794072648E-2</v>
      </c>
      <c r="C1513" s="67">
        <f>'Growth Index'!C1513/MAX('Growth Index'!C$3:C1513)-1</f>
        <v>-0.12539645929563958</v>
      </c>
      <c r="D1513" s="67">
        <f>'Growth Index'!D1513/MAX('Growth Index'!D$3:D1513)-1</f>
        <v>-2.0940959823934846E-2</v>
      </c>
      <c r="E1513" s="67">
        <f>'Growth Index'!E1513/MAX('Growth Index'!E$3:E1513)-1</f>
        <v>-3.267696212961857E-3</v>
      </c>
    </row>
    <row r="1514" spans="1:5" x14ac:dyDescent="0.25">
      <c r="A1514" s="60">
        <f>'Daily Prices'!A1514</f>
        <v>44495</v>
      </c>
      <c r="B1514" s="68">
        <f>'Growth Index'!B1514/MAX('Growth Index'!B$3:B1514)-1</f>
        <v>-6.724294222721694E-3</v>
      </c>
      <c r="C1514" s="68">
        <f>'Growth Index'!C1514/MAX('Growth Index'!C$3:C1514)-1</f>
        <v>-0.1357419806744814</v>
      </c>
      <c r="D1514" s="68">
        <f>'Growth Index'!D1514/MAX('Growth Index'!D$3:D1514)-1</f>
        <v>-1.2425161130948159E-2</v>
      </c>
      <c r="E1514" s="68">
        <f>'Growth Index'!E1514/MAX('Growth Index'!E$3:E1514)-1</f>
        <v>-3.5034079993253586E-3</v>
      </c>
    </row>
    <row r="1515" spans="1:5" x14ac:dyDescent="0.25">
      <c r="A1515" s="63">
        <f>'Daily Prices'!A1515</f>
        <v>44496</v>
      </c>
      <c r="B1515" s="67">
        <f>'Growth Index'!B1515/MAX('Growth Index'!B$3:B1515)-1</f>
        <v>-1.0074541504420109E-2</v>
      </c>
      <c r="C1515" s="67">
        <f>'Growth Index'!C1515/MAX('Growth Index'!C$3:C1515)-1</f>
        <v>-0.13101210505163952</v>
      </c>
      <c r="D1515" s="67">
        <f>'Growth Index'!D1515/MAX('Growth Index'!D$3:D1515)-1</f>
        <v>-1.2350602977834413E-2</v>
      </c>
      <c r="E1515" s="67">
        <f>'Growth Index'!E1515/MAX('Growth Index'!E$3:E1515)-1</f>
        <v>-2.3077376448761289E-3</v>
      </c>
    </row>
    <row r="1516" spans="1:5" x14ac:dyDescent="0.25">
      <c r="A1516" s="60">
        <f>'Daily Prices'!A1516</f>
        <v>44497</v>
      </c>
      <c r="B1516" s="68">
        <f>'Growth Index'!B1516/MAX('Growth Index'!B$3:B1516)-1</f>
        <v>-2.8833044418421272E-2</v>
      </c>
      <c r="C1516" s="68">
        <f>'Growth Index'!C1516/MAX('Growth Index'!C$3:C1516)-1</f>
        <v>-0.1290077256615324</v>
      </c>
      <c r="D1516" s="68">
        <f>'Growth Index'!D1516/MAX('Growth Index'!D$3:D1516)-1</f>
        <v>-3.8191740214242098E-2</v>
      </c>
      <c r="E1516" s="68">
        <f>'Growth Index'!E1516/MAX('Growth Index'!E$3:E1516)-1</f>
        <v>-1.4890114012455324E-2</v>
      </c>
    </row>
    <row r="1517" spans="1:5" x14ac:dyDescent="0.25">
      <c r="A1517" s="63">
        <f>'Daily Prices'!A1517</f>
        <v>44498</v>
      </c>
      <c r="B1517" s="67">
        <f>'Growth Index'!B1517/MAX('Growth Index'!B$3:B1517)-1</f>
        <v>-3.9806306391633295E-2</v>
      </c>
      <c r="C1517" s="67">
        <f>'Growth Index'!C1517/MAX('Growth Index'!C$3:C1517)-1</f>
        <v>-0.14349727979850058</v>
      </c>
      <c r="D1517" s="67">
        <f>'Growth Index'!D1517/MAX('Growth Index'!D$3:D1517)-1</f>
        <v>-4.5277459633047967E-2</v>
      </c>
      <c r="E1517" s="67">
        <f>'Growth Index'!E1517/MAX('Growth Index'!E$3:E1517)-1</f>
        <v>-2.6961762037042702E-2</v>
      </c>
    </row>
    <row r="1518" spans="1:5" x14ac:dyDescent="0.25">
      <c r="A1518" s="60">
        <f>'Daily Prices'!A1518</f>
        <v>44501</v>
      </c>
      <c r="B1518" s="68">
        <f>'Growth Index'!B1518/MAX('Growth Index'!B$3:B1518)-1</f>
        <v>-2.6343632433527997E-2</v>
      </c>
      <c r="C1518" s="68">
        <f>'Growth Index'!C1518/MAX('Growth Index'!C$3:C1518)-1</f>
        <v>-0.13291859644627879</v>
      </c>
      <c r="D1518" s="68">
        <f>'Growth Index'!D1518/MAX('Growth Index'!D$3:D1518)-1</f>
        <v>-4.2636013310776821E-2</v>
      </c>
      <c r="E1518" s="68">
        <f>'Growth Index'!E1518/MAX('Growth Index'!E$3:E1518)-1</f>
        <v>-1.7254090048395621E-2</v>
      </c>
    </row>
    <row r="1519" spans="1:5" x14ac:dyDescent="0.25">
      <c r="A1519" s="63">
        <f>'Daily Prices'!A1519</f>
        <v>44502</v>
      </c>
      <c r="B1519" s="67">
        <f>'Growth Index'!B1519/MAX('Growth Index'!B$3:B1519)-1</f>
        <v>-2.8114845175120862E-2</v>
      </c>
      <c r="C1519" s="67">
        <f>'Growth Index'!C1519/MAX('Growth Index'!C$3:C1519)-1</f>
        <v>-0.13742815950939258</v>
      </c>
      <c r="D1519" s="67">
        <f>'Growth Index'!D1519/MAX('Growth Index'!D$3:D1519)-1</f>
        <v>-3.9987258856169938E-2</v>
      </c>
      <c r="E1519" s="67">
        <f>'Growth Index'!E1519/MAX('Growth Index'!E$3:E1519)-1</f>
        <v>-1.9019167564387707E-2</v>
      </c>
    </row>
    <row r="1520" spans="1:5" x14ac:dyDescent="0.25">
      <c r="A1520" s="60">
        <f>'Daily Prices'!A1520</f>
        <v>44508</v>
      </c>
      <c r="B1520" s="68">
        <f>'Growth Index'!B1520/MAX('Growth Index'!B$3:B1520)-1</f>
        <v>-1.9751774410314726E-2</v>
      </c>
      <c r="C1520" s="68">
        <f>'Growth Index'!C1520/MAX('Growth Index'!C$3:C1520)-1</f>
        <v>-0.13070501052231309</v>
      </c>
      <c r="D1520" s="68">
        <f>'Growth Index'!D1520/MAX('Growth Index'!D$3:D1520)-1</f>
        <v>-3.7331176049684167E-2</v>
      </c>
      <c r="E1520" s="68">
        <f>'Growth Index'!E1520/MAX('Growth Index'!E$3:E1520)-1</f>
        <v>-1.2614111208942513E-2</v>
      </c>
    </row>
    <row r="1521" spans="1:5" x14ac:dyDescent="0.25">
      <c r="A1521" s="63">
        <f>'Daily Prices'!A1521</f>
        <v>44510</v>
      </c>
      <c r="B1521" s="67">
        <f>'Growth Index'!B1521/MAX('Growth Index'!B$3:B1521)-1</f>
        <v>-2.28730916356501E-2</v>
      </c>
      <c r="C1521" s="67">
        <f>'Growth Index'!C1521/MAX('Growth Index'!C$3:C1521)-1</f>
        <v>-0.10810179421722199</v>
      </c>
      <c r="D1521" s="67">
        <f>'Growth Index'!D1521/MAX('Growth Index'!D$3:D1521)-1</f>
        <v>-3.4667744615867968E-2</v>
      </c>
      <c r="E1521" s="67">
        <f>'Growth Index'!E1521/MAX('Growth Index'!E$3:E1521)-1</f>
        <v>-2.4682638490862718E-3</v>
      </c>
    </row>
    <row r="1522" spans="1:5" x14ac:dyDescent="0.25">
      <c r="A1522" s="60">
        <f>'Daily Prices'!A1522</f>
        <v>44511</v>
      </c>
      <c r="B1522" s="68">
        <f>'Growth Index'!B1522/MAX('Growth Index'!B$3:B1522)-1</f>
        <v>-2.9885572209380484E-2</v>
      </c>
      <c r="C1522" s="68">
        <f>'Growth Index'!C1522/MAX('Growth Index'!C$3:C1522)-1</f>
        <v>-0.1087961145439349</v>
      </c>
      <c r="D1522" s="68">
        <f>'Growth Index'!D1522/MAX('Growth Index'!D$3:D1522)-1</f>
        <v>-2.3983471445574334E-2</v>
      </c>
      <c r="E1522" s="68">
        <f>'Growth Index'!E1522/MAX('Growth Index'!E$3:E1522)-1</f>
        <v>-1.6143638903730606E-3</v>
      </c>
    </row>
    <row r="1523" spans="1:5" x14ac:dyDescent="0.25">
      <c r="A1523" s="63">
        <f>'Daily Prices'!A1523</f>
        <v>44515</v>
      </c>
      <c r="B1523" s="67">
        <f>'Growth Index'!B1523/MAX('Growth Index'!B$3:B1523)-1</f>
        <v>-1.6949243097977074E-2</v>
      </c>
      <c r="C1523" s="67">
        <f>'Growth Index'!C1523/MAX('Growth Index'!C$3:C1523)-1</f>
        <v>-0.10653971876443113</v>
      </c>
      <c r="D1523" s="67">
        <f>'Growth Index'!D1523/MAX('Growth Index'!D$3:D1523)-1</f>
        <v>-2.3660984976082711E-2</v>
      </c>
      <c r="E1523" s="67">
        <f>'Growth Index'!E1523/MAX('Growth Index'!E$3:E1523)-1</f>
        <v>0</v>
      </c>
    </row>
    <row r="1524" spans="1:5" x14ac:dyDescent="0.25">
      <c r="A1524" s="60">
        <f>'Daily Prices'!A1524</f>
        <v>44516</v>
      </c>
      <c r="B1524" s="68">
        <f>'Growth Index'!B1524/MAX('Growth Index'!B$3:B1524)-1</f>
        <v>-2.3366084578807955E-2</v>
      </c>
      <c r="C1524" s="68">
        <f>'Growth Index'!C1524/MAX('Growth Index'!C$3:C1524)-1</f>
        <v>-0.10653384290190715</v>
      </c>
      <c r="D1524" s="68">
        <f>'Growth Index'!D1524/MAX('Growth Index'!D$3:D1524)-1</f>
        <v>-3.1359338857822605E-2</v>
      </c>
      <c r="E1524" s="68">
        <f>'Growth Index'!E1524/MAX('Growth Index'!E$3:E1524)-1</f>
        <v>-4.3210882229232084E-3</v>
      </c>
    </row>
    <row r="1525" spans="1:5" x14ac:dyDescent="0.25">
      <c r="A1525" s="63">
        <f>'Daily Prices'!A1525</f>
        <v>44517</v>
      </c>
      <c r="B1525" s="67">
        <f>'Growth Index'!B1525/MAX('Growth Index'!B$3:B1525)-1</f>
        <v>-2.8450468942334717E-2</v>
      </c>
      <c r="C1525" s="67">
        <f>'Growth Index'!C1525/MAX('Growth Index'!C$3:C1525)-1</f>
        <v>-0.10490965118813833</v>
      </c>
      <c r="D1525" s="67">
        <f>'Growth Index'!D1525/MAX('Growth Index'!D$3:D1525)-1</f>
        <v>-3.3187361045610375E-2</v>
      </c>
      <c r="E1525" s="67">
        <f>'Growth Index'!E1525/MAX('Growth Index'!E$3:E1525)-1</f>
        <v>-5.7158629712713571E-3</v>
      </c>
    </row>
    <row r="1526" spans="1:5" x14ac:dyDescent="0.25">
      <c r="A1526" s="60">
        <f>'Daily Prices'!A1526</f>
        <v>44518</v>
      </c>
      <c r="B1526" s="68">
        <f>'Growth Index'!B1526/MAX('Growth Index'!B$3:B1526)-1</f>
        <v>-3.447842075174834E-2</v>
      </c>
      <c r="C1526" s="68">
        <f>'Growth Index'!C1526/MAX('Growth Index'!C$3:C1526)-1</f>
        <v>-0.10878597706683191</v>
      </c>
      <c r="D1526" s="68">
        <f>'Growth Index'!D1526/MAX('Growth Index'!D$3:D1526)-1</f>
        <v>-4.2449639560735442E-2</v>
      </c>
      <c r="E1526" s="68">
        <f>'Growth Index'!E1526/MAX('Growth Index'!E$3:E1526)-1</f>
        <v>-1.2146563750782713E-2</v>
      </c>
    </row>
    <row r="1527" spans="1:5" x14ac:dyDescent="0.25">
      <c r="A1527" s="63">
        <f>'Daily Prices'!A1527</f>
        <v>44522</v>
      </c>
      <c r="B1527" s="67">
        <f>'Growth Index'!B1527/MAX('Growth Index'!B$3:B1527)-1</f>
        <v>-5.342294957435012E-2</v>
      </c>
      <c r="C1527" s="67">
        <f>'Growth Index'!C1527/MAX('Growth Index'!C$3:C1527)-1</f>
        <v>-0.12699462933251182</v>
      </c>
      <c r="D1527" s="67">
        <f>'Growth Index'!D1527/MAX('Growth Index'!D$3:D1527)-1</f>
        <v>-6.5305755799590859E-2</v>
      </c>
      <c r="E1527" s="67">
        <f>'Growth Index'!E1527/MAX('Growth Index'!E$3:E1527)-1</f>
        <v>-3.3108452075675143E-2</v>
      </c>
    </row>
    <row r="1528" spans="1:5" x14ac:dyDescent="0.25">
      <c r="A1528" s="60">
        <f>'Daily Prices'!A1528</f>
        <v>44523</v>
      </c>
      <c r="B1528" s="68">
        <f>'Growth Index'!B1528/MAX('Growth Index'!B$3:B1528)-1</f>
        <v>-5.0210157467936112E-2</v>
      </c>
      <c r="C1528" s="68">
        <f>'Growth Index'!C1528/MAX('Growth Index'!C$3:C1528)-1</f>
        <v>-0.13945804401705508</v>
      </c>
      <c r="D1528" s="68">
        <f>'Growth Index'!D1528/MAX('Growth Index'!D$3:D1528)-1</f>
        <v>-5.4192997821643996E-2</v>
      </c>
      <c r="E1528" s="68">
        <f>'Growth Index'!E1528/MAX('Growth Index'!E$3:E1528)-1</f>
        <v>-3.419677243740249E-2</v>
      </c>
    </row>
    <row r="1529" spans="1:5" x14ac:dyDescent="0.25">
      <c r="A1529" s="63">
        <f>'Daily Prices'!A1529</f>
        <v>44524</v>
      </c>
      <c r="B1529" s="67">
        <f>'Growth Index'!B1529/MAX('Growth Index'!B$3:B1529)-1</f>
        <v>-5.5445111104742706E-2</v>
      </c>
      <c r="C1529" s="67">
        <f>'Growth Index'!C1529/MAX('Growth Index'!C$3:C1529)-1</f>
        <v>-0.14265780629644531</v>
      </c>
      <c r="D1529" s="67">
        <f>'Growth Index'!D1529/MAX('Growth Index'!D$3:D1529)-1</f>
        <v>-5.4228031170697411E-2</v>
      </c>
      <c r="E1529" s="67">
        <f>'Growth Index'!E1529/MAX('Growth Index'!E$3:E1529)-1</f>
        <v>-3.7240931564945234E-2</v>
      </c>
    </row>
    <row r="1530" spans="1:5" x14ac:dyDescent="0.25">
      <c r="A1530" s="60">
        <f>'Daily Prices'!A1530</f>
        <v>44525</v>
      </c>
      <c r="B1530" s="68">
        <f>'Growth Index'!B1530/MAX('Growth Index'!B$3:B1530)-1</f>
        <v>-4.8093121105132863E-2</v>
      </c>
      <c r="C1530" s="68">
        <f>'Growth Index'!C1530/MAX('Growth Index'!C$3:C1530)-1</f>
        <v>-0.13977159553816765</v>
      </c>
      <c r="D1530" s="68">
        <f>'Growth Index'!D1530/MAX('Growth Index'!D$3:D1530)-1</f>
        <v>-5.0412989287879517E-2</v>
      </c>
      <c r="E1530" s="68">
        <f>'Growth Index'!E1530/MAX('Growth Index'!E$3:E1530)-1</f>
        <v>-3.2531320254790774E-2</v>
      </c>
    </row>
    <row r="1531" spans="1:5" x14ac:dyDescent="0.25">
      <c r="A1531" s="63">
        <f>'Daily Prices'!A1531</f>
        <v>44526</v>
      </c>
      <c r="B1531" s="67">
        <f>'Growth Index'!B1531/MAX('Growth Index'!B$3:B1531)-1</f>
        <v>-7.5421282302977732E-2</v>
      </c>
      <c r="C1531" s="67">
        <f>'Growth Index'!C1531/MAX('Growth Index'!C$3:C1531)-1</f>
        <v>-0.12839540913049574</v>
      </c>
      <c r="D1531" s="67">
        <f>'Growth Index'!D1531/MAX('Growth Index'!D$3:D1531)-1</f>
        <v>-7.8143232500168192E-2</v>
      </c>
      <c r="E1531" s="67">
        <f>'Growth Index'!E1531/MAX('Growth Index'!E$3:E1531)-1</f>
        <v>-4.4221767522006239E-2</v>
      </c>
    </row>
    <row r="1532" spans="1:5" x14ac:dyDescent="0.25">
      <c r="A1532" s="60">
        <f>'Daily Prices'!A1532</f>
        <v>44529</v>
      </c>
      <c r="B1532" s="68">
        <f>'Growth Index'!B1532/MAX('Growth Index'!B$3:B1532)-1</f>
        <v>-7.2937213098749343E-2</v>
      </c>
      <c r="C1532" s="68">
        <f>'Growth Index'!C1532/MAX('Growth Index'!C$3:C1532)-1</f>
        <v>-0.13372171708458092</v>
      </c>
      <c r="D1532" s="68">
        <f>'Growth Index'!D1532/MAX('Growth Index'!D$3:D1532)-1</f>
        <v>-8.3852770104875018E-2</v>
      </c>
      <c r="E1532" s="68">
        <f>'Growth Index'!E1532/MAX('Growth Index'!E$3:E1532)-1</f>
        <v>-4.7563563474681492E-2</v>
      </c>
    </row>
    <row r="1533" spans="1:5" x14ac:dyDescent="0.25">
      <c r="A1533" s="63">
        <f>'Daily Prices'!A1533</f>
        <v>44530</v>
      </c>
      <c r="B1533" s="67">
        <f>'Growth Index'!B1533/MAX('Growth Index'!B$3:B1533)-1</f>
        <v>-7.6105805837845653E-2</v>
      </c>
      <c r="C1533" s="67">
        <f>'Growth Index'!C1533/MAX('Growth Index'!C$3:C1533)-1</f>
        <v>-0.12453251379471786</v>
      </c>
      <c r="D1533" s="67">
        <f>'Growth Index'!D1533/MAX('Growth Index'!D$3:D1533)-1</f>
        <v>-8.3832109411843492E-2</v>
      </c>
      <c r="E1533" s="67">
        <f>'Growth Index'!E1533/MAX('Growth Index'!E$3:E1533)-1</f>
        <v>-4.4492458244014044E-2</v>
      </c>
    </row>
    <row r="1534" spans="1:5" x14ac:dyDescent="0.25">
      <c r="A1534" s="60">
        <f>'Daily Prices'!A1534</f>
        <v>44531</v>
      </c>
      <c r="B1534" s="68">
        <f>'Growth Index'!B1534/MAX('Growth Index'!B$3:B1534)-1</f>
        <v>-6.6069149505411984E-2</v>
      </c>
      <c r="C1534" s="68">
        <f>'Growth Index'!C1534/MAX('Growth Index'!C$3:C1534)-1</f>
        <v>-0.13361601612904894</v>
      </c>
      <c r="D1534" s="68">
        <f>'Growth Index'!D1534/MAX('Growth Index'!D$3:D1534)-1</f>
        <v>-7.9353986765118845E-2</v>
      </c>
      <c r="E1534" s="68">
        <f>'Growth Index'!E1534/MAX('Growth Index'!E$3:E1534)-1</f>
        <v>-4.3942895914178326E-2</v>
      </c>
    </row>
    <row r="1535" spans="1:5" x14ac:dyDescent="0.25">
      <c r="A1535" s="63">
        <f>'Daily Prices'!A1535</f>
        <v>44532</v>
      </c>
      <c r="B1535" s="67">
        <f>'Growth Index'!B1535/MAX('Growth Index'!B$3:B1535)-1</f>
        <v>-5.3497424698767948E-2</v>
      </c>
      <c r="C1535" s="67">
        <f>'Growth Index'!C1535/MAX('Growth Index'!C$3:C1535)-1</f>
        <v>-0.14562040326754777</v>
      </c>
      <c r="D1535" s="67">
        <f>'Growth Index'!D1535/MAX('Growth Index'!D$3:D1535)-1</f>
        <v>-7.4853975573014875E-2</v>
      </c>
      <c r="E1535" s="67">
        <f>'Growth Index'!E1535/MAX('Growth Index'!E$3:E1535)-1</f>
        <v>-4.3978846151891182E-2</v>
      </c>
    </row>
    <row r="1536" spans="1:5" x14ac:dyDescent="0.25">
      <c r="A1536" s="60">
        <f>'Daily Prices'!A1536</f>
        <v>44533</v>
      </c>
      <c r="B1536" s="68">
        <f>'Growth Index'!B1536/MAX('Growth Index'!B$3:B1536)-1</f>
        <v>-6.5880209352812469E-2</v>
      </c>
      <c r="C1536" s="68">
        <f>'Growth Index'!C1536/MAX('Growth Index'!C$3:C1536)-1</f>
        <v>-0.14124056116940764</v>
      </c>
      <c r="D1536" s="68">
        <f>'Growth Index'!D1536/MAX('Growth Index'!D$3:D1536)-1</f>
        <v>-7.0331968846872317E-2</v>
      </c>
      <c r="E1536" s="68">
        <f>'Growth Index'!E1536/MAX('Growth Index'!E$3:E1536)-1</f>
        <v>-4.4368807253565401E-2</v>
      </c>
    </row>
    <row r="1537" spans="1:5" x14ac:dyDescent="0.25">
      <c r="A1537" s="63">
        <f>'Daily Prices'!A1537</f>
        <v>44537</v>
      </c>
      <c r="B1537" s="67">
        <f>'Growth Index'!B1537/MAX('Growth Index'!B$3:B1537)-1</f>
        <v>-6.6897118606006556E-2</v>
      </c>
      <c r="C1537" s="67">
        <f>'Growth Index'!C1537/MAX('Growth Index'!C$3:C1537)-1</f>
        <v>-0.13221245982459751</v>
      </c>
      <c r="D1537" s="67">
        <f>'Growth Index'!D1537/MAX('Growth Index'!D$3:D1537)-1</f>
        <v>-6.5787859075056354E-2</v>
      </c>
      <c r="E1537" s="67">
        <f>'Growth Index'!E1537/MAX('Growth Index'!E$3:E1537)-1</f>
        <v>-3.9260997011009158E-2</v>
      </c>
    </row>
    <row r="1538" spans="1:5" x14ac:dyDescent="0.25">
      <c r="A1538" s="60">
        <f>'Daily Prices'!A1538</f>
        <v>44538</v>
      </c>
      <c r="B1538" s="68">
        <f>'Growth Index'!B1538/MAX('Growth Index'!B$3:B1538)-1</f>
        <v>-5.0447344548962936E-2</v>
      </c>
      <c r="C1538" s="68">
        <f>'Growth Index'!C1538/MAX('Growth Index'!C$3:C1538)-1</f>
        <v>-0.13139791031083536</v>
      </c>
      <c r="D1538" s="68">
        <f>'Growth Index'!D1538/MAX('Growth Index'!D$3:D1538)-1</f>
        <v>-6.1221538220440297E-2</v>
      </c>
      <c r="E1538" s="68">
        <f>'Growth Index'!E1538/MAX('Growth Index'!E$3:E1538)-1</f>
        <v>-3.2410390999675132E-2</v>
      </c>
    </row>
    <row r="1539" spans="1:5" x14ac:dyDescent="0.25">
      <c r="A1539" s="63">
        <f>'Daily Prices'!A1539</f>
        <v>44540</v>
      </c>
      <c r="B1539" s="67">
        <f>'Growth Index'!B1539/MAX('Growth Index'!B$3:B1539)-1</f>
        <v>-4.8229442963306668E-2</v>
      </c>
      <c r="C1539" s="67">
        <f>'Growth Index'!C1539/MAX('Growth Index'!C$3:C1539)-1</f>
        <v>-0.13038900534432296</v>
      </c>
      <c r="D1539" s="67">
        <f>'Growth Index'!D1539/MAX('Growth Index'!D$3:D1539)-1</f>
        <v>-5.663289771781943E-2</v>
      </c>
      <c r="E1539" s="67">
        <f>'Growth Index'!E1539/MAX('Growth Index'!E$3:E1539)-1</f>
        <v>-2.9863989188357754E-2</v>
      </c>
    </row>
    <row r="1540" spans="1:5" x14ac:dyDescent="0.25">
      <c r="A1540" s="60">
        <f>'Daily Prices'!A1540</f>
        <v>44543</v>
      </c>
      <c r="B1540" s="68">
        <f>'Growth Index'!B1540/MAX('Growth Index'!B$3:B1540)-1</f>
        <v>-5.6377183477078208E-2</v>
      </c>
      <c r="C1540" s="68">
        <f>'Growth Index'!C1540/MAX('Growth Index'!C$3:C1540)-1</f>
        <v>-0.12440776471341863</v>
      </c>
      <c r="D1540" s="68">
        <f>'Growth Index'!D1540/MAX('Growth Index'!D$3:D1540)-1</f>
        <v>-5.2021828471332854E-2</v>
      </c>
      <c r="E1540" s="68">
        <f>'Growth Index'!E1540/MAX('Growth Index'!E$3:E1540)-1</f>
        <v>-2.8263840163475384E-2</v>
      </c>
    </row>
    <row r="1541" spans="1:5" x14ac:dyDescent="0.25">
      <c r="A1541" s="63">
        <f>'Daily Prices'!A1541</f>
        <v>44544</v>
      </c>
      <c r="B1541" s="67">
        <f>'Growth Index'!B1541/MAX('Growth Index'!B$3:B1541)-1</f>
        <v>-5.9070106834565816E-2</v>
      </c>
      <c r="C1541" s="67">
        <f>'Growth Index'!C1541/MAX('Growth Index'!C$3:C1541)-1</f>
        <v>-0.12741129901244319</v>
      </c>
      <c r="D1541" s="67">
        <f>'Growth Index'!D1541/MAX('Growth Index'!D$3:D1541)-1</f>
        <v>-5.1064250263872513E-2</v>
      </c>
      <c r="E1541" s="67">
        <f>'Growth Index'!E1541/MAX('Growth Index'!E$3:E1541)-1</f>
        <v>-3.013464749724537E-2</v>
      </c>
    </row>
    <row r="1542" spans="1:5" x14ac:dyDescent="0.25">
      <c r="A1542" s="60">
        <f>'Daily Prices'!A1542</f>
        <v>44545</v>
      </c>
      <c r="B1542" s="68">
        <f>'Growth Index'!B1542/MAX('Growth Index'!B$3:B1542)-1</f>
        <v>-6.4397668669561536E-2</v>
      </c>
      <c r="C1542" s="68">
        <f>'Growth Index'!C1542/MAX('Growth Index'!C$3:C1542)-1</f>
        <v>-0.12699740583898111</v>
      </c>
      <c r="D1542" s="68">
        <f>'Growth Index'!D1542/MAX('Growth Index'!D$3:D1542)-1</f>
        <v>-5.7553504457768634E-2</v>
      </c>
      <c r="E1542" s="68">
        <f>'Growth Index'!E1542/MAX('Growth Index'!E$3:E1542)-1</f>
        <v>-3.3587766392795704E-2</v>
      </c>
    </row>
    <row r="1543" spans="1:5" x14ac:dyDescent="0.25">
      <c r="A1543" s="63">
        <f>'Daily Prices'!A1543</f>
        <v>44546</v>
      </c>
      <c r="B1543" s="67">
        <f>'Growth Index'!B1543/MAX('Growth Index'!B$3:B1543)-1</f>
        <v>-6.2566390121101212E-2</v>
      </c>
      <c r="C1543" s="67">
        <f>'Growth Index'!C1543/MAX('Growth Index'!C$3:C1543)-1</f>
        <v>-0.1159587263919466</v>
      </c>
      <c r="D1543" s="67">
        <f>'Growth Index'!D1543/MAX('Growth Index'!D$3:D1543)-1</f>
        <v>-6.0321139032989191E-2</v>
      </c>
      <c r="E1543" s="67">
        <f>'Growth Index'!E1543/MAX('Growth Index'!E$3:E1543)-1</f>
        <v>-2.8983776410688833E-2</v>
      </c>
    </row>
    <row r="1544" spans="1:5" x14ac:dyDescent="0.25">
      <c r="A1544" s="60">
        <f>'Daily Prices'!A1544</f>
        <v>44547</v>
      </c>
      <c r="B1544" s="68">
        <f>'Growth Index'!B1544/MAX('Growth Index'!B$3:B1544)-1</f>
        <v>-7.6965993524873433E-2</v>
      </c>
      <c r="C1544" s="68">
        <f>'Growth Index'!C1544/MAX('Growth Index'!C$3:C1544)-1</f>
        <v>-0.11292703960873685</v>
      </c>
      <c r="D1544" s="68">
        <f>'Growth Index'!D1544/MAX('Growth Index'!D$3:D1544)-1</f>
        <v>-7.7732713512541962E-2</v>
      </c>
      <c r="E1544" s="68">
        <f>'Growth Index'!E1544/MAX('Growth Index'!E$3:E1544)-1</f>
        <v>-3.7524101079410177E-2</v>
      </c>
    </row>
    <row r="1545" spans="1:5" x14ac:dyDescent="0.25">
      <c r="A1545" s="63">
        <f>'Daily Prices'!A1545</f>
        <v>44550</v>
      </c>
      <c r="B1545" s="67">
        <f>'Growth Index'!B1545/MAX('Growth Index'!B$3:B1545)-1</f>
        <v>-9.622801304091777E-2</v>
      </c>
      <c r="C1545" s="67">
        <f>'Growth Index'!C1545/MAX('Growth Index'!C$3:C1545)-1</f>
        <v>-0.12141630498903377</v>
      </c>
      <c r="D1545" s="67">
        <f>'Growth Index'!D1545/MAX('Growth Index'!D$3:D1545)-1</f>
        <v>-0.10329268566552097</v>
      </c>
      <c r="E1545" s="67">
        <f>'Growth Index'!E1545/MAX('Growth Index'!E$3:E1545)-1</f>
        <v>-5.5236276098685311E-2</v>
      </c>
    </row>
    <row r="1546" spans="1:5" x14ac:dyDescent="0.25">
      <c r="A1546" s="60">
        <f>'Daily Prices'!A1546</f>
        <v>44551</v>
      </c>
      <c r="B1546" s="68">
        <f>'Growth Index'!B1546/MAX('Growth Index'!B$3:B1546)-1</f>
        <v>-8.8181461554888041E-2</v>
      </c>
      <c r="C1546" s="68">
        <f>'Growth Index'!C1546/MAX('Growth Index'!C$3:C1546)-1</f>
        <v>-0.12319514165606926</v>
      </c>
      <c r="D1546" s="68">
        <f>'Growth Index'!D1546/MAX('Growth Index'!D$3:D1546)-1</f>
        <v>-9.429360641379736E-2</v>
      </c>
      <c r="E1546" s="68">
        <f>'Growth Index'!E1546/MAX('Growth Index'!E$3:E1546)-1</f>
        <v>-5.0633546161690579E-2</v>
      </c>
    </row>
    <row r="1547" spans="1:5" x14ac:dyDescent="0.25">
      <c r="A1547" s="63">
        <f>'Daily Prices'!A1547</f>
        <v>44552</v>
      </c>
      <c r="B1547" s="67">
        <f>'Growth Index'!B1547/MAX('Growth Index'!B$3:B1547)-1</f>
        <v>-7.8280317568406477E-2</v>
      </c>
      <c r="C1547" s="67">
        <f>'Growth Index'!C1547/MAX('Growth Index'!C$3:C1547)-1</f>
        <v>-0.12630579744881676</v>
      </c>
      <c r="D1547" s="67">
        <f>'Growth Index'!D1547/MAX('Growth Index'!D$3:D1547)-1</f>
        <v>-8.1862157245839229E-2</v>
      </c>
      <c r="E1547" s="67">
        <f>'Growth Index'!E1547/MAX('Growth Index'!E$3:E1547)-1</f>
        <v>-4.4978906133316121E-2</v>
      </c>
    </row>
    <row r="1548" spans="1:5" x14ac:dyDescent="0.25">
      <c r="A1548" s="60">
        <f>'Daily Prices'!A1548</f>
        <v>44553</v>
      </c>
      <c r="B1548" s="68">
        <f>'Growth Index'!B1548/MAX('Growth Index'!B$3:B1548)-1</f>
        <v>-7.2051606727953077E-2</v>
      </c>
      <c r="C1548" s="68">
        <f>'Growth Index'!C1548/MAX('Growth Index'!C$3:C1548)-1</f>
        <v>-0.12552327461431056</v>
      </c>
      <c r="D1548" s="68">
        <f>'Growth Index'!D1548/MAX('Growth Index'!D$3:D1548)-1</f>
        <v>-7.3889824608681542E-2</v>
      </c>
      <c r="E1548" s="68">
        <f>'Growth Index'!E1548/MAX('Growth Index'!E$3:E1548)-1</f>
        <v>-4.0212856599686098E-2</v>
      </c>
    </row>
    <row r="1549" spans="1:5" x14ac:dyDescent="0.25">
      <c r="A1549" s="63">
        <f>'Daily Prices'!A1549</f>
        <v>44554</v>
      </c>
      <c r="B1549" s="67">
        <f>'Growth Index'!B1549/MAX('Growth Index'!B$3:B1549)-1</f>
        <v>-7.5143457708410022E-2</v>
      </c>
      <c r="C1549" s="67">
        <f>'Growth Index'!C1549/MAX('Growth Index'!C$3:C1549)-1</f>
        <v>-0.12552327461431056</v>
      </c>
      <c r="D1549" s="67">
        <f>'Growth Index'!D1549/MAX('Growth Index'!D$3:D1549)-1</f>
        <v>-8.1953782927979058E-2</v>
      </c>
      <c r="E1549" s="67">
        <f>'Growth Index'!E1549/MAX('Growth Index'!E$3:E1549)-1</f>
        <v>-4.3679395718737246E-2</v>
      </c>
    </row>
    <row r="1550" spans="1:5" x14ac:dyDescent="0.25">
      <c r="A1550" s="60">
        <f>'Daily Prices'!A1550</f>
        <v>44557</v>
      </c>
      <c r="B1550" s="68">
        <f>'Growth Index'!B1550/MAX('Growth Index'!B$3:B1550)-1</f>
        <v>-7.0352278671668156E-2</v>
      </c>
      <c r="C1550" s="68">
        <f>'Growth Index'!C1550/MAX('Growth Index'!C$3:C1550)-1</f>
        <v>-0.12552327461431056</v>
      </c>
      <c r="D1550" s="68">
        <f>'Growth Index'!D1550/MAX('Growth Index'!D$3:D1550)-1</f>
        <v>-7.8748680635091328E-2</v>
      </c>
      <c r="E1550" s="68">
        <f>'Growth Index'!E1550/MAX('Growth Index'!E$3:E1550)-1</f>
        <v>-4.119152455493913E-2</v>
      </c>
    </row>
    <row r="1551" spans="1:5" x14ac:dyDescent="0.25">
      <c r="A1551" s="63">
        <f>'Daily Prices'!A1551</f>
        <v>44558</v>
      </c>
      <c r="B1551" s="67">
        <f>'Growth Index'!B1551/MAX('Growth Index'!B$3:B1551)-1</f>
        <v>-6.262564641574675E-2</v>
      </c>
      <c r="C1551" s="67">
        <f>'Growth Index'!C1551/MAX('Growth Index'!C$3:C1551)-1</f>
        <v>-0.12552327461431056</v>
      </c>
      <c r="D1551" s="67">
        <f>'Growth Index'!D1551/MAX('Growth Index'!D$3:D1551)-1</f>
        <v>-6.8728244514810188E-2</v>
      </c>
      <c r="E1551" s="67">
        <f>'Growth Index'!E1551/MAX('Growth Index'!E$3:E1551)-1</f>
        <v>-3.5672141849134587E-2</v>
      </c>
    </row>
    <row r="1552" spans="1:5" x14ac:dyDescent="0.25">
      <c r="A1552" s="60">
        <f>'Daily Prices'!A1552</f>
        <v>44559</v>
      </c>
      <c r="B1552" s="68">
        <f>'Growth Index'!B1552/MAX('Growth Index'!B$3:B1552)-1</f>
        <v>-6.4098796757223409E-2</v>
      </c>
      <c r="C1552" s="68">
        <f>'Growth Index'!C1552/MAX('Growth Index'!C$3:C1552)-1</f>
        <v>-0.1361477380382935</v>
      </c>
      <c r="D1552" s="68">
        <f>'Growth Index'!D1552/MAX('Growth Index'!D$3:D1552)-1</f>
        <v>-7.0866177098070415E-2</v>
      </c>
      <c r="E1552" s="68">
        <f>'Growth Index'!E1552/MAX('Growth Index'!E$3:E1552)-1</f>
        <v>-4.1477384978570342E-2</v>
      </c>
    </row>
    <row r="1553" spans="1:5" x14ac:dyDescent="0.25">
      <c r="A1553" s="63">
        <f>'Daily Prices'!A1553</f>
        <v>44560</v>
      </c>
      <c r="B1553" s="67">
        <f>'Growth Index'!B1553/MAX('Growth Index'!B$3:B1553)-1</f>
        <v>-6.4295832032042255E-2</v>
      </c>
      <c r="C1553" s="67">
        <f>'Growth Index'!C1553/MAX('Growth Index'!C$3:C1553)-1</f>
        <v>-0.13162396959325007</v>
      </c>
      <c r="D1553" s="67">
        <f>'Growth Index'!D1553/MAX('Growth Index'!D$3:D1553)-1</f>
        <v>-7.1813874104515674E-2</v>
      </c>
      <c r="E1553" s="67">
        <f>'Growth Index'!E1553/MAX('Growth Index'!E$3:E1553)-1</f>
        <v>-3.9823413260947516E-2</v>
      </c>
    </row>
    <row r="1554" spans="1:5" x14ac:dyDescent="0.25">
      <c r="A1554" s="60">
        <f>'Daily Prices'!A1554</f>
        <v>44561</v>
      </c>
      <c r="B1554" s="68">
        <f>'Growth Index'!B1554/MAX('Growth Index'!B$3:B1554)-1</f>
        <v>-5.685641471246361E-2</v>
      </c>
      <c r="C1554" s="68">
        <f>'Growth Index'!C1554/MAX('Growth Index'!C$3:C1554)-1</f>
        <v>-0.13162396959325007</v>
      </c>
      <c r="D1554" s="68">
        <f>'Growth Index'!D1554/MAX('Growth Index'!D$3:D1554)-1</f>
        <v>-6.4820678658850883E-2</v>
      </c>
      <c r="E1554" s="68">
        <f>'Growth Index'!E1554/MAX('Growth Index'!E$3:E1554)-1</f>
        <v>-3.5362950913420343E-2</v>
      </c>
    </row>
    <row r="1555" spans="1:5" x14ac:dyDescent="0.25">
      <c r="A1555" s="63">
        <f>'Daily Prices'!A1555</f>
        <v>44565</v>
      </c>
      <c r="B1555" s="67">
        <f>'Growth Index'!B1555/MAX('Growth Index'!B$3:B1555)-1</f>
        <v>-3.0917862194791645E-2</v>
      </c>
      <c r="C1555" s="67">
        <f>'Growth Index'!C1555/MAX('Growth Index'!C$3:C1555)-1</f>
        <v>-0.12814810634510465</v>
      </c>
      <c r="D1555" s="67">
        <f>'Growth Index'!D1555/MAX('Growth Index'!D$3:D1555)-1</f>
        <v>-5.2078543675141309E-2</v>
      </c>
      <c r="E1555" s="67">
        <f>'Growth Index'!E1555/MAX('Growth Index'!E$3:E1555)-1</f>
        <v>-2.1916530212964358E-2</v>
      </c>
    </row>
    <row r="1556" spans="1:5" x14ac:dyDescent="0.25">
      <c r="A1556" s="60">
        <f>'Daily Prices'!A1556</f>
        <v>44567</v>
      </c>
      <c r="B1556" s="68">
        <f>'Growth Index'!B1556/MAX('Growth Index'!B$3:B1556)-1</f>
        <v>-3.5031641404218772E-2</v>
      </c>
      <c r="C1556" s="68">
        <f>'Growth Index'!C1556/MAX('Growth Index'!C$3:C1556)-1</f>
        <v>-0.1404768281809976</v>
      </c>
      <c r="D1556" s="68">
        <f>'Growth Index'!D1556/MAX('Growth Index'!D$3:D1556)-1</f>
        <v>-3.9162792786722522E-2</v>
      </c>
      <c r="E1556" s="68">
        <f>'Growth Index'!E1556/MAX('Growth Index'!E$3:E1556)-1</f>
        <v>-2.4696482085351468E-2</v>
      </c>
    </row>
    <row r="1557" spans="1:5" x14ac:dyDescent="0.25">
      <c r="A1557" s="63">
        <f>'Daily Prices'!A1557</f>
        <v>44568</v>
      </c>
      <c r="B1557" s="67">
        <f>'Growth Index'!B1557/MAX('Growth Index'!B$3:B1557)-1</f>
        <v>-3.271951259592909E-2</v>
      </c>
      <c r="C1557" s="67">
        <f>'Growth Index'!C1557/MAX('Growth Index'!C$3:C1557)-1</f>
        <v>-0.1405766532740057</v>
      </c>
      <c r="D1557" s="67">
        <f>'Growth Index'!D1557/MAX('Growth Index'!D$3:D1557)-1</f>
        <v>-7.7385973186012813E-2</v>
      </c>
      <c r="E1557" s="67">
        <f>'Growth Index'!E1557/MAX('Growth Index'!E$3:E1557)-1</f>
        <v>-3.5680322988637769E-2</v>
      </c>
    </row>
    <row r="1558" spans="1:5" x14ac:dyDescent="0.25">
      <c r="A1558" s="60">
        <f>'Daily Prices'!A1558</f>
        <v>44572</v>
      </c>
      <c r="B1558" s="68">
        <f>'Growth Index'!B1558/MAX('Growth Index'!B$3:B1558)-1</f>
        <v>-1.8597733786724691E-2</v>
      </c>
      <c r="C1558" s="68">
        <f>'Growth Index'!C1558/MAX('Growth Index'!C$3:C1558)-1</f>
        <v>-0.13842950979551527</v>
      </c>
      <c r="D1558" s="68">
        <f>'Growth Index'!D1558/MAX('Growth Index'!D$3:D1558)-1</f>
        <v>-5.4255245402285213E-2</v>
      </c>
      <c r="E1558" s="68">
        <f>'Growth Index'!E1558/MAX('Growth Index'!E$3:E1558)-1</f>
        <v>-2.324017527730915E-2</v>
      </c>
    </row>
    <row r="1559" spans="1:5" x14ac:dyDescent="0.25">
      <c r="A1559" s="63">
        <f>'Daily Prices'!A1559</f>
        <v>44573</v>
      </c>
      <c r="B1559" s="67">
        <f>'Growth Index'!B1559/MAX('Growth Index'!B$3:B1559)-1</f>
        <v>-9.9659049642364383E-3</v>
      </c>
      <c r="C1559" s="67">
        <f>'Growth Index'!C1559/MAX('Growth Index'!C$3:C1559)-1</f>
        <v>-0.13244956056296697</v>
      </c>
      <c r="D1559" s="67">
        <f>'Growth Index'!D1559/MAX('Growth Index'!D$3:D1559)-1</f>
        <v>-3.0544610363465563E-2</v>
      </c>
      <c r="E1559" s="67">
        <f>'Growth Index'!E1559/MAX('Growth Index'!E$3:E1559)-1</f>
        <v>-1.0604633362940374E-2</v>
      </c>
    </row>
    <row r="1560" spans="1:5" x14ac:dyDescent="0.25">
      <c r="A1560" s="60">
        <f>'Daily Prices'!A1560</f>
        <v>44574</v>
      </c>
      <c r="B1560" s="68">
        <f>'Growth Index'!B1560/MAX('Growth Index'!B$3:B1560)-1</f>
        <v>-8.5855247233935783E-3</v>
      </c>
      <c r="C1560" s="68">
        <f>'Growth Index'!C1560/MAX('Growth Index'!C$3:C1560)-1</f>
        <v>-0.13147455480333037</v>
      </c>
      <c r="D1560" s="68">
        <f>'Growth Index'!D1560/MAX('Growth Index'!D$3:D1560)-1</f>
        <v>-6.2395292955144122E-3</v>
      </c>
      <c r="E1560" s="68">
        <f>'Growth Index'!E1560/MAX('Growth Index'!E$3:E1560)-1</f>
        <v>-2.3045114341586626E-3</v>
      </c>
    </row>
    <row r="1561" spans="1:5" x14ac:dyDescent="0.25">
      <c r="A1561" s="63">
        <f>'Daily Prices'!A1561</f>
        <v>44575</v>
      </c>
      <c r="B1561" s="67">
        <f>'Growth Index'!B1561/MAX('Growth Index'!B$3:B1561)-1</f>
        <v>-8.7841790226563798E-3</v>
      </c>
      <c r="C1561" s="67">
        <f>'Growth Index'!C1561/MAX('Growth Index'!C$3:C1561)-1</f>
        <v>-0.12773744166753676</v>
      </c>
      <c r="D1561" s="67">
        <f>'Growth Index'!D1561/MAX('Growth Index'!D$3:D1561)-1</f>
        <v>-3.9309214219939159E-3</v>
      </c>
      <c r="E1561" s="67">
        <f>'Growth Index'!E1561/MAX('Growth Index'!E$3:E1561)-1</f>
        <v>0</v>
      </c>
    </row>
    <row r="1562" spans="1:5" x14ac:dyDescent="0.25">
      <c r="A1562" s="60">
        <f>'Daily Prices'!A1562</f>
        <v>44578</v>
      </c>
      <c r="B1562" s="68">
        <f>'Growth Index'!B1562/MAX('Growth Index'!B$3:B1562)-1</f>
        <v>-7.3937608302614422E-3</v>
      </c>
      <c r="C1562" s="68">
        <f>'Growth Index'!C1562/MAX('Growth Index'!C$3:C1562)-1</f>
        <v>-0.12812008300075473</v>
      </c>
      <c r="D1562" s="68">
        <f>'Growth Index'!D1562/MAX('Growth Index'!D$3:D1562)-1</f>
        <v>-5.7760111387994417E-4</v>
      </c>
      <c r="E1562" s="68">
        <f>'Growth Index'!E1562/MAX('Growth Index'!E$3:E1562)-1</f>
        <v>0</v>
      </c>
    </row>
    <row r="1563" spans="1:5" x14ac:dyDescent="0.25">
      <c r="A1563" s="63">
        <f>'Daily Prices'!A1563</f>
        <v>44579</v>
      </c>
      <c r="B1563" s="67">
        <f>'Growth Index'!B1563/MAX('Growth Index'!B$3:B1563)-1</f>
        <v>-1.636396576151844E-2</v>
      </c>
      <c r="C1563" s="67">
        <f>'Growth Index'!C1563/MAX('Growth Index'!C$3:C1563)-1</f>
        <v>-0.12493110389764639</v>
      </c>
      <c r="D1563" s="67">
        <f>'Growth Index'!D1563/MAX('Growth Index'!D$3:D1563)-1</f>
        <v>-1.1859237800084577E-2</v>
      </c>
      <c r="E1563" s="67">
        <f>'Growth Index'!E1563/MAX('Growth Index'!E$3:E1563)-1</f>
        <v>-4.6345178502924522E-3</v>
      </c>
    </row>
    <row r="1564" spans="1:5" x14ac:dyDescent="0.25">
      <c r="A1564" s="60">
        <f>'Daily Prices'!A1564</f>
        <v>44580</v>
      </c>
      <c r="B1564" s="68">
        <f>'Growth Index'!B1564/MAX('Growth Index'!B$3:B1564)-1</f>
        <v>-2.6985413723077722E-2</v>
      </c>
      <c r="C1564" s="68">
        <f>'Growth Index'!C1564/MAX('Growth Index'!C$3:C1564)-1</f>
        <v>-0.12246382276642398</v>
      </c>
      <c r="D1564" s="68">
        <f>'Growth Index'!D1564/MAX('Growth Index'!D$3:D1564)-1</f>
        <v>-1.0961845089716094E-2</v>
      </c>
      <c r="E1564" s="68">
        <f>'Growth Index'!E1564/MAX('Growth Index'!E$3:E1564)-1</f>
        <v>-6.465178672328431E-3</v>
      </c>
    </row>
    <row r="1565" spans="1:5" x14ac:dyDescent="0.25">
      <c r="A1565" s="63">
        <f>'Daily Prices'!A1565</f>
        <v>44581</v>
      </c>
      <c r="B1565" s="67">
        <f>'Growth Index'!B1565/MAX('Growth Index'!B$3:B1565)-1</f>
        <v>-3.7253266746095859E-2</v>
      </c>
      <c r="C1565" s="67">
        <f>'Growth Index'!C1565/MAX('Growth Index'!C$3:C1565)-1</f>
        <v>-0.11440504502847848</v>
      </c>
      <c r="D1565" s="67">
        <f>'Growth Index'!D1565/MAX('Growth Index'!D$3:D1565)-1</f>
        <v>-1.519998203417916E-2</v>
      </c>
      <c r="E1565" s="67">
        <f>'Growth Index'!E1565/MAX('Growth Index'!E$3:E1565)-1</f>
        <v>-7.2381024376354519E-3</v>
      </c>
    </row>
    <row r="1566" spans="1:5" x14ac:dyDescent="0.25">
      <c r="A1566" s="60">
        <f>'Daily Prices'!A1566</f>
        <v>44582</v>
      </c>
      <c r="B1566" s="68">
        <f>'Growth Index'!B1566/MAX('Growth Index'!B$3:B1566)-1</f>
        <v>-4.4173624828970137E-2</v>
      </c>
      <c r="C1566" s="68">
        <f>'Growth Index'!C1566/MAX('Growth Index'!C$3:C1566)-1</f>
        <v>-0.11833315598129301</v>
      </c>
      <c r="D1566" s="68">
        <f>'Growth Index'!D1566/MAX('Growth Index'!D$3:D1566)-1</f>
        <v>-3.1513844910057931E-2</v>
      </c>
      <c r="E1566" s="68">
        <f>'Growth Index'!E1566/MAX('Growth Index'!E$3:E1566)-1</f>
        <v>-1.6074045432909356E-2</v>
      </c>
    </row>
    <row r="1567" spans="1:5" x14ac:dyDescent="0.25">
      <c r="A1567" s="63">
        <f>'Daily Prices'!A1567</f>
        <v>44585</v>
      </c>
      <c r="B1567" s="67">
        <f>'Growth Index'!B1567/MAX('Growth Index'!B$3:B1567)-1</f>
        <v>-6.919839995052246E-2</v>
      </c>
      <c r="C1567" s="67">
        <f>'Growth Index'!C1567/MAX('Growth Index'!C$3:C1567)-1</f>
        <v>-0.11680769167192651</v>
      </c>
      <c r="D1567" s="67">
        <f>'Growth Index'!D1567/MAX('Growth Index'!D$3:D1567)-1</f>
        <v>-5.2122437063486071E-2</v>
      </c>
      <c r="E1567" s="67">
        <f>'Growth Index'!E1567/MAX('Growth Index'!E$3:E1567)-1</f>
        <v>-2.9402367129574114E-2</v>
      </c>
    </row>
    <row r="1568" spans="1:5" x14ac:dyDescent="0.25">
      <c r="A1568" s="60">
        <f>'Daily Prices'!A1568</f>
        <v>44586</v>
      </c>
      <c r="B1568" s="68">
        <f>'Growth Index'!B1568/MAX('Growth Index'!B$3:B1568)-1</f>
        <v>-6.3262408729520714E-2</v>
      </c>
      <c r="C1568" s="68">
        <f>'Growth Index'!C1568/MAX('Growth Index'!C$3:C1568)-1</f>
        <v>-0.10822686614811106</v>
      </c>
      <c r="D1568" s="68">
        <f>'Growth Index'!D1568/MAX('Growth Index'!D$3:D1568)-1</f>
        <v>-3.5343259448897602E-2</v>
      </c>
      <c r="E1568" s="68">
        <f>'Growth Index'!E1568/MAX('Growth Index'!E$3:E1568)-1</f>
        <v>-1.8619011578095535E-2</v>
      </c>
    </row>
    <row r="1569" spans="1:5" x14ac:dyDescent="0.25">
      <c r="A1569" s="63">
        <f>'Daily Prices'!A1569</f>
        <v>44588</v>
      </c>
      <c r="B1569" s="67">
        <f>'Growth Index'!B1569/MAX('Growth Index'!B$3:B1569)-1</f>
        <v>-7.2672340699732607E-2</v>
      </c>
      <c r="C1569" s="67">
        <f>'Growth Index'!C1569/MAX('Growth Index'!C$3:C1569)-1</f>
        <v>-0.1222256889093678</v>
      </c>
      <c r="D1569" s="67">
        <f>'Growth Index'!D1569/MAX('Growth Index'!D$3:D1569)-1</f>
        <v>-3.6765254104066059E-2</v>
      </c>
      <c r="E1569" s="67">
        <f>'Growth Index'!E1569/MAX('Growth Index'!E$3:E1569)-1</f>
        <v>-2.8172709561114395E-2</v>
      </c>
    </row>
    <row r="1570" spans="1:5" x14ac:dyDescent="0.25">
      <c r="A1570" s="60">
        <f>'Daily Prices'!A1570</f>
        <v>44589</v>
      </c>
      <c r="B1570" s="68">
        <f>'Growth Index'!B1570/MAX('Growth Index'!B$3:B1570)-1</f>
        <v>-7.3914294350624576E-2</v>
      </c>
      <c r="C1570" s="68">
        <f>'Growth Index'!C1570/MAX('Growth Index'!C$3:C1570)-1</f>
        <v>-0.13381960508005264</v>
      </c>
      <c r="D1570" s="68">
        <f>'Growth Index'!D1570/MAX('Growth Index'!D$3:D1570)-1</f>
        <v>-3.5296548316826382E-2</v>
      </c>
      <c r="E1570" s="68">
        <f>'Growth Index'!E1570/MAX('Growth Index'!E$3:E1570)-1</f>
        <v>-3.3253111583956385E-2</v>
      </c>
    </row>
    <row r="1571" spans="1:5" x14ac:dyDescent="0.25">
      <c r="A1571" s="63">
        <f>'Daily Prices'!A1571</f>
        <v>44592</v>
      </c>
      <c r="B1571" s="67">
        <f>'Growth Index'!B1571/MAX('Growth Index'!B$3:B1571)-1</f>
        <v>-6.0736406792196052E-2</v>
      </c>
      <c r="C1571" s="67">
        <f>'Growth Index'!C1571/MAX('Growth Index'!C$3:C1571)-1</f>
        <v>-0.1352605473669426</v>
      </c>
      <c r="D1571" s="67">
        <f>'Growth Index'!D1571/MAX('Growth Index'!D$3:D1571)-1</f>
        <v>-2.0918502548899931E-2</v>
      </c>
      <c r="E1571" s="67">
        <f>'Growth Index'!E1571/MAX('Growth Index'!E$3:E1571)-1</f>
        <v>-2.5446912662848487E-2</v>
      </c>
    </row>
    <row r="1572" spans="1:5" x14ac:dyDescent="0.25">
      <c r="A1572" s="60">
        <f>'Daily Prices'!A1572</f>
        <v>44594</v>
      </c>
      <c r="B1572" s="68">
        <f>'Growth Index'!B1572/MAX('Growth Index'!B$3:B1572)-1</f>
        <v>-3.5736078939746174E-2</v>
      </c>
      <c r="C1572" s="68">
        <f>'Growth Index'!C1572/MAX('Growth Index'!C$3:C1572)-1</f>
        <v>-0.12908437015402818</v>
      </c>
      <c r="D1572" s="68">
        <f>'Growth Index'!D1572/MAX('Growth Index'!D$3:D1572)-1</f>
        <v>-7.08571941880487E-3</v>
      </c>
      <c r="E1572" s="68">
        <f>'Growth Index'!E1572/MAX('Growth Index'!E$3:E1572)-1</f>
        <v>-1.0750186418237329E-2</v>
      </c>
    </row>
    <row r="1573" spans="1:5" x14ac:dyDescent="0.25">
      <c r="A1573" s="63">
        <f>'Daily Prices'!A1573</f>
        <v>44595</v>
      </c>
      <c r="B1573" s="67">
        <f>'Growth Index'!B1573/MAX('Growth Index'!B$3:B1573)-1</f>
        <v>-4.8207586133314662E-2</v>
      </c>
      <c r="C1573" s="67">
        <f>'Growth Index'!C1573/MAX('Growth Index'!C$3:C1573)-1</f>
        <v>-0.13510674182260674</v>
      </c>
      <c r="D1573" s="67">
        <f>'Growth Index'!D1573/MAX('Growth Index'!D$3:D1573)-1</f>
        <v>-7.354757573715931E-2</v>
      </c>
      <c r="E1573" s="67">
        <f>'Growth Index'!E1573/MAX('Growth Index'!E$3:E1573)-1</f>
        <v>-3.7189818427357912E-2</v>
      </c>
    </row>
    <row r="1574" spans="1:5" x14ac:dyDescent="0.25">
      <c r="A1574" s="60">
        <f>'Daily Prices'!A1574</f>
        <v>44600</v>
      </c>
      <c r="B1574" s="68">
        <f>'Growth Index'!B1574/MAX('Growth Index'!B$3:B1574)-1</f>
        <v>-6.4064959146346689E-2</v>
      </c>
      <c r="C1574" s="68">
        <f>'Growth Index'!C1574/MAX('Growth Index'!C$3:C1574)-1</f>
        <v>-0.12062138473029904</v>
      </c>
      <c r="D1574" s="68">
        <f>'Growth Index'!D1574/MAX('Growth Index'!D$3:D1574)-1</f>
        <v>-7.0047506952762517E-2</v>
      </c>
      <c r="E1574" s="68">
        <f>'Growth Index'!E1574/MAX('Growth Index'!E$3:E1574)-1</f>
        <v>-3.4460757657017727E-2</v>
      </c>
    </row>
    <row r="1575" spans="1:5" x14ac:dyDescent="0.25">
      <c r="A1575" s="63">
        <f>'Daily Prices'!A1575</f>
        <v>44601</v>
      </c>
      <c r="B1575" s="67">
        <f>'Growth Index'!B1575/MAX('Growth Index'!B$3:B1575)-1</f>
        <v>-5.3421654354795289E-2</v>
      </c>
      <c r="C1575" s="67">
        <f>'Growth Index'!C1575/MAX('Growth Index'!C$3:C1575)-1</f>
        <v>-0.11719304494169724</v>
      </c>
      <c r="D1575" s="67">
        <f>'Growth Index'!D1575/MAX('Growth Index'!D$3:D1575)-1</f>
        <v>-6.6534215167184607E-2</v>
      </c>
      <c r="E1575" s="67">
        <f>'Growth Index'!E1575/MAX('Growth Index'!E$3:E1575)-1</f>
        <v>-2.8566751145492342E-2</v>
      </c>
    </row>
    <row r="1576" spans="1:5" x14ac:dyDescent="0.25">
      <c r="A1576" s="60">
        <f>'Daily Prices'!A1576</f>
        <v>44603</v>
      </c>
      <c r="B1576" s="68">
        <f>'Growth Index'!B1576/MAX('Growth Index'!B$3:B1576)-1</f>
        <v>-5.8490010376327728E-2</v>
      </c>
      <c r="C1576" s="68">
        <f>'Growth Index'!C1576/MAX('Growth Index'!C$3:C1576)-1</f>
        <v>-0.10905071373004371</v>
      </c>
      <c r="D1576" s="68">
        <f>'Growth Index'!D1576/MAX('Growth Index'!D$3:D1576)-1</f>
        <v>-6.3007650424908634E-2</v>
      </c>
      <c r="E1576" s="68">
        <f>'Growth Index'!E1576/MAX('Growth Index'!E$3:E1576)-1</f>
        <v>-2.5442281205249273E-2</v>
      </c>
    </row>
    <row r="1577" spans="1:5" x14ac:dyDescent="0.25">
      <c r="A1577" s="63">
        <f>'Daily Prices'!A1577</f>
        <v>44606</v>
      </c>
      <c r="B1577" s="67">
        <f>'Growth Index'!B1577/MAX('Growth Index'!B$3:B1577)-1</f>
        <v>-8.6775662630276917E-2</v>
      </c>
      <c r="C1577" s="67">
        <f>'Growth Index'!C1577/MAX('Growth Index'!C$3:C1577)-1</f>
        <v>-8.8999365148568099E-2</v>
      </c>
      <c r="D1577" s="67">
        <f>'Growth Index'!D1577/MAX('Growth Index'!D$3:D1577)-1</f>
        <v>-5.9467762581687511E-2</v>
      </c>
      <c r="E1577" s="67">
        <f>'Growth Index'!E1577/MAX('Growth Index'!E$3:E1577)-1</f>
        <v>-2.434808663597543E-2</v>
      </c>
    </row>
    <row r="1578" spans="1:5" x14ac:dyDescent="0.25">
      <c r="A1578" s="60">
        <f>'Daily Prices'!A1578</f>
        <v>44607</v>
      </c>
      <c r="B1578" s="68">
        <f>'Growth Index'!B1578/MAX('Growth Index'!B$3:B1578)-1</f>
        <v>-5.8665998333376379E-2</v>
      </c>
      <c r="C1578" s="68">
        <f>'Growth Index'!C1578/MAX('Growth Index'!C$3:C1578)-1</f>
        <v>-0.10232381968773074</v>
      </c>
      <c r="D1578" s="68">
        <f>'Growth Index'!D1578/MAX('Growth Index'!D$3:D1578)-1</f>
        <v>-3.5698084394438667E-2</v>
      </c>
      <c r="E1578" s="68">
        <f>'Growth Index'!E1578/MAX('Growth Index'!E$3:E1578)-1</f>
        <v>-1.3649567663795548E-2</v>
      </c>
    </row>
    <row r="1579" spans="1:5" x14ac:dyDescent="0.25">
      <c r="A1579" s="63">
        <f>'Daily Prices'!A1579</f>
        <v>44608</v>
      </c>
      <c r="B1579" s="67">
        <f>'Growth Index'!B1579/MAX('Growth Index'!B$3:B1579)-1</f>
        <v>-6.1019574167428869E-2</v>
      </c>
      <c r="C1579" s="67">
        <f>'Growth Index'!C1579/MAX('Growth Index'!C$3:C1579)-1</f>
        <v>-9.768983039290513E-2</v>
      </c>
      <c r="D1579" s="67">
        <f>'Growth Index'!D1579/MAX('Growth Index'!D$3:D1579)-1</f>
        <v>-3.9304722764938682E-2</v>
      </c>
      <c r="E1579" s="67">
        <f>'Growth Index'!E1579/MAX('Growth Index'!E$3:E1579)-1</f>
        <v>-1.3459439544958207E-2</v>
      </c>
    </row>
    <row r="1580" spans="1:5" x14ac:dyDescent="0.25">
      <c r="A1580" s="60">
        <f>'Daily Prices'!A1580</f>
        <v>44609</v>
      </c>
      <c r="B1580" s="68">
        <f>'Growth Index'!B1580/MAX('Growth Index'!B$3:B1580)-1</f>
        <v>-6.2714207052826709E-2</v>
      </c>
      <c r="C1580" s="68">
        <f>'Growth Index'!C1580/MAX('Growth Index'!C$3:C1580)-1</f>
        <v>-8.2604425053956043E-2</v>
      </c>
      <c r="D1580" s="68">
        <f>'Growth Index'!D1580/MAX('Growth Index'!D$3:D1580)-1</f>
        <v>-4.3607536661500412E-2</v>
      </c>
      <c r="E1580" s="68">
        <f>'Growth Index'!E1580/MAX('Growth Index'!E$3:E1580)-1</f>
        <v>-8.7217017126557383E-3</v>
      </c>
    </row>
    <row r="1581" spans="1:5" x14ac:dyDescent="0.25">
      <c r="A1581" s="63">
        <f>'Daily Prices'!A1581</f>
        <v>44610</v>
      </c>
      <c r="B1581" s="67">
        <f>'Growth Index'!B1581/MAX('Growth Index'!B$3:B1581)-1</f>
        <v>-6.3670079084487075E-2</v>
      </c>
      <c r="C1581" s="67">
        <f>'Growth Index'!C1581/MAX('Growth Index'!C$3:C1581)-1</f>
        <v>-8.6957922625609751E-2</v>
      </c>
      <c r="D1581" s="67">
        <f>'Growth Index'!D1581/MAX('Growth Index'!D$3:D1581)-1</f>
        <v>-4.4910956904488097E-2</v>
      </c>
      <c r="E1581" s="67">
        <f>'Growth Index'!E1581/MAX('Growth Index'!E$3:E1581)-1</f>
        <v>-1.1311914715495197E-2</v>
      </c>
    </row>
    <row r="1582" spans="1:5" x14ac:dyDescent="0.25">
      <c r="A1582" s="60">
        <f>'Daily Prices'!A1582</f>
        <v>44613</v>
      </c>
      <c r="B1582" s="68">
        <f>'Growth Index'!B1582/MAX('Growth Index'!B$3:B1582)-1</f>
        <v>-6.608857779873889E-2</v>
      </c>
      <c r="C1582" s="68">
        <f>'Growth Index'!C1582/MAX('Growth Index'!C$3:C1582)-1</f>
        <v>-8.851134570940733E-2</v>
      </c>
      <c r="D1582" s="68">
        <f>'Growth Index'!D1582/MAX('Growth Index'!D$3:D1582)-1</f>
        <v>-5.1409194008398051E-2</v>
      </c>
      <c r="E1582" s="68">
        <f>'Growth Index'!E1582/MAX('Growth Index'!E$3:E1582)-1</f>
        <v>-1.4768937475361787E-2</v>
      </c>
    </row>
    <row r="1583" spans="1:5" x14ac:dyDescent="0.25">
      <c r="A1583" s="63">
        <f>'Daily Prices'!A1583</f>
        <v>44614</v>
      </c>
      <c r="B1583" s="67">
        <f>'Growth Index'!B1583/MAX('Growth Index'!B$3:B1583)-1</f>
        <v>-7.2287984296758201E-2</v>
      </c>
      <c r="C1583" s="67">
        <f>'Growth Index'!C1583/MAX('Growth Index'!C$3:C1583)-1</f>
        <v>-8.3529324557335194E-2</v>
      </c>
      <c r="D1583" s="67">
        <f>'Growth Index'!D1583/MAX('Growth Index'!D$3:D1583)-1</f>
        <v>-6.1422443800668081E-2</v>
      </c>
      <c r="E1583" s="67">
        <f>'Growth Index'!E1583/MAX('Growth Index'!E$3:E1583)-1</f>
        <v>-1.7696932309673619E-2</v>
      </c>
    </row>
    <row r="1584" spans="1:5" x14ac:dyDescent="0.25">
      <c r="A1584" s="60">
        <f>'Daily Prices'!A1584</f>
        <v>44615</v>
      </c>
      <c r="B1584" s="68">
        <f>'Growth Index'!B1584/MAX('Growth Index'!B$3:B1584)-1</f>
        <v>-7.3398958870141362E-2</v>
      </c>
      <c r="C1584" s="68">
        <f>'Growth Index'!C1584/MAX('Growth Index'!C$3:C1584)-1</f>
        <v>-8.1501248007372018E-2</v>
      </c>
      <c r="D1584" s="68">
        <f>'Growth Index'!D1584/MAX('Growth Index'!D$3:D1584)-1</f>
        <v>-6.1561678905880379E-2</v>
      </c>
      <c r="E1584" s="68">
        <f>'Growth Index'!E1584/MAX('Growth Index'!E$3:E1584)-1</f>
        <v>-1.7224050354019971E-2</v>
      </c>
    </row>
    <row r="1585" spans="1:5" x14ac:dyDescent="0.25">
      <c r="A1585" s="63">
        <f>'Daily Prices'!A1585</f>
        <v>44616</v>
      </c>
      <c r="B1585" s="67">
        <f>'Growth Index'!B1585/MAX('Growth Index'!B$3:B1585)-1</f>
        <v>-0.11714742788015153</v>
      </c>
      <c r="C1585" s="67">
        <f>'Growth Index'!C1585/MAX('Growth Index'!C$3:C1585)-1</f>
        <v>-5.3695181431139272E-2</v>
      </c>
      <c r="D1585" s="67">
        <f>'Growth Index'!D1585/MAX('Growth Index'!D$3:D1585)-1</f>
        <v>-7.0722700009996697E-2</v>
      </c>
      <c r="E1585" s="67">
        <f>'Growth Index'!E1585/MAX('Growth Index'!E$3:E1585)-1</f>
        <v>-2.2121633714022981E-2</v>
      </c>
    </row>
    <row r="1586" spans="1:5" x14ac:dyDescent="0.25">
      <c r="A1586" s="60">
        <f>'Daily Prices'!A1586</f>
        <v>44617</v>
      </c>
      <c r="B1586" s="68">
        <f>'Growth Index'!B1586/MAX('Growth Index'!B$3:B1586)-1</f>
        <v>-9.5636907216461786E-2</v>
      </c>
      <c r="C1586" s="68">
        <f>'Growth Index'!C1586/MAX('Growth Index'!C$3:C1586)-1</f>
        <v>-8.5894843498017126E-2</v>
      </c>
      <c r="D1586" s="68">
        <f>'Growth Index'!D1586/MAX('Growth Index'!D$3:D1586)-1</f>
        <v>-7.9794291360685055E-2</v>
      </c>
      <c r="E1586" s="68">
        <f>'Growth Index'!E1586/MAX('Growth Index'!E$3:E1586)-1</f>
        <v>-3.1147305338248721E-2</v>
      </c>
    </row>
    <row r="1587" spans="1:5" x14ac:dyDescent="0.25">
      <c r="A1587" s="63">
        <f>'Daily Prices'!A1587</f>
        <v>44620</v>
      </c>
      <c r="B1587" s="67">
        <f>'Growth Index'!B1587/MAX('Growth Index'!B$3:B1587)-1</f>
        <v>-8.934278778847593E-2</v>
      </c>
      <c r="C1587" s="67">
        <f>'Growth Index'!C1587/MAX('Growth Index'!C$3:C1587)-1</f>
        <v>-6.8393877532045622E-2</v>
      </c>
      <c r="D1587" s="67">
        <f>'Growth Index'!D1587/MAX('Growth Index'!D$3:D1587)-1</f>
        <v>-6.9071391677332561E-2</v>
      </c>
      <c r="E1587" s="67">
        <f>'Growth Index'!E1587/MAX('Growth Index'!E$3:E1587)-1</f>
        <v>-1.8317836538312982E-2</v>
      </c>
    </row>
    <row r="1588" spans="1:5" x14ac:dyDescent="0.25">
      <c r="A1588" s="60">
        <f>'Daily Prices'!A1588</f>
        <v>44622</v>
      </c>
      <c r="B1588" s="68">
        <f>'Growth Index'!B1588/MAX('Growth Index'!B$3:B1588)-1</f>
        <v>-0.10194495025466455</v>
      </c>
      <c r="C1588" s="68">
        <f>'Growth Index'!C1588/MAX('Growth Index'!C$3:C1588)-1</f>
        <v>-5.892921897260428E-2</v>
      </c>
      <c r="D1588" s="68">
        <f>'Growth Index'!D1588/MAX('Growth Index'!D$3:D1588)-1</f>
        <v>-7.2119342086863436E-2</v>
      </c>
      <c r="E1588" s="68">
        <f>'Growth Index'!E1588/MAX('Growth Index'!E$3:E1588)-1</f>
        <v>-1.936822384567205E-2</v>
      </c>
    </row>
    <row r="1589" spans="1:5" x14ac:dyDescent="0.25">
      <c r="A1589" s="63">
        <f>'Daily Prices'!A1589</f>
        <v>44623</v>
      </c>
      <c r="B1589" s="67">
        <f>'Growth Index'!B1589/MAX('Growth Index'!B$3:B1589)-1</f>
        <v>-0.10787414157300212</v>
      </c>
      <c r="C1589" s="67">
        <f>'Growth Index'!C1589/MAX('Growth Index'!C$3:C1589)-1</f>
        <v>-5.3794941954226738E-2</v>
      </c>
      <c r="D1589" s="67">
        <f>'Growth Index'!D1589/MAX('Growth Index'!D$3:D1589)-1</f>
        <v>-7.5157313211613563E-2</v>
      </c>
      <c r="E1589" s="67">
        <f>'Growth Index'!E1589/MAX('Growth Index'!E$3:E1589)-1</f>
        <v>-2.0133698846910408E-2</v>
      </c>
    </row>
    <row r="1590" spans="1:5" x14ac:dyDescent="0.25">
      <c r="A1590" s="60">
        <f>'Daily Prices'!A1590</f>
        <v>44628</v>
      </c>
      <c r="B1590" s="68">
        <f>'Growth Index'!B1590/MAX('Growth Index'!B$3:B1590)-1</f>
        <v>-0.13505092398534546</v>
      </c>
      <c r="C1590" s="68">
        <f>'Growth Index'!C1590/MAX('Growth Index'!C$3:C1590)-1</f>
        <v>0</v>
      </c>
      <c r="D1590" s="68">
        <f>'Growth Index'!D1590/MAX('Growth Index'!D$3:D1590)-1</f>
        <v>-7.1187793566573343E-2</v>
      </c>
      <c r="E1590" s="68">
        <f>'Growth Index'!E1590/MAX('Growth Index'!E$3:E1590)-1</f>
        <v>0</v>
      </c>
    </row>
    <row r="1591" spans="1:5" x14ac:dyDescent="0.25">
      <c r="A1591" s="63">
        <f>'Daily Prices'!A1591</f>
        <v>44630</v>
      </c>
      <c r="B1591" s="67">
        <f>'Growth Index'!B1591/MAX('Growth Index'!B$3:B1591)-1</f>
        <v>-0.10201796825708309</v>
      </c>
      <c r="C1591" s="67">
        <f>'Growth Index'!C1591/MAX('Growth Index'!C$3:C1591)-1</f>
        <v>-2.8530506277260725E-2</v>
      </c>
      <c r="D1591" s="67">
        <f>'Growth Index'!D1591/MAX('Growth Index'!D$3:D1591)-1</f>
        <v>-6.7201236336193237E-2</v>
      </c>
      <c r="E1591" s="67">
        <f>'Growth Index'!E1591/MAX('Growth Index'!E$3:E1591)-1</f>
        <v>0</v>
      </c>
    </row>
    <row r="1592" spans="1:5" x14ac:dyDescent="0.25">
      <c r="A1592" s="60">
        <f>'Daily Prices'!A1592</f>
        <v>44631</v>
      </c>
      <c r="B1592" s="68">
        <f>'Growth Index'!B1592/MAX('Growth Index'!B$3:B1592)-1</f>
        <v>-0.10062706435735502</v>
      </c>
      <c r="C1592" s="68">
        <f>'Growth Index'!C1592/MAX('Growth Index'!C$3:C1592)-1</f>
        <v>-3.381305105067145E-2</v>
      </c>
      <c r="D1592" s="68">
        <f>'Growth Index'!D1592/MAX('Growth Index'!D$3:D1592)-1</f>
        <v>-6.3197568393387415E-2</v>
      </c>
      <c r="E1592" s="68">
        <f>'Growth Index'!E1592/MAX('Growth Index'!E$3:E1592)-1</f>
        <v>-4.2276658113316046E-4</v>
      </c>
    </row>
    <row r="1593" spans="1:5" x14ac:dyDescent="0.25">
      <c r="A1593" s="63">
        <f>'Daily Prices'!A1593</f>
        <v>44634</v>
      </c>
      <c r="B1593" s="67">
        <f>'Growth Index'!B1593/MAX('Growth Index'!B$3:B1593)-1</f>
        <v>-8.5477528831182759E-2</v>
      </c>
      <c r="C1593" s="67">
        <f>'Growth Index'!C1593/MAX('Growth Index'!C$3:C1593)-1</f>
        <v>-4.7422707598314462E-2</v>
      </c>
      <c r="D1593" s="67">
        <f>'Growth Index'!D1593/MAX('Growth Index'!D$3:D1593)-1</f>
        <v>-5.9176716297243415E-2</v>
      </c>
      <c r="E1593" s="67">
        <f>'Growth Index'!E1593/MAX('Growth Index'!E$3:E1593)-1</f>
        <v>0</v>
      </c>
    </row>
    <row r="1594" spans="1:5" x14ac:dyDescent="0.25">
      <c r="A1594" s="60">
        <f>'Daily Prices'!A1594</f>
        <v>44635</v>
      </c>
      <c r="B1594" s="68">
        <f>'Growth Index'!B1594/MAX('Growth Index'!B$3:B1594)-1</f>
        <v>-9.6959164479769488E-2</v>
      </c>
      <c r="C1594" s="68">
        <f>'Growth Index'!C1594/MAX('Growth Index'!C$3:C1594)-1</f>
        <v>-6.860193302423967E-2</v>
      </c>
      <c r="D1594" s="68">
        <f>'Growth Index'!D1594/MAX('Growth Index'!D$3:D1594)-1</f>
        <v>-6.8319522109186015E-2</v>
      </c>
      <c r="E1594" s="68">
        <f>'Growth Index'!E1594/MAX('Growth Index'!E$3:E1594)-1</f>
        <v>-1.5575240976249738E-2</v>
      </c>
    </row>
    <row r="1595" spans="1:5" x14ac:dyDescent="0.25">
      <c r="A1595" s="63">
        <f>'Daily Prices'!A1595</f>
        <v>44636</v>
      </c>
      <c r="B1595" s="67">
        <f>'Growth Index'!B1595/MAX('Growth Index'!B$3:B1595)-1</f>
        <v>-8.0124548312418109E-2</v>
      </c>
      <c r="C1595" s="67">
        <f>'Growth Index'!C1595/MAX('Growth Index'!C$3:C1595)-1</f>
        <v>-7.1270435679843036E-2</v>
      </c>
      <c r="D1595" s="67">
        <f>'Growth Index'!D1595/MAX('Growth Index'!D$3:D1595)-1</f>
        <v>-5.2665903119314406E-2</v>
      </c>
      <c r="E1595" s="67">
        <f>'Growth Index'!E1595/MAX('Growth Index'!E$3:E1595)-1</f>
        <v>-6.235935206731269E-3</v>
      </c>
    </row>
    <row r="1596" spans="1:5" x14ac:dyDescent="0.25">
      <c r="A1596" s="60">
        <f>'Daily Prices'!A1596</f>
        <v>44637</v>
      </c>
      <c r="B1596" s="68">
        <f>'Growth Index'!B1596/MAX('Growth Index'!B$3:B1596)-1</f>
        <v>-6.3168829116665326E-2</v>
      </c>
      <c r="C1596" s="68">
        <f>'Growth Index'!C1596/MAX('Growth Index'!C$3:C1596)-1</f>
        <v>-5.6751829571510926E-2</v>
      </c>
      <c r="D1596" s="68">
        <f>'Growth Index'!D1596/MAX('Growth Index'!D$3:D1596)-1</f>
        <v>-3.8995710660467364E-2</v>
      </c>
      <c r="E1596" s="68">
        <f>'Growth Index'!E1596/MAX('Growth Index'!E$3:E1596)-1</f>
        <v>0</v>
      </c>
    </row>
    <row r="1597" spans="1:5" x14ac:dyDescent="0.25">
      <c r="A1597" s="63">
        <f>'Daily Prices'!A1597</f>
        <v>44641</v>
      </c>
      <c r="B1597" s="67">
        <f>'Growth Index'!B1597/MAX('Growth Index'!B$3:B1597)-1</f>
        <v>-7.2420582398711297E-2</v>
      </c>
      <c r="C1597" s="67">
        <f>'Growth Index'!C1597/MAX('Growth Index'!C$3:C1597)-1</f>
        <v>-6.012386046101803E-2</v>
      </c>
      <c r="D1597" s="67">
        <f>'Growth Index'!D1597/MAX('Growth Index'!D$3:D1597)-1</f>
        <v>-4.5583776864514203E-2</v>
      </c>
      <c r="E1597" s="67">
        <f>'Growth Index'!E1597/MAX('Growth Index'!E$3:E1597)-1</f>
        <v>-6.4492593778915364E-3</v>
      </c>
    </row>
    <row r="1598" spans="1:5" x14ac:dyDescent="0.25">
      <c r="A1598" s="60">
        <f>'Daily Prices'!A1598</f>
        <v>44642</v>
      </c>
      <c r="B1598" s="68">
        <f>'Growth Index'!B1598/MAX('Growth Index'!B$3:B1598)-1</f>
        <v>-6.113905817138654E-2</v>
      </c>
      <c r="C1598" s="68">
        <f>'Growth Index'!C1598/MAX('Growth Index'!C$3:C1598)-1</f>
        <v>-7.1503756089149495E-2</v>
      </c>
      <c r="D1598" s="68">
        <f>'Growth Index'!D1598/MAX('Growth Index'!D$3:D1598)-1</f>
        <v>-3.8413618091579727E-2</v>
      </c>
      <c r="E1598" s="68">
        <f>'Growth Index'!E1598/MAX('Growth Index'!E$3:E1598)-1</f>
        <v>-5.3967565338025603E-3</v>
      </c>
    </row>
    <row r="1599" spans="1:5" x14ac:dyDescent="0.25">
      <c r="A1599" s="63">
        <f>'Daily Prices'!A1599</f>
        <v>44643</v>
      </c>
      <c r="B1599" s="67">
        <f>'Growth Index'!B1599/MAX('Growth Index'!B$3:B1599)-1</f>
        <v>-6.6068663798079519E-2</v>
      </c>
      <c r="C1599" s="67">
        <f>'Growth Index'!C1599/MAX('Growth Index'!C$3:C1599)-1</f>
        <v>-5.8035314760569889E-2</v>
      </c>
      <c r="D1599" s="67">
        <f>'Growth Index'!D1599/MAX('Growth Index'!D$3:D1599)-1</f>
        <v>-4.0850681578296189E-2</v>
      </c>
      <c r="E1599" s="67">
        <f>'Growth Index'!E1599/MAX('Growth Index'!E$3:E1599)-1</f>
        <v>-1.9487188757355556E-3</v>
      </c>
    </row>
    <row r="1600" spans="1:5" x14ac:dyDescent="0.25">
      <c r="A1600" s="60">
        <f>'Daily Prices'!A1600</f>
        <v>44644</v>
      </c>
      <c r="B1600" s="68">
        <f>'Growth Index'!B1600/MAX('Growth Index'!B$3:B1600)-1</f>
        <v>-6.7511862187344396E-2</v>
      </c>
      <c r="C1600" s="68">
        <f>'Growth Index'!C1600/MAX('Growth Index'!C$3:C1600)-1</f>
        <v>-4.5079057273440304E-2</v>
      </c>
      <c r="D1600" s="68">
        <f>'Growth Index'!D1600/MAX('Growth Index'!D$3:D1600)-1</f>
        <v>-3.864268229692891E-2</v>
      </c>
      <c r="E1600" s="68">
        <f>'Growth Index'!E1600/MAX('Growth Index'!E$3:E1600)-1</f>
        <v>0</v>
      </c>
    </row>
    <row r="1601" spans="1:5" x14ac:dyDescent="0.25">
      <c r="A1601" s="63">
        <f>'Daily Prices'!A1601</f>
        <v>44645</v>
      </c>
      <c r="B1601" s="67">
        <f>'Growth Index'!B1601/MAX('Growth Index'!B$3:B1601)-1</f>
        <v>-7.129196045889008E-2</v>
      </c>
      <c r="C1601" s="67">
        <f>'Growth Index'!C1601/MAX('Growth Index'!C$3:C1601)-1</f>
        <v>-5.0568743180091746E-2</v>
      </c>
      <c r="D1601" s="67">
        <f>'Growth Index'!D1601/MAX('Growth Index'!D$3:D1601)-1</f>
        <v>-4.1139931280737452E-2</v>
      </c>
      <c r="E1601" s="67">
        <f>'Growth Index'!E1601/MAX('Growth Index'!E$3:E1601)-1</f>
        <v>-4.2949566130290329E-3</v>
      </c>
    </row>
    <row r="1602" spans="1:5" x14ac:dyDescent="0.25">
      <c r="A1602" s="60">
        <f>'Daily Prices'!A1602</f>
        <v>44648</v>
      </c>
      <c r="B1602" s="68">
        <f>'Growth Index'!B1602/MAX('Growth Index'!B$3:B1602)-1</f>
        <v>-6.7547318822665181E-2</v>
      </c>
      <c r="C1602" s="68">
        <f>'Growth Index'!C1602/MAX('Growth Index'!C$3:C1602)-1</f>
        <v>-6.0966183445639199E-2</v>
      </c>
      <c r="D1602" s="68">
        <f>'Growth Index'!D1602/MAX('Growth Index'!D$3:D1602)-1</f>
        <v>-3.6863167823215193E-2</v>
      </c>
      <c r="E1602" s="68">
        <f>'Growth Index'!E1602/MAX('Growth Index'!E$3:E1602)-1</f>
        <v>-6.1198701757407825E-3</v>
      </c>
    </row>
    <row r="1603" spans="1:5" x14ac:dyDescent="0.25">
      <c r="A1603" s="63">
        <f>'Daily Prices'!A1603</f>
        <v>44649</v>
      </c>
      <c r="B1603" s="67">
        <f>'Growth Index'!B1603/MAX('Growth Index'!B$3:B1603)-1</f>
        <v>-6.1878142830012917E-2</v>
      </c>
      <c r="C1603" s="67">
        <f>'Growth Index'!C1603/MAX('Growth Index'!C$3:C1603)-1</f>
        <v>-8.0673318241077152E-2</v>
      </c>
      <c r="D1603" s="67">
        <f>'Growth Index'!D1603/MAX('Growth Index'!D$3:D1603)-1</f>
        <v>-3.4925554133260484E-2</v>
      </c>
      <c r="E1603" s="67">
        <f>'Growth Index'!E1603/MAX('Growth Index'!E$3:E1603)-1</f>
        <v>-1.2050506881276513E-2</v>
      </c>
    </row>
    <row r="1604" spans="1:5" x14ac:dyDescent="0.25">
      <c r="A1604" s="60">
        <f>'Daily Prices'!A1604</f>
        <v>44650</v>
      </c>
      <c r="B1604" s="68">
        <f>'Growth Index'!B1604/MAX('Growth Index'!B$3:B1604)-1</f>
        <v>-4.9891857262272077E-2</v>
      </c>
      <c r="C1604" s="68">
        <f>'Growth Index'!C1604/MAX('Growth Index'!C$3:C1604)-1</f>
        <v>-6.6076110608015548E-2</v>
      </c>
      <c r="D1604" s="68">
        <f>'Growth Index'!D1604/MAX('Growth Index'!D$3:D1604)-1</f>
        <v>-2.918098317950002E-2</v>
      </c>
      <c r="E1604" s="68">
        <f>'Growth Index'!E1604/MAX('Growth Index'!E$3:E1604)-1</f>
        <v>-2.2468390606478206E-4</v>
      </c>
    </row>
    <row r="1605" spans="1:5" x14ac:dyDescent="0.25">
      <c r="A1605" s="63">
        <f>'Daily Prices'!A1605</f>
        <v>44651</v>
      </c>
      <c r="B1605" s="67">
        <f>'Growth Index'!B1605/MAX('Growth Index'!B$3:B1605)-1</f>
        <v>-5.1761506690052084E-2</v>
      </c>
      <c r="C1605" s="67">
        <f>'Growth Index'!C1605/MAX('Growth Index'!C$3:C1605)-1</f>
        <v>-6.0892486554139924E-2</v>
      </c>
      <c r="D1605" s="67">
        <f>'Growth Index'!D1605/MAX('Growth Index'!D$3:D1605)-1</f>
        <v>-2.8205439152012124E-2</v>
      </c>
      <c r="E1605" s="67">
        <f>'Growth Index'!E1605/MAX('Growth Index'!E$3:E1605)-1</f>
        <v>0</v>
      </c>
    </row>
    <row r="1606" spans="1:5" x14ac:dyDescent="0.25">
      <c r="A1606" s="60">
        <f>'Daily Prices'!A1606</f>
        <v>44652</v>
      </c>
      <c r="B1606" s="68">
        <f>'Growth Index'!B1606/MAX('Growth Index'!B$3:B1606)-1</f>
        <v>-4.0295899383459566E-2</v>
      </c>
      <c r="C1606" s="68">
        <f>'Growth Index'!C1606/MAX('Growth Index'!C$3:C1606)-1</f>
        <v>-6.6616448318127741E-2</v>
      </c>
      <c r="D1606" s="68">
        <f>'Growth Index'!D1606/MAX('Growth Index'!D$3:D1606)-1</f>
        <v>-4.0654854139997476E-2</v>
      </c>
      <c r="E1606" s="68">
        <f>'Growth Index'!E1606/MAX('Growth Index'!E$3:E1606)-1</f>
        <v>-2.6538233783157672E-3</v>
      </c>
    </row>
    <row r="1607" spans="1:5" x14ac:dyDescent="0.25">
      <c r="A1607" s="63">
        <f>'Daily Prices'!A1607</f>
        <v>44655</v>
      </c>
      <c r="B1607" s="67">
        <f>'Growth Index'!B1607/MAX('Growth Index'!B$3:B1607)-1</f>
        <v>-1.8681113545584549E-2</v>
      </c>
      <c r="C1607" s="67">
        <f>'Growth Index'!C1607/MAX('Growth Index'!C$3:C1607)-1</f>
        <v>-7.2423406667791013E-2</v>
      </c>
      <c r="D1607" s="67">
        <f>'Growth Index'!D1607/MAX('Growth Index'!D$3:D1607)-1</f>
        <v>0</v>
      </c>
      <c r="E1607" s="67">
        <f>'Growth Index'!E1607/MAX('Growth Index'!E$3:E1607)-1</f>
        <v>0</v>
      </c>
    </row>
    <row r="1608" spans="1:5" x14ac:dyDescent="0.25">
      <c r="A1608" s="60">
        <f>'Daily Prices'!A1608</f>
        <v>44656</v>
      </c>
      <c r="B1608" s="68">
        <f>'Growth Index'!B1608/MAX('Growth Index'!B$3:B1608)-1</f>
        <v>-2.5727755535080665E-2</v>
      </c>
      <c r="C1608" s="68">
        <f>'Growth Index'!C1608/MAX('Growth Index'!C$3:C1608)-1</f>
        <v>-6.6209809635897954E-2</v>
      </c>
      <c r="D1608" s="68">
        <f>'Growth Index'!D1608/MAX('Growth Index'!D$3:D1608)-1</f>
        <v>-4.7952546810267505E-2</v>
      </c>
      <c r="E1608" s="68">
        <f>'Growth Index'!E1608/MAX('Growth Index'!E$3:E1608)-1</f>
        <v>-1.3860503047085526E-2</v>
      </c>
    </row>
    <row r="1609" spans="1:5" x14ac:dyDescent="0.25">
      <c r="A1609" s="63">
        <f>'Daily Prices'!A1609</f>
        <v>44658</v>
      </c>
      <c r="B1609" s="67">
        <f>'Growth Index'!B1609/MAX('Growth Index'!B$3:B1609)-1</f>
        <v>-4.4209729074068838E-2</v>
      </c>
      <c r="C1609" s="67">
        <f>'Growth Index'!C1609/MAX('Growth Index'!C$3:C1609)-1</f>
        <v>-6.5461757523722963E-2</v>
      </c>
      <c r="D1609" s="67">
        <f>'Growth Index'!D1609/MAX('Growth Index'!D$3:D1609)-1</f>
        <v>-1.8632104791152737E-2</v>
      </c>
      <c r="E1609" s="67">
        <f>'Growth Index'!E1609/MAX('Growth Index'!E$3:E1609)-1</f>
        <v>-1.0045521304841487E-2</v>
      </c>
    </row>
    <row r="1610" spans="1:5" x14ac:dyDescent="0.25">
      <c r="A1610" s="60">
        <f>'Daily Prices'!A1610</f>
        <v>44659</v>
      </c>
      <c r="B1610" s="68">
        <f>'Growth Index'!B1610/MAX('Growth Index'!B$3:B1610)-1</f>
        <v>-3.7535624609107088E-2</v>
      </c>
      <c r="C1610" s="68">
        <f>'Growth Index'!C1610/MAX('Growth Index'!C$3:C1610)-1</f>
        <v>-6.1043702129266353E-2</v>
      </c>
      <c r="D1610" s="68">
        <f>'Growth Index'!D1610/MAX('Growth Index'!D$3:D1610)-1</f>
        <v>0</v>
      </c>
      <c r="E1610" s="68">
        <f>'Growth Index'!E1610/MAX('Growth Index'!E$3:E1610)-1</f>
        <v>0</v>
      </c>
    </row>
    <row r="1611" spans="1:5" x14ac:dyDescent="0.25">
      <c r="A1611" s="63">
        <f>'Daily Prices'!A1611</f>
        <v>44662</v>
      </c>
      <c r="B1611" s="67">
        <f>'Growth Index'!B1611/MAX('Growth Index'!B$3:B1611)-1</f>
        <v>-4.5349198477663943E-2</v>
      </c>
      <c r="C1611" s="67">
        <f>'Growth Index'!C1611/MAX('Growth Index'!C$3:C1611)-1</f>
        <v>-5.665800457481307E-2</v>
      </c>
      <c r="D1611" s="67">
        <f>'Growth Index'!D1611/MAX('Growth Index'!D$3:D1611)-1</f>
        <v>-6.3488213656506254E-3</v>
      </c>
      <c r="E1611" s="67">
        <f>'Growth Index'!E1611/MAX('Growth Index'!E$3:E1611)-1</f>
        <v>-2.4718074769189968E-3</v>
      </c>
    </row>
    <row r="1612" spans="1:5" x14ac:dyDescent="0.25">
      <c r="A1612" s="60">
        <f>'Daily Prices'!A1612</f>
        <v>44664</v>
      </c>
      <c r="B1612" s="68">
        <f>'Growth Index'!B1612/MAX('Growth Index'!B$3:B1612)-1</f>
        <v>-5.547846300828696E-2</v>
      </c>
      <c r="C1612" s="68">
        <f>'Growth Index'!C1612/MAX('Growth Index'!C$3:C1612)-1</f>
        <v>-4.2192776163176626E-2</v>
      </c>
      <c r="D1612" s="68">
        <f>'Growth Index'!D1612/MAX('Growth Index'!D$3:D1612)-1</f>
        <v>-1.2657335198569042E-2</v>
      </c>
      <c r="E1612" s="68">
        <f>'Growth Index'!E1612/MAX('Growth Index'!E$3:E1612)-1</f>
        <v>-1.4285613804478903E-3</v>
      </c>
    </row>
    <row r="1613" spans="1:5" x14ac:dyDescent="0.25">
      <c r="A1613" s="63">
        <f>'Daily Prices'!A1613</f>
        <v>44669</v>
      </c>
      <c r="B1613" s="67">
        <f>'Growth Index'!B1613/MAX('Growth Index'!B$3:B1613)-1</f>
        <v>-7.4456505636876669E-2</v>
      </c>
      <c r="C1613" s="67">
        <f>'Growth Index'!C1613/MAX('Growth Index'!C$3:C1613)-1</f>
        <v>-4.853892568531526E-2</v>
      </c>
      <c r="D1613" s="67">
        <f>'Growth Index'!D1613/MAX('Growth Index'!D$3:D1613)-1</f>
        <v>-1.5310624351553059E-2</v>
      </c>
      <c r="E1613" s="67">
        <f>'Growth Index'!E1613/MAX('Growth Index'!E$3:E1613)-1</f>
        <v>-1.0899313425893342E-2</v>
      </c>
    </row>
    <row r="1614" spans="1:5" x14ac:dyDescent="0.25">
      <c r="A1614" s="60">
        <f>'Daily Prices'!A1614</f>
        <v>44670</v>
      </c>
      <c r="B1614" s="68">
        <f>'Growth Index'!B1614/MAX('Growth Index'!B$3:B1614)-1</f>
        <v>-8.5847799721495588E-2</v>
      </c>
      <c r="C1614" s="68">
        <f>'Growth Index'!C1614/MAX('Growth Index'!C$3:C1614)-1</f>
        <v>-4.4379924100482859E-2</v>
      </c>
      <c r="D1614" s="68">
        <f>'Growth Index'!D1614/MAX('Growth Index'!D$3:D1614)-1</f>
        <v>-2.2168627544314923E-2</v>
      </c>
      <c r="E1614" s="68">
        <f>'Growth Index'!E1614/MAX('Growth Index'!E$3:E1614)-1</f>
        <v>-1.4888579709339211E-2</v>
      </c>
    </row>
    <row r="1615" spans="1:5" x14ac:dyDescent="0.25">
      <c r="A1615" s="63">
        <f>'Daily Prices'!A1615</f>
        <v>44671</v>
      </c>
      <c r="B1615" s="67">
        <f>'Growth Index'!B1615/MAX('Growth Index'!B$3:B1615)-1</f>
        <v>-7.6548932828133132E-2</v>
      </c>
      <c r="C1615" s="67">
        <f>'Growth Index'!C1615/MAX('Growth Index'!C$3:C1615)-1</f>
        <v>-5.2543335778643341E-2</v>
      </c>
      <c r="D1615" s="67">
        <f>'Growth Index'!D1615/MAX('Growth Index'!D$3:D1615)-1</f>
        <v>-1.9384877662214417E-2</v>
      </c>
      <c r="E1615" s="67">
        <f>'Growth Index'!E1615/MAX('Growth Index'!E$3:E1615)-1</f>
        <v>-1.4407172288318781E-2</v>
      </c>
    </row>
    <row r="1616" spans="1:5" x14ac:dyDescent="0.25">
      <c r="A1616" s="60">
        <f>'Daily Prices'!A1616</f>
        <v>44672</v>
      </c>
      <c r="B1616" s="68">
        <f>'Growth Index'!B1616/MAX('Growth Index'!B$3:B1616)-1</f>
        <v>-6.2395744944717779E-2</v>
      </c>
      <c r="C1616" s="68">
        <f>'Growth Index'!C1616/MAX('Growth Index'!C$3:C1616)-1</f>
        <v>-5.5198143679128564E-2</v>
      </c>
      <c r="D1616" s="68">
        <f>'Growth Index'!D1616/MAX('Growth Index'!D$3:D1616)-1</f>
        <v>-8.8819074768985429E-3</v>
      </c>
      <c r="E1616" s="68">
        <f>'Growth Index'!E1616/MAX('Growth Index'!E$3:E1616)-1</f>
        <v>-7.8132743446507336E-3</v>
      </c>
    </row>
    <row r="1617" spans="1:5" x14ac:dyDescent="0.25">
      <c r="A1617" s="63">
        <f>'Daily Prices'!A1617</f>
        <v>44673</v>
      </c>
      <c r="B1617" s="67">
        <f>'Growth Index'!B1617/MAX('Growth Index'!B$3:B1617)-1</f>
        <v>-7.3964160303496063E-2</v>
      </c>
      <c r="C1617" s="67">
        <f>'Growth Index'!C1617/MAX('Growth Index'!C$3:C1617)-1</f>
        <v>-5.3652356157140035E-2</v>
      </c>
      <c r="D1617" s="67">
        <f>'Growth Index'!D1617/MAX('Growth Index'!D$3:D1617)-1</f>
        <v>-2.0174693968218804E-2</v>
      </c>
      <c r="E1617" s="67">
        <f>'Growth Index'!E1617/MAX('Growth Index'!E$3:E1617)-1</f>
        <v>-1.4227998184316859E-2</v>
      </c>
    </row>
    <row r="1618" spans="1:5" x14ac:dyDescent="0.25">
      <c r="A1618" s="60">
        <f>'Daily Prices'!A1618</f>
        <v>44676</v>
      </c>
      <c r="B1618" s="68">
        <f>'Growth Index'!B1618/MAX('Growth Index'!B$3:B1618)-1</f>
        <v>-8.3957750585722857E-2</v>
      </c>
      <c r="C1618" s="68">
        <f>'Growth Index'!C1618/MAX('Growth Index'!C$3:C1618)-1</f>
        <v>-7.4420101964139618E-2</v>
      </c>
      <c r="D1618" s="68">
        <f>'Growth Index'!D1618/MAX('Growth Index'!D$3:D1618)-1</f>
        <v>-4.0202178870474725E-2</v>
      </c>
      <c r="E1618" s="68">
        <f>'Growth Index'!E1618/MAX('Growth Index'!E$3:E1618)-1</f>
        <v>-3.2117351548678674E-2</v>
      </c>
    </row>
    <row r="1619" spans="1:5" x14ac:dyDescent="0.25">
      <c r="A1619" s="63">
        <f>'Daily Prices'!A1619</f>
        <v>44677</v>
      </c>
      <c r="B1619" s="67">
        <f>'Growth Index'!B1619/MAX('Growth Index'!B$3:B1619)-1</f>
        <v>-7.1382463925302342E-2</v>
      </c>
      <c r="C1619" s="67">
        <f>'Growth Index'!C1619/MAX('Growth Index'!C$3:C1619)-1</f>
        <v>-6.9666811703679055E-2</v>
      </c>
      <c r="D1619" s="67">
        <f>'Growth Index'!D1619/MAX('Growth Index'!D$3:D1619)-1</f>
        <v>-2.7405568028659233E-2</v>
      </c>
      <c r="E1619" s="67">
        <f>'Growth Index'!E1619/MAX('Growth Index'!E$3:E1619)-1</f>
        <v>-2.2271733689816497E-2</v>
      </c>
    </row>
    <row r="1620" spans="1:5" x14ac:dyDescent="0.25">
      <c r="A1620" s="60">
        <f>'Daily Prices'!A1620</f>
        <v>44678</v>
      </c>
      <c r="B1620" s="68">
        <f>'Growth Index'!B1620/MAX('Growth Index'!B$3:B1620)-1</f>
        <v>-8.0080187042656181E-2</v>
      </c>
      <c r="C1620" s="68">
        <f>'Growth Index'!C1620/MAX('Growth Index'!C$3:C1620)-1</f>
        <v>-8.0135273606239066E-2</v>
      </c>
      <c r="D1620" s="68">
        <f>'Growth Index'!D1620/MAX('Growth Index'!D$3:D1620)-1</f>
        <v>-3.6827829741696849E-2</v>
      </c>
      <c r="E1620" s="68">
        <f>'Growth Index'!E1620/MAX('Growth Index'!E$3:E1620)-1</f>
        <v>-3.2261353415743765E-2</v>
      </c>
    </row>
    <row r="1621" spans="1:5" x14ac:dyDescent="0.25">
      <c r="A1621" s="63">
        <f>'Daily Prices'!A1621</f>
        <v>44679</v>
      </c>
      <c r="B1621" s="67">
        <f>'Growth Index'!B1621/MAX('Growth Index'!B$3:B1621)-1</f>
        <v>-6.8719978227359646E-2</v>
      </c>
      <c r="C1621" s="67">
        <f>'Growth Index'!C1621/MAX('Growth Index'!C$3:C1621)-1</f>
        <v>-7.7897996495544408E-2</v>
      </c>
      <c r="D1621" s="67">
        <f>'Growth Index'!D1621/MAX('Growth Index'!D$3:D1621)-1</f>
        <v>-2.6926036700013922E-2</v>
      </c>
      <c r="E1621" s="67">
        <f>'Growth Index'!E1621/MAX('Growth Index'!E$3:E1621)-1</f>
        <v>-2.4750026959746374E-2</v>
      </c>
    </row>
    <row r="1622" spans="1:5" x14ac:dyDescent="0.25">
      <c r="A1622" s="60">
        <f>'Daily Prices'!A1622</f>
        <v>44680</v>
      </c>
      <c r="B1622" s="68">
        <f>'Growth Index'!B1622/MAX('Growth Index'!B$3:B1622)-1</f>
        <v>-7.6170566815600971E-2</v>
      </c>
      <c r="C1622" s="68">
        <f>'Growth Index'!C1622/MAX('Growth Index'!C$3:C1622)-1</f>
        <v>-6.8098475608143749E-2</v>
      </c>
      <c r="D1622" s="68">
        <f>'Growth Index'!D1622/MAX('Growth Index'!D$3:D1622)-1</f>
        <v>-3.8337824532082565E-2</v>
      </c>
      <c r="E1622" s="68">
        <f>'Growth Index'!E1622/MAX('Growth Index'!E$3:E1622)-1</f>
        <v>-2.6376190843047542E-2</v>
      </c>
    </row>
    <row r="1623" spans="1:5" x14ac:dyDescent="0.25">
      <c r="A1623" s="63">
        <f>'Daily Prices'!A1623</f>
        <v>44685</v>
      </c>
      <c r="B1623" s="67">
        <f>'Growth Index'!B1623/MAX('Growth Index'!B$3:B1623)-1</f>
        <v>-9.8704796635149528E-2</v>
      </c>
      <c r="C1623" s="67">
        <f>'Growth Index'!C1623/MAX('Growth Index'!C$3:C1623)-1</f>
        <v>-9.4773947683869153E-2</v>
      </c>
      <c r="D1623" s="67">
        <f>'Growth Index'!D1623/MAX('Growth Index'!D$3:D1623)-1</f>
        <v>-1.1278682628713566E-2</v>
      </c>
      <c r="E1623" s="67">
        <f>'Growth Index'!E1623/MAX('Growth Index'!E$3:E1623)-1</f>
        <v>-3.6430028207819376E-2</v>
      </c>
    </row>
    <row r="1624" spans="1:5" x14ac:dyDescent="0.25">
      <c r="A1624" s="60">
        <f>'Daily Prices'!A1624</f>
        <v>44686</v>
      </c>
      <c r="B1624" s="68">
        <f>'Growth Index'!B1624/MAX('Growth Index'!B$3:B1624)-1</f>
        <v>-9.8167280519784739E-2</v>
      </c>
      <c r="C1624" s="68">
        <f>'Growth Index'!C1624/MAX('Growth Index'!C$3:C1624)-1</f>
        <v>-7.7595055773005406E-2</v>
      </c>
      <c r="D1624" s="68">
        <f>'Growth Index'!D1624/MAX('Growth Index'!D$3:D1624)-1</f>
        <v>-5.6835921832867786E-2</v>
      </c>
      <c r="E1624" s="68">
        <f>'Growth Index'!E1624/MAX('Growth Index'!E$3:E1624)-1</f>
        <v>-4.2262689721267122E-2</v>
      </c>
    </row>
    <row r="1625" spans="1:5" x14ac:dyDescent="0.25">
      <c r="A1625" s="63">
        <f>'Daily Prices'!A1625</f>
        <v>44690</v>
      </c>
      <c r="B1625" s="67">
        <f>'Growth Index'!B1625/MAX('Growth Index'!B$3:B1625)-1</f>
        <v>-0.11810653796069981</v>
      </c>
      <c r="C1625" s="67">
        <f>'Growth Index'!C1625/MAX('Growth Index'!C$3:C1625)-1</f>
        <v>-8.2508096944343245E-2</v>
      </c>
      <c r="D1625" s="67">
        <f>'Growth Index'!D1625/MAX('Growth Index'!D$3:D1625)-1</f>
        <v>-7.5594446254366954E-2</v>
      </c>
      <c r="E1625" s="67">
        <f>'Growth Index'!E1625/MAX('Growth Index'!E$3:E1625)-1</f>
        <v>-5.6370281648132181E-2</v>
      </c>
    </row>
    <row r="1626" spans="1:5" x14ac:dyDescent="0.25">
      <c r="A1626" s="60">
        <f>'Daily Prices'!A1626</f>
        <v>44693</v>
      </c>
      <c r="B1626" s="68">
        <f>'Growth Index'!B1626/MAX('Growth Index'!B$3:B1626)-1</f>
        <v>-0.14304534288428272</v>
      </c>
      <c r="C1626" s="68">
        <f>'Growth Index'!C1626/MAX('Growth Index'!C$3:C1626)-1</f>
        <v>-9.465782889976726E-2</v>
      </c>
      <c r="D1626" s="68">
        <f>'Growth Index'!D1626/MAX('Growth Index'!D$3:D1626)-1</f>
        <v>-9.3979883694903621E-2</v>
      </c>
      <c r="E1626" s="68">
        <f>'Growth Index'!E1626/MAX('Growth Index'!E$3:E1626)-1</f>
        <v>-7.5004348216861194E-2</v>
      </c>
    </row>
    <row r="1627" spans="1:5" x14ac:dyDescent="0.25">
      <c r="A1627" s="63">
        <f>'Daily Prices'!A1627</f>
        <v>44694</v>
      </c>
      <c r="B1627" s="67">
        <f>'Growth Index'!B1627/MAX('Growth Index'!B$3:B1627)-1</f>
        <v>-0.14525838739660735</v>
      </c>
      <c r="C1627" s="67">
        <f>'Growth Index'!C1627/MAX('Growth Index'!C$3:C1627)-1</f>
        <v>-0.10656137374572783</v>
      </c>
      <c r="D1627" s="67">
        <f>'Growth Index'!D1627/MAX('Growth Index'!D$3:D1627)-1</f>
        <v>-0.11199965445536619</v>
      </c>
      <c r="E1627" s="67">
        <f>'Growth Index'!E1627/MAX('Growth Index'!E$3:E1627)-1</f>
        <v>-8.6104907959203669E-2</v>
      </c>
    </row>
    <row r="1628" spans="1:5" x14ac:dyDescent="0.25">
      <c r="A1628" s="60">
        <f>'Daily Prices'!A1628</f>
        <v>44697</v>
      </c>
      <c r="B1628" s="68">
        <f>'Growth Index'!B1628/MAX('Growth Index'!B$3:B1628)-1</f>
        <v>-0.14234058154386642</v>
      </c>
      <c r="C1628" s="68">
        <f>'Growth Index'!C1628/MAX('Growth Index'!C$3:C1628)-1</f>
        <v>-0.10720470875364374</v>
      </c>
      <c r="D1628" s="68">
        <f>'Growth Index'!D1628/MAX('Growth Index'!D$3:D1628)-1</f>
        <v>-0.10458454868961908</v>
      </c>
      <c r="E1628" s="68">
        <f>'Growth Index'!E1628/MAX('Growth Index'!E$3:E1628)-1</f>
        <v>-8.3142812352963946E-2</v>
      </c>
    </row>
    <row r="1629" spans="1:5" x14ac:dyDescent="0.25">
      <c r="A1629" s="63">
        <f>'Daily Prices'!A1629</f>
        <v>44698</v>
      </c>
      <c r="B1629" s="67">
        <f>'Growth Index'!B1629/MAX('Growth Index'!B$3:B1629)-1</f>
        <v>-0.12057069316426861</v>
      </c>
      <c r="C1629" s="67">
        <f>'Growth Index'!C1629/MAX('Growth Index'!C$3:C1629)-1</f>
        <v>-9.9168881235962569E-2</v>
      </c>
      <c r="D1629" s="67">
        <f>'Growth Index'!D1629/MAX('Growth Index'!D$3:D1629)-1</f>
        <v>-8.1069002266314638E-2</v>
      </c>
      <c r="E1629" s="67">
        <f>'Growth Index'!E1629/MAX('Growth Index'!E$3:E1629)-1</f>
        <v>-6.5636505521735611E-2</v>
      </c>
    </row>
    <row r="1630" spans="1:5" x14ac:dyDescent="0.25">
      <c r="A1630" s="60">
        <f>'Daily Prices'!A1630</f>
        <v>44699</v>
      </c>
      <c r="B1630" s="68">
        <f>'Growth Index'!B1630/MAX('Growth Index'!B$3:B1630)-1</f>
        <v>-0.12235064863785838</v>
      </c>
      <c r="C1630" s="68">
        <f>'Growth Index'!C1630/MAX('Growth Index'!C$3:C1630)-1</f>
        <v>-0.10352910017624117</v>
      </c>
      <c r="D1630" s="68">
        <f>'Growth Index'!D1630/MAX('Growth Index'!D$3:D1630)-1</f>
        <v>-8.4756280846690291E-2</v>
      </c>
      <c r="E1630" s="68">
        <f>'Growth Index'!E1630/MAX('Growth Index'!E$3:E1630)-1</f>
        <v>-6.9137617988693112E-2</v>
      </c>
    </row>
    <row r="1631" spans="1:5" x14ac:dyDescent="0.25">
      <c r="A1631" s="63">
        <f>'Daily Prices'!A1631</f>
        <v>44700</v>
      </c>
      <c r="B1631" s="67">
        <f>'Growth Index'!B1631/MAX('Growth Index'!B$3:B1631)-1</f>
        <v>-0.14528089183637716</v>
      </c>
      <c r="C1631" s="67">
        <f>'Growth Index'!C1631/MAX('Growth Index'!C$3:C1631)-1</f>
        <v>-9.0208498506411994E-2</v>
      </c>
      <c r="D1631" s="67">
        <f>'Growth Index'!D1631/MAX('Growth Index'!D$3:D1631)-1</f>
        <v>-0.1027237203168786</v>
      </c>
      <c r="E1631" s="67">
        <f>'Growth Index'!E1631/MAX('Growth Index'!E$3:E1631)-1</f>
        <v>-7.6383345506795153E-2</v>
      </c>
    </row>
    <row r="1632" spans="1:5" x14ac:dyDescent="0.25">
      <c r="A1632" s="60">
        <f>'Daily Prices'!A1632</f>
        <v>44701</v>
      </c>
      <c r="B1632" s="68">
        <f>'Growth Index'!B1632/MAX('Growth Index'!B$3:B1632)-1</f>
        <v>-0.12044246642831424</v>
      </c>
      <c r="C1632" s="68">
        <f>'Growth Index'!C1632/MAX('Growth Index'!C$3:C1632)-1</f>
        <v>-9.0235951713184881E-2</v>
      </c>
      <c r="D1632" s="68">
        <f>'Growth Index'!D1632/MAX('Growth Index'!D$3:D1632)-1</f>
        <v>-8.0048235210116836E-2</v>
      </c>
      <c r="E1632" s="68">
        <f>'Growth Index'!E1632/MAX('Growth Index'!E$3:E1632)-1</f>
        <v>-6.1339966780369792E-2</v>
      </c>
    </row>
    <row r="1633" spans="1:5" x14ac:dyDescent="0.25">
      <c r="A1633" s="63">
        <f>'Daily Prices'!A1633</f>
        <v>44704</v>
      </c>
      <c r="B1633" s="67">
        <f>'Growth Index'!B1633/MAX('Growth Index'!B$3:B1633)-1</f>
        <v>-0.12105413386320796</v>
      </c>
      <c r="C1633" s="67">
        <f>'Growth Index'!C1633/MAX('Growth Index'!C$3:C1633)-1</f>
        <v>-8.3284748800927844E-2</v>
      </c>
      <c r="D1633" s="67">
        <f>'Growth Index'!D1633/MAX('Growth Index'!D$3:D1633)-1</f>
        <v>-8.1331686707374118E-2</v>
      </c>
      <c r="E1633" s="67">
        <f>'Growth Index'!E1633/MAX('Growth Index'!E$3:E1633)-1</f>
        <v>-5.9059868036023144E-2</v>
      </c>
    </row>
    <row r="1634" spans="1:5" x14ac:dyDescent="0.25">
      <c r="A1634" s="60">
        <f>'Daily Prices'!A1634</f>
        <v>44705</v>
      </c>
      <c r="B1634" s="68">
        <f>'Growth Index'!B1634/MAX('Growth Index'!B$3:B1634)-1</f>
        <v>-0.1248750315507392</v>
      </c>
      <c r="C1634" s="68">
        <f>'Growth Index'!C1634/MAX('Growth Index'!C$3:C1634)-1</f>
        <v>-7.7887359174126369E-2</v>
      </c>
      <c r="D1634" s="68">
        <f>'Growth Index'!D1634/MAX('Growth Index'!D$3:D1634)-1</f>
        <v>-8.7919072036359958E-2</v>
      </c>
      <c r="E1634" s="68">
        <f>'Growth Index'!E1634/MAX('Growth Index'!E$3:E1634)-1</f>
        <v>-6.009510490354808E-2</v>
      </c>
    </row>
    <row r="1635" spans="1:5" x14ac:dyDescent="0.25">
      <c r="A1635" s="63">
        <f>'Daily Prices'!A1635</f>
        <v>44706</v>
      </c>
      <c r="B1635" s="67">
        <f>'Growth Index'!B1635/MAX('Growth Index'!B$3:B1635)-1</f>
        <v>-0.12978634220121632</v>
      </c>
      <c r="C1635" s="67">
        <f>'Growth Index'!C1635/MAX('Growth Index'!C$3:C1635)-1</f>
        <v>-8.752483607537398E-2</v>
      </c>
      <c r="D1635" s="67">
        <f>'Growth Index'!D1635/MAX('Growth Index'!D$3:D1635)-1</f>
        <v>-9.2484316064035177E-2</v>
      </c>
      <c r="E1635" s="67">
        <f>'Growth Index'!E1635/MAX('Growth Index'!E$3:E1635)-1</f>
        <v>-6.7018290646291612E-2</v>
      </c>
    </row>
    <row r="1636" spans="1:5" x14ac:dyDescent="0.25">
      <c r="A1636" s="60">
        <f>'Daily Prices'!A1636</f>
        <v>44707</v>
      </c>
      <c r="B1636" s="68">
        <f>'Growth Index'!B1636/MAX('Growth Index'!B$3:B1636)-1</f>
        <v>-0.1216382778825561</v>
      </c>
      <c r="C1636" s="68">
        <f>'Growth Index'!C1636/MAX('Growth Index'!C$3:C1636)-1</f>
        <v>-8.5872420553062656E-2</v>
      </c>
      <c r="D1636" s="68">
        <f>'Growth Index'!D1636/MAX('Growth Index'!D$3:D1636)-1</f>
        <v>-8.1649023616036542E-2</v>
      </c>
      <c r="E1636" s="68">
        <f>'Growth Index'!E1636/MAX('Growth Index'!E$3:E1636)-1</f>
        <v>-6.0379932926810653E-2</v>
      </c>
    </row>
    <row r="1637" spans="1:5" x14ac:dyDescent="0.25">
      <c r="A1637" s="63">
        <f>'Daily Prices'!A1637</f>
        <v>44708</v>
      </c>
      <c r="B1637" s="67">
        <f>'Growth Index'!B1637/MAX('Growth Index'!B$3:B1637)-1</f>
        <v>-0.111403938665526</v>
      </c>
      <c r="C1637" s="67">
        <f>'Growth Index'!C1637/MAX('Growth Index'!C$3:C1637)-1</f>
        <v>-8.4311282166032897E-2</v>
      </c>
      <c r="D1637" s="67">
        <f>'Growth Index'!D1637/MAX('Growth Index'!D$3:D1637)-1</f>
        <v>-7.5514724873307792E-2</v>
      </c>
      <c r="E1637" s="67">
        <f>'Growth Index'!E1637/MAX('Growth Index'!E$3:E1637)-1</f>
        <v>-5.4570722847376962E-2</v>
      </c>
    </row>
    <row r="1638" spans="1:5" x14ac:dyDescent="0.25">
      <c r="A1638" s="60">
        <f>'Daily Prices'!A1638</f>
        <v>44711</v>
      </c>
      <c r="B1638" s="68">
        <f>'Growth Index'!B1638/MAX('Growth Index'!B$3:B1638)-1</f>
        <v>-9.4548598985293109E-2</v>
      </c>
      <c r="C1638" s="68">
        <f>'Growth Index'!C1638/MAX('Growth Index'!C$3:C1638)-1</f>
        <v>-8.382177429120008E-2</v>
      </c>
      <c r="D1638" s="68">
        <f>'Growth Index'!D1638/MAX('Growth Index'!D$3:D1638)-1</f>
        <v>-5.9845333516683641E-2</v>
      </c>
      <c r="E1638" s="68">
        <f>'Growth Index'!E1638/MAX('Growth Index'!E$3:E1638)-1</f>
        <v>-4.4181232617327093E-2</v>
      </c>
    </row>
    <row r="1639" spans="1:5" x14ac:dyDescent="0.25">
      <c r="A1639" s="63">
        <f>'Daily Prices'!A1639</f>
        <v>44712</v>
      </c>
      <c r="B1639" s="67">
        <f>'Growth Index'!B1639/MAX('Growth Index'!B$3:B1639)-1</f>
        <v>-0.1003662395194479</v>
      </c>
      <c r="C1639" s="67">
        <f>'Growth Index'!C1639/MAX('Growth Index'!C$3:C1639)-1</f>
        <v>-9.0869859633855854E-2</v>
      </c>
      <c r="D1639" s="67">
        <f>'Growth Index'!D1639/MAX('Growth Index'!D$3:D1639)-1</f>
        <v>-5.8250715550654419E-2</v>
      </c>
      <c r="E1639" s="67">
        <f>'Growth Index'!E1639/MAX('Growth Index'!E$3:E1639)-1</f>
        <v>-4.8478468673229913E-2</v>
      </c>
    </row>
    <row r="1640" spans="1:5" x14ac:dyDescent="0.25">
      <c r="A1640" s="60">
        <f>'Daily Prices'!A1640</f>
        <v>44713</v>
      </c>
      <c r="B1640" s="68">
        <f>'Growth Index'!B1640/MAX('Growth Index'!B$3:B1640)-1</f>
        <v>-0.10336532039927127</v>
      </c>
      <c r="C1640" s="68">
        <f>'Growth Index'!C1640/MAX('Growth Index'!C$3:C1640)-1</f>
        <v>-8.8327221332274442E-2</v>
      </c>
      <c r="D1640" s="68">
        <f>'Growth Index'!D1640/MAX('Growth Index'!D$3:D1640)-1</f>
        <v>-5.6732787337552271E-2</v>
      </c>
      <c r="E1640" s="68">
        <f>'Growth Index'!E1640/MAX('Growth Index'!E$3:E1640)-1</f>
        <v>-4.7905503036940966E-2</v>
      </c>
    </row>
    <row r="1641" spans="1:5" x14ac:dyDescent="0.25">
      <c r="A1641" s="63">
        <f>'Daily Prices'!A1641</f>
        <v>44718</v>
      </c>
      <c r="B1641" s="67">
        <f>'Growth Index'!B1641/MAX('Growth Index'!B$3:B1641)-1</f>
        <v>-9.8602959997630246E-2</v>
      </c>
      <c r="C1641" s="67">
        <f>'Growth Index'!C1641/MAX('Growth Index'!C$3:C1641)-1</f>
        <v>-8.4815121761340651E-2</v>
      </c>
      <c r="D1641" s="67">
        <f>'Growth Index'!D1641/MAX('Growth Index'!D$3:D1641)-1</f>
        <v>-5.9956401434715478E-2</v>
      </c>
      <c r="E1641" s="67">
        <f>'Growth Index'!E1641/MAX('Growth Index'!E$3:E1641)-1</f>
        <v>-4.5897431425274027E-2</v>
      </c>
    </row>
    <row r="1642" spans="1:5" x14ac:dyDescent="0.25">
      <c r="A1642" s="60">
        <f>'Daily Prices'!A1642</f>
        <v>44719</v>
      </c>
      <c r="B1642" s="68">
        <f>'Growth Index'!B1642/MAX('Growth Index'!B$3:B1642)-1</f>
        <v>-0.10779869503391815</v>
      </c>
      <c r="C1642" s="68">
        <f>'Growth Index'!C1642/MAX('Growth Index'!C$3:C1642)-1</f>
        <v>-8.5200039924988924E-2</v>
      </c>
      <c r="D1642" s="68">
        <f>'Growth Index'!D1642/MAX('Growth Index'!D$3:D1642)-1</f>
        <v>-8.2650397861149139E-2</v>
      </c>
      <c r="E1642" s="68">
        <f>'Growth Index'!E1642/MAX('Growth Index'!E$3:E1642)-1</f>
        <v>-5.5887991556527905E-2</v>
      </c>
    </row>
    <row r="1643" spans="1:5" x14ac:dyDescent="0.25">
      <c r="A1643" s="63">
        <f>'Daily Prices'!A1643</f>
        <v>44721</v>
      </c>
      <c r="B1643" s="67">
        <f>'Growth Index'!B1643/MAX('Growth Index'!B$3:B1643)-1</f>
        <v>-0.1043511443831433</v>
      </c>
      <c r="C1643" s="67">
        <f>'Growth Index'!C1643/MAX('Growth Index'!C$3:C1643)-1</f>
        <v>-8.5314311509563368E-2</v>
      </c>
      <c r="D1643" s="67">
        <f>'Growth Index'!D1643/MAX('Growth Index'!D$3:D1643)-1</f>
        <v>-8.7053984205771817E-2</v>
      </c>
      <c r="E1643" s="67">
        <f>'Growth Index'!E1643/MAX('Growth Index'!E$3:E1643)-1</f>
        <v>-5.6200339691119816E-2</v>
      </c>
    </row>
    <row r="1644" spans="1:5" x14ac:dyDescent="0.25">
      <c r="A1644" s="60">
        <f>'Daily Prices'!A1644</f>
        <v>44722</v>
      </c>
      <c r="B1644" s="68">
        <f>'Growth Index'!B1644/MAX('Growth Index'!B$3:B1644)-1</f>
        <v>-0.12081403253818235</v>
      </c>
      <c r="C1644" s="68">
        <f>'Growth Index'!C1644/MAX('Growth Index'!C$3:C1644)-1</f>
        <v>-8.9680135744961031E-2</v>
      </c>
      <c r="D1644" s="68">
        <f>'Growth Index'!D1644/MAX('Growth Index'!D$3:D1644)-1</f>
        <v>-9.1436431856218081E-2</v>
      </c>
      <c r="E1644" s="68">
        <f>'Growth Index'!E1644/MAX('Growth Index'!E$3:E1644)-1</f>
        <v>-6.4565804697858997E-2</v>
      </c>
    </row>
    <row r="1645" spans="1:5" x14ac:dyDescent="0.25">
      <c r="A1645" s="63">
        <f>'Daily Prices'!A1645</f>
        <v>44725</v>
      </c>
      <c r="B1645" s="67">
        <f>'Growth Index'!B1645/MAX('Growth Index'!B$3:B1645)-1</f>
        <v>-0.14439900922180193</v>
      </c>
      <c r="C1645" s="67">
        <f>'Growth Index'!C1645/MAX('Growth Index'!C$3:C1645)-1</f>
        <v>-8.9382099655650249E-2</v>
      </c>
      <c r="D1645" s="67">
        <f>'Growth Index'!D1645/MAX('Growth Index'!D$3:D1645)-1</f>
        <v>-9.5797842285319401E-2</v>
      </c>
      <c r="E1645" s="67">
        <f>'Growth Index'!E1645/MAX('Growth Index'!E$3:E1645)-1</f>
        <v>-7.3318587083843312E-2</v>
      </c>
    </row>
    <row r="1646" spans="1:5" x14ac:dyDescent="0.25">
      <c r="A1646" s="60">
        <f>'Daily Prices'!A1646</f>
        <v>44726</v>
      </c>
      <c r="B1646" s="68">
        <f>'Growth Index'!B1646/MAX('Growth Index'!B$3:B1646)-1</f>
        <v>-0.14687822135269868</v>
      </c>
      <c r="C1646" s="68">
        <f>'Growth Index'!C1646/MAX('Growth Index'!C$3:C1646)-1</f>
        <v>-9.6381584541767817E-2</v>
      </c>
      <c r="D1646" s="68">
        <f>'Growth Index'!D1646/MAX('Growth Index'!D$3:D1646)-1</f>
        <v>-9.6287070019507315E-2</v>
      </c>
      <c r="E1646" s="68">
        <f>'Growth Index'!E1646/MAX('Growth Index'!E$3:E1646)-1</f>
        <v>-7.7123740161188503E-2</v>
      </c>
    </row>
    <row r="1647" spans="1:5" x14ac:dyDescent="0.25">
      <c r="A1647" s="63">
        <f>'Daily Prices'!A1647</f>
        <v>44727</v>
      </c>
      <c r="B1647" s="67">
        <f>'Growth Index'!B1647/MAX('Growth Index'!B$3:B1647)-1</f>
        <v>-0.1493420527513788</v>
      </c>
      <c r="C1647" s="67">
        <f>'Growth Index'!C1647/MAX('Growth Index'!C$3:C1647)-1</f>
        <v>-9.2305898025286548E-2</v>
      </c>
      <c r="D1647" s="67">
        <f>'Growth Index'!D1647/MAX('Growth Index'!D$3:D1647)-1</f>
        <v>-9.8191091471482417E-2</v>
      </c>
      <c r="E1647" s="67">
        <f>'Growth Index'!E1647/MAX('Growth Index'!E$3:E1647)-1</f>
        <v>-7.6841625287544235E-2</v>
      </c>
    </row>
    <row r="1648" spans="1:5" x14ac:dyDescent="0.25">
      <c r="A1648" s="60">
        <f>'Daily Prices'!A1648</f>
        <v>44728</v>
      </c>
      <c r="B1648" s="68">
        <f>'Growth Index'!B1648/MAX('Growth Index'!B$3:B1648)-1</f>
        <v>-0.16627057233647446</v>
      </c>
      <c r="C1648" s="68">
        <f>'Growth Index'!C1648/MAX('Growth Index'!C$3:C1648)-1</f>
        <v>-9.3197713217941347E-2</v>
      </c>
      <c r="D1648" s="68">
        <f>'Growth Index'!D1648/MAX('Growth Index'!D$3:D1648)-1</f>
        <v>-0.11869810770238376</v>
      </c>
      <c r="E1648" s="68">
        <f>'Growth Index'!E1648/MAX('Growth Index'!E$3:E1648)-1</f>
        <v>-8.9013573280756209E-2</v>
      </c>
    </row>
    <row r="1649" spans="1:5" x14ac:dyDescent="0.25">
      <c r="A1649" s="63">
        <f>'Daily Prices'!A1649</f>
        <v>44729</v>
      </c>
      <c r="B1649" s="67">
        <f>'Growth Index'!B1649/MAX('Growth Index'!B$3:B1649)-1</f>
        <v>-0.1684622457261401</v>
      </c>
      <c r="C1649" s="67">
        <f>'Growth Index'!C1649/MAX('Growth Index'!C$3:C1649)-1</f>
        <v>-8.476047013393595E-2</v>
      </c>
      <c r="D1649" s="67">
        <f>'Growth Index'!D1649/MAX('Growth Index'!D$3:D1649)-1</f>
        <v>-0.12085070973281109</v>
      </c>
      <c r="E1649" s="67">
        <f>'Growth Index'!E1649/MAX('Growth Index'!E$3:E1649)-1</f>
        <v>-8.7009064889839172E-2</v>
      </c>
    </row>
    <row r="1650" spans="1:5" x14ac:dyDescent="0.25">
      <c r="A1650" s="60">
        <f>'Daily Prices'!A1650</f>
        <v>44732</v>
      </c>
      <c r="B1650" s="68">
        <f>'Growth Index'!B1650/MAX('Growth Index'!B$3:B1650)-1</f>
        <v>-0.16461835789150603</v>
      </c>
      <c r="C1650" s="68">
        <f>'Growth Index'!C1650/MAX('Growth Index'!C$3:C1650)-1</f>
        <v>-8.8399134720784645E-2</v>
      </c>
      <c r="D1650" s="68">
        <f>'Growth Index'!D1650/MAX('Growth Index'!D$3:D1650)-1</f>
        <v>-0.12928393808051719</v>
      </c>
      <c r="E1650" s="68">
        <f>'Growth Index'!E1650/MAX('Growth Index'!E$3:E1650)-1</f>
        <v>-8.98221864280766E-2</v>
      </c>
    </row>
    <row r="1651" spans="1:5" x14ac:dyDescent="0.25">
      <c r="A1651" s="63">
        <f>'Daily Prices'!A1651</f>
        <v>44733</v>
      </c>
      <c r="B1651" s="67">
        <f>'Growth Index'!B1651/MAX('Growth Index'!B$3:B1651)-1</f>
        <v>-0.14949294582954709</v>
      </c>
      <c r="C1651" s="67">
        <f>'Growth Index'!C1651/MAX('Growth Index'!C$3:C1651)-1</f>
        <v>-8.4293001260363876E-2</v>
      </c>
      <c r="D1651" s="67">
        <f>'Growth Index'!D1651/MAX('Growth Index'!D$3:D1651)-1</f>
        <v>-0.10720345967749756</v>
      </c>
      <c r="E1651" s="67">
        <f>'Growth Index'!E1651/MAX('Growth Index'!E$3:E1651)-1</f>
        <v>-7.6314039191359595E-2</v>
      </c>
    </row>
    <row r="1652" spans="1:5" x14ac:dyDescent="0.25">
      <c r="A1652" s="60">
        <f>'Daily Prices'!A1652</f>
        <v>44734</v>
      </c>
      <c r="B1652" s="68">
        <f>'Growth Index'!B1652/MAX('Growth Index'!B$3:B1652)-1</f>
        <v>-0.16098057186857628</v>
      </c>
      <c r="C1652" s="68">
        <f>'Growth Index'!C1652/MAX('Growth Index'!C$3:C1652)-1</f>
        <v>-8.2191079287472379E-2</v>
      </c>
      <c r="D1652" s="68">
        <f>'Growth Index'!D1652/MAX('Growth Index'!D$3:D1652)-1</f>
        <v>-0.11814100512939851</v>
      </c>
      <c r="E1652" s="68">
        <f>'Growth Index'!E1652/MAX('Growth Index'!E$3:E1652)-1</f>
        <v>-8.260354644368062E-2</v>
      </c>
    </row>
    <row r="1653" spans="1:5" x14ac:dyDescent="0.25">
      <c r="A1653" s="63">
        <f>'Daily Prices'!A1653</f>
        <v>44735</v>
      </c>
      <c r="B1653" s="67">
        <f>'Growth Index'!B1653/MAX('Growth Index'!B$3:B1653)-1</f>
        <v>-0.15380521743579256</v>
      </c>
      <c r="C1653" s="67">
        <f>'Growth Index'!C1653/MAX('Growth Index'!C$3:C1653)-1</f>
        <v>-8.3124679407375002E-2</v>
      </c>
      <c r="D1653" s="67">
        <f>'Growth Index'!D1653/MAX('Growth Index'!D$3:D1653)-1</f>
        <v>-0.11170082886637578</v>
      </c>
      <c r="E1653" s="67">
        <f>'Growth Index'!E1653/MAX('Growth Index'!E$3:E1653)-1</f>
        <v>-7.8613215136603576E-2</v>
      </c>
    </row>
    <row r="1654" spans="1:5" x14ac:dyDescent="0.25">
      <c r="A1654" s="60">
        <f>'Daily Prices'!A1654</f>
        <v>44736</v>
      </c>
      <c r="B1654" s="68">
        <f>'Growth Index'!B1654/MAX('Growth Index'!B$3:B1654)-1</f>
        <v>-0.14632111504156309</v>
      </c>
      <c r="C1654" s="68">
        <f>'Growth Index'!C1654/MAX('Growth Index'!C$3:C1654)-1</f>
        <v>-9.0093589956482978E-2</v>
      </c>
      <c r="D1654" s="68">
        <f>'Growth Index'!D1654/MAX('Growth Index'!D$3:D1654)-1</f>
        <v>-0.1047308762641691</v>
      </c>
      <c r="E1654" s="68">
        <f>'Growth Index'!E1654/MAX('Growth Index'!E$3:E1654)-1</f>
        <v>-7.6800884482455034E-2</v>
      </c>
    </row>
    <row r="1655" spans="1:5" x14ac:dyDescent="0.25">
      <c r="A1655" s="63">
        <f>'Daily Prices'!A1655</f>
        <v>44739</v>
      </c>
      <c r="B1655" s="67">
        <f>'Growth Index'!B1655/MAX('Growth Index'!B$3:B1655)-1</f>
        <v>-0.13930588212627815</v>
      </c>
      <c r="C1655" s="67">
        <f>'Growth Index'!C1655/MAX('Growth Index'!C$3:C1655)-1</f>
        <v>-8.741311235221616E-2</v>
      </c>
      <c r="D1655" s="67">
        <f>'Growth Index'!D1655/MAX('Growth Index'!D$3:D1655)-1</f>
        <v>-9.495337351171218E-2</v>
      </c>
      <c r="E1655" s="67">
        <f>'Growth Index'!E1655/MAX('Growth Index'!E$3:E1655)-1</f>
        <v>-7.0412311850005405E-2</v>
      </c>
    </row>
    <row r="1656" spans="1:5" x14ac:dyDescent="0.25">
      <c r="A1656" s="60">
        <f>'Daily Prices'!A1656</f>
        <v>44740</v>
      </c>
      <c r="B1656" s="68">
        <f>'Growth Index'!B1656/MAX('Growth Index'!B$3:B1656)-1</f>
        <v>-0.13904408587370454</v>
      </c>
      <c r="C1656" s="68">
        <f>'Growth Index'!C1656/MAX('Growth Index'!C$3:C1656)-1</f>
        <v>-8.4721105675035879E-2</v>
      </c>
      <c r="D1656" s="68">
        <f>'Growth Index'!D1656/MAX('Growth Index'!D$3:D1656)-1</f>
        <v>-9.2330055066768724E-2</v>
      </c>
      <c r="E1656" s="68">
        <f>'Growth Index'!E1656/MAX('Growth Index'!E$3:E1656)-1</f>
        <v>-6.8422288160713052E-2</v>
      </c>
    </row>
    <row r="1657" spans="1:5" x14ac:dyDescent="0.25">
      <c r="A1657" s="63">
        <f>'Daily Prices'!A1657</f>
        <v>44741</v>
      </c>
      <c r="B1657" s="67">
        <f>'Growth Index'!B1657/MAX('Growth Index'!B$3:B1657)-1</f>
        <v>-0.14148039385683886</v>
      </c>
      <c r="C1657" s="67">
        <f>'Growth Index'!C1657/MAX('Growth Index'!C$3:C1657)-1</f>
        <v>-8.5839489444243244E-2</v>
      </c>
      <c r="D1657" s="67">
        <f>'Growth Index'!D1657/MAX('Growth Index'!D$3:D1657)-1</f>
        <v>-9.3604691649896488E-2</v>
      </c>
      <c r="E1657" s="67">
        <f>'Growth Index'!E1657/MAX('Growth Index'!E$3:E1657)-1</f>
        <v>-7.0060916401476381E-2</v>
      </c>
    </row>
    <row r="1658" spans="1:5" x14ac:dyDescent="0.25">
      <c r="A1658" s="60">
        <f>'Daily Prices'!A1658</f>
        <v>44742</v>
      </c>
      <c r="B1658" s="68">
        <f>'Growth Index'!B1658/MAX('Growth Index'!B$3:B1658)-1</f>
        <v>-0.14161040151968141</v>
      </c>
      <c r="C1658" s="68">
        <f>'Growth Index'!C1658/MAX('Growth Index'!C$3:C1658)-1</f>
        <v>-8.6363648234354828E-2</v>
      </c>
      <c r="D1658" s="68">
        <f>'Growth Index'!D1658/MAX('Growth Index'!D$3:D1658)-1</f>
        <v>-9.433280355699436E-2</v>
      </c>
      <c r="E1658" s="68">
        <f>'Growth Index'!E1658/MAX('Growth Index'!E$3:E1658)-1</f>
        <v>-7.0540553034313946E-2</v>
      </c>
    </row>
    <row r="1659" spans="1:5" x14ac:dyDescent="0.25">
      <c r="A1659" s="63">
        <f>'Daily Prices'!A1659</f>
        <v>44743</v>
      </c>
      <c r="B1659" s="67">
        <f>'Growth Index'!B1659/MAX('Growth Index'!B$3:B1659)-1</f>
        <v>-0.14340768055482067</v>
      </c>
      <c r="C1659" s="67">
        <f>'Growth Index'!C1659/MAX('Growth Index'!C$3:C1659)-1</f>
        <v>-9.6354195031529644E-2</v>
      </c>
      <c r="D1659" s="67">
        <f>'Growth Index'!D1659/MAX('Growth Index'!D$3:D1659)-1</f>
        <v>-5.5131998931632564E-2</v>
      </c>
      <c r="E1659" s="67">
        <f>'Growth Index'!E1659/MAX('Growth Index'!E$3:E1659)-1</f>
        <v>-6.3120618833876541E-2</v>
      </c>
    </row>
    <row r="1660" spans="1:5" x14ac:dyDescent="0.25">
      <c r="A1660" s="60">
        <f>'Daily Prices'!A1660</f>
        <v>44746</v>
      </c>
      <c r="B1660" s="68">
        <f>'Growth Index'!B1660/MAX('Growth Index'!B$3:B1660)-1</f>
        <v>-0.13811606106247876</v>
      </c>
      <c r="C1660" s="68">
        <f>'Growth Index'!C1660/MAX('Growth Index'!C$3:C1660)-1</f>
        <v>-9.0549720846748505E-2</v>
      </c>
      <c r="D1660" s="68">
        <f>'Growth Index'!D1660/MAX('Growth Index'!D$3:D1660)-1</f>
        <v>-5.9140710675143149E-2</v>
      </c>
      <c r="E1660" s="68">
        <f>'Growth Index'!E1660/MAX('Growth Index'!E$3:E1660)-1</f>
        <v>-6.0169607511990852E-2</v>
      </c>
    </row>
    <row r="1661" spans="1:5" x14ac:dyDescent="0.25">
      <c r="A1661" s="63">
        <f>'Daily Prices'!A1661</f>
        <v>44748</v>
      </c>
      <c r="B1661" s="67">
        <f>'Growth Index'!B1661/MAX('Growth Index'!B$3:B1661)-1</f>
        <v>-0.12975865688322608</v>
      </c>
      <c r="C1661" s="67">
        <f>'Growth Index'!C1661/MAX('Growth Index'!C$3:C1661)-1</f>
        <v>-0.11671205363299197</v>
      </c>
      <c r="D1661" s="67">
        <f>'Growth Index'!D1661/MAX('Growth Index'!D$3:D1661)-1</f>
        <v>-6.3132414995579533E-2</v>
      </c>
      <c r="E1661" s="67">
        <f>'Growth Index'!E1661/MAX('Growth Index'!E$3:E1661)-1</f>
        <v>-6.9446355040079011E-2</v>
      </c>
    </row>
    <row r="1662" spans="1:5" x14ac:dyDescent="0.25">
      <c r="A1662" s="60">
        <f>'Daily Prices'!A1662</f>
        <v>44749</v>
      </c>
      <c r="B1662" s="68">
        <f>'Growth Index'!B1662/MAX('Growth Index'!B$3:B1662)-1</f>
        <v>-0.12283748928812988</v>
      </c>
      <c r="C1662" s="68">
        <f>'Growth Index'!C1662/MAX('Growth Index'!C$3:C1662)-1</f>
        <v>-0.11895843934825401</v>
      </c>
      <c r="D1662" s="68">
        <f>'Growth Index'!D1662/MAX('Growth Index'!D$3:D1662)-1</f>
        <v>-7.2267310507994731E-2</v>
      </c>
      <c r="E1662" s="68">
        <f>'Growth Index'!E1662/MAX('Growth Index'!E$3:E1662)-1</f>
        <v>-7.0894739166914911E-2</v>
      </c>
    </row>
    <row r="1663" spans="1:5" x14ac:dyDescent="0.25">
      <c r="A1663" s="63">
        <f>'Daily Prices'!A1663</f>
        <v>44753</v>
      </c>
      <c r="B1663" s="67">
        <f>'Growth Index'!B1663/MAX('Growth Index'!B$3:B1663)-1</f>
        <v>-0.1193279300011546</v>
      </c>
      <c r="C1663" s="67">
        <f>'Growth Index'!C1663/MAX('Growth Index'!C$3:C1663)-1</f>
        <v>-0.11907532249078112</v>
      </c>
      <c r="D1663" s="67">
        <f>'Growth Index'!D1663/MAX('Growth Index'!D$3:D1663)-1</f>
        <v>-7.297392318853968E-2</v>
      </c>
      <c r="E1663" s="67">
        <f>'Growth Index'!E1663/MAX('Growth Index'!E$3:E1663)-1</f>
        <v>-7.0041125160198781E-2</v>
      </c>
    </row>
    <row r="1664" spans="1:5" x14ac:dyDescent="0.25">
      <c r="A1664" s="60">
        <f>'Daily Prices'!A1664</f>
        <v>44754</v>
      </c>
      <c r="B1664" s="68">
        <f>'Growth Index'!B1664/MAX('Growth Index'!B$3:B1664)-1</f>
        <v>-0.12756261212756204</v>
      </c>
      <c r="C1664" s="68">
        <f>'Growth Index'!C1664/MAX('Growth Index'!C$3:C1664)-1</f>
        <v>-0.12421257546685982</v>
      </c>
      <c r="D1664" s="68">
        <f>'Growth Index'!D1664/MAX('Growth Index'!D$3:D1664)-1</f>
        <v>-7.3679997673682496E-2</v>
      </c>
      <c r="E1664" s="68">
        <f>'Growth Index'!E1664/MAX('Growth Index'!E$3:E1664)-1</f>
        <v>-7.5031559944748971E-2</v>
      </c>
    </row>
    <row r="1665" spans="1:5" x14ac:dyDescent="0.25">
      <c r="A1665" s="63">
        <f>'Daily Prices'!A1665</f>
        <v>44755</v>
      </c>
      <c r="B1665" s="67">
        <f>'Growth Index'!B1665/MAX('Growth Index'!B$3:B1665)-1</f>
        <v>-0.13359283057119697</v>
      </c>
      <c r="C1665" s="67">
        <f>'Growth Index'!C1665/MAX('Growth Index'!C$3:C1665)-1</f>
        <v>-0.12514738582093543</v>
      </c>
      <c r="D1665" s="67">
        <f>'Growth Index'!D1665/MAX('Growth Index'!D$3:D1665)-1</f>
        <v>-7.4385534373316964E-2</v>
      </c>
      <c r="E1665" s="67">
        <f>'Growth Index'!E1665/MAX('Growth Index'!E$3:E1665)-1</f>
        <v>-7.7555827160156299E-2</v>
      </c>
    </row>
    <row r="1666" spans="1:5" x14ac:dyDescent="0.25">
      <c r="A1666" s="60">
        <f>'Daily Prices'!A1666</f>
        <v>44756</v>
      </c>
      <c r="B1666" s="68">
        <f>'Growth Index'!B1666/MAX('Growth Index'!B$3:B1666)-1</f>
        <v>-0.13517947452618873</v>
      </c>
      <c r="C1666" s="68">
        <f>'Growth Index'!C1666/MAX('Growth Index'!C$3:C1666)-1</f>
        <v>-0.13422624410639772</v>
      </c>
      <c r="D1666" s="68">
        <f>'Growth Index'!D1666/MAX('Growth Index'!D$3:D1666)-1</f>
        <v>-7.7876240368604632E-2</v>
      </c>
      <c r="E1666" s="68">
        <f>'Growth Index'!E1666/MAX('Growth Index'!E$3:E1666)-1</f>
        <v>-8.2935328909472195E-2</v>
      </c>
    </row>
    <row r="1667" spans="1:5" x14ac:dyDescent="0.25">
      <c r="A1667" s="63">
        <f>'Daily Prices'!A1667</f>
        <v>44757</v>
      </c>
      <c r="B1667" s="67">
        <f>'Growth Index'!B1667/MAX('Growth Index'!B$3:B1667)-1</f>
        <v>-0.12959983058528246</v>
      </c>
      <c r="C1667" s="67">
        <f>'Growth Index'!C1667/MAX('Growth Index'!C$3:C1667)-1</f>
        <v>-0.13309824216034294</v>
      </c>
      <c r="D1667" s="67">
        <f>'Growth Index'!D1667/MAX('Growth Index'!D$3:D1667)-1</f>
        <v>-7.2876421074344222E-2</v>
      </c>
      <c r="E1667" s="67">
        <f>'Growth Index'!E1667/MAX('Growth Index'!E$3:E1667)-1</f>
        <v>-7.9190667413504445E-2</v>
      </c>
    </row>
    <row r="1668" spans="1:5" x14ac:dyDescent="0.25">
      <c r="A1668" s="60">
        <f>'Daily Prices'!A1668</f>
        <v>44760</v>
      </c>
      <c r="B1668" s="68">
        <f>'Growth Index'!B1668/MAX('Growth Index'!B$3:B1668)-1</f>
        <v>-0.11728925442143456</v>
      </c>
      <c r="C1668" s="68">
        <f>'Growth Index'!C1668/MAX('Growth Index'!C$3:C1668)-1</f>
        <v>-0.12375695414887644</v>
      </c>
      <c r="D1668" s="68">
        <f>'Growth Index'!D1668/MAX('Growth Index'!D$3:D1668)-1</f>
        <v>-5.8296553104128179E-2</v>
      </c>
      <c r="E1668" s="68">
        <f>'Growth Index'!E1668/MAX('Growth Index'!E$3:E1668)-1</f>
        <v>-6.6970566188926384E-2</v>
      </c>
    </row>
    <row r="1669" spans="1:5" x14ac:dyDescent="0.25">
      <c r="A1669" s="63">
        <f>'Daily Prices'!A1669</f>
        <v>44761</v>
      </c>
      <c r="B1669" s="67">
        <f>'Growth Index'!B1669/MAX('Growth Index'!B$3:B1669)-1</f>
        <v>-0.11329884487463016</v>
      </c>
      <c r="C1669" s="67">
        <f>'Growth Index'!C1669/MAX('Growth Index'!C$3:C1669)-1</f>
        <v>-0.12837023942444881</v>
      </c>
      <c r="D1669" s="67">
        <f>'Growth Index'!D1669/MAX('Growth Index'!D$3:D1669)-1</f>
        <v>-5.1854613858279275E-2</v>
      </c>
      <c r="E1669" s="67">
        <f>'Growth Index'!E1669/MAX('Growth Index'!E$3:E1669)-1</f>
        <v>-6.5755323620157347E-2</v>
      </c>
    </row>
    <row r="1670" spans="1:5" x14ac:dyDescent="0.25">
      <c r="A1670" s="60">
        <f>'Daily Prices'!A1670</f>
        <v>44762</v>
      </c>
      <c r="B1670" s="68">
        <f>'Growth Index'!B1670/MAX('Growth Index'!B$3:B1670)-1</f>
        <v>-0.10310044800025409</v>
      </c>
      <c r="C1670" s="68">
        <f>'Growth Index'!C1670/MAX('Growth Index'!C$3:C1670)-1</f>
        <v>-0.1291666372070186</v>
      </c>
      <c r="D1670" s="68">
        <f>'Growth Index'!D1670/MAX('Growth Index'!D$3:D1670)-1</f>
        <v>-4.4116000743978812E-2</v>
      </c>
      <c r="E1670" s="68">
        <f>'Growth Index'!E1670/MAX('Growth Index'!E$3:E1670)-1</f>
        <v>-6.0585653959615793E-2</v>
      </c>
    </row>
    <row r="1671" spans="1:5" x14ac:dyDescent="0.25">
      <c r="A1671" s="63">
        <f>'Daily Prices'!A1671</f>
        <v>44763</v>
      </c>
      <c r="B1671" s="67">
        <f>'Growth Index'!B1671/MAX('Growth Index'!B$3:B1671)-1</f>
        <v>-9.8495618677001406E-2</v>
      </c>
      <c r="C1671" s="67">
        <f>'Growth Index'!C1671/MAX('Growth Index'!C$3:C1671)-1</f>
        <v>-0.13259344711700327</v>
      </c>
      <c r="D1671" s="67">
        <f>'Growth Index'!D1671/MAX('Growth Index'!D$3:D1671)-1</f>
        <v>-3.7487185318584415E-2</v>
      </c>
      <c r="E1671" s="67">
        <f>'Growth Index'!E1671/MAX('Growth Index'!E$3:E1671)-1</f>
        <v>-5.8663014002383496E-2</v>
      </c>
    </row>
    <row r="1672" spans="1:5" x14ac:dyDescent="0.25">
      <c r="A1672" s="60">
        <f>'Daily Prices'!A1672</f>
        <v>44764</v>
      </c>
      <c r="B1672" s="68">
        <f>'Growth Index'!B1672/MAX('Growth Index'!B$3:B1672)-1</f>
        <v>-9.2176890077468876E-2</v>
      </c>
      <c r="C1672" s="68">
        <f>'Growth Index'!C1672/MAX('Growth Index'!C$3:C1672)-1</f>
        <v>-0.1166752370355103</v>
      </c>
      <c r="D1672" s="68">
        <f>'Growth Index'!D1672/MAX('Growth Index'!D$3:D1672)-1</f>
        <v>-3.519442615349766E-2</v>
      </c>
      <c r="E1672" s="68">
        <f>'Growth Index'!E1672/MAX('Growth Index'!E$3:E1672)-1</f>
        <v>-4.9100965411236763E-2</v>
      </c>
    </row>
    <row r="1673" spans="1:5" x14ac:dyDescent="0.25">
      <c r="A1673" s="63">
        <f>'Daily Prices'!A1673</f>
        <v>44767</v>
      </c>
      <c r="B1673" s="67">
        <f>'Growth Index'!B1673/MAX('Growth Index'!B$3:B1673)-1</f>
        <v>-9.7131266778152869E-2</v>
      </c>
      <c r="C1673" s="67">
        <f>'Growth Index'!C1673/MAX('Growth Index'!C$3:C1673)-1</f>
        <v>-0.12639870425959776</v>
      </c>
      <c r="D1673" s="67">
        <f>'Growth Index'!D1673/MAX('Growth Index'!D$3:D1673)-1</f>
        <v>-3.5927827009073376E-2</v>
      </c>
      <c r="E1673" s="67">
        <f>'Growth Index'!E1673/MAX('Growth Index'!E$3:E1673)-1</f>
        <v>-5.506157710170978E-2</v>
      </c>
    </row>
    <row r="1674" spans="1:5" x14ac:dyDescent="0.25">
      <c r="A1674" s="60">
        <f>'Daily Prices'!A1674</f>
        <v>44768</v>
      </c>
      <c r="B1674" s="68">
        <f>'Growth Index'!B1674/MAX('Growth Index'!B$3:B1674)-1</f>
        <v>-0.10518963714262286</v>
      </c>
      <c r="C1674" s="68">
        <f>'Growth Index'!C1674/MAX('Growth Index'!C$3:C1674)-1</f>
        <v>-0.12535955898047657</v>
      </c>
      <c r="D1674" s="68">
        <f>'Growth Index'!D1674/MAX('Growth Index'!D$3:D1674)-1</f>
        <v>-4.3151649138210013E-2</v>
      </c>
      <c r="E1674" s="68">
        <f>'Growth Index'!E1674/MAX('Growth Index'!E$3:E1674)-1</f>
        <v>-5.9266269039924047E-2</v>
      </c>
    </row>
    <row r="1675" spans="1:5" x14ac:dyDescent="0.25">
      <c r="A1675" s="63">
        <f>'Daily Prices'!A1675</f>
        <v>44769</v>
      </c>
      <c r="B1675" s="67">
        <f>'Growth Index'!B1675/MAX('Growth Index'!B$3:B1675)-1</f>
        <v>-9.6320135531774542E-2</v>
      </c>
      <c r="C1675" s="67">
        <f>'Growth Index'!C1675/MAX('Growth Index'!C$3:C1675)-1</f>
        <v>-0.12707204033570307</v>
      </c>
      <c r="D1675" s="67">
        <f>'Growth Index'!D1675/MAX('Growth Index'!D$3:D1675)-1</f>
        <v>-3.214270288185983E-2</v>
      </c>
      <c r="E1675" s="67">
        <f>'Growth Index'!E1675/MAX('Growth Index'!E$3:E1675)-1</f>
        <v>-5.3958551291978241E-2</v>
      </c>
    </row>
    <row r="1676" spans="1:5" x14ac:dyDescent="0.25">
      <c r="A1676" s="60">
        <f>'Daily Prices'!A1676</f>
        <v>44770</v>
      </c>
      <c r="B1676" s="68">
        <f>'Growth Index'!B1676/MAX('Growth Index'!B$3:B1676)-1</f>
        <v>-7.9458481656210611E-2</v>
      </c>
      <c r="C1676" s="68">
        <f>'Growth Index'!C1676/MAX('Growth Index'!C$3:C1676)-1</f>
        <v>-0.11030163430659656</v>
      </c>
      <c r="D1676" s="68">
        <f>'Growth Index'!D1676/MAX('Growth Index'!D$3:D1676)-1</f>
        <v>-2.2645514398721533E-2</v>
      </c>
      <c r="E1676" s="68">
        <f>'Growth Index'!E1676/MAX('Growth Index'!E$3:E1676)-1</f>
        <v>-3.8607978304298851E-2</v>
      </c>
    </row>
    <row r="1677" spans="1:5" x14ac:dyDescent="0.25">
      <c r="A1677" s="63">
        <f>'Daily Prices'!A1677</f>
        <v>44771</v>
      </c>
      <c r="B1677" s="67">
        <f>'Growth Index'!B1677/MAX('Growth Index'!B$3:B1677)-1</f>
        <v>-6.7923580103420478E-2</v>
      </c>
      <c r="C1677" s="67">
        <f>'Growth Index'!C1677/MAX('Growth Index'!C$3:C1677)-1</f>
        <v>-0.11315007967481061</v>
      </c>
      <c r="D1677" s="67">
        <f>'Growth Index'!D1677/MAX('Growth Index'!D$3:D1677)-1</f>
        <v>-9.9626159491770228E-3</v>
      </c>
      <c r="E1677" s="67">
        <f>'Growth Index'!E1677/MAX('Growth Index'!E$3:E1677)-1</f>
        <v>-3.2482408219936865E-2</v>
      </c>
    </row>
    <row r="1678" spans="1:5" x14ac:dyDescent="0.25">
      <c r="A1678" s="60">
        <f>'Daily Prices'!A1678</f>
        <v>44775</v>
      </c>
      <c r="B1678" s="68">
        <f>'Growth Index'!B1678/MAX('Growth Index'!B$3:B1678)-1</f>
        <v>-5.8758120824232818E-2</v>
      </c>
      <c r="C1678" s="68">
        <f>'Growth Index'!C1678/MAX('Growth Index'!C$3:C1678)-1</f>
        <v>-0.11013525895603593</v>
      </c>
      <c r="D1678" s="68">
        <f>'Growth Index'!D1678/MAX('Growth Index'!D$3:D1678)-1</f>
        <v>-5.0836491276320395E-2</v>
      </c>
      <c r="E1678" s="68">
        <f>'Growth Index'!E1678/MAX('Growth Index'!E$3:E1678)-1</f>
        <v>-4.0295841722979286E-2</v>
      </c>
    </row>
    <row r="1679" spans="1:5" x14ac:dyDescent="0.25">
      <c r="A1679" s="63">
        <f>'Daily Prices'!A1679</f>
        <v>44776</v>
      </c>
      <c r="B1679" s="67">
        <f>'Growth Index'!B1679/MAX('Growth Index'!B$3:B1679)-1</f>
        <v>-5.5290656172798269E-2</v>
      </c>
      <c r="C1679" s="67">
        <f>'Growth Index'!C1679/MAX('Growth Index'!C$3:C1679)-1</f>
        <v>-0.11277516186722769</v>
      </c>
      <c r="D1679" s="67">
        <f>'Growth Index'!D1679/MAX('Growth Index'!D$3:D1679)-1</f>
        <v>-2.6020328420684913E-2</v>
      </c>
      <c r="E1679" s="67">
        <f>'Growth Index'!E1679/MAX('Growth Index'!E$3:E1679)-1</f>
        <v>-3.2846509204798702E-2</v>
      </c>
    </row>
    <row r="1680" spans="1:5" x14ac:dyDescent="0.25">
      <c r="A1680" s="60">
        <f>'Daily Prices'!A1680</f>
        <v>44777</v>
      </c>
      <c r="B1680" s="68">
        <f>'Growth Index'!B1680/MAX('Growth Index'!B$3:B1680)-1</f>
        <v>-5.6128177517611677E-2</v>
      </c>
      <c r="C1680" s="68">
        <f>'Growth Index'!C1680/MAX('Growth Index'!C$3:C1680)-1</f>
        <v>-0.10047988332833069</v>
      </c>
      <c r="D1680" s="68">
        <f>'Growth Index'!D1680/MAX('Growth Index'!D$3:D1680)-1</f>
        <v>-5.5533959015963141E-4</v>
      </c>
      <c r="E1680" s="68">
        <f>'Growth Index'!E1680/MAX('Growth Index'!E$3:E1680)-1</f>
        <v>-2.0156603870112755E-2</v>
      </c>
    </row>
    <row r="1681" spans="1:5" x14ac:dyDescent="0.25">
      <c r="A1681" s="63">
        <f>'Daily Prices'!A1681</f>
        <v>44781</v>
      </c>
      <c r="B1681" s="67">
        <f>'Growth Index'!B1681/MAX('Growth Index'!B$3:B1681)-1</f>
        <v>-4.71544107325782E-2</v>
      </c>
      <c r="C1681" s="67">
        <f>'Growth Index'!C1681/MAX('Growth Index'!C$3:C1681)-1</f>
        <v>-9.5624869700775661E-2</v>
      </c>
      <c r="D1681" s="67">
        <f>'Growth Index'!D1681/MAX('Growth Index'!D$3:D1681)-1</f>
        <v>0</v>
      </c>
      <c r="E1681" s="67">
        <f>'Growth Index'!E1681/MAX('Growth Index'!E$3:E1681)-1</f>
        <v>-1.2176287571836863E-2</v>
      </c>
    </row>
    <row r="1682" spans="1:5" x14ac:dyDescent="0.25">
      <c r="A1682" s="60">
        <f>'Daily Prices'!A1682</f>
        <v>44785</v>
      </c>
      <c r="B1682" s="68">
        <f>'Growth Index'!B1682/MAX('Growth Index'!B$3:B1682)-1</f>
        <v>-3.7283056795863634E-2</v>
      </c>
      <c r="C1682" s="68">
        <f>'Growth Index'!C1682/MAX('Growth Index'!C$3:C1682)-1</f>
        <v>-9.1253121687581706E-2</v>
      </c>
      <c r="D1682" s="68">
        <f>'Growth Index'!D1682/MAX('Growth Index'!D$3:D1682)-1</f>
        <v>0</v>
      </c>
      <c r="E1682" s="68">
        <f>'Growth Index'!E1682/MAX('Growth Index'!E$3:E1682)-1</f>
        <v>-4.1363145319187611E-3</v>
      </c>
    </row>
    <row r="1683" spans="1:5" x14ac:dyDescent="0.25">
      <c r="A1683" s="63">
        <f>'Daily Prices'!A1683</f>
        <v>44789</v>
      </c>
      <c r="B1683" s="67">
        <f>'Growth Index'!B1683/MAX('Growth Index'!B$3:B1683)-1</f>
        <v>-3.1139992348490853E-2</v>
      </c>
      <c r="C1683" s="67">
        <f>'Growth Index'!C1683/MAX('Growth Index'!C$3:C1683)-1</f>
        <v>-9.9767437579466489E-2</v>
      </c>
      <c r="D1683" s="67">
        <f>'Growth Index'!D1683/MAX('Growth Index'!D$3:D1683)-1</f>
        <v>0</v>
      </c>
      <c r="E1683" s="67">
        <f>'Growth Index'!E1683/MAX('Growth Index'!E$3:E1683)-1</f>
        <v>-2.8774533764143184E-3</v>
      </c>
    </row>
    <row r="1684" spans="1:5" x14ac:dyDescent="0.25">
      <c r="A1684" s="60">
        <f>'Daily Prices'!A1684</f>
        <v>44790</v>
      </c>
      <c r="B1684" s="68">
        <f>'Growth Index'!B1684/MAX('Growth Index'!B$3:B1684)-1</f>
        <v>-2.4373765392672886E-2</v>
      </c>
      <c r="C1684" s="68">
        <f>'Growth Index'!C1684/MAX('Growth Index'!C$3:C1684)-1</f>
        <v>-0.10648538377895134</v>
      </c>
      <c r="D1684" s="68">
        <f>'Growth Index'!D1684/MAX('Growth Index'!D$3:D1684)-1</f>
        <v>0</v>
      </c>
      <c r="E1684" s="68">
        <f>'Growth Index'!E1684/MAX('Growth Index'!E$3:E1684)-1</f>
        <v>-2.0227920013683454E-3</v>
      </c>
    </row>
    <row r="1685" spans="1:5" x14ac:dyDescent="0.25">
      <c r="A1685" s="63">
        <f>'Daily Prices'!A1685</f>
        <v>44791</v>
      </c>
      <c r="B1685" s="67">
        <f>'Growth Index'!B1685/MAX('Growth Index'!B$3:B1685)-1</f>
        <v>-2.3760640835779556E-2</v>
      </c>
      <c r="C1685" s="67">
        <f>'Growth Index'!C1685/MAX('Growth Index'!C$3:C1685)-1</f>
        <v>-0.10282124057792974</v>
      </c>
      <c r="D1685" s="67">
        <f>'Growth Index'!D1685/MAX('Growth Index'!D$3:D1685)-1</f>
        <v>-2.8905591786587692E-5</v>
      </c>
      <c r="E1685" s="67">
        <f>'Growth Index'!E1685/MAX('Growth Index'!E$3:E1685)-1</f>
        <v>-2.0628466097050158E-4</v>
      </c>
    </row>
    <row r="1686" spans="1:5" x14ac:dyDescent="0.25">
      <c r="A1686" s="60">
        <f>'Daily Prices'!A1686</f>
        <v>44792</v>
      </c>
      <c r="B1686" s="68">
        <f>'Growth Index'!B1686/MAX('Growth Index'!B$3:B1686)-1</f>
        <v>-3.4314251673140506E-2</v>
      </c>
      <c r="C1686" s="68">
        <f>'Growth Index'!C1686/MAX('Growth Index'!C$3:C1686)-1</f>
        <v>-0.10869157698035214</v>
      </c>
      <c r="D1686" s="68">
        <f>'Growth Index'!D1686/MAX('Growth Index'!D$3:D1686)-1</f>
        <v>-9.3917668372947016E-3</v>
      </c>
      <c r="E1686" s="68">
        <f>'Growth Index'!E1686/MAX('Growth Index'!E$3:E1686)-1</f>
        <v>-8.873820975304314E-3</v>
      </c>
    </row>
    <row r="1687" spans="1:5" x14ac:dyDescent="0.25">
      <c r="A1687" s="63">
        <f>'Daily Prices'!A1687</f>
        <v>44795</v>
      </c>
      <c r="B1687" s="67">
        <f>'Growth Index'!B1687/MAX('Growth Index'!B$3:B1687)-1</f>
        <v>-4.8436678092122376E-2</v>
      </c>
      <c r="C1687" s="67">
        <f>'Growth Index'!C1687/MAX('Growth Index'!C$3:C1687)-1</f>
        <v>-0.11855581354775691</v>
      </c>
      <c r="D1687" s="67">
        <f>'Growth Index'!D1687/MAX('Growth Index'!D$3:D1687)-1</f>
        <v>-2.1270264732712429E-2</v>
      </c>
      <c r="E1687" s="67">
        <f>'Growth Index'!E1687/MAX('Growth Index'!E$3:E1687)-1</f>
        <v>-2.1175149157814377E-2</v>
      </c>
    </row>
    <row r="1688" spans="1:5" x14ac:dyDescent="0.25">
      <c r="A1688" s="60">
        <f>'Daily Prices'!A1688</f>
        <v>44796</v>
      </c>
      <c r="B1688" s="68">
        <f>'Growth Index'!B1688/MAX('Growth Index'!B$3:B1688)-1</f>
        <v>-4.4268823466270035E-2</v>
      </c>
      <c r="C1688" s="68">
        <f>'Growth Index'!C1688/MAX('Growth Index'!C$3:C1688)-1</f>
        <v>-0.1119611838408775</v>
      </c>
      <c r="D1688" s="68">
        <f>'Growth Index'!D1688/MAX('Growth Index'!D$3:D1688)-1</f>
        <v>-1.4824317764271289E-2</v>
      </c>
      <c r="E1688" s="68">
        <f>'Growth Index'!E1688/MAX('Growth Index'!E$3:E1688)-1</f>
        <v>-1.5025721137409298E-2</v>
      </c>
    </row>
    <row r="1689" spans="1:5" x14ac:dyDescent="0.25">
      <c r="A1689" s="63">
        <f>'Daily Prices'!A1689</f>
        <v>44797</v>
      </c>
      <c r="B1689" s="67">
        <f>'Growth Index'!B1689/MAX('Growth Index'!B$3:B1689)-1</f>
        <v>-4.3392445534803592E-2</v>
      </c>
      <c r="C1689" s="67">
        <f>'Growth Index'!C1689/MAX('Growth Index'!C$3:C1689)-1</f>
        <v>-0.11179945833740179</v>
      </c>
      <c r="D1689" s="67">
        <f>'Growth Index'!D1689/MAX('Growth Index'!D$3:D1689)-1</f>
        <v>-1.3450451989937218E-2</v>
      </c>
      <c r="E1689" s="67">
        <f>'Growth Index'!E1689/MAX('Growth Index'!E$3:E1689)-1</f>
        <v>-1.4270936184787919E-2</v>
      </c>
    </row>
    <row r="1690" spans="1:5" x14ac:dyDescent="0.25">
      <c r="A1690" s="60">
        <f>'Daily Prices'!A1690</f>
        <v>44798</v>
      </c>
      <c r="B1690" s="68">
        <f>'Growth Index'!B1690/MAX('Growth Index'!B$3:B1690)-1</f>
        <v>-4.8422916384349479E-2</v>
      </c>
      <c r="C1690" s="68">
        <f>'Growth Index'!C1690/MAX('Growth Index'!C$3:C1690)-1</f>
        <v>-0.10754867004500379</v>
      </c>
      <c r="D1690" s="68">
        <f>'Growth Index'!D1690/MAX('Growth Index'!D$3:D1690)-1</f>
        <v>-1.5068314965529961E-2</v>
      </c>
      <c r="E1690" s="68">
        <f>'Growth Index'!E1690/MAX('Growth Index'!E$3:E1690)-1</f>
        <v>-1.4423956888176548E-2</v>
      </c>
    </row>
    <row r="1691" spans="1:5" x14ac:dyDescent="0.25">
      <c r="A1691" s="63">
        <f>'Daily Prices'!A1691</f>
        <v>44799</v>
      </c>
      <c r="B1691" s="67">
        <f>'Growth Index'!B1691/MAX('Growth Index'!B$3:B1691)-1</f>
        <v>-4.746526342580093E-2</v>
      </c>
      <c r="C1691" s="67">
        <f>'Growth Index'!C1691/MAX('Growth Index'!C$3:C1691)-1</f>
        <v>-0.108197164472289</v>
      </c>
      <c r="D1691" s="67">
        <f>'Growth Index'!D1691/MAX('Growth Index'!D$3:D1691)-1</f>
        <v>-9.3688123967580195E-3</v>
      </c>
      <c r="E1691" s="67">
        <f>'Growth Index'!E1691/MAX('Growth Index'!E$3:E1691)-1</f>
        <v>-1.270189198228755E-2</v>
      </c>
    </row>
    <row r="1692" spans="1:5" x14ac:dyDescent="0.25">
      <c r="A1692" s="60">
        <f>'Daily Prices'!A1692</f>
        <v>44802</v>
      </c>
      <c r="B1692" s="68">
        <f>'Growth Index'!B1692/MAX('Growth Index'!B$3:B1692)-1</f>
        <v>-6.1409111448624043E-2</v>
      </c>
      <c r="C1692" s="68">
        <f>'Growth Index'!C1692/MAX('Growth Index'!C$3:C1692)-1</f>
        <v>-0.108197164472289</v>
      </c>
      <c r="D1692" s="68">
        <f>'Growth Index'!D1692/MAX('Growth Index'!D$3:D1692)-1</f>
        <v>-2.121840470038916E-2</v>
      </c>
      <c r="E1692" s="68">
        <f>'Growth Index'!E1692/MAX('Growth Index'!E$3:E1692)-1</f>
        <v>-2.0580630258281052E-2</v>
      </c>
    </row>
    <row r="1693" spans="1:5" x14ac:dyDescent="0.25">
      <c r="A1693" s="63">
        <f>'Daily Prices'!A1693</f>
        <v>44803</v>
      </c>
      <c r="B1693" s="67">
        <f>'Growth Index'!B1693/MAX('Growth Index'!B$3:B1693)-1</f>
        <v>-3.6080283536513047E-2</v>
      </c>
      <c r="C1693" s="67">
        <f>'Growth Index'!C1693/MAX('Growth Index'!C$3:C1693)-1</f>
        <v>-0.12202772060482914</v>
      </c>
      <c r="D1693" s="67">
        <f>'Growth Index'!D1693/MAX('Growth Index'!D$3:D1693)-1</f>
        <v>-7.2093946573936751E-4</v>
      </c>
      <c r="E1693" s="67">
        <f>'Growth Index'!E1693/MAX('Growth Index'!E$3:E1693)-1</f>
        <v>-1.2573940177598608E-2</v>
      </c>
    </row>
    <row r="1694" spans="1:5" x14ac:dyDescent="0.25">
      <c r="A1694" s="60">
        <f>'Daily Prices'!A1694</f>
        <v>44806</v>
      </c>
      <c r="B1694" s="68">
        <f>'Growth Index'!B1694/MAX('Growth Index'!B$3:B1694)-1</f>
        <v>-4.7959713490958622E-2</v>
      </c>
      <c r="C1694" s="68">
        <f>'Growth Index'!C1694/MAX('Growth Index'!C$3:C1694)-1</f>
        <v>-0.13067134046365214</v>
      </c>
      <c r="D1694" s="68">
        <f>'Growth Index'!D1694/MAX('Growth Index'!D$3:D1694)-1</f>
        <v>0</v>
      </c>
      <c r="E1694" s="68">
        <f>'Growth Index'!E1694/MAX('Growth Index'!E$3:E1694)-1</f>
        <v>-1.8987929976001627E-2</v>
      </c>
    </row>
    <row r="1695" spans="1:5" x14ac:dyDescent="0.25">
      <c r="A1695" s="63">
        <f>'Daily Prices'!A1695</f>
        <v>44809</v>
      </c>
      <c r="B1695" s="67">
        <f>'Growth Index'!B1695/MAX('Growth Index'!B$3:B1695)-1</f>
        <v>-4.0793101790171704E-2</v>
      </c>
      <c r="C1695" s="67">
        <f>'Growth Index'!C1695/MAX('Growth Index'!C$3:C1695)-1</f>
        <v>-0.13052853283120036</v>
      </c>
      <c r="D1695" s="67">
        <f>'Growth Index'!D1695/MAX('Growth Index'!D$3:D1695)-1</f>
        <v>0</v>
      </c>
      <c r="E1695" s="67">
        <f>'Growth Index'!E1695/MAX('Growth Index'!E$3:E1695)-1</f>
        <v>-1.5590143615656582E-2</v>
      </c>
    </row>
    <row r="1696" spans="1:5" x14ac:dyDescent="0.25">
      <c r="A1696" s="60">
        <f>'Daily Prices'!A1696</f>
        <v>44810</v>
      </c>
      <c r="B1696" s="68">
        <f>'Growth Index'!B1696/MAX('Growth Index'!B$3:B1696)-1</f>
        <v>-4.1586261865223295E-2</v>
      </c>
      <c r="C1696" s="68">
        <f>'Growth Index'!C1696/MAX('Growth Index'!C$3:C1696)-1</f>
        <v>-0.13378062314447969</v>
      </c>
      <c r="D1696" s="68">
        <f>'Growth Index'!D1696/MAX('Growth Index'!D$3:D1696)-1</f>
        <v>0</v>
      </c>
      <c r="E1696" s="68">
        <f>'Growth Index'!E1696/MAX('Growth Index'!E$3:E1696)-1</f>
        <v>-1.6185355346443053E-2</v>
      </c>
    </row>
    <row r="1697" spans="1:5" x14ac:dyDescent="0.25">
      <c r="A1697" s="63">
        <f>'Daily Prices'!A1697</f>
        <v>44813</v>
      </c>
      <c r="B1697" s="67">
        <f>'Growth Index'!B1697/MAX('Growth Index'!B$3:B1697)-1</f>
        <v>-3.1934447643097386E-2</v>
      </c>
      <c r="C1697" s="67">
        <f>'Growth Index'!C1697/MAX('Growth Index'!C$3:C1697)-1</f>
        <v>-0.13098058714319882</v>
      </c>
      <c r="D1697" s="67">
        <f>'Growth Index'!D1697/MAX('Growth Index'!D$3:D1697)-1</f>
        <v>0</v>
      </c>
      <c r="E1697" s="67">
        <f>'Growth Index'!E1697/MAX('Growth Index'!E$3:E1697)-1</f>
        <v>-1.0819898043975207E-2</v>
      </c>
    </row>
    <row r="1698" spans="1:5" x14ac:dyDescent="0.25">
      <c r="A1698" s="60">
        <f>'Daily Prices'!A1698</f>
        <v>44816</v>
      </c>
      <c r="B1698" s="68">
        <f>'Growth Index'!B1698/MAX('Growth Index'!B$3:B1698)-1</f>
        <v>-2.6721350836283131E-2</v>
      </c>
      <c r="C1698" s="68">
        <f>'Growth Index'!C1698/MAX('Growth Index'!C$3:C1698)-1</f>
        <v>-0.1277179869015721</v>
      </c>
      <c r="D1698" s="68">
        <f>'Growth Index'!D1698/MAX('Growth Index'!D$3:D1698)-1</f>
        <v>0</v>
      </c>
      <c r="E1698" s="68">
        <f>'Growth Index'!E1698/MAX('Growth Index'!E$3:E1698)-1</f>
        <v>-6.2281515233956197E-3</v>
      </c>
    </row>
    <row r="1699" spans="1:5" x14ac:dyDescent="0.25">
      <c r="A1699" s="63">
        <f>'Daily Prices'!A1699</f>
        <v>44817</v>
      </c>
      <c r="B1699" s="67">
        <f>'Growth Index'!B1699/MAX('Growth Index'!B$3:B1699)-1</f>
        <v>-1.9339408884461728E-2</v>
      </c>
      <c r="C1699" s="67">
        <f>'Growth Index'!C1699/MAX('Growth Index'!C$3:C1699)-1</f>
        <v>-0.13696118224846487</v>
      </c>
      <c r="D1699" s="67">
        <f>'Growth Index'!D1699/MAX('Growth Index'!D$3:D1699)-1</f>
        <v>0</v>
      </c>
      <c r="E1699" s="67">
        <f>'Growth Index'!E1699/MAX('Growth Index'!E$3:E1699)-1</f>
        <v>-6.6639497339682219E-3</v>
      </c>
    </row>
    <row r="1700" spans="1:5" x14ac:dyDescent="0.25">
      <c r="A1700" s="60">
        <f>'Daily Prices'!A1700</f>
        <v>44818</v>
      </c>
      <c r="B1700" s="68">
        <f>'Growth Index'!B1700/MAX('Growth Index'!B$3:B1700)-1</f>
        <v>-2.2967804565616756E-2</v>
      </c>
      <c r="C1700" s="68">
        <f>'Growth Index'!C1700/MAX('Growth Index'!C$3:C1700)-1</f>
        <v>-0.13749419485700276</v>
      </c>
      <c r="D1700" s="68">
        <f>'Growth Index'!D1700/MAX('Growth Index'!D$3:D1700)-1</f>
        <v>-1.4002291133182743E-3</v>
      </c>
      <c r="E1700" s="68">
        <f>'Growth Index'!E1700/MAX('Growth Index'!E$3:E1700)-1</f>
        <v>-8.4292010887035973E-3</v>
      </c>
    </row>
    <row r="1701" spans="1:5" x14ac:dyDescent="0.25">
      <c r="A1701" s="63">
        <f>'Daily Prices'!A1701</f>
        <v>44819</v>
      </c>
      <c r="B1701" s="67">
        <f>'Growth Index'!B1701/MAX('Growth Index'!B$3:B1701)-1</f>
        <v>-2.9653727909018879E-2</v>
      </c>
      <c r="C1701" s="67">
        <f>'Growth Index'!C1701/MAX('Growth Index'!C$3:C1701)-1</f>
        <v>-0.14129662323645753</v>
      </c>
      <c r="D1701" s="67">
        <f>'Growth Index'!D1701/MAX('Growth Index'!D$3:D1701)-1</f>
        <v>-3.0335532389839104E-3</v>
      </c>
      <c r="E1701" s="67">
        <f>'Growth Index'!E1701/MAX('Growth Index'!E$3:E1701)-1</f>
        <v>-1.2699941876811227E-2</v>
      </c>
    </row>
    <row r="1702" spans="1:5" x14ac:dyDescent="0.25">
      <c r="A1702" s="60">
        <f>'Daily Prices'!A1702</f>
        <v>44820</v>
      </c>
      <c r="B1702" s="68">
        <f>'Growth Index'!B1702/MAX('Growth Index'!B$3:B1702)-1</f>
        <v>-4.735322693428512E-2</v>
      </c>
      <c r="C1702" s="68">
        <f>'Growth Index'!C1702/MAX('Growth Index'!C$3:C1702)-1</f>
        <v>-0.15497978558599701</v>
      </c>
      <c r="D1702" s="68">
        <f>'Growth Index'!D1702/MAX('Growth Index'!D$3:D1702)-1</f>
        <v>-2.0206268347937151E-2</v>
      </c>
      <c r="E1702" s="68">
        <f>'Growth Index'!E1702/MAX('Growth Index'!E$3:E1702)-1</f>
        <v>-2.9497351927586624E-2</v>
      </c>
    </row>
    <row r="1703" spans="1:5" x14ac:dyDescent="0.25">
      <c r="A1703" s="63">
        <f>'Daily Prices'!A1703</f>
        <v>44823</v>
      </c>
      <c r="B1703" s="67">
        <f>'Growth Index'!B1703/MAX('Growth Index'!B$3:B1703)-1</f>
        <v>-4.2489029895124486E-2</v>
      </c>
      <c r="C1703" s="67">
        <f>'Growth Index'!C1703/MAX('Growth Index'!C$3:C1703)-1</f>
        <v>-0.15497978558599701</v>
      </c>
      <c r="D1703" s="67">
        <f>'Growth Index'!D1703/MAX('Growth Index'!D$3:D1703)-1</f>
        <v>-1.6588733298659397E-2</v>
      </c>
      <c r="E1703" s="67">
        <f>'Growth Index'!E1703/MAX('Growth Index'!E$3:E1703)-1</f>
        <v>-2.6935771962222077E-2</v>
      </c>
    </row>
    <row r="1704" spans="1:5" x14ac:dyDescent="0.25">
      <c r="A1704" s="60">
        <f>'Daily Prices'!A1704</f>
        <v>44824</v>
      </c>
      <c r="B1704" s="68">
        <f>'Growth Index'!B1704/MAX('Growth Index'!B$3:B1704)-1</f>
        <v>-3.312281158489716E-2</v>
      </c>
      <c r="C1704" s="68">
        <f>'Growth Index'!C1704/MAX('Growth Index'!C$3:C1704)-1</f>
        <v>-0.15475340809905314</v>
      </c>
      <c r="D1704" s="68">
        <f>'Growth Index'!D1704/MAX('Growth Index'!D$3:D1704)-1</f>
        <v>-8.1533483144575758E-3</v>
      </c>
      <c r="E1704" s="68">
        <f>'Growth Index'!E1704/MAX('Growth Index'!E$3:E1704)-1</f>
        <v>-2.1472003219265678E-2</v>
      </c>
    </row>
    <row r="1705" spans="1:5" x14ac:dyDescent="0.25">
      <c r="A1705" s="63">
        <f>'Daily Prices'!A1705</f>
        <v>44825</v>
      </c>
      <c r="B1705" s="67">
        <f>'Growth Index'!B1705/MAX('Growth Index'!B$3:B1705)-1</f>
        <v>-3.738019826249539E-2</v>
      </c>
      <c r="C1705" s="67">
        <f>'Growth Index'!C1705/MAX('Growth Index'!C$3:C1705)-1</f>
        <v>-0.14818642268855375</v>
      </c>
      <c r="D1705" s="67">
        <f>'Growth Index'!D1705/MAX('Growth Index'!D$3:D1705)-1</f>
        <v>-1.3896942141836344E-2</v>
      </c>
      <c r="E1705" s="67">
        <f>'Growth Index'!E1705/MAX('Growth Index'!E$3:E1705)-1</f>
        <v>-2.1423553859174493E-2</v>
      </c>
    </row>
    <row r="1706" spans="1:5" x14ac:dyDescent="0.25">
      <c r="A1706" s="60">
        <f>'Daily Prices'!A1706</f>
        <v>44826</v>
      </c>
      <c r="B1706" s="68">
        <f>'Growth Index'!B1706/MAX('Growth Index'!B$3:B1706)-1</f>
        <v>-4.2837282053000747E-2</v>
      </c>
      <c r="C1706" s="68">
        <f>'Growth Index'!C1706/MAX('Growth Index'!C$3:C1706)-1</f>
        <v>-0.1376770039137073</v>
      </c>
      <c r="D1706" s="68">
        <f>'Growth Index'!D1706/MAX('Growth Index'!D$3:D1706)-1</f>
        <v>-1.9292967249736059E-2</v>
      </c>
      <c r="E1706" s="68">
        <f>'Growth Index'!E1706/MAX('Growth Index'!E$3:E1706)-1</f>
        <v>-1.9864915797003779E-2</v>
      </c>
    </row>
    <row r="1707" spans="1:5" x14ac:dyDescent="0.25">
      <c r="A1707" s="63">
        <f>'Daily Prices'!A1707</f>
        <v>44827</v>
      </c>
      <c r="B1707" s="67">
        <f>'Growth Index'!B1707/MAX('Growth Index'!B$3:B1707)-1</f>
        <v>-5.9364283576017196E-2</v>
      </c>
      <c r="C1707" s="67">
        <f>'Growth Index'!C1707/MAX('Growth Index'!C$3:C1707)-1</f>
        <v>-0.15056848202429651</v>
      </c>
      <c r="D1707" s="67">
        <f>'Growth Index'!D1707/MAX('Growth Index'!D$3:D1707)-1</f>
        <v>-3.6540339124209731E-2</v>
      </c>
      <c r="E1707" s="67">
        <f>'Growth Index'!E1707/MAX('Growth Index'!E$3:E1707)-1</f>
        <v>-3.5974300845844298E-2</v>
      </c>
    </row>
    <row r="1708" spans="1:5" x14ac:dyDescent="0.25">
      <c r="A1708" s="60">
        <f>'Daily Prices'!A1708</f>
        <v>44830</v>
      </c>
      <c r="B1708" s="68">
        <f>'Growth Index'!B1708/MAX('Growth Index'!B$3:B1708)-1</f>
        <v>-7.4804919697197159E-2</v>
      </c>
      <c r="C1708" s="68">
        <f>'Growth Index'!C1708/MAX('Growth Index'!C$3:C1708)-1</f>
        <v>-0.14586092587627841</v>
      </c>
      <c r="D1708" s="68">
        <f>'Growth Index'!D1708/MAX('Growth Index'!D$3:D1708)-1</f>
        <v>-5.5017888590538355E-2</v>
      </c>
      <c r="E1708" s="68">
        <f>'Growth Index'!E1708/MAX('Growth Index'!E$3:E1708)-1</f>
        <v>-4.4131142745053586E-2</v>
      </c>
    </row>
    <row r="1709" spans="1:5" x14ac:dyDescent="0.25">
      <c r="A1709" s="63">
        <f>'Daily Prices'!A1709</f>
        <v>44831</v>
      </c>
      <c r="B1709" s="67">
        <f>'Growth Index'!B1709/MAX('Growth Index'!B$3:B1709)-1</f>
        <v>-7.5415291912535931E-2</v>
      </c>
      <c r="C1709" s="67">
        <f>'Growth Index'!C1709/MAX('Growth Index'!C$3:C1709)-1</f>
        <v>-0.14965488261652216</v>
      </c>
      <c r="D1709" s="67">
        <f>'Growth Index'!D1709/MAX('Growth Index'!D$3:D1709)-1</f>
        <v>-5.6111195445605389E-2</v>
      </c>
      <c r="E1709" s="67">
        <f>'Growth Index'!E1709/MAX('Growth Index'!E$3:E1709)-1</f>
        <v>-4.6350426010313583E-2</v>
      </c>
    </row>
    <row r="1710" spans="1:5" x14ac:dyDescent="0.25">
      <c r="A1710" s="60">
        <f>'Daily Prices'!A1710</f>
        <v>44832</v>
      </c>
      <c r="B1710" s="68">
        <f>'Growth Index'!B1710/MAX('Growth Index'!B$3:B1710)-1</f>
        <v>-8.3660011990495109E-2</v>
      </c>
      <c r="C1710" s="68">
        <f>'Growth Index'!C1710/MAX('Growth Index'!C$3:C1710)-1</f>
        <v>-0.14164593503679557</v>
      </c>
      <c r="D1710" s="68">
        <f>'Growth Index'!D1710/MAX('Growth Index'!D$3:D1710)-1</f>
        <v>-6.385807914778463E-2</v>
      </c>
      <c r="E1710" s="68">
        <f>'Growth Index'!E1710/MAX('Growth Index'!E$3:E1710)-1</f>
        <v>-4.765692674610178E-2</v>
      </c>
    </row>
    <row r="1711" spans="1:5" x14ac:dyDescent="0.25">
      <c r="A1711" s="63">
        <f>'Daily Prices'!A1711</f>
        <v>44833</v>
      </c>
      <c r="B1711" s="67">
        <f>'Growth Index'!B1711/MAX('Growth Index'!B$3:B1711)-1</f>
        <v>-8.6708958823189519E-2</v>
      </c>
      <c r="C1711" s="67">
        <f>'Growth Index'!C1711/MAX('Growth Index'!C$3:C1711)-1</f>
        <v>-0.14042939490648221</v>
      </c>
      <c r="D1711" s="67">
        <f>'Growth Index'!D1711/MAX('Growth Index'!D$3:D1711)-1</f>
        <v>-6.2539972476538863E-2</v>
      </c>
      <c r="E1711" s="67">
        <f>'Growth Index'!E1711/MAX('Growth Index'!E$3:E1711)-1</f>
        <v>-4.7665373275244782E-2</v>
      </c>
    </row>
    <row r="1712" spans="1:5" x14ac:dyDescent="0.25">
      <c r="A1712" s="60">
        <f>'Daily Prices'!A1712</f>
        <v>44834</v>
      </c>
      <c r="B1712" s="68">
        <f>'Growth Index'!B1712/MAX('Growth Index'!B$3:B1712)-1</f>
        <v>-7.0244127838817838E-2</v>
      </c>
      <c r="C1712" s="68">
        <f>'Growth Index'!C1712/MAX('Growth Index'!C$3:C1712)-1</f>
        <v>-0.1332892043735836</v>
      </c>
      <c r="D1712" s="68">
        <f>'Growth Index'!D1712/MAX('Growth Index'!D$3:D1712)-1</f>
        <v>-5.0784020465907798E-2</v>
      </c>
      <c r="E1712" s="68">
        <f>'Growth Index'!E1712/MAX('Growth Index'!E$3:E1712)-1</f>
        <v>-3.5767714407758278E-2</v>
      </c>
    </row>
    <row r="1713" spans="1:5" x14ac:dyDescent="0.25">
      <c r="A1713" s="63">
        <f>'Daily Prices'!A1713</f>
        <v>44837</v>
      </c>
      <c r="B1713" s="67">
        <f>'Growth Index'!B1713/MAX('Growth Index'!B$3:B1713)-1</f>
        <v>-8.0575284717591233E-2</v>
      </c>
      <c r="C1713" s="67">
        <f>'Growth Index'!C1713/MAX('Growth Index'!C$3:C1713)-1</f>
        <v>-0.13312053594774542</v>
      </c>
      <c r="D1713" s="67">
        <f>'Growth Index'!D1713/MAX('Growth Index'!D$3:D1713)-1</f>
        <v>-4.6040789136005289E-2</v>
      </c>
      <c r="E1713" s="67">
        <f>'Growth Index'!E1713/MAX('Growth Index'!E$3:E1713)-1</f>
        <v>-3.7461449738092178E-2</v>
      </c>
    </row>
    <row r="1714" spans="1:5" x14ac:dyDescent="0.25">
      <c r="A1714" s="60">
        <f>'Daily Prices'!A1714</f>
        <v>44840</v>
      </c>
      <c r="B1714" s="68">
        <f>'Growth Index'!B1714/MAX('Growth Index'!B$3:B1714)-1</f>
        <v>-5.7369969266059084E-2</v>
      </c>
      <c r="C1714" s="68">
        <f>'Growth Index'!C1714/MAX('Growth Index'!C$3:C1714)-1</f>
        <v>-0.10220765185206282</v>
      </c>
      <c r="D1714" s="68">
        <f>'Growth Index'!D1714/MAX('Growth Index'!D$3:D1714)-1</f>
        <v>-4.1273855883749433E-2</v>
      </c>
      <c r="E1714" s="68">
        <f>'Growth Index'!E1714/MAX('Growth Index'!E$3:E1714)-1</f>
        <v>-1.5000836264952855E-2</v>
      </c>
    </row>
    <row r="1715" spans="1:5" x14ac:dyDescent="0.25">
      <c r="A1715" s="63">
        <f>'Daily Prices'!A1715</f>
        <v>44844</v>
      </c>
      <c r="B1715" s="67">
        <f>'Growth Index'!B1715/MAX('Growth Index'!B$3:B1715)-1</f>
        <v>-6.1109753828952451E-2</v>
      </c>
      <c r="C1715" s="67">
        <f>'Growth Index'!C1715/MAX('Growth Index'!C$3:C1715)-1</f>
        <v>-0.11981197292311363</v>
      </c>
      <c r="D1715" s="67">
        <f>'Growth Index'!D1715/MAX('Growth Index'!D$3:D1715)-1</f>
        <v>-3.6483102270643886E-2</v>
      </c>
      <c r="E1715" s="67">
        <f>'Growth Index'!E1715/MAX('Growth Index'!E$3:E1715)-1</f>
        <v>-2.2422312989155535E-2</v>
      </c>
    </row>
    <row r="1716" spans="1:5" x14ac:dyDescent="0.25">
      <c r="A1716" s="60">
        <f>'Daily Prices'!A1716</f>
        <v>44845</v>
      </c>
      <c r="B1716" s="68">
        <f>'Growth Index'!B1716/MAX('Growth Index'!B$3:B1716)-1</f>
        <v>-7.4770920183875877E-2</v>
      </c>
      <c r="C1716" s="68">
        <f>'Growth Index'!C1716/MAX('Growth Index'!C$3:C1716)-1</f>
        <v>-0.12843068743657804</v>
      </c>
      <c r="D1716" s="68">
        <f>'Growth Index'!D1716/MAX('Growth Index'!D$3:D1716)-1</f>
        <v>-4.2585292962380228E-2</v>
      </c>
      <c r="E1716" s="68">
        <f>'Growth Index'!E1716/MAX('Growth Index'!E$3:E1716)-1</f>
        <v>-3.2375847581796013E-2</v>
      </c>
    </row>
    <row r="1717" spans="1:5" x14ac:dyDescent="0.25">
      <c r="A1717" s="63">
        <f>'Daily Prices'!A1717</f>
        <v>44847</v>
      </c>
      <c r="B1717" s="67">
        <f>'Growth Index'!B1717/MAX('Growth Index'!B$3:B1717)-1</f>
        <v>-7.3346016770826528E-2</v>
      </c>
      <c r="C1717" s="67">
        <f>'Growth Index'!C1717/MAX('Growth Index'!C$3:C1717)-1</f>
        <v>-0.13669448485458957</v>
      </c>
      <c r="D1717" s="67">
        <f>'Growth Index'!D1717/MAX('Growth Index'!D$3:D1717)-1</f>
        <v>-4.8648836972021048E-2</v>
      </c>
      <c r="E1717" s="67">
        <f>'Growth Index'!E1717/MAX('Growth Index'!E$3:E1717)-1</f>
        <v>-3.7437067348738307E-2</v>
      </c>
    </row>
    <row r="1718" spans="1:5" x14ac:dyDescent="0.25">
      <c r="A1718" s="60">
        <f>'Daily Prices'!A1718</f>
        <v>44848</v>
      </c>
      <c r="B1718" s="68">
        <f>'Growth Index'!B1718/MAX('Growth Index'!B$3:B1718)-1</f>
        <v>-6.2261527818320839E-2</v>
      </c>
      <c r="C1718" s="68">
        <f>'Growth Index'!C1718/MAX('Growth Index'!C$3:C1718)-1</f>
        <v>-0.1344858711848409</v>
      </c>
      <c r="D1718" s="68">
        <f>'Growth Index'!D1718/MAX('Growth Index'!D$3:D1718)-1</f>
        <v>-4.1226295440047522E-2</v>
      </c>
      <c r="E1718" s="68">
        <f>'Growth Index'!E1718/MAX('Growth Index'!E$3:E1718)-1</f>
        <v>-3.0744835974047535E-2</v>
      </c>
    </row>
    <row r="1719" spans="1:5" x14ac:dyDescent="0.25">
      <c r="A1719" s="63">
        <f>'Daily Prices'!A1719</f>
        <v>44851</v>
      </c>
      <c r="B1719" s="67">
        <f>'Growth Index'!B1719/MAX('Growth Index'!B$3:B1719)-1</f>
        <v>-5.4311955896478858E-2</v>
      </c>
      <c r="C1719" s="67">
        <f>'Growth Index'!C1719/MAX('Growth Index'!C$3:C1719)-1</f>
        <v>-0.12922097035174673</v>
      </c>
      <c r="D1719" s="67">
        <f>'Growth Index'!D1719/MAX('Growth Index'!D$3:D1719)-1</f>
        <v>-3.3734074260254876E-2</v>
      </c>
      <c r="E1719" s="67">
        <f>'Growth Index'!E1719/MAX('Growth Index'!E$3:E1719)-1</f>
        <v>-2.3649190472363912E-2</v>
      </c>
    </row>
    <row r="1720" spans="1:5" x14ac:dyDescent="0.25">
      <c r="A1720" s="60">
        <f>'Daily Prices'!A1720</f>
        <v>44852</v>
      </c>
      <c r="B1720" s="68">
        <f>'Growth Index'!B1720/MAX('Growth Index'!B$3:B1720)-1</f>
        <v>-4.5413473748085242E-2</v>
      </c>
      <c r="C1720" s="68">
        <f>'Growth Index'!C1720/MAX('Growth Index'!C$3:C1720)-1</f>
        <v>-0.13370132095786169</v>
      </c>
      <c r="D1720" s="68">
        <f>'Growth Index'!D1720/MAX('Growth Index'!D$3:D1720)-1</f>
        <v>-2.1025833729428678E-2</v>
      </c>
      <c r="E1720" s="68">
        <f>'Growth Index'!E1720/MAX('Growth Index'!E$3:E1720)-1</f>
        <v>-1.9050242646244109E-2</v>
      </c>
    </row>
    <row r="1721" spans="1:5" x14ac:dyDescent="0.25">
      <c r="A1721" s="63">
        <f>'Daily Prices'!A1721</f>
        <v>44853</v>
      </c>
      <c r="B1721" s="67">
        <f>'Growth Index'!B1721/MAX('Growth Index'!B$3:B1721)-1</f>
        <v>-4.3040145815817388E-2</v>
      </c>
      <c r="C1721" s="67">
        <f>'Growth Index'!C1721/MAX('Growth Index'!C$3:C1721)-1</f>
        <v>-0.13715851411524949</v>
      </c>
      <c r="D1721" s="67">
        <f>'Growth Index'!D1721/MAX('Growth Index'!D$3:D1721)-1</f>
        <v>-2.2674918727815352E-2</v>
      </c>
      <c r="E1721" s="67">
        <f>'Growth Index'!E1721/MAX('Growth Index'!E$3:E1721)-1</f>
        <v>-2.0380199962920842E-2</v>
      </c>
    </row>
    <row r="1722" spans="1:5" x14ac:dyDescent="0.25">
      <c r="A1722" s="60">
        <f>'Daily Prices'!A1722</f>
        <v>44854</v>
      </c>
      <c r="B1722" s="68">
        <f>'Growth Index'!B1722/MAX('Growth Index'!B$3:B1722)-1</f>
        <v>-4.1490577520590377E-2</v>
      </c>
      <c r="C1722" s="68">
        <f>'Growth Index'!C1722/MAX('Growth Index'!C$3:C1722)-1</f>
        <v>-0.13822243734665451</v>
      </c>
      <c r="D1722" s="68">
        <f>'Growth Index'!D1722/MAX('Growth Index'!D$3:D1722)-1</f>
        <v>-1.8949546128341543E-2</v>
      </c>
      <c r="E1722" s="68">
        <f>'Growth Index'!E1722/MAX('Growth Index'!E$3:E1722)-1</f>
        <v>-1.9267252379897903E-2</v>
      </c>
    </row>
    <row r="1723" spans="1:5" x14ac:dyDescent="0.25">
      <c r="A1723" s="63">
        <f>'Daily Prices'!A1723</f>
        <v>44855</v>
      </c>
      <c r="B1723" s="67">
        <f>'Growth Index'!B1723/MAX('Growth Index'!B$3:B1723)-1</f>
        <v>-3.9802744537856927E-2</v>
      </c>
      <c r="C1723" s="67">
        <f>'Growth Index'!C1723/MAX('Growth Index'!C$3:C1723)-1</f>
        <v>-0.13512251805653519</v>
      </c>
      <c r="D1723" s="67">
        <f>'Growth Index'!D1723/MAX('Growth Index'!D$3:D1723)-1</f>
        <v>-1.5625661023444537E-2</v>
      </c>
      <c r="E1723" s="67">
        <f>'Growth Index'!E1723/MAX('Growth Index'!E$3:E1723)-1</f>
        <v>-1.6341193750611049E-2</v>
      </c>
    </row>
    <row r="1724" spans="1:5" x14ac:dyDescent="0.25">
      <c r="A1724" s="60">
        <f>'Daily Prices'!A1724</f>
        <v>44859</v>
      </c>
      <c r="B1724" s="68">
        <f>'Growth Index'!B1724/MAX('Growth Index'!B$3:B1724)-1</f>
        <v>-3.5968732752330257E-2</v>
      </c>
      <c r="C1724" s="68">
        <f>'Growth Index'!C1724/MAX('Growth Index'!C$3:C1724)-1</f>
        <v>-0.12849285525516596</v>
      </c>
      <c r="D1724" s="68">
        <f>'Growth Index'!D1724/MAX('Growth Index'!D$3:D1724)-1</f>
        <v>-2.0978551111263677E-3</v>
      </c>
      <c r="E1724" s="68">
        <f>'Growth Index'!E1724/MAX('Growth Index'!E$3:E1724)-1</f>
        <v>-8.0914248644093911E-3</v>
      </c>
    </row>
    <row r="1725" spans="1:5" x14ac:dyDescent="0.25">
      <c r="A1725" s="63">
        <f>'Daily Prices'!A1725</f>
        <v>44861</v>
      </c>
      <c r="B1725" s="67">
        <f>'Growth Index'!B1725/MAX('Growth Index'!B$3:B1725)-1</f>
        <v>-3.2522153516221564E-2</v>
      </c>
      <c r="C1725" s="67">
        <f>'Growth Index'!C1725/MAX('Growth Index'!C$3:C1725)-1</f>
        <v>-0.12921657529080255</v>
      </c>
      <c r="D1725" s="67">
        <f>'Growth Index'!D1725/MAX('Growth Index'!D$3:D1725)-1</f>
        <v>0</v>
      </c>
      <c r="E1725" s="67">
        <f>'Growth Index'!E1725/MAX('Growth Index'!E$3:E1725)-1</f>
        <v>-5.6554351209416875E-3</v>
      </c>
    </row>
    <row r="1726" spans="1:5" x14ac:dyDescent="0.25">
      <c r="A1726" s="60">
        <f>'Daily Prices'!A1726</f>
        <v>44862</v>
      </c>
      <c r="B1726" s="68">
        <f>'Growth Index'!B1726/MAX('Growth Index'!B$3:B1726)-1</f>
        <v>-2.9235371992722969E-2</v>
      </c>
      <c r="C1726" s="68">
        <f>'Growth Index'!C1726/MAX('Growth Index'!C$3:C1726)-1</f>
        <v>-0.13560374538176212</v>
      </c>
      <c r="D1726" s="68">
        <f>'Growth Index'!D1726/MAX('Growth Index'!D$3:D1726)-1</f>
        <v>-1.173682727109715E-3</v>
      </c>
      <c r="E1726" s="68">
        <f>'Growth Index'!E1726/MAX('Growth Index'!E$3:E1726)-1</f>
        <v>-7.9095270705403786E-3</v>
      </c>
    </row>
    <row r="1727" spans="1:5" x14ac:dyDescent="0.25">
      <c r="A1727" s="63">
        <f>'Daily Prices'!A1727</f>
        <v>44865</v>
      </c>
      <c r="B1727" s="67">
        <f>'Growth Index'!B1727/MAX('Growth Index'!B$3:B1727)-1</f>
        <v>-1.6497859083026922E-2</v>
      </c>
      <c r="C1727" s="67">
        <f>'Growth Index'!C1727/MAX('Growth Index'!C$3:C1727)-1</f>
        <v>-0.13525054809276438</v>
      </c>
      <c r="D1727" s="67">
        <f>'Growth Index'!D1727/MAX('Growth Index'!D$3:D1727)-1</f>
        <v>0</v>
      </c>
      <c r="E1727" s="67">
        <f>'Growth Index'!E1727/MAX('Growth Index'!E$3:E1727)-1</f>
        <v>-9.9827949773323432E-4</v>
      </c>
    </row>
    <row r="1728" spans="1:5" x14ac:dyDescent="0.25">
      <c r="A1728" s="60">
        <f>'Daily Prices'!A1728</f>
        <v>44866</v>
      </c>
      <c r="B1728" s="68">
        <f>'Growth Index'!B1728/MAX('Growth Index'!B$3:B1728)-1</f>
        <v>-1.0430403077182793E-2</v>
      </c>
      <c r="C1728" s="68">
        <f>'Growth Index'!C1728/MAX('Growth Index'!C$3:C1728)-1</f>
        <v>-0.1342637613657709</v>
      </c>
      <c r="D1728" s="68">
        <f>'Growth Index'!D1728/MAX('Growth Index'!D$3:D1728)-1</f>
        <v>0</v>
      </c>
      <c r="E1728" s="68">
        <f>'Growth Index'!E1728/MAX('Growth Index'!E$3:E1728)-1</f>
        <v>0</v>
      </c>
    </row>
    <row r="1729" spans="1:5" x14ac:dyDescent="0.25">
      <c r="A1729" s="63">
        <f>'Daily Prices'!A1729</f>
        <v>44867</v>
      </c>
      <c r="B1729" s="67">
        <f>'Growth Index'!B1729/MAX('Growth Index'!B$3:B1729)-1</f>
        <v>-1.3915515095055619E-2</v>
      </c>
      <c r="C1729" s="67">
        <f>'Growth Index'!C1729/MAX('Growth Index'!C$3:C1729)-1</f>
        <v>-0.13086000960161714</v>
      </c>
      <c r="D1729" s="67">
        <f>'Growth Index'!D1729/MAX('Growth Index'!D$3:D1729)-1</f>
        <v>0</v>
      </c>
      <c r="E1729" s="67">
        <f>'Growth Index'!E1729/MAX('Growth Index'!E$3:E1729)-1</f>
        <v>0</v>
      </c>
    </row>
    <row r="1730" spans="1:5" x14ac:dyDescent="0.25">
      <c r="A1730" s="60">
        <f>'Daily Prices'!A1730</f>
        <v>44868</v>
      </c>
      <c r="B1730" s="68">
        <f>'Growth Index'!B1730/MAX('Growth Index'!B$3:B1730)-1</f>
        <v>-1.5043651327543484E-2</v>
      </c>
      <c r="C1730" s="68">
        <f>'Growth Index'!C1730/MAX('Growth Index'!C$3:C1730)-1</f>
        <v>-0.14148331778182444</v>
      </c>
      <c r="D1730" s="68">
        <f>'Growth Index'!D1730/MAX('Growth Index'!D$3:D1730)-1</f>
        <v>0</v>
      </c>
      <c r="E1730" s="68">
        <f>'Growth Index'!E1730/MAX('Growth Index'!E$3:E1730)-1</f>
        <v>-4.596858966049E-3</v>
      </c>
    </row>
    <row r="1731" spans="1:5" x14ac:dyDescent="0.25">
      <c r="A1731" s="63">
        <f>'Daily Prices'!A1731</f>
        <v>44869</v>
      </c>
      <c r="B1731" s="67">
        <f>'Growth Index'!B1731/MAX('Growth Index'!B$3:B1731)-1</f>
        <v>-1.3198772973754713E-2</v>
      </c>
      <c r="C1731" s="67">
        <f>'Growth Index'!C1731/MAX('Growth Index'!C$3:C1731)-1</f>
        <v>-0.1249135558393456</v>
      </c>
      <c r="D1731" s="67">
        <f>'Growth Index'!D1731/MAX('Growth Index'!D$3:D1731)-1</f>
        <v>0</v>
      </c>
      <c r="E1731" s="67">
        <f>'Growth Index'!E1731/MAX('Growth Index'!E$3:E1731)-1</f>
        <v>0</v>
      </c>
    </row>
    <row r="1732" spans="1:5" x14ac:dyDescent="0.25">
      <c r="A1732" s="60">
        <f>'Daily Prices'!A1732</f>
        <v>44872</v>
      </c>
      <c r="B1732" s="68">
        <f>'Growth Index'!B1732/MAX('Growth Index'!B$3:B1732)-1</f>
        <v>-9.3974654819943826E-3</v>
      </c>
      <c r="C1732" s="68">
        <f>'Growth Index'!C1732/MAX('Growth Index'!C$3:C1732)-1</f>
        <v>-0.12456539057664662</v>
      </c>
      <c r="D1732" s="68">
        <f>'Growth Index'!D1732/MAX('Growth Index'!D$3:D1732)-1</f>
        <v>0</v>
      </c>
      <c r="E1732" s="68">
        <f>'Growth Index'!E1732/MAX('Growth Index'!E$3:E1732)-1</f>
        <v>0</v>
      </c>
    </row>
    <row r="1733" spans="1:5" x14ac:dyDescent="0.25">
      <c r="A1733" s="63">
        <f>'Daily Prices'!A1733</f>
        <v>44875</v>
      </c>
      <c r="B1733" s="67">
        <f>'Growth Index'!B1733/MAX('Growth Index'!B$3:B1733)-1</f>
        <v>-1.8649380666484694E-2</v>
      </c>
      <c r="C1733" s="67">
        <f>'Growth Index'!C1733/MAX('Growth Index'!C$3:C1733)-1</f>
        <v>-0.10177961113392697</v>
      </c>
      <c r="D1733" s="67">
        <f>'Growth Index'!D1733/MAX('Growth Index'!D$3:D1733)-1</f>
        <v>0</v>
      </c>
      <c r="E1733" s="67">
        <f>'Growth Index'!E1733/MAX('Growth Index'!E$3:E1733)-1</f>
        <v>0</v>
      </c>
    </row>
    <row r="1734" spans="1:5" x14ac:dyDescent="0.25">
      <c r="A1734" s="60">
        <f>'Daily Prices'!A1734</f>
        <v>44876</v>
      </c>
      <c r="B1734" s="68">
        <f>'Growth Index'!B1734/MAX('Growth Index'!B$3:B1734)-1</f>
        <v>0</v>
      </c>
      <c r="C1734" s="68">
        <f>'Growth Index'!C1734/MAX('Growth Index'!C$3:C1734)-1</f>
        <v>-9.7651056493031962E-2</v>
      </c>
      <c r="D1734" s="68">
        <f>'Growth Index'!D1734/MAX('Growth Index'!D$3:D1734)-1</f>
        <v>0</v>
      </c>
      <c r="E1734" s="68">
        <f>'Growth Index'!E1734/MAX('Growth Index'!E$3:E1734)-1</f>
        <v>0</v>
      </c>
    </row>
    <row r="1735" spans="1:5" x14ac:dyDescent="0.25">
      <c r="A1735" s="63">
        <f>'Daily Prices'!A1735</f>
        <v>44879</v>
      </c>
      <c r="B1735" s="67">
        <f>'Growth Index'!B1735/MAX('Growth Index'!B$3:B1735)-1</f>
        <v>-2.7654323065411379E-3</v>
      </c>
      <c r="C1735" s="67">
        <f>'Growth Index'!C1735/MAX('Growth Index'!C$3:C1735)-1</f>
        <v>-8.7891154850674447E-2</v>
      </c>
      <c r="D1735" s="67">
        <f>'Growth Index'!D1735/MAX('Growth Index'!D$3:D1735)-1</f>
        <v>-2.5448251856122761E-3</v>
      </c>
      <c r="E1735" s="67">
        <f>'Growth Index'!E1735/MAX('Growth Index'!E$3:E1735)-1</f>
        <v>0</v>
      </c>
    </row>
    <row r="1736" spans="1:5" x14ac:dyDescent="0.25">
      <c r="A1736" s="60">
        <f>'Daily Prices'!A1736</f>
        <v>44880</v>
      </c>
      <c r="B1736" s="68">
        <f>'Growth Index'!B1736/MAX('Growth Index'!B$3:B1736)-1</f>
        <v>0</v>
      </c>
      <c r="C1736" s="68">
        <f>'Growth Index'!C1736/MAX('Growth Index'!C$3:C1736)-1</f>
        <v>-8.6938127287463751E-2</v>
      </c>
      <c r="D1736" s="68">
        <f>'Growth Index'!D1736/MAX('Growth Index'!D$3:D1736)-1</f>
        <v>0</v>
      </c>
      <c r="E1736" s="68">
        <f>'Growth Index'!E1736/MAX('Growth Index'!E$3:E1736)-1</f>
        <v>0</v>
      </c>
    </row>
    <row r="1737" spans="1:5" x14ac:dyDescent="0.25">
      <c r="A1737" s="63">
        <f>'Daily Prices'!A1737</f>
        <v>44881</v>
      </c>
      <c r="B1737" s="67">
        <f>'Growth Index'!B1737/MAX('Growth Index'!B$3:B1737)-1</f>
        <v>0</v>
      </c>
      <c r="C1737" s="67">
        <f>'Growth Index'!C1737/MAX('Growth Index'!C$3:C1737)-1</f>
        <v>-8.0171007362618618E-2</v>
      </c>
      <c r="D1737" s="67">
        <f>'Growth Index'!D1737/MAX('Growth Index'!D$3:D1737)-1</f>
        <v>0</v>
      </c>
      <c r="E1737" s="67">
        <f>'Growth Index'!E1737/MAX('Growth Index'!E$3:E1737)-1</f>
        <v>0</v>
      </c>
    </row>
    <row r="1738" spans="1:5" x14ac:dyDescent="0.25">
      <c r="A1738" s="60">
        <f>'Daily Prices'!A1738</f>
        <v>44882</v>
      </c>
      <c r="B1738" s="68">
        <f>'Growth Index'!B1738/MAX('Growth Index'!B$3:B1738)-1</f>
        <v>-3.7127674541374001E-3</v>
      </c>
      <c r="C1738" s="68">
        <f>'Growth Index'!C1738/MAX('Growth Index'!C$3:C1738)-1</f>
        <v>-8.5540243120758253E-2</v>
      </c>
      <c r="D1738" s="68">
        <f>'Growth Index'!D1738/MAX('Growth Index'!D$3:D1738)-1</f>
        <v>-2.6739213550652785E-3</v>
      </c>
      <c r="E1738" s="68">
        <f>'Growth Index'!E1738/MAX('Growth Index'!E$3:E1738)-1</f>
        <v>-4.2508909750080814E-3</v>
      </c>
    </row>
    <row r="1739" spans="1:5" x14ac:dyDescent="0.25">
      <c r="A1739" s="63">
        <f>'Daily Prices'!A1739</f>
        <v>44883</v>
      </c>
      <c r="B1739" s="67">
        <f>'Growth Index'!B1739/MAX('Growth Index'!B$3:B1739)-1</f>
        <v>-5.118365840216188E-3</v>
      </c>
      <c r="C1739" s="67">
        <f>'Growth Index'!C1739/MAX('Growth Index'!C$3:C1739)-1</f>
        <v>-8.9626503262123181E-2</v>
      </c>
      <c r="D1739" s="67">
        <f>'Growth Index'!D1739/MAX('Growth Index'!D$3:D1739)-1</f>
        <v>-6.4892191731967808E-3</v>
      </c>
      <c r="E1739" s="67">
        <f>'Growth Index'!E1739/MAX('Growth Index'!E$3:E1739)-1</f>
        <v>-7.5949227808972397E-3</v>
      </c>
    </row>
    <row r="1740" spans="1:5" x14ac:dyDescent="0.25">
      <c r="A1740" s="60">
        <f>'Daily Prices'!A1740</f>
        <v>44886</v>
      </c>
      <c r="B1740" s="68">
        <f>'Growth Index'!B1740/MAX('Growth Index'!B$3:B1740)-1</f>
        <v>-1.3486129235026789E-2</v>
      </c>
      <c r="C1740" s="68">
        <f>'Growth Index'!C1740/MAX('Growth Index'!C$3:C1740)-1</f>
        <v>-9.4174881768084195E-2</v>
      </c>
      <c r="D1740" s="68">
        <f>'Growth Index'!D1740/MAX('Growth Index'!D$3:D1740)-1</f>
        <v>-1.012620201961778E-2</v>
      </c>
      <c r="E1740" s="68">
        <f>'Growth Index'!E1740/MAX('Growth Index'!E$3:E1740)-1</f>
        <v>-1.3172172198608667E-2</v>
      </c>
    </row>
    <row r="1741" spans="1:5" x14ac:dyDescent="0.25">
      <c r="A1741" s="63">
        <f>'Daily Prices'!A1741</f>
        <v>44887</v>
      </c>
      <c r="B1741" s="67">
        <f>'Growth Index'!B1741/MAX('Growth Index'!B$3:B1741)-1</f>
        <v>-9.0634636061022178E-3</v>
      </c>
      <c r="C1741" s="67">
        <f>'Growth Index'!C1741/MAX('Growth Index'!C$3:C1741)-1</f>
        <v>-9.30220381732072E-2</v>
      </c>
      <c r="D1741" s="67">
        <f>'Growth Index'!D1741/MAX('Growth Index'!D$3:D1741)-1</f>
        <v>-4.7815721918603726E-3</v>
      </c>
      <c r="E1741" s="67">
        <f>'Growth Index'!E1741/MAX('Growth Index'!E$3:E1741)-1</f>
        <v>-9.7441208487389908E-3</v>
      </c>
    </row>
    <row r="1742" spans="1:5" x14ac:dyDescent="0.25">
      <c r="A1742" s="60">
        <f>'Daily Prices'!A1742</f>
        <v>44888</v>
      </c>
      <c r="B1742" s="68">
        <f>'Growth Index'!B1742/MAX('Growth Index'!B$3:B1742)-1</f>
        <v>-7.5852619976018998E-3</v>
      </c>
      <c r="C1742" s="68">
        <f>'Growth Index'!C1742/MAX('Growth Index'!C$3:C1742)-1</f>
        <v>-9.381397719829665E-2</v>
      </c>
      <c r="D1742" s="68">
        <f>'Growth Index'!D1742/MAX('Growth Index'!D$3:D1742)-1</f>
        <v>-1.7012212165901097E-3</v>
      </c>
      <c r="E1742" s="68">
        <f>'Growth Index'!E1742/MAX('Growth Index'!E$3:E1742)-1</f>
        <v>-8.7273292971453698E-3</v>
      </c>
    </row>
    <row r="1743" spans="1:5" x14ac:dyDescent="0.25">
      <c r="A1743" s="63">
        <f>'Daily Prices'!A1743</f>
        <v>44889</v>
      </c>
      <c r="B1743" s="67">
        <f>'Growth Index'!B1743/MAX('Growth Index'!B$3:B1743)-1</f>
        <v>0</v>
      </c>
      <c r="C1743" s="67">
        <f>'Growth Index'!C1743/MAX('Growth Index'!C$3:C1743)-1</f>
        <v>-8.6500914268222151E-2</v>
      </c>
      <c r="D1743" s="67">
        <f>'Growth Index'!D1743/MAX('Growth Index'!D$3:D1743)-1</f>
        <v>0</v>
      </c>
      <c r="E1743" s="67">
        <f>'Growth Index'!E1743/MAX('Growth Index'!E$3:E1743)-1</f>
        <v>0</v>
      </c>
    </row>
    <row r="1744" spans="1:5" x14ac:dyDescent="0.25">
      <c r="A1744" s="60">
        <f>'Daily Prices'!A1744</f>
        <v>44890</v>
      </c>
      <c r="B1744" s="68">
        <f>'Growth Index'!B1744/MAX('Growth Index'!B$3:B1744)-1</f>
        <v>0</v>
      </c>
      <c r="C1744" s="68">
        <f>'Growth Index'!C1744/MAX('Growth Index'!C$3:C1744)-1</f>
        <v>-8.8453213079371817E-2</v>
      </c>
      <c r="D1744" s="68">
        <f>'Growth Index'!D1744/MAX('Growth Index'!D$3:D1744)-1</f>
        <v>0</v>
      </c>
      <c r="E1744" s="68">
        <f>'Growth Index'!E1744/MAX('Growth Index'!E$3:E1744)-1</f>
        <v>-2.898832197167911E-4</v>
      </c>
    </row>
    <row r="1745" spans="1:5" x14ac:dyDescent="0.25">
      <c r="A1745" s="63">
        <f>'Daily Prices'!A1745</f>
        <v>44893</v>
      </c>
      <c r="B1745" s="67">
        <f>'Growth Index'!B1745/MAX('Growth Index'!B$3:B1745)-1</f>
        <v>0</v>
      </c>
      <c r="C1745" s="67">
        <f>'Growth Index'!C1745/MAX('Growth Index'!C$3:C1745)-1</f>
        <v>-9.1797281189821889E-2</v>
      </c>
      <c r="D1745" s="67">
        <f>'Growth Index'!D1745/MAX('Growth Index'!D$3:D1745)-1</f>
        <v>0</v>
      </c>
      <c r="E1745" s="67">
        <f>'Growth Index'!E1745/MAX('Growth Index'!E$3:E1745)-1</f>
        <v>-1.5004356301373534E-4</v>
      </c>
    </row>
    <row r="1746" spans="1:5" x14ac:dyDescent="0.25">
      <c r="A1746" s="60">
        <f>'Daily Prices'!A1746</f>
        <v>44894</v>
      </c>
      <c r="B1746" s="68">
        <f>'Growth Index'!B1746/MAX('Growth Index'!B$3:B1746)-1</f>
        <v>0</v>
      </c>
      <c r="C1746" s="68">
        <f>'Growth Index'!C1746/MAX('Growth Index'!C$3:C1746)-1</f>
        <v>-8.8828130886953072E-2</v>
      </c>
      <c r="D1746" s="68">
        <f>'Growth Index'!D1746/MAX('Growth Index'!D$3:D1746)-1</f>
        <v>0</v>
      </c>
      <c r="E1746" s="68">
        <f>'Growth Index'!E1746/MAX('Growth Index'!E$3:E1746)-1</f>
        <v>0</v>
      </c>
    </row>
    <row r="1747" spans="1:5" x14ac:dyDescent="0.25">
      <c r="A1747" s="63">
        <f>'Daily Prices'!A1747</f>
        <v>44895</v>
      </c>
      <c r="B1747" s="67">
        <f>'Growth Index'!B1747/MAX('Growth Index'!B$3:B1747)-1</f>
        <v>0</v>
      </c>
      <c r="C1747" s="67">
        <f>'Growth Index'!C1747/MAX('Growth Index'!C$3:C1747)-1</f>
        <v>-8.9750329327012768E-2</v>
      </c>
      <c r="D1747" s="67">
        <f>'Growth Index'!D1747/MAX('Growth Index'!D$3:D1747)-1</f>
        <v>0</v>
      </c>
      <c r="E1747" s="67">
        <f>'Growth Index'!E1747/MAX('Growth Index'!E$3:E1747)-1</f>
        <v>0</v>
      </c>
    </row>
    <row r="1748" spans="1:5" x14ac:dyDescent="0.25">
      <c r="A1748" s="60">
        <f>'Daily Prices'!A1748</f>
        <v>44896</v>
      </c>
      <c r="B1748" s="68">
        <f>'Growth Index'!B1748/MAX('Growth Index'!B$3:B1748)-1</f>
        <v>0</v>
      </c>
      <c r="C1748" s="68">
        <f>'Growth Index'!C1748/MAX('Growth Index'!C$3:C1748)-1</f>
        <v>-6.8364217553987916E-2</v>
      </c>
      <c r="D1748" s="68">
        <f>'Growth Index'!D1748/MAX('Growth Index'!D$3:D1748)-1</f>
        <v>-1.1333567499730468E-2</v>
      </c>
      <c r="E1748" s="68">
        <f>'Growth Index'!E1748/MAX('Growth Index'!E$3:E1748)-1</f>
        <v>0</v>
      </c>
    </row>
    <row r="1749" spans="1:5" x14ac:dyDescent="0.25">
      <c r="A1749" s="63">
        <f>'Daily Prices'!A1749</f>
        <v>44900</v>
      </c>
      <c r="B1749" s="67">
        <f>'Growth Index'!B1749/MAX('Growth Index'!B$3:B1749)-1</f>
        <v>-7.1043020381552635E-3</v>
      </c>
      <c r="C1749" s="67">
        <f>'Growth Index'!C1749/MAX('Growth Index'!C$3:C1749)-1</f>
        <v>-7.3847915986308688E-2</v>
      </c>
      <c r="D1749" s="67">
        <f>'Growth Index'!D1749/MAX('Growth Index'!D$3:D1749)-1</f>
        <v>-2.2538685247190826E-2</v>
      </c>
      <c r="E1749" s="67">
        <f>'Growth Index'!E1749/MAX('Growth Index'!E$3:E1749)-1</f>
        <v>-7.8857995961785221E-3</v>
      </c>
    </row>
    <row r="1750" spans="1:5" x14ac:dyDescent="0.25">
      <c r="A1750" s="60">
        <f>'Daily Prices'!A1750</f>
        <v>44902</v>
      </c>
      <c r="B1750" s="68">
        <f>'Growth Index'!B1750/MAX('Growth Index'!B$3:B1750)-1</f>
        <v>-1.3802973538888708E-2</v>
      </c>
      <c r="C1750" s="68">
        <f>'Growth Index'!C1750/MAX('Growth Index'!C$3:C1750)-1</f>
        <v>-6.5236845057095594E-2</v>
      </c>
      <c r="D1750" s="68">
        <f>'Growth Index'!D1750/MAX('Growth Index'!D$3:D1750)-1</f>
        <v>-3.3616809036316253E-2</v>
      </c>
      <c r="E1750" s="68">
        <f>'Growth Index'!E1750/MAX('Growth Index'!E$3:E1750)-1</f>
        <v>-9.5773309074150825E-3</v>
      </c>
    </row>
    <row r="1751" spans="1:5" x14ac:dyDescent="0.25">
      <c r="A1751" s="63">
        <f>'Daily Prices'!A1751</f>
        <v>44903</v>
      </c>
      <c r="B1751" s="67">
        <f>'Growth Index'!B1751/MAX('Growth Index'!B$3:B1751)-1</f>
        <v>-1.1274695939064827E-2</v>
      </c>
      <c r="C1751" s="67">
        <f>'Growth Index'!C1751/MAX('Growth Index'!C$3:C1751)-1</f>
        <v>-6.1517476959848771E-2</v>
      </c>
      <c r="D1751" s="67">
        <f>'Growth Index'!D1751/MAX('Growth Index'!D$3:D1751)-1</f>
        <v>-4.4569378161716133E-2</v>
      </c>
      <c r="E1751" s="67">
        <f>'Growth Index'!E1751/MAX('Growth Index'!E$3:E1751)-1</f>
        <v>-1.0606770717755509E-2</v>
      </c>
    </row>
    <row r="1752" spans="1:5" x14ac:dyDescent="0.25">
      <c r="A1752" s="60">
        <f>'Daily Prices'!A1752</f>
        <v>44904</v>
      </c>
      <c r="B1752" s="68">
        <f>'Growth Index'!B1752/MAX('Growth Index'!B$3:B1752)-1</f>
        <v>-1.7421728870986697E-2</v>
      </c>
      <c r="C1752" s="68">
        <f>'Growth Index'!C1752/MAX('Growth Index'!C$3:C1752)-1</f>
        <v>-5.6878967856244911E-2</v>
      </c>
      <c r="D1752" s="68">
        <f>'Growth Index'!D1752/MAX('Growth Index'!D$3:D1752)-1</f>
        <v>-5.5397815605628398E-2</v>
      </c>
      <c r="E1752" s="68">
        <f>'Growth Index'!E1752/MAX('Growth Index'!E$3:E1752)-1</f>
        <v>-1.3860077461900433E-2</v>
      </c>
    </row>
    <row r="1753" spans="1:5" x14ac:dyDescent="0.25">
      <c r="A1753" s="63">
        <f>'Daily Prices'!A1753</f>
        <v>44907</v>
      </c>
      <c r="B1753" s="67">
        <f>'Growth Index'!B1753/MAX('Growth Index'!B$3:B1753)-1</f>
        <v>-1.8229197529430419E-2</v>
      </c>
      <c r="C1753" s="67">
        <f>'Growth Index'!C1753/MAX('Growth Index'!C$3:C1753)-1</f>
        <v>-5.9037133869925817E-2</v>
      </c>
      <c r="D1753" s="67">
        <f>'Growth Index'!D1753/MAX('Growth Index'!D$3:D1753)-1</f>
        <v>-5.4889304339271749E-3</v>
      </c>
      <c r="E1753" s="67">
        <f>'Growth Index'!E1753/MAX('Growth Index'!E$3:E1753)-1</f>
        <v>0</v>
      </c>
    </row>
    <row r="1754" spans="1:5" x14ac:dyDescent="0.25">
      <c r="A1754" s="60">
        <f>'Daily Prices'!A1754</f>
        <v>44908</v>
      </c>
      <c r="B1754" s="68">
        <f>'Growth Index'!B1754/MAX('Growth Index'!B$3:B1754)-1</f>
        <v>-1.1865364793323674E-2</v>
      </c>
      <c r="C1754" s="68">
        <f>'Growth Index'!C1754/MAX('Growth Index'!C$3:C1754)-1</f>
        <v>-4.1379052922967618E-2</v>
      </c>
      <c r="D1754" s="68">
        <f>'Growth Index'!D1754/MAX('Growth Index'!D$3:D1754)-1</f>
        <v>0</v>
      </c>
      <c r="E1754" s="68">
        <f>'Growth Index'!E1754/MAX('Growth Index'!E$3:E1754)-1</f>
        <v>0</v>
      </c>
    </row>
    <row r="1755" spans="1:5" x14ac:dyDescent="0.25">
      <c r="A1755" s="63">
        <f>'Daily Prices'!A1755</f>
        <v>44909</v>
      </c>
      <c r="B1755" s="67">
        <f>'Growth Index'!B1755/MAX('Growth Index'!B$3:B1755)-1</f>
        <v>-9.5802758951328837E-3</v>
      </c>
      <c r="C1755" s="67">
        <f>'Growth Index'!C1755/MAX('Growth Index'!C$3:C1755)-1</f>
        <v>-4.9772536487126984E-2</v>
      </c>
      <c r="D1755" s="67">
        <f>'Growth Index'!D1755/MAX('Growth Index'!D$3:D1755)-1</f>
        <v>0</v>
      </c>
      <c r="E1755" s="67">
        <f>'Growth Index'!E1755/MAX('Growth Index'!E$3:E1755)-1</f>
        <v>-1.9307360216156422E-3</v>
      </c>
    </row>
    <row r="1756" spans="1:5" x14ac:dyDescent="0.25">
      <c r="A1756" s="60">
        <f>'Daily Prices'!A1756</f>
        <v>44910</v>
      </c>
      <c r="B1756" s="68">
        <f>'Growth Index'!B1756/MAX('Growth Index'!B$3:B1756)-1</f>
        <v>-2.3468104750965613E-2</v>
      </c>
      <c r="C1756" s="68">
        <f>'Growth Index'!C1756/MAX('Growth Index'!C$3:C1756)-1</f>
        <v>-5.8450870957762802E-2</v>
      </c>
      <c r="D1756" s="68">
        <f>'Growth Index'!D1756/MAX('Growth Index'!D$3:D1756)-1</f>
        <v>-1.0438814508304972E-2</v>
      </c>
      <c r="E1756" s="68">
        <f>'Growth Index'!E1756/MAX('Growth Index'!E$3:E1756)-1</f>
        <v>-1.2900969167247034E-2</v>
      </c>
    </row>
    <row r="1757" spans="1:5" x14ac:dyDescent="0.25">
      <c r="A1757" s="63">
        <f>'Daily Prices'!A1757</f>
        <v>44911</v>
      </c>
      <c r="B1757" s="67">
        <f>'Growth Index'!B1757/MAX('Growth Index'!B$3:B1757)-1</f>
        <v>-3.0756180967158042E-2</v>
      </c>
      <c r="C1757" s="67">
        <f>'Growth Index'!C1757/MAX('Growth Index'!C$3:C1757)-1</f>
        <v>-5.4772969305086461E-2</v>
      </c>
      <c r="D1757" s="67">
        <f>'Growth Index'!D1757/MAX('Growth Index'!D$3:D1757)-1</f>
        <v>-1.9926293028738273E-2</v>
      </c>
      <c r="E1757" s="67">
        <f>'Growth Index'!E1757/MAX('Growth Index'!E$3:E1757)-1</f>
        <v>-1.6407881334442598E-2</v>
      </c>
    </row>
    <row r="1758" spans="1:5" x14ac:dyDescent="0.25">
      <c r="A1758" s="60">
        <f>'Daily Prices'!A1758</f>
        <v>44914</v>
      </c>
      <c r="B1758" s="68">
        <f>'Growth Index'!B1758/MAX('Growth Index'!B$3:B1758)-1</f>
        <v>-2.3354964328373473E-2</v>
      </c>
      <c r="C1758" s="68">
        <f>'Growth Index'!C1758/MAX('Growth Index'!C$3:C1758)-1</f>
        <v>-5.7577909939595662E-2</v>
      </c>
      <c r="D1758" s="68">
        <f>'Growth Index'!D1758/MAX('Growth Index'!D$3:D1758)-1</f>
        <v>-1.335634944225661E-2</v>
      </c>
      <c r="E1758" s="68">
        <f>'Growth Index'!E1758/MAX('Growth Index'!E$3:E1758)-1</f>
        <v>-1.3344103423760245E-2</v>
      </c>
    </row>
    <row r="1759" spans="1:5" x14ac:dyDescent="0.25">
      <c r="A1759" s="63">
        <f>'Daily Prices'!A1759</f>
        <v>44915</v>
      </c>
      <c r="B1759" s="67">
        <f>'Growth Index'!B1759/MAX('Growth Index'!B$3:B1759)-1</f>
        <v>-2.499676459475908E-2</v>
      </c>
      <c r="C1759" s="67">
        <f>'Growth Index'!C1759/MAX('Growth Index'!C$3:C1759)-1</f>
        <v>-4.530581693959812E-2</v>
      </c>
      <c r="D1759" s="67">
        <f>'Growth Index'!D1759/MAX('Growth Index'!D$3:D1759)-1</f>
        <v>-1.565665319528875E-2</v>
      </c>
      <c r="E1759" s="67">
        <f>'Growth Index'!E1759/MAX('Growth Index'!E$3:E1759)-1</f>
        <v>-9.3925519979564109E-3</v>
      </c>
    </row>
    <row r="1760" spans="1:5" x14ac:dyDescent="0.25">
      <c r="A1760" s="60">
        <f>'Daily Prices'!A1760</f>
        <v>44916</v>
      </c>
      <c r="B1760" s="68">
        <f>'Growth Index'!B1760/MAX('Growth Index'!B$3:B1760)-1</f>
        <v>-3.5031656405810296E-2</v>
      </c>
      <c r="C1760" s="68">
        <f>'Growth Index'!C1760/MAX('Growth Index'!C$3:C1760)-1</f>
        <v>-4.0250796190769655E-2</v>
      </c>
      <c r="D1760" s="68">
        <f>'Growth Index'!D1760/MAX('Growth Index'!D$3:D1760)-1</f>
        <v>-2.6915044049287462E-2</v>
      </c>
      <c r="E1760" s="68">
        <f>'Growth Index'!E1760/MAX('Growth Index'!E$3:E1760)-1</f>
        <v>-1.3752139437091859E-2</v>
      </c>
    </row>
    <row r="1761" spans="1:5" x14ac:dyDescent="0.25">
      <c r="A1761" s="63">
        <f>'Daily Prices'!A1761</f>
        <v>44917</v>
      </c>
      <c r="B1761" s="67">
        <f>'Growth Index'!B1761/MAX('Growth Index'!B$3:B1761)-1</f>
        <v>-3.8840190575245015E-2</v>
      </c>
      <c r="C1761" s="67">
        <f>'Growth Index'!C1761/MAX('Growth Index'!C$3:C1761)-1</f>
        <v>-4.8455610616964462E-2</v>
      </c>
      <c r="D1761" s="67">
        <f>'Growth Index'!D1761/MAX('Growth Index'!D$3:D1761)-1</f>
        <v>-3.2816778021864224E-2</v>
      </c>
      <c r="E1761" s="67">
        <f>'Growth Index'!E1761/MAX('Growth Index'!E$3:E1761)-1</f>
        <v>-2.0086905134965582E-2</v>
      </c>
    </row>
    <row r="1762" spans="1:5" x14ac:dyDescent="0.25">
      <c r="A1762" s="60">
        <f>'Daily Prices'!A1762</f>
        <v>44918</v>
      </c>
      <c r="B1762" s="68">
        <f>'Growth Index'!B1762/MAX('Growth Index'!B$3:B1762)-1</f>
        <v>-5.4340586487715448E-2</v>
      </c>
      <c r="C1762" s="68">
        <f>'Growth Index'!C1762/MAX('Growth Index'!C$3:C1762)-1</f>
        <v>-4.8455610616964462E-2</v>
      </c>
      <c r="D1762" s="68">
        <f>'Growth Index'!D1762/MAX('Growth Index'!D$3:D1762)-1</f>
        <v>-4.9962785743920324E-2</v>
      </c>
      <c r="E1762" s="68">
        <f>'Growth Index'!E1762/MAX('Growth Index'!E$3:E1762)-1</f>
        <v>-3.0039256860447838E-2</v>
      </c>
    </row>
    <row r="1763" spans="1:5" x14ac:dyDescent="0.25">
      <c r="A1763" s="63">
        <f>'Daily Prices'!A1763</f>
        <v>44921</v>
      </c>
      <c r="B1763" s="67">
        <f>'Growth Index'!B1763/MAX('Growth Index'!B$3:B1763)-1</f>
        <v>-4.2945481327959056E-2</v>
      </c>
      <c r="C1763" s="67">
        <f>'Growth Index'!C1763/MAX('Growth Index'!C$3:C1763)-1</f>
        <v>-4.8455610616964462E-2</v>
      </c>
      <c r="D1763" s="67">
        <f>'Growth Index'!D1763/MAX('Growth Index'!D$3:D1763)-1</f>
        <v>-3.4006536219392314E-2</v>
      </c>
      <c r="E1763" s="67">
        <f>'Growth Index'!E1763/MAX('Growth Index'!E$3:E1763)-1</f>
        <v>-2.1645614791882983E-2</v>
      </c>
    </row>
    <row r="1764" spans="1:5" x14ac:dyDescent="0.25">
      <c r="A1764" s="60">
        <f>'Daily Prices'!A1764</f>
        <v>44922</v>
      </c>
      <c r="B1764" s="68">
        <f>'Growth Index'!B1764/MAX('Growth Index'!B$3:B1764)-1</f>
        <v>-3.7240896976006299E-2</v>
      </c>
      <c r="C1764" s="68">
        <f>'Growth Index'!C1764/MAX('Growth Index'!C$3:C1764)-1</f>
        <v>-4.8455610616964462E-2</v>
      </c>
      <c r="D1764" s="68">
        <f>'Growth Index'!D1764/MAX('Growth Index'!D$3:D1764)-1</f>
        <v>-2.9068686772037999E-2</v>
      </c>
      <c r="E1764" s="68">
        <f>'Growth Index'!E1764/MAX('Growth Index'!E$3:E1764)-1</f>
        <v>-1.839584136680783E-2</v>
      </c>
    </row>
    <row r="1765" spans="1:5" x14ac:dyDescent="0.25">
      <c r="A1765" s="63">
        <f>'Daily Prices'!A1765</f>
        <v>44923</v>
      </c>
      <c r="B1765" s="67">
        <f>'Growth Index'!B1765/MAX('Growth Index'!B$3:B1765)-1</f>
        <v>-3.7511896731237448E-2</v>
      </c>
      <c r="C1765" s="67">
        <f>'Growth Index'!C1765/MAX('Growth Index'!C$3:C1765)-1</f>
        <v>-4.9274493276544984E-2</v>
      </c>
      <c r="D1765" s="67">
        <f>'Growth Index'!D1765/MAX('Growth Index'!D$3:D1765)-1</f>
        <v>-2.9209073533644769E-2</v>
      </c>
      <c r="E1765" s="67">
        <f>'Growth Index'!E1765/MAX('Growth Index'!E$3:E1765)-1</f>
        <v>-1.8859212273776627E-2</v>
      </c>
    </row>
    <row r="1766" spans="1:5" x14ac:dyDescent="0.25">
      <c r="A1766" s="60">
        <f>'Daily Prices'!A1766</f>
        <v>44924</v>
      </c>
      <c r="B1766" s="68">
        <f>'Growth Index'!B1766/MAX('Growth Index'!B$3:B1766)-1</f>
        <v>-3.3978628785483522E-2</v>
      </c>
      <c r="C1766" s="68">
        <f>'Growth Index'!C1766/MAX('Growth Index'!C$3:C1766)-1</f>
        <v>-4.3051086978193376E-2</v>
      </c>
      <c r="D1766" s="68">
        <f>'Growth Index'!D1766/MAX('Growth Index'!D$3:D1766)-1</f>
        <v>-2.3241459739978931E-2</v>
      </c>
      <c r="E1766" s="68">
        <f>'Growth Index'!E1766/MAX('Growth Index'!E$3:E1766)-1</f>
        <v>-1.3400317661299899E-2</v>
      </c>
    </row>
    <row r="1767" spans="1:5" x14ac:dyDescent="0.25">
      <c r="A1767" s="63">
        <f>'Daily Prices'!A1767</f>
        <v>44925</v>
      </c>
      <c r="B1767" s="67">
        <f>'Growth Index'!B1767/MAX('Growth Index'!B$3:B1767)-1</f>
        <v>-3.861074938306075E-2</v>
      </c>
      <c r="C1767" s="67">
        <f>'Growth Index'!C1767/MAX('Growth Index'!C$3:C1767)-1</f>
        <v>-4.3051086978193376E-2</v>
      </c>
      <c r="D1767" s="67">
        <f>'Growth Index'!D1767/MAX('Growth Index'!D$3:D1767)-1</f>
        <v>-2.7672661991813841E-2</v>
      </c>
      <c r="E1767" s="67">
        <f>'Growth Index'!E1767/MAX('Growth Index'!E$3:E1767)-1</f>
        <v>-1.6162310441021788E-2</v>
      </c>
    </row>
    <row r="1768" spans="1:5" x14ac:dyDescent="0.25">
      <c r="A1768" s="60">
        <f>'Daily Prices'!A1768</f>
        <v>44928</v>
      </c>
      <c r="B1768" s="68">
        <f>'Growth Index'!B1768/MAX('Growth Index'!B$3:B1768)-1</f>
        <v>-3.3442791951670658E-2</v>
      </c>
      <c r="C1768" s="68">
        <f>'Growth Index'!C1768/MAX('Growth Index'!C$3:C1768)-1</f>
        <v>-4.3051086978193376E-2</v>
      </c>
      <c r="D1768" s="68">
        <f>'Growth Index'!D1768/MAX('Growth Index'!D$3:D1768)-1</f>
        <v>-4.942712005577854E-2</v>
      </c>
      <c r="E1768" s="68">
        <f>'Growth Index'!E1768/MAX('Growth Index'!E$3:E1768)-1</f>
        <v>-2.1179317472240888E-2</v>
      </c>
    </row>
    <row r="1769" spans="1:5" x14ac:dyDescent="0.25">
      <c r="A1769" s="63">
        <f>'Daily Prices'!A1769</f>
        <v>44929</v>
      </c>
      <c r="B1769" s="67">
        <f>'Growth Index'!B1769/MAX('Growth Index'!B$3:B1769)-1</f>
        <v>-3.1445294630459864E-2</v>
      </c>
      <c r="C1769" s="67">
        <f>'Growth Index'!C1769/MAX('Growth Index'!C$3:C1769)-1</f>
        <v>-2.7568815985230977E-2</v>
      </c>
      <c r="D1769" s="67">
        <f>'Growth Index'!D1769/MAX('Growth Index'!D$3:D1769)-1</f>
        <v>-5.0155719505682206E-2</v>
      </c>
      <c r="E1769" s="67">
        <f>'Growth Index'!E1769/MAX('Growth Index'!E$3:E1769)-1</f>
        <v>-1.4463088552377434E-2</v>
      </c>
    </row>
    <row r="1770" spans="1:5" x14ac:dyDescent="0.25">
      <c r="A1770" s="60">
        <f>'Daily Prices'!A1770</f>
        <v>44932</v>
      </c>
      <c r="B1770" s="68">
        <f>'Growth Index'!B1770/MAX('Growth Index'!B$3:B1770)-1</f>
        <v>-5.3470226923975628E-2</v>
      </c>
      <c r="C1770" s="68">
        <f>'Growth Index'!C1770/MAX('Growth Index'!C$3:C1770)-1</f>
        <v>-2.9188491488327473E-2</v>
      </c>
      <c r="D1770" s="68">
        <f>'Growth Index'!D1770/MAX('Growth Index'!D$3:D1770)-1</f>
        <v>0</v>
      </c>
      <c r="E1770" s="68">
        <f>'Growth Index'!E1770/MAX('Growth Index'!E$3:E1770)-1</f>
        <v>-3.0042715243343565E-3</v>
      </c>
    </row>
    <row r="1771" spans="1:5" x14ac:dyDescent="0.25">
      <c r="A1771" s="63">
        <f>'Daily Prices'!A1771</f>
        <v>44935</v>
      </c>
      <c r="B1771" s="67">
        <f>'Growth Index'!B1771/MAX('Growth Index'!B$3:B1771)-1</f>
        <v>-4.0087105484007846E-2</v>
      </c>
      <c r="C1771" s="67">
        <f>'Growth Index'!C1771/MAX('Growth Index'!C$3:C1771)-1</f>
        <v>-1.696143193888322E-2</v>
      </c>
      <c r="D1771" s="67">
        <f>'Growth Index'!D1771/MAX('Growth Index'!D$3:D1771)-1</f>
        <v>-9.5237808315131733E-3</v>
      </c>
      <c r="E1771" s="67">
        <f>'Growth Index'!E1771/MAX('Growth Index'!E$3:E1771)-1</f>
        <v>0</v>
      </c>
    </row>
    <row r="1772" spans="1:5" x14ac:dyDescent="0.25">
      <c r="A1772" s="60">
        <f>'Daily Prices'!A1772</f>
        <v>44937</v>
      </c>
      <c r="B1772" s="68">
        <f>'Growth Index'!B1772/MAX('Growth Index'!B$3:B1772)-1</f>
        <v>-5.0228817023651451E-2</v>
      </c>
      <c r="C1772" s="68">
        <f>'Growth Index'!C1772/MAX('Growth Index'!C$3:C1772)-1</f>
        <v>-2.6272973668299282E-2</v>
      </c>
      <c r="D1772" s="68">
        <f>'Growth Index'!D1772/MAX('Growth Index'!D$3:D1772)-1</f>
        <v>-1.8956859261697434E-2</v>
      </c>
      <c r="E1772" s="68">
        <f>'Growth Index'!E1772/MAX('Growth Index'!E$3:E1772)-1</f>
        <v>-9.815588244636908E-3</v>
      </c>
    </row>
    <row r="1773" spans="1:5" x14ac:dyDescent="0.25">
      <c r="A1773" s="63">
        <f>'Daily Prices'!A1773</f>
        <v>44938</v>
      </c>
      <c r="B1773" s="67">
        <f>'Growth Index'!B1773/MAX('Growth Index'!B$3:B1773)-1</f>
        <v>-5.2559098883939059E-2</v>
      </c>
      <c r="C1773" s="67">
        <f>'Growth Index'!C1773/MAX('Growth Index'!C$3:C1773)-1</f>
        <v>-2.6678593205962664E-2</v>
      </c>
      <c r="D1773" s="67">
        <f>'Growth Index'!D1773/MAX('Growth Index'!D$3:D1773)-1</f>
        <v>-2.8300099120344702E-2</v>
      </c>
      <c r="E1773" s="67">
        <f>'Growth Index'!E1773/MAX('Growth Index'!E$3:E1773)-1</f>
        <v>-1.353849902519022E-2</v>
      </c>
    </row>
    <row r="1774" spans="1:5" x14ac:dyDescent="0.25">
      <c r="A1774" s="60">
        <f>'Daily Prices'!A1774</f>
        <v>44939</v>
      </c>
      <c r="B1774" s="68">
        <f>'Growth Index'!B1774/MAX('Growth Index'!B$3:B1774)-1</f>
        <v>-4.7768802919022857E-2</v>
      </c>
      <c r="C1774" s="68">
        <f>'Growth Index'!C1774/MAX('Growth Index'!C$3:C1774)-1</f>
        <v>-1.2674591407426439E-2</v>
      </c>
      <c r="D1774" s="68">
        <f>'Growth Index'!D1774/MAX('Growth Index'!D$3:D1774)-1</f>
        <v>-3.7554356010327306E-2</v>
      </c>
      <c r="E1774" s="68">
        <f>'Growth Index'!E1774/MAX('Growth Index'!E$3:E1774)-1</f>
        <v>-9.1834525026882607E-3</v>
      </c>
    </row>
    <row r="1775" spans="1:5" x14ac:dyDescent="0.25">
      <c r="A1775" s="63">
        <f>'Daily Prices'!A1775</f>
        <v>44942</v>
      </c>
      <c r="B1775" s="67">
        <f>'Growth Index'!B1775/MAX('Growth Index'!B$3:B1775)-1</f>
        <v>-5.0426812763187723E-2</v>
      </c>
      <c r="C1775" s="67">
        <f>'Growth Index'!C1775/MAX('Growth Index'!C$3:C1775)-1</f>
        <v>-2.8448783622296858E-3</v>
      </c>
      <c r="D1775" s="67">
        <f>'Growth Index'!D1775/MAX('Growth Index'!D$3:D1775)-1</f>
        <v>-3.9972334905990059E-2</v>
      </c>
      <c r="E1775" s="67">
        <f>'Growth Index'!E1775/MAX('Growth Index'!E$3:E1775)-1</f>
        <v>-6.8141555937970555E-3</v>
      </c>
    </row>
    <row r="1776" spans="1:5" x14ac:dyDescent="0.25">
      <c r="A1776" s="60">
        <f>'Daily Prices'!A1776</f>
        <v>44943</v>
      </c>
      <c r="B1776" s="68">
        <f>'Growth Index'!B1776/MAX('Growth Index'!B$3:B1776)-1</f>
        <v>-4.1534386392557021E-2</v>
      </c>
      <c r="C1776" s="68">
        <f>'Growth Index'!C1776/MAX('Growth Index'!C$3:C1776)-1</f>
        <v>-5.6906484759547959E-3</v>
      </c>
      <c r="D1776" s="68">
        <f>'Growth Index'!D1776/MAX('Growth Index'!D$3:D1776)-1</f>
        <v>-3.5774444097725122E-2</v>
      </c>
      <c r="E1776" s="68">
        <f>'Growth Index'!E1776/MAX('Growth Index'!E$3:E1776)-1</f>
        <v>-3.8548150720600916E-3</v>
      </c>
    </row>
    <row r="1777" spans="1:5" x14ac:dyDescent="0.25">
      <c r="A1777" s="63">
        <f>'Daily Prices'!A1777</f>
        <v>44944</v>
      </c>
      <c r="B1777" s="67">
        <f>'Growth Index'!B1777/MAX('Growth Index'!B$3:B1777)-1</f>
        <v>-3.5371393708286347E-2</v>
      </c>
      <c r="C1777" s="67">
        <f>'Growth Index'!C1777/MAX('Growth Index'!C$3:C1777)-1</f>
        <v>-3.3964903591161555E-3</v>
      </c>
      <c r="D1777" s="67">
        <f>'Growth Index'!D1777/MAX('Growth Index'!D$3:D1777)-1</f>
        <v>-3.158353942431158E-2</v>
      </c>
      <c r="E1777" s="67">
        <f>'Growth Index'!E1777/MAX('Growth Index'!E$3:E1777)-1</f>
        <v>0</v>
      </c>
    </row>
    <row r="1778" spans="1:5" x14ac:dyDescent="0.25">
      <c r="A1778" s="60">
        <f>'Daily Prices'!A1778</f>
        <v>44945</v>
      </c>
      <c r="B1778" s="68">
        <f>'Growth Index'!B1778/MAX('Growth Index'!B$3:B1778)-1</f>
        <v>-3.8331216690930092E-2</v>
      </c>
      <c r="C1778" s="68">
        <f>'Growth Index'!C1778/MAX('Growth Index'!C$3:C1778)-1</f>
        <v>-6.9913954261167088E-3</v>
      </c>
      <c r="D1778" s="68">
        <f>'Growth Index'!D1778/MAX('Growth Index'!D$3:D1778)-1</f>
        <v>-3.1156608961192878E-2</v>
      </c>
      <c r="E1778" s="68">
        <f>'Growth Index'!E1778/MAX('Growth Index'!E$3:E1778)-1</f>
        <v>-2.2311129286529674E-3</v>
      </c>
    </row>
    <row r="1779" spans="1:5" x14ac:dyDescent="0.25">
      <c r="A1779" s="63">
        <f>'Daily Prices'!A1779</f>
        <v>44946</v>
      </c>
      <c r="B1779" s="67">
        <f>'Growth Index'!B1779/MAX('Growth Index'!B$3:B1779)-1</f>
        <v>-4.2070855295769705E-2</v>
      </c>
      <c r="C1779" s="67">
        <f>'Growth Index'!C1779/MAX('Growth Index'!C$3:C1779)-1</f>
        <v>-6.428126963246239E-3</v>
      </c>
      <c r="D1779" s="67">
        <f>'Growth Index'!D1779/MAX('Growth Index'!D$3:D1779)-1</f>
        <v>-3.2045400561685478E-2</v>
      </c>
      <c r="E1779" s="67">
        <f>'Growth Index'!E1779/MAX('Growth Index'!E$3:E1779)-1</f>
        <v>-3.4433298858242978E-3</v>
      </c>
    </row>
    <row r="1780" spans="1:5" x14ac:dyDescent="0.25">
      <c r="A1780" s="60">
        <f>'Daily Prices'!A1780</f>
        <v>44949</v>
      </c>
      <c r="B1780" s="68">
        <f>'Growth Index'!B1780/MAX('Growth Index'!B$3:B1780)-1</f>
        <v>-3.7015880269621659E-2</v>
      </c>
      <c r="C1780" s="68">
        <f>'Growth Index'!C1780/MAX('Growth Index'!C$3:C1780)-1</f>
        <v>-6.5477490567985575E-3</v>
      </c>
      <c r="D1780" s="68">
        <f>'Growth Index'!D1780/MAX('Growth Index'!D$3:D1780)-1</f>
        <v>-2.6636579712575159E-2</v>
      </c>
      <c r="E1780" s="68">
        <f>'Growth Index'!E1780/MAX('Growth Index'!E$3:E1780)-1</f>
        <v>-2.4308513374704521E-4</v>
      </c>
    </row>
    <row r="1781" spans="1:5" x14ac:dyDescent="0.25">
      <c r="A1781" s="63">
        <f>'Daily Prices'!A1781</f>
        <v>44950</v>
      </c>
      <c r="B1781" s="67">
        <f>'Growth Index'!B1781/MAX('Growth Index'!B$3:B1781)-1</f>
        <v>-3.6429951935862515E-2</v>
      </c>
      <c r="C1781" s="67">
        <f>'Growth Index'!C1781/MAX('Growth Index'!C$3:C1781)-1</f>
        <v>-1.7592346122391467E-3</v>
      </c>
      <c r="D1781" s="67">
        <f>'Growth Index'!D1781/MAX('Growth Index'!D$3:D1781)-1</f>
        <v>-2.9674772135568572E-2</v>
      </c>
      <c r="E1781" s="67">
        <f>'Growth Index'!E1781/MAX('Growth Index'!E$3:E1781)-1</f>
        <v>0</v>
      </c>
    </row>
    <row r="1782" spans="1:5" x14ac:dyDescent="0.25">
      <c r="A1782" s="60">
        <f>'Daily Prices'!A1782</f>
        <v>44951</v>
      </c>
      <c r="B1782" s="68">
        <f>'Growth Index'!B1782/MAX('Growth Index'!B$3:B1782)-1</f>
        <v>-4.8655596287160874E-2</v>
      </c>
      <c r="C1782" s="68">
        <f>'Growth Index'!C1782/MAX('Growth Index'!C$3:C1782)-1</f>
        <v>0</v>
      </c>
      <c r="D1782" s="68">
        <f>'Growth Index'!D1782/MAX('Growth Index'!D$3:D1782)-1</f>
        <v>-4.405223765899291E-2</v>
      </c>
      <c r="E1782" s="68">
        <f>'Growth Index'!E1782/MAX('Growth Index'!E$3:E1782)-1</f>
        <v>-6.7115203330834206E-3</v>
      </c>
    </row>
    <row r="1783" spans="1:5" x14ac:dyDescent="0.25">
      <c r="A1783" s="63">
        <f>'Daily Prices'!A1783</f>
        <v>44953</v>
      </c>
      <c r="B1783" s="67">
        <f>'Growth Index'!B1783/MAX('Growth Index'!B$3:B1783)-1</f>
        <v>-6.2468840953798677E-2</v>
      </c>
      <c r="C1783" s="67">
        <f>'Growth Index'!C1783/MAX('Growth Index'!C$3:C1783)-1</f>
        <v>-3.1581808420680924E-3</v>
      </c>
      <c r="D1783" s="67">
        <f>'Growth Index'!D1783/MAX('Growth Index'!D$3:D1783)-1</f>
        <v>-5.9594835228128584E-2</v>
      </c>
      <c r="E1783" s="67">
        <f>'Growth Index'!E1783/MAX('Growth Index'!E$3:E1783)-1</f>
        <v>-1.7137906581885409E-2</v>
      </c>
    </row>
    <row r="1784" spans="1:5" x14ac:dyDescent="0.25">
      <c r="A1784" s="60">
        <f>'Daily Prices'!A1784</f>
        <v>44956</v>
      </c>
      <c r="B1784" s="68">
        <f>'Growth Index'!B1784/MAX('Growth Index'!B$3:B1784)-1</f>
        <v>-5.9790288854135176E-2</v>
      </c>
      <c r="C1784" s="68">
        <f>'Growth Index'!C1784/MAX('Growth Index'!C$3:C1784)-1</f>
        <v>-2.6383538736390877E-3</v>
      </c>
      <c r="D1784" s="68">
        <f>'Growth Index'!D1784/MAX('Growth Index'!D$3:D1784)-1</f>
        <v>-5.9159366155747461E-2</v>
      </c>
      <c r="E1784" s="68">
        <f>'Growth Index'!E1784/MAX('Growth Index'!E$3:E1784)-1</f>
        <v>-1.5953933852636437E-2</v>
      </c>
    </row>
    <row r="1785" spans="1:5" x14ac:dyDescent="0.25">
      <c r="A1785" s="63">
        <f>'Daily Prices'!A1785</f>
        <v>44957</v>
      </c>
      <c r="B1785" s="67">
        <f>'Growth Index'!B1785/MAX('Growth Index'!B$3:B1785)-1</f>
        <v>-5.9008260989039552E-2</v>
      </c>
      <c r="C1785" s="67">
        <f>'Growth Index'!C1785/MAX('Growth Index'!C$3:C1785)-1</f>
        <v>-1.739112968475176E-4</v>
      </c>
      <c r="D1785" s="67">
        <f>'Growth Index'!D1785/MAX('Growth Index'!D$3:D1785)-1</f>
        <v>-5.1462198024321282E-2</v>
      </c>
      <c r="E1785" s="67">
        <f>'Growth Index'!E1785/MAX('Growth Index'!E$3:E1785)-1</f>
        <v>-1.2320579383027885E-2</v>
      </c>
    </row>
    <row r="1786" spans="1:5" x14ac:dyDescent="0.25">
      <c r="A1786" s="60">
        <f>'Daily Prices'!A1786</f>
        <v>44958</v>
      </c>
      <c r="B1786" s="68">
        <f>'Growth Index'!B1786/MAX('Growth Index'!B$3:B1786)-1</f>
        <v>-5.6508742546913626E-2</v>
      </c>
      <c r="C1786" s="68">
        <f>'Growth Index'!C1786/MAX('Growth Index'!C$3:C1786)-1</f>
        <v>0</v>
      </c>
      <c r="D1786" s="68">
        <f>'Growth Index'!D1786/MAX('Growth Index'!D$3:D1786)-1</f>
        <v>-3.1880062036877765E-2</v>
      </c>
      <c r="E1786" s="68">
        <f>'Growth Index'!E1786/MAX('Growth Index'!E$3:E1786)-1</f>
        <v>-3.7843747193379018E-3</v>
      </c>
    </row>
    <row r="1787" spans="1:5" x14ac:dyDescent="0.25">
      <c r="A1787" s="63">
        <f>'Daily Prices'!A1787</f>
        <v>44959</v>
      </c>
      <c r="B1787" s="67">
        <f>'Growth Index'!B1787/MAX('Growth Index'!B$3:B1787)-1</f>
        <v>-5.2966625629560449E-2</v>
      </c>
      <c r="C1787" s="67">
        <f>'Growth Index'!C1787/MAX('Growth Index'!C$3:C1787)-1</f>
        <v>-1.4317097918619126E-3</v>
      </c>
      <c r="D1787" s="67">
        <f>'Growth Index'!D1787/MAX('Growth Index'!D$3:D1787)-1</f>
        <v>-5.8205370629978881E-2</v>
      </c>
      <c r="E1787" s="67">
        <f>'Growth Index'!E1787/MAX('Growth Index'!E$3:E1787)-1</f>
        <v>-1.1359661545551569E-2</v>
      </c>
    </row>
    <row r="1788" spans="1:5" x14ac:dyDescent="0.25">
      <c r="A1788" s="60">
        <f>'Daily Prices'!A1788</f>
        <v>44960</v>
      </c>
      <c r="B1788" s="68">
        <f>'Growth Index'!B1788/MAX('Growth Index'!B$3:B1788)-1</f>
        <v>-3.8592735405161505E-2</v>
      </c>
      <c r="C1788" s="68">
        <f>'Growth Index'!C1788/MAX('Growth Index'!C$3:C1788)-1</f>
        <v>-2.2629600031708774E-2</v>
      </c>
      <c r="D1788" s="68">
        <f>'Growth Index'!D1788/MAX('Growth Index'!D$3:D1788)-1</f>
        <v>-6.4943109575196556E-2</v>
      </c>
      <c r="E1788" s="68">
        <f>'Growth Index'!E1788/MAX('Growth Index'!E$3:E1788)-1</f>
        <v>-1.7374762515390052E-2</v>
      </c>
    </row>
    <row r="1789" spans="1:5" x14ac:dyDescent="0.25">
      <c r="A1789" s="63">
        <f>'Daily Prices'!A1789</f>
        <v>44963</v>
      </c>
      <c r="B1789" s="67">
        <f>'Growth Index'!B1789/MAX('Growth Index'!B$3:B1789)-1</f>
        <v>-4.3886000595092733E-2</v>
      </c>
      <c r="C1789" s="67">
        <f>'Growth Index'!C1789/MAX('Growth Index'!C$3:C1789)-1</f>
        <v>-1.7683670454886835E-2</v>
      </c>
      <c r="D1789" s="67">
        <f>'Growth Index'!D1789/MAX('Growth Index'!D$3:D1789)-1</f>
        <v>-6.1067658164587257E-2</v>
      </c>
      <c r="E1789" s="67">
        <f>'Growth Index'!E1789/MAX('Growth Index'!E$3:E1789)-1</f>
        <v>-1.5786998573876887E-2</v>
      </c>
    </row>
    <row r="1790" spans="1:5" x14ac:dyDescent="0.25">
      <c r="A1790" s="60">
        <f>'Daily Prices'!A1790</f>
        <v>44965</v>
      </c>
      <c r="B1790" s="68">
        <f>'Growth Index'!B1790/MAX('Growth Index'!B$3:B1790)-1</f>
        <v>-4.1406866391115349E-2</v>
      </c>
      <c r="C1790" s="68">
        <f>'Growth Index'!C1790/MAX('Growth Index'!C$3:C1790)-1</f>
        <v>-2.0146631699003659E-2</v>
      </c>
      <c r="D1790" s="68">
        <f>'Growth Index'!D1790/MAX('Growth Index'!D$3:D1790)-1</f>
        <v>-5.7176144497448567E-2</v>
      </c>
      <c r="E1790" s="68">
        <f>'Growth Index'!E1790/MAX('Growth Index'!E$3:E1790)-1</f>
        <v>-1.4784732039190951E-2</v>
      </c>
    </row>
    <row r="1791" spans="1:5" x14ac:dyDescent="0.25">
      <c r="A1791" s="63">
        <f>'Daily Prices'!A1791</f>
        <v>44970</v>
      </c>
      <c r="B1791" s="67">
        <f>'Growth Index'!B1791/MAX('Growth Index'!B$3:B1791)-1</f>
        <v>-4.5072078824110129E-2</v>
      </c>
      <c r="C1791" s="67">
        <f>'Growth Index'!C1791/MAX('Growth Index'!C$3:C1791)-1</f>
        <v>-2.8947661329627894E-2</v>
      </c>
      <c r="D1791" s="67">
        <f>'Growth Index'!D1791/MAX('Growth Index'!D$3:D1791)-1</f>
        <v>-5.3268502001915796E-2</v>
      </c>
      <c r="E1791" s="67">
        <f>'Growth Index'!E1791/MAX('Growth Index'!E$3:E1791)-1</f>
        <v>-1.8229507425691183E-2</v>
      </c>
    </row>
    <row r="1792" spans="1:5" x14ac:dyDescent="0.25">
      <c r="A1792" s="60">
        <f>'Daily Prices'!A1792</f>
        <v>44971</v>
      </c>
      <c r="B1792" s="68">
        <f>'Growth Index'!B1792/MAX('Growth Index'!B$3:B1792)-1</f>
        <v>-3.558440109607075E-2</v>
      </c>
      <c r="C1792" s="68">
        <f>'Growth Index'!C1792/MAX('Growth Index'!C$3:C1792)-1</f>
        <v>-2.1187126932694977E-2</v>
      </c>
      <c r="D1792" s="68">
        <f>'Growth Index'!D1792/MAX('Growth Index'!D$3:D1792)-1</f>
        <v>-4.9411379326940175E-2</v>
      </c>
      <c r="E1792" s="68">
        <f>'Growth Index'!E1792/MAX('Growth Index'!E$3:E1792)-1</f>
        <v>-1.0964755828116957E-2</v>
      </c>
    </row>
    <row r="1793" spans="1:5" x14ac:dyDescent="0.25">
      <c r="A1793" s="63">
        <f>'Daily Prices'!A1793</f>
        <v>44972</v>
      </c>
      <c r="B1793" s="67">
        <f>'Growth Index'!B1793/MAX('Growth Index'!B$3:B1793)-1</f>
        <v>-3.1747265786288059E-2</v>
      </c>
      <c r="C1793" s="67">
        <f>'Growth Index'!C1793/MAX('Growth Index'!C$3:C1793)-1</f>
        <v>-4.0435718933836129E-2</v>
      </c>
      <c r="D1793" s="67">
        <f>'Growth Index'!D1793/MAX('Growth Index'!D$3:D1793)-1</f>
        <v>-4.3725441795405606E-2</v>
      </c>
      <c r="E1793" s="67">
        <f>'Growth Index'!E1793/MAX('Growth Index'!E$3:E1793)-1</f>
        <v>-1.5789304124526948E-2</v>
      </c>
    </row>
    <row r="1794" spans="1:5" x14ac:dyDescent="0.25">
      <c r="A1794" s="60">
        <f>'Daily Prices'!A1794</f>
        <v>44973</v>
      </c>
      <c r="B1794" s="68">
        <f>'Growth Index'!B1794/MAX('Growth Index'!B$3:B1794)-1</f>
        <v>-3.1045352717636754E-2</v>
      </c>
      <c r="C1794" s="68">
        <f>'Growth Index'!C1794/MAX('Growth Index'!C$3:C1794)-1</f>
        <v>-4.2419523068995768E-2</v>
      </c>
      <c r="D1794" s="68">
        <f>'Growth Index'!D1794/MAX('Growth Index'!D$3:D1794)-1</f>
        <v>-3.7262490820994976E-2</v>
      </c>
      <c r="E1794" s="68">
        <f>'Growth Index'!E1794/MAX('Growth Index'!E$3:E1794)-1</f>
        <v>-1.4393636017262401E-2</v>
      </c>
    </row>
    <row r="1795" spans="1:5" x14ac:dyDescent="0.25">
      <c r="A1795" s="63">
        <f>'Daily Prices'!A1795</f>
        <v>44974</v>
      </c>
      <c r="B1795" s="67">
        <f>'Growth Index'!B1795/MAX('Growth Index'!B$3:B1795)-1</f>
        <v>-3.6053554608188043E-2</v>
      </c>
      <c r="C1795" s="67">
        <f>'Growth Index'!C1795/MAX('Growth Index'!C$3:C1795)-1</f>
        <v>-3.9059725084876207E-2</v>
      </c>
      <c r="D1795" s="67">
        <f>'Growth Index'!D1795/MAX('Growth Index'!D$3:D1795)-1</f>
        <v>-4.3378463764470965E-2</v>
      </c>
      <c r="E1795" s="67">
        <f>'Growth Index'!E1795/MAX('Growth Index'!E$3:E1795)-1</f>
        <v>-1.6417040025256346E-2</v>
      </c>
    </row>
    <row r="1796" spans="1:5" x14ac:dyDescent="0.25">
      <c r="A1796" s="60">
        <f>'Daily Prices'!A1796</f>
        <v>44977</v>
      </c>
      <c r="B1796" s="68">
        <f>'Growth Index'!B1796/MAX('Growth Index'!B$3:B1796)-1</f>
        <v>-4.0968368244895692E-2</v>
      </c>
      <c r="C1796" s="68">
        <f>'Growth Index'!C1796/MAX('Growth Index'!C$3:C1796)-1</f>
        <v>-3.3293568189539546E-2</v>
      </c>
      <c r="D1796" s="68">
        <f>'Growth Index'!D1796/MAX('Growth Index'!D$3:D1796)-1</f>
        <v>-4.7521241731133146E-2</v>
      </c>
      <c r="E1796" s="68">
        <f>'Growth Index'!E1796/MAX('Growth Index'!E$3:E1796)-1</f>
        <v>-1.6838571308772088E-2</v>
      </c>
    </row>
    <row r="1797" spans="1:5" x14ac:dyDescent="0.25">
      <c r="A1797" s="63">
        <f>'Daily Prices'!A1797</f>
        <v>44978</v>
      </c>
      <c r="B1797" s="67">
        <f>'Growth Index'!B1797/MAX('Growth Index'!B$3:B1797)-1</f>
        <v>-4.1265756897575057E-2</v>
      </c>
      <c r="C1797" s="67">
        <f>'Growth Index'!C1797/MAX('Growth Index'!C$3:C1797)-1</f>
        <v>-3.6285387696222471E-2</v>
      </c>
      <c r="D1797" s="67">
        <f>'Growth Index'!D1797/MAX('Growth Index'!D$3:D1797)-1</f>
        <v>-4.8207435420945632E-2</v>
      </c>
      <c r="E1797" s="67">
        <f>'Growth Index'!E1797/MAX('Growth Index'!E$3:E1797)-1</f>
        <v>-1.835962031922167E-2</v>
      </c>
    </row>
    <row r="1798" spans="1:5" x14ac:dyDescent="0.25">
      <c r="A1798" s="60">
        <f>'Daily Prices'!A1798</f>
        <v>44979</v>
      </c>
      <c r="B1798" s="68">
        <f>'Growth Index'!B1798/MAX('Growth Index'!B$3:B1798)-1</f>
        <v>-5.5925658525453947E-2</v>
      </c>
      <c r="C1798" s="68">
        <f>'Growth Index'!C1798/MAX('Growth Index'!C$3:C1798)-1</f>
        <v>-3.7437821324290077E-2</v>
      </c>
      <c r="D1798" s="68">
        <f>'Growth Index'!D1798/MAX('Growth Index'!D$3:D1798)-1</f>
        <v>-6.0093955751374328E-2</v>
      </c>
      <c r="E1798" s="68">
        <f>'Growth Index'!E1798/MAX('Growth Index'!E$3:E1798)-1</f>
        <v>-2.7009998250127842E-2</v>
      </c>
    </row>
    <row r="1799" spans="1:5" x14ac:dyDescent="0.25">
      <c r="A1799" s="63">
        <f>'Daily Prices'!A1799</f>
        <v>44980</v>
      </c>
      <c r="B1799" s="67">
        <f>'Growth Index'!B1799/MAX('Growth Index'!B$3:B1799)-1</f>
        <v>-5.812494400260082E-2</v>
      </c>
      <c r="C1799" s="67">
        <f>'Growth Index'!C1799/MAX('Growth Index'!C$3:C1799)-1</f>
        <v>-4.4203826140426616E-2</v>
      </c>
      <c r="D1799" s="67">
        <f>'Growth Index'!D1799/MAX('Growth Index'!D$3:D1799)-1</f>
        <v>-6.071805046473322E-2</v>
      </c>
      <c r="E1799" s="67">
        <f>'Growth Index'!E1799/MAX('Growth Index'!E$3:E1799)-1</f>
        <v>-3.0619532367604063E-2</v>
      </c>
    </row>
    <row r="1800" spans="1:5" x14ac:dyDescent="0.25">
      <c r="A1800" s="60">
        <f>'Daily Prices'!A1800</f>
        <v>44981</v>
      </c>
      <c r="B1800" s="68">
        <f>'Growth Index'!B1800/MAX('Growth Index'!B$3:B1800)-1</f>
        <v>-6.0366736146894695E-2</v>
      </c>
      <c r="C1800" s="68">
        <f>'Growth Index'!C1800/MAX('Growth Index'!C$3:C1800)-1</f>
        <v>-4.8463689856698466E-2</v>
      </c>
      <c r="D1800" s="68">
        <f>'Growth Index'!D1800/MAX('Growth Index'!D$3:D1800)-1</f>
        <v>-6.207103191421659E-2</v>
      </c>
      <c r="E1800" s="68">
        <f>'Growth Index'!E1800/MAX('Growth Index'!E$3:E1800)-1</f>
        <v>-3.3458773882047432E-2</v>
      </c>
    </row>
    <row r="1801" spans="1:5" x14ac:dyDescent="0.25">
      <c r="A1801" s="63">
        <f>'Daily Prices'!A1801</f>
        <v>44984</v>
      </c>
      <c r="B1801" s="67">
        <f>'Growth Index'!B1801/MAX('Growth Index'!B$3:B1801)-1</f>
        <v>-6.3141204778001558E-2</v>
      </c>
      <c r="C1801" s="67">
        <f>'Growth Index'!C1801/MAX('Growth Index'!C$3:C1801)-1</f>
        <v>-4.7737483191829799E-2</v>
      </c>
      <c r="D1801" s="67">
        <f>'Growth Index'!D1801/MAX('Growth Index'!D$3:D1801)-1</f>
        <v>-6.3547435079401304E-2</v>
      </c>
      <c r="E1801" s="67">
        <f>'Growth Index'!E1801/MAX('Growth Index'!E$3:E1801)-1</f>
        <v>-3.447631919968297E-2</v>
      </c>
    </row>
    <row r="1802" spans="1:5" x14ac:dyDescent="0.25">
      <c r="A1802" s="60">
        <f>'Daily Prices'!A1802</f>
        <v>44985</v>
      </c>
      <c r="B1802" s="68">
        <f>'Growth Index'!B1802/MAX('Growth Index'!B$3:B1802)-1</f>
        <v>-6.8296204786692294E-2</v>
      </c>
      <c r="C1802" s="68">
        <f>'Growth Index'!C1802/MAX('Growth Index'!C$3:C1802)-1</f>
        <v>-4.5407543761390556E-2</v>
      </c>
      <c r="D1802" s="68">
        <f>'Growth Index'!D1802/MAX('Growth Index'!D$3:D1802)-1</f>
        <v>-6.8719503580782271E-2</v>
      </c>
      <c r="E1802" s="68">
        <f>'Growth Index'!E1802/MAX('Growth Index'!E$3:E1802)-1</f>
        <v>-3.6724971600943901E-2</v>
      </c>
    </row>
    <row r="1803" spans="1:5" x14ac:dyDescent="0.25">
      <c r="A1803" s="63">
        <f>'Daily Prices'!A1803</f>
        <v>44986</v>
      </c>
      <c r="B1803" s="67">
        <f>'Growth Index'!B1803/MAX('Growth Index'!B$3:B1803)-1</f>
        <v>-6.1201857841586382E-2</v>
      </c>
      <c r="C1803" s="67">
        <f>'Growth Index'!C1803/MAX('Growth Index'!C$3:C1803)-1</f>
        <v>-3.9692607545382064E-2</v>
      </c>
      <c r="D1803" s="67">
        <f>'Growth Index'!D1803/MAX('Growth Index'!D$3:D1803)-1</f>
        <v>-2.9421718806519892E-2</v>
      </c>
      <c r="E1803" s="67">
        <f>'Growth Index'!E1803/MAX('Growth Index'!E$3:E1803)-1</f>
        <v>-2.0023419160104416E-2</v>
      </c>
    </row>
    <row r="1804" spans="1:5" x14ac:dyDescent="0.25">
      <c r="A1804" s="60">
        <f>'Daily Prices'!A1804</f>
        <v>44987</v>
      </c>
      <c r="B1804" s="68">
        <f>'Growth Index'!B1804/MAX('Growth Index'!B$3:B1804)-1</f>
        <v>-6.9130062342584231E-2</v>
      </c>
      <c r="C1804" s="68">
        <f>'Growth Index'!C1804/MAX('Growth Index'!C$3:C1804)-1</f>
        <v>-4.2221794785267441E-2</v>
      </c>
      <c r="D1804" s="68">
        <f>'Growth Index'!D1804/MAX('Growth Index'!D$3:D1804)-1</f>
        <v>-4.8213645318591181E-2</v>
      </c>
      <c r="E1804" s="68">
        <f>'Growth Index'!E1804/MAX('Growth Index'!E$3:E1804)-1</f>
        <v>-2.9230770726080824E-2</v>
      </c>
    </row>
    <row r="1805" spans="1:5" x14ac:dyDescent="0.25">
      <c r="A1805" s="63">
        <f>'Daily Prices'!A1805</f>
        <v>44988</v>
      </c>
      <c r="B1805" s="67">
        <f>'Growth Index'!B1805/MAX('Growth Index'!B$3:B1805)-1</f>
        <v>-5.4914505502874245E-2</v>
      </c>
      <c r="C1805" s="67">
        <f>'Growth Index'!C1805/MAX('Growth Index'!C$3:C1805)-1</f>
        <v>-4.7785728133297845E-2</v>
      </c>
      <c r="D1805" s="67">
        <f>'Growth Index'!D1805/MAX('Growth Index'!D$3:D1805)-1</f>
        <v>-5.3121793170044174E-2</v>
      </c>
      <c r="E1805" s="67">
        <f>'Growth Index'!E1805/MAX('Growth Index'!E$3:E1805)-1</f>
        <v>-2.854088178188674E-2</v>
      </c>
    </row>
    <row r="1806" spans="1:5" x14ac:dyDescent="0.25">
      <c r="A1806" s="60">
        <f>'Daily Prices'!A1806</f>
        <v>44993</v>
      </c>
      <c r="B1806" s="68">
        <f>'Growth Index'!B1806/MAX('Growth Index'!B$3:B1806)-1</f>
        <v>-4.6395474130267678E-2</v>
      </c>
      <c r="C1806" s="68">
        <f>'Growth Index'!C1806/MAX('Growth Index'!C$3:C1806)-1</f>
        <v>-5.7753690199857211E-2</v>
      </c>
      <c r="D1806" s="68">
        <f>'Growth Index'!D1806/MAX('Growth Index'!D$3:D1806)-1</f>
        <v>-5.9079562068679814E-2</v>
      </c>
      <c r="E1806" s="68">
        <f>'Growth Index'!E1806/MAX('Growth Index'!E$3:E1806)-1</f>
        <v>-3.1815350572169776E-2</v>
      </c>
    </row>
    <row r="1807" spans="1:5" x14ac:dyDescent="0.25">
      <c r="A1807" s="63">
        <f>'Daily Prices'!A1807</f>
        <v>44995</v>
      </c>
      <c r="B1807" s="67">
        <f>'Growth Index'!B1807/MAX('Growth Index'!B$3:B1807)-1</f>
        <v>-6.5562346614532752E-2</v>
      </c>
      <c r="C1807" s="67">
        <f>'Growth Index'!C1807/MAX('Growth Index'!C$3:C1807)-1</f>
        <v>-3.422978597100379E-2</v>
      </c>
      <c r="D1807" s="67">
        <f>'Growth Index'!D1807/MAX('Growth Index'!D$3:D1807)-1</f>
        <v>-6.4999844614800129E-2</v>
      </c>
      <c r="E1807" s="67">
        <f>'Growth Index'!E1807/MAX('Growth Index'!E$3:E1807)-1</f>
        <v>-2.981228666007496E-2</v>
      </c>
    </row>
    <row r="1808" spans="1:5" x14ac:dyDescent="0.25">
      <c r="A1808" s="60">
        <f>'Daily Prices'!A1808</f>
        <v>44998</v>
      </c>
      <c r="B1808" s="68">
        <f>'Growth Index'!B1808/MAX('Growth Index'!B$3:B1808)-1</f>
        <v>-7.974092739434524E-2</v>
      </c>
      <c r="C1808" s="68">
        <f>'Growth Index'!C1808/MAX('Growth Index'!C$3:C1808)-1</f>
        <v>-3.4604032492030479E-3</v>
      </c>
      <c r="D1808" s="68">
        <f>'Growth Index'!D1808/MAX('Growth Index'!D$3:D1808)-1</f>
        <v>-7.0882876672985207E-2</v>
      </c>
      <c r="E1808" s="68">
        <f>'Growth Index'!E1808/MAX('Growth Index'!E$3:E1808)-1</f>
        <v>-2.369587588393085E-2</v>
      </c>
    </row>
    <row r="1809" spans="1:5" x14ac:dyDescent="0.25">
      <c r="A1809" s="63">
        <f>'Daily Prices'!A1809</f>
        <v>44999</v>
      </c>
      <c r="B1809" s="67">
        <f>'Growth Index'!B1809/MAX('Growth Index'!B$3:B1809)-1</f>
        <v>-8.5076541234073488E-2</v>
      </c>
      <c r="C1809" s="67">
        <f>'Growth Index'!C1809/MAX('Growth Index'!C$3:C1809)-1</f>
        <v>-5.96515145049481E-3</v>
      </c>
      <c r="D1809" s="67">
        <f>'Growth Index'!D1809/MAX('Growth Index'!D$3:D1809)-1</f>
        <v>-7.5038850672143886E-2</v>
      </c>
      <c r="E1809" s="67">
        <f>'Growth Index'!E1809/MAX('Growth Index'!E$3:E1809)-1</f>
        <v>-2.7685711832720949E-2</v>
      </c>
    </row>
    <row r="1810" spans="1:5" x14ac:dyDescent="0.25">
      <c r="A1810" s="60">
        <f>'Daily Prices'!A1810</f>
        <v>45000</v>
      </c>
      <c r="B1810" s="68">
        <f>'Growth Index'!B1810/MAX('Growth Index'!B$3:B1810)-1</f>
        <v>-9.0516920576844573E-2</v>
      </c>
      <c r="C1810" s="68">
        <f>'Growth Index'!C1810/MAX('Growth Index'!C$3:C1810)-1</f>
        <v>0</v>
      </c>
      <c r="D1810" s="68">
        <f>'Growth Index'!D1810/MAX('Growth Index'!D$3:D1810)-1</f>
        <v>-7.8378999368143076E-2</v>
      </c>
      <c r="E1810" s="68">
        <f>'Growth Index'!E1810/MAX('Growth Index'!E$3:E1810)-1</f>
        <v>-2.4545622397798339E-2</v>
      </c>
    </row>
    <row r="1811" spans="1:5" x14ac:dyDescent="0.25">
      <c r="A1811" s="63">
        <f>'Daily Prices'!A1811</f>
        <v>45001</v>
      </c>
      <c r="B1811" s="67">
        <f>'Growth Index'!B1811/MAX('Growth Index'!B$3:B1811)-1</f>
        <v>-8.9269531616031572E-2</v>
      </c>
      <c r="C1811" s="67">
        <f>'Growth Index'!C1811/MAX('Growth Index'!C$3:C1811)-1</f>
        <v>-2.4960028507836629E-3</v>
      </c>
      <c r="D1811" s="67">
        <f>'Growth Index'!D1811/MAX('Growth Index'!D$3:D1811)-1</f>
        <v>-7.7633811650699491E-2</v>
      </c>
      <c r="E1811" s="67">
        <f>'Growth Index'!E1811/MAX('Growth Index'!E$3:E1811)-1</f>
        <v>-2.4881541263438778E-2</v>
      </c>
    </row>
    <row r="1812" spans="1:5" x14ac:dyDescent="0.25">
      <c r="A1812" s="60">
        <f>'Daily Prices'!A1812</f>
        <v>45002</v>
      </c>
      <c r="B1812" s="68">
        <f>'Growth Index'!B1812/MAX('Growth Index'!B$3:B1812)-1</f>
        <v>-8.3658967587322275E-2</v>
      </c>
      <c r="C1812" s="68">
        <f>'Growth Index'!C1812/MAX('Growth Index'!C$3:C1812)-1</f>
        <v>0</v>
      </c>
      <c r="D1812" s="68">
        <f>'Growth Index'!D1812/MAX('Growth Index'!D$3:D1812)-1</f>
        <v>-7.0229284945810821E-2</v>
      </c>
      <c r="E1812" s="68">
        <f>'Growth Index'!E1812/MAX('Growth Index'!E$3:E1812)-1</f>
        <v>-1.3459859505868033E-2</v>
      </c>
    </row>
    <row r="1813" spans="1:5" x14ac:dyDescent="0.25">
      <c r="A1813" s="63">
        <f>'Daily Prices'!A1813</f>
        <v>45005</v>
      </c>
      <c r="B1813" s="67">
        <f>'Growth Index'!B1813/MAX('Growth Index'!B$3:B1813)-1</f>
        <v>-8.9362603835175025E-2</v>
      </c>
      <c r="C1813" s="67">
        <f>'Growth Index'!C1813/MAX('Growth Index'!C$3:C1813)-1</f>
        <v>0</v>
      </c>
      <c r="D1813" s="67">
        <f>'Growth Index'!D1813/MAX('Growth Index'!D$3:D1813)-1</f>
        <v>-7.7440528586487534E-2</v>
      </c>
      <c r="E1813" s="67">
        <f>'Growth Index'!E1813/MAX('Growth Index'!E$3:E1813)-1</f>
        <v>-1.6160017229841728E-2</v>
      </c>
    </row>
    <row r="1814" spans="1:5" x14ac:dyDescent="0.25">
      <c r="A1814" s="60">
        <f>'Daily Prices'!A1814</f>
        <v>45006</v>
      </c>
      <c r="B1814" s="68">
        <f>'Growth Index'!B1814/MAX('Growth Index'!B$3:B1814)-1</f>
        <v>-8.2319296494115513E-2</v>
      </c>
      <c r="C1814" s="68">
        <f>'Growth Index'!C1814/MAX('Growth Index'!C$3:C1814)-1</f>
        <v>-7.4799321369654059E-3</v>
      </c>
      <c r="D1814" s="68">
        <f>'Growth Index'!D1814/MAX('Growth Index'!D$3:D1814)-1</f>
        <v>-7.270237668307622E-2</v>
      </c>
      <c r="E1814" s="68">
        <f>'Growth Index'!E1814/MAX('Growth Index'!E$3:E1814)-1</f>
        <v>-1.5304928031687592E-2</v>
      </c>
    </row>
    <row r="1815" spans="1:5" x14ac:dyDescent="0.25">
      <c r="A1815" s="63">
        <f>'Daily Prices'!A1815</f>
        <v>45007</v>
      </c>
      <c r="B1815" s="67">
        <f>'Growth Index'!B1815/MAX('Growth Index'!B$3:B1815)-1</f>
        <v>-8.0108475750419572E-2</v>
      </c>
      <c r="C1815" s="67">
        <f>'Growth Index'!C1815/MAX('Growth Index'!C$3:C1815)-1</f>
        <v>-9.0811532680168394E-3</v>
      </c>
      <c r="D1815" s="67">
        <f>'Growth Index'!D1815/MAX('Growth Index'!D$3:D1815)-1</f>
        <v>-7.15993436138187E-2</v>
      </c>
      <c r="E1815" s="67">
        <f>'Growth Index'!E1815/MAX('Growth Index'!E$3:E1815)-1</f>
        <v>-1.4877294150870912E-2</v>
      </c>
    </row>
    <row r="1816" spans="1:5" x14ac:dyDescent="0.25">
      <c r="A1816" s="60">
        <f>'Daily Prices'!A1816</f>
        <v>45008</v>
      </c>
      <c r="B1816" s="68">
        <f>'Growth Index'!B1816/MAX('Growth Index'!B$3:B1816)-1</f>
        <v>-8.4680075702951108E-2</v>
      </c>
      <c r="C1816" s="68">
        <f>'Growth Index'!C1816/MAX('Growth Index'!C$3:C1816)-1</f>
        <v>-3.8357206670125432E-4</v>
      </c>
      <c r="D1816" s="68">
        <f>'Growth Index'!D1816/MAX('Growth Index'!D$3:D1816)-1</f>
        <v>-7.641511923779698E-2</v>
      </c>
      <c r="E1816" s="68">
        <f>'Growth Index'!E1816/MAX('Growth Index'!E$3:E1816)-1</f>
        <v>-1.4420346385820015E-2</v>
      </c>
    </row>
    <row r="1817" spans="1:5" x14ac:dyDescent="0.25">
      <c r="A1817" s="63">
        <f>'Daily Prices'!A1817</f>
        <v>45009</v>
      </c>
      <c r="B1817" s="67">
        <f>'Growth Index'!B1817/MAX('Growth Index'!B$3:B1817)-1</f>
        <v>-9.0972010544812854E-2</v>
      </c>
      <c r="C1817" s="67">
        <f>'Growth Index'!C1817/MAX('Growth Index'!C$3:C1817)-1</f>
        <v>0</v>
      </c>
      <c r="D1817" s="67">
        <f>'Growth Index'!D1817/MAX('Growth Index'!D$3:D1817)-1</f>
        <v>-8.0965421737436039E-2</v>
      </c>
      <c r="E1817" s="67">
        <f>'Growth Index'!E1817/MAX('Growth Index'!E$3:E1817)-1</f>
        <v>-1.3632004143379506E-2</v>
      </c>
    </row>
    <row r="1818" spans="1:5" x14ac:dyDescent="0.25">
      <c r="A1818" s="60">
        <f>'Daily Prices'!A1818</f>
        <v>45012</v>
      </c>
      <c r="B1818" s="68">
        <f>'Growth Index'!B1818/MAX('Growth Index'!B$3:B1818)-1</f>
        <v>-8.8968982616352332E-2</v>
      </c>
      <c r="C1818" s="68">
        <f>'Growth Index'!C1818/MAX('Growth Index'!C$3:C1818)-1</f>
        <v>-2.6825485578104713E-2</v>
      </c>
      <c r="D1818" s="68">
        <f>'Growth Index'!D1818/MAX('Growth Index'!D$3:D1818)-1</f>
        <v>-8.0561002153281769E-2</v>
      </c>
      <c r="E1818" s="68">
        <f>'Growth Index'!E1818/MAX('Growth Index'!E$3:E1818)-1</f>
        <v>-2.3433675860180192E-2</v>
      </c>
    </row>
    <row r="1819" spans="1:5" x14ac:dyDescent="0.25">
      <c r="A1819" s="63">
        <f>'Daily Prices'!A1819</f>
        <v>45013</v>
      </c>
      <c r="B1819" s="67">
        <f>'Growth Index'!B1819/MAX('Growth Index'!B$3:B1819)-1</f>
        <v>-8.9603264259208171E-2</v>
      </c>
      <c r="C1819" s="67">
        <f>'Growth Index'!C1819/MAX('Growth Index'!C$3:C1819)-1</f>
        <v>-1.8250167852204902E-2</v>
      </c>
      <c r="D1819" s="67">
        <f>'Growth Index'!D1819/MAX('Growth Index'!D$3:D1819)-1</f>
        <v>-8.4004390397635076E-2</v>
      </c>
      <c r="E1819" s="67">
        <f>'Growth Index'!E1819/MAX('Growth Index'!E$3:E1819)-1</f>
        <v>-2.1292767087272013E-2</v>
      </c>
    </row>
    <row r="1820" spans="1:5" x14ac:dyDescent="0.25">
      <c r="A1820" s="60">
        <f>'Daily Prices'!A1820</f>
        <v>45014</v>
      </c>
      <c r="B1820" s="68">
        <f>'Growth Index'!B1820/MAX('Growth Index'!B$3:B1820)-1</f>
        <v>-8.413001730763936E-2</v>
      </c>
      <c r="C1820" s="68">
        <f>'Growth Index'!C1820/MAX('Growth Index'!C$3:C1820)-1</f>
        <v>-1.5954604775940351E-2</v>
      </c>
      <c r="D1820" s="68">
        <f>'Growth Index'!D1820/MAX('Growth Index'!D$3:D1820)-1</f>
        <v>-7.5385828703078417E-2</v>
      </c>
      <c r="E1820" s="68">
        <f>'Growth Index'!E1820/MAX('Growth Index'!E$3:E1820)-1</f>
        <v>-1.5849626230116209E-2</v>
      </c>
    </row>
    <row r="1821" spans="1:5" x14ac:dyDescent="0.25">
      <c r="A1821" s="63">
        <f>'Daily Prices'!A1821</f>
        <v>45016</v>
      </c>
      <c r="B1821" s="67">
        <f>'Growth Index'!B1821/MAX('Growth Index'!B$3:B1821)-1</f>
        <v>-6.7831633777724387E-2</v>
      </c>
      <c r="C1821" s="67">
        <f>'Growth Index'!C1821/MAX('Growth Index'!C$3:C1821)-1</f>
        <v>-1.016592589273313E-2</v>
      </c>
      <c r="D1821" s="67">
        <f>'Growth Index'!D1821/MAX('Growth Index'!D$3:D1821)-1</f>
        <v>-6.2463807940285498E-2</v>
      </c>
      <c r="E1821" s="67">
        <f>'Growth Index'!E1821/MAX('Growth Index'!E$3:E1821)-1</f>
        <v>-4.1536449166761358E-3</v>
      </c>
    </row>
    <row r="1822" spans="1:5" x14ac:dyDescent="0.25">
      <c r="A1822" s="60">
        <f>'Daily Prices'!A1822</f>
        <v>45021</v>
      </c>
      <c r="B1822" s="68">
        <f>'Growth Index'!B1822/MAX('Growth Index'!B$3:B1822)-1</f>
        <v>-5.6805341112842411E-2</v>
      </c>
      <c r="C1822" s="68">
        <f>'Growth Index'!C1822/MAX('Growth Index'!C$3:C1822)-1</f>
        <v>0</v>
      </c>
      <c r="D1822" s="68">
        <f>'Growth Index'!D1822/MAX('Growth Index'!D$3:D1822)-1</f>
        <v>-1.9794824981797077E-2</v>
      </c>
      <c r="E1822" s="68">
        <f>'Growth Index'!E1822/MAX('Growth Index'!E$3:E1822)-1</f>
        <v>0</v>
      </c>
    </row>
    <row r="1823" spans="1:5" x14ac:dyDescent="0.25">
      <c r="A1823" s="63">
        <f>'Daily Prices'!A1823</f>
        <v>45026</v>
      </c>
      <c r="B1823" s="67">
        <f>'Growth Index'!B1823/MAX('Growth Index'!B$3:B1823)-1</f>
        <v>-5.4321308371015231E-2</v>
      </c>
      <c r="C1823" s="67">
        <f>'Growth Index'!C1823/MAX('Growth Index'!C$3:C1823)-1</f>
        <v>-1.5438816317956183E-2</v>
      </c>
      <c r="D1823" s="67">
        <f>'Growth Index'!D1823/MAX('Growth Index'!D$3:D1823)-1</f>
        <v>-2.81540535565169E-2</v>
      </c>
      <c r="E1823" s="67">
        <f>'Growth Index'!E1823/MAX('Growth Index'!E$3:E1823)-1</f>
        <v>-7.9438471911121855E-3</v>
      </c>
    </row>
    <row r="1824" spans="1:5" x14ac:dyDescent="0.25">
      <c r="A1824" s="60">
        <f>'Daily Prices'!A1824</f>
        <v>45028</v>
      </c>
      <c r="B1824" s="68">
        <f>'Growth Index'!B1824/MAX('Growth Index'!B$3:B1824)-1</f>
        <v>-4.5689452610516601E-2</v>
      </c>
      <c r="C1824" s="68">
        <f>'Growth Index'!C1824/MAX('Growth Index'!C$3:C1824)-1</f>
        <v>-1.0658236495083462E-2</v>
      </c>
      <c r="D1824" s="68">
        <f>'Growth Index'!D1824/MAX('Growth Index'!D$3:D1824)-1</f>
        <v>-3.6441994298708535E-2</v>
      </c>
      <c r="E1824" s="68">
        <f>'Growth Index'!E1824/MAX('Growth Index'!E$3:E1824)-1</f>
        <v>-5.8385942930123669E-3</v>
      </c>
    </row>
    <row r="1825" spans="1:5" x14ac:dyDescent="0.25">
      <c r="A1825" s="63">
        <f>'Daily Prices'!A1825</f>
        <v>45029</v>
      </c>
      <c r="B1825" s="67">
        <f>'Growth Index'!B1825/MAX('Growth Index'!B$3:B1825)-1</f>
        <v>-4.5085352281508562E-2</v>
      </c>
      <c r="C1825" s="67">
        <f>'Growth Index'!C1825/MAX('Growth Index'!C$3:C1825)-1</f>
        <v>0</v>
      </c>
      <c r="D1825" s="67">
        <f>'Growth Index'!D1825/MAX('Growth Index'!D$3:D1825)-1</f>
        <v>-4.465925515382696E-2</v>
      </c>
      <c r="E1825" s="67">
        <f>'Growth Index'!E1825/MAX('Growth Index'!E$3:E1825)-1</f>
        <v>-1.7126973514717259E-3</v>
      </c>
    </row>
    <row r="1826" spans="1:5" x14ac:dyDescent="0.25">
      <c r="A1826" s="60">
        <f>'Daily Prices'!A1826</f>
        <v>45033</v>
      </c>
      <c r="B1826" s="68">
        <f>'Growth Index'!B1826/MAX('Growth Index'!B$3:B1826)-1</f>
        <v>-5.3306204914686073E-2</v>
      </c>
      <c r="C1826" s="68">
        <f>'Growth Index'!C1826/MAX('Growth Index'!C$3:C1826)-1</f>
        <v>-2.1726543582775482E-2</v>
      </c>
      <c r="D1826" s="68">
        <f>'Growth Index'!D1826/MAX('Growth Index'!D$3:D1826)-1</f>
        <v>-5.1589500926050857E-2</v>
      </c>
      <c r="E1826" s="68">
        <f>'Growth Index'!E1826/MAX('Growth Index'!E$3:E1826)-1</f>
        <v>-1.513924141190115E-2</v>
      </c>
    </row>
    <row r="1827" spans="1:5" x14ac:dyDescent="0.25">
      <c r="A1827" s="63">
        <f>'Daily Prices'!A1827</f>
        <v>45034</v>
      </c>
      <c r="B1827" s="67">
        <f>'Growth Index'!B1827/MAX('Growth Index'!B$3:B1827)-1</f>
        <v>-5.6209615703383786E-2</v>
      </c>
      <c r="C1827" s="67">
        <f>'Growth Index'!C1827/MAX('Growth Index'!C$3:C1827)-1</f>
        <v>-1.8935796318000908E-2</v>
      </c>
      <c r="D1827" s="67">
        <f>'Growth Index'!D1827/MAX('Growth Index'!D$3:D1827)-1</f>
        <v>-5.088234883168552E-2</v>
      </c>
      <c r="E1827" s="67">
        <f>'Growth Index'!E1827/MAX('Growth Index'!E$3:E1827)-1</f>
        <v>-1.4701266236039179E-2</v>
      </c>
    </row>
    <row r="1828" spans="1:5" x14ac:dyDescent="0.25">
      <c r="A1828" s="60">
        <f>'Daily Prices'!A1828</f>
        <v>45035</v>
      </c>
      <c r="B1828" s="68">
        <f>'Growth Index'!B1828/MAX('Growth Index'!B$3:B1828)-1</f>
        <v>-5.8725409932558481E-2</v>
      </c>
      <c r="C1828" s="68">
        <f>'Growth Index'!C1828/MAX('Growth Index'!C$3:C1828)-1</f>
        <v>-2.22920918388686E-2</v>
      </c>
      <c r="D1828" s="68">
        <f>'Growth Index'!D1828/MAX('Growth Index'!D$3:D1828)-1</f>
        <v>-5.4994077310120737E-2</v>
      </c>
      <c r="E1828" s="68">
        <f>'Growth Index'!E1828/MAX('Growth Index'!E$3:E1828)-1</f>
        <v>-1.8118052324206713E-2</v>
      </c>
    </row>
    <row r="1829" spans="1:5" x14ac:dyDescent="0.25">
      <c r="A1829" s="63">
        <f>'Daily Prices'!A1829</f>
        <v>45036</v>
      </c>
      <c r="B1829" s="67">
        <f>'Growth Index'!B1829/MAX('Growth Index'!B$3:B1829)-1</f>
        <v>-5.7705407938379638E-2</v>
      </c>
      <c r="C1829" s="67">
        <f>'Growth Index'!C1829/MAX('Growth Index'!C$3:C1829)-1</f>
        <v>-1.5404152748589639E-2</v>
      </c>
      <c r="D1829" s="67">
        <f>'Growth Index'!D1829/MAX('Growth Index'!D$3:D1829)-1</f>
        <v>-5.3188549569731958E-2</v>
      </c>
      <c r="E1829" s="67">
        <f>'Growth Index'!E1829/MAX('Growth Index'!E$3:E1829)-1</f>
        <v>-1.4469117636805584E-2</v>
      </c>
    </row>
    <row r="1830" spans="1:5" x14ac:dyDescent="0.25">
      <c r="A1830" s="60">
        <f>'Daily Prices'!A1830</f>
        <v>45037</v>
      </c>
      <c r="B1830" s="68">
        <f>'Growth Index'!B1830/MAX('Growth Index'!B$3:B1830)-1</f>
        <v>-5.7346550536554686E-2</v>
      </c>
      <c r="C1830" s="68">
        <f>'Growth Index'!C1830/MAX('Growth Index'!C$3:C1830)-1</f>
        <v>-3.1996596311499315E-2</v>
      </c>
      <c r="D1830" s="68">
        <f>'Growth Index'!D1830/MAX('Growth Index'!D$3:D1830)-1</f>
        <v>-5.4022228328621691E-2</v>
      </c>
      <c r="E1830" s="68">
        <f>'Growth Index'!E1830/MAX('Growth Index'!E$3:E1830)-1</f>
        <v>-2.1260132494033579E-2</v>
      </c>
    </row>
    <row r="1831" spans="1:5" x14ac:dyDescent="0.25">
      <c r="A1831" s="63">
        <f>'Daily Prices'!A1831</f>
        <v>45040</v>
      </c>
      <c r="B1831" s="67">
        <f>'Growth Index'!B1831/MAX('Growth Index'!B$3:B1831)-1</f>
        <v>-5.1009422732595899E-2</v>
      </c>
      <c r="C1831" s="67">
        <f>'Growth Index'!C1831/MAX('Growth Index'!C$3:C1831)-1</f>
        <v>-3.1219184104454456E-2</v>
      </c>
      <c r="D1831" s="67">
        <f>'Growth Index'!D1831/MAX('Growth Index'!D$3:D1831)-1</f>
        <v>-4.7247229997531837E-2</v>
      </c>
      <c r="E1831" s="67">
        <f>'Growth Index'!E1831/MAX('Growth Index'!E$3:E1831)-1</f>
        <v>-1.6868910201700005E-2</v>
      </c>
    </row>
    <row r="1832" spans="1:5" x14ac:dyDescent="0.25">
      <c r="A1832" s="60">
        <f>'Daily Prices'!A1832</f>
        <v>45041</v>
      </c>
      <c r="B1832" s="68">
        <f>'Growth Index'!B1832/MAX('Growth Index'!B$3:B1832)-1</f>
        <v>-4.9830455284327946E-2</v>
      </c>
      <c r="C1832" s="68">
        <f>'Growth Index'!C1832/MAX('Growth Index'!C$3:C1832)-1</f>
        <v>-2.5674384769795444E-2</v>
      </c>
      <c r="D1832" s="68">
        <f>'Growth Index'!D1832/MAX('Growth Index'!D$3:D1832)-1</f>
        <v>-4.4788110529968561E-2</v>
      </c>
      <c r="E1832" s="68">
        <f>'Growth Index'!E1832/MAX('Growth Index'!E$3:E1832)-1</f>
        <v>-1.3490464208987585E-2</v>
      </c>
    </row>
    <row r="1833" spans="1:5" x14ac:dyDescent="0.25">
      <c r="A1833" s="63">
        <f>'Daily Prices'!A1833</f>
        <v>45042</v>
      </c>
      <c r="B1833" s="67">
        <f>'Growth Index'!B1833/MAX('Growth Index'!B$3:B1833)-1</f>
        <v>-4.7146214560064958E-2</v>
      </c>
      <c r="C1833" s="67">
        <f>'Growth Index'!C1833/MAX('Growth Index'!C$3:C1833)-1</f>
        <v>-2.1161592968291676E-2</v>
      </c>
      <c r="D1833" s="67">
        <f>'Growth Index'!D1833/MAX('Growth Index'!D$3:D1833)-1</f>
        <v>-4.1406045024863336E-2</v>
      </c>
      <c r="E1833" s="67">
        <f>'Growth Index'!E1833/MAX('Growth Index'!E$3:E1833)-1</f>
        <v>-9.7788402473424352E-3</v>
      </c>
    </row>
    <row r="1834" spans="1:5" x14ac:dyDescent="0.25">
      <c r="A1834" s="60">
        <f>'Daily Prices'!A1834</f>
        <v>45043</v>
      </c>
      <c r="B1834" s="68">
        <f>'Growth Index'!B1834/MAX('Growth Index'!B$3:B1834)-1</f>
        <v>-4.1634569392448806E-2</v>
      </c>
      <c r="C1834" s="68">
        <f>'Growth Index'!C1834/MAX('Growth Index'!C$3:C1834)-1</f>
        <v>-2.9782692729259597E-2</v>
      </c>
      <c r="D1834" s="68">
        <f>'Growth Index'!D1834/MAX('Growth Index'!D$3:D1834)-1</f>
        <v>-3.6270459672148925E-2</v>
      </c>
      <c r="E1834" s="68">
        <f>'Growth Index'!E1834/MAX('Growth Index'!E$3:E1834)-1</f>
        <v>-9.9575364724080462E-3</v>
      </c>
    </row>
    <row r="1835" spans="1:5" x14ac:dyDescent="0.25">
      <c r="A1835" s="63">
        <f>'Daily Prices'!A1835</f>
        <v>45044</v>
      </c>
      <c r="B1835" s="67">
        <f>'Growth Index'!B1835/MAX('Growth Index'!B$3:B1835)-1</f>
        <v>-3.4317417983858456E-2</v>
      </c>
      <c r="C1835" s="67">
        <f>'Growth Index'!C1835/MAX('Growth Index'!C$3:C1835)-1</f>
        <v>-3.1549799443428617E-2</v>
      </c>
      <c r="D1835" s="67">
        <f>'Growth Index'!D1835/MAX('Growth Index'!D$3:D1835)-1</f>
        <v>-3.0485940015494095E-2</v>
      </c>
      <c r="E1835" s="67">
        <f>'Growth Index'!E1835/MAX('Growth Index'!E$3:E1835)-1</f>
        <v>-6.6283839045249149E-3</v>
      </c>
    </row>
    <row r="1836" spans="1:5" x14ac:dyDescent="0.25">
      <c r="A1836" s="60">
        <f>'Daily Prices'!A1836</f>
        <v>45050</v>
      </c>
      <c r="B1836" s="68">
        <f>'Growth Index'!B1836/MAX('Growth Index'!B$3:B1836)-1</f>
        <v>-2.4254715119209402E-2</v>
      </c>
      <c r="C1836" s="68">
        <f>'Growth Index'!C1836/MAX('Growth Index'!C$3:C1836)-1</f>
        <v>-1.6375977771544425E-3</v>
      </c>
      <c r="D1836" s="68">
        <f>'Growth Index'!D1836/MAX('Growth Index'!D$3:D1836)-1</f>
        <v>-5.6762345664637781E-2</v>
      </c>
      <c r="E1836" s="68">
        <f>'Growth Index'!E1836/MAX('Growth Index'!E$3:E1836)-1</f>
        <v>0</v>
      </c>
    </row>
    <row r="1837" spans="1:5" x14ac:dyDescent="0.25">
      <c r="A1837" s="63">
        <f>'Daily Prices'!A1837</f>
        <v>45051</v>
      </c>
      <c r="B1837" s="67">
        <f>'Growth Index'!B1837/MAX('Growth Index'!B$3:B1837)-1</f>
        <v>-3.5236288874044619E-2</v>
      </c>
      <c r="C1837" s="67">
        <f>'Growth Index'!C1837/MAX('Growth Index'!C$3:C1837)-1</f>
        <v>-2.3232480913119136E-2</v>
      </c>
      <c r="D1837" s="67">
        <f>'Growth Index'!D1837/MAX('Growth Index'!D$3:D1837)-1</f>
        <v>-2.8806938939629156E-2</v>
      </c>
      <c r="E1837" s="67">
        <f>'Growth Index'!E1837/MAX('Growth Index'!E$3:E1837)-1</f>
        <v>-3.1371729976503726E-3</v>
      </c>
    </row>
    <row r="1838" spans="1:5" x14ac:dyDescent="0.25">
      <c r="A1838" s="60">
        <f>'Daily Prices'!A1838</f>
        <v>45055</v>
      </c>
      <c r="B1838" s="68">
        <f>'Growth Index'!B1838/MAX('Growth Index'!B$3:B1838)-1</f>
        <v>-2.4063830160422683E-2</v>
      </c>
      <c r="C1838" s="68">
        <f>'Growth Index'!C1838/MAX('Growth Index'!C$3:C1838)-1</f>
        <v>-4.2851501120330093E-3</v>
      </c>
      <c r="D1838" s="68">
        <f>'Growth Index'!D1838/MAX('Growth Index'!D$3:D1838)-1</f>
        <v>-2.4099246205527836E-2</v>
      </c>
      <c r="E1838" s="68">
        <f>'Growth Index'!E1838/MAX('Growth Index'!E$3:E1838)-1</f>
        <v>0</v>
      </c>
    </row>
    <row r="1839" spans="1:5" x14ac:dyDescent="0.25">
      <c r="A1839" s="63">
        <f>'Daily Prices'!A1839</f>
        <v>45056</v>
      </c>
      <c r="B1839" s="67">
        <f>'Growth Index'!B1839/MAX('Growth Index'!B$3:B1839)-1</f>
        <v>-2.1237373821169747E-2</v>
      </c>
      <c r="C1839" s="67">
        <f>'Growth Index'!C1839/MAX('Growth Index'!C$3:C1839)-1</f>
        <v>-2.3447870949566685E-3</v>
      </c>
      <c r="D1839" s="67">
        <f>'Growth Index'!D1839/MAX('Growth Index'!D$3:D1839)-1</f>
        <v>-1.9368733733755583E-2</v>
      </c>
      <c r="E1839" s="67">
        <f>'Growth Index'!E1839/MAX('Growth Index'!E$3:E1839)-1</f>
        <v>0</v>
      </c>
    </row>
    <row r="1840" spans="1:5" x14ac:dyDescent="0.25">
      <c r="A1840" s="60">
        <f>'Daily Prices'!A1840</f>
        <v>45058</v>
      </c>
      <c r="B1840" s="68">
        <f>'Growth Index'!B1840/MAX('Growth Index'!B$3:B1840)-1</f>
        <v>-1.9851561661766159E-2</v>
      </c>
      <c r="C1840" s="68">
        <f>'Growth Index'!C1840/MAX('Growth Index'!C$3:C1840)-1</f>
        <v>-7.7433435275054974E-3</v>
      </c>
      <c r="D1840" s="68">
        <f>'Growth Index'!D1840/MAX('Growth Index'!D$3:D1840)-1</f>
        <v>-1.4615290909525291E-2</v>
      </c>
      <c r="E1840" s="68">
        <f>'Growth Index'!E1840/MAX('Growth Index'!E$3:E1840)-1</f>
        <v>-2.8553449137147524E-4</v>
      </c>
    </row>
    <row r="1841" spans="1:5" x14ac:dyDescent="0.25">
      <c r="A1841" s="63">
        <f>'Daily Prices'!A1841</f>
        <v>45061</v>
      </c>
      <c r="B1841" s="67">
        <f>'Growth Index'!B1841/MAX('Growth Index'!B$3:B1841)-1</f>
        <v>-1.4829612261765934E-2</v>
      </c>
      <c r="C1841" s="67">
        <f>'Growth Index'!C1841/MAX('Growth Index'!C$3:C1841)-1</f>
        <v>-7.4017315828971419E-3</v>
      </c>
      <c r="D1841" s="67">
        <f>'Growth Index'!D1841/MAX('Growth Index'!D$3:D1841)-1</f>
        <v>-9.8388065818709736E-3</v>
      </c>
      <c r="E1841" s="67">
        <f>'Growth Index'!E1841/MAX('Growth Index'!E$3:E1841)-1</f>
        <v>0</v>
      </c>
    </row>
    <row r="1842" spans="1:5" x14ac:dyDescent="0.25">
      <c r="A1842" s="60">
        <f>'Daily Prices'!A1842</f>
        <v>45062</v>
      </c>
      <c r="B1842" s="68">
        <f>'Growth Index'!B1842/MAX('Growth Index'!B$3:B1842)-1</f>
        <v>-2.1359521232711232E-2</v>
      </c>
      <c r="C1842" s="68">
        <f>'Growth Index'!C1842/MAX('Growth Index'!C$3:C1842)-1</f>
        <v>-1.272552304996033E-2</v>
      </c>
      <c r="D1842" s="68">
        <f>'Growth Index'!D1842/MAX('Growth Index'!D$3:D1842)-1</f>
        <v>-1.0618148736364019E-2</v>
      </c>
      <c r="E1842" s="68">
        <f>'Growth Index'!E1842/MAX('Growth Index'!E$3:E1842)-1</f>
        <v>-4.3699828705862087E-3</v>
      </c>
    </row>
    <row r="1843" spans="1:5" x14ac:dyDescent="0.25">
      <c r="A1843" s="63">
        <f>'Daily Prices'!A1843</f>
        <v>45063</v>
      </c>
      <c r="B1843" s="67">
        <f>'Growth Index'!B1843/MAX('Growth Index'!B$3:B1843)-1</f>
        <v>-2.7235080357352004E-2</v>
      </c>
      <c r="C1843" s="67">
        <f>'Growth Index'!C1843/MAX('Growth Index'!C$3:C1843)-1</f>
        <v>-2.8283508749113562E-2</v>
      </c>
      <c r="D1843" s="67">
        <f>'Growth Index'!D1843/MAX('Growth Index'!D$3:D1843)-1</f>
        <v>-1.4608784210714765E-2</v>
      </c>
      <c r="E1843" s="67">
        <f>'Growth Index'!E1843/MAX('Growth Index'!E$3:E1843)-1</f>
        <v>-1.364386496066794E-2</v>
      </c>
    </row>
    <row r="1844" spans="1:5" x14ac:dyDescent="0.25">
      <c r="A1844" s="60">
        <f>'Daily Prices'!A1844</f>
        <v>45064</v>
      </c>
      <c r="B1844" s="68">
        <f>'Growth Index'!B1844/MAX('Growth Index'!B$3:B1844)-1</f>
        <v>-2.9271923998710148E-2</v>
      </c>
      <c r="C1844" s="68">
        <f>'Growth Index'!C1844/MAX('Growth Index'!C$3:C1844)-1</f>
        <v>-3.0442967180629887E-2</v>
      </c>
      <c r="D1844" s="68">
        <f>'Growth Index'!D1844/MAX('Growth Index'!D$3:D1844)-1</f>
        <v>-1.8351800016456643E-2</v>
      </c>
      <c r="E1844" s="68">
        <f>'Growth Index'!E1844/MAX('Growth Index'!E$3:E1844)-1</f>
        <v>-1.6264256765965102E-2</v>
      </c>
    </row>
    <row r="1845" spans="1:5" x14ac:dyDescent="0.25">
      <c r="A1845" s="63">
        <f>'Daily Prices'!A1845</f>
        <v>45065</v>
      </c>
      <c r="B1845" s="67">
        <f>'Growth Index'!B1845/MAX('Growth Index'!B$3:B1845)-1</f>
        <v>-2.4563955073138022E-2</v>
      </c>
      <c r="C1845" s="67">
        <f>'Growth Index'!C1845/MAX('Growth Index'!C$3:C1845)-1</f>
        <v>-2.8996973303827445E-2</v>
      </c>
      <c r="D1845" s="67">
        <f>'Growth Index'!D1845/MAX('Growth Index'!D$3:D1845)-1</f>
        <v>-1.5003888948400879E-2</v>
      </c>
      <c r="E1845" s="67">
        <f>'Growth Index'!E1845/MAX('Growth Index'!E$3:E1845)-1</f>
        <v>-1.323957501062889E-2</v>
      </c>
    </row>
    <row r="1846" spans="1:5" x14ac:dyDescent="0.25">
      <c r="A1846" s="60">
        <f>'Daily Prices'!A1846</f>
        <v>45068</v>
      </c>
      <c r="B1846" s="68">
        <f>'Growth Index'!B1846/MAX('Growth Index'!B$3:B1846)-1</f>
        <v>-2.0866349083395463E-2</v>
      </c>
      <c r="C1846" s="68">
        <f>'Growth Index'!C1846/MAX('Growth Index'!C$3:C1846)-1</f>
        <v>-2.4340687751622014E-2</v>
      </c>
      <c r="D1846" s="68">
        <f>'Growth Index'!D1846/MAX('Growth Index'!D$3:D1846)-1</f>
        <v>-1.0906908976873297E-2</v>
      </c>
      <c r="E1846" s="68">
        <f>'Growth Index'!E1846/MAX('Growth Index'!E$3:E1846)-1</f>
        <v>-8.9933803858394112E-3</v>
      </c>
    </row>
    <row r="1847" spans="1:5" x14ac:dyDescent="0.25">
      <c r="A1847" s="63">
        <f>'Daily Prices'!A1847</f>
        <v>45069</v>
      </c>
      <c r="B1847" s="67">
        <f>'Growth Index'!B1847/MAX('Growth Index'!B$3:B1847)-1</f>
        <v>-2.0580179662565423E-2</v>
      </c>
      <c r="C1847" s="67">
        <f>'Growth Index'!C1847/MAX('Growth Index'!C$3:C1847)-1</f>
        <v>-2.4758259944935967E-2</v>
      </c>
      <c r="D1847" s="67">
        <f>'Growth Index'!D1847/MAX('Growth Index'!D$3:D1847)-1</f>
        <v>-9.9032342699416631E-3</v>
      </c>
      <c r="E1847" s="67">
        <f>'Growth Index'!E1847/MAX('Growth Index'!E$3:E1847)-1</f>
        <v>-8.7744598728037859E-3</v>
      </c>
    </row>
    <row r="1848" spans="1:5" x14ac:dyDescent="0.25">
      <c r="A1848" s="60">
        <f>'Daily Prices'!A1848</f>
        <v>45070</v>
      </c>
      <c r="B1848" s="68">
        <f>'Growth Index'!B1848/MAX('Growth Index'!B$3:B1848)-1</f>
        <v>-2.3867098559686495E-2</v>
      </c>
      <c r="C1848" s="68">
        <f>'Growth Index'!C1848/MAX('Growth Index'!C$3:C1848)-1</f>
        <v>-2.6783786891520167E-2</v>
      </c>
      <c r="D1848" s="68">
        <f>'Growth Index'!D1848/MAX('Growth Index'!D$3:D1848)-1</f>
        <v>-1.1951724255705676E-2</v>
      </c>
      <c r="E1848" s="68">
        <f>'Growth Index'!E1848/MAX('Growth Index'!E$3:E1848)-1</f>
        <v>-1.1211158899982476E-2</v>
      </c>
    </row>
    <row r="1849" spans="1:5" x14ac:dyDescent="0.25">
      <c r="A1849" s="63">
        <f>'Daily Prices'!A1849</f>
        <v>45071</v>
      </c>
      <c r="B1849" s="67">
        <f>'Growth Index'!B1849/MAX('Growth Index'!B$3:B1849)-1</f>
        <v>-2.2305255072395447E-2</v>
      </c>
      <c r="C1849" s="67">
        <f>'Growth Index'!C1849/MAX('Growth Index'!C$3:C1849)-1</f>
        <v>-3.6493670138646572E-2</v>
      </c>
      <c r="D1849" s="67">
        <f>'Growth Index'!D1849/MAX('Growth Index'!D$3:D1849)-1</f>
        <v>-1.137109882586429E-2</v>
      </c>
      <c r="E1849" s="67">
        <f>'Growth Index'!E1849/MAX('Growth Index'!E$3:E1849)-1</f>
        <v>-1.4508313911376636E-2</v>
      </c>
    </row>
    <row r="1850" spans="1:5" x14ac:dyDescent="0.25">
      <c r="A1850" s="60">
        <f>'Daily Prices'!A1850</f>
        <v>45072</v>
      </c>
      <c r="B1850" s="68">
        <f>'Growth Index'!B1850/MAX('Growth Index'!B$3:B1850)-1</f>
        <v>-1.2364857636637638E-2</v>
      </c>
      <c r="C1850" s="68">
        <f>'Growth Index'!C1850/MAX('Growth Index'!C$3:C1850)-1</f>
        <v>-3.8456086131151923E-2</v>
      </c>
      <c r="D1850" s="68">
        <f>'Growth Index'!D1850/MAX('Growth Index'!D$3:D1850)-1</f>
        <v>-5.2069991756368283E-3</v>
      </c>
      <c r="E1850" s="68">
        <f>'Growth Index'!E1850/MAX('Growth Index'!E$3:E1850)-1</f>
        <v>-1.0461928892390948E-2</v>
      </c>
    </row>
    <row r="1851" spans="1:5" x14ac:dyDescent="0.25">
      <c r="A1851" s="63">
        <f>'Daily Prices'!A1851</f>
        <v>45075</v>
      </c>
      <c r="B1851" s="67">
        <f>'Growth Index'!B1851/MAX('Growth Index'!B$3:B1851)-1</f>
        <v>-6.9181575998671363E-3</v>
      </c>
      <c r="C1851" s="67">
        <f>'Growth Index'!C1851/MAX('Growth Index'!C$3:C1851)-1</f>
        <v>-3.8456086131151923E-2</v>
      </c>
      <c r="D1851" s="67">
        <f>'Growth Index'!D1851/MAX('Growth Index'!D$3:D1851)-1</f>
        <v>-9.7573016752816599E-4</v>
      </c>
      <c r="E1851" s="67">
        <f>'Growth Index'!E1851/MAX('Growth Index'!E$3:E1851)-1</f>
        <v>-7.5620952671150432E-3</v>
      </c>
    </row>
    <row r="1852" spans="1:5" x14ac:dyDescent="0.25">
      <c r="A1852" s="60">
        <f>'Daily Prices'!A1852</f>
        <v>45076</v>
      </c>
      <c r="B1852" s="68">
        <f>'Growth Index'!B1852/MAX('Growth Index'!B$3:B1852)-1</f>
        <v>-4.978494628752328E-3</v>
      </c>
      <c r="C1852" s="68">
        <f>'Growth Index'!C1852/MAX('Growth Index'!C$3:C1852)-1</f>
        <v>-3.510738065873964E-2</v>
      </c>
      <c r="D1852" s="68">
        <f>'Growth Index'!D1852/MAX('Growth Index'!D$3:D1852)-1</f>
        <v>0</v>
      </c>
      <c r="E1852" s="68">
        <f>'Growth Index'!E1852/MAX('Growth Index'!E$3:E1852)-1</f>
        <v>-4.9979692227001271E-3</v>
      </c>
    </row>
    <row r="1853" spans="1:5" x14ac:dyDescent="0.25">
      <c r="A1853" s="63">
        <f>'Daily Prices'!A1853</f>
        <v>45077</v>
      </c>
      <c r="B1853" s="67">
        <f>'Growth Index'!B1853/MAX('Growth Index'!B$3:B1853)-1</f>
        <v>-1.045995848252057E-2</v>
      </c>
      <c r="C1853" s="67">
        <f>'Growth Index'!C1853/MAX('Growth Index'!C$3:C1853)-1</f>
        <v>-2.9101919170646195E-2</v>
      </c>
      <c r="D1853" s="67">
        <f>'Growth Index'!D1853/MAX('Growth Index'!D$3:D1853)-1</f>
        <v>-1.1786573077143814E-4</v>
      </c>
      <c r="E1853" s="67">
        <f>'Growth Index'!E1853/MAX('Growth Index'!E$3:E1853)-1</f>
        <v>-4.2004145769469758E-3</v>
      </c>
    </row>
    <row r="1854" spans="1:5" x14ac:dyDescent="0.25">
      <c r="A1854" s="60">
        <f>'Daily Prices'!A1854</f>
        <v>45078</v>
      </c>
      <c r="B1854" s="68">
        <f>'Growth Index'!B1854/MAX('Growth Index'!B$3:B1854)-1</f>
        <v>-1.3520754551807235E-2</v>
      </c>
      <c r="C1854" s="68">
        <f>'Growth Index'!C1854/MAX('Growth Index'!C$3:C1854)-1</f>
        <v>-2.861842710768514E-2</v>
      </c>
      <c r="D1854" s="68">
        <f>'Growth Index'!D1854/MAX('Growth Index'!D$3:D1854)-1</f>
        <v>0</v>
      </c>
      <c r="E1854" s="68">
        <f>'Growth Index'!E1854/MAX('Growth Index'!E$3:E1854)-1</f>
        <v>-3.6223481954207326E-3</v>
      </c>
    </row>
    <row r="1855" spans="1:5" x14ac:dyDescent="0.25">
      <c r="A1855" s="63">
        <f>'Daily Prices'!A1855</f>
        <v>45079</v>
      </c>
      <c r="B1855" s="67">
        <f>'Growth Index'!B1855/MAX('Growth Index'!B$3:B1855)-1</f>
        <v>-1.1647142832987623E-2</v>
      </c>
      <c r="C1855" s="67">
        <f>'Growth Index'!C1855/MAX('Growth Index'!C$3:C1855)-1</f>
        <v>-3.3260668082042089E-2</v>
      </c>
      <c r="D1855" s="67">
        <f>'Growth Index'!D1855/MAX('Growth Index'!D$3:D1855)-1</f>
        <v>0</v>
      </c>
      <c r="E1855" s="67">
        <f>'Growth Index'!E1855/MAX('Growth Index'!E$3:E1855)-1</f>
        <v>-3.654790169771327E-3</v>
      </c>
    </row>
    <row r="1856" spans="1:5" x14ac:dyDescent="0.25">
      <c r="A1856" s="60">
        <f>'Daily Prices'!A1856</f>
        <v>45083</v>
      </c>
      <c r="B1856" s="68">
        <f>'Growth Index'!B1856/MAX('Growth Index'!B$3:B1856)-1</f>
        <v>-7.7635504223081409E-3</v>
      </c>
      <c r="C1856" s="68">
        <f>'Growth Index'!C1856/MAX('Growth Index'!C$3:C1856)-1</f>
        <v>-3.4679349737239851E-2</v>
      </c>
      <c r="D1856" s="68">
        <f>'Growth Index'!D1856/MAX('Growth Index'!D$3:D1856)-1</f>
        <v>0</v>
      </c>
      <c r="E1856" s="68">
        <f>'Growth Index'!E1856/MAX('Growth Index'!E$3:E1856)-1</f>
        <v>-1.7606711839202038E-3</v>
      </c>
    </row>
    <row r="1857" spans="1:5" x14ac:dyDescent="0.25">
      <c r="A1857" s="63">
        <f>'Daily Prices'!A1857</f>
        <v>45084</v>
      </c>
      <c r="B1857" s="67">
        <f>'Growth Index'!B1857/MAX('Growth Index'!B$3:B1857)-1</f>
        <v>-2.231679033893208E-3</v>
      </c>
      <c r="C1857" s="67">
        <f>'Growth Index'!C1857/MAX('Growth Index'!C$3:C1857)-1</f>
        <v>-2.878439218294282E-2</v>
      </c>
      <c r="D1857" s="67">
        <f>'Growth Index'!D1857/MAX('Growth Index'!D$3:D1857)-1</f>
        <v>0</v>
      </c>
      <c r="E1857" s="67">
        <f>'Growth Index'!E1857/MAX('Growth Index'!E$3:E1857)-1</f>
        <v>0</v>
      </c>
    </row>
    <row r="1858" spans="1:5" x14ac:dyDescent="0.25">
      <c r="A1858" s="60">
        <f>'Daily Prices'!A1858</f>
        <v>45086</v>
      </c>
      <c r="B1858" s="68">
        <f>'Growth Index'!B1858/MAX('Growth Index'!B$3:B1858)-1</f>
        <v>-1.0406390600873894E-2</v>
      </c>
      <c r="C1858" s="68">
        <f>'Growth Index'!C1858/MAX('Growth Index'!C$3:C1858)-1</f>
        <v>-3.487149151504243E-2</v>
      </c>
      <c r="D1858" s="68">
        <f>'Growth Index'!D1858/MAX('Growth Index'!D$3:D1858)-1</f>
        <v>-1.2885384370477482E-2</v>
      </c>
      <c r="E1858" s="68">
        <f>'Growth Index'!E1858/MAX('Growth Index'!E$3:E1858)-1</f>
        <v>-8.830516291623236E-3</v>
      </c>
    </row>
    <row r="1859" spans="1:5" x14ac:dyDescent="0.25">
      <c r="A1859" s="63">
        <f>'Daily Prices'!A1859</f>
        <v>45089</v>
      </c>
      <c r="B1859" s="67">
        <f>'Growth Index'!B1859/MAX('Growth Index'!B$3:B1859)-1</f>
        <v>-8.8407546971830397E-3</v>
      </c>
      <c r="C1859" s="67">
        <f>'Growth Index'!C1859/MAX('Growth Index'!C$3:C1859)-1</f>
        <v>-3.7896155706198087E-2</v>
      </c>
      <c r="D1859" s="67">
        <f>'Growth Index'!D1859/MAX('Growth Index'!D$3:D1859)-1</f>
        <v>-2.5604735610583518E-2</v>
      </c>
      <c r="E1859" s="67">
        <f>'Growth Index'!E1859/MAX('Growth Index'!E$3:E1859)-1</f>
        <v>-1.343406761449073E-2</v>
      </c>
    </row>
    <row r="1860" spans="1:5" x14ac:dyDescent="0.25">
      <c r="A1860" s="60">
        <f>'Daily Prices'!A1860</f>
        <v>45090</v>
      </c>
      <c r="B1860" s="68">
        <f>'Growth Index'!B1860/MAX('Growth Index'!B$3:B1860)-1</f>
        <v>-2.2285186868935547E-3</v>
      </c>
      <c r="C1860" s="68">
        <f>'Growth Index'!C1860/MAX('Growth Index'!C$3:C1860)-1</f>
        <v>-3.9215270269074343E-2</v>
      </c>
      <c r="D1860" s="68">
        <f>'Growth Index'!D1860/MAX('Growth Index'!D$3:D1860)-1</f>
        <v>-3.8160193121010821E-2</v>
      </c>
      <c r="E1860" s="68">
        <f>'Growth Index'!E1860/MAX('Growth Index'!E$3:E1860)-1</f>
        <v>-1.5814335626052278E-2</v>
      </c>
    </row>
    <row r="1861" spans="1:5" x14ac:dyDescent="0.25">
      <c r="A1861" s="63">
        <f>'Daily Prices'!A1861</f>
        <v>45091</v>
      </c>
      <c r="B1861" s="67">
        <f>'Growth Index'!B1861/MAX('Growth Index'!B$3:B1861)-1</f>
        <v>-8.7984060473744741E-4</v>
      </c>
      <c r="C1861" s="67">
        <f>'Growth Index'!C1861/MAX('Growth Index'!C$3:C1861)-1</f>
        <v>-4.2697548641453809E-2</v>
      </c>
      <c r="D1861" s="67">
        <f>'Growth Index'!D1861/MAX('Growth Index'!D$3:D1861)-1</f>
        <v>-3.6098739964073978E-2</v>
      </c>
      <c r="E1861" s="67">
        <f>'Growth Index'!E1861/MAX('Growth Index'!E$3:E1861)-1</f>
        <v>-1.6209274828968612E-2</v>
      </c>
    </row>
    <row r="1862" spans="1:5" x14ac:dyDescent="0.25">
      <c r="A1862" s="60">
        <f>'Daily Prices'!A1862</f>
        <v>45092</v>
      </c>
      <c r="B1862" s="68">
        <f>'Growth Index'!B1862/MAX('Growth Index'!B$3:B1862)-1</f>
        <v>-5.7922839811954674E-3</v>
      </c>
      <c r="C1862" s="68">
        <f>'Growth Index'!C1862/MAX('Growth Index'!C$3:C1862)-1</f>
        <v>-4.4071168119213633E-2</v>
      </c>
      <c r="D1862" s="68">
        <f>'Growth Index'!D1862/MAX('Growth Index'!D$3:D1862)-1</f>
        <v>-3.7668503763790828E-2</v>
      </c>
      <c r="E1862" s="68">
        <f>'Growth Index'!E1862/MAX('Growth Index'!E$3:E1862)-1</f>
        <v>-1.870569375342257E-2</v>
      </c>
    </row>
    <row r="1863" spans="1:5" x14ac:dyDescent="0.25">
      <c r="A1863" s="63">
        <f>'Daily Prices'!A1863</f>
        <v>45093</v>
      </c>
      <c r="B1863" s="67">
        <f>'Growth Index'!B1863/MAX('Growth Index'!B$3:B1863)-1</f>
        <v>0</v>
      </c>
      <c r="C1863" s="67">
        <f>'Growth Index'!C1863/MAX('Growth Index'!C$3:C1863)-1</f>
        <v>-4.0553330071007587E-2</v>
      </c>
      <c r="D1863" s="67">
        <f>'Growth Index'!D1863/MAX('Growth Index'!D$3:D1863)-1</f>
        <v>-2.8864714769182731E-2</v>
      </c>
      <c r="E1863" s="67">
        <f>'Growth Index'!E1863/MAX('Growth Index'!E$3:E1863)-1</f>
        <v>-1.238320529395831E-2</v>
      </c>
    </row>
    <row r="1864" spans="1:5" x14ac:dyDescent="0.25">
      <c r="A1864" s="60">
        <f>'Daily Prices'!A1864</f>
        <v>45096</v>
      </c>
      <c r="B1864" s="68">
        <f>'Growth Index'!B1864/MAX('Growth Index'!B$3:B1864)-1</f>
        <v>-3.4121863708806988E-3</v>
      </c>
      <c r="C1864" s="68">
        <f>'Growth Index'!C1864/MAX('Growth Index'!C$3:C1864)-1</f>
        <v>-4.4711182519987069E-2</v>
      </c>
      <c r="D1864" s="68">
        <f>'Growth Index'!D1864/MAX('Growth Index'!D$3:D1864)-1</f>
        <v>-3.0580892733049758E-2</v>
      </c>
      <c r="E1864" s="68">
        <f>'Growth Index'!E1864/MAX('Growth Index'!E$3:E1864)-1</f>
        <v>-1.5629748361909446E-2</v>
      </c>
    </row>
    <row r="1865" spans="1:5" x14ac:dyDescent="0.25">
      <c r="A1865" s="63">
        <f>'Daily Prices'!A1865</f>
        <v>45097</v>
      </c>
      <c r="B1865" s="67">
        <f>'Growth Index'!B1865/MAX('Growth Index'!B$3:B1865)-1</f>
        <v>-8.9737914174092825E-4</v>
      </c>
      <c r="C1865" s="67">
        <f>'Growth Index'!C1865/MAX('Growth Index'!C$3:C1865)-1</f>
        <v>-5.3974926304813375E-2</v>
      </c>
      <c r="D1865" s="67">
        <f>'Growth Index'!D1865/MAX('Growth Index'!D$3:D1865)-1</f>
        <v>-2.7750947321494635E-2</v>
      </c>
      <c r="E1865" s="67">
        <f>'Growth Index'!E1865/MAX('Growth Index'!E$3:E1865)-1</f>
        <v>-1.7840780212175833E-2</v>
      </c>
    </row>
    <row r="1866" spans="1:5" x14ac:dyDescent="0.25">
      <c r="A1866" s="60">
        <f>'Daily Prices'!A1866</f>
        <v>45098</v>
      </c>
      <c r="B1866" s="68">
        <f>'Growth Index'!B1866/MAX('Growth Index'!B$3:B1866)-1</f>
        <v>0</v>
      </c>
      <c r="C1866" s="68">
        <f>'Growth Index'!C1866/MAX('Growth Index'!C$3:C1866)-1</f>
        <v>-5.6632160433783052E-2</v>
      </c>
      <c r="D1866" s="68">
        <f>'Growth Index'!D1866/MAX('Growth Index'!D$3:D1866)-1</f>
        <v>-2.663062401571048E-2</v>
      </c>
      <c r="E1866" s="68">
        <f>'Growth Index'!E1866/MAX('Growth Index'!E$3:E1866)-1</f>
        <v>-1.7695369653964454E-2</v>
      </c>
    </row>
    <row r="1867" spans="1:5" x14ac:dyDescent="0.25">
      <c r="A1867" s="63">
        <f>'Daily Prices'!A1867</f>
        <v>45099</v>
      </c>
      <c r="B1867" s="67">
        <f>'Growth Index'!B1867/MAX('Growth Index'!B$3:B1867)-1</f>
        <v>-4.4749040310501087E-3</v>
      </c>
      <c r="C1867" s="67">
        <f>'Growth Index'!C1867/MAX('Growth Index'!C$3:C1867)-1</f>
        <v>-5.9782927004770392E-2</v>
      </c>
      <c r="D1867" s="67">
        <f>'Growth Index'!D1867/MAX('Growth Index'!D$3:D1867)-1</f>
        <v>-3.1320247840572857E-2</v>
      </c>
      <c r="E1867" s="67">
        <f>'Growth Index'!E1867/MAX('Growth Index'!E$3:E1867)-1</f>
        <v>-2.1746212137656262E-2</v>
      </c>
    </row>
    <row r="1868" spans="1:5" x14ac:dyDescent="0.25">
      <c r="A1868" s="60">
        <f>'Daily Prices'!A1868</f>
        <v>45100</v>
      </c>
      <c r="B1868" s="68">
        <f>'Growth Index'!B1868/MAX('Growth Index'!B$3:B1868)-1</f>
        <v>-8.5603437486964085E-3</v>
      </c>
      <c r="C1868" s="68">
        <f>'Growth Index'!C1868/MAX('Growth Index'!C$3:C1868)-1</f>
        <v>-5.3980484371790483E-2</v>
      </c>
      <c r="D1868" s="68">
        <f>'Growth Index'!D1868/MAX('Growth Index'!D$3:D1868)-1</f>
        <v>-3.7560696319541065E-2</v>
      </c>
      <c r="E1868" s="68">
        <f>'Growth Index'!E1868/MAX('Growth Index'!E$3:E1868)-1</f>
        <v>-2.2426345837446071E-2</v>
      </c>
    </row>
    <row r="1869" spans="1:5" x14ac:dyDescent="0.25">
      <c r="A1869" s="63">
        <f>'Daily Prices'!A1869</f>
        <v>45103</v>
      </c>
      <c r="B1869" s="67">
        <f>'Growth Index'!B1869/MAX('Growth Index'!B$3:B1869)-1</f>
        <v>-8.7078490282676002E-3</v>
      </c>
      <c r="C1869" s="67">
        <f>'Growth Index'!C1869/MAX('Growth Index'!C$3:C1869)-1</f>
        <v>-5.7663331268680063E-2</v>
      </c>
      <c r="D1869" s="67">
        <f>'Growth Index'!D1869/MAX('Growth Index'!D$3:D1869)-1</f>
        <v>-3.4884449358909664E-2</v>
      </c>
      <c r="E1869" s="67">
        <f>'Growth Index'!E1869/MAX('Growth Index'!E$3:E1869)-1</f>
        <v>-2.3176754022790513E-2</v>
      </c>
    </row>
    <row r="1870" spans="1:5" x14ac:dyDescent="0.25">
      <c r="A1870" s="60">
        <f>'Daily Prices'!A1870</f>
        <v>45104</v>
      </c>
      <c r="B1870" s="68">
        <f>'Growth Index'!B1870/MAX('Growth Index'!B$3:B1870)-1</f>
        <v>-1.686314359410801E-3</v>
      </c>
      <c r="C1870" s="68">
        <f>'Growth Index'!C1870/MAX('Growth Index'!C$3:C1870)-1</f>
        <v>-6.0414873243799461E-2</v>
      </c>
      <c r="D1870" s="68">
        <f>'Growth Index'!D1870/MAX('Growth Index'!D$3:D1870)-1</f>
        <v>-2.8819552191186149E-2</v>
      </c>
      <c r="E1870" s="68">
        <f>'Growth Index'!E1870/MAX('Growth Index'!E$3:E1870)-1</f>
        <v>-2.0400394551662093E-2</v>
      </c>
    </row>
    <row r="1871" spans="1:5" x14ac:dyDescent="0.25">
      <c r="A1871" s="63">
        <f>'Daily Prices'!A1871</f>
        <v>45105</v>
      </c>
      <c r="B1871" s="67">
        <f>'Growth Index'!B1871/MAX('Growth Index'!B$3:B1871)-1</f>
        <v>0</v>
      </c>
      <c r="C1871" s="67">
        <f>'Growth Index'!C1871/MAX('Growth Index'!C$3:C1871)-1</f>
        <v>-6.4323270084522433E-2</v>
      </c>
      <c r="D1871" s="67">
        <f>'Growth Index'!D1871/MAX('Growth Index'!D$3:D1871)-1</f>
        <v>-2.4151052797967143E-2</v>
      </c>
      <c r="E1871" s="67">
        <f>'Growth Index'!E1871/MAX('Growth Index'!E$3:E1871)-1</f>
        <v>-1.8303389483440902E-2</v>
      </c>
    </row>
    <row r="1872" spans="1:5" x14ac:dyDescent="0.25">
      <c r="A1872" s="60">
        <f>'Daily Prices'!A1872</f>
        <v>45107</v>
      </c>
      <c r="B1872" s="68">
        <f>'Growth Index'!B1872/MAX('Growth Index'!B$3:B1872)-1</f>
        <v>0</v>
      </c>
      <c r="C1872" s="68">
        <f>'Growth Index'!C1872/MAX('Growth Index'!C$3:C1872)-1</f>
        <v>-6.2328222860078775E-2</v>
      </c>
      <c r="D1872" s="68">
        <f>'Growth Index'!D1872/MAX('Growth Index'!D$3:D1872)-1</f>
        <v>-1.436607037495119E-2</v>
      </c>
      <c r="E1872" s="68">
        <f>'Growth Index'!E1872/MAX('Growth Index'!E$3:E1872)-1</f>
        <v>-1.0812333521486583E-2</v>
      </c>
    </row>
    <row r="1873" spans="1:5" x14ac:dyDescent="0.25">
      <c r="A1873" s="63">
        <f>'Daily Prices'!A1873</f>
        <v>45113</v>
      </c>
      <c r="B1873" s="67">
        <f>'Growth Index'!B1873/MAX('Growth Index'!B$3:B1873)-1</f>
        <v>0</v>
      </c>
      <c r="C1873" s="67">
        <f>'Growth Index'!C1873/MAX('Growth Index'!C$3:C1873)-1</f>
        <v>-5.5887319694514437E-2</v>
      </c>
      <c r="D1873" s="67">
        <f>'Growth Index'!D1873/MAX('Growth Index'!D$3:D1873)-1</f>
        <v>-4.2401833309295034E-2</v>
      </c>
      <c r="E1873" s="67">
        <f>'Growth Index'!E1873/MAX('Growth Index'!E$3:E1873)-1</f>
        <v>-1.1642560835201543E-2</v>
      </c>
    </row>
    <row r="1874" spans="1:5" x14ac:dyDescent="0.25">
      <c r="A1874" s="60">
        <f>'Daily Prices'!A1874</f>
        <v>45114</v>
      </c>
      <c r="B1874" s="68">
        <f>'Growth Index'!B1874/MAX('Growth Index'!B$3:B1874)-1</f>
        <v>-7.6793354902376931E-3</v>
      </c>
      <c r="C1874" s="68">
        <f>'Growth Index'!C1874/MAX('Growth Index'!C$3:C1874)-1</f>
        <v>-5.0906933096890539E-2</v>
      </c>
      <c r="D1874" s="68">
        <f>'Growth Index'!D1874/MAX('Growth Index'!D$3:D1874)-1</f>
        <v>-5.177671038695375E-3</v>
      </c>
      <c r="E1874" s="68">
        <f>'Growth Index'!E1874/MAX('Growth Index'!E$3:E1874)-1</f>
        <v>-3.0806973111918712E-4</v>
      </c>
    </row>
    <row r="1875" spans="1:5" x14ac:dyDescent="0.25">
      <c r="A1875" s="63">
        <f>'Daily Prices'!A1875</f>
        <v>45118</v>
      </c>
      <c r="B1875" s="67">
        <f>'Growth Index'!B1875/MAX('Growth Index'!B$3:B1875)-1</f>
        <v>-2.5507086348934838E-3</v>
      </c>
      <c r="C1875" s="67">
        <f>'Growth Index'!C1875/MAX('Growth Index'!C$3:C1875)-1</f>
        <v>-4.7663113727135054E-2</v>
      </c>
      <c r="D1875" s="67">
        <f>'Growth Index'!D1875/MAX('Growth Index'!D$3:D1875)-1</f>
        <v>-4.7614268300820717E-3</v>
      </c>
      <c r="E1875" s="67">
        <f>'Growth Index'!E1875/MAX('Growth Index'!E$3:E1875)-1</f>
        <v>0</v>
      </c>
    </row>
    <row r="1876" spans="1:5" x14ac:dyDescent="0.25">
      <c r="A1876" s="60">
        <f>'Daily Prices'!A1876</f>
        <v>45119</v>
      </c>
      <c r="B1876" s="68">
        <f>'Growth Index'!B1876/MAX('Growth Index'!B$3:B1876)-1</f>
        <v>-5.9547949978140391E-3</v>
      </c>
      <c r="C1876" s="68">
        <f>'Growth Index'!C1876/MAX('Growth Index'!C$3:C1876)-1</f>
        <v>-4.2613759287649655E-2</v>
      </c>
      <c r="D1876" s="68">
        <f>'Growth Index'!D1876/MAX('Growth Index'!D$3:D1876)-1</f>
        <v>-4.3450084604803596E-3</v>
      </c>
      <c r="E1876" s="68">
        <f>'Growth Index'!E1876/MAX('Growth Index'!E$3:E1876)-1</f>
        <v>0</v>
      </c>
    </row>
    <row r="1877" spans="1:5" x14ac:dyDescent="0.25">
      <c r="A1877" s="63">
        <f>'Daily Prices'!A1877</f>
        <v>45120</v>
      </c>
      <c r="B1877" s="67">
        <f>'Growth Index'!B1877/MAX('Growth Index'!B$3:B1877)-1</f>
        <v>-3.446800851979237E-3</v>
      </c>
      <c r="C1877" s="67">
        <f>'Growth Index'!C1877/MAX('Growth Index'!C$3:C1877)-1</f>
        <v>-4.0174425289898119E-2</v>
      </c>
      <c r="D1877" s="67">
        <f>'Growth Index'!D1877/MAX('Growth Index'!D$3:D1877)-1</f>
        <v>-3.928415857017753E-3</v>
      </c>
      <c r="E1877" s="67">
        <f>'Growth Index'!E1877/MAX('Growth Index'!E$3:E1877)-1</f>
        <v>0</v>
      </c>
    </row>
    <row r="1878" spans="1:5" x14ac:dyDescent="0.25">
      <c r="A1878" s="60">
        <f>'Daily Prices'!A1878</f>
        <v>45121</v>
      </c>
      <c r="B1878" s="68">
        <f>'Growth Index'!B1878/MAX('Growth Index'!B$3:B1878)-1</f>
        <v>0</v>
      </c>
      <c r="C1878" s="68">
        <f>'Growth Index'!C1878/MAX('Growth Index'!C$3:C1878)-1</f>
        <v>-4.1433417106750081E-2</v>
      </c>
      <c r="D1878" s="68">
        <f>'Growth Index'!D1878/MAX('Growth Index'!D$3:D1878)-1</f>
        <v>0</v>
      </c>
      <c r="E1878" s="68">
        <f>'Growth Index'!E1878/MAX('Growth Index'!E$3:E1878)-1</f>
        <v>0</v>
      </c>
    </row>
    <row r="1879" spans="1:5" x14ac:dyDescent="0.25">
      <c r="A1879" s="63">
        <f>'Daily Prices'!A1879</f>
        <v>45124</v>
      </c>
      <c r="B1879" s="67">
        <f>'Growth Index'!B1879/MAX('Growth Index'!B$3:B1879)-1</f>
        <v>0</v>
      </c>
      <c r="C1879" s="67">
        <f>'Growth Index'!C1879/MAX('Growth Index'!C$3:C1879)-1</f>
        <v>-4.4130155346178479E-2</v>
      </c>
      <c r="D1879" s="67">
        <f>'Growth Index'!D1879/MAX('Growth Index'!D$3:D1879)-1</f>
        <v>0</v>
      </c>
      <c r="E1879" s="67">
        <f>'Growth Index'!E1879/MAX('Growth Index'!E$3:E1879)-1</f>
        <v>0</v>
      </c>
    </row>
    <row r="1880" spans="1:5" x14ac:dyDescent="0.25">
      <c r="A1880" s="60">
        <f>'Daily Prices'!A1880</f>
        <v>45125</v>
      </c>
      <c r="B1880" s="68">
        <f>'Growth Index'!B1880/MAX('Growth Index'!B$3:B1880)-1</f>
        <v>0</v>
      </c>
      <c r="C1880" s="68">
        <f>'Growth Index'!C1880/MAX('Growth Index'!C$3:C1880)-1</f>
        <v>-3.1419453808159692E-2</v>
      </c>
      <c r="D1880" s="68">
        <f>'Growth Index'!D1880/MAX('Growth Index'!D$3:D1880)-1</f>
        <v>0</v>
      </c>
      <c r="E1880" s="68">
        <f>'Growth Index'!E1880/MAX('Growth Index'!E$3:E1880)-1</f>
        <v>0</v>
      </c>
    </row>
    <row r="1881" spans="1:5" x14ac:dyDescent="0.25">
      <c r="A1881" s="63">
        <f>'Daily Prices'!A1881</f>
        <v>45126</v>
      </c>
      <c r="B1881" s="67">
        <f>'Growth Index'!B1881/MAX('Growth Index'!B$3:B1881)-1</f>
        <v>0</v>
      </c>
      <c r="C1881" s="67">
        <f>'Growth Index'!C1881/MAX('Growth Index'!C$3:C1881)-1</f>
        <v>-3.0973911987470459E-2</v>
      </c>
      <c r="D1881" s="67">
        <f>'Growth Index'!D1881/MAX('Growth Index'!D$3:D1881)-1</f>
        <v>0</v>
      </c>
      <c r="E1881" s="67">
        <f>'Growth Index'!E1881/MAX('Growth Index'!E$3:E1881)-1</f>
        <v>0</v>
      </c>
    </row>
    <row r="1882" spans="1:5" x14ac:dyDescent="0.25">
      <c r="A1882" s="60">
        <f>'Daily Prices'!A1882</f>
        <v>45127</v>
      </c>
      <c r="B1882" s="68">
        <f>'Growth Index'!B1882/MAX('Growth Index'!B$3:B1882)-1</f>
        <v>0</v>
      </c>
      <c r="C1882" s="68">
        <f>'Growth Index'!C1882/MAX('Growth Index'!C$3:C1882)-1</f>
        <v>-3.0868189186559092E-2</v>
      </c>
      <c r="D1882" s="68">
        <f>'Growth Index'!D1882/MAX('Growth Index'!D$3:D1882)-1</f>
        <v>0</v>
      </c>
      <c r="E1882" s="68">
        <f>'Growth Index'!E1882/MAX('Growth Index'!E$3:E1882)-1</f>
        <v>0</v>
      </c>
    </row>
    <row r="1883" spans="1:5" x14ac:dyDescent="0.25">
      <c r="A1883" s="63">
        <f>'Daily Prices'!A1883</f>
        <v>45128</v>
      </c>
      <c r="B1883" s="67">
        <f>'Growth Index'!B1883/MAX('Growth Index'!B$3:B1883)-1</f>
        <v>-1.3136229704951319E-2</v>
      </c>
      <c r="C1883" s="67">
        <f>'Growth Index'!C1883/MAX('Growth Index'!C$3:C1883)-1</f>
        <v>-3.9059166280391522E-2</v>
      </c>
      <c r="D1883" s="67">
        <f>'Growth Index'!D1883/MAX('Growth Index'!D$3:D1883)-1</f>
        <v>-6.1893625479458869E-3</v>
      </c>
      <c r="E1883" s="67">
        <f>'Growth Index'!E1883/MAX('Growth Index'!E$3:E1883)-1</f>
        <v>-9.1784260952022523E-3</v>
      </c>
    </row>
    <row r="1884" spans="1:5" x14ac:dyDescent="0.25">
      <c r="A1884" s="60">
        <f>'Daily Prices'!A1884</f>
        <v>45131</v>
      </c>
      <c r="B1884" s="68">
        <f>'Growth Index'!B1884/MAX('Growth Index'!B$3:B1884)-1</f>
        <v>-1.7568249523840396E-2</v>
      </c>
      <c r="C1884" s="68">
        <f>'Growth Index'!C1884/MAX('Growth Index'!C$3:C1884)-1</f>
        <v>-4.1824872361681309E-2</v>
      </c>
      <c r="D1884" s="68">
        <f>'Growth Index'!D1884/MAX('Growth Index'!D$3:D1884)-1</f>
        <v>-2.9718395106386186E-3</v>
      </c>
      <c r="E1884" s="68">
        <f>'Growth Index'!E1884/MAX('Growth Index'!E$3:E1884)-1</f>
        <v>-1.0691693291993598E-2</v>
      </c>
    </row>
    <row r="1885" spans="1:5" x14ac:dyDescent="0.25">
      <c r="A1885" s="63">
        <f>'Daily Prices'!A1885</f>
        <v>45132</v>
      </c>
      <c r="B1885" s="67">
        <f>'Growth Index'!B1885/MAX('Growth Index'!B$3:B1885)-1</f>
        <v>-1.7998457938876777E-2</v>
      </c>
      <c r="C1885" s="67">
        <f>'Growth Index'!C1885/MAX('Growth Index'!C$3:C1885)-1</f>
        <v>-4.1436106493997094E-2</v>
      </c>
      <c r="D1885" s="67">
        <f>'Growth Index'!D1885/MAX('Growth Index'!D$3:D1885)-1</f>
        <v>-4.204554815000483E-4</v>
      </c>
      <c r="E1885" s="67">
        <f>'Growth Index'!E1885/MAX('Growth Index'!E$3:E1885)-1</f>
        <v>-9.9016114062264737E-3</v>
      </c>
    </row>
    <row r="1886" spans="1:5" x14ac:dyDescent="0.25">
      <c r="A1886" s="60">
        <f>'Daily Prices'!A1886</f>
        <v>45133</v>
      </c>
      <c r="B1886" s="68">
        <f>'Growth Index'!B1886/MAX('Growth Index'!B$3:B1886)-1</f>
        <v>-1.2796739473064922E-2</v>
      </c>
      <c r="C1886" s="68">
        <f>'Growth Index'!C1886/MAX('Growth Index'!C$3:C1886)-1</f>
        <v>-3.6153851118868707E-2</v>
      </c>
      <c r="D1886" s="68">
        <f>'Growth Index'!D1886/MAX('Growth Index'!D$3:D1886)-1</f>
        <v>0</v>
      </c>
      <c r="E1886" s="68">
        <f>'Growth Index'!E1886/MAX('Growth Index'!E$3:E1886)-1</f>
        <v>-5.3887264640815058E-3</v>
      </c>
    </row>
    <row r="1887" spans="1:5" x14ac:dyDescent="0.25">
      <c r="A1887" s="63">
        <f>'Daily Prices'!A1887</f>
        <v>45134</v>
      </c>
      <c r="B1887" s="67">
        <f>'Growth Index'!B1887/MAX('Growth Index'!B$3:B1887)-1</f>
        <v>-1.931394558980859E-2</v>
      </c>
      <c r="C1887" s="67">
        <f>'Growth Index'!C1887/MAX('Growth Index'!C$3:C1887)-1</f>
        <v>-4.4545516265533158E-2</v>
      </c>
      <c r="D1887" s="67">
        <f>'Growth Index'!D1887/MAX('Growth Index'!D$3:D1887)-1</f>
        <v>0</v>
      </c>
      <c r="E1887" s="67">
        <f>'Growth Index'!E1887/MAX('Growth Index'!E$3:E1887)-1</f>
        <v>-1.0779500159041167E-2</v>
      </c>
    </row>
    <row r="1888" spans="1:5" x14ac:dyDescent="0.25">
      <c r="A1888" s="60">
        <f>'Daily Prices'!A1888</f>
        <v>45135</v>
      </c>
      <c r="B1888" s="68">
        <f>'Growth Index'!B1888/MAX('Growth Index'!B$3:B1888)-1</f>
        <v>-2.089182041647486E-2</v>
      </c>
      <c r="C1888" s="68">
        <f>'Growth Index'!C1888/MAX('Growth Index'!C$3:C1888)-1</f>
        <v>-3.979474357469448E-2</v>
      </c>
      <c r="D1888" s="68">
        <f>'Growth Index'!D1888/MAX('Growth Index'!D$3:D1888)-1</f>
        <v>0</v>
      </c>
      <c r="E1888" s="68">
        <f>'Growth Index'!E1888/MAX('Growth Index'!E$3:E1888)-1</f>
        <v>-8.335554971729775E-3</v>
      </c>
    </row>
    <row r="1889" spans="1:5" x14ac:dyDescent="0.25">
      <c r="A1889" s="63">
        <f>'Daily Prices'!A1889</f>
        <v>45138</v>
      </c>
      <c r="B1889" s="67">
        <f>'Growth Index'!B1889/MAX('Growth Index'!B$3:B1889)-1</f>
        <v>-1.5453613114327136E-2</v>
      </c>
      <c r="C1889" s="67">
        <f>'Growth Index'!C1889/MAX('Growth Index'!C$3:C1889)-1</f>
        <v>-3.1252652034647888E-2</v>
      </c>
      <c r="D1889" s="67">
        <f>'Growth Index'!D1889/MAX('Growth Index'!D$3:D1889)-1</f>
        <v>0</v>
      </c>
      <c r="E1889" s="67">
        <f>'Growth Index'!E1889/MAX('Growth Index'!E$3:E1889)-1</f>
        <v>-1.080246682318764E-3</v>
      </c>
    </row>
    <row r="1890" spans="1:5" x14ac:dyDescent="0.25">
      <c r="A1890" s="60">
        <f>'Daily Prices'!A1890</f>
        <v>45140</v>
      </c>
      <c r="B1890" s="68">
        <f>'Growth Index'!B1890/MAX('Growth Index'!B$3:B1890)-1</f>
        <v>-2.6477278276916816E-2</v>
      </c>
      <c r="C1890" s="68">
        <f>'Growth Index'!C1890/MAX('Growth Index'!C$3:C1890)-1</f>
        <v>-3.9196085973375983E-2</v>
      </c>
      <c r="D1890" s="68">
        <f>'Growth Index'!D1890/MAX('Growth Index'!D$3:D1890)-1</f>
        <v>-6.7747245011706703E-4</v>
      </c>
      <c r="E1890" s="68">
        <f>'Growth Index'!E1890/MAX('Growth Index'!E$3:E1890)-1</f>
        <v>-7.9149840713740316E-3</v>
      </c>
    </row>
    <row r="1891" spans="1:5" x14ac:dyDescent="0.25">
      <c r="A1891" s="63">
        <f>'Daily Prices'!A1891</f>
        <v>45141</v>
      </c>
      <c r="B1891" s="67">
        <f>'Growth Index'!B1891/MAX('Growth Index'!B$3:B1891)-1</f>
        <v>-3.4499843870011038E-2</v>
      </c>
      <c r="C1891" s="67">
        <f>'Growth Index'!C1891/MAX('Growth Index'!C$3:C1891)-1</f>
        <v>-4.2727311193659911E-2</v>
      </c>
      <c r="D1891" s="67">
        <f>'Growth Index'!D1891/MAX('Growth Index'!D$3:D1891)-1</f>
        <v>-1.3544859313108226E-3</v>
      </c>
      <c r="E1891" s="67">
        <f>'Growth Index'!E1891/MAX('Growth Index'!E$3:E1891)-1</f>
        <v>-1.2027753879055414E-2</v>
      </c>
    </row>
    <row r="1892" spans="1:5" x14ac:dyDescent="0.25">
      <c r="A1892" s="60">
        <f>'Daily Prices'!A1892</f>
        <v>45146</v>
      </c>
      <c r="B1892" s="68">
        <f>'Growth Index'!B1892/MAX('Growth Index'!B$3:B1892)-1</f>
        <v>-2.5534282741790593E-2</v>
      </c>
      <c r="C1892" s="68">
        <f>'Growth Index'!C1892/MAX('Growth Index'!C$3:C1892)-1</f>
        <v>-4.5701594197043782E-2</v>
      </c>
      <c r="D1892" s="68">
        <f>'Growth Index'!D1892/MAX('Growth Index'!D$3:D1892)-1</f>
        <v>-2.031040754519875E-3</v>
      </c>
      <c r="E1892" s="68">
        <f>'Growth Index'!E1892/MAX('Growth Index'!E$3:E1892)-1</f>
        <v>-1.0704147580458012E-2</v>
      </c>
    </row>
    <row r="1893" spans="1:5" x14ac:dyDescent="0.25">
      <c r="A1893" s="63">
        <f>'Daily Prices'!A1893</f>
        <v>45147</v>
      </c>
      <c r="B1893" s="67">
        <f>'Growth Index'!B1893/MAX('Growth Index'!B$3:B1893)-1</f>
        <v>-2.3324636424312595E-2</v>
      </c>
      <c r="C1893" s="67">
        <f>'Growth Index'!C1893/MAX('Growth Index'!C$3:C1893)-1</f>
        <v>-4.787862329190995E-2</v>
      </c>
      <c r="D1893" s="67">
        <f>'Growth Index'!D1893/MAX('Growth Index'!D$3:D1893)-1</f>
        <v>0</v>
      </c>
      <c r="E1893" s="67">
        <f>'Growth Index'!E1893/MAX('Growth Index'!E$3:E1893)-1</f>
        <v>-5.7957863322466441E-4</v>
      </c>
    </row>
    <row r="1894" spans="1:5" x14ac:dyDescent="0.25">
      <c r="A1894" s="60">
        <f>'Daily Prices'!A1894</f>
        <v>45149</v>
      </c>
      <c r="B1894" s="68">
        <f>'Growth Index'!B1894/MAX('Growth Index'!B$3:B1894)-1</f>
        <v>-3.328676565258637E-2</v>
      </c>
      <c r="C1894" s="68">
        <f>'Growth Index'!C1894/MAX('Growth Index'!C$3:C1894)-1</f>
        <v>-5.0725907453044283E-2</v>
      </c>
      <c r="D1894" s="68">
        <f>'Growth Index'!D1894/MAX('Growth Index'!D$3:D1894)-1</f>
        <v>-1.2524094017012044E-2</v>
      </c>
      <c r="E1894" s="68">
        <f>'Growth Index'!E1894/MAX('Growth Index'!E$3:E1894)-1</f>
        <v>-8.5883602474007281E-3</v>
      </c>
    </row>
    <row r="1895" spans="1:5" x14ac:dyDescent="0.25">
      <c r="A1895" s="63">
        <f>'Daily Prices'!A1895</f>
        <v>45152</v>
      </c>
      <c r="B1895" s="67">
        <f>'Growth Index'!B1895/MAX('Growth Index'!B$3:B1895)-1</f>
        <v>-3.2113644873090763E-2</v>
      </c>
      <c r="C1895" s="67">
        <f>'Growth Index'!C1895/MAX('Growth Index'!C$3:C1895)-1</f>
        <v>-5.395239521609374E-2</v>
      </c>
      <c r="D1895" s="67">
        <f>'Growth Index'!D1895/MAX('Growth Index'!D$3:D1895)-1</f>
        <v>-3.8693587121362727E-2</v>
      </c>
      <c r="E1895" s="67">
        <f>'Growth Index'!E1895/MAX('Growth Index'!E$3:E1895)-1</f>
        <v>-1.7457454746218182E-2</v>
      </c>
    </row>
    <row r="1896" spans="1:5" x14ac:dyDescent="0.25">
      <c r="A1896" s="60">
        <f>'Daily Prices'!A1896</f>
        <v>45154</v>
      </c>
      <c r="B1896" s="68">
        <f>'Growth Index'!B1896/MAX('Growth Index'!B$3:B1896)-1</f>
        <v>-3.007877534892478E-2</v>
      </c>
      <c r="C1896" s="68">
        <f>'Growth Index'!C1896/MAX('Growth Index'!C$3:C1896)-1</f>
        <v>-5.3403282104290684E-2</v>
      </c>
      <c r="D1896" s="68">
        <f>'Growth Index'!D1896/MAX('Growth Index'!D$3:D1896)-1</f>
        <v>-3.5183772105875422E-2</v>
      </c>
      <c r="E1896" s="68">
        <f>'Growth Index'!E1896/MAX('Growth Index'!E$3:E1896)-1</f>
        <v>-1.5533426669985917E-2</v>
      </c>
    </row>
    <row r="1897" spans="1:5" x14ac:dyDescent="0.25">
      <c r="A1897" s="63">
        <f>'Daily Prices'!A1897</f>
        <v>45155</v>
      </c>
      <c r="B1897" s="67">
        <f>'Growth Index'!B1897/MAX('Growth Index'!B$3:B1897)-1</f>
        <v>-3.5826726790278429E-2</v>
      </c>
      <c r="C1897" s="67">
        <f>'Growth Index'!C1897/MAX('Growth Index'!C$3:C1897)-1</f>
        <v>-5.7855233989839383E-2</v>
      </c>
      <c r="D1897" s="67">
        <f>'Growth Index'!D1897/MAX('Growth Index'!D$3:D1897)-1</f>
        <v>-3.6733871906821425E-2</v>
      </c>
      <c r="E1897" s="67">
        <f>'Growth Index'!E1897/MAX('Growth Index'!E$3:E1897)-1</f>
        <v>-1.9610196135063651E-2</v>
      </c>
    </row>
    <row r="1898" spans="1:5" x14ac:dyDescent="0.25">
      <c r="A1898" s="60">
        <f>'Daily Prices'!A1898</f>
        <v>45156</v>
      </c>
      <c r="B1898" s="68">
        <f>'Growth Index'!B1898/MAX('Growth Index'!B$3:B1898)-1</f>
        <v>-3.8821462767807402E-2</v>
      </c>
      <c r="C1898" s="68">
        <f>'Growth Index'!C1898/MAX('Growth Index'!C$3:C1898)-1</f>
        <v>-5.9286167298055359E-2</v>
      </c>
      <c r="D1898" s="68">
        <f>'Growth Index'!D1898/MAX('Growth Index'!D$3:D1898)-1</f>
        <v>-4.058206487266991E-2</v>
      </c>
      <c r="E1898" s="68">
        <f>'Growth Index'!E1898/MAX('Growth Index'!E$3:E1898)-1</f>
        <v>-2.2294315892869454E-2</v>
      </c>
    </row>
    <row r="1899" spans="1:5" x14ac:dyDescent="0.25">
      <c r="A1899" s="63">
        <f>'Daily Prices'!A1899</f>
        <v>45159</v>
      </c>
      <c r="B1899" s="67">
        <f>'Growth Index'!B1899/MAX('Growth Index'!B$3:B1899)-1</f>
        <v>-3.4863752536187564E-2</v>
      </c>
      <c r="C1899" s="67">
        <f>'Growth Index'!C1899/MAX('Growth Index'!C$3:C1899)-1</f>
        <v>-6.2102254567116821E-2</v>
      </c>
      <c r="D1899" s="67">
        <f>'Growth Index'!D1899/MAX('Growth Index'!D$3:D1899)-1</f>
        <v>-3.6844152979712552E-2</v>
      </c>
      <c r="E1899" s="67">
        <f>'Growth Index'!E1899/MAX('Growth Index'!E$3:E1899)-1</f>
        <v>-2.1114568867698469E-2</v>
      </c>
    </row>
    <row r="1900" spans="1:5" x14ac:dyDescent="0.25">
      <c r="A1900" s="60">
        <f>'Daily Prices'!A1900</f>
        <v>45160</v>
      </c>
      <c r="B1900" s="68">
        <f>'Growth Index'!B1900/MAX('Growth Index'!B$3:B1900)-1</f>
        <v>-3.4805444274913278E-2</v>
      </c>
      <c r="C1900" s="68">
        <f>'Growth Index'!C1900/MAX('Growth Index'!C$3:C1900)-1</f>
        <v>-6.0527289630750269E-2</v>
      </c>
      <c r="D1900" s="68">
        <f>'Growth Index'!D1900/MAX('Growth Index'!D$3:D1900)-1</f>
        <v>-3.522966547161277E-2</v>
      </c>
      <c r="E1900" s="68">
        <f>'Growth Index'!E1900/MAX('Growth Index'!E$3:E1900)-1</f>
        <v>-1.9947053533644787E-2</v>
      </c>
    </row>
    <row r="1901" spans="1:5" x14ac:dyDescent="0.25">
      <c r="A1901" s="63">
        <f>'Daily Prices'!A1901</f>
        <v>45161</v>
      </c>
      <c r="B1901" s="67">
        <f>'Growth Index'!B1901/MAX('Growth Index'!B$3:B1901)-1</f>
        <v>-3.1649250650048311E-2</v>
      </c>
      <c r="C1901" s="67">
        <f>'Growth Index'!C1901/MAX('Growth Index'!C$3:C1901)-1</f>
        <v>-5.4351679576123413E-2</v>
      </c>
      <c r="D1901" s="67">
        <f>'Growth Index'!D1901/MAX('Growth Index'!D$3:D1901)-1</f>
        <v>-2.8012762465528751E-2</v>
      </c>
      <c r="E1901" s="67">
        <f>'Growth Index'!E1901/MAX('Growth Index'!E$3:E1901)-1</f>
        <v>-1.4209306791242327E-2</v>
      </c>
    </row>
    <row r="1902" spans="1:5" x14ac:dyDescent="0.25">
      <c r="A1902" s="60">
        <f>'Daily Prices'!A1902</f>
        <v>45162</v>
      </c>
      <c r="B1902" s="68">
        <f>'Growth Index'!B1902/MAX('Growth Index'!B$3:B1902)-1</f>
        <v>-3.4327286934361934E-2</v>
      </c>
      <c r="C1902" s="68">
        <f>'Growth Index'!C1902/MAX('Growth Index'!C$3:C1902)-1</f>
        <v>-5.3713219043539207E-2</v>
      </c>
      <c r="D1902" s="68">
        <f>'Growth Index'!D1902/MAX('Growth Index'!D$3:D1902)-1</f>
        <v>-2.9608755632212103E-2</v>
      </c>
      <c r="E1902" s="68">
        <f>'Growth Index'!E1902/MAX('Growth Index'!E$3:E1902)-1</f>
        <v>-1.5246559387403935E-2</v>
      </c>
    </row>
    <row r="1903" spans="1:5" x14ac:dyDescent="0.25">
      <c r="A1903" s="63">
        <f>'Daily Prices'!A1903</f>
        <v>45163</v>
      </c>
      <c r="B1903" s="67">
        <f>'Growth Index'!B1903/MAX('Growth Index'!B$3:B1903)-1</f>
        <v>-3.9741223792730485E-2</v>
      </c>
      <c r="C1903" s="67">
        <f>'Growth Index'!C1903/MAX('Growth Index'!C$3:C1903)-1</f>
        <v>-5.4667234346510996E-2</v>
      </c>
      <c r="D1903" s="67">
        <f>'Growth Index'!D1903/MAX('Growth Index'!D$3:D1903)-1</f>
        <v>-3.6909910638082355E-2</v>
      </c>
      <c r="E1903" s="67">
        <f>'Growth Index'!E1903/MAX('Growth Index'!E$3:E1903)-1</f>
        <v>-1.9522715636284715E-2</v>
      </c>
    </row>
    <row r="1904" spans="1:5" x14ac:dyDescent="0.25">
      <c r="A1904" s="60">
        <f>'Daily Prices'!A1904</f>
        <v>45166</v>
      </c>
      <c r="B1904" s="68">
        <f>'Growth Index'!B1904/MAX('Growth Index'!B$3:B1904)-1</f>
        <v>-3.8111996258800018E-2</v>
      </c>
      <c r="C1904" s="68">
        <f>'Growth Index'!C1904/MAX('Growth Index'!C$3:C1904)-1</f>
        <v>-5.4667234346510996E-2</v>
      </c>
      <c r="D1904" s="68">
        <f>'Growth Index'!D1904/MAX('Growth Index'!D$3:D1904)-1</f>
        <v>-3.3047333184465399E-2</v>
      </c>
      <c r="E1904" s="68">
        <f>'Growth Index'!E1904/MAX('Growth Index'!E$3:E1904)-1</f>
        <v>-1.7843963021696108E-2</v>
      </c>
    </row>
    <row r="1905" spans="1:5" x14ac:dyDescent="0.25">
      <c r="A1905" s="63">
        <f>'Daily Prices'!A1905</f>
        <v>45167</v>
      </c>
      <c r="B1905" s="67">
        <f>'Growth Index'!B1905/MAX('Growth Index'!B$3:B1905)-1</f>
        <v>-3.6939615431858752E-2</v>
      </c>
      <c r="C1905" s="67">
        <f>'Growth Index'!C1905/MAX('Growth Index'!C$3:C1905)-1</f>
        <v>-4.7195160346049647E-2</v>
      </c>
      <c r="D1905" s="67">
        <f>'Growth Index'!D1905/MAX('Growth Index'!D$3:D1905)-1</f>
        <v>-2.9679993095446E-2</v>
      </c>
      <c r="E1905" s="67">
        <f>'Growth Index'!E1905/MAX('Growth Index'!E$3:E1905)-1</f>
        <v>-1.3353499756704856E-2</v>
      </c>
    </row>
    <row r="1906" spans="1:5" x14ac:dyDescent="0.25">
      <c r="A1906" s="60">
        <f>'Daily Prices'!A1906</f>
        <v>45168</v>
      </c>
      <c r="B1906" s="68">
        <f>'Growth Index'!B1906/MAX('Growth Index'!B$3:B1906)-1</f>
        <v>-3.6770462277958993E-2</v>
      </c>
      <c r="C1906" s="68">
        <f>'Growth Index'!C1906/MAX('Growth Index'!C$3:C1906)-1</f>
        <v>-3.8441443911692907E-2</v>
      </c>
      <c r="D1906" s="68">
        <f>'Growth Index'!D1906/MAX('Growth Index'!D$3:D1906)-1</f>
        <v>-2.9398468120550247E-2</v>
      </c>
      <c r="E1906" s="68">
        <f>'Growth Index'!E1906/MAX('Growth Index'!E$3:E1906)-1</f>
        <v>-9.58978029023283E-3</v>
      </c>
    </row>
    <row r="1907" spans="1:5" x14ac:dyDescent="0.25">
      <c r="A1907" s="63">
        <f>'Daily Prices'!A1907</f>
        <v>45169</v>
      </c>
      <c r="B1907" s="67">
        <f>'Growth Index'!B1907/MAX('Growth Index'!B$3:B1907)-1</f>
        <v>-4.0556651507505537E-2</v>
      </c>
      <c r="C1907" s="67">
        <f>'Growth Index'!C1907/MAX('Growth Index'!C$3:C1907)-1</f>
        <v>-4.0072348102809907E-2</v>
      </c>
      <c r="D1907" s="67">
        <f>'Growth Index'!D1907/MAX('Growth Index'!D$3:D1907)-1</f>
        <v>-3.0811572799892772E-2</v>
      </c>
      <c r="E1907" s="67">
        <f>'Growth Index'!E1907/MAX('Growth Index'!E$3:E1907)-1</f>
        <v>-1.1862208121220408E-2</v>
      </c>
    </row>
    <row r="1908" spans="1:5" x14ac:dyDescent="0.25">
      <c r="A1908" s="60">
        <f>'Daily Prices'!A1908</f>
        <v>45170</v>
      </c>
      <c r="B1908" s="68">
        <f>'Growth Index'!B1908/MAX('Growth Index'!B$3:B1908)-1</f>
        <v>-3.2332078867103209E-2</v>
      </c>
      <c r="C1908" s="68">
        <f>'Growth Index'!C1908/MAX('Growth Index'!C$3:C1908)-1</f>
        <v>-4.1070648649127128E-2</v>
      </c>
      <c r="D1908" s="68">
        <f>'Growth Index'!D1908/MAX('Growth Index'!D$3:D1908)-1</f>
        <v>-3.0567984575061713E-2</v>
      </c>
      <c r="E1908" s="68">
        <f>'Growth Index'!E1908/MAX('Growth Index'!E$3:E1908)-1</f>
        <v>-9.6575937956533409E-3</v>
      </c>
    </row>
    <row r="1909" spans="1:5" x14ac:dyDescent="0.25">
      <c r="A1909" s="63">
        <f>'Daily Prices'!A1909</f>
        <v>45174</v>
      </c>
      <c r="B1909" s="67">
        <f>'Growth Index'!B1909/MAX('Growth Index'!B$3:B1909)-1</f>
        <v>-2.6514571885650984E-2</v>
      </c>
      <c r="C1909" s="67">
        <f>'Growth Index'!C1909/MAX('Growth Index'!C$3:C1909)-1</f>
        <v>-4.3968134705549389E-2</v>
      </c>
      <c r="D1909" s="67">
        <f>'Growth Index'!D1909/MAX('Growth Index'!D$3:D1909)-1</f>
        <v>-3.032433512867283E-2</v>
      </c>
      <c r="E1909" s="67">
        <f>'Growth Index'!E1909/MAX('Growth Index'!E$3:E1909)-1</f>
        <v>-8.9937366234720262E-3</v>
      </c>
    </row>
    <row r="1910" spans="1:5" x14ac:dyDescent="0.25">
      <c r="A1910" s="60">
        <f>'Daily Prices'!A1910</f>
        <v>45175</v>
      </c>
      <c r="B1910" s="68">
        <f>'Growth Index'!B1910/MAX('Growth Index'!B$3:B1910)-1</f>
        <v>-2.5030819023884265E-2</v>
      </c>
      <c r="C1910" s="68">
        <f>'Growth Index'!C1910/MAX('Growth Index'!C$3:C1910)-1</f>
        <v>-4.3795834629220098E-2</v>
      </c>
      <c r="D1910" s="68">
        <f>'Growth Index'!D1910/MAX('Growth Index'!D$3:D1910)-1</f>
        <v>-3.008062444534787E-2</v>
      </c>
      <c r="E1910" s="68">
        <f>'Growth Index'!E1910/MAX('Growth Index'!E$3:E1910)-1</f>
        <v>-8.3944365210660843E-3</v>
      </c>
    </row>
    <row r="1911" spans="1:5" x14ac:dyDescent="0.25">
      <c r="A1911" s="63">
        <f>'Daily Prices'!A1911</f>
        <v>45177</v>
      </c>
      <c r="B1911" s="67">
        <f>'Growth Index'!B1911/MAX('Growth Index'!B$3:B1911)-1</f>
        <v>-1.4399328715042792E-2</v>
      </c>
      <c r="C1911" s="67">
        <f>'Growth Index'!C1911/MAX('Growth Index'!C$3:C1911)-1</f>
        <v>-4.3717663106554894E-2</v>
      </c>
      <c r="D1911" s="67">
        <f>'Growth Index'!D1911/MAX('Growth Index'!D$3:D1911)-1</f>
        <v>-2.9836852509682266E-2</v>
      </c>
      <c r="E1911" s="67">
        <f>'Growth Index'!E1911/MAX('Growth Index'!E$3:E1911)-1</f>
        <v>-5.0433733378364431E-3</v>
      </c>
    </row>
    <row r="1912" spans="1:5" x14ac:dyDescent="0.25">
      <c r="A1912" s="60">
        <f>'Daily Prices'!A1912</f>
        <v>45180</v>
      </c>
      <c r="B1912" s="68">
        <f>'Growth Index'!B1912/MAX('Growth Index'!B$3:B1912)-1</f>
        <v>-6.5829139035605833E-3</v>
      </c>
      <c r="C1912" s="68">
        <f>'Growth Index'!C1912/MAX('Growth Index'!C$3:C1912)-1</f>
        <v>-4.6868549205865806E-2</v>
      </c>
      <c r="D1912" s="68">
        <f>'Growth Index'!D1912/MAX('Growth Index'!D$3:D1912)-1</f>
        <v>-1.0074621242737725E-2</v>
      </c>
      <c r="E1912" s="68">
        <f>'Growth Index'!E1912/MAX('Growth Index'!E$3:E1912)-1</f>
        <v>0</v>
      </c>
    </row>
    <row r="1913" spans="1:5" x14ac:dyDescent="0.25">
      <c r="A1913" s="63">
        <f>'Daily Prices'!A1913</f>
        <v>45182</v>
      </c>
      <c r="B1913" s="67">
        <f>'Growth Index'!B1913/MAX('Growth Index'!B$3:B1913)-1</f>
        <v>-1.5525684493110647E-3</v>
      </c>
      <c r="C1913" s="67">
        <f>'Growth Index'!C1913/MAX('Growth Index'!C$3:C1913)-1</f>
        <v>-5.1817559618935194E-2</v>
      </c>
      <c r="D1913" s="67">
        <f>'Growth Index'!D1913/MAX('Growth Index'!D$3:D1913)-1</f>
        <v>0</v>
      </c>
      <c r="E1913" s="67">
        <f>'Growth Index'!E1913/MAX('Growth Index'!E$3:E1913)-1</f>
        <v>0</v>
      </c>
    </row>
    <row r="1914" spans="1:5" x14ac:dyDescent="0.25">
      <c r="A1914" s="60">
        <f>'Daily Prices'!A1914</f>
        <v>45183</v>
      </c>
      <c r="B1914" s="68">
        <f>'Growth Index'!B1914/MAX('Growth Index'!B$3:B1914)-1</f>
        <v>-7.828698023882863E-4</v>
      </c>
      <c r="C1914" s="68">
        <f>'Growth Index'!C1914/MAX('Growth Index'!C$3:C1914)-1</f>
        <v>-5.6140779501561378E-2</v>
      </c>
      <c r="D1914" s="68">
        <f>'Growth Index'!D1914/MAX('Growth Index'!D$3:D1914)-1</f>
        <v>0</v>
      </c>
      <c r="E1914" s="68">
        <f>'Growth Index'!E1914/MAX('Growth Index'!E$3:E1914)-1</f>
        <v>-4.4921514769979964E-4</v>
      </c>
    </row>
    <row r="1915" spans="1:5" x14ac:dyDescent="0.25">
      <c r="A1915" s="63">
        <f>'Daily Prices'!A1915</f>
        <v>45184</v>
      </c>
      <c r="B1915" s="67">
        <f>'Growth Index'!B1915/MAX('Growth Index'!B$3:B1915)-1</f>
        <v>0</v>
      </c>
      <c r="C1915" s="67">
        <f>'Growth Index'!C1915/MAX('Growth Index'!C$3:C1915)-1</f>
        <v>-4.2283383005319308E-2</v>
      </c>
      <c r="D1915" s="67">
        <f>'Growth Index'!D1915/MAX('Growth Index'!D$3:D1915)-1</f>
        <v>0</v>
      </c>
      <c r="E1915" s="67">
        <f>'Growth Index'!E1915/MAX('Growth Index'!E$3:E1915)-1</f>
        <v>0</v>
      </c>
    </row>
    <row r="1916" spans="1:5" x14ac:dyDescent="0.25">
      <c r="A1916" s="60">
        <f>'Daily Prices'!A1916</f>
        <v>45187</v>
      </c>
      <c r="B1916" s="68">
        <f>'Growth Index'!B1916/MAX('Growth Index'!B$3:B1916)-1</f>
        <v>-3.5641934396376529E-3</v>
      </c>
      <c r="C1916" s="68">
        <f>'Growth Index'!C1916/MAX('Growth Index'!C$3:C1916)-1</f>
        <v>-4.2723844872318617E-2</v>
      </c>
      <c r="D1916" s="68">
        <f>'Growth Index'!D1916/MAX('Growth Index'!D$3:D1916)-1</f>
        <v>-9.1376681077104394E-4</v>
      </c>
      <c r="E1916" s="68">
        <f>'Growth Index'!E1916/MAX('Growth Index'!E$3:E1916)-1</f>
        <v>-1.5273514142497557E-3</v>
      </c>
    </row>
    <row r="1917" spans="1:5" x14ac:dyDescent="0.25">
      <c r="A1917" s="63">
        <f>'Daily Prices'!A1917</f>
        <v>45189</v>
      </c>
      <c r="B1917" s="67">
        <f>'Growth Index'!B1917/MAX('Growth Index'!B$3:B1917)-1</f>
        <v>-1.5297920963321388E-2</v>
      </c>
      <c r="C1917" s="67">
        <f>'Growth Index'!C1917/MAX('Growth Index'!C$3:C1917)-1</f>
        <v>-3.7409436378541328E-2</v>
      </c>
      <c r="D1917" s="67">
        <f>'Growth Index'!D1917/MAX('Growth Index'!D$3:D1917)-1</f>
        <v>-9.8307771552882395E-3</v>
      </c>
      <c r="E1917" s="67">
        <f>'Growth Index'!E1917/MAX('Growth Index'!E$3:E1917)-1</f>
        <v>-5.5108795638638686E-3</v>
      </c>
    </row>
    <row r="1918" spans="1:5" x14ac:dyDescent="0.25">
      <c r="A1918" s="60">
        <f>'Daily Prices'!A1918</f>
        <v>45190</v>
      </c>
      <c r="B1918" s="68">
        <f>'Growth Index'!B1918/MAX('Growth Index'!B$3:B1918)-1</f>
        <v>-2.3709057803790956E-2</v>
      </c>
      <c r="C1918" s="68">
        <f>'Growth Index'!C1918/MAX('Growth Index'!C$3:C1918)-1</f>
        <v>-4.8552942321130388E-2</v>
      </c>
      <c r="D1918" s="68">
        <f>'Growth Index'!D1918/MAX('Growth Index'!D$3:D1918)-1</f>
        <v>-2.0057519928577183E-2</v>
      </c>
      <c r="E1918" s="68">
        <f>'Growth Index'!E1918/MAX('Growth Index'!E$3:E1918)-1</f>
        <v>-1.574582113481926E-2</v>
      </c>
    </row>
    <row r="1919" spans="1:5" x14ac:dyDescent="0.25">
      <c r="A1919" s="63">
        <f>'Daily Prices'!A1919</f>
        <v>45191</v>
      </c>
      <c r="B1919" s="67">
        <f>'Growth Index'!B1919/MAX('Growth Index'!B$3:B1919)-1</f>
        <v>-2.6968115364358058E-2</v>
      </c>
      <c r="C1919" s="67">
        <f>'Growth Index'!C1919/MAX('Growth Index'!C$3:C1919)-1</f>
        <v>-4.4265700463459789E-2</v>
      </c>
      <c r="D1919" s="67">
        <f>'Growth Index'!D1919/MAX('Growth Index'!D$3:D1919)-1</f>
        <v>-2.4064556609884602E-2</v>
      </c>
      <c r="E1919" s="67">
        <f>'Growth Index'!E1919/MAX('Growth Index'!E$3:E1919)-1</f>
        <v>-1.6164884913772881E-2</v>
      </c>
    </row>
    <row r="1920" spans="1:5" x14ac:dyDescent="0.25">
      <c r="A1920" s="60">
        <f>'Daily Prices'!A1920</f>
        <v>45194</v>
      </c>
      <c r="B1920" s="68">
        <f>'Growth Index'!B1920/MAX('Growth Index'!B$3:B1920)-1</f>
        <v>-2.6753783205822335E-2</v>
      </c>
      <c r="C1920" s="68">
        <f>'Growth Index'!C1920/MAX('Growth Index'!C$3:C1920)-1</f>
        <v>-4.3812090481028076E-2</v>
      </c>
      <c r="D1920" s="68">
        <f>'Growth Index'!D1920/MAX('Growth Index'!D$3:D1920)-1</f>
        <v>-2.5573287144113332E-2</v>
      </c>
      <c r="E1920" s="68">
        <f>'Growth Index'!E1920/MAX('Growth Index'!E$3:E1920)-1</f>
        <v>-1.6369375369231887E-2</v>
      </c>
    </row>
    <row r="1921" spans="1:5" x14ac:dyDescent="0.25">
      <c r="A1921" s="63">
        <f>'Daily Prices'!A1921</f>
        <v>45195</v>
      </c>
      <c r="B1921" s="67">
        <f>'Growth Index'!B1921/MAX('Growth Index'!B$3:B1921)-1</f>
        <v>-2.7906813566252686E-2</v>
      </c>
      <c r="C1921" s="67">
        <f>'Growth Index'!C1921/MAX('Growth Index'!C$3:C1921)-1</f>
        <v>-5.0574405304762315E-2</v>
      </c>
      <c r="D1921" s="67">
        <f>'Growth Index'!D1921/MAX('Growth Index'!D$3:D1921)-1</f>
        <v>-2.6600767158002636E-2</v>
      </c>
      <c r="E1921" s="67">
        <f>'Growth Index'!E1921/MAX('Growth Index'!E$3:E1921)-1</f>
        <v>-1.9812688442291337E-2</v>
      </c>
    </row>
    <row r="1922" spans="1:5" x14ac:dyDescent="0.25">
      <c r="A1922" s="60">
        <f>'Daily Prices'!A1922</f>
        <v>45196</v>
      </c>
      <c r="B1922" s="68">
        <f>'Growth Index'!B1922/MAX('Growth Index'!B$3:B1922)-1</f>
        <v>-2.5353401152116373E-2</v>
      </c>
      <c r="C1922" s="68">
        <f>'Growth Index'!C1922/MAX('Growth Index'!C$3:C1922)-1</f>
        <v>-6.1105149304022777E-2</v>
      </c>
      <c r="D1922" s="68">
        <f>'Growth Index'!D1922/MAX('Growth Index'!D$3:D1922)-1</f>
        <v>-2.6049122750018583E-2</v>
      </c>
      <c r="E1922" s="68">
        <f>'Growth Index'!E1922/MAX('Growth Index'!E$3:E1922)-1</f>
        <v>-2.322241652026702E-2</v>
      </c>
    </row>
    <row r="1923" spans="1:5" x14ac:dyDescent="0.25">
      <c r="A1923" s="63">
        <f>'Daily Prices'!A1923</f>
        <v>45198</v>
      </c>
      <c r="B1923" s="67">
        <f>'Growth Index'!B1923/MAX('Growth Index'!B$3:B1923)-1</f>
        <v>-2.9632379073692872E-2</v>
      </c>
      <c r="C1923" s="67">
        <f>'Growth Index'!C1923/MAX('Growth Index'!C$3:C1923)-1</f>
        <v>-7.0990978241303404E-2</v>
      </c>
      <c r="D1923" s="67">
        <f>'Growth Index'!D1923/MAX('Growth Index'!D$3:D1923)-1</f>
        <v>-2.3622564219193065E-2</v>
      </c>
      <c r="E1923" s="67">
        <f>'Growth Index'!E1923/MAX('Growth Index'!E$3:E1923)-1</f>
        <v>-2.7892718042547338E-2</v>
      </c>
    </row>
    <row r="1924" spans="1:5" x14ac:dyDescent="0.25">
      <c r="A1924" s="60">
        <f>'Daily Prices'!A1924</f>
        <v>45202</v>
      </c>
      <c r="B1924" s="68">
        <f>'Growth Index'!B1924/MAX('Growth Index'!B$3:B1924)-1</f>
        <v>-3.4295061677985017E-2</v>
      </c>
      <c r="C1924" s="68">
        <f>'Growth Index'!C1924/MAX('Growth Index'!C$3:C1924)-1</f>
        <v>-9.3470191668446279E-2</v>
      </c>
      <c r="D1924" s="68">
        <f>'Growth Index'!D1924/MAX('Growth Index'!D$3:D1924)-1</f>
        <v>-2.3655563026889759E-2</v>
      </c>
      <c r="E1924" s="68">
        <f>'Growth Index'!E1924/MAX('Growth Index'!E$3:E1924)-1</f>
        <v>-3.8712711407383082E-2</v>
      </c>
    </row>
    <row r="1925" spans="1:5" x14ac:dyDescent="0.25">
      <c r="A1925" s="63">
        <f>'Daily Prices'!A1925</f>
        <v>45203</v>
      </c>
      <c r="B1925" s="67">
        <f>'Growth Index'!B1925/MAX('Growth Index'!B$3:B1925)-1</f>
        <v>-3.8511833154649455E-2</v>
      </c>
      <c r="C1925" s="67">
        <f>'Growth Index'!C1925/MAX('Growth Index'!C$3:C1925)-1</f>
        <v>-9.5315529669440346E-2</v>
      </c>
      <c r="D1925" s="67">
        <f>'Growth Index'!D1925/MAX('Growth Index'!D$3:D1925)-1</f>
        <v>-2.3688560719317131E-2</v>
      </c>
      <c r="E1925" s="67">
        <f>'Growth Index'!E1925/MAX('Growth Index'!E$3:E1925)-1</f>
        <v>-4.076442363668864E-2</v>
      </c>
    </row>
    <row r="1926" spans="1:5" x14ac:dyDescent="0.25">
      <c r="A1926" s="60">
        <f>'Daily Prices'!A1926</f>
        <v>45204</v>
      </c>
      <c r="B1926" s="68">
        <f>'Growth Index'!B1926/MAX('Growth Index'!B$3:B1926)-1</f>
        <v>-3.2533970688971681E-2</v>
      </c>
      <c r="C1926" s="68">
        <f>'Growth Index'!C1926/MAX('Growth Index'!C$3:C1926)-1</f>
        <v>-9.4985332679593415E-2</v>
      </c>
      <c r="D1926" s="68">
        <f>'Growth Index'!D1926/MAX('Growth Index'!D$3:D1926)-1</f>
        <v>-2.3721557296515816E-2</v>
      </c>
      <c r="E1926" s="68">
        <f>'Growth Index'!E1926/MAX('Growth Index'!E$3:E1926)-1</f>
        <v>-3.8844949298346143E-2</v>
      </c>
    </row>
    <row r="1927" spans="1:5" x14ac:dyDescent="0.25">
      <c r="A1927" s="63">
        <f>'Daily Prices'!A1927</f>
        <v>45209</v>
      </c>
      <c r="B1927" s="67">
        <f>'Growth Index'!B1927/MAX('Growth Index'!B$3:B1927)-1</f>
        <v>-2.593315932235063E-2</v>
      </c>
      <c r="C1927" s="67">
        <f>'Growth Index'!C1927/MAX('Growth Index'!C$3:C1927)-1</f>
        <v>-7.6659310096867328E-2</v>
      </c>
      <c r="D1927" s="67">
        <f>'Growth Index'!D1927/MAX('Growth Index'!D$3:D1927)-1</f>
        <v>-2.3754552758526448E-2</v>
      </c>
      <c r="E1927" s="67">
        <f>'Growth Index'!E1927/MAX('Growth Index'!E$3:E1927)-1</f>
        <v>-2.9102235595198089E-2</v>
      </c>
    </row>
    <row r="1928" spans="1:5" x14ac:dyDescent="0.25">
      <c r="A1928" s="60">
        <f>'Daily Prices'!A1928</f>
        <v>45210</v>
      </c>
      <c r="B1928" s="68">
        <f>'Growth Index'!B1928/MAX('Growth Index'!B$3:B1928)-1</f>
        <v>-2.0129828683155937E-2</v>
      </c>
      <c r="C1928" s="68">
        <f>'Growth Index'!C1928/MAX('Growth Index'!C$3:C1928)-1</f>
        <v>-7.0157686543669606E-2</v>
      </c>
      <c r="D1928" s="68">
        <f>'Growth Index'!D1928/MAX('Growth Index'!D$3:D1928)-1</f>
        <v>-1.9208055226712428E-2</v>
      </c>
      <c r="E1928" s="68">
        <f>'Growth Index'!E1928/MAX('Growth Index'!E$3:E1928)-1</f>
        <v>-2.3275825813124595E-2</v>
      </c>
    </row>
    <row r="1929" spans="1:5" x14ac:dyDescent="0.25">
      <c r="A1929" s="63">
        <f>'Daily Prices'!A1929</f>
        <v>45212</v>
      </c>
      <c r="B1929" s="67">
        <f>'Growth Index'!B1929/MAX('Growth Index'!B$3:B1929)-1</f>
        <v>-2.2935162458322056E-2</v>
      </c>
      <c r="C1929" s="67">
        <f>'Growth Index'!C1929/MAX('Growth Index'!C$3:C1929)-1</f>
        <v>-5.033122493341724E-2</v>
      </c>
      <c r="D1929" s="67">
        <f>'Growth Index'!D1929/MAX('Growth Index'!D$3:D1929)-1</f>
        <v>-2.4080801353187131E-2</v>
      </c>
      <c r="E1929" s="67">
        <f>'Growth Index'!E1929/MAX('Growth Index'!E$3:E1929)-1</f>
        <v>-1.7240046906014217E-2</v>
      </c>
    </row>
    <row r="1930" spans="1:5" x14ac:dyDescent="0.25">
      <c r="A1930" s="60">
        <f>'Daily Prices'!A1930</f>
        <v>45215</v>
      </c>
      <c r="B1930" s="68">
        <f>'Growth Index'!B1930/MAX('Growth Index'!B$3:B1930)-1</f>
        <v>-2.4642301886108386E-2</v>
      </c>
      <c r="C1930" s="68">
        <f>'Growth Index'!C1930/MAX('Growth Index'!C$3:C1930)-1</f>
        <v>-4.6279872219442075E-2</v>
      </c>
      <c r="D1930" s="68">
        <f>'Growth Index'!D1930/MAX('Growth Index'!D$3:D1930)-1</f>
        <v>-2.1380112779130211E-2</v>
      </c>
      <c r="E1930" s="68">
        <f>'Growth Index'!E1930/MAX('Growth Index'!E$3:E1930)-1</f>
        <v>-1.526227936316038E-2</v>
      </c>
    </row>
    <row r="1931" spans="1:5" x14ac:dyDescent="0.25">
      <c r="A1931" s="63">
        <f>'Daily Prices'!A1931</f>
        <v>45216</v>
      </c>
      <c r="B1931" s="67">
        <f>'Growth Index'!B1931/MAX('Growth Index'!B$3:B1931)-1</f>
        <v>-2.0792577916152077E-2</v>
      </c>
      <c r="C1931" s="67">
        <f>'Growth Index'!C1931/MAX('Growth Index'!C$3:C1931)-1</f>
        <v>-4.1053197514096973E-2</v>
      </c>
      <c r="D1931" s="67">
        <f>'Growth Index'!D1931/MAX('Growth Index'!D$3:D1931)-1</f>
        <v>-1.7025167845425737E-2</v>
      </c>
      <c r="E1931" s="67">
        <f>'Growth Index'!E1931/MAX('Growth Index'!E$3:E1931)-1</f>
        <v>-1.0622940177223539E-2</v>
      </c>
    </row>
    <row r="1932" spans="1:5" x14ac:dyDescent="0.25">
      <c r="A1932" s="60">
        <f>'Daily Prices'!A1932</f>
        <v>45217</v>
      </c>
      <c r="B1932" s="68">
        <f>'Growth Index'!B1932/MAX('Growth Index'!B$3:B1932)-1</f>
        <v>-2.8915825688107244E-2</v>
      </c>
      <c r="C1932" s="68">
        <f>'Growth Index'!C1932/MAX('Growth Index'!C$3:C1932)-1</f>
        <v>-2.6595888369153164E-2</v>
      </c>
      <c r="D1932" s="68">
        <f>'Growth Index'!D1932/MAX('Growth Index'!D$3:D1932)-1</f>
        <v>-2.0375646151586491E-2</v>
      </c>
      <c r="E1932" s="68">
        <f>'Growth Index'!E1932/MAX('Growth Index'!E$3:E1932)-1</f>
        <v>-8.1304808439268683E-3</v>
      </c>
    </row>
    <row r="1933" spans="1:5" x14ac:dyDescent="0.25">
      <c r="A1933" s="63">
        <f>'Daily Prices'!A1933</f>
        <v>45218</v>
      </c>
      <c r="B1933" s="67">
        <f>'Growth Index'!B1933/MAX('Growth Index'!B$3:B1933)-1</f>
        <v>-3.2568316901446792E-2</v>
      </c>
      <c r="C1933" s="67">
        <f>'Growth Index'!C1933/MAX('Growth Index'!C$3:C1933)-1</f>
        <v>-3.0372325942259804E-2</v>
      </c>
      <c r="D1933" s="67">
        <f>'Growth Index'!D1933/MAX('Growth Index'!D$3:D1933)-1</f>
        <v>-2.3035046003082482E-2</v>
      </c>
      <c r="E1933" s="67">
        <f>'Growth Index'!E1933/MAX('Growth Index'!E$3:E1933)-1</f>
        <v>-1.1596704999839891E-2</v>
      </c>
    </row>
    <row r="1934" spans="1:5" x14ac:dyDescent="0.25">
      <c r="A1934" s="60">
        <f>'Daily Prices'!A1934</f>
        <v>45219</v>
      </c>
      <c r="B1934" s="68">
        <f>'Growth Index'!B1934/MAX('Growth Index'!B$3:B1934)-1</f>
        <v>-3.5982595757019231E-2</v>
      </c>
      <c r="C1934" s="68">
        <f>'Growth Index'!C1934/MAX('Growth Index'!C$3:C1934)-1</f>
        <v>-1.1670446550639868E-2</v>
      </c>
      <c r="D1934" s="68">
        <f>'Growth Index'!D1934/MAX('Growth Index'!D$3:D1934)-1</f>
        <v>-2.730335230583969E-2</v>
      </c>
      <c r="E1934" s="68">
        <f>'Growth Index'!E1934/MAX('Growth Index'!E$3:E1934)-1</f>
        <v>-6.3130695098072565E-3</v>
      </c>
    </row>
    <row r="1935" spans="1:5" x14ac:dyDescent="0.25">
      <c r="A1935" s="63">
        <f>'Daily Prices'!A1935</f>
        <v>45222</v>
      </c>
      <c r="B1935" s="67">
        <f>'Growth Index'!B1935/MAX('Growth Index'!B$3:B1935)-1</f>
        <v>-4.8154716567831768E-2</v>
      </c>
      <c r="C1935" s="67">
        <f>'Growth Index'!C1935/MAX('Growth Index'!C$3:C1935)-1</f>
        <v>-2.0523969133961817E-2</v>
      </c>
      <c r="D1935" s="67">
        <f>'Growth Index'!D1935/MAX('Growth Index'!D$3:D1935)-1</f>
        <v>-4.0486638360201388E-2</v>
      </c>
      <c r="E1935" s="67">
        <f>'Growth Index'!E1935/MAX('Growth Index'!E$3:E1935)-1</f>
        <v>-1.7678030083898566E-2</v>
      </c>
    </row>
    <row r="1936" spans="1:5" x14ac:dyDescent="0.25">
      <c r="A1936" s="60">
        <f>'Daily Prices'!A1936</f>
        <v>45224</v>
      </c>
      <c r="B1936" s="68">
        <f>'Growth Index'!B1936/MAX('Growth Index'!B$3:B1936)-1</f>
        <v>-5.5861534939605995E-2</v>
      </c>
      <c r="C1936" s="68">
        <f>'Growth Index'!C1936/MAX('Growth Index'!C$3:C1936)-1</f>
        <v>-1.4471831836082139E-2</v>
      </c>
      <c r="D1936" s="68">
        <f>'Growth Index'!D1936/MAX('Growth Index'!D$3:D1936)-1</f>
        <v>-5.036411915248451E-2</v>
      </c>
      <c r="E1936" s="68">
        <f>'Growth Index'!E1936/MAX('Growth Index'!E$3:E1936)-1</f>
        <v>-2.0669898569986023E-2</v>
      </c>
    </row>
    <row r="1937" spans="1:5" x14ac:dyDescent="0.25">
      <c r="A1937" s="63">
        <f>'Daily Prices'!A1937</f>
        <v>45225</v>
      </c>
      <c r="B1937" s="67">
        <f>'Growth Index'!B1937/MAX('Growth Index'!B$3:B1937)-1</f>
        <v>-6.9141726476492749E-2</v>
      </c>
      <c r="C1937" s="67">
        <f>'Growth Index'!C1937/MAX('Growth Index'!C$3:C1937)-1</f>
        <v>-1.7235266879252142E-2</v>
      </c>
      <c r="D1937" s="67">
        <f>'Growth Index'!D1937/MAX('Growth Index'!D$3:D1937)-1</f>
        <v>-5.9652051135744233E-2</v>
      </c>
      <c r="E1937" s="67">
        <f>'Growth Index'!E1937/MAX('Growth Index'!E$3:E1937)-1</f>
        <v>-2.8774386319770806E-2</v>
      </c>
    </row>
    <row r="1938" spans="1:5" x14ac:dyDescent="0.25">
      <c r="A1938" s="60">
        <f>'Daily Prices'!A1938</f>
        <v>45226</v>
      </c>
      <c r="B1938" s="68">
        <f>'Growth Index'!B1938/MAX('Growth Index'!B$3:B1938)-1</f>
        <v>-5.9786437314550689E-2</v>
      </c>
      <c r="C1938" s="68">
        <f>'Growth Index'!C1938/MAX('Growth Index'!C$3:C1938)-1</f>
        <v>-1.2723550832646313E-2</v>
      </c>
      <c r="D1938" s="68">
        <f>'Growth Index'!D1938/MAX('Growth Index'!D$3:D1938)-1</f>
        <v>-4.8703094149794013E-2</v>
      </c>
      <c r="E1938" s="68">
        <f>'Growth Index'!E1938/MAX('Growth Index'!E$3:E1938)-1</f>
        <v>-2.0670048720055068E-2</v>
      </c>
    </row>
    <row r="1939" spans="1:5" x14ac:dyDescent="0.25">
      <c r="A1939" s="63">
        <f>'Daily Prices'!A1939</f>
        <v>45229</v>
      </c>
      <c r="B1939" s="67">
        <f>'Growth Index'!B1939/MAX('Growth Index'!B$3:B1939)-1</f>
        <v>-5.4924163415446259E-2</v>
      </c>
      <c r="C1939" s="67">
        <f>'Growth Index'!C1939/MAX('Growth Index'!C$3:C1939)-1</f>
        <v>-6.9982637315916252E-3</v>
      </c>
      <c r="D1939" s="67">
        <f>'Growth Index'!D1939/MAX('Growth Index'!D$3:D1939)-1</f>
        <v>-4.5398642616323981E-2</v>
      </c>
      <c r="E1939" s="67">
        <f>'Growth Index'!E1939/MAX('Growth Index'!E$3:E1939)-1</f>
        <v>-1.5858449648614603E-2</v>
      </c>
    </row>
    <row r="1940" spans="1:5" x14ac:dyDescent="0.25">
      <c r="A1940" s="60">
        <f>'Daily Prices'!A1940</f>
        <v>45230</v>
      </c>
      <c r="B1940" s="68">
        <f>'Growth Index'!B1940/MAX('Growth Index'!B$3:B1940)-1</f>
        <v>-5.84283615397303E-2</v>
      </c>
      <c r="C1940" s="68">
        <f>'Growth Index'!C1940/MAX('Growth Index'!C$3:C1940)-1</f>
        <v>-6.1038930613571685E-3</v>
      </c>
      <c r="D1940" s="68">
        <f>'Growth Index'!D1940/MAX('Growth Index'!D$3:D1940)-1</f>
        <v>-4.6181097752065803E-2</v>
      </c>
      <c r="E1940" s="68">
        <f>'Growth Index'!E1940/MAX('Growth Index'!E$3:E1940)-1</f>
        <v>-1.6840608274772961E-2</v>
      </c>
    </row>
    <row r="1941" spans="1:5" x14ac:dyDescent="0.25">
      <c r="A1941" s="63">
        <f>'Daily Prices'!A1941</f>
        <v>45231</v>
      </c>
      <c r="B1941" s="67">
        <f>'Growth Index'!B1941/MAX('Growth Index'!B$3:B1941)-1</f>
        <v>-6.2608870491635771E-2</v>
      </c>
      <c r="C1941" s="67">
        <f>'Growth Index'!C1941/MAX('Growth Index'!C$3:C1941)-1</f>
        <v>-1.1398758674468823E-2</v>
      </c>
      <c r="D1941" s="67">
        <f>'Growth Index'!D1941/MAX('Growth Index'!D$3:D1941)-1</f>
        <v>-4.6943856766503922E-2</v>
      </c>
      <c r="E1941" s="67">
        <f>'Growth Index'!E1941/MAX('Growth Index'!E$3:E1941)-1</f>
        <v>-2.0481088426932303E-2</v>
      </c>
    </row>
    <row r="1942" spans="1:5" x14ac:dyDescent="0.25">
      <c r="A1942" s="60">
        <f>'Daily Prices'!A1942</f>
        <v>45237</v>
      </c>
      <c r="B1942" s="68">
        <f>'Growth Index'!B1942/MAX('Growth Index'!B$3:B1942)-1</f>
        <v>-4.269293174110389E-2</v>
      </c>
      <c r="C1942" s="68">
        <f>'Growth Index'!C1942/MAX('Growth Index'!C$3:C1942)-1</f>
        <v>-2.4667418420127318E-2</v>
      </c>
      <c r="D1942" s="68">
        <f>'Growth Index'!D1942/MAX('Growth Index'!D$3:D1942)-1</f>
        <v>-4.7706005810520979E-2</v>
      </c>
      <c r="E1942" s="68">
        <f>'Growth Index'!E1942/MAX('Growth Index'!E$3:E1942)-1</f>
        <v>-1.9731488305942513E-2</v>
      </c>
    </row>
    <row r="1943" spans="1:5" x14ac:dyDescent="0.25">
      <c r="A1943" s="63">
        <f>'Daily Prices'!A1943</f>
        <v>45238</v>
      </c>
      <c r="B1943" s="67">
        <f>'Growth Index'!B1943/MAX('Growth Index'!B$3:B1943)-1</f>
        <v>-4.2203387656855718E-2</v>
      </c>
      <c r="C1943" s="67">
        <f>'Growth Index'!C1943/MAX('Growth Index'!C$3:C1943)-1</f>
        <v>-2.5474772471861806E-2</v>
      </c>
      <c r="D1943" s="67">
        <f>'Growth Index'!D1943/MAX('Growth Index'!D$3:D1943)-1</f>
        <v>-4.8467545371906007E-2</v>
      </c>
      <c r="E1943" s="67">
        <f>'Growth Index'!E1943/MAX('Growth Index'!E$3:E1943)-1</f>
        <v>-2.0140851599696918E-2</v>
      </c>
    </row>
    <row r="1944" spans="1:5" x14ac:dyDescent="0.25">
      <c r="A1944" s="60">
        <f>'Daily Prices'!A1944</f>
        <v>45239</v>
      </c>
      <c r="B1944" s="68">
        <f>'Growth Index'!B1944/MAX('Growth Index'!B$3:B1944)-1</f>
        <v>-4.431737492340293E-2</v>
      </c>
      <c r="C1944" s="68">
        <f>'Growth Index'!C1944/MAX('Growth Index'!C$3:C1944)-1</f>
        <v>-2.5655857879868016E-2</v>
      </c>
      <c r="D1944" s="68">
        <f>'Growth Index'!D1944/MAX('Growth Index'!D$3:D1944)-1</f>
        <v>-5.7777137012899882E-3</v>
      </c>
      <c r="E1944" s="68">
        <f>'Growth Index'!E1944/MAX('Growth Index'!E$3:E1944)-1</f>
        <v>-7.6742802697873369E-3</v>
      </c>
    </row>
    <row r="1945" spans="1:5" x14ac:dyDescent="0.25">
      <c r="A1945" s="63">
        <f>'Daily Prices'!A1945</f>
        <v>45240</v>
      </c>
      <c r="B1945" s="67">
        <f>'Growth Index'!B1945/MAX('Growth Index'!B$3:B1945)-1</f>
        <v>-4.3248957120743947E-2</v>
      </c>
      <c r="C1945" s="67">
        <f>'Growth Index'!C1945/MAX('Growth Index'!C$3:C1945)-1</f>
        <v>-3.3454363728031233E-2</v>
      </c>
      <c r="D1945" s="67">
        <f>'Growth Index'!D1945/MAX('Growth Index'!D$3:D1945)-1</f>
        <v>-2.0608487472256631E-2</v>
      </c>
      <c r="E1945" s="67">
        <f>'Growth Index'!E1945/MAX('Growth Index'!E$3:E1945)-1</f>
        <v>-1.4959181161309565E-2</v>
      </c>
    </row>
    <row r="1946" spans="1:5" x14ac:dyDescent="0.25">
      <c r="A1946" s="60">
        <f>'Daily Prices'!A1946</f>
        <v>45243</v>
      </c>
      <c r="B1946" s="68">
        <f>'Growth Index'!B1946/MAX('Growth Index'!B$3:B1946)-1</f>
        <v>-4.2818671308662903E-2</v>
      </c>
      <c r="C1946" s="68">
        <f>'Growth Index'!C1946/MAX('Growth Index'!C$3:C1946)-1</f>
        <v>-3.9358704255613941E-2</v>
      </c>
      <c r="D1946" s="68">
        <f>'Growth Index'!D1946/MAX('Growth Index'!D$3:D1946)-1</f>
        <v>-1.9189103026192367E-2</v>
      </c>
      <c r="E1946" s="68">
        <f>'Growth Index'!E1946/MAX('Growth Index'!E$3:E1946)-1</f>
        <v>-1.6804935865715298E-2</v>
      </c>
    </row>
    <row r="1947" spans="1:5" x14ac:dyDescent="0.25">
      <c r="A1947" s="63">
        <f>'Daily Prices'!A1947</f>
        <v>45245</v>
      </c>
      <c r="B1947" s="67">
        <f>'Growth Index'!B1947/MAX('Growth Index'!B$3:B1947)-1</f>
        <v>-3.1880065974209781E-2</v>
      </c>
      <c r="C1947" s="67">
        <f>'Growth Index'!C1947/MAX('Growth Index'!C$3:C1947)-1</f>
        <v>-2.6671669325375014E-2</v>
      </c>
      <c r="D1947" s="67">
        <f>'Growth Index'!D1947/MAX('Growth Index'!D$3:D1947)-1</f>
        <v>-9.2804864759122863E-3</v>
      </c>
      <c r="E1947" s="67">
        <f>'Growth Index'!E1947/MAX('Growth Index'!E$3:E1947)-1</f>
        <v>-5.2603989591701872E-3</v>
      </c>
    </row>
    <row r="1948" spans="1:5" x14ac:dyDescent="0.25">
      <c r="A1948" s="60">
        <f>'Daily Prices'!A1948</f>
        <v>45246</v>
      </c>
      <c r="B1948" s="68">
        <f>'Growth Index'!B1948/MAX('Growth Index'!B$3:B1948)-1</f>
        <v>-2.7361254199856577E-2</v>
      </c>
      <c r="C1948" s="68">
        <f>'Growth Index'!C1948/MAX('Growth Index'!C$3:C1948)-1</f>
        <v>-1.5257252440707303E-2</v>
      </c>
      <c r="D1948" s="68">
        <f>'Growth Index'!D1948/MAX('Growth Index'!D$3:D1948)-1</f>
        <v>-2.0231474054770437E-3</v>
      </c>
      <c r="E1948" s="68">
        <f>'Growth Index'!E1948/MAX('Growth Index'!E$3:E1948)-1</f>
        <v>0</v>
      </c>
    </row>
    <row r="1949" spans="1:5" x14ac:dyDescent="0.25">
      <c r="A1949" s="63">
        <f>'Daily Prices'!A1949</f>
        <v>45247</v>
      </c>
      <c r="B1949" s="67">
        <f>'Growth Index'!B1949/MAX('Growth Index'!B$3:B1949)-1</f>
        <v>-3.0128851363891207E-2</v>
      </c>
      <c r="C1949" s="67">
        <f>'Growth Index'!C1949/MAX('Growth Index'!C$3:C1949)-1</f>
        <v>-1.4246102599765109E-2</v>
      </c>
      <c r="D1949" s="67">
        <f>'Growth Index'!D1949/MAX('Growth Index'!D$3:D1949)-1</f>
        <v>-2.8191398273043067E-3</v>
      </c>
      <c r="E1949" s="67">
        <f>'Growth Index'!E1949/MAX('Growth Index'!E$3:E1949)-1</f>
        <v>-6.8219102716071678E-4</v>
      </c>
    </row>
    <row r="1950" spans="1:5" x14ac:dyDescent="0.25">
      <c r="A1950" s="60">
        <f>'Daily Prices'!A1950</f>
        <v>45250</v>
      </c>
      <c r="B1950" s="68">
        <f>'Growth Index'!B1950/MAX('Growth Index'!B$3:B1950)-1</f>
        <v>-3.2186381122378371E-2</v>
      </c>
      <c r="C1950" s="68">
        <f>'Growth Index'!C1950/MAX('Growth Index'!C$3:C1950)-1</f>
        <v>-1.9285416660192012E-2</v>
      </c>
      <c r="D1950" s="68">
        <f>'Growth Index'!D1950/MAX('Growth Index'!D$3:D1950)-1</f>
        <v>-2.3412736284864621E-3</v>
      </c>
      <c r="E1950" s="68">
        <f>'Growth Index'!E1950/MAX('Growth Index'!E$3:E1950)-1</f>
        <v>-3.2179856125489348E-3</v>
      </c>
    </row>
    <row r="1951" spans="1:5" x14ac:dyDescent="0.25">
      <c r="A1951" s="63">
        <f>'Daily Prices'!A1951</f>
        <v>45251</v>
      </c>
      <c r="B1951" s="67">
        <f>'Growth Index'!B1951/MAX('Growth Index'!B$3:B1951)-1</f>
        <v>-2.8123504262984267E-2</v>
      </c>
      <c r="C1951" s="67">
        <f>'Growth Index'!C1951/MAX('Growth Index'!C$3:C1951)-1</f>
        <v>-1.2952088984536925E-3</v>
      </c>
      <c r="D1951" s="67">
        <f>'Growth Index'!D1951/MAX('Growth Index'!D$3:D1951)-1</f>
        <v>0</v>
      </c>
      <c r="E1951" s="67">
        <f>'Growth Index'!E1951/MAX('Growth Index'!E$3:E1951)-1</f>
        <v>0</v>
      </c>
    </row>
    <row r="1952" spans="1:5" x14ac:dyDescent="0.25">
      <c r="A1952" s="60">
        <f>'Daily Prices'!A1952</f>
        <v>45252</v>
      </c>
      <c r="B1952" s="68">
        <f>'Growth Index'!B1952/MAX('Growth Index'!B$3:B1952)-1</f>
        <v>-2.6760416594497904E-2</v>
      </c>
      <c r="C1952" s="68">
        <f>'Growth Index'!C1952/MAX('Growth Index'!C$3:C1952)-1</f>
        <v>-5.4150513409993994E-3</v>
      </c>
      <c r="D1952" s="68">
        <f>'Growth Index'!D1952/MAX('Growth Index'!D$3:D1952)-1</f>
        <v>0</v>
      </c>
      <c r="E1952" s="68">
        <f>'Growth Index'!E1952/MAX('Growth Index'!E$3:E1952)-1</f>
        <v>-1.2218087923103749E-3</v>
      </c>
    </row>
    <row r="1953" spans="1:5" x14ac:dyDescent="0.25">
      <c r="A1953" s="63">
        <f>'Daily Prices'!A1953</f>
        <v>45253</v>
      </c>
      <c r="B1953" s="67">
        <f>'Growth Index'!B1953/MAX('Growth Index'!B$3:B1953)-1</f>
        <v>-2.6840459484515078E-2</v>
      </c>
      <c r="C1953" s="67">
        <f>'Growth Index'!C1953/MAX('Growth Index'!C$3:C1953)-1</f>
        <v>-8.126790384854643E-3</v>
      </c>
      <c r="D1953" s="67">
        <f>'Growth Index'!D1953/MAX('Growth Index'!D$3:D1953)-1</f>
        <v>-2.7223212082074788E-3</v>
      </c>
      <c r="E1953" s="67">
        <f>'Growth Index'!E1953/MAX('Growth Index'!E$3:E1953)-1</f>
        <v>-3.1514190656090069E-3</v>
      </c>
    </row>
    <row r="1954" spans="1:5" x14ac:dyDescent="0.25">
      <c r="A1954" s="60">
        <f>'Daily Prices'!A1954</f>
        <v>45254</v>
      </c>
      <c r="B1954" s="68">
        <f>'Growth Index'!B1954/MAX('Growth Index'!B$3:B1954)-1</f>
        <v>-2.7544630544573456E-2</v>
      </c>
      <c r="C1954" s="68">
        <f>'Growth Index'!C1954/MAX('Growth Index'!C$3:C1954)-1</f>
        <v>-4.0254748322368084E-3</v>
      </c>
      <c r="D1954" s="68">
        <f>'Growth Index'!D1954/MAX('Growth Index'!D$3:D1954)-1</f>
        <v>0</v>
      </c>
      <c r="E1954" s="68">
        <f>'Growth Index'!E1954/MAX('Growth Index'!E$3:E1954)-1</f>
        <v>-4.8744309028470045E-4</v>
      </c>
    </row>
    <row r="1955" spans="1:5" x14ac:dyDescent="0.25">
      <c r="A1955" s="63">
        <f>'Daily Prices'!A1955</f>
        <v>45258</v>
      </c>
      <c r="B1955" s="67">
        <f>'Growth Index'!B1955/MAX('Growth Index'!B$3:B1955)-1</f>
        <v>-2.4535135806840747E-2</v>
      </c>
      <c r="C1955" s="67">
        <f>'Growth Index'!C1955/MAX('Growth Index'!C$3:C1955)-1</f>
        <v>0</v>
      </c>
      <c r="D1955" s="67">
        <f>'Growth Index'!D1955/MAX('Growth Index'!D$3:D1955)-1</f>
        <v>0</v>
      </c>
      <c r="E1955" s="67">
        <f>'Growth Index'!E1955/MAX('Growth Index'!E$3:E1955)-1</f>
        <v>0</v>
      </c>
    </row>
    <row r="1956" spans="1:5" x14ac:dyDescent="0.25">
      <c r="A1956" s="60">
        <f>'Daily Prices'!A1956</f>
        <v>45259</v>
      </c>
      <c r="B1956" s="68">
        <f>'Growth Index'!B1956/MAX('Growth Index'!B$3:B1956)-1</f>
        <v>-1.3808061866815602E-2</v>
      </c>
      <c r="C1956" s="68">
        <f>'Growth Index'!C1956/MAX('Growth Index'!C$3:C1956)-1</f>
        <v>0</v>
      </c>
      <c r="D1956" s="68">
        <f>'Growth Index'!D1956/MAX('Growth Index'!D$3:D1956)-1</f>
        <v>0</v>
      </c>
      <c r="E1956" s="68">
        <f>'Growth Index'!E1956/MAX('Growth Index'!E$3:E1956)-1</f>
        <v>0</v>
      </c>
    </row>
    <row r="1957" spans="1:5" x14ac:dyDescent="0.25">
      <c r="A1957" s="63">
        <f>'Daily Prices'!A1957</f>
        <v>45260</v>
      </c>
      <c r="B1957" s="67">
        <f>'Growth Index'!B1957/MAX('Growth Index'!B$3:B1957)-1</f>
        <v>-1.2532534928845429E-2</v>
      </c>
      <c r="C1957" s="67">
        <f>'Growth Index'!C1957/MAX('Growth Index'!C$3:C1957)-1</f>
        <v>-4.9379879088571332E-3</v>
      </c>
      <c r="D1957" s="67">
        <f>'Growth Index'!D1957/MAX('Growth Index'!D$3:D1957)-1</f>
        <v>0</v>
      </c>
      <c r="E1957" s="67">
        <f>'Growth Index'!E1957/MAX('Growth Index'!E$3:E1957)-1</f>
        <v>0</v>
      </c>
    </row>
    <row r="1958" spans="1:5" x14ac:dyDescent="0.25">
      <c r="A1958" s="60">
        <f>'Daily Prices'!A1958</f>
        <v>45261</v>
      </c>
      <c r="B1958" s="68">
        <f>'Growth Index'!B1958/MAX('Growth Index'!B$3:B1958)-1</f>
        <v>-5.2689743292284597E-3</v>
      </c>
      <c r="C1958" s="68">
        <f>'Growth Index'!C1958/MAX('Growth Index'!C$3:C1958)-1</f>
        <v>-1.6337637473270439E-3</v>
      </c>
      <c r="D1958" s="68">
        <f>'Growth Index'!D1958/MAX('Growth Index'!D$3:D1958)-1</f>
        <v>0</v>
      </c>
      <c r="E1958" s="68">
        <f>'Growth Index'!E1958/MAX('Growth Index'!E$3:E1958)-1</f>
        <v>0</v>
      </c>
    </row>
    <row r="1959" spans="1:5" x14ac:dyDescent="0.25">
      <c r="A1959" s="63">
        <f>'Daily Prices'!A1959</f>
        <v>45264</v>
      </c>
      <c r="B1959" s="67">
        <f>'Growth Index'!B1959/MAX('Growth Index'!B$3:B1959)-1</f>
        <v>0</v>
      </c>
      <c r="C1959" s="67">
        <f>'Growth Index'!C1959/MAX('Growth Index'!C$3:C1959)-1</f>
        <v>0</v>
      </c>
      <c r="D1959" s="67">
        <f>'Growth Index'!D1959/MAX('Growth Index'!D$3:D1959)-1</f>
        <v>0</v>
      </c>
      <c r="E1959" s="67">
        <f>'Growth Index'!E1959/MAX('Growth Index'!E$3:E1959)-1</f>
        <v>0</v>
      </c>
    </row>
    <row r="1960" spans="1:5" x14ac:dyDescent="0.25">
      <c r="A1960" s="60">
        <f>'Daily Prices'!A1960</f>
        <v>45265</v>
      </c>
      <c r="B1960" s="68">
        <f>'Growth Index'!B1960/MAX('Growth Index'!B$3:B1960)-1</f>
        <v>0</v>
      </c>
      <c r="C1960" s="68">
        <f>'Growth Index'!C1960/MAX('Growth Index'!C$3:C1960)-1</f>
        <v>-1.2613508933164819E-2</v>
      </c>
      <c r="D1960" s="68">
        <f>'Growth Index'!D1960/MAX('Growth Index'!D$3:D1960)-1</f>
        <v>0</v>
      </c>
      <c r="E1960" s="68">
        <f>'Growth Index'!E1960/MAX('Growth Index'!E$3:E1960)-1</f>
        <v>-1.0928248808689256E-3</v>
      </c>
    </row>
    <row r="1961" spans="1:5" x14ac:dyDescent="0.25">
      <c r="A1961" s="63">
        <f>'Daily Prices'!A1961</f>
        <v>45266</v>
      </c>
      <c r="B1961" s="67">
        <f>'Growth Index'!B1961/MAX('Growth Index'!B$3:B1961)-1</f>
        <v>0</v>
      </c>
      <c r="C1961" s="67">
        <f>'Growth Index'!C1961/MAX('Growth Index'!C$3:C1961)-1</f>
        <v>-1.1246143764398475E-2</v>
      </c>
      <c r="D1961" s="67">
        <f>'Growth Index'!D1961/MAX('Growth Index'!D$3:D1961)-1</f>
        <v>0</v>
      </c>
      <c r="E1961" s="67">
        <f>'Growth Index'!E1961/MAX('Growth Index'!E$3:E1961)-1</f>
        <v>0</v>
      </c>
    </row>
    <row r="1962" spans="1:5" x14ac:dyDescent="0.25">
      <c r="A1962" s="60">
        <f>'Daily Prices'!A1962</f>
        <v>45267</v>
      </c>
      <c r="B1962" s="68">
        <f>'Growth Index'!B1962/MAX('Growth Index'!B$3:B1962)-1</f>
        <v>-1.8956630176157896E-3</v>
      </c>
      <c r="C1962" s="68">
        <f>'Growth Index'!C1962/MAX('Growth Index'!C$3:C1962)-1</f>
        <v>-1.0888215306527949E-2</v>
      </c>
      <c r="D1962" s="68">
        <f>'Growth Index'!D1962/MAX('Growth Index'!D$3:D1962)-1</f>
        <v>0</v>
      </c>
      <c r="E1962" s="68">
        <f>'Growth Index'!E1962/MAX('Growth Index'!E$3:E1962)-1</f>
        <v>0</v>
      </c>
    </row>
    <row r="1963" spans="1:5" x14ac:dyDescent="0.25">
      <c r="A1963" s="63">
        <f>'Daily Prices'!A1963</f>
        <v>45272</v>
      </c>
      <c r="B1963" s="67">
        <f>'Growth Index'!B1963/MAX('Growth Index'!B$3:B1963)-1</f>
        <v>-1.4744364731078541E-3</v>
      </c>
      <c r="C1963" s="67">
        <f>'Growth Index'!C1963/MAX('Growth Index'!C$3:C1963)-1</f>
        <v>-3.3283716357184412E-2</v>
      </c>
      <c r="D1963" s="67">
        <f>'Growth Index'!D1963/MAX('Growth Index'!D$3:D1963)-1</f>
        <v>0</v>
      </c>
      <c r="E1963" s="67">
        <f>'Growth Index'!E1963/MAX('Growth Index'!E$3:E1963)-1</f>
        <v>-6.8552967253707742E-3</v>
      </c>
    </row>
    <row r="1964" spans="1:5" x14ac:dyDescent="0.25">
      <c r="A1964" s="60">
        <f>'Daily Prices'!A1964</f>
        <v>45273</v>
      </c>
      <c r="B1964" s="68">
        <f>'Growth Index'!B1964/MAX('Growth Index'!B$3:B1964)-1</f>
        <v>-9.9248094825643562E-4</v>
      </c>
      <c r="C1964" s="68">
        <f>'Growth Index'!C1964/MAX('Growth Index'!C$3:C1964)-1</f>
        <v>-3.2466857218339418E-2</v>
      </c>
      <c r="D1964" s="68">
        <f>'Growth Index'!D1964/MAX('Growth Index'!D$3:D1964)-1</f>
        <v>0</v>
      </c>
      <c r="E1964" s="68">
        <f>'Growth Index'!E1964/MAX('Growth Index'!E$3:E1964)-1</f>
        <v>-4.7963687183388837E-3</v>
      </c>
    </row>
    <row r="1965" spans="1:5" x14ac:dyDescent="0.25">
      <c r="A1965" s="63">
        <f>'Daily Prices'!A1965</f>
        <v>45274</v>
      </c>
      <c r="B1965" s="67">
        <f>'Growth Index'!B1965/MAX('Growth Index'!B$3:B1965)-1</f>
        <v>0</v>
      </c>
      <c r="C1965" s="67">
        <f>'Growth Index'!C1965/MAX('Growth Index'!C$3:C1965)-1</f>
        <v>-2.2052444804198101E-3</v>
      </c>
      <c r="D1965" s="67">
        <f>'Growth Index'!D1965/MAX('Growth Index'!D$3:D1965)-1</f>
        <v>0</v>
      </c>
      <c r="E1965" s="67">
        <f>'Growth Index'!E1965/MAX('Growth Index'!E$3:E1965)-1</f>
        <v>0</v>
      </c>
    </row>
    <row r="1966" spans="1:5" x14ac:dyDescent="0.25">
      <c r="A1966" s="60">
        <f>'Daily Prices'!A1966</f>
        <v>45275</v>
      </c>
      <c r="B1966" s="68">
        <f>'Growth Index'!B1966/MAX('Growth Index'!B$3:B1966)-1</f>
        <v>0</v>
      </c>
      <c r="C1966" s="68">
        <f>'Growth Index'!C1966/MAX('Growth Index'!C$3:C1966)-1</f>
        <v>-1.2101354472016435E-2</v>
      </c>
      <c r="D1966" s="68">
        <f>'Growth Index'!D1966/MAX('Growth Index'!D$3:D1966)-1</f>
        <v>0</v>
      </c>
      <c r="E1966" s="68">
        <f>'Growth Index'!E1966/MAX('Growth Index'!E$3:E1966)-1</f>
        <v>0</v>
      </c>
    </row>
    <row r="1967" spans="1:5" x14ac:dyDescent="0.25">
      <c r="A1967" s="63">
        <f>'Daily Prices'!A1967</f>
        <v>45278</v>
      </c>
      <c r="B1967" s="67">
        <f>'Growth Index'!B1967/MAX('Growth Index'!B$3:B1967)-1</f>
        <v>-2.3594173500971483E-3</v>
      </c>
      <c r="C1967" s="67">
        <f>'Growth Index'!C1967/MAX('Growth Index'!C$3:C1967)-1</f>
        <v>-1.5449241493799559E-2</v>
      </c>
      <c r="D1967" s="67">
        <f>'Growth Index'!D1967/MAX('Growth Index'!D$3:D1967)-1</f>
        <v>-1.7578273798647404E-3</v>
      </c>
      <c r="E1967" s="67">
        <f>'Growth Index'!E1967/MAX('Growth Index'!E$3:E1967)-1</f>
        <v>-2.5907323265500493E-3</v>
      </c>
    </row>
    <row r="1968" spans="1:5" x14ac:dyDescent="0.25">
      <c r="A1968" s="60">
        <f>'Daily Prices'!A1968</f>
        <v>45279</v>
      </c>
      <c r="B1968" s="68">
        <f>'Growth Index'!B1968/MAX('Growth Index'!B$3:B1968)-1</f>
        <v>-6.5133684228924071E-4</v>
      </c>
      <c r="C1968" s="68">
        <f>'Growth Index'!C1968/MAX('Growth Index'!C$3:C1968)-1</f>
        <v>-6.947957565249574E-3</v>
      </c>
      <c r="D1968" s="68">
        <f>'Growth Index'!D1968/MAX('Growth Index'!D$3:D1968)-1</f>
        <v>0</v>
      </c>
      <c r="E1968" s="68">
        <f>'Growth Index'!E1968/MAX('Growth Index'!E$3:E1968)-1</f>
        <v>0</v>
      </c>
    </row>
    <row r="1969" spans="1:5" x14ac:dyDescent="0.25">
      <c r="A1969" s="63">
        <f>'Daily Prices'!A1969</f>
        <v>45280</v>
      </c>
      <c r="B1969" s="67">
        <f>'Growth Index'!B1969/MAX('Growth Index'!B$3:B1969)-1</f>
        <v>-1.3673597146204419E-2</v>
      </c>
      <c r="C1969" s="67">
        <f>'Growth Index'!C1969/MAX('Growth Index'!C$3:C1969)-1</f>
        <v>-9.2105244667787245E-3</v>
      </c>
      <c r="D1969" s="67">
        <f>'Growth Index'!D1969/MAX('Growth Index'!D$3:D1969)-1</f>
        <v>-1.7139810725864457E-2</v>
      </c>
      <c r="E1969" s="67">
        <f>'Growth Index'!E1969/MAX('Growth Index'!E$3:E1969)-1</f>
        <v>-9.9625263739344661E-3</v>
      </c>
    </row>
    <row r="1970" spans="1:5" x14ac:dyDescent="0.25">
      <c r="A1970" s="60">
        <f>'Daily Prices'!A1970</f>
        <v>45281</v>
      </c>
      <c r="B1970" s="68">
        <f>'Growth Index'!B1970/MAX('Growth Index'!B$3:B1970)-1</f>
        <v>-8.6544144648258436E-3</v>
      </c>
      <c r="C1970" s="68">
        <f>'Growth Index'!C1970/MAX('Growth Index'!C$3:C1970)-1</f>
        <v>-5.0933225410275673E-3</v>
      </c>
      <c r="D1970" s="68">
        <f>'Growth Index'!D1970/MAX('Growth Index'!D$3:D1970)-1</f>
        <v>-1.2679781945892477E-2</v>
      </c>
      <c r="E1970" s="68">
        <f>'Growth Index'!E1970/MAX('Growth Index'!E$3:E1970)-1</f>
        <v>-5.4576959691323701E-3</v>
      </c>
    </row>
    <row r="1971" spans="1:5" x14ac:dyDescent="0.25">
      <c r="A1971" s="63">
        <f>'Daily Prices'!A1971</f>
        <v>45282</v>
      </c>
      <c r="B1971" s="67">
        <f>'Growth Index'!B1971/MAX('Growth Index'!B$3:B1971)-1</f>
        <v>-5.2709881616450627E-3</v>
      </c>
      <c r="C1971" s="67">
        <f>'Growth Index'!C1971/MAX('Growth Index'!C$3:C1971)-1</f>
        <v>-5.0933225410275673E-3</v>
      </c>
      <c r="D1971" s="67">
        <f>'Growth Index'!D1971/MAX('Growth Index'!D$3:D1971)-1</f>
        <v>-9.1386317872559353E-3</v>
      </c>
      <c r="E1971" s="67">
        <f>'Growth Index'!E1971/MAX('Growth Index'!E$3:E1971)-1</f>
        <v>-3.369279065180919E-3</v>
      </c>
    </row>
    <row r="1972" spans="1:5" x14ac:dyDescent="0.25">
      <c r="A1972" s="60">
        <f>'Daily Prices'!A1972</f>
        <v>45286</v>
      </c>
      <c r="B1972" s="68">
        <f>'Growth Index'!B1972/MAX('Growth Index'!B$3:B1972)-1</f>
        <v>-2.055711962508755E-3</v>
      </c>
      <c r="C1972" s="68">
        <f>'Growth Index'!C1972/MAX('Growth Index'!C$3:C1972)-1</f>
        <v>-5.0933225410275673E-3</v>
      </c>
      <c r="D1972" s="68">
        <f>'Growth Index'!D1972/MAX('Growth Index'!D$3:D1972)-1</f>
        <v>-8.7925043281389392E-4</v>
      </c>
      <c r="E1972" s="68">
        <f>'Growth Index'!E1972/MAX('Growth Index'!E$3:E1972)-1</f>
        <v>0</v>
      </c>
    </row>
    <row r="1973" spans="1:5" x14ac:dyDescent="0.25">
      <c r="A1973" s="63">
        <f>'Daily Prices'!A1973</f>
        <v>45287</v>
      </c>
      <c r="B1973" s="67">
        <f>'Growth Index'!B1973/MAX('Growth Index'!B$3:B1973)-1</f>
        <v>0</v>
      </c>
      <c r="C1973" s="67">
        <f>'Growth Index'!C1973/MAX('Growth Index'!C$3:C1973)-1</f>
        <v>0</v>
      </c>
      <c r="D1973" s="67">
        <f>'Growth Index'!D1973/MAX('Growth Index'!D$3:D1973)-1</f>
        <v>0</v>
      </c>
      <c r="E1973" s="67">
        <f>'Growth Index'!E1973/MAX('Growth Index'!E$3:E1973)-1</f>
        <v>0</v>
      </c>
    </row>
    <row r="1974" spans="1:5" x14ac:dyDescent="0.25">
      <c r="A1974" s="60">
        <f>'Daily Prices'!A1974</f>
        <v>45288</v>
      </c>
      <c r="B1974" s="68">
        <f>'Growth Index'!B1974/MAX('Growth Index'!B$3:B1974)-1</f>
        <v>0</v>
      </c>
      <c r="C1974" s="68">
        <f>'Growth Index'!C1974/MAX('Growth Index'!C$3:C1974)-1</f>
        <v>0</v>
      </c>
      <c r="D1974" s="68">
        <f>'Growth Index'!D1974/MAX('Growth Index'!D$3:D1974)-1</f>
        <v>0</v>
      </c>
      <c r="E1974" s="68">
        <f>'Growth Index'!E1974/MAX('Growth Index'!E$3:E1974)-1</f>
        <v>0</v>
      </c>
    </row>
    <row r="1975" spans="1:5" x14ac:dyDescent="0.25">
      <c r="A1975" s="63">
        <f>'Daily Prices'!A1975</f>
        <v>45289</v>
      </c>
      <c r="B1975" s="67">
        <f>'Growth Index'!B1975/MAX('Growth Index'!B$3:B1975)-1</f>
        <v>-2.349386924913266E-3</v>
      </c>
      <c r="C1975" s="67">
        <f>'Growth Index'!C1975/MAX('Growth Index'!C$3:C1975)-1</f>
        <v>0</v>
      </c>
      <c r="D1975" s="67">
        <f>'Growth Index'!D1975/MAX('Growth Index'!D$3:D1975)-1</f>
        <v>-3.6334245714386704E-3</v>
      </c>
      <c r="E1975" s="67">
        <f>'Growth Index'!E1975/MAX('Growth Index'!E$3:E1975)-1</f>
        <v>-1.7948434489054588E-3</v>
      </c>
    </row>
    <row r="1976" spans="1:5" x14ac:dyDescent="0.25">
      <c r="A1976" s="60">
        <f>'Daily Prices'!A1976</f>
        <v>45292</v>
      </c>
      <c r="B1976" s="68">
        <f>'Growth Index'!B1976/MAX('Growth Index'!B$3:B1976)-1</f>
        <v>-1.9118805894954294E-3</v>
      </c>
      <c r="C1976" s="68">
        <f>'Growth Index'!C1976/MAX('Growth Index'!C$3:C1976)-1</f>
        <v>0</v>
      </c>
      <c r="D1976" s="68">
        <f>'Growth Index'!D1976/MAX('Growth Index'!D$3:D1976)-1</f>
        <v>-3.0043157233802242E-3</v>
      </c>
      <c r="E1976" s="68">
        <f>'Growth Index'!E1976/MAX('Growth Index'!E$3:E1976)-1</f>
        <v>-1.4744376718821561E-3</v>
      </c>
    </row>
    <row r="1977" spans="1:5" x14ac:dyDescent="0.25">
      <c r="A1977" s="63">
        <f>'Daily Prices'!A1977</f>
        <v>45293</v>
      </c>
      <c r="B1977" s="67">
        <f>'Growth Index'!B1977/MAX('Growth Index'!B$3:B1977)-1</f>
        <v>-7.1522894921971503E-3</v>
      </c>
      <c r="C1977" s="67">
        <f>'Growth Index'!C1977/MAX('Growth Index'!C$3:C1977)-1</f>
        <v>-4.6953486893667185E-3</v>
      </c>
      <c r="D1977" s="67">
        <f>'Growth Index'!D1977/MAX('Growth Index'!D$3:D1977)-1</f>
        <v>0</v>
      </c>
      <c r="E1977" s="67">
        <f>'Growth Index'!E1977/MAX('Growth Index'!E$3:E1977)-1</f>
        <v>0</v>
      </c>
    </row>
    <row r="1978" spans="1:5" x14ac:dyDescent="0.25">
      <c r="A1978" s="60">
        <f>'Daily Prices'!A1978</f>
        <v>45294</v>
      </c>
      <c r="B1978" s="68">
        <f>'Growth Index'!B1978/MAX('Growth Index'!B$3:B1978)-1</f>
        <v>-1.4552885926023218E-2</v>
      </c>
      <c r="C1978" s="68">
        <f>'Growth Index'!C1978/MAX('Growth Index'!C$3:C1978)-1</f>
        <v>-1.6108106050671367E-2</v>
      </c>
      <c r="D1978" s="68">
        <f>'Growth Index'!D1978/MAX('Growth Index'!D$3:D1978)-1</f>
        <v>-4.7147773223232825E-4</v>
      </c>
      <c r="E1978" s="68">
        <f>'Growth Index'!E1978/MAX('Growth Index'!E$3:E1978)-1</f>
        <v>-6.9642548172732521E-3</v>
      </c>
    </row>
    <row r="1979" spans="1:5" x14ac:dyDescent="0.25">
      <c r="A1979" s="63">
        <f>'Daily Prices'!A1979</f>
        <v>45295</v>
      </c>
      <c r="B1979" s="67">
        <f>'Growth Index'!B1979/MAX('Growth Index'!B$3:B1979)-1</f>
        <v>-7.7725044392805698E-3</v>
      </c>
      <c r="C1979" s="67">
        <f>'Growth Index'!C1979/MAX('Growth Index'!C$3:C1979)-1</f>
        <v>-1.8410313547137291E-2</v>
      </c>
      <c r="D1979" s="67">
        <f>'Growth Index'!D1979/MAX('Growth Index'!D$3:D1979)-1</f>
        <v>-9.4273317321103001E-4</v>
      </c>
      <c r="E1979" s="67">
        <f>'Growth Index'!E1979/MAX('Growth Index'!E$3:E1979)-1</f>
        <v>-5.9843758148709902E-3</v>
      </c>
    </row>
    <row r="1980" spans="1:5" x14ac:dyDescent="0.25">
      <c r="A1980" s="60">
        <f>'Daily Prices'!A1980</f>
        <v>45299</v>
      </c>
      <c r="B1980" s="68">
        <f>'Growth Index'!B1980/MAX('Growth Index'!B$3:B1980)-1</f>
        <v>-1.4571943967149337E-2</v>
      </c>
      <c r="C1980" s="68">
        <f>'Growth Index'!C1980/MAX('Growth Index'!C$3:C1980)-1</f>
        <v>-2.731637828672262E-2</v>
      </c>
      <c r="D1980" s="68">
        <f>'Growth Index'!D1980/MAX('Growth Index'!D$3:D1980)-1</f>
        <v>-1.413766427742269E-3</v>
      </c>
      <c r="E1980" s="68">
        <f>'Growth Index'!E1980/MAX('Growth Index'!E$3:E1980)-1</f>
        <v>-1.1776003219879372E-2</v>
      </c>
    </row>
    <row r="1981" spans="1:5" x14ac:dyDescent="0.25">
      <c r="A1981" s="63">
        <f>'Daily Prices'!A1981</f>
        <v>45301</v>
      </c>
      <c r="B1981" s="67">
        <f>'Growth Index'!B1981/MAX('Growth Index'!B$3:B1981)-1</f>
        <v>-1.039450421334609E-2</v>
      </c>
      <c r="C1981" s="67">
        <f>'Growth Index'!C1981/MAX('Growth Index'!C$3:C1981)-1</f>
        <v>-2.6447070659473493E-2</v>
      </c>
      <c r="D1981" s="67">
        <f>'Growth Index'!D1981/MAX('Growth Index'!D$3:D1981)-1</f>
        <v>-1.8845776005902426E-3</v>
      </c>
      <c r="E1981" s="67">
        <f>'Growth Index'!E1981/MAX('Growth Index'!E$3:E1981)-1</f>
        <v>-1.0305714645886033E-2</v>
      </c>
    </row>
    <row r="1982" spans="1:5" x14ac:dyDescent="0.25">
      <c r="A1982" s="60">
        <f>'Daily Prices'!A1982</f>
        <v>45306</v>
      </c>
      <c r="B1982" s="68">
        <f>'Growth Index'!B1982/MAX('Growth Index'!B$3:B1982)-1</f>
        <v>0</v>
      </c>
      <c r="C1982" s="68">
        <f>'Growth Index'!C1982/MAX('Growth Index'!C$3:C1982)-1</f>
        <v>-1.7887618330220012E-2</v>
      </c>
      <c r="D1982" s="68">
        <f>'Growth Index'!D1982/MAX('Growth Index'!D$3:D1982)-1</f>
        <v>-2.3551667964477607E-3</v>
      </c>
      <c r="E1982" s="68">
        <f>'Growth Index'!E1982/MAX('Growth Index'!E$3:E1982)-1</f>
        <v>-4.46822990680662E-5</v>
      </c>
    </row>
    <row r="1983" spans="1:5" x14ac:dyDescent="0.25">
      <c r="A1983" s="63">
        <f>'Daily Prices'!A1983</f>
        <v>45307</v>
      </c>
      <c r="B1983" s="67">
        <f>'Growth Index'!B1983/MAX('Growth Index'!B$3:B1983)-1</f>
        <v>-2.716154306257601E-3</v>
      </c>
      <c r="C1983" s="67">
        <f>'Growth Index'!C1983/MAX('Growth Index'!C$3:C1983)-1</f>
        <v>-2.0734676009081632E-2</v>
      </c>
      <c r="D1983" s="67">
        <f>'Growth Index'!D1983/MAX('Growth Index'!D$3:D1983)-1</f>
        <v>-7.1025238024717829E-3</v>
      </c>
      <c r="E1983" s="67">
        <f>'Growth Index'!E1983/MAX('Growth Index'!E$3:E1983)-1</f>
        <v>-3.4465107745538237E-3</v>
      </c>
    </row>
    <row r="1984" spans="1:5" x14ac:dyDescent="0.25">
      <c r="A1984" s="60">
        <f>'Daily Prices'!A1984</f>
        <v>45308</v>
      </c>
      <c r="B1984" s="68">
        <f>'Growth Index'!B1984/MAX('Growth Index'!B$3:B1984)-1</f>
        <v>-2.4917923509101714E-2</v>
      </c>
      <c r="C1984" s="68">
        <f>'Growth Index'!C1984/MAX('Growth Index'!C$3:C1984)-1</f>
        <v>-3.215292872735942E-2</v>
      </c>
      <c r="D1984" s="68">
        <f>'Growth Index'!D1984/MAX('Growth Index'!D$3:D1984)-1</f>
        <v>-2.3011842714986686E-2</v>
      </c>
      <c r="E1984" s="68">
        <f>'Growth Index'!E1984/MAX('Growth Index'!E$3:E1984)-1</f>
        <v>-1.9540466847485893E-2</v>
      </c>
    </row>
    <row r="1985" spans="1:5" x14ac:dyDescent="0.25">
      <c r="A1985" s="63">
        <f>'Daily Prices'!A1985</f>
        <v>45309</v>
      </c>
      <c r="B1985" s="67">
        <f>'Growth Index'!B1985/MAX('Growth Index'!B$3:B1985)-1</f>
        <v>-2.9198692885685884E-2</v>
      </c>
      <c r="C1985" s="67">
        <f>'Growth Index'!C1985/MAX('Growth Index'!C$3:C1985)-1</f>
        <v>-3.1427368069350425E-2</v>
      </c>
      <c r="D1985" s="67">
        <f>'Growth Index'!D1985/MAX('Growth Index'!D$3:D1985)-1</f>
        <v>-2.4728654210876E-2</v>
      </c>
      <c r="E1985" s="67">
        <f>'Growth Index'!E1985/MAX('Growth Index'!E$3:E1985)-1</f>
        <v>-2.1054647194852949E-2</v>
      </c>
    </row>
    <row r="1986" spans="1:5" x14ac:dyDescent="0.25">
      <c r="A1986" s="60">
        <f>'Daily Prices'!A1986</f>
        <v>45310</v>
      </c>
      <c r="B1986" s="68">
        <f>'Growth Index'!B1986/MAX('Growth Index'!B$3:B1986)-1</f>
        <v>-2.242951322510911E-2</v>
      </c>
      <c r="C1986" s="68">
        <f>'Growth Index'!C1986/MAX('Growth Index'!C$3:C1986)-1</f>
        <v>-2.4907155943942105E-2</v>
      </c>
      <c r="D1986" s="68">
        <f>'Growth Index'!D1986/MAX('Growth Index'!D$3:D1986)-1</f>
        <v>-1.5666278119879751E-2</v>
      </c>
      <c r="E1986" s="68">
        <f>'Growth Index'!E1986/MAX('Growth Index'!E$3:E1986)-1</f>
        <v>-1.3641887076111803E-2</v>
      </c>
    </row>
    <row r="1987" spans="1:5" x14ac:dyDescent="0.25">
      <c r="A1987" s="63">
        <f>'Daily Prices'!A1987</f>
        <v>45314</v>
      </c>
      <c r="B1987" s="67">
        <f>'Growth Index'!B1987/MAX('Growth Index'!B$3:B1987)-1</f>
        <v>-4.0331011617127155E-2</v>
      </c>
      <c r="C1987" s="67">
        <f>'Growth Index'!C1987/MAX('Growth Index'!C$3:C1987)-1</f>
        <v>-2.7335698804921704E-2</v>
      </c>
      <c r="D1987" s="67">
        <f>'Growth Index'!D1987/MAX('Growth Index'!D$3:D1987)-1</f>
        <v>-2.6751804592814454E-2</v>
      </c>
      <c r="E1987" s="67">
        <f>'Growth Index'!E1987/MAX('Growth Index'!E$3:E1987)-1</f>
        <v>-2.3375750383281213E-2</v>
      </c>
    </row>
    <row r="1988" spans="1:5" x14ac:dyDescent="0.25">
      <c r="A1988" s="60">
        <f>'Daily Prices'!A1988</f>
        <v>45315</v>
      </c>
      <c r="B1988" s="68">
        <f>'Growth Index'!B1988/MAX('Growth Index'!B$3:B1988)-1</f>
        <v>-3.0924501629256196E-2</v>
      </c>
      <c r="C1988" s="68">
        <f>'Growth Index'!C1988/MAX('Growth Index'!C$3:C1988)-1</f>
        <v>-2.63906130973105E-2</v>
      </c>
      <c r="D1988" s="68">
        <f>'Growth Index'!D1988/MAX('Growth Index'!D$3:D1988)-1</f>
        <v>-1.6018597696427439E-2</v>
      </c>
      <c r="E1988" s="68">
        <f>'Growth Index'!E1988/MAX('Growth Index'!E$3:E1988)-1</f>
        <v>-1.6893234630165455E-2</v>
      </c>
    </row>
    <row r="1989" spans="1:5" x14ac:dyDescent="0.25">
      <c r="A1989" s="63">
        <f>'Daily Prices'!A1989</f>
        <v>45316</v>
      </c>
      <c r="B1989" s="67">
        <f>'Growth Index'!B1989/MAX('Growth Index'!B$3:B1989)-1</f>
        <v>-3.582904415424748E-2</v>
      </c>
      <c r="C1989" s="67">
        <f>'Growth Index'!C1989/MAX('Growth Index'!C$3:C1989)-1</f>
        <v>-2.7038833836659837E-2</v>
      </c>
      <c r="D1989" s="67">
        <f>'Growth Index'!D1989/MAX('Growth Index'!D$3:D1989)-1</f>
        <v>-2.4553091574426866E-2</v>
      </c>
      <c r="E1989" s="67">
        <f>'Growth Index'!E1989/MAX('Growth Index'!E$3:E1989)-1</f>
        <v>-2.1205791221285408E-2</v>
      </c>
    </row>
    <row r="1990" spans="1:5" x14ac:dyDescent="0.25">
      <c r="A1990" s="60">
        <f>'Daily Prices'!A1990</f>
        <v>45320</v>
      </c>
      <c r="B1990" s="68">
        <f>'Growth Index'!B1990/MAX('Growth Index'!B$3:B1990)-1</f>
        <v>-1.8906435936970278E-2</v>
      </c>
      <c r="C1990" s="68">
        <f>'Growth Index'!C1990/MAX('Growth Index'!C$3:C1990)-1</f>
        <v>-2.7238517755295844E-2</v>
      </c>
      <c r="D1990" s="68">
        <f>'Growth Index'!D1990/MAX('Growth Index'!D$3:D1990)-1</f>
        <v>-1.2975511997974754E-2</v>
      </c>
      <c r="E1990" s="68">
        <f>'Growth Index'!E1990/MAX('Growth Index'!E$3:E1990)-1</f>
        <v>-1.2647170738765312E-2</v>
      </c>
    </row>
    <row r="1991" spans="1:5" x14ac:dyDescent="0.25">
      <c r="A1991" s="63">
        <f>'Daily Prices'!A1991</f>
        <v>45321</v>
      </c>
      <c r="B1991" s="67">
        <f>'Growth Index'!B1991/MAX('Growth Index'!B$3:B1991)-1</f>
        <v>-2.9839103621348451E-2</v>
      </c>
      <c r="C1991" s="67">
        <f>'Growth Index'!C1991/MAX('Growth Index'!C$3:C1991)-1</f>
        <v>-1.8144049040333399E-2</v>
      </c>
      <c r="D1991" s="67">
        <f>'Growth Index'!D1991/MAX('Growth Index'!D$3:D1991)-1</f>
        <v>-1.5408308531627779E-2</v>
      </c>
      <c r="E1991" s="67">
        <f>'Growth Index'!E1991/MAX('Growth Index'!E$3:E1991)-1</f>
        <v>-1.2985623526107104E-2</v>
      </c>
    </row>
    <row r="1992" spans="1:5" x14ac:dyDescent="0.25">
      <c r="A1992" s="60">
        <f>'Daily Prices'!A1992</f>
        <v>45322</v>
      </c>
      <c r="B1992" s="68">
        <f>'Growth Index'!B1992/MAX('Growth Index'!B$3:B1992)-1</f>
        <v>-2.1490171413516057E-2</v>
      </c>
      <c r="C1992" s="68">
        <f>'Growth Index'!C1992/MAX('Growth Index'!C$3:C1992)-1</f>
        <v>-1.4192251072331241E-2</v>
      </c>
      <c r="D1992" s="68">
        <f>'Growth Index'!D1992/MAX('Growth Index'!D$3:D1992)-1</f>
        <v>-4.4314636907806237E-3</v>
      </c>
      <c r="E1992" s="68">
        <f>'Growth Index'!E1992/MAX('Growth Index'!E$3:E1992)-1</f>
        <v>-5.5472527432969265E-3</v>
      </c>
    </row>
    <row r="1993" spans="1:5" x14ac:dyDescent="0.25">
      <c r="A1993" s="63">
        <f>'Daily Prices'!A1993</f>
        <v>45323</v>
      </c>
      <c r="B1993" s="67">
        <f>'Growth Index'!B1993/MAX('Growth Index'!B$3:B1993)-1</f>
        <v>-2.2946778540349211E-2</v>
      </c>
      <c r="C1993" s="67">
        <f>'Growth Index'!C1993/MAX('Growth Index'!C$3:C1993)-1</f>
        <v>-1.8227983387362534E-2</v>
      </c>
      <c r="D1993" s="67">
        <f>'Growth Index'!D1993/MAX('Growth Index'!D$3:D1993)-1</f>
        <v>-2.9536323551190402E-2</v>
      </c>
      <c r="E1993" s="67">
        <f>'Growth Index'!E1993/MAX('Growth Index'!E$3:E1993)-1</f>
        <v>-1.5142821089237479E-2</v>
      </c>
    </row>
    <row r="1994" spans="1:5" x14ac:dyDescent="0.25">
      <c r="A1994" s="60">
        <f>'Daily Prices'!A1994</f>
        <v>45324</v>
      </c>
      <c r="B1994" s="68">
        <f>'Growth Index'!B1994/MAX('Growth Index'!B$3:B1994)-1</f>
        <v>-1.6941836904186935E-2</v>
      </c>
      <c r="C1994" s="68">
        <f>'Growth Index'!C1994/MAX('Growth Index'!C$3:C1994)-1</f>
        <v>-2.3193125181166896E-2</v>
      </c>
      <c r="D1994" s="68">
        <f>'Growth Index'!D1994/MAX('Growth Index'!D$3:D1994)-1</f>
        <v>0</v>
      </c>
      <c r="E1994" s="68">
        <f>'Growth Index'!E1994/MAX('Growth Index'!E$3:E1994)-1</f>
        <v>-5.5044546404765526E-3</v>
      </c>
    </row>
    <row r="1995" spans="1:5" x14ac:dyDescent="0.25">
      <c r="A1995" s="63">
        <f>'Daily Prices'!A1995</f>
        <v>45327</v>
      </c>
      <c r="B1995" s="67">
        <f>'Growth Index'!B1995/MAX('Growth Index'!B$3:B1995)-1</f>
        <v>-2.1772328528525509E-2</v>
      </c>
      <c r="C1995" s="67">
        <f>'Growth Index'!C1995/MAX('Growth Index'!C$3:C1995)-1</f>
        <v>-3.0579521257227071E-2</v>
      </c>
      <c r="D1995" s="67">
        <f>'Growth Index'!D1995/MAX('Growth Index'!D$3:D1995)-1</f>
        <v>0</v>
      </c>
      <c r="E1995" s="67">
        <f>'Growth Index'!E1995/MAX('Growth Index'!E$3:E1995)-1</f>
        <v>-9.7852847959555289E-3</v>
      </c>
    </row>
    <row r="1996" spans="1:5" x14ac:dyDescent="0.25">
      <c r="A1996" s="60">
        <f>'Daily Prices'!A1996</f>
        <v>45329</v>
      </c>
      <c r="B1996" s="68">
        <f>'Growth Index'!B1996/MAX('Growth Index'!B$3:B1996)-1</f>
        <v>-1.6036724882766307E-2</v>
      </c>
      <c r="C1996" s="68">
        <f>'Growth Index'!C1996/MAX('Growth Index'!C$3:C1996)-1</f>
        <v>-2.0376147350998131E-2</v>
      </c>
      <c r="D1996" s="68">
        <f>'Growth Index'!D1996/MAX('Growth Index'!D$3:D1996)-1</f>
        <v>0</v>
      </c>
      <c r="E1996" s="68">
        <f>'Growth Index'!E1996/MAX('Growth Index'!E$3:E1996)-1</f>
        <v>-3.6822163695222621E-3</v>
      </c>
    </row>
    <row r="1997" spans="1:5" x14ac:dyDescent="0.25">
      <c r="A1997" s="63">
        <f>'Daily Prices'!A1997</f>
        <v>45330</v>
      </c>
      <c r="B1997" s="67">
        <f>'Growth Index'!B1997/MAX('Growth Index'!B$3:B1997)-1</f>
        <v>-2.5904314235474346E-2</v>
      </c>
      <c r="C1997" s="67">
        <f>'Growth Index'!C1997/MAX('Growth Index'!C$3:C1997)-1</f>
        <v>-2.6589949940768576E-2</v>
      </c>
      <c r="D1997" s="67">
        <f>'Growth Index'!D1997/MAX('Growth Index'!D$3:D1997)-1</f>
        <v>0</v>
      </c>
      <c r="E1997" s="67">
        <f>'Growth Index'!E1997/MAX('Growth Index'!E$3:E1997)-1</f>
        <v>-9.0139461662417375E-3</v>
      </c>
    </row>
    <row r="1998" spans="1:5" x14ac:dyDescent="0.25">
      <c r="A1998" s="60">
        <f>'Daily Prices'!A1998</f>
        <v>45331</v>
      </c>
      <c r="B1998" s="68">
        <f>'Growth Index'!B1998/MAX('Growth Index'!B$3:B1998)-1</f>
        <v>-2.3626055770828991E-2</v>
      </c>
      <c r="C1998" s="68">
        <f>'Growth Index'!C1998/MAX('Growth Index'!C$3:C1998)-1</f>
        <v>-2.8914775169616491E-2</v>
      </c>
      <c r="D1998" s="68">
        <f>'Growth Index'!D1998/MAX('Growth Index'!D$3:D1998)-1</f>
        <v>0</v>
      </c>
      <c r="E1998" s="68">
        <f>'Growth Index'!E1998/MAX('Growth Index'!E$3:E1998)-1</f>
        <v>-9.0727814110814764E-3</v>
      </c>
    </row>
    <row r="1999" spans="1:5" x14ac:dyDescent="0.25">
      <c r="A1999" s="63">
        <f>'Daily Prices'!A1999</f>
        <v>45334</v>
      </c>
      <c r="B1999" s="67">
        <f>'Growth Index'!B1999/MAX('Growth Index'!B$3:B1999)-1</f>
        <v>-3.0758398504035278E-2</v>
      </c>
      <c r="C1999" s="67">
        <f>'Growth Index'!C1999/MAX('Growth Index'!C$3:C1999)-1</f>
        <v>-3.2927137756046054E-2</v>
      </c>
      <c r="D1999" s="67">
        <f>'Growth Index'!D1999/MAX('Growth Index'!D$3:D1999)-1</f>
        <v>0</v>
      </c>
      <c r="E1999" s="67">
        <f>'Growth Index'!E1999/MAX('Growth Index'!E$3:E1999)-1</f>
        <v>-1.2689570369201819E-2</v>
      </c>
    </row>
    <row r="2000" spans="1:5" x14ac:dyDescent="0.25">
      <c r="A2000" s="60">
        <f>'Daily Prices'!A2000</f>
        <v>45335</v>
      </c>
      <c r="B2000" s="68">
        <f>'Growth Index'!B2000/MAX('Growth Index'!B$3:B2000)-1</f>
        <v>-2.4175641644917145E-2</v>
      </c>
      <c r="C2000" s="68">
        <f>'Growth Index'!C2000/MAX('Growth Index'!C$3:C2000)-1</f>
        <v>-4.0520390637738823E-2</v>
      </c>
      <c r="D2000" s="68">
        <f>'Growth Index'!D2000/MAX('Growth Index'!D$3:D2000)-1</f>
        <v>0</v>
      </c>
      <c r="E2000" s="68">
        <f>'Growth Index'!E2000/MAX('Growth Index'!E$3:E2000)-1</f>
        <v>-1.3586946884913353E-2</v>
      </c>
    </row>
    <row r="2001" spans="1:5" x14ac:dyDescent="0.25">
      <c r="A2001" s="63">
        <f>'Daily Prices'!A2001</f>
        <v>45336</v>
      </c>
      <c r="B2001" s="67">
        <f>'Growth Index'!B2001/MAX('Growth Index'!B$3:B2001)-1</f>
        <v>-2.0525736847373355E-2</v>
      </c>
      <c r="C2001" s="67">
        <f>'Growth Index'!C2001/MAX('Growth Index'!C$3:C2001)-1</f>
        <v>-4.7142122252488483E-2</v>
      </c>
      <c r="D2001" s="67">
        <f>'Growth Index'!D2001/MAX('Growth Index'!D$3:D2001)-1</f>
        <v>0</v>
      </c>
      <c r="E2001" s="67">
        <f>'Growth Index'!E2001/MAX('Growth Index'!E$3:E2001)-1</f>
        <v>-1.3367916311474826E-2</v>
      </c>
    </row>
    <row r="2002" spans="1:5" x14ac:dyDescent="0.25">
      <c r="A2002" s="60">
        <f>'Daily Prices'!A2002</f>
        <v>45337</v>
      </c>
      <c r="B2002" s="68">
        <f>'Growth Index'!B2002/MAX('Growth Index'!B$3:B2002)-1</f>
        <v>-1.7422554076931274E-2</v>
      </c>
      <c r="C2002" s="68">
        <f>'Growth Index'!C2002/MAX('Growth Index'!C$3:C2002)-1</f>
        <v>-3.8161956962562527E-2</v>
      </c>
      <c r="D2002" s="68">
        <f>'Growth Index'!D2002/MAX('Growth Index'!D$3:D2002)-1</f>
        <v>0</v>
      </c>
      <c r="E2002" s="68">
        <f>'Growth Index'!E2002/MAX('Growth Index'!E$3:E2002)-1</f>
        <v>-6.8873281957542165E-3</v>
      </c>
    </row>
    <row r="2003" spans="1:5" x14ac:dyDescent="0.25">
      <c r="A2003" s="63">
        <f>'Daily Prices'!A2003</f>
        <v>45341</v>
      </c>
      <c r="B2003" s="67">
        <f>'Growth Index'!B2003/MAX('Growth Index'!B$3:B2003)-1</f>
        <v>-8.4521670730143272E-3</v>
      </c>
      <c r="C2003" s="67">
        <f>'Growth Index'!C2003/MAX('Growth Index'!C$3:C2003)-1</f>
        <v>-3.1922644347265217E-2</v>
      </c>
      <c r="D2003" s="67">
        <f>'Growth Index'!D2003/MAX('Growth Index'!D$3:D2003)-1</f>
        <v>0</v>
      </c>
      <c r="E2003" s="67">
        <f>'Growth Index'!E2003/MAX('Growth Index'!E$3:E2003)-1</f>
        <v>0</v>
      </c>
    </row>
    <row r="2004" spans="1:5" x14ac:dyDescent="0.25">
      <c r="A2004" s="60">
        <f>'Daily Prices'!A2004</f>
        <v>45342</v>
      </c>
      <c r="B2004" s="68">
        <f>'Growth Index'!B2004/MAX('Growth Index'!B$3:B2004)-1</f>
        <v>-3.6894531606912473E-3</v>
      </c>
      <c r="C2004" s="68">
        <f>'Growth Index'!C2004/MAX('Growth Index'!C$3:C2004)-1</f>
        <v>-2.7148740976117303E-2</v>
      </c>
      <c r="D2004" s="68">
        <f>'Growth Index'!D2004/MAX('Growth Index'!D$3:D2004)-1</f>
        <v>0</v>
      </c>
      <c r="E2004" s="68">
        <f>'Growth Index'!E2004/MAX('Growth Index'!E$3:E2004)-1</f>
        <v>0</v>
      </c>
    </row>
    <row r="2005" spans="1:5" x14ac:dyDescent="0.25">
      <c r="A2005" s="63">
        <f>'Daily Prices'!A2005</f>
        <v>45343</v>
      </c>
      <c r="B2005" s="67">
        <f>'Growth Index'!B2005/MAX('Growth Index'!B$3:B2005)-1</f>
        <v>-9.6122978499051381E-3</v>
      </c>
      <c r="C2005" s="67">
        <f>'Growth Index'!C2005/MAX('Growth Index'!C$3:C2005)-1</f>
        <v>-2.8205064278033043E-2</v>
      </c>
      <c r="D2005" s="67">
        <f>'Growth Index'!D2005/MAX('Growth Index'!D$3:D2005)-1</f>
        <v>-6.3141178412202681E-3</v>
      </c>
      <c r="E2005" s="67">
        <f>'Growth Index'!E2005/MAX('Growth Index'!E$3:E2005)-1</f>
        <v>-4.1119892303862482E-3</v>
      </c>
    </row>
    <row r="2006" spans="1:5" x14ac:dyDescent="0.25">
      <c r="A2006" s="60">
        <f>'Daily Prices'!A2006</f>
        <v>45344</v>
      </c>
      <c r="B2006" s="68">
        <f>'Growth Index'!B2006/MAX('Growth Index'!B$3:B2006)-1</f>
        <v>-2.3142611124759016E-3</v>
      </c>
      <c r="C2006" s="68">
        <f>'Growth Index'!C2006/MAX('Growth Index'!C$3:C2006)-1</f>
        <v>-3.0226140880938779E-2</v>
      </c>
      <c r="D2006" s="68">
        <f>'Growth Index'!D2006/MAX('Growth Index'!D$3:D2006)-1</f>
        <v>-2.3197544984199236E-4</v>
      </c>
      <c r="E2006" s="68">
        <f>'Growth Index'!E2006/MAX('Growth Index'!E$3:E2006)-1</f>
        <v>-9.1020607888747662E-4</v>
      </c>
    </row>
    <row r="2007" spans="1:5" x14ac:dyDescent="0.25">
      <c r="A2007" s="63">
        <f>'Daily Prices'!A2007</f>
        <v>45345</v>
      </c>
      <c r="B2007" s="67">
        <f>'Growth Index'!B2007/MAX('Growth Index'!B$3:B2007)-1</f>
        <v>-2.5248220528216736E-3</v>
      </c>
      <c r="C2007" s="67">
        <f>'Growth Index'!C2007/MAX('Growth Index'!C$3:C2007)-1</f>
        <v>-2.8455826093585879E-2</v>
      </c>
      <c r="D2007" s="67">
        <f>'Growth Index'!D2007/MAX('Growth Index'!D$3:D2007)-1</f>
        <v>0</v>
      </c>
      <c r="E2007" s="67">
        <f>'Growth Index'!E2007/MAX('Growth Index'!E$3:E2007)-1</f>
        <v>0</v>
      </c>
    </row>
    <row r="2008" spans="1:5" x14ac:dyDescent="0.25">
      <c r="A2008" s="60">
        <f>'Daily Prices'!A2008</f>
        <v>45348</v>
      </c>
      <c r="B2008" s="68">
        <f>'Growth Index'!B2008/MAX('Growth Index'!B$3:B2008)-1</f>
        <v>-7.3343121325919469E-3</v>
      </c>
      <c r="C2008" s="68">
        <f>'Growth Index'!C2008/MAX('Growth Index'!C$3:C2008)-1</f>
        <v>-2.8575624875595396E-2</v>
      </c>
      <c r="D2008" s="68">
        <f>'Growth Index'!D2008/MAX('Growth Index'!D$3:D2008)-1</f>
        <v>-2.3271142515727261E-3</v>
      </c>
      <c r="E2008" s="68">
        <f>'Growth Index'!E2008/MAX('Growth Index'!E$3:E2008)-1</f>
        <v>-2.1939564930959499E-3</v>
      </c>
    </row>
    <row r="2009" spans="1:5" x14ac:dyDescent="0.25">
      <c r="A2009" s="63">
        <f>'Daily Prices'!A2009</f>
        <v>45349</v>
      </c>
      <c r="B2009" s="67">
        <f>'Growth Index'!B2009/MAX('Growth Index'!B$3:B2009)-1</f>
        <v>-3.1736879557775488E-3</v>
      </c>
      <c r="C2009" s="67">
        <f>'Growth Index'!C2009/MAX('Growth Index'!C$3:C2009)-1</f>
        <v>-2.4460817266017565E-2</v>
      </c>
      <c r="D2009" s="67">
        <f>'Growth Index'!D2009/MAX('Growth Index'!D$3:D2009)-1</f>
        <v>0</v>
      </c>
      <c r="E2009" s="67">
        <f>'Growth Index'!E2009/MAX('Growth Index'!E$3:E2009)-1</f>
        <v>0</v>
      </c>
    </row>
    <row r="2010" spans="1:5" x14ac:dyDescent="0.25">
      <c r="A2010" s="60">
        <f>'Daily Prices'!A2010</f>
        <v>45350</v>
      </c>
      <c r="B2010" s="68">
        <f>'Growth Index'!B2010/MAX('Growth Index'!B$3:B2010)-1</f>
        <v>-1.3951844276546943E-2</v>
      </c>
      <c r="C2010" s="68">
        <f>'Growth Index'!C2010/MAX('Growth Index'!C$3:C2010)-1</f>
        <v>-2.5317977262064195E-2</v>
      </c>
      <c r="D2010" s="68">
        <f>'Growth Index'!D2010/MAX('Growth Index'!D$3:D2010)-1</f>
        <v>-9.8481917054767942E-3</v>
      </c>
      <c r="E2010" s="68">
        <f>'Growth Index'!E2010/MAX('Growth Index'!E$3:E2010)-1</f>
        <v>-6.5496600535265292E-3</v>
      </c>
    </row>
    <row r="2011" spans="1:5" x14ac:dyDescent="0.25">
      <c r="A2011" s="63">
        <f>'Daily Prices'!A2011</f>
        <v>45351</v>
      </c>
      <c r="B2011" s="67">
        <f>'Growth Index'!B2011/MAX('Growth Index'!B$3:B2011)-1</f>
        <v>-1.1286830095049605E-2</v>
      </c>
      <c r="C2011" s="67">
        <f>'Growth Index'!C2011/MAX('Growth Index'!C$3:C2011)-1</f>
        <v>-1.7928110434230371E-2</v>
      </c>
      <c r="D2011" s="67">
        <f>'Growth Index'!D2011/MAX('Growth Index'!D$3:D2011)-1</f>
        <v>-1.021325944454432E-2</v>
      </c>
      <c r="E2011" s="67">
        <f>'Growth Index'!E2011/MAX('Growth Index'!E$3:E2011)-1</f>
        <v>-2.8411731993032152E-3</v>
      </c>
    </row>
    <row r="2012" spans="1:5" x14ac:dyDescent="0.25">
      <c r="A2012" s="60">
        <f>'Daily Prices'!A2012</f>
        <v>45352</v>
      </c>
      <c r="B2012" s="68">
        <f>'Growth Index'!B2012/MAX('Growth Index'!B$3:B2012)-1</f>
        <v>0</v>
      </c>
      <c r="C2012" s="68">
        <f>'Growth Index'!C2012/MAX('Growth Index'!C$3:C2012)-1</f>
        <v>-1.7591678895764962E-2</v>
      </c>
      <c r="D2012" s="68">
        <f>'Growth Index'!D2012/MAX('Growth Index'!D$3:D2012)-1</f>
        <v>0</v>
      </c>
      <c r="E2012" s="68">
        <f>'Growth Index'!E2012/MAX('Growth Index'!E$3:E2012)-1</f>
        <v>0</v>
      </c>
    </row>
    <row r="2013" spans="1:5" x14ac:dyDescent="0.25">
      <c r="A2013" s="63">
        <f>'Daily Prices'!A2013</f>
        <v>45355</v>
      </c>
      <c r="B2013" s="67">
        <f>'Growth Index'!B2013/MAX('Growth Index'!B$3:B2013)-1</f>
        <v>0</v>
      </c>
      <c r="C2013" s="67">
        <f>'Growth Index'!C2013/MAX('Growth Index'!C$3:C2013)-1</f>
        <v>0</v>
      </c>
      <c r="D2013" s="67">
        <f>'Growth Index'!D2013/MAX('Growth Index'!D$3:D2013)-1</f>
        <v>0</v>
      </c>
      <c r="E2013" s="67">
        <f>'Growth Index'!E2013/MAX('Growth Index'!E$3:E2013)-1</f>
        <v>0</v>
      </c>
    </row>
    <row r="2014" spans="1:5" x14ac:dyDescent="0.25">
      <c r="A2014" s="60">
        <f>'Daily Prices'!A2014</f>
        <v>45356</v>
      </c>
      <c r="B2014" s="68">
        <f>'Growth Index'!B2014/MAX('Growth Index'!B$3:B2014)-1</f>
        <v>-2.6418566420506329E-3</v>
      </c>
      <c r="C2014" s="68">
        <f>'Growth Index'!C2014/MAX('Growth Index'!C$3:C2014)-1</f>
        <v>0</v>
      </c>
      <c r="D2014" s="68">
        <f>'Growth Index'!D2014/MAX('Growth Index'!D$3:D2014)-1</f>
        <v>0</v>
      </c>
      <c r="E2014" s="68">
        <f>'Growth Index'!E2014/MAX('Growth Index'!E$3:E2014)-1</f>
        <v>0</v>
      </c>
    </row>
    <row r="2015" spans="1:5" x14ac:dyDescent="0.25">
      <c r="A2015" s="63">
        <f>'Daily Prices'!A2015</f>
        <v>45357</v>
      </c>
      <c r="B2015" s="67">
        <f>'Growth Index'!B2015/MAX('Growth Index'!B$3:B2015)-1</f>
        <v>0</v>
      </c>
      <c r="C2015" s="67">
        <f>'Growth Index'!C2015/MAX('Growth Index'!C$3:C2015)-1</f>
        <v>0</v>
      </c>
      <c r="D2015" s="67">
        <f>'Growth Index'!D2015/MAX('Growth Index'!D$3:D2015)-1</f>
        <v>-1.1858022604052443E-2</v>
      </c>
      <c r="E2015" s="67">
        <f>'Growth Index'!E2015/MAX('Growth Index'!E$3:E2015)-1</f>
        <v>-7.1356516092990763E-4</v>
      </c>
    </row>
    <row r="2016" spans="1:5" x14ac:dyDescent="0.25">
      <c r="A2016" s="60">
        <f>'Daily Prices'!A2016</f>
        <v>45358</v>
      </c>
      <c r="B2016" s="68">
        <f>'Growth Index'!B2016/MAX('Growth Index'!B$3:B2016)-1</f>
        <v>0</v>
      </c>
      <c r="C2016" s="68">
        <f>'Growth Index'!C2016/MAX('Growth Index'!C$3:C2016)-1</f>
        <v>0</v>
      </c>
      <c r="D2016" s="68">
        <f>'Growth Index'!D2016/MAX('Growth Index'!D$3:D2016)-1</f>
        <v>-2.3575432508025851E-2</v>
      </c>
      <c r="E2016" s="68">
        <f>'Growth Index'!E2016/MAX('Growth Index'!E$3:E2016)-1</f>
        <v>-2.6183244127725436E-3</v>
      </c>
    </row>
    <row r="2017" spans="1:5" x14ac:dyDescent="0.25">
      <c r="A2017" s="63">
        <f>'Daily Prices'!A2017</f>
        <v>45363</v>
      </c>
      <c r="B2017" s="67">
        <f>'Growth Index'!B2017/MAX('Growth Index'!B$3:B2017)-1</f>
        <v>-6.0905789969398771E-3</v>
      </c>
      <c r="C2017" s="67">
        <f>'Growth Index'!C2017/MAX('Growth Index'!C$3:C2017)-1</f>
        <v>0</v>
      </c>
      <c r="D2017" s="67">
        <f>'Growth Index'!D2017/MAX('Growth Index'!D$3:D2017)-1</f>
        <v>-3.5153897100498877E-2</v>
      </c>
      <c r="E2017" s="67">
        <f>'Growth Index'!E2017/MAX('Growth Index'!E$3:E2017)-1</f>
        <v>-6.1056486105581786E-3</v>
      </c>
    </row>
    <row r="2018" spans="1:5" x14ac:dyDescent="0.25">
      <c r="A2018" s="60">
        <f>'Daily Prices'!A2018</f>
        <v>45364</v>
      </c>
      <c r="B2018" s="68">
        <f>'Growth Index'!B2018/MAX('Growth Index'!B$3:B2018)-1</f>
        <v>-1.8315045496191895E-2</v>
      </c>
      <c r="C2018" s="68">
        <f>'Growth Index'!C2018/MAX('Growth Index'!C$3:C2018)-1</f>
        <v>0</v>
      </c>
      <c r="D2018" s="68">
        <f>'Growth Index'!D2018/MAX('Growth Index'!D$3:D2018)-1</f>
        <v>-4.6595063998113528E-2</v>
      </c>
      <c r="E2018" s="68">
        <f>'Growth Index'!E2018/MAX('Growth Index'!E$3:E2018)-1</f>
        <v>-1.1773723230371291E-2</v>
      </c>
    </row>
    <row r="2019" spans="1:5" x14ac:dyDescent="0.25">
      <c r="A2019" s="63">
        <f>'Daily Prices'!A2019</f>
        <v>45365</v>
      </c>
      <c r="B2019" s="67">
        <f>'Growth Index'!B2019/MAX('Growth Index'!B$3:B2019)-1</f>
        <v>-1.3790048730838111E-2</v>
      </c>
      <c r="C2019" s="67">
        <f>'Growth Index'!C2019/MAX('Growth Index'!C$3:C2019)-1</f>
        <v>-2.8529388008409207E-3</v>
      </c>
      <c r="D2019" s="67">
        <f>'Growth Index'!D2019/MAX('Growth Index'!D$3:D2019)-1</f>
        <v>-4.0520525051550349E-2</v>
      </c>
      <c r="E2019" s="67">
        <f>'Growth Index'!E2019/MAX('Growth Index'!E$3:E2019)-1</f>
        <v>-9.6459982762430174E-3</v>
      </c>
    </row>
    <row r="2020" spans="1:5" x14ac:dyDescent="0.25">
      <c r="A2020" s="60">
        <f>'Daily Prices'!A2020</f>
        <v>45366</v>
      </c>
      <c r="B2020" s="68">
        <f>'Growth Index'!B2020/MAX('Growth Index'!B$3:B2020)-1</f>
        <v>-1.991327775363505E-2</v>
      </c>
      <c r="C2020" s="68">
        <f>'Growth Index'!C2020/MAX('Growth Index'!C$3:C2020)-1</f>
        <v>-2.2322070967147889E-3</v>
      </c>
      <c r="D2020" s="68">
        <f>'Growth Index'!D2020/MAX('Growth Index'!D$3:D2020)-1</f>
        <v>-4.5204782257017184E-2</v>
      </c>
      <c r="E2020" s="68">
        <f>'Growth Index'!E2020/MAX('Growth Index'!E$3:E2020)-1</f>
        <v>-1.2694581480087841E-2</v>
      </c>
    </row>
    <row r="2021" spans="1:5" x14ac:dyDescent="0.25">
      <c r="A2021" s="63">
        <f>'Daily Prices'!A2021</f>
        <v>45369</v>
      </c>
      <c r="B2021" s="67">
        <f>'Growth Index'!B2021/MAX('Growth Index'!B$3:B2021)-1</f>
        <v>-1.8496779317800471E-2</v>
      </c>
      <c r="C2021" s="67">
        <f>'Growth Index'!C2021/MAX('Growth Index'!C$3:C2021)-1</f>
        <v>-3.7226645783743351E-3</v>
      </c>
      <c r="D2021" s="67">
        <f>'Growth Index'!D2021/MAX('Growth Index'!D$3:D2021)-1</f>
        <v>-4.3471110959980241E-2</v>
      </c>
      <c r="E2021" s="67">
        <f>'Growth Index'!E2021/MAX('Growth Index'!E$3:E2021)-1</f>
        <v>-1.2318623062047562E-2</v>
      </c>
    </row>
    <row r="2022" spans="1:5" x14ac:dyDescent="0.25">
      <c r="A2022" s="60">
        <f>'Daily Prices'!A2022</f>
        <v>45370</v>
      </c>
      <c r="B2022" s="68">
        <f>'Growth Index'!B2022/MAX('Growth Index'!B$3:B2022)-1</f>
        <v>-2.8431696483200763E-2</v>
      </c>
      <c r="C2022" s="68">
        <f>'Growth Index'!C2022/MAX('Growth Index'!C$3:C2022)-1</f>
        <v>-3.9562391663495733E-3</v>
      </c>
      <c r="D2022" s="68">
        <f>'Growth Index'!D2022/MAX('Growth Index'!D$3:D2022)-1</f>
        <v>-5.2033551835378278E-2</v>
      </c>
      <c r="E2022" s="68">
        <f>'Growth Index'!E2022/MAX('Growth Index'!E$3:E2022)-1</f>
        <v>-1.8062874203425117E-2</v>
      </c>
    </row>
    <row r="2023" spans="1:5" x14ac:dyDescent="0.25">
      <c r="A2023" s="63">
        <f>'Daily Prices'!A2023</f>
        <v>45371</v>
      </c>
      <c r="B2023" s="67">
        <f>'Growth Index'!B2023/MAX('Growth Index'!B$3:B2023)-1</f>
        <v>-2.7222296351872122E-2</v>
      </c>
      <c r="C2023" s="67">
        <f>'Growth Index'!C2023/MAX('Growth Index'!C$3:C2023)-1</f>
        <v>-6.5062435277729591E-4</v>
      </c>
      <c r="D2023" s="67">
        <f>'Growth Index'!D2023/MAX('Growth Index'!D$3:D2023)-1</f>
        <v>-5.2366349830340053E-2</v>
      </c>
      <c r="E2023" s="67">
        <f>'Growth Index'!E2023/MAX('Growth Index'!E$3:E2023)-1</f>
        <v>-1.6496079833761668E-2</v>
      </c>
    </row>
    <row r="2024" spans="1:5" x14ac:dyDescent="0.25">
      <c r="A2024" s="60">
        <f>'Daily Prices'!A2024</f>
        <v>45372</v>
      </c>
      <c r="B2024" s="68">
        <f>'Growth Index'!B2024/MAX('Growth Index'!B$3:B2024)-1</f>
        <v>-1.9943499265171805E-2</v>
      </c>
      <c r="C2024" s="68">
        <f>'Growth Index'!C2024/MAX('Growth Index'!C$3:C2024)-1</f>
        <v>0</v>
      </c>
      <c r="D2024" s="68">
        <f>'Growth Index'!D2024/MAX('Growth Index'!D$3:D2024)-1</f>
        <v>-4.3438778826466296E-2</v>
      </c>
      <c r="E2024" s="68">
        <f>'Growth Index'!E2024/MAX('Growth Index'!E$3:E2024)-1</f>
        <v>-9.1676432605188873E-3</v>
      </c>
    </row>
    <row r="2025" spans="1:5" x14ac:dyDescent="0.25">
      <c r="A2025" s="63">
        <f>'Daily Prices'!A2025</f>
        <v>45377</v>
      </c>
      <c r="B2025" s="67">
        <f>'Growth Index'!B2025/MAX('Growth Index'!B$3:B2025)-1</f>
        <v>-2.2249103777027601E-2</v>
      </c>
      <c r="C2025" s="67">
        <f>'Growth Index'!C2025/MAX('Growth Index'!C$3:C2025)-1</f>
        <v>0</v>
      </c>
      <c r="D2025" s="67">
        <f>'Growth Index'!D2025/MAX('Growth Index'!D$3:D2025)-1</f>
        <v>-3.9008161633910077E-2</v>
      </c>
      <c r="E2025" s="67">
        <f>'Growth Index'!E2025/MAX('Growth Index'!E$3:E2025)-1</f>
        <v>-6.2035433611224988E-3</v>
      </c>
    </row>
    <row r="2026" spans="1:5" x14ac:dyDescent="0.25">
      <c r="A2026" s="60">
        <f>'Daily Prices'!A2026</f>
        <v>45378</v>
      </c>
      <c r="B2026" s="68">
        <f>'Growth Index'!B2026/MAX('Growth Index'!B$3:B2026)-1</f>
        <v>-1.5152310346860598E-2</v>
      </c>
      <c r="C2026" s="68">
        <f>'Growth Index'!C2026/MAX('Growth Index'!C$3:C2026)-1</f>
        <v>0</v>
      </c>
      <c r="D2026" s="68">
        <f>'Growth Index'!D2026/MAX('Growth Index'!D$3:D2026)-1</f>
        <v>-3.7108370064681151E-2</v>
      </c>
      <c r="E2026" s="68">
        <f>'Growth Index'!E2026/MAX('Growth Index'!E$3:E2026)-1</f>
        <v>-1.1312590532629452E-3</v>
      </c>
    </row>
    <row r="2027" spans="1:5" x14ac:dyDescent="0.25">
      <c r="A2027" s="63">
        <f>'Daily Prices'!A2027</f>
        <v>45379</v>
      </c>
      <c r="B2027" s="67">
        <f>'Growth Index'!B2027/MAX('Growth Index'!B$3:B2027)-1</f>
        <v>-6.31467690168519E-3</v>
      </c>
      <c r="C2027" s="67">
        <f>'Growth Index'!C2027/MAX('Growth Index'!C$3:C2027)-1</f>
        <v>0</v>
      </c>
      <c r="D2027" s="67">
        <f>'Growth Index'!D2027/MAX('Growth Index'!D$3:D2027)-1</f>
        <v>-2.9795733384767598E-2</v>
      </c>
      <c r="E2027" s="67">
        <f>'Growth Index'!E2027/MAX('Growth Index'!E$3:E2027)-1</f>
        <v>0</v>
      </c>
    </row>
    <row r="2028" spans="1:5" x14ac:dyDescent="0.25">
      <c r="A2028" s="60">
        <f>'Daily Prices'!A2028</f>
        <v>45383</v>
      </c>
      <c r="B2028" s="68">
        <f>'Growth Index'!B2028/MAX('Growth Index'!B$3:B2028)-1</f>
        <v>-1.4144746739012115E-3</v>
      </c>
      <c r="C2028" s="68">
        <f>'Growth Index'!C2028/MAX('Growth Index'!C$3:C2028)-1</f>
        <v>0</v>
      </c>
      <c r="D2028" s="68">
        <f>'Growth Index'!D2028/MAX('Growth Index'!D$3:D2028)-1</f>
        <v>-2.8865237126498577E-2</v>
      </c>
      <c r="E2028" s="68">
        <f>'Growth Index'!E2028/MAX('Growth Index'!E$3:E2028)-1</f>
        <v>0</v>
      </c>
    </row>
    <row r="2029" spans="1:5" x14ac:dyDescent="0.25">
      <c r="A2029" s="63">
        <f>'Daily Prices'!A2029</f>
        <v>45385</v>
      </c>
      <c r="B2029" s="67">
        <f>'Growth Index'!B2029/MAX('Growth Index'!B$3:B2029)-1</f>
        <v>-3.2726928810397071E-3</v>
      </c>
      <c r="C2029" s="67">
        <f>'Growth Index'!C2029/MAX('Growth Index'!C$3:C2029)-1</f>
        <v>0</v>
      </c>
      <c r="D2029" s="67">
        <f>'Growth Index'!D2029/MAX('Growth Index'!D$3:D2029)-1</f>
        <v>-2.7933848454830934E-2</v>
      </c>
      <c r="E2029" s="67">
        <f>'Growth Index'!E2029/MAX('Growth Index'!E$3:E2029)-1</f>
        <v>0</v>
      </c>
    </row>
    <row r="2030" spans="1:5" x14ac:dyDescent="0.25">
      <c r="A2030" s="60">
        <f>'Daily Prices'!A2030</f>
        <v>45386</v>
      </c>
      <c r="B2030" s="68">
        <f>'Growth Index'!B2030/MAX('Growth Index'!B$3:B2030)-1</f>
        <v>0</v>
      </c>
      <c r="C2030" s="68">
        <f>'Growth Index'!C2030/MAX('Growth Index'!C$3:C2030)-1</f>
        <v>0</v>
      </c>
      <c r="D2030" s="68">
        <f>'Growth Index'!D2030/MAX('Growth Index'!D$3:D2030)-1</f>
        <v>-1.6910820728911591E-2</v>
      </c>
      <c r="E2030" s="68">
        <f>'Growth Index'!E2030/MAX('Growth Index'!E$3:E2030)-1</f>
        <v>0</v>
      </c>
    </row>
    <row r="2031" spans="1:5" x14ac:dyDescent="0.25">
      <c r="A2031" s="63">
        <f>'Daily Prices'!A2031</f>
        <v>45391</v>
      </c>
      <c r="B2031" s="67">
        <f>'Growth Index'!B2031/MAX('Growth Index'!B$3:B2031)-1</f>
        <v>0</v>
      </c>
      <c r="C2031" s="67">
        <f>'Growth Index'!C2031/MAX('Growth Index'!C$3:C2031)-1</f>
        <v>0</v>
      </c>
      <c r="D2031" s="67">
        <f>'Growth Index'!D2031/MAX('Growth Index'!D$3:D2031)-1</f>
        <v>-1.8750408220813197E-2</v>
      </c>
      <c r="E2031" s="67">
        <f>'Growth Index'!E2031/MAX('Growth Index'!E$3:E2031)-1</f>
        <v>0</v>
      </c>
    </row>
    <row r="2032" spans="1:5" x14ac:dyDescent="0.25">
      <c r="A2032" s="60">
        <f>'Daily Prices'!A2032</f>
        <v>45392</v>
      </c>
      <c r="B2032" s="68">
        <f>'Growth Index'!B2032/MAX('Growth Index'!B$3:B2032)-1</f>
        <v>0</v>
      </c>
      <c r="C2032" s="68">
        <f>'Growth Index'!C2032/MAX('Growth Index'!C$3:C2032)-1</f>
        <v>-8.6067743551234699E-3</v>
      </c>
      <c r="D2032" s="68">
        <f>'Growth Index'!D2032/MAX('Growth Index'!D$3:D2032)-1</f>
        <v>-2.0586553418554865E-2</v>
      </c>
      <c r="E2032" s="68">
        <f>'Growth Index'!E2032/MAX('Growth Index'!E$3:E2032)-1</f>
        <v>-2.5802745491736445E-3</v>
      </c>
    </row>
    <row r="2033" spans="1:5" x14ac:dyDescent="0.25">
      <c r="A2033" s="63">
        <f>'Daily Prices'!A2033</f>
        <v>45394</v>
      </c>
      <c r="B2033" s="67">
        <f>'Growth Index'!B2033/MAX('Growth Index'!B$3:B2033)-1</f>
        <v>-1.0571289404123219E-2</v>
      </c>
      <c r="C2033" s="67">
        <f>'Growth Index'!C2033/MAX('Growth Index'!C$3:C2033)-1</f>
        <v>0</v>
      </c>
      <c r="D2033" s="67">
        <f>'Growth Index'!D2033/MAX('Growth Index'!D$3:D2033)-1</f>
        <v>-2.2419262763466841E-2</v>
      </c>
      <c r="E2033" s="67">
        <f>'Growth Index'!E2033/MAX('Growth Index'!E$3:E2033)-1</f>
        <v>0</v>
      </c>
    </row>
    <row r="2034" spans="1:5" x14ac:dyDescent="0.25">
      <c r="A2034" s="60">
        <f>'Daily Prices'!A2034</f>
        <v>45397</v>
      </c>
      <c r="B2034" s="68">
        <f>'Growth Index'!B2034/MAX('Growth Index'!B$3:B2034)-1</f>
        <v>-2.1833827193234456E-2</v>
      </c>
      <c r="C2034" s="68">
        <f>'Growth Index'!C2034/MAX('Growth Index'!C$3:C2034)-1</f>
        <v>-2.4397527717192613E-2</v>
      </c>
      <c r="D2034" s="68">
        <f>'Growth Index'!D2034/MAX('Growth Index'!D$3:D2034)-1</f>
        <v>-2.4248542684827235E-2</v>
      </c>
      <c r="E2034" s="68">
        <f>'Growth Index'!E2034/MAX('Growth Index'!E$3:E2034)-1</f>
        <v>-1.3735241371573115E-2</v>
      </c>
    </row>
    <row r="2035" spans="1:5" x14ac:dyDescent="0.25">
      <c r="A2035" s="63">
        <f>'Daily Prices'!A2035</f>
        <v>45398</v>
      </c>
      <c r="B2035" s="67">
        <f>'Growth Index'!B2035/MAX('Growth Index'!B$3:B2035)-1</f>
        <v>-2.791206872770724E-2</v>
      </c>
      <c r="C2035" s="67">
        <f>'Growth Index'!C2035/MAX('Growth Index'!C$3:C2035)-1</f>
        <v>-1.2088095945218202E-2</v>
      </c>
      <c r="D2035" s="67">
        <f>'Growth Index'!D2035/MAX('Growth Index'!D$3:D2035)-1</f>
        <v>-2.6134955440188512E-2</v>
      </c>
      <c r="E2035" s="67">
        <f>'Growth Index'!E2035/MAX('Growth Index'!E$3:E2035)-1</f>
        <v>-1.1168248169238004E-2</v>
      </c>
    </row>
    <row r="2036" spans="1:5" x14ac:dyDescent="0.25">
      <c r="A2036" s="60">
        <f>'Daily Prices'!A2036</f>
        <v>45400</v>
      </c>
      <c r="B2036" s="68">
        <f>'Growth Index'!B2036/MAX('Growth Index'!B$3:B2036)-1</f>
        <v>-3.3971519820251483E-2</v>
      </c>
      <c r="C2036" s="68">
        <f>'Growth Index'!C2036/MAX('Growth Index'!C$3:C2036)-1</f>
        <v>-7.9472071440692682E-3</v>
      </c>
      <c r="D2036" s="68">
        <f>'Growth Index'!D2036/MAX('Growth Index'!D$3:D2036)-1</f>
        <v>-3.2052293323805103E-2</v>
      </c>
      <c r="E2036" s="68">
        <f>'Growth Index'!E2036/MAX('Growth Index'!E$3:E2036)-1</f>
        <v>-1.3161980511823934E-2</v>
      </c>
    </row>
    <row r="2037" spans="1:5" x14ac:dyDescent="0.25">
      <c r="A2037" s="63">
        <f>'Daily Prices'!A2037</f>
        <v>45401</v>
      </c>
      <c r="B2037" s="67">
        <f>'Growth Index'!B2037/MAX('Growth Index'!B$3:B2037)-1</f>
        <v>-2.5984382610712231E-2</v>
      </c>
      <c r="C2037" s="67">
        <f>'Growth Index'!C2037/MAX('Growth Index'!C$3:C2037)-1</f>
        <v>-1.0965817146105561E-2</v>
      </c>
      <c r="D2037" s="67">
        <f>'Growth Index'!D2037/MAX('Growth Index'!D$3:D2037)-1</f>
        <v>-2.5871281316876993E-2</v>
      </c>
      <c r="E2037" s="67">
        <f>'Growth Index'!E2037/MAX('Growth Index'!E$3:E2037)-1</f>
        <v>-1.0024828397120378E-2</v>
      </c>
    </row>
    <row r="2038" spans="1:5" x14ac:dyDescent="0.25">
      <c r="A2038" s="60">
        <f>'Daily Prices'!A2038</f>
        <v>45404</v>
      </c>
      <c r="B2038" s="68">
        <f>'Growth Index'!B2038/MAX('Growth Index'!B$3:B2038)-1</f>
        <v>-1.8517647356711686E-2</v>
      </c>
      <c r="C2038" s="68">
        <f>'Growth Index'!C2038/MAX('Growth Index'!C$3:C2038)-1</f>
        <v>-2.9649481500516828E-2</v>
      </c>
      <c r="D2038" s="68">
        <f>'Growth Index'!D2038/MAX('Growth Index'!D$3:D2038)-1</f>
        <v>-1.7982240739492061E-2</v>
      </c>
      <c r="E2038" s="68">
        <f>'Growth Index'!E2038/MAX('Growth Index'!E$3:E2038)-1</f>
        <v>-1.2823468323634346E-2</v>
      </c>
    </row>
    <row r="2039" spans="1:5" x14ac:dyDescent="0.25">
      <c r="A2039" s="63">
        <f>'Daily Prices'!A2039</f>
        <v>45405</v>
      </c>
      <c r="B2039" s="67">
        <f>'Growth Index'!B2039/MAX('Growth Index'!B$3:B2039)-1</f>
        <v>-1.732052296065445E-2</v>
      </c>
      <c r="C2039" s="67">
        <f>'Growth Index'!C2039/MAX('Growth Index'!C$3:C2039)-1</f>
        <v>-3.3559913903802752E-2</v>
      </c>
      <c r="D2039" s="67">
        <f>'Growth Index'!D2039/MAX('Growth Index'!D$3:D2039)-1</f>
        <v>-1.4819266160910782E-2</v>
      </c>
      <c r="E2039" s="67">
        <f>'Growth Index'!E2039/MAX('Growth Index'!E$3:E2039)-1</f>
        <v>-1.3099666237621044E-2</v>
      </c>
    </row>
    <row r="2040" spans="1:5" x14ac:dyDescent="0.25">
      <c r="A2040" s="60">
        <f>'Daily Prices'!A2040</f>
        <v>45406</v>
      </c>
      <c r="B2040" s="68">
        <f>'Growth Index'!B2040/MAX('Growth Index'!B$3:B2040)-1</f>
        <v>-1.5794765729165938E-2</v>
      </c>
      <c r="C2040" s="68">
        <f>'Growth Index'!C2040/MAX('Growth Index'!C$3:C2040)-1</f>
        <v>-3.6335458193818893E-2</v>
      </c>
      <c r="D2040" s="68">
        <f>'Growth Index'!D2040/MAX('Growth Index'!D$3:D2040)-1</f>
        <v>-9.0713932529531416E-3</v>
      </c>
      <c r="E2040" s="68">
        <f>'Growth Index'!E2040/MAX('Growth Index'!E$3:E2040)-1</f>
        <v>-1.2046323167980377E-2</v>
      </c>
    </row>
    <row r="2041" spans="1:5" x14ac:dyDescent="0.25">
      <c r="A2041" s="63">
        <f>'Daily Prices'!A2041</f>
        <v>45407</v>
      </c>
      <c r="B2041" s="67">
        <f>'Growth Index'!B2041/MAX('Growth Index'!B$3:B2041)-1</f>
        <v>-9.3113969360921756E-3</v>
      </c>
      <c r="C2041" s="67">
        <f>'Growth Index'!C2041/MAX('Growth Index'!C$3:C2041)-1</f>
        <v>-3.8523149280374591E-2</v>
      </c>
      <c r="D2041" s="67">
        <f>'Growth Index'!D2041/MAX('Growth Index'!D$3:D2041)-1</f>
        <v>0</v>
      </c>
      <c r="E2041" s="67">
        <f>'Growth Index'!E2041/MAX('Growth Index'!E$3:E2041)-1</f>
        <v>-8.1070549405520831E-3</v>
      </c>
    </row>
    <row r="2042" spans="1:5" x14ac:dyDescent="0.25">
      <c r="A2042" s="60">
        <f>'Daily Prices'!A2042</f>
        <v>45408</v>
      </c>
      <c r="B2042" s="68">
        <f>'Growth Index'!B2042/MAX('Growth Index'!B$3:B2042)-1</f>
        <v>-1.7431000097950511E-2</v>
      </c>
      <c r="C2042" s="68">
        <f>'Growth Index'!C2042/MAX('Growth Index'!C$3:C2042)-1</f>
        <v>-2.6163230412589611E-2</v>
      </c>
      <c r="D2042" s="68">
        <f>'Growth Index'!D2042/MAX('Growth Index'!D$3:D2042)-1</f>
        <v>-4.3701477236957054E-3</v>
      </c>
      <c r="E2042" s="68">
        <f>'Growth Index'!E2042/MAX('Growth Index'!E$3:E2042)-1</f>
        <v>-6.7459439053806358E-3</v>
      </c>
    </row>
    <row r="2043" spans="1:5" x14ac:dyDescent="0.25">
      <c r="A2043" s="63">
        <f>'Daily Prices'!A2043</f>
        <v>45411</v>
      </c>
      <c r="B2043" s="67">
        <f>'Growth Index'!B2043/MAX('Growth Index'!B$3:B2043)-1</f>
        <v>-4.8891130711513631E-3</v>
      </c>
      <c r="C2043" s="67">
        <f>'Growth Index'!C2043/MAX('Growth Index'!C$3:C2043)-1</f>
        <v>-2.9736999111817042E-2</v>
      </c>
      <c r="D2043" s="67">
        <f>'Growth Index'!D2043/MAX('Growth Index'!D$3:D2043)-1</f>
        <v>0</v>
      </c>
      <c r="E2043" s="67">
        <f>'Growth Index'!E2043/MAX('Growth Index'!E$3:E2043)-1</f>
        <v>-2.4646094945205421E-3</v>
      </c>
    </row>
    <row r="2044" spans="1:5" x14ac:dyDescent="0.25">
      <c r="A2044" s="60">
        <f>'Daily Prices'!A2044</f>
        <v>45412</v>
      </c>
      <c r="B2044" s="68">
        <f>'Growth Index'!B2044/MAX('Growth Index'!B$3:B2044)-1</f>
        <v>-7.401168605569608E-3</v>
      </c>
      <c r="C2044" s="68">
        <f>'Growth Index'!C2044/MAX('Growth Index'!C$3:C2044)-1</f>
        <v>-4.0305896977518296E-2</v>
      </c>
      <c r="D2044" s="68">
        <f>'Growth Index'!D2044/MAX('Growth Index'!D$3:D2044)-1</f>
        <v>-2.1015516456324157E-4</v>
      </c>
      <c r="E2044" s="68">
        <f>'Growth Index'!E2044/MAX('Growth Index'!E$3:E2044)-1</f>
        <v>-7.6293418546174996E-3</v>
      </c>
    </row>
    <row r="2045" spans="1:5" x14ac:dyDescent="0.25">
      <c r="A2045" s="63">
        <f>'Daily Prices'!A2045</f>
        <v>45414</v>
      </c>
      <c r="B2045" s="67">
        <f>'Growth Index'!B2045/MAX('Growth Index'!B$3:B2045)-1</f>
        <v>-5.6909718589813751E-3</v>
      </c>
      <c r="C2045" s="67">
        <f>'Growth Index'!C2045/MAX('Growth Index'!C$3:C2045)-1</f>
        <v>-4.8352383780874808E-2</v>
      </c>
      <c r="D2045" s="67">
        <f>'Growth Index'!D2045/MAX('Growth Index'!D$3:D2045)-1</f>
        <v>-1.4465568470359513E-2</v>
      </c>
      <c r="E2045" s="67">
        <f>'Growth Index'!E2045/MAX('Growth Index'!E$3:E2045)-1</f>
        <v>-1.4689473440673062E-2</v>
      </c>
    </row>
    <row r="2046" spans="1:5" x14ac:dyDescent="0.25">
      <c r="A2046" s="60">
        <f>'Daily Prices'!A2046</f>
        <v>45415</v>
      </c>
      <c r="B2046" s="68">
        <f>'Growth Index'!B2046/MAX('Growth Index'!B$3:B2046)-1</f>
        <v>-1.5458803288727618E-2</v>
      </c>
      <c r="C2046" s="68">
        <f>'Growth Index'!C2046/MAX('Growth Index'!C$3:C2046)-1</f>
        <v>-4.623446755526317E-2</v>
      </c>
      <c r="D2046" s="68">
        <f>'Growth Index'!D2046/MAX('Growth Index'!D$3:D2046)-1</f>
        <v>-2.8517722251595767E-2</v>
      </c>
      <c r="E2046" s="68">
        <f>'Growth Index'!E2046/MAX('Growth Index'!E$3:E2046)-1</f>
        <v>-2.0930858009555853E-2</v>
      </c>
    </row>
    <row r="2047" spans="1:5" x14ac:dyDescent="0.25">
      <c r="A2047" s="63">
        <f>'Daily Prices'!A2047</f>
        <v>45418</v>
      </c>
      <c r="B2047" s="67">
        <f>'Growth Index'!B2047/MAX('Growth Index'!B$3:B2047)-1</f>
        <v>-1.5227054504942217E-2</v>
      </c>
      <c r="C2047" s="67">
        <f>'Growth Index'!C2047/MAX('Growth Index'!C$3:C2047)-1</f>
        <v>-4.623446755526317E-2</v>
      </c>
      <c r="D2047" s="67">
        <f>'Growth Index'!D2047/MAX('Growth Index'!D$3:D2047)-1</f>
        <v>0</v>
      </c>
      <c r="E2047" s="67">
        <f>'Growth Index'!E2047/MAX('Growth Index'!E$3:E2047)-1</f>
        <v>-4.9504321561452125E-3</v>
      </c>
    </row>
    <row r="2048" spans="1:5" x14ac:dyDescent="0.25">
      <c r="A2048" s="60">
        <f>'Daily Prices'!A2048</f>
        <v>45419</v>
      </c>
      <c r="B2048" s="68">
        <f>'Growth Index'!B2048/MAX('Growth Index'!B$3:B2048)-1</f>
        <v>-2.034032022377974E-2</v>
      </c>
      <c r="C2048" s="68">
        <f>'Growth Index'!C2048/MAX('Growth Index'!C$3:C2048)-1</f>
        <v>-3.5111806489590447E-2</v>
      </c>
      <c r="D2048" s="68">
        <f>'Growth Index'!D2048/MAX('Growth Index'!D$3:D2048)-1</f>
        <v>-8.9381746344342483E-3</v>
      </c>
      <c r="E2048" s="68">
        <f>'Growth Index'!E2048/MAX('Growth Index'!E$3:E2048)-1</f>
        <v>-4.5269542442071264E-3</v>
      </c>
    </row>
    <row r="2049" spans="1:5" x14ac:dyDescent="0.25">
      <c r="A2049" s="63">
        <f>'Daily Prices'!A2049</f>
        <v>45420</v>
      </c>
      <c r="B2049" s="67">
        <f>'Growth Index'!B2049/MAX('Growth Index'!B$3:B2049)-1</f>
        <v>-2.0946145394043159E-2</v>
      </c>
      <c r="C2049" s="67">
        <f>'Growth Index'!C2049/MAX('Growth Index'!C$3:C2049)-1</f>
        <v>-3.9440439505869063E-2</v>
      </c>
      <c r="D2049" s="67">
        <f>'Growth Index'!D2049/MAX('Growth Index'!D$3:D2049)-1</f>
        <v>-1.7796458303072527E-2</v>
      </c>
      <c r="E2049" s="67">
        <f>'Growth Index'!E2049/MAX('Growth Index'!E$3:E2049)-1</f>
        <v>-9.1672855850757351E-3</v>
      </c>
    </row>
    <row r="2050" spans="1:5" x14ac:dyDescent="0.25">
      <c r="A2050" s="60">
        <f>'Daily Prices'!A2050</f>
        <v>45421</v>
      </c>
      <c r="B2050" s="68">
        <f>'Growth Index'!B2050/MAX('Growth Index'!B$3:B2050)-1</f>
        <v>-3.5101878177967061E-2</v>
      </c>
      <c r="C2050" s="68">
        <f>'Growth Index'!C2050/MAX('Growth Index'!C$3:C2050)-1</f>
        <v>-3.2606839142482524E-2</v>
      </c>
      <c r="D2050" s="68">
        <f>'Growth Index'!D2050/MAX('Growth Index'!D$3:D2050)-1</f>
        <v>-2.657556508532144E-2</v>
      </c>
      <c r="E2050" s="68">
        <f>'Growth Index'!E2050/MAX('Growth Index'!E$3:E2050)-1</f>
        <v>-1.3302380165422067E-2</v>
      </c>
    </row>
    <row r="2051" spans="1:5" x14ac:dyDescent="0.25">
      <c r="A2051" s="63">
        <f>'Daily Prices'!A2051</f>
        <v>45425</v>
      </c>
      <c r="B2051" s="67">
        <f>'Growth Index'!B2051/MAX('Growth Index'!B$3:B2051)-1</f>
        <v>-3.0144932944109248E-2</v>
      </c>
      <c r="C2051" s="67">
        <f>'Growth Index'!C2051/MAX('Growth Index'!C$3:C2051)-1</f>
        <v>-2.4528953651700935E-2</v>
      </c>
      <c r="D2051" s="67">
        <f>'Growth Index'!D2051/MAX('Growth Index'!D$3:D2051)-1</f>
        <v>-3.5276202678016455E-2</v>
      </c>
      <c r="E2051" s="67">
        <f>'Growth Index'!E2051/MAX('Growth Index'!E$3:E2051)-1</f>
        <v>-1.1131849986282361E-2</v>
      </c>
    </row>
    <row r="2052" spans="1:5" x14ac:dyDescent="0.25">
      <c r="A2052" s="60">
        <f>'Daily Prices'!A2052</f>
        <v>45426</v>
      </c>
      <c r="B2052" s="68">
        <f>'Growth Index'!B2052/MAX('Growth Index'!B$3:B2052)-1</f>
        <v>-2.5767426302487628E-2</v>
      </c>
      <c r="C2052" s="68">
        <f>'Growth Index'!C2052/MAX('Growth Index'!C$3:C2052)-1</f>
        <v>-1.9859619957265595E-2</v>
      </c>
      <c r="D2052" s="68">
        <f>'Growth Index'!D2052/MAX('Growth Index'!D$3:D2052)-1</f>
        <v>-3.2720333761302123E-2</v>
      </c>
      <c r="E2052" s="68">
        <f>'Growth Index'!E2052/MAX('Growth Index'!E$3:E2052)-1</f>
        <v>-7.1135174810209589E-3</v>
      </c>
    </row>
    <row r="2053" spans="1:5" x14ac:dyDescent="0.25">
      <c r="A2053" s="63">
        <f>'Daily Prices'!A2053</f>
        <v>45427</v>
      </c>
      <c r="B2053" s="67">
        <f>'Growth Index'!B2053/MAX('Growth Index'!B$3:B2053)-1</f>
        <v>-2.7334362587563832E-2</v>
      </c>
      <c r="C2053" s="67">
        <f>'Growth Index'!C2053/MAX('Growth Index'!C$3:C2053)-1</f>
        <v>-2.0319336612519945E-2</v>
      </c>
      <c r="D2053" s="67">
        <f>'Growth Index'!D2053/MAX('Growth Index'!D$3:D2053)-1</f>
        <v>-2.7600995637976689E-2</v>
      </c>
      <c r="E2053" s="67">
        <f>'Growth Index'!E2053/MAX('Growth Index'!E$3:E2053)-1</f>
        <v>-6.2024183876421279E-3</v>
      </c>
    </row>
    <row r="2054" spans="1:5" x14ac:dyDescent="0.25">
      <c r="A2054" s="60">
        <f>'Daily Prices'!A2054</f>
        <v>45428</v>
      </c>
      <c r="B2054" s="68">
        <f>'Growth Index'!B2054/MAX('Growth Index'!B$3:B2054)-1</f>
        <v>-1.8316416382866518E-2</v>
      </c>
      <c r="C2054" s="68">
        <f>'Growth Index'!C2054/MAX('Growth Index'!C$3:C2054)-1</f>
        <v>-1.1457281363089433E-2</v>
      </c>
      <c r="D2054" s="68">
        <f>'Growth Index'!D2054/MAX('Growth Index'!D$3:D2054)-1</f>
        <v>-1.4816765153756961E-2</v>
      </c>
      <c r="E2054" s="68">
        <f>'Growth Index'!E2054/MAX('Growth Index'!E$3:E2054)-1</f>
        <v>0</v>
      </c>
    </row>
    <row r="2055" spans="1:5" x14ac:dyDescent="0.25">
      <c r="A2055" s="63">
        <f>'Daily Prices'!A2055</f>
        <v>45429</v>
      </c>
      <c r="B2055" s="67">
        <f>'Growth Index'!B2055/MAX('Growth Index'!B$3:B2055)-1</f>
        <v>-1.4940666847463646E-2</v>
      </c>
      <c r="C2055" s="67">
        <f>'Growth Index'!C2055/MAX('Growth Index'!C$3:C2055)-1</f>
        <v>-2.6301633833197835E-3</v>
      </c>
      <c r="D2055" s="67">
        <f>'Growth Index'!D2055/MAX('Growth Index'!D$3:D2055)-1</f>
        <v>-1.2744600401187189E-2</v>
      </c>
      <c r="E2055" s="67">
        <f>'Growth Index'!E2055/MAX('Growth Index'!E$3:E2055)-1</f>
        <v>0</v>
      </c>
    </row>
    <row r="2056" spans="1:5" x14ac:dyDescent="0.25">
      <c r="A2056" s="60">
        <f>'Daily Prices'!A2056</f>
        <v>45433</v>
      </c>
      <c r="B2056" s="68">
        <f>'Growth Index'!B2056/MAX('Growth Index'!B$3:B2056)-1</f>
        <v>-1.4457179448054025E-2</v>
      </c>
      <c r="C2056" s="68">
        <f>'Growth Index'!C2056/MAX('Growth Index'!C$3:C2056)-1</f>
        <v>0</v>
      </c>
      <c r="D2056" s="68">
        <f>'Growth Index'!D2056/MAX('Growth Index'!D$3:D2056)-1</f>
        <v>-6.7550290846810634E-3</v>
      </c>
      <c r="E2056" s="68">
        <f>'Growth Index'!E2056/MAX('Growth Index'!E$3:E2056)-1</f>
        <v>0</v>
      </c>
    </row>
    <row r="2057" spans="1:5" x14ac:dyDescent="0.25">
      <c r="A2057" s="63">
        <f>'Daily Prices'!A2057</f>
        <v>45434</v>
      </c>
      <c r="B2057" s="67">
        <f>'Growth Index'!B2057/MAX('Growth Index'!B$3:B2057)-1</f>
        <v>-1.0888994464815616E-2</v>
      </c>
      <c r="C2057" s="67">
        <f>'Growth Index'!C2057/MAX('Growth Index'!C$3:C2057)-1</f>
        <v>-8.0770423599459962E-3</v>
      </c>
      <c r="D2057" s="67">
        <f>'Growth Index'!D2057/MAX('Growth Index'!D$3:D2057)-1</f>
        <v>-4.961903546892743E-3</v>
      </c>
      <c r="E2057" s="67">
        <f>'Growth Index'!E2057/MAX('Growth Index'!E$3:E2057)-1</f>
        <v>-1.6030625046983271E-3</v>
      </c>
    </row>
    <row r="2058" spans="1:5" x14ac:dyDescent="0.25">
      <c r="A2058" s="60">
        <f>'Daily Prices'!A2058</f>
        <v>45435</v>
      </c>
      <c r="B2058" s="68">
        <f>'Growth Index'!B2058/MAX('Growth Index'!B$3:B2058)-1</f>
        <v>0</v>
      </c>
      <c r="C2058" s="68">
        <f>'Growth Index'!C2058/MAX('Growth Index'!C$3:C2058)-1</f>
        <v>-2.9168012922871411E-2</v>
      </c>
      <c r="D2058" s="68">
        <f>'Growth Index'!D2058/MAX('Growth Index'!D$3:D2058)-1</f>
        <v>0</v>
      </c>
      <c r="E2058" s="68">
        <f>'Growth Index'!E2058/MAX('Growth Index'!E$3:E2058)-1</f>
        <v>-1.3395704186168755E-3</v>
      </c>
    </row>
    <row r="2059" spans="1:5" x14ac:dyDescent="0.25">
      <c r="A2059" s="63">
        <f>'Daily Prices'!A2059</f>
        <v>45436</v>
      </c>
      <c r="B2059" s="67">
        <f>'Growth Index'!B2059/MAX('Growth Index'!B$3:B2059)-1</f>
        <v>-1.0143461696954237E-4</v>
      </c>
      <c r="C2059" s="67">
        <f>'Growth Index'!C2059/MAX('Growth Index'!C$3:C2059)-1</f>
        <v>-3.7000638334524494E-2</v>
      </c>
      <c r="D2059" s="67">
        <f>'Growth Index'!D2059/MAX('Growth Index'!D$3:D2059)-1</f>
        <v>0</v>
      </c>
      <c r="E2059" s="67">
        <f>'Growth Index'!E2059/MAX('Growth Index'!E$3:E2059)-1</f>
        <v>-3.8961419418718224E-3</v>
      </c>
    </row>
    <row r="2060" spans="1:5" x14ac:dyDescent="0.25">
      <c r="A2060" s="60">
        <f>'Daily Prices'!A2060</f>
        <v>45439</v>
      </c>
      <c r="B2060" s="68">
        <f>'Growth Index'!B2060/MAX('Growth Index'!B$3:B2060)-1</f>
        <v>-3.6516462109059677E-4</v>
      </c>
      <c r="C2060" s="68">
        <f>'Growth Index'!C2060/MAX('Growth Index'!C$3:C2060)-1</f>
        <v>-3.7000638334524494E-2</v>
      </c>
      <c r="D2060" s="68">
        <f>'Growth Index'!D2060/MAX('Growth Index'!D$3:D2060)-1</f>
        <v>0</v>
      </c>
      <c r="E2060" s="68">
        <f>'Growth Index'!E2060/MAX('Growth Index'!E$3:E2060)-1</f>
        <v>-3.8633743808939025E-3</v>
      </c>
    </row>
    <row r="2061" spans="1:5" x14ac:dyDescent="0.25">
      <c r="A2061" s="63">
        <f>'Daily Prices'!A2061</f>
        <v>45440</v>
      </c>
      <c r="B2061" s="67">
        <f>'Growth Index'!B2061/MAX('Growth Index'!B$3:B2061)-1</f>
        <v>-3.2829015445110521E-3</v>
      </c>
      <c r="C2061" s="67">
        <f>'Growth Index'!C2061/MAX('Growth Index'!C$3:C2061)-1</f>
        <v>-3.2273973831105418E-2</v>
      </c>
      <c r="D2061" s="67">
        <f>'Growth Index'!D2061/MAX('Growth Index'!D$3:D2061)-1</f>
        <v>-2.6816346961530124E-3</v>
      </c>
      <c r="E2061" s="67">
        <f>'Growth Index'!E2061/MAX('Growth Index'!E$3:E2061)-1</f>
        <v>-3.5812901371305994E-3</v>
      </c>
    </row>
    <row r="2062" spans="1:5" x14ac:dyDescent="0.25">
      <c r="A2062" s="60">
        <f>'Daily Prices'!A2062</f>
        <v>45441</v>
      </c>
      <c r="B2062" s="68">
        <f>'Growth Index'!B2062/MAX('Growth Index'!B$3:B2062)-1</f>
        <v>-1.2134232074978324E-2</v>
      </c>
      <c r="C2062" s="68">
        <f>'Growth Index'!C2062/MAX('Growth Index'!C$3:C2062)-1</f>
        <v>-3.3228976517513775E-2</v>
      </c>
      <c r="D2062" s="68">
        <f>'Growth Index'!D2062/MAX('Growth Index'!D$3:D2062)-1</f>
        <v>-9.8296171057464798E-3</v>
      </c>
      <c r="E2062" s="68">
        <f>'Growth Index'!E2062/MAX('Growth Index'!E$3:E2062)-1</f>
        <v>-8.7716819161403059E-3</v>
      </c>
    </row>
    <row r="2063" spans="1:5" x14ac:dyDescent="0.25">
      <c r="A2063" s="63">
        <f>'Daily Prices'!A2063</f>
        <v>45442</v>
      </c>
      <c r="B2063" s="67">
        <f>'Growth Index'!B2063/MAX('Growth Index'!B$3:B2063)-1</f>
        <v>-2.0319276395939001E-2</v>
      </c>
      <c r="C2063" s="67">
        <f>'Growth Index'!C2063/MAX('Growth Index'!C$3:C2063)-1</f>
        <v>-3.24225836905353E-2</v>
      </c>
      <c r="D2063" s="67">
        <f>'Growth Index'!D2063/MAX('Growth Index'!D$3:D2063)-1</f>
        <v>-1.5025317896970924E-2</v>
      </c>
      <c r="E2063" s="67">
        <f>'Growth Index'!E2063/MAX('Growth Index'!E$3:E2063)-1</f>
        <v>-1.2465211886535377E-2</v>
      </c>
    </row>
    <row r="2064" spans="1:5" x14ac:dyDescent="0.25">
      <c r="A2064" s="60">
        <f>'Daily Prices'!A2064</f>
        <v>45443</v>
      </c>
      <c r="B2064" s="68">
        <f>'Growth Index'!B2064/MAX('Growth Index'!B$3:B2064)-1</f>
        <v>-1.9315405173616185E-2</v>
      </c>
      <c r="C2064" s="68">
        <f>'Growth Index'!C2064/MAX('Growth Index'!C$3:C2064)-1</f>
        <v>-3.0273110082692289E-2</v>
      </c>
      <c r="D2064" s="68">
        <f>'Growth Index'!D2064/MAX('Growth Index'!D$3:D2064)-1</f>
        <v>-1.3165950919586167E-2</v>
      </c>
      <c r="E2064" s="68">
        <f>'Growth Index'!E2064/MAX('Growth Index'!E$3:E2064)-1</f>
        <v>-1.07248526228928E-2</v>
      </c>
    </row>
    <row r="2065" spans="1:5" x14ac:dyDescent="0.25">
      <c r="A2065" s="63">
        <f>'Daily Prices'!A2065</f>
        <v>45446</v>
      </c>
      <c r="B2065" s="67">
        <f>'Growth Index'!B2065/MAX('Growth Index'!B$3:B2065)-1</f>
        <v>0</v>
      </c>
      <c r="C2065" s="67">
        <f>'Growth Index'!C2065/MAX('Growth Index'!C$3:C2065)-1</f>
        <v>-3.8254246379508916E-2</v>
      </c>
      <c r="D2065" s="67">
        <f>'Growth Index'!D2065/MAX('Growth Index'!D$3:D2065)-1</f>
        <v>-2.4834768875200974E-2</v>
      </c>
      <c r="E2065" s="67">
        <f>'Growth Index'!E2065/MAX('Growth Index'!E$3:E2065)-1</f>
        <v>-7.4293101968109232E-3</v>
      </c>
    </row>
    <row r="2066" spans="1:5" x14ac:dyDescent="0.25">
      <c r="A2066" s="60">
        <f>'Daily Prices'!A2066</f>
        <v>45448</v>
      </c>
      <c r="B2066" s="68">
        <f>'Growth Index'!B2066/MAX('Growth Index'!B$3:B2066)-1</f>
        <v>-2.7286168289856305E-2</v>
      </c>
      <c r="C2066" s="68">
        <f>'Growth Index'!C2066/MAX('Growth Index'!C$3:C2066)-1</f>
        <v>-3.490307672885995E-2</v>
      </c>
      <c r="D2066" s="68">
        <f>'Growth Index'!D2066/MAX('Growth Index'!D$3:D2066)-1</f>
        <v>-3.6365608907774849E-2</v>
      </c>
      <c r="E2066" s="68">
        <f>'Growth Index'!E2066/MAX('Growth Index'!E$3:E2066)-1</f>
        <v>-1.7691909490482938E-2</v>
      </c>
    </row>
    <row r="2067" spans="1:5" x14ac:dyDescent="0.25">
      <c r="A2067" s="63">
        <f>'Daily Prices'!A2067</f>
        <v>45449</v>
      </c>
      <c r="B2067" s="67">
        <f>'Growth Index'!B2067/MAX('Growth Index'!B$3:B2067)-1</f>
        <v>-1.8233192683340893E-2</v>
      </c>
      <c r="C2067" s="67">
        <f>'Growth Index'!C2067/MAX('Growth Index'!C$3:C2067)-1</f>
        <v>-2.4763064268989554E-2</v>
      </c>
      <c r="D2067" s="67">
        <f>'Growth Index'!D2067/MAX('Growth Index'!D$3:D2067)-1</f>
        <v>0</v>
      </c>
      <c r="E2067" s="67">
        <f>'Growth Index'!E2067/MAX('Growth Index'!E$3:E2067)-1</f>
        <v>0</v>
      </c>
    </row>
    <row r="2068" spans="1:5" x14ac:dyDescent="0.25">
      <c r="A2068" s="60">
        <f>'Daily Prices'!A2068</f>
        <v>45454</v>
      </c>
      <c r="B2068" s="68">
        <f>'Growth Index'!B2068/MAX('Growth Index'!B$3:B2068)-1</f>
        <v>-1.5941146177556043E-4</v>
      </c>
      <c r="C2068" s="68">
        <f>'Growth Index'!C2068/MAX('Growth Index'!C$3:C2068)-1</f>
        <v>-4.2036399468646457E-2</v>
      </c>
      <c r="D2068" s="68">
        <f>'Growth Index'!D2068/MAX('Growth Index'!D$3:D2068)-1</f>
        <v>0</v>
      </c>
      <c r="E2068" s="68">
        <f>'Growth Index'!E2068/MAX('Growth Index'!E$3:E2068)-1</f>
        <v>0</v>
      </c>
    </row>
    <row r="2069" spans="1:5" x14ac:dyDescent="0.25">
      <c r="A2069" s="63">
        <f>'Daily Prices'!A2069</f>
        <v>45455</v>
      </c>
      <c r="B2069" s="67">
        <f>'Growth Index'!B2069/MAX('Growth Index'!B$3:B2069)-1</f>
        <v>0</v>
      </c>
      <c r="C2069" s="67">
        <f>'Growth Index'!C2069/MAX('Growth Index'!C$3:C2069)-1</f>
        <v>-3.936854814600721E-2</v>
      </c>
      <c r="D2069" s="67">
        <f>'Growth Index'!D2069/MAX('Growth Index'!D$3:D2069)-1</f>
        <v>0</v>
      </c>
      <c r="E2069" s="67">
        <f>'Growth Index'!E2069/MAX('Growth Index'!E$3:E2069)-1</f>
        <v>0</v>
      </c>
    </row>
    <row r="2070" spans="1:5" x14ac:dyDescent="0.25">
      <c r="A2070" s="60">
        <f>'Daily Prices'!A2070</f>
        <v>45456</v>
      </c>
      <c r="B2070" s="68">
        <f>'Growth Index'!B2070/MAX('Growth Index'!B$3:B2070)-1</f>
        <v>0</v>
      </c>
      <c r="C2070" s="68">
        <f>'Growth Index'!C2070/MAX('Growth Index'!C$3:C2070)-1</f>
        <v>-4.4611957288843263E-2</v>
      </c>
      <c r="D2070" s="68">
        <f>'Growth Index'!D2070/MAX('Growth Index'!D$3:D2070)-1</f>
        <v>0</v>
      </c>
      <c r="E2070" s="68">
        <f>'Growth Index'!E2070/MAX('Growth Index'!E$3:E2070)-1</f>
        <v>0</v>
      </c>
    </row>
    <row r="2071" spans="1:5" x14ac:dyDescent="0.25">
      <c r="A2071" s="63">
        <f>'Daily Prices'!A2071</f>
        <v>45457</v>
      </c>
      <c r="B2071" s="67">
        <f>'Growth Index'!B2071/MAX('Growth Index'!B$3:B2071)-1</f>
        <v>0</v>
      </c>
      <c r="C2071" s="67">
        <f>'Growth Index'!C2071/MAX('Growth Index'!C$3:C2071)-1</f>
        <v>-3.7051758542580693E-2</v>
      </c>
      <c r="D2071" s="67">
        <f>'Growth Index'!D2071/MAX('Growth Index'!D$3:D2071)-1</f>
        <v>0</v>
      </c>
      <c r="E2071" s="67">
        <f>'Growth Index'!E2071/MAX('Growth Index'!E$3:E2071)-1</f>
        <v>0</v>
      </c>
    </row>
    <row r="2072" spans="1:5" x14ac:dyDescent="0.25">
      <c r="A2072" s="60">
        <f>'Daily Prices'!A2072</f>
        <v>45461</v>
      </c>
      <c r="B2072" s="68">
        <f>'Growth Index'!B2072/MAX('Growth Index'!B$3:B2072)-1</f>
        <v>0</v>
      </c>
      <c r="C2072" s="68">
        <f>'Growth Index'!C2072/MAX('Growth Index'!C$3:C2072)-1</f>
        <v>-4.1202194873103615E-2</v>
      </c>
      <c r="D2072" s="68">
        <f>'Growth Index'!D2072/MAX('Growth Index'!D$3:D2072)-1</f>
        <v>0</v>
      </c>
      <c r="E2072" s="68">
        <f>'Growth Index'!E2072/MAX('Growth Index'!E$3:E2072)-1</f>
        <v>0</v>
      </c>
    </row>
    <row r="2073" spans="1:5" x14ac:dyDescent="0.25">
      <c r="A2073" s="63">
        <f>'Daily Prices'!A2073</f>
        <v>45462</v>
      </c>
      <c r="B2073" s="67">
        <f>'Growth Index'!B2073/MAX('Growth Index'!B$3:B2073)-1</f>
        <v>0</v>
      </c>
      <c r="C2073" s="67">
        <f>'Growth Index'!C2073/MAX('Growth Index'!C$3:C2073)-1</f>
        <v>-4.1103121633483508E-2</v>
      </c>
      <c r="D2073" s="67">
        <f>'Growth Index'!D2073/MAX('Growth Index'!D$3:D2073)-1</f>
        <v>0</v>
      </c>
      <c r="E2073" s="67">
        <f>'Growth Index'!E2073/MAX('Growth Index'!E$3:E2073)-1</f>
        <v>0</v>
      </c>
    </row>
    <row r="2074" spans="1:5" x14ac:dyDescent="0.25">
      <c r="A2074" s="60">
        <f>'Daily Prices'!A2074</f>
        <v>45463</v>
      </c>
      <c r="B2074" s="68">
        <f>'Growth Index'!B2074/MAX('Growth Index'!B$3:B2074)-1</f>
        <v>0</v>
      </c>
      <c r="C2074" s="68">
        <f>'Growth Index'!C2074/MAX('Growth Index'!C$3:C2074)-1</f>
        <v>-2.6997457796506863E-2</v>
      </c>
      <c r="D2074" s="68">
        <f>'Growth Index'!D2074/MAX('Growth Index'!D$3:D2074)-1</f>
        <v>0</v>
      </c>
      <c r="E2074" s="68">
        <f>'Growth Index'!E2074/MAX('Growth Index'!E$3:E2074)-1</f>
        <v>0</v>
      </c>
    </row>
    <row r="2075" spans="1:5" x14ac:dyDescent="0.25">
      <c r="A2075" s="63">
        <f>'Daily Prices'!A2075</f>
        <v>45464</v>
      </c>
      <c r="B2075" s="67">
        <f>'Growth Index'!B2075/MAX('Growth Index'!B$3:B2075)-1</f>
        <v>-3.4722988559597878E-3</v>
      </c>
      <c r="C2075" s="67">
        <f>'Growth Index'!C2075/MAX('Growth Index'!C$3:C2075)-1</f>
        <v>-3.4827460390128295E-2</v>
      </c>
      <c r="D2075" s="67">
        <f>'Growth Index'!D2075/MAX('Growth Index'!D$3:D2075)-1</f>
        <v>0</v>
      </c>
      <c r="E2075" s="67">
        <f>'Growth Index'!E2075/MAX('Growth Index'!E$3:E2075)-1</f>
        <v>-4.0412669130224232E-3</v>
      </c>
    </row>
    <row r="2076" spans="1:5" x14ac:dyDescent="0.25">
      <c r="A2076" s="60">
        <f>'Daily Prices'!A2076</f>
        <v>45467</v>
      </c>
      <c r="B2076" s="68">
        <f>'Growth Index'!B2076/MAX('Growth Index'!B$3:B2076)-1</f>
        <v>-1.7791933884475641E-3</v>
      </c>
      <c r="C2076" s="68">
        <f>'Growth Index'!C2076/MAX('Growth Index'!C$3:C2076)-1</f>
        <v>-3.8925044462952196E-2</v>
      </c>
      <c r="D2076" s="68">
        <f>'Growth Index'!D2076/MAX('Growth Index'!D$3:D2076)-1</f>
        <v>0</v>
      </c>
      <c r="E2076" s="68">
        <f>'Growth Index'!E2076/MAX('Growth Index'!E$3:E2076)-1</f>
        <v>-4.5839728901804211E-3</v>
      </c>
    </row>
    <row r="2077" spans="1:5" x14ac:dyDescent="0.25">
      <c r="A2077" s="63">
        <f>'Daily Prices'!A2077</f>
        <v>45468</v>
      </c>
      <c r="B2077" s="67">
        <f>'Growth Index'!B2077/MAX('Growth Index'!B$3:B2077)-1</f>
        <v>0</v>
      </c>
      <c r="C2077" s="67">
        <f>'Growth Index'!C2077/MAX('Growth Index'!C$3:C2077)-1</f>
        <v>-4.0686786386267659E-2</v>
      </c>
      <c r="D2077" s="67">
        <f>'Growth Index'!D2077/MAX('Growth Index'!D$3:D2077)-1</f>
        <v>0</v>
      </c>
      <c r="E2077" s="67">
        <f>'Growth Index'!E2077/MAX('Growth Index'!E$3:E2077)-1</f>
        <v>0</v>
      </c>
    </row>
    <row r="2078" spans="1:5" x14ac:dyDescent="0.25">
      <c r="A2078" s="60">
        <f>'Daily Prices'!A2078</f>
        <v>45469</v>
      </c>
      <c r="B2078" s="68">
        <f>'Growth Index'!B2078/MAX('Growth Index'!B$3:B2078)-1</f>
        <v>0</v>
      </c>
      <c r="C2078" s="68">
        <f>'Growth Index'!C2078/MAX('Growth Index'!C$3:C2078)-1</f>
        <v>-4.9630447413662182E-2</v>
      </c>
      <c r="D2078" s="68">
        <f>'Growth Index'!D2078/MAX('Growth Index'!D$3:D2078)-1</f>
        <v>0</v>
      </c>
      <c r="E2078" s="68">
        <f>'Growth Index'!E2078/MAX('Growth Index'!E$3:E2078)-1</f>
        <v>-1.1569169190367434E-3</v>
      </c>
    </row>
    <row r="2079" spans="1:5" x14ac:dyDescent="0.25">
      <c r="A2079" s="63">
        <f>'Daily Prices'!A2079</f>
        <v>45470</v>
      </c>
      <c r="B2079" s="67">
        <f>'Growth Index'!B2079/MAX('Growth Index'!B$3:B2079)-1</f>
        <v>0</v>
      </c>
      <c r="C2079" s="67">
        <f>'Growth Index'!C2079/MAX('Growth Index'!C$3:C2079)-1</f>
        <v>-4.0434105086817884E-2</v>
      </c>
      <c r="D2079" s="67">
        <f>'Growth Index'!D2079/MAX('Growth Index'!D$3:D2079)-1</f>
        <v>0</v>
      </c>
      <c r="E2079" s="67">
        <f>'Growth Index'!E2079/MAX('Growth Index'!E$3:E2079)-1</f>
        <v>0</v>
      </c>
    </row>
    <row r="2080" spans="1:5" x14ac:dyDescent="0.25">
      <c r="A2080" s="60">
        <f>'Daily Prices'!A2080</f>
        <v>45471</v>
      </c>
      <c r="B2080" s="68">
        <f>'Growth Index'!B2080/MAX('Growth Index'!B$3:B2080)-1</f>
        <v>-2.6557490499498071E-3</v>
      </c>
      <c r="C2080" s="68">
        <f>'Growth Index'!C2080/MAX('Growth Index'!C$3:C2080)-1</f>
        <v>-3.8387267792145741E-2</v>
      </c>
      <c r="D2080" s="68">
        <f>'Growth Index'!D2080/MAX('Growth Index'!D$3:D2080)-1</f>
        <v>-4.519637290210432E-3</v>
      </c>
      <c r="E2080" s="68">
        <f>'Growth Index'!E2080/MAX('Growth Index'!E$3:E2080)-1</f>
        <v>-1.29938120268136E-3</v>
      </c>
    </row>
    <row r="2081" spans="1:5" x14ac:dyDescent="0.25">
      <c r="A2081" s="63">
        <f>'Daily Prices'!A2081</f>
        <v>45475</v>
      </c>
      <c r="B2081" s="67">
        <f>'Growth Index'!B2081/MAX('Growth Index'!B$3:B2081)-1</f>
        <v>0</v>
      </c>
      <c r="C2081" s="67">
        <f>'Growth Index'!C2081/MAX('Growth Index'!C$3:C2081)-1</f>
        <v>-3.7287713191186733E-2</v>
      </c>
      <c r="D2081" s="67">
        <f>'Growth Index'!D2081/MAX('Growth Index'!D$3:D2081)-1</f>
        <v>-1.8474848614825623E-3</v>
      </c>
      <c r="E2081" s="67">
        <f>'Growth Index'!E2081/MAX('Growth Index'!E$3:E2081)-1</f>
        <v>0</v>
      </c>
    </row>
    <row r="2082" spans="1:5" x14ac:dyDescent="0.25">
      <c r="A2082" s="60">
        <f>'Daily Prices'!A2082</f>
        <v>45476</v>
      </c>
      <c r="B2082" s="68">
        <f>'Growth Index'!B2082/MAX('Growth Index'!B$3:B2082)-1</f>
        <v>0</v>
      </c>
      <c r="C2082" s="68">
        <f>'Growth Index'!C2082/MAX('Growth Index'!C$3:C2082)-1</f>
        <v>-2.4373748996216027E-2</v>
      </c>
      <c r="D2082" s="68">
        <f>'Growth Index'!D2082/MAX('Growth Index'!D$3:D2082)-1</f>
        <v>0</v>
      </c>
      <c r="E2082" s="68">
        <f>'Growth Index'!E2082/MAX('Growth Index'!E$3:E2082)-1</f>
        <v>0</v>
      </c>
    </row>
    <row r="2083" spans="1:5" x14ac:dyDescent="0.25">
      <c r="A2083" s="63">
        <f>'Daily Prices'!A2083</f>
        <v>45478</v>
      </c>
      <c r="B2083" s="67">
        <f>'Growth Index'!B2083/MAX('Growth Index'!B$3:B2083)-1</f>
        <v>0</v>
      </c>
      <c r="C2083" s="67">
        <f>'Growth Index'!C2083/MAX('Growth Index'!C$3:C2083)-1</f>
        <v>-1.7684721733606468E-2</v>
      </c>
      <c r="D2083" s="67">
        <f>'Growth Index'!D2083/MAX('Growth Index'!D$3:D2083)-1</f>
        <v>0</v>
      </c>
      <c r="E2083" s="67">
        <f>'Growth Index'!E2083/MAX('Growth Index'!E$3:E2083)-1</f>
        <v>0</v>
      </c>
    </row>
    <row r="2084" spans="1:5" x14ac:dyDescent="0.25">
      <c r="A2084" s="60">
        <f>'Daily Prices'!A2084</f>
        <v>45481</v>
      </c>
      <c r="B2084" s="68">
        <f>'Growth Index'!B2084/MAX('Growth Index'!B$3:B2084)-1</f>
        <v>-4.527692426927743E-4</v>
      </c>
      <c r="C2084" s="68">
        <f>'Growth Index'!C2084/MAX('Growth Index'!C$3:C2084)-1</f>
        <v>-1.831459395832391E-2</v>
      </c>
      <c r="D2084" s="68">
        <f>'Growth Index'!D2084/MAX('Growth Index'!D$3:D2084)-1</f>
        <v>0</v>
      </c>
      <c r="E2084" s="68">
        <f>'Growth Index'!E2084/MAX('Growth Index'!E$3:E2084)-1</f>
        <v>0</v>
      </c>
    </row>
    <row r="2085" spans="1:5" x14ac:dyDescent="0.25">
      <c r="A2085" s="63">
        <f>'Daily Prices'!A2085</f>
        <v>45483</v>
      </c>
      <c r="B2085" s="67">
        <f>'Growth Index'!B2085/MAX('Growth Index'!B$3:B2085)-1</f>
        <v>-8.9791316130927168E-4</v>
      </c>
      <c r="C2085" s="67">
        <f>'Growth Index'!C2085/MAX('Growth Index'!C$3:C2085)-1</f>
        <v>-1.5378324428041434E-2</v>
      </c>
      <c r="D2085" s="67">
        <f>'Growth Index'!D2085/MAX('Growth Index'!D$3:D2085)-1</f>
        <v>0</v>
      </c>
      <c r="E2085" s="67">
        <f>'Growth Index'!E2085/MAX('Growth Index'!E$3:E2085)-1</f>
        <v>0</v>
      </c>
    </row>
    <row r="2086" spans="1:5" x14ac:dyDescent="0.25">
      <c r="A2086" s="60">
        <f>'Daily Prices'!A2086</f>
        <v>45484</v>
      </c>
      <c r="B2086" s="68">
        <f>'Growth Index'!B2086/MAX('Growth Index'!B$3:B2086)-1</f>
        <v>-1.2408027341161976E-3</v>
      </c>
      <c r="C2086" s="68">
        <f>'Growth Index'!C2086/MAX('Growth Index'!C$3:C2086)-1</f>
        <v>-4.5537564618438608E-3</v>
      </c>
      <c r="D2086" s="68">
        <f>'Growth Index'!D2086/MAX('Growth Index'!D$3:D2086)-1</f>
        <v>0</v>
      </c>
      <c r="E2086" s="68">
        <f>'Growth Index'!E2086/MAX('Growth Index'!E$3:E2086)-1</f>
        <v>0</v>
      </c>
    </row>
    <row r="2087" spans="1:5" x14ac:dyDescent="0.25">
      <c r="A2087" s="63">
        <f>'Daily Prices'!A2087</f>
        <v>45488</v>
      </c>
      <c r="B2087" s="67">
        <f>'Growth Index'!B2087/MAX('Growth Index'!B$3:B2087)-1</f>
        <v>0</v>
      </c>
      <c r="C2087" s="67">
        <f>'Growth Index'!C2087/MAX('Growth Index'!C$3:C2087)-1</f>
        <v>0</v>
      </c>
      <c r="D2087" s="67">
        <f>'Growth Index'!D2087/MAX('Growth Index'!D$3:D2087)-1</f>
        <v>-2.4935352519976917E-2</v>
      </c>
      <c r="E2087" s="67">
        <f>'Growth Index'!E2087/MAX('Growth Index'!E$3:E2087)-1</f>
        <v>-2.4343401601494286E-3</v>
      </c>
    </row>
    <row r="2088" spans="1:5" x14ac:dyDescent="0.25">
      <c r="A2088" s="60">
        <f>'Daily Prices'!A2088</f>
        <v>45489</v>
      </c>
      <c r="B2088" s="68">
        <f>'Growth Index'!B2088/MAX('Growth Index'!B$3:B2088)-1</f>
        <v>0</v>
      </c>
      <c r="C2088" s="68">
        <f>'Growth Index'!C2088/MAX('Growth Index'!C$3:C2088)-1</f>
        <v>0</v>
      </c>
      <c r="D2088" s="68">
        <f>'Growth Index'!D2088/MAX('Growth Index'!D$3:D2088)-1</f>
        <v>-2.4052019065240016E-2</v>
      </c>
      <c r="E2088" s="68">
        <f>'Growth Index'!E2088/MAX('Growth Index'!E$3:E2088)-1</f>
        <v>0</v>
      </c>
    </row>
    <row r="2089" spans="1:5" x14ac:dyDescent="0.25">
      <c r="A2089" s="63">
        <f>'Daily Prices'!A2089</f>
        <v>45491</v>
      </c>
      <c r="B2089" s="67">
        <f>'Growth Index'!B2089/MAX('Growth Index'!B$3:B2089)-1</f>
        <v>0</v>
      </c>
      <c r="C2089" s="67">
        <f>'Growth Index'!C2089/MAX('Growth Index'!C$3:C2089)-1</f>
        <v>0</v>
      </c>
      <c r="D2089" s="67">
        <f>'Growth Index'!D2089/MAX('Growth Index'!D$3:D2089)-1</f>
        <v>-2.1014012417172379E-2</v>
      </c>
      <c r="E2089" s="67">
        <f>'Growth Index'!E2089/MAX('Growth Index'!E$3:E2089)-1</f>
        <v>0</v>
      </c>
    </row>
    <row r="2090" spans="1:5" x14ac:dyDescent="0.25">
      <c r="A2090" s="60">
        <f>'Daily Prices'!A2090</f>
        <v>45492</v>
      </c>
      <c r="B2090" s="68">
        <f>'Growth Index'!B2090/MAX('Growth Index'!B$3:B2090)-1</f>
        <v>-9.0825986502174327E-3</v>
      </c>
      <c r="C2090" s="68">
        <f>'Growth Index'!C2090/MAX('Growth Index'!C$3:C2090)-1</f>
        <v>-2.3423887601469406E-2</v>
      </c>
      <c r="D2090" s="68">
        <f>'Growth Index'!D2090/MAX('Growth Index'!D$3:D2090)-1</f>
        <v>-2.8224422057598786E-2</v>
      </c>
      <c r="E2090" s="68">
        <f>'Growth Index'!E2090/MAX('Growth Index'!E$3:E2090)-1</f>
        <v>-1.4303889133433834E-2</v>
      </c>
    </row>
    <row r="2091" spans="1:5" x14ac:dyDescent="0.25">
      <c r="A2091" s="63">
        <f>'Daily Prices'!A2091</f>
        <v>45495</v>
      </c>
      <c r="B2091" s="67">
        <f>'Growth Index'!B2091/MAX('Growth Index'!B$3:B2091)-1</f>
        <v>-1.0343548209038822E-2</v>
      </c>
      <c r="C2091" s="67">
        <f>'Growth Index'!C2091/MAX('Growth Index'!C$3:C2091)-1</f>
        <v>-2.7835360938285869E-2</v>
      </c>
      <c r="D2091" s="67">
        <f>'Growth Index'!D2091/MAX('Growth Index'!D$3:D2091)-1</f>
        <v>-2.7737835954439571E-2</v>
      </c>
      <c r="E2091" s="67">
        <f>'Growth Index'!E2091/MAX('Growth Index'!E$3:E2091)-1</f>
        <v>-1.6313182240554003E-2</v>
      </c>
    </row>
    <row r="2092" spans="1:5" x14ac:dyDescent="0.25">
      <c r="A2092" s="60">
        <f>'Daily Prices'!A2092</f>
        <v>45496</v>
      </c>
      <c r="B2092" s="68">
        <f>'Growth Index'!B2092/MAX('Growth Index'!B$3:B2092)-1</f>
        <v>-1.124146919740121E-2</v>
      </c>
      <c r="C2092" s="68">
        <f>'Growth Index'!C2092/MAX('Growth Index'!C$3:C2092)-1</f>
        <v>-2.3819809600028718E-2</v>
      </c>
      <c r="D2092" s="68">
        <f>'Growth Index'!D2092/MAX('Growth Index'!D$3:D2092)-1</f>
        <v>-2.9874541397453713E-2</v>
      </c>
      <c r="E2092" s="68">
        <f>'Growth Index'!E2092/MAX('Growth Index'!E$3:E2092)-1</f>
        <v>-1.5604219950763443E-2</v>
      </c>
    </row>
    <row r="2093" spans="1:5" x14ac:dyDescent="0.25">
      <c r="A2093" s="63">
        <f>'Daily Prices'!A2093</f>
        <v>45497</v>
      </c>
      <c r="B2093" s="67">
        <f>'Growth Index'!B2093/MAX('Growth Index'!B$3:B2093)-1</f>
        <v>-1.4685630535018035E-2</v>
      </c>
      <c r="C2093" s="67">
        <f>'Growth Index'!C2093/MAX('Growth Index'!C$3:C2093)-1</f>
        <v>-1.6012963980956973E-2</v>
      </c>
      <c r="D2093" s="67">
        <f>'Growth Index'!D2093/MAX('Growth Index'!D$3:D2093)-1</f>
        <v>-2.8577464070569381E-2</v>
      </c>
      <c r="E2093" s="67">
        <f>'Growth Index'!E2093/MAX('Growth Index'!E$3:E2093)-1</f>
        <v>-1.3089042790287775E-2</v>
      </c>
    </row>
    <row r="2094" spans="1:5" x14ac:dyDescent="0.25">
      <c r="A2094" s="60">
        <f>'Daily Prices'!A2094</f>
        <v>45498</v>
      </c>
      <c r="B2094" s="68">
        <f>'Growth Index'!B2094/MAX('Growth Index'!B$3:B2094)-1</f>
        <v>-1.6026611112928024E-2</v>
      </c>
      <c r="C2094" s="68">
        <f>'Growth Index'!C2094/MAX('Growth Index'!C$3:C2094)-1</f>
        <v>-3.8818032248728374E-2</v>
      </c>
      <c r="D2094" s="68">
        <f>'Growth Index'!D2094/MAX('Growth Index'!D$3:D2094)-1</f>
        <v>-3.2045725496480326E-2</v>
      </c>
      <c r="E2094" s="68">
        <f>'Growth Index'!E2094/MAX('Growth Index'!E$3:E2094)-1</f>
        <v>-2.3698190160904353E-2</v>
      </c>
    </row>
    <row r="2095" spans="1:5" x14ac:dyDescent="0.25">
      <c r="A2095" s="63">
        <f>'Daily Prices'!A2095</f>
        <v>45499</v>
      </c>
      <c r="B2095" s="67">
        <f>'Growth Index'!B2095/MAX('Growth Index'!B$3:B2095)-1</f>
        <v>-1.3203274116957431E-4</v>
      </c>
      <c r="C2095" s="67">
        <f>'Growth Index'!C2095/MAX('Growth Index'!C$3:C2095)-1</f>
        <v>-2.9781172119478061E-2</v>
      </c>
      <c r="D2095" s="67">
        <f>'Growth Index'!D2095/MAX('Growth Index'!D$3:D2095)-1</f>
        <v>-1.8173165407709968E-2</v>
      </c>
      <c r="E2095" s="67">
        <f>'Growth Index'!E2095/MAX('Growth Index'!E$3:E2095)-1</f>
        <v>-1.1097729080273622E-2</v>
      </c>
    </row>
    <row r="2096" spans="1:5" x14ac:dyDescent="0.25">
      <c r="A2096" s="60">
        <f>'Daily Prices'!A2096</f>
        <v>45502</v>
      </c>
      <c r="B2096" s="68">
        <f>'Growth Index'!B2096/MAX('Growth Index'!B$3:B2096)-1</f>
        <v>0</v>
      </c>
      <c r="C2096" s="68">
        <f>'Growth Index'!C2096/MAX('Growth Index'!C$3:C2096)-1</f>
        <v>-2.7881640058196044E-2</v>
      </c>
      <c r="D2096" s="68">
        <f>'Growth Index'!D2096/MAX('Growth Index'!D$3:D2096)-1</f>
        <v>-1.9595531371934705E-2</v>
      </c>
      <c r="E2096" s="68">
        <f>'Growth Index'!E2096/MAX('Growth Index'!E$3:E2096)-1</f>
        <v>-1.0668736493662512E-2</v>
      </c>
    </row>
    <row r="2097" spans="1:5" x14ac:dyDescent="0.25">
      <c r="A2097" s="63">
        <f>'Daily Prices'!A2097</f>
        <v>45503</v>
      </c>
      <c r="B2097" s="67">
        <f>'Growth Index'!B2097/MAX('Growth Index'!B$3:B2097)-1</f>
        <v>0</v>
      </c>
      <c r="C2097" s="67">
        <f>'Growth Index'!C2097/MAX('Growth Index'!C$3:C2097)-1</f>
        <v>-2.8691500375866763E-2</v>
      </c>
      <c r="D2097" s="67">
        <f>'Growth Index'!D2097/MAX('Growth Index'!D$3:D2097)-1</f>
        <v>-2.0474979907684432E-2</v>
      </c>
      <c r="E2097" s="67">
        <f>'Growth Index'!E2097/MAX('Growth Index'!E$3:E2097)-1</f>
        <v>-1.0901442273769768E-2</v>
      </c>
    </row>
    <row r="2098" spans="1:5" x14ac:dyDescent="0.25">
      <c r="A2098" s="60">
        <f>'Daily Prices'!A2098</f>
        <v>45504</v>
      </c>
      <c r="B2098" s="68">
        <f>'Growth Index'!B2098/MAX('Growth Index'!B$3:B2098)-1</f>
        <v>0</v>
      </c>
      <c r="C2098" s="68">
        <f>'Growth Index'!C2098/MAX('Growth Index'!C$3:C2098)-1</f>
        <v>-1.3941961224605115E-2</v>
      </c>
      <c r="D2098" s="68">
        <f>'Growth Index'!D2098/MAX('Growth Index'!D$3:D2098)-1</f>
        <v>-1.7133463963734052E-2</v>
      </c>
      <c r="E2098" s="68">
        <f>'Growth Index'!E2098/MAX('Growth Index'!E$3:E2098)-1</f>
        <v>-2.8396800647214615E-3</v>
      </c>
    </row>
    <row r="2099" spans="1:5" x14ac:dyDescent="0.25">
      <c r="A2099" s="63">
        <f>'Daily Prices'!A2099</f>
        <v>45505</v>
      </c>
      <c r="B2099" s="67">
        <f>'Growth Index'!B2099/MAX('Growth Index'!B$3:B2099)-1</f>
        <v>0</v>
      </c>
      <c r="C2099" s="67">
        <f>'Growth Index'!C2099/MAX('Growth Index'!C$3:C2099)-1</f>
        <v>-2.0855712096287116E-3</v>
      </c>
      <c r="D2099" s="67">
        <f>'Growth Index'!D2099/MAX('Growth Index'!D$3:D2099)-1</f>
        <v>-2.1910079807021088E-2</v>
      </c>
      <c r="E2099" s="67">
        <f>'Growth Index'!E2099/MAX('Growth Index'!E$3:E2099)-1</f>
        <v>0</v>
      </c>
    </row>
    <row r="2100" spans="1:5" x14ac:dyDescent="0.25">
      <c r="A2100" s="60">
        <f>'Daily Prices'!A2100</f>
        <v>45506</v>
      </c>
      <c r="B2100" s="68">
        <f>'Growth Index'!B2100/MAX('Growth Index'!B$3:B2100)-1</f>
        <v>-1.0817472857072352E-2</v>
      </c>
      <c r="C2100" s="68">
        <f>'Growth Index'!C2100/MAX('Growth Index'!C$3:C2100)-1</f>
        <v>0</v>
      </c>
      <c r="D2100" s="68">
        <f>'Growth Index'!D2100/MAX('Growth Index'!D$3:D2100)-1</f>
        <v>-2.6663481858729465E-2</v>
      </c>
      <c r="E2100" s="68">
        <f>'Growth Index'!E2100/MAX('Growth Index'!E$3:E2100)-1</f>
        <v>-1.8546107697574588E-3</v>
      </c>
    </row>
    <row r="2101" spans="1:5" x14ac:dyDescent="0.25">
      <c r="A2101" s="63">
        <f>'Daily Prices'!A2101</f>
        <v>45509</v>
      </c>
      <c r="B2101" s="67">
        <f>'Growth Index'!B2101/MAX('Growth Index'!B$3:B2101)-1</f>
        <v>-3.7965591983637137E-2</v>
      </c>
      <c r="C2101" s="67">
        <f>'Growth Index'!C2101/MAX('Growth Index'!C$3:C2101)-1</f>
        <v>-2.8197459624245913E-2</v>
      </c>
      <c r="D2101" s="67">
        <f>'Growth Index'!D2101/MAX('Growth Index'!D$3:D2101)-1</f>
        <v>-3.1393782935162817E-2</v>
      </c>
      <c r="E2101" s="67">
        <f>'Growth Index'!E2101/MAX('Growth Index'!E$3:E2101)-1</f>
        <v>-2.2786168752393143E-2</v>
      </c>
    </row>
    <row r="2102" spans="1:5" x14ac:dyDescent="0.25">
      <c r="A2102" s="60">
        <f>'Daily Prices'!A2102</f>
        <v>45511</v>
      </c>
      <c r="B2102" s="68">
        <f>'Growth Index'!B2102/MAX('Growth Index'!B$3:B2102)-1</f>
        <v>-2.9310025767230297E-2</v>
      </c>
      <c r="C2102" s="68">
        <f>'Growth Index'!C2102/MAX('Growth Index'!C$3:C2102)-1</f>
        <v>-2.6507506147613547E-2</v>
      </c>
      <c r="D2102" s="68">
        <f>'Growth Index'!D2102/MAX('Growth Index'!D$3:D2102)-1</f>
        <v>-3.6101095304346575E-2</v>
      </c>
      <c r="E2102" s="68">
        <f>'Growth Index'!E2102/MAX('Growth Index'!E$3:E2102)-1</f>
        <v>-2.0893525279954805E-2</v>
      </c>
    </row>
    <row r="2103" spans="1:5" x14ac:dyDescent="0.25">
      <c r="A2103" s="63">
        <f>'Daily Prices'!A2103</f>
        <v>45512</v>
      </c>
      <c r="B2103" s="67">
        <f>'Growth Index'!B2103/MAX('Growth Index'!B$3:B2103)-1</f>
        <v>-3.6416504463612442E-2</v>
      </c>
      <c r="C2103" s="67">
        <f>'Growth Index'!C2103/MAX('Growth Index'!C$3:C2103)-1</f>
        <v>-2.1410297221141406E-2</v>
      </c>
      <c r="D2103" s="67">
        <f>'Growth Index'!D2103/MAX('Growth Index'!D$3:D2103)-1</f>
        <v>-4.1064564925494151E-2</v>
      </c>
      <c r="E2103" s="67">
        <f>'Growth Index'!E2103/MAX('Growth Index'!E$3:E2103)-1</f>
        <v>-2.2505846396980944E-2</v>
      </c>
    </row>
    <row r="2104" spans="1:5" x14ac:dyDescent="0.25">
      <c r="A2104" s="60">
        <f>'Daily Prices'!A2104</f>
        <v>45517</v>
      </c>
      <c r="B2104" s="68">
        <f>'Growth Index'!B2104/MAX('Growth Index'!B$3:B2104)-1</f>
        <v>-3.5563785651335778E-2</v>
      </c>
      <c r="C2104" s="68">
        <f>'Growth Index'!C2104/MAX('Growth Index'!C$3:C2104)-1</f>
        <v>0</v>
      </c>
      <c r="D2104" s="68">
        <f>'Growth Index'!D2104/MAX('Growth Index'!D$3:D2104)-1</f>
        <v>-3.891571911064462E-2</v>
      </c>
      <c r="E2104" s="68">
        <f>'Growth Index'!E2104/MAX('Growth Index'!E$3:E2104)-1</f>
        <v>-1.2151276104165221E-2</v>
      </c>
    </row>
    <row r="2105" spans="1:5" x14ac:dyDescent="0.25">
      <c r="A2105" s="63">
        <f>'Daily Prices'!A2105</f>
        <v>45518</v>
      </c>
      <c r="B2105" s="67">
        <f>'Growth Index'!B2105/MAX('Growth Index'!B$3:B2105)-1</f>
        <v>-3.3733390091678528E-2</v>
      </c>
      <c r="C2105" s="67">
        <f>'Growth Index'!C2105/MAX('Growth Index'!C$3:C2105)-1</f>
        <v>-6.5579819950190021E-3</v>
      </c>
      <c r="D2105" s="67">
        <f>'Growth Index'!D2105/MAX('Growth Index'!D$3:D2105)-1</f>
        <v>-3.9644141420763002E-2</v>
      </c>
      <c r="E2105" s="67">
        <f>'Growth Index'!E2105/MAX('Growth Index'!E$3:E2105)-1</f>
        <v>-1.4404757034086724E-2</v>
      </c>
    </row>
    <row r="2106" spans="1:5" x14ac:dyDescent="0.25">
      <c r="A2106" s="60">
        <f>'Daily Prices'!A2106</f>
        <v>45520</v>
      </c>
      <c r="B2106" s="68">
        <f>'Growth Index'!B2106/MAX('Growth Index'!B$3:B2106)-1</f>
        <v>-1.7475910785164639E-2</v>
      </c>
      <c r="C2106" s="68">
        <f>'Growth Index'!C2106/MAX('Growth Index'!C$3:C2106)-1</f>
        <v>0</v>
      </c>
      <c r="D2106" s="68">
        <f>'Growth Index'!D2106/MAX('Growth Index'!D$3:D2106)-1</f>
        <v>-2.6860329878183098E-2</v>
      </c>
      <c r="E2106" s="68">
        <f>'Growth Index'!E2106/MAX('Growth Index'!E$3:E2106)-1</f>
        <v>-1.013964973944903E-3</v>
      </c>
    </row>
    <row r="2107" spans="1:5" x14ac:dyDescent="0.25">
      <c r="A2107" s="63">
        <f>'Daily Prices'!A2107</f>
        <v>45523</v>
      </c>
      <c r="B2107" s="67">
        <f>'Growth Index'!B2107/MAX('Growth Index'!B$3:B2107)-1</f>
        <v>-1.7624443384466781E-2</v>
      </c>
      <c r="C2107" s="67">
        <f>'Growth Index'!C2107/MAX('Growth Index'!C$3:C2107)-1</f>
        <v>0</v>
      </c>
      <c r="D2107" s="67">
        <f>'Growth Index'!D2107/MAX('Growth Index'!D$3:D2107)-1</f>
        <v>-2.8063683534498729E-2</v>
      </c>
      <c r="E2107" s="67">
        <f>'Growth Index'!E2107/MAX('Growth Index'!E$3:E2107)-1</f>
        <v>0</v>
      </c>
    </row>
    <row r="2108" spans="1:5" x14ac:dyDescent="0.25">
      <c r="A2108" s="60">
        <f>'Daily Prices'!A2108</f>
        <v>45524</v>
      </c>
      <c r="B2108" s="68">
        <f>'Growth Index'!B2108/MAX('Growth Index'!B$3:B2108)-1</f>
        <v>-1.3005030686761621E-2</v>
      </c>
      <c r="C2108" s="68">
        <f>'Growth Index'!C2108/MAX('Growth Index'!C$3:C2108)-1</f>
        <v>0</v>
      </c>
      <c r="D2108" s="68">
        <f>'Growth Index'!D2108/MAX('Growth Index'!D$3:D2108)-1</f>
        <v>-2.3492590731068463E-2</v>
      </c>
      <c r="E2108" s="68">
        <f>'Growth Index'!E2108/MAX('Growth Index'!E$3:E2108)-1</f>
        <v>0</v>
      </c>
    </row>
    <row r="2109" spans="1:5" x14ac:dyDescent="0.25">
      <c r="A2109" s="63">
        <f>'Daily Prices'!A2109</f>
        <v>45525</v>
      </c>
      <c r="B2109" s="67">
        <f>'Growth Index'!B2109/MAX('Growth Index'!B$3:B2109)-1</f>
        <v>-1.1753741256456229E-2</v>
      </c>
      <c r="C2109" s="67">
        <f>'Growth Index'!C2109/MAX('Growth Index'!C$3:C2109)-1</f>
        <v>-1.1643811050168096E-2</v>
      </c>
      <c r="D2109" s="67">
        <f>'Growth Index'!D2109/MAX('Growth Index'!D$3:D2109)-1</f>
        <v>-2.0258881289015651E-2</v>
      </c>
      <c r="E2109" s="67">
        <f>'Growth Index'!E2109/MAX('Growth Index'!E$3:E2109)-1</f>
        <v>-3.283739763606075E-3</v>
      </c>
    </row>
    <row r="2110" spans="1:5" x14ac:dyDescent="0.25">
      <c r="A2110" s="60">
        <f>'Daily Prices'!A2110</f>
        <v>45526</v>
      </c>
      <c r="B2110" s="68">
        <f>'Growth Index'!B2110/MAX('Growth Index'!B$3:B2110)-1</f>
        <v>-9.9472868065552111E-3</v>
      </c>
      <c r="C2110" s="68">
        <f>'Growth Index'!C2110/MAX('Growth Index'!C$3:C2110)-1</f>
        <v>-1.6973138633494811E-2</v>
      </c>
      <c r="D2110" s="68">
        <f>'Growth Index'!D2110/MAX('Growth Index'!D$3:D2110)-1</f>
        <v>-1.7102384611835442E-2</v>
      </c>
      <c r="E2110" s="68">
        <f>'Growth Index'!E2110/MAX('Growth Index'!E$3:E2110)-1</f>
        <v>-3.9235650604630967E-3</v>
      </c>
    </row>
    <row r="2111" spans="1:5" x14ac:dyDescent="0.25">
      <c r="A2111" s="63">
        <f>'Daily Prices'!A2111</f>
        <v>45527</v>
      </c>
      <c r="B2111" s="67">
        <f>'Growth Index'!B2111/MAX('Growth Index'!B$3:B2111)-1</f>
        <v>-9.5439523962790318E-3</v>
      </c>
      <c r="C2111" s="67">
        <f>'Growth Index'!C2111/MAX('Growth Index'!C$3:C2111)-1</f>
        <v>-6.6216633301152683E-3</v>
      </c>
      <c r="D2111" s="67">
        <f>'Growth Index'!D2111/MAX('Growth Index'!D$3:D2111)-1</f>
        <v>-1.8323706018467556E-2</v>
      </c>
      <c r="E2111" s="67">
        <f>'Growth Index'!E2111/MAX('Growth Index'!E$3:E2111)-1</f>
        <v>0</v>
      </c>
    </row>
    <row r="2112" spans="1:5" x14ac:dyDescent="0.25">
      <c r="A2112" s="60">
        <f>'Daily Prices'!A2112</f>
        <v>45530</v>
      </c>
      <c r="B2112" s="68">
        <f>'Growth Index'!B2112/MAX('Growth Index'!B$3:B2112)-1</f>
        <v>-2.0696845086973781E-3</v>
      </c>
      <c r="C2112" s="68">
        <f>'Growth Index'!C2112/MAX('Growth Index'!C$3:C2112)-1</f>
        <v>-6.6216633301152683E-3</v>
      </c>
      <c r="D2112" s="68">
        <f>'Growth Index'!D2112/MAX('Growth Index'!D$3:D2112)-1</f>
        <v>-1.2232153046382921E-2</v>
      </c>
      <c r="E2112" s="68">
        <f>'Growth Index'!E2112/MAX('Growth Index'!E$3:E2112)-1</f>
        <v>0</v>
      </c>
    </row>
    <row r="2113" spans="1:5" x14ac:dyDescent="0.25">
      <c r="A2113" s="63">
        <f>'Daily Prices'!A2113</f>
        <v>45531</v>
      </c>
      <c r="B2113" s="67">
        <f>'Growth Index'!B2113/MAX('Growth Index'!B$3:B2113)-1</f>
        <v>-1.9029517800399631E-3</v>
      </c>
      <c r="C2113" s="67">
        <f>'Growth Index'!C2113/MAX('Growth Index'!C$3:C2113)-1</f>
        <v>-6.8578175835808386E-3</v>
      </c>
      <c r="D2113" s="67">
        <f>'Growth Index'!D2113/MAX('Growth Index'!D$3:D2113)-1</f>
        <v>-9.1101350252151825E-3</v>
      </c>
      <c r="E2113" s="67">
        <f>'Growth Index'!E2113/MAX('Growth Index'!E$3:E2113)-1</f>
        <v>0</v>
      </c>
    </row>
    <row r="2114" spans="1:5" x14ac:dyDescent="0.25">
      <c r="A2114" s="60">
        <f>'Daily Prices'!A2114</f>
        <v>45532</v>
      </c>
      <c r="B2114" s="68">
        <f>'Growth Index'!B2114/MAX('Growth Index'!B$3:B2114)-1</f>
        <v>-1.0014957086174059E-3</v>
      </c>
      <c r="C2114" s="68">
        <f>'Growth Index'!C2114/MAX('Growth Index'!C$3:C2114)-1</f>
        <v>-8.3120728434878943E-3</v>
      </c>
      <c r="D2114" s="68">
        <f>'Growth Index'!D2114/MAX('Growth Index'!D$3:D2114)-1</f>
        <v>-8.0976280141504819E-3</v>
      </c>
      <c r="E2114" s="68">
        <f>'Growth Index'!E2114/MAX('Growth Index'!E$3:E2114)-1</f>
        <v>-8.2216586593242269E-6</v>
      </c>
    </row>
    <row r="2115" spans="1:5" x14ac:dyDescent="0.25">
      <c r="A2115" s="63">
        <f>'Daily Prices'!A2115</f>
        <v>45533</v>
      </c>
      <c r="B2115" s="67">
        <f>'Growth Index'!B2115/MAX('Growth Index'!B$3:B2115)-1</f>
        <v>0</v>
      </c>
      <c r="C2115" s="67">
        <f>'Growth Index'!C2115/MAX('Growth Index'!C$3:C2115)-1</f>
        <v>-3.6711509546693E-3</v>
      </c>
      <c r="D2115" s="67">
        <f>'Growth Index'!D2115/MAX('Growth Index'!D$3:D2115)-1</f>
        <v>-7.0584121850479908E-3</v>
      </c>
      <c r="E2115" s="67">
        <f>'Growth Index'!E2115/MAX('Growth Index'!E$3:E2115)-1</f>
        <v>0</v>
      </c>
    </row>
    <row r="2116" spans="1:5" x14ac:dyDescent="0.25">
      <c r="A2116" s="60">
        <f>'Daily Prices'!A2116</f>
        <v>45534</v>
      </c>
      <c r="B2116" s="68">
        <f>'Growth Index'!B2116/MAX('Growth Index'!B$3:B2116)-1</f>
        <v>0</v>
      </c>
      <c r="C2116" s="68">
        <f>'Growth Index'!C2116/MAX('Growth Index'!C$3:C2116)-1</f>
        <v>-4.9337550508402606E-3</v>
      </c>
      <c r="D2116" s="68">
        <f>'Growth Index'!D2116/MAX('Growth Index'!D$3:D2116)-1</f>
        <v>0</v>
      </c>
      <c r="E2116" s="68">
        <f>'Growth Index'!E2116/MAX('Growth Index'!E$3:E2116)-1</f>
        <v>0</v>
      </c>
    </row>
    <row r="2117" spans="1:5" x14ac:dyDescent="0.25">
      <c r="A2117" s="63">
        <f>'Daily Prices'!A2117</f>
        <v>45537</v>
      </c>
      <c r="B2117" s="67">
        <f>'Growth Index'!B2117/MAX('Growth Index'!B$3:B2117)-1</f>
        <v>0</v>
      </c>
      <c r="C2117" s="67">
        <f>'Growth Index'!C2117/MAX('Growth Index'!C$3:C2117)-1</f>
        <v>-1.0591876935505895E-2</v>
      </c>
      <c r="D2117" s="67">
        <f>'Growth Index'!D2117/MAX('Growth Index'!D$3:D2117)-1</f>
        <v>-1.0069788879117914E-3</v>
      </c>
      <c r="E2117" s="67">
        <f>'Growth Index'!E2117/MAX('Growth Index'!E$3:E2117)-1</f>
        <v>-1.869704928028737E-3</v>
      </c>
    </row>
    <row r="2118" spans="1:5" x14ac:dyDescent="0.25">
      <c r="A2118" s="60">
        <f>'Daily Prices'!A2118</f>
        <v>45539</v>
      </c>
      <c r="B2118" s="68">
        <f>'Growth Index'!B2118/MAX('Growth Index'!B$3:B2118)-1</f>
        <v>-2.5096947862301988E-3</v>
      </c>
      <c r="C2118" s="68">
        <f>'Growth Index'!C2118/MAX('Growth Index'!C$3:C2118)-1</f>
        <v>-1.4426363196181069E-2</v>
      </c>
      <c r="D2118" s="68">
        <f>'Growth Index'!D2118/MAX('Growth Index'!D$3:D2118)-1</f>
        <v>-2.0129437693394703E-3</v>
      </c>
      <c r="E2118" s="68">
        <f>'Growth Index'!E2118/MAX('Growth Index'!E$3:E2118)-1</f>
        <v>-4.4700502266554754E-3</v>
      </c>
    </row>
    <row r="2119" spans="1:5" x14ac:dyDescent="0.25">
      <c r="A2119" s="63">
        <f>'Daily Prices'!A2119</f>
        <v>45540</v>
      </c>
      <c r="B2119" s="67">
        <f>'Growth Index'!B2119/MAX('Growth Index'!B$3:B2119)-1</f>
        <v>-4.3444851637308712E-3</v>
      </c>
      <c r="C2119" s="67">
        <f>'Growth Index'!C2119/MAX('Growth Index'!C$3:C2119)-1</f>
        <v>-5.3012476910769823E-3</v>
      </c>
      <c r="D2119" s="67">
        <f>'Growth Index'!D2119/MAX('Growth Index'!D$3:D2119)-1</f>
        <v>-3.0178956653699185E-3</v>
      </c>
      <c r="E2119" s="67">
        <f>'Growth Index'!E2119/MAX('Growth Index'!E$3:E2119)-1</f>
        <v>-1.6332297182444222E-3</v>
      </c>
    </row>
    <row r="2120" spans="1:5" x14ac:dyDescent="0.25">
      <c r="A2120" s="60">
        <f>'Daily Prices'!A2120</f>
        <v>45544</v>
      </c>
      <c r="B2120" s="68">
        <f>'Growth Index'!B2120/MAX('Growth Index'!B$3:B2120)-1</f>
        <v>-1.21160603024425E-2</v>
      </c>
      <c r="C2120" s="68">
        <f>'Growth Index'!C2120/MAX('Growth Index'!C$3:C2120)-1</f>
        <v>-9.5794434423772667E-3</v>
      </c>
      <c r="D2120" s="68">
        <f>'Growth Index'!D2120/MAX('Growth Index'!D$3:D2120)-1</f>
        <v>-4.0218355960606189E-3</v>
      </c>
      <c r="E2120" s="68">
        <f>'Growth Index'!E2120/MAX('Growth Index'!E$3:E2120)-1</f>
        <v>-5.9902400911255871E-3</v>
      </c>
    </row>
    <row r="2121" spans="1:5" x14ac:dyDescent="0.25">
      <c r="A2121" s="63">
        <f>'Daily Prices'!A2121</f>
        <v>45545</v>
      </c>
      <c r="B2121" s="67">
        <f>'Growth Index'!B2121/MAX('Growth Index'!B$3:B2121)-1</f>
        <v>-7.7343899891277879E-3</v>
      </c>
      <c r="C2121" s="67">
        <f>'Growth Index'!C2121/MAX('Growth Index'!C$3:C2121)-1</f>
        <v>-7.3996887143367163E-3</v>
      </c>
      <c r="D2121" s="67">
        <f>'Growth Index'!D2121/MAX('Growth Index'!D$3:D2121)-1</f>
        <v>0</v>
      </c>
      <c r="E2121" s="67">
        <f>'Growth Index'!E2121/MAX('Growth Index'!E$3:E2121)-1</f>
        <v>0</v>
      </c>
    </row>
    <row r="2122" spans="1:5" x14ac:dyDescent="0.25">
      <c r="A2122" s="60">
        <f>'Daily Prices'!A2122</f>
        <v>45547</v>
      </c>
      <c r="B2122" s="68">
        <f>'Growth Index'!B2122/MAX('Growth Index'!B$3:B2122)-1</f>
        <v>0</v>
      </c>
      <c r="C2122" s="68">
        <f>'Growth Index'!C2122/MAX('Growth Index'!C$3:C2122)-1</f>
        <v>0</v>
      </c>
      <c r="D2122" s="68">
        <f>'Growth Index'!D2122/MAX('Growth Index'!D$3:D2122)-1</f>
        <v>0</v>
      </c>
      <c r="E2122" s="68">
        <f>'Growth Index'!E2122/MAX('Growth Index'!E$3:E2122)-1</f>
        <v>0</v>
      </c>
    </row>
    <row r="2123" spans="1:5" x14ac:dyDescent="0.25">
      <c r="A2123" s="63">
        <f>'Daily Prices'!A2123</f>
        <v>45548</v>
      </c>
      <c r="B2123" s="67">
        <f>'Growth Index'!B2123/MAX('Growth Index'!B$3:B2123)-1</f>
        <v>-8.6508745917301955E-4</v>
      </c>
      <c r="C2123" s="67">
        <f>'Growth Index'!C2123/MAX('Growth Index'!C$3:C2123)-1</f>
        <v>0</v>
      </c>
      <c r="D2123" s="67">
        <f>'Growth Index'!D2123/MAX('Growth Index'!D$3:D2123)-1</f>
        <v>0</v>
      </c>
      <c r="E2123" s="67">
        <f>'Growth Index'!E2123/MAX('Growth Index'!E$3:E2123)-1</f>
        <v>0</v>
      </c>
    </row>
    <row r="2124" spans="1:5" x14ac:dyDescent="0.25">
      <c r="A2124" s="60">
        <f>'Daily Prices'!A2124</f>
        <v>45551</v>
      </c>
      <c r="B2124" s="68">
        <f>'Growth Index'!B2124/MAX('Growth Index'!B$3:B2124)-1</f>
        <v>0</v>
      </c>
      <c r="C2124" s="68">
        <f>'Growth Index'!C2124/MAX('Growth Index'!C$3:C2124)-1</f>
        <v>0</v>
      </c>
      <c r="D2124" s="68">
        <f>'Growth Index'!D2124/MAX('Growth Index'!D$3:D2124)-1</f>
        <v>0</v>
      </c>
      <c r="E2124" s="68">
        <f>'Growth Index'!E2124/MAX('Growth Index'!E$3:E2124)-1</f>
        <v>0</v>
      </c>
    </row>
    <row r="2125" spans="1:5" x14ac:dyDescent="0.25">
      <c r="A2125" s="63">
        <f>'Daily Prices'!A2125</f>
        <v>45552</v>
      </c>
      <c r="B2125" s="67">
        <f>'Growth Index'!B2125/MAX('Growth Index'!B$3:B2125)-1</f>
        <v>0</v>
      </c>
      <c r="C2125" s="67">
        <f>'Growth Index'!C2125/MAX('Growth Index'!C$3:C2125)-1</f>
        <v>-4.6081768322350225E-3</v>
      </c>
      <c r="D2125" s="67">
        <f>'Growth Index'!D2125/MAX('Growth Index'!D$3:D2125)-1</f>
        <v>0</v>
      </c>
      <c r="E2125" s="67">
        <f>'Growth Index'!E2125/MAX('Growth Index'!E$3:E2125)-1</f>
        <v>-7.3849986864238382E-4</v>
      </c>
    </row>
    <row r="2126" spans="1:5" x14ac:dyDescent="0.25">
      <c r="A2126" s="60">
        <f>'Daily Prices'!A2126</f>
        <v>45553</v>
      </c>
      <c r="B2126" s="68">
        <f>'Growth Index'!B2126/MAX('Growth Index'!B$3:B2126)-1</f>
        <v>-1.581975660468582E-3</v>
      </c>
      <c r="C2126" s="68">
        <f>'Growth Index'!C2126/MAX('Growth Index'!C$3:C2126)-1</f>
        <v>-5.6996734098913038E-3</v>
      </c>
      <c r="D2126" s="68">
        <f>'Growth Index'!D2126/MAX('Growth Index'!D$3:D2126)-1</f>
        <v>-1.089566777945028E-3</v>
      </c>
      <c r="E2126" s="68">
        <f>'Growth Index'!E2126/MAX('Growth Index'!E$3:E2126)-1</f>
        <v>-1.9776666683096744E-3</v>
      </c>
    </row>
    <row r="2127" spans="1:5" x14ac:dyDescent="0.25">
      <c r="A2127" s="63">
        <f>'Daily Prices'!A2127</f>
        <v>45554</v>
      </c>
      <c r="B2127" s="67">
        <f>'Growth Index'!B2127/MAX('Growth Index'!B$3:B2127)-1</f>
        <v>0</v>
      </c>
      <c r="C2127" s="67">
        <f>'Growth Index'!C2127/MAX('Growth Index'!C$3:C2127)-1</f>
        <v>-6.1337693286047656E-3</v>
      </c>
      <c r="D2127" s="67">
        <f>'Growth Index'!D2127/MAX('Growth Index'!D$3:D2127)-1</f>
        <v>-8.0906534824631837E-4</v>
      </c>
      <c r="E2127" s="67">
        <f>'Growth Index'!E2127/MAX('Growth Index'!E$3:E2127)-1</f>
        <v>-1.2139655531822058E-3</v>
      </c>
    </row>
    <row r="2128" spans="1:5" x14ac:dyDescent="0.25">
      <c r="A2128" s="60">
        <f>'Daily Prices'!A2128</f>
        <v>45555</v>
      </c>
      <c r="B2128" s="68">
        <f>'Growth Index'!B2128/MAX('Growth Index'!B$3:B2128)-1</f>
        <v>0</v>
      </c>
      <c r="C2128" s="68">
        <f>'Growth Index'!C2128/MAX('Growth Index'!C$3:C2128)-1</f>
        <v>0</v>
      </c>
      <c r="D2128" s="68">
        <f>'Growth Index'!D2128/MAX('Growth Index'!D$3:D2128)-1</f>
        <v>0</v>
      </c>
      <c r="E2128" s="68">
        <f>'Growth Index'!E2128/MAX('Growth Index'!E$3:E2128)-1</f>
        <v>0</v>
      </c>
    </row>
    <row r="2129" spans="1:5" x14ac:dyDescent="0.25">
      <c r="A2129" s="63">
        <f>'Daily Prices'!A2129</f>
        <v>45558</v>
      </c>
      <c r="B2129" s="67">
        <f>'Growth Index'!B2129/MAX('Growth Index'!B$3:B2129)-1</f>
        <v>0</v>
      </c>
      <c r="C2129" s="67">
        <f>'Growth Index'!C2129/MAX('Growth Index'!C$3:C2129)-1</f>
        <v>0</v>
      </c>
      <c r="D2129" s="67">
        <f>'Growth Index'!D2129/MAX('Growth Index'!D$3:D2129)-1</f>
        <v>0</v>
      </c>
      <c r="E2129" s="67">
        <f>'Growth Index'!E2129/MAX('Growth Index'!E$3:E2129)-1</f>
        <v>0</v>
      </c>
    </row>
    <row r="2130" spans="1:5" x14ac:dyDescent="0.25">
      <c r="A2130" s="60">
        <f>'Daily Prices'!A2130</f>
        <v>45559</v>
      </c>
      <c r="B2130" s="68">
        <f>'Growth Index'!B2130/MAX('Growth Index'!B$3:B2130)-1</f>
        <v>-1.7155585143824315E-4</v>
      </c>
      <c r="C2130" s="68">
        <f>'Growth Index'!C2130/MAX('Growth Index'!C$3:C2130)-1</f>
        <v>0</v>
      </c>
      <c r="D2130" s="68">
        <f>'Growth Index'!D2130/MAX('Growth Index'!D$3:D2130)-1</f>
        <v>-7.6395481431967838E-4</v>
      </c>
      <c r="E2130" s="68">
        <f>'Growth Index'!E2130/MAX('Growth Index'!E$3:E2130)-1</f>
        <v>0</v>
      </c>
    </row>
    <row r="2131" spans="1:5" x14ac:dyDescent="0.25">
      <c r="A2131" s="63">
        <f>'Daily Prices'!A2131</f>
        <v>45560</v>
      </c>
      <c r="B2131" s="67">
        <f>'Growth Index'!B2131/MAX('Growth Index'!B$3:B2131)-1</f>
        <v>0</v>
      </c>
      <c r="C2131" s="67">
        <f>'Growth Index'!C2131/MAX('Growth Index'!C$3:C2131)-1</f>
        <v>0</v>
      </c>
      <c r="D2131" s="67">
        <f>'Growth Index'!D2131/MAX('Growth Index'!D$3:D2131)-1</f>
        <v>0</v>
      </c>
      <c r="E2131" s="67">
        <f>'Growth Index'!E2131/MAX('Growth Index'!E$3:E2131)-1</f>
        <v>0</v>
      </c>
    </row>
    <row r="2132" spans="1:5" x14ac:dyDescent="0.25">
      <c r="A2132" s="60">
        <f>'Daily Prices'!A2132</f>
        <v>45561</v>
      </c>
      <c r="B2132" s="68">
        <f>'Growth Index'!B2132/MAX('Growth Index'!B$3:B2132)-1</f>
        <v>0</v>
      </c>
      <c r="C2132" s="68">
        <f>'Growth Index'!C2132/MAX('Growth Index'!C$3:C2132)-1</f>
        <v>0</v>
      </c>
      <c r="D2132" s="68">
        <f>'Growth Index'!D2132/MAX('Growth Index'!D$3:D2132)-1</f>
        <v>0</v>
      </c>
      <c r="E2132" s="68">
        <f>'Growth Index'!E2132/MAX('Growth Index'!E$3:E2132)-1</f>
        <v>0</v>
      </c>
    </row>
    <row r="2133" spans="1:5" x14ac:dyDescent="0.25">
      <c r="A2133" s="63">
        <f>'Daily Prices'!A2133</f>
        <v>45562</v>
      </c>
      <c r="B2133" s="67">
        <f>'Growth Index'!B2133/MAX('Growth Index'!B$3:B2133)-1</f>
        <v>-3.0787738308765134E-3</v>
      </c>
      <c r="C2133" s="67">
        <f>'Growth Index'!C2133/MAX('Growth Index'!C$3:C2133)-1</f>
        <v>0</v>
      </c>
      <c r="D2133" s="67">
        <f>'Growth Index'!D2133/MAX('Growth Index'!D$3:D2133)-1</f>
        <v>-2.9079969917272797E-3</v>
      </c>
      <c r="E2133" s="67">
        <f>'Growth Index'!E2133/MAX('Growth Index'!E$3:E2133)-1</f>
        <v>-1.675109147095788E-3</v>
      </c>
    </row>
    <row r="2134" spans="1:5" x14ac:dyDescent="0.25">
      <c r="A2134" s="60">
        <f>'Daily Prices'!A2134</f>
        <v>45565</v>
      </c>
      <c r="B2134" s="68">
        <f>'Growth Index'!B2134/MAX('Growth Index'!B$3:B2134)-1</f>
        <v>-1.7898525702233381E-2</v>
      </c>
      <c r="C2134" s="68">
        <f>'Growth Index'!C2134/MAX('Growth Index'!C$3:C2134)-1</f>
        <v>-1.1371678165676857E-2</v>
      </c>
      <c r="D2134" s="68">
        <f>'Growth Index'!D2134/MAX('Growth Index'!D$3:D2134)-1</f>
        <v>-1.5168101167098214E-2</v>
      </c>
      <c r="E2134" s="68">
        <f>'Growth Index'!E2134/MAX('Growth Index'!E$3:E2134)-1</f>
        <v>-1.4350925393019409E-2</v>
      </c>
    </row>
    <row r="2135" spans="1:5" x14ac:dyDescent="0.25">
      <c r="A2135" s="63">
        <f>'Daily Prices'!A2135</f>
        <v>45566</v>
      </c>
      <c r="B2135" s="67">
        <f>'Growth Index'!B2135/MAX('Growth Index'!B$3:B2135)-1</f>
        <v>-1.8288687792504921E-2</v>
      </c>
      <c r="C2135" s="67">
        <f>'Growth Index'!C2135/MAX('Growth Index'!C$3:C2135)-1</f>
        <v>0</v>
      </c>
      <c r="D2135" s="67">
        <f>'Growth Index'!D2135/MAX('Growth Index'!D$3:D2135)-1</f>
        <v>-3.5553803677529916E-2</v>
      </c>
      <c r="E2135" s="67">
        <f>'Growth Index'!E2135/MAX('Growth Index'!E$3:E2135)-1</f>
        <v>-1.4202593027423327E-2</v>
      </c>
    </row>
    <row r="2136" spans="1:5" x14ac:dyDescent="0.25">
      <c r="A2136" s="60">
        <f>'Daily Prices'!A2136</f>
        <v>45569</v>
      </c>
      <c r="B2136" s="68">
        <f>'Growth Index'!B2136/MAX('Growth Index'!B$3:B2136)-1</f>
        <v>-4.8320800148002774E-2</v>
      </c>
      <c r="C2136" s="68">
        <f>'Growth Index'!C2136/MAX('Growth Index'!C$3:C2136)-1</f>
        <v>-5.1636485644251939E-3</v>
      </c>
      <c r="D2136" s="68">
        <f>'Growth Index'!D2136/MAX('Growth Index'!D$3:D2136)-1</f>
        <v>-5.5517528724255527E-2</v>
      </c>
      <c r="E2136" s="68">
        <f>'Growth Index'!E2136/MAX('Growth Index'!E$3:E2136)-1</f>
        <v>-3.1407557789127849E-2</v>
      </c>
    </row>
    <row r="2137" spans="1:5" x14ac:dyDescent="0.25">
      <c r="A2137" s="63">
        <f>'Daily Prices'!A2137</f>
        <v>45572</v>
      </c>
      <c r="B2137" s="67">
        <f>'Growth Index'!B2137/MAX('Growth Index'!B$3:B2137)-1</f>
        <v>-5.5758811092579519E-2</v>
      </c>
      <c r="C2137" s="67">
        <f>'Growth Index'!C2137/MAX('Growth Index'!C$3:C2137)-1</f>
        <v>-9.9221430653442244E-3</v>
      </c>
      <c r="D2137" s="67">
        <f>'Growth Index'!D2137/MAX('Growth Index'!D$3:D2137)-1</f>
        <v>-7.5068011104611698E-2</v>
      </c>
      <c r="E2137" s="67">
        <f>'Growth Index'!E2137/MAX('Growth Index'!E$3:E2137)-1</f>
        <v>-4.1546668795156894E-2</v>
      </c>
    </row>
    <row r="2138" spans="1:5" x14ac:dyDescent="0.25">
      <c r="A2138" s="60">
        <f>'Daily Prices'!A2138</f>
        <v>45574</v>
      </c>
      <c r="B2138" s="68">
        <f>'Growth Index'!B2138/MAX('Growth Index'!B$3:B2138)-1</f>
        <v>-5.089955137767177E-2</v>
      </c>
      <c r="C2138" s="68">
        <f>'Growth Index'!C2138/MAX('Growth Index'!C$3:C2138)-1</f>
        <v>-2.1439979447062774E-2</v>
      </c>
      <c r="D2138" s="68">
        <f>'Growth Index'!D2138/MAX('Growth Index'!D$3:D2138)-1</f>
        <v>-4.0512334846754539E-2</v>
      </c>
      <c r="E2138" s="68">
        <f>'Growth Index'!E2138/MAX('Growth Index'!E$3:E2138)-1</f>
        <v>-3.3784512832991997E-2</v>
      </c>
    </row>
    <row r="2139" spans="1:5" x14ac:dyDescent="0.25">
      <c r="A2139" s="63">
        <f>'Daily Prices'!A2139</f>
        <v>45575</v>
      </c>
      <c r="B2139" s="67">
        <f>'Growth Index'!B2139/MAX('Growth Index'!B$3:B2139)-1</f>
        <v>-4.9218324407021119E-2</v>
      </c>
      <c r="C2139" s="67">
        <f>'Growth Index'!C2139/MAX('Growth Index'!C$3:C2139)-1</f>
        <v>-1.4634588195799325E-2</v>
      </c>
      <c r="D2139" s="67">
        <f>'Growth Index'!D2139/MAX('Growth Index'!D$3:D2139)-1</f>
        <v>-3.2940122373564362E-2</v>
      </c>
      <c r="E2139" s="67">
        <f>'Growth Index'!E2139/MAX('Growth Index'!E$3:E2139)-1</f>
        <v>-2.8295640621610385E-2</v>
      </c>
    </row>
    <row r="2140" spans="1:5" x14ac:dyDescent="0.25">
      <c r="A2140" s="60">
        <f>'Daily Prices'!A2140</f>
        <v>45579</v>
      </c>
      <c r="B2140" s="68">
        <f>'Growth Index'!B2140/MAX('Growth Index'!B$3:B2140)-1</f>
        <v>-4.5005179637662818E-2</v>
      </c>
      <c r="C2140" s="68">
        <f>'Growth Index'!C2140/MAX('Growth Index'!C$3:C2140)-1</f>
        <v>-3.0583303043175691E-3</v>
      </c>
      <c r="D2140" s="68">
        <f>'Growth Index'!D2140/MAX('Growth Index'!D$3:D2140)-1</f>
        <v>-3.087193485789641E-2</v>
      </c>
      <c r="E2140" s="68">
        <f>'Growth Index'!E2140/MAX('Growth Index'!E$3:E2140)-1</f>
        <v>-2.1814140919018121E-2</v>
      </c>
    </row>
    <row r="2141" spans="1:5" x14ac:dyDescent="0.25">
      <c r="A2141" s="63">
        <f>'Daily Prices'!A2141</f>
        <v>45580</v>
      </c>
      <c r="B2141" s="67">
        <f>'Growth Index'!B2141/MAX('Growth Index'!B$3:B2141)-1</f>
        <v>-4.6786830532414503E-2</v>
      </c>
      <c r="C2141" s="67">
        <f>'Growth Index'!C2141/MAX('Growth Index'!C$3:C2141)-1</f>
        <v>-5.3852304527558514E-3</v>
      </c>
      <c r="D2141" s="67">
        <f>'Growth Index'!D2141/MAX('Growth Index'!D$3:D2141)-1</f>
        <v>-2.9537710184488808E-2</v>
      </c>
      <c r="E2141" s="67">
        <f>'Growth Index'!E2141/MAX('Growth Index'!E$3:E2141)-1</f>
        <v>-2.2870856751326052E-2</v>
      </c>
    </row>
    <row r="2142" spans="1:5" x14ac:dyDescent="0.25">
      <c r="A2142" s="60">
        <f>'Daily Prices'!A2142</f>
        <v>45581</v>
      </c>
      <c r="B2142" s="68">
        <f>'Growth Index'!B2142/MAX('Growth Index'!B$3:B2142)-1</f>
        <v>-5.0500418704852668E-2</v>
      </c>
      <c r="C2142" s="68">
        <f>'Growth Index'!C2142/MAX('Growth Index'!C$3:C2142)-1</f>
        <v>0</v>
      </c>
      <c r="D2142" s="68">
        <f>'Growth Index'!D2142/MAX('Growth Index'!D$3:D2142)-1</f>
        <v>-3.1952220458111746E-2</v>
      </c>
      <c r="E2142" s="68">
        <f>'Growth Index'!E2142/MAX('Growth Index'!E$3:E2142)-1</f>
        <v>-2.0958727177232572E-2</v>
      </c>
    </row>
    <row r="2143" spans="1:5" x14ac:dyDescent="0.25">
      <c r="A2143" s="63">
        <f>'Daily Prices'!A2143</f>
        <v>45582</v>
      </c>
      <c r="B2143" s="67">
        <f>'Growth Index'!B2143/MAX('Growth Index'!B$3:B2143)-1</f>
        <v>-5.6264309244173472E-2</v>
      </c>
      <c r="C2143" s="67">
        <f>'Growth Index'!C2143/MAX('Growth Index'!C$3:C2143)-1</f>
        <v>0</v>
      </c>
      <c r="D2143" s="67">
        <f>'Growth Index'!D2143/MAX('Growth Index'!D$3:D2143)-1</f>
        <v>-4.2299193151537295E-2</v>
      </c>
      <c r="E2143" s="67">
        <f>'Growth Index'!E2143/MAX('Growth Index'!E$3:E2143)-1</f>
        <v>-2.3779207494436516E-2</v>
      </c>
    </row>
    <row r="2144" spans="1:5" x14ac:dyDescent="0.25">
      <c r="A2144" s="60">
        <f>'Daily Prices'!A2144</f>
        <v>45583</v>
      </c>
      <c r="B2144" s="68">
        <f>'Growth Index'!B2144/MAX('Growth Index'!B$3:B2144)-1</f>
        <v>-5.3722954858630323E-2</v>
      </c>
      <c r="C2144" s="68">
        <f>'Growth Index'!C2144/MAX('Growth Index'!C$3:C2144)-1</f>
        <v>0</v>
      </c>
      <c r="D2144" s="68">
        <f>'Growth Index'!D2144/MAX('Growth Index'!D$3:D2144)-1</f>
        <v>-3.4827720676304241E-2</v>
      </c>
      <c r="E2144" s="68">
        <f>'Growth Index'!E2144/MAX('Growth Index'!E$3:E2144)-1</f>
        <v>-1.7262774211180942E-2</v>
      </c>
    </row>
    <row r="2145" spans="1:5" x14ac:dyDescent="0.25">
      <c r="A2145" s="63">
        <f>'Daily Prices'!A2145</f>
        <v>45586</v>
      </c>
      <c r="B2145" s="67">
        <f>'Growth Index'!B2145/MAX('Growth Index'!B$3:B2145)-1</f>
        <v>-5.4579004736001191E-2</v>
      </c>
      <c r="C2145" s="67">
        <f>'Growth Index'!C2145/MAX('Growth Index'!C$3:C2145)-1</f>
        <v>0</v>
      </c>
      <c r="D2145" s="67">
        <f>'Growth Index'!D2145/MAX('Growth Index'!D$3:D2145)-1</f>
        <v>-3.7673973798315941E-2</v>
      </c>
      <c r="E2145" s="67">
        <f>'Growth Index'!E2145/MAX('Growth Index'!E$3:E2145)-1</f>
        <v>-1.5092687790194459E-2</v>
      </c>
    </row>
    <row r="2146" spans="1:5" x14ac:dyDescent="0.25">
      <c r="A2146" s="60">
        <f>'Daily Prices'!A2146</f>
        <v>45587</v>
      </c>
      <c r="B2146" s="68">
        <f>'Growth Index'!B2146/MAX('Growth Index'!B$3:B2146)-1</f>
        <v>-6.5420011994949956E-2</v>
      </c>
      <c r="C2146" s="68">
        <f>'Growth Index'!C2146/MAX('Growth Index'!C$3:C2146)-1</f>
        <v>0</v>
      </c>
      <c r="D2146" s="68">
        <f>'Growth Index'!D2146/MAX('Growth Index'!D$3:D2146)-1</f>
        <v>-4.9098446654225136E-2</v>
      </c>
      <c r="E2146" s="68">
        <f>'Growth Index'!E2146/MAX('Growth Index'!E$3:E2146)-1</f>
        <v>-2.1733392961675424E-2</v>
      </c>
    </row>
    <row r="2147" spans="1:5" x14ac:dyDescent="0.25">
      <c r="A2147" s="63">
        <f>'Daily Prices'!A2147</f>
        <v>45588</v>
      </c>
      <c r="B2147" s="67">
        <f>'Growth Index'!B2147/MAX('Growth Index'!B$3:B2147)-1</f>
        <v>-6.7036347868472679E-2</v>
      </c>
      <c r="C2147" s="67">
        <f>'Growth Index'!C2147/MAX('Growth Index'!C$3:C2147)-1</f>
        <v>-7.0801902820760709E-4</v>
      </c>
      <c r="D2147" s="67">
        <f>'Growth Index'!D2147/MAX('Growth Index'!D$3:D2147)-1</f>
        <v>-5.0095169122494343E-2</v>
      </c>
      <c r="E2147" s="67">
        <f>'Growth Index'!E2147/MAX('Growth Index'!E$3:E2147)-1</f>
        <v>-2.2825634638504066E-2</v>
      </c>
    </row>
    <row r="2148" spans="1:5" x14ac:dyDescent="0.25">
      <c r="A2148" s="60">
        <f>'Daily Prices'!A2148</f>
        <v>45589</v>
      </c>
      <c r="B2148" s="68">
        <f>'Growth Index'!B2148/MAX('Growth Index'!B$3:B2148)-1</f>
        <v>-6.7232302671648703E-2</v>
      </c>
      <c r="C2148" s="68">
        <f>'Growth Index'!C2148/MAX('Growth Index'!C$3:C2148)-1</f>
        <v>-2.3924107243936676E-3</v>
      </c>
      <c r="D2148" s="68">
        <f>'Growth Index'!D2148/MAX('Growth Index'!D$3:D2148)-1</f>
        <v>-4.889557393944477E-2</v>
      </c>
      <c r="E2148" s="68">
        <f>'Growth Index'!E2148/MAX('Growth Index'!E$3:E2148)-1</f>
        <v>-2.3175841222299987E-2</v>
      </c>
    </row>
    <row r="2149" spans="1:5" x14ac:dyDescent="0.25">
      <c r="A2149" s="63">
        <f>'Daily Prices'!A2149</f>
        <v>45590</v>
      </c>
      <c r="B2149" s="67">
        <f>'Growth Index'!B2149/MAX('Growth Index'!B$3:B2149)-1</f>
        <v>-7.4954809234154318E-2</v>
      </c>
      <c r="C2149" s="67">
        <f>'Growth Index'!C2149/MAX('Growth Index'!C$3:C2149)-1</f>
        <v>-1.7374105529522899E-3</v>
      </c>
      <c r="D2149" s="67">
        <f>'Growth Index'!D2149/MAX('Growth Index'!D$3:D2149)-1</f>
        <v>-5.2604384278989502E-2</v>
      </c>
      <c r="E2149" s="67">
        <f>'Growth Index'!E2149/MAX('Growth Index'!E$3:E2149)-1</f>
        <v>-2.6488207372324157E-2</v>
      </c>
    </row>
    <row r="2150" spans="1:5" x14ac:dyDescent="0.25">
      <c r="A2150" s="60">
        <f>'Daily Prices'!A2150</f>
        <v>45593</v>
      </c>
      <c r="B2150" s="68">
        <f>'Growth Index'!B2150/MAX('Growth Index'!B$3:B2150)-1</f>
        <v>-6.7932707116770685E-2</v>
      </c>
      <c r="C2150" s="68">
        <f>'Growth Index'!C2150/MAX('Growth Index'!C$3:C2150)-1</f>
        <v>0</v>
      </c>
      <c r="D2150" s="68">
        <f>'Growth Index'!D2150/MAX('Growth Index'!D$3:D2150)-1</f>
        <v>-5.0185231609147452E-2</v>
      </c>
      <c r="E2150" s="68">
        <f>'Growth Index'!E2150/MAX('Growth Index'!E$3:E2150)-1</f>
        <v>-2.216193146421841E-2</v>
      </c>
    </row>
    <row r="2151" spans="1:5" x14ac:dyDescent="0.25">
      <c r="A2151" s="63">
        <f>'Daily Prices'!A2151</f>
        <v>45594</v>
      </c>
      <c r="B2151" s="67">
        <f>'Growth Index'!B2151/MAX('Growth Index'!B$3:B2151)-1</f>
        <v>-6.3692184595482315E-2</v>
      </c>
      <c r="C2151" s="67">
        <f>'Growth Index'!C2151/MAX('Growth Index'!C$3:C2151)-1</f>
        <v>0</v>
      </c>
      <c r="D2151" s="67">
        <f>'Growth Index'!D2151/MAX('Growth Index'!D$3:D2151)-1</f>
        <v>-4.4673778817674648E-2</v>
      </c>
      <c r="E2151" s="67">
        <f>'Growth Index'!E2151/MAX('Growth Index'!E$3:E2151)-1</f>
        <v>-1.5245044413680686E-2</v>
      </c>
    </row>
    <row r="2152" spans="1:5" x14ac:dyDescent="0.25">
      <c r="A2152" s="60">
        <f>'Daily Prices'!A2152</f>
        <v>45595</v>
      </c>
      <c r="B2152" s="68">
        <f>'Growth Index'!B2152/MAX('Growth Index'!B$3:B2152)-1</f>
        <v>-6.866503285563208E-2</v>
      </c>
      <c r="C2152" s="68">
        <f>'Growth Index'!C2152/MAX('Growth Index'!C$3:C2152)-1</f>
        <v>0</v>
      </c>
      <c r="D2152" s="68">
        <f>'Growth Index'!D2152/MAX('Growth Index'!D$3:D2152)-1</f>
        <v>-5.1776180793478455E-2</v>
      </c>
      <c r="E2152" s="68">
        <f>'Growth Index'!E2152/MAX('Growth Index'!E$3:E2152)-1</f>
        <v>-1.7650290904933641E-2</v>
      </c>
    </row>
    <row r="2153" spans="1:5" x14ac:dyDescent="0.25">
      <c r="A2153" s="63">
        <f>'Daily Prices'!A2153</f>
        <v>45596</v>
      </c>
      <c r="B2153" s="67">
        <f>'Growth Index'!B2153/MAX('Growth Index'!B$3:B2153)-1</f>
        <v>-7.5108940152467052E-2</v>
      </c>
      <c r="C2153" s="67">
        <f>'Growth Index'!C2153/MAX('Growth Index'!C$3:C2153)-1</f>
        <v>-1.5820378492689358E-2</v>
      </c>
      <c r="D2153" s="67">
        <f>'Growth Index'!D2153/MAX('Growth Index'!D$3:D2153)-1</f>
        <v>-5.1490209186373703E-2</v>
      </c>
      <c r="E2153" s="67">
        <f>'Growth Index'!E2153/MAX('Growth Index'!E$3:E2153)-1</f>
        <v>-2.5816933033145584E-2</v>
      </c>
    </row>
    <row r="2154" spans="1:5" x14ac:dyDescent="0.25">
      <c r="A2154" s="60">
        <f>'Daily Prices'!A2154</f>
        <v>45597</v>
      </c>
      <c r="B2154" s="68">
        <f>'Growth Index'!B2154/MAX('Growth Index'!B$3:B2154)-1</f>
        <v>-7.1205455232598913E-2</v>
      </c>
      <c r="C2154" s="68">
        <f>'Growth Index'!C2154/MAX('Growth Index'!C$3:C2154)-1</f>
        <v>-1.2158592737292584E-2</v>
      </c>
      <c r="D2154" s="68">
        <f>'Growth Index'!D2154/MAX('Growth Index'!D$3:D2154)-1</f>
        <v>-5.9397100793538771E-2</v>
      </c>
      <c r="E2154" s="68">
        <f>'Growth Index'!E2154/MAX('Growth Index'!E$3:E2154)-1</f>
        <v>-2.5569912065060207E-2</v>
      </c>
    </row>
    <row r="2155" spans="1:5" x14ac:dyDescent="0.25">
      <c r="A2155" s="63">
        <f>'Daily Prices'!A2155</f>
        <v>45602</v>
      </c>
      <c r="B2155" s="67">
        <f>'Growth Index'!B2155/MAX('Growth Index'!B$3:B2155)-1</f>
        <v>-6.3586168619923611E-2</v>
      </c>
      <c r="C2155" s="67">
        <f>'Growth Index'!C2155/MAX('Growth Index'!C$3:C2155)-1</f>
        <v>-4.0058112548499891E-2</v>
      </c>
      <c r="D2155" s="67">
        <f>'Growth Index'!D2155/MAX('Growth Index'!D$3:D2155)-1</f>
        <v>-6.7238079602025991E-2</v>
      </c>
      <c r="E2155" s="67">
        <f>'Growth Index'!E2155/MAX('Growth Index'!E$3:E2155)-1</f>
        <v>-3.6617003824019445E-2</v>
      </c>
    </row>
    <row r="2156" spans="1:5" x14ac:dyDescent="0.25">
      <c r="A2156" s="60">
        <f>'Daily Prices'!A2156</f>
        <v>45603</v>
      </c>
      <c r="B2156" s="68">
        <f>'Growth Index'!B2156/MAX('Growth Index'!B$3:B2156)-1</f>
        <v>-7.3329619279156599E-2</v>
      </c>
      <c r="C2156" s="68">
        <f>'Growth Index'!C2156/MAX('Growth Index'!C$3:C2156)-1</f>
        <v>-2.8649813462538254E-2</v>
      </c>
      <c r="D2156" s="68">
        <f>'Growth Index'!D2156/MAX('Growth Index'!D$3:D2156)-1</f>
        <v>-7.5013695068846697E-2</v>
      </c>
      <c r="E2156" s="68">
        <f>'Growth Index'!E2156/MAX('Growth Index'!E$3:E2156)-1</f>
        <v>-3.7453808969210245E-2</v>
      </c>
    </row>
    <row r="2157" spans="1:5" x14ac:dyDescent="0.25">
      <c r="A2157" s="63">
        <f>'Daily Prices'!A2157</f>
        <v>45607</v>
      </c>
      <c r="B2157" s="67">
        <f>'Growth Index'!B2157/MAX('Growth Index'!B$3:B2157)-1</f>
        <v>-7.3861330171960171E-2</v>
      </c>
      <c r="C2157" s="67">
        <f>'Growth Index'!C2157/MAX('Growth Index'!C$3:C2157)-1</f>
        <v>-5.159192432834625E-2</v>
      </c>
      <c r="D2157" s="67">
        <f>'Growth Index'!D2157/MAX('Growth Index'!D$3:D2157)-1</f>
        <v>-4.7609165947095411E-2</v>
      </c>
      <c r="E2157" s="67">
        <f>'Growth Index'!E2157/MAX('Growth Index'!E$3:E2157)-1</f>
        <v>-3.8157971958552195E-2</v>
      </c>
    </row>
    <row r="2158" spans="1:5" x14ac:dyDescent="0.25">
      <c r="A2158" s="60">
        <f>'Daily Prices'!A2158</f>
        <v>45608</v>
      </c>
      <c r="B2158" s="68">
        <f>'Growth Index'!B2158/MAX('Growth Index'!B$3:B2158)-1</f>
        <v>-8.3425718683463157E-2</v>
      </c>
      <c r="C2158" s="68">
        <f>'Growth Index'!C2158/MAX('Growth Index'!C$3:C2158)-1</f>
        <v>-5.8229414002551327E-2</v>
      </c>
      <c r="D2158" s="68">
        <f>'Growth Index'!D2158/MAX('Growth Index'!D$3:D2158)-1</f>
        <v>-3.2817098873754946E-2</v>
      </c>
      <c r="E2158" s="68">
        <f>'Growth Index'!E2158/MAX('Growth Index'!E$3:E2158)-1</f>
        <v>-3.93488485502691E-2</v>
      </c>
    </row>
    <row r="2159" spans="1:5" x14ac:dyDescent="0.25">
      <c r="A2159" s="63">
        <f>'Daily Prices'!A2159</f>
        <v>45609</v>
      </c>
      <c r="B2159" s="67">
        <f>'Growth Index'!B2159/MAX('Growth Index'!B$3:B2159)-1</f>
        <v>-9.4892103697138075E-2</v>
      </c>
      <c r="C2159" s="67">
        <f>'Growth Index'!C2159/MAX('Growth Index'!C$3:C2159)-1</f>
        <v>-6.080636255180627E-2</v>
      </c>
      <c r="D2159" s="67">
        <f>'Growth Index'!D2159/MAX('Growth Index'!D$3:D2159)-1</f>
        <v>-7.19260373434355E-2</v>
      </c>
      <c r="E2159" s="67">
        <f>'Growth Index'!E2159/MAX('Growth Index'!E$3:E2159)-1</f>
        <v>-5.5659075897709465E-2</v>
      </c>
    </row>
    <row r="2160" spans="1:5" x14ac:dyDescent="0.25">
      <c r="A2160" s="60">
        <f>'Daily Prices'!A2160</f>
        <v>45610</v>
      </c>
      <c r="B2160" s="68">
        <f>'Growth Index'!B2160/MAX('Growth Index'!B$3:B2160)-1</f>
        <v>-9.618107155822031E-2</v>
      </c>
      <c r="C2160" s="68">
        <f>'Growth Index'!C2160/MAX('Growth Index'!C$3:C2160)-1</f>
        <v>-7.1811967943578692E-2</v>
      </c>
      <c r="D2160" s="68">
        <f>'Growth Index'!D2160/MAX('Growth Index'!D$3:D2160)-1</f>
        <v>-6.8994828370611994E-2</v>
      </c>
      <c r="E2160" s="68">
        <f>'Growth Index'!E2160/MAX('Growth Index'!E$3:E2160)-1</f>
        <v>-5.9594120785047E-2</v>
      </c>
    </row>
    <row r="2161" spans="1:5" x14ac:dyDescent="0.25">
      <c r="A2161" s="63">
        <f>'Daily Prices'!A2161</f>
        <v>45614</v>
      </c>
      <c r="B2161" s="67">
        <f>'Growth Index'!B2161/MAX('Growth Index'!B$3:B2161)-1</f>
        <v>-9.8992242426614752E-2</v>
      </c>
      <c r="C2161" s="67">
        <f>'Growth Index'!C2161/MAX('Growth Index'!C$3:C2161)-1</f>
        <v>-5.7970511965507288E-2</v>
      </c>
      <c r="D2161" s="67">
        <f>'Growth Index'!D2161/MAX('Growth Index'!D$3:D2161)-1</f>
        <v>-7.2898619351364657E-2</v>
      </c>
      <c r="E2161" s="67">
        <f>'Growth Index'!E2161/MAX('Growth Index'!E$3:E2161)-1</f>
        <v>-5.6045112876716652E-2</v>
      </c>
    </row>
    <row r="2162" spans="1:5" x14ac:dyDescent="0.25">
      <c r="A2162" s="60">
        <f>'Daily Prices'!A2162</f>
        <v>45615</v>
      </c>
      <c r="B2162" s="68">
        <f>'Growth Index'!B2162/MAX('Growth Index'!B$3:B2162)-1</f>
        <v>-9.6203556265124557E-2</v>
      </c>
      <c r="C2162" s="68">
        <f>'Growth Index'!C2162/MAX('Growth Index'!C$3:C2162)-1</f>
        <v>-5.2365377040859751E-2</v>
      </c>
      <c r="D2162" s="68">
        <f>'Growth Index'!D2162/MAX('Growth Index'!D$3:D2162)-1</f>
        <v>-6.9960446784212316E-2</v>
      </c>
      <c r="E2162" s="68">
        <f>'Growth Index'!E2162/MAX('Growth Index'!E$3:E2162)-1</f>
        <v>-5.2024517764299061E-2</v>
      </c>
    </row>
    <row r="2163" spans="1:5" x14ac:dyDescent="0.25">
      <c r="A2163" s="63">
        <f>'Daily Prices'!A2163</f>
        <v>45617</v>
      </c>
      <c r="B2163" s="67">
        <f>'Growth Index'!B2163/MAX('Growth Index'!B$3:B2163)-1</f>
        <v>-0.10112677506858414</v>
      </c>
      <c r="C2163" s="67">
        <f>'Growth Index'!C2163/MAX('Growth Index'!C$3:C2163)-1</f>
        <v>-3.5984900292107325E-2</v>
      </c>
      <c r="D2163" s="67">
        <f>'Growth Index'!D2163/MAX('Growth Index'!D$3:D2163)-1</f>
        <v>-7.2707816866754205E-2</v>
      </c>
      <c r="E2163" s="67">
        <f>'Growth Index'!E2163/MAX('Growth Index'!E$3:E2163)-1</f>
        <v>-4.7859238434137974E-2</v>
      </c>
    </row>
    <row r="2164" spans="1:5" x14ac:dyDescent="0.25">
      <c r="A2164" s="60">
        <f>'Daily Prices'!A2164</f>
        <v>45618</v>
      </c>
      <c r="B2164" s="68">
        <f>'Growth Index'!B2164/MAX('Growth Index'!B$3:B2164)-1</f>
        <v>-7.8277186806672838E-2</v>
      </c>
      <c r="C2164" s="68">
        <f>'Growth Index'!C2164/MAX('Growth Index'!C$3:C2164)-1</f>
        <v>-2.5777618989094475E-2</v>
      </c>
      <c r="D2164" s="68">
        <f>'Growth Index'!D2164/MAX('Growth Index'!D$3:D2164)-1</f>
        <v>-5.912462976890176E-2</v>
      </c>
      <c r="E2164" s="68">
        <f>'Growth Index'!E2164/MAX('Growth Index'!E$3:E2164)-1</f>
        <v>-3.2381366297952519E-2</v>
      </c>
    </row>
    <row r="2165" spans="1:5" x14ac:dyDescent="0.25">
      <c r="A2165" s="63">
        <f>'Daily Prices'!A2165</f>
        <v>45621</v>
      </c>
      <c r="B2165" s="67">
        <f>'Growth Index'!B2165/MAX('Growth Index'!B$3:B2165)-1</f>
        <v>-6.6711659380689348E-2</v>
      </c>
      <c r="C2165" s="67">
        <f>'Growth Index'!C2165/MAX('Growth Index'!C$3:C2165)-1</f>
        <v>-4.9210350927413438E-2</v>
      </c>
      <c r="D2165" s="67">
        <f>'Growth Index'!D2165/MAX('Growth Index'!D$3:D2165)-1</f>
        <v>-4.7879353407054848E-2</v>
      </c>
      <c r="E2165" s="67">
        <f>'Growth Index'!E2165/MAX('Growth Index'!E$3:E2165)-1</f>
        <v>-3.4579026043426331E-2</v>
      </c>
    </row>
    <row r="2166" spans="1:5" x14ac:dyDescent="0.25">
      <c r="A2166" s="60">
        <f>'Daily Prices'!A2166</f>
        <v>45622</v>
      </c>
      <c r="B2166" s="68">
        <f>'Growth Index'!B2166/MAX('Growth Index'!B$3:B2166)-1</f>
        <v>-6.7944124221830937E-2</v>
      </c>
      <c r="C2166" s="68">
        <f>'Growth Index'!C2166/MAX('Growth Index'!C$3:C2166)-1</f>
        <v>-5.3787540313782967E-2</v>
      </c>
      <c r="D2166" s="68">
        <f>'Growth Index'!D2166/MAX('Growth Index'!D$3:D2166)-1</f>
        <v>-4.7806467786412843E-2</v>
      </c>
      <c r="E2166" s="68">
        <f>'Growth Index'!E2166/MAX('Growth Index'!E$3:E2166)-1</f>
        <v>-3.6798374677295409E-2</v>
      </c>
    </row>
    <row r="2167" spans="1:5" x14ac:dyDescent="0.25">
      <c r="A2167" s="63">
        <f>'Daily Prices'!A2167</f>
        <v>45623</v>
      </c>
      <c r="B2167" s="67">
        <f>'Growth Index'!B2167/MAX('Growth Index'!B$3:B2167)-1</f>
        <v>-6.5264366562700848E-2</v>
      </c>
      <c r="C2167" s="67">
        <f>'Growth Index'!C2167/MAX('Growth Index'!C$3:C2167)-1</f>
        <v>-4.552574857384506E-2</v>
      </c>
      <c r="D2167" s="67">
        <f>'Growth Index'!D2167/MAX('Growth Index'!D$3:D2167)-1</f>
        <v>-4.5998718698643692E-2</v>
      </c>
      <c r="E2167" s="67">
        <f>'Growth Index'!E2167/MAX('Growth Index'!E$3:E2167)-1</f>
        <v>-3.2054936170643811E-2</v>
      </c>
    </row>
    <row r="2168" spans="1:5" x14ac:dyDescent="0.25">
      <c r="A2168" s="60">
        <f>'Daily Prices'!A2168</f>
        <v>45624</v>
      </c>
      <c r="B2168" s="68">
        <f>'Growth Index'!B2168/MAX('Growth Index'!B$3:B2168)-1</f>
        <v>-7.9131955172251134E-2</v>
      </c>
      <c r="C2168" s="68">
        <f>'Growth Index'!C2168/MAX('Growth Index'!C$3:C2168)-1</f>
        <v>-4.4791122605311262E-2</v>
      </c>
      <c r="D2168" s="68">
        <f>'Growth Index'!D2168/MAX('Growth Index'!D$3:D2168)-1</f>
        <v>-5.7233781788808225E-2</v>
      </c>
      <c r="E2168" s="68">
        <f>'Growth Index'!E2168/MAX('Growth Index'!E$3:E2168)-1</f>
        <v>-3.9484804884215574E-2</v>
      </c>
    </row>
    <row r="2169" spans="1:5" x14ac:dyDescent="0.25">
      <c r="A2169" s="63">
        <f>'Daily Prices'!A2169</f>
        <v>45625</v>
      </c>
      <c r="B2169" s="67">
        <f>'Growth Index'!B2169/MAX('Growth Index'!B$3:B2169)-1</f>
        <v>-7.0288941298837782E-2</v>
      </c>
      <c r="C2169" s="67">
        <f>'Growth Index'!C2169/MAX('Growth Index'!C$3:C2169)-1</f>
        <v>-4.0511447960583036E-2</v>
      </c>
      <c r="D2169" s="67">
        <f>'Growth Index'!D2169/MAX('Growth Index'!D$3:D2169)-1</f>
        <v>-4.7826894329777381E-2</v>
      </c>
      <c r="E2169" s="67">
        <f>'Growth Index'!E2169/MAX('Growth Index'!E$3:E2169)-1</f>
        <v>-3.2121106939409949E-2</v>
      </c>
    </row>
    <row r="2170" spans="1:5" x14ac:dyDescent="0.25">
      <c r="A2170" s="60">
        <f>'Daily Prices'!A2170</f>
        <v>45628</v>
      </c>
      <c r="B2170" s="68">
        <f>'Growth Index'!B2170/MAX('Growth Index'!B$3:B2170)-1</f>
        <v>-6.5101265061840885E-2</v>
      </c>
      <c r="C2170" s="68">
        <f>'Growth Index'!C2170/MAX('Growth Index'!C$3:C2170)-1</f>
        <v>-4.1519145373279942E-2</v>
      </c>
      <c r="D2170" s="68">
        <f>'Growth Index'!D2170/MAX('Growth Index'!D$3:D2170)-1</f>
        <v>-4.4115926055198096E-2</v>
      </c>
      <c r="E2170" s="68">
        <f>'Growth Index'!E2170/MAX('Growth Index'!E$3:E2170)-1</f>
        <v>-2.9775862366006489E-2</v>
      </c>
    </row>
    <row r="2171" spans="1:5" x14ac:dyDescent="0.25">
      <c r="A2171" s="63">
        <f>'Daily Prices'!A2171</f>
        <v>45629</v>
      </c>
      <c r="B2171" s="67">
        <f>'Growth Index'!B2171/MAX('Growth Index'!B$3:B2171)-1</f>
        <v>-5.8138345489055054E-2</v>
      </c>
      <c r="C2171" s="67">
        <f>'Growth Index'!C2171/MAX('Growth Index'!C$3:C2171)-1</f>
        <v>-4.244311057955108E-2</v>
      </c>
      <c r="D2171" s="67">
        <f>'Growth Index'!D2171/MAX('Growth Index'!D$3:D2171)-1</f>
        <v>-4.0390494774412145E-2</v>
      </c>
      <c r="E2171" s="67">
        <f>'Growth Index'!E2171/MAX('Growth Index'!E$3:E2171)-1</f>
        <v>-2.6847776061020401E-2</v>
      </c>
    </row>
    <row r="2172" spans="1:5" x14ac:dyDescent="0.25">
      <c r="A2172" s="60">
        <f>'Daily Prices'!A2172</f>
        <v>45630</v>
      </c>
      <c r="B2172" s="68">
        <f>'Growth Index'!B2172/MAX('Growth Index'!B$3:B2172)-1</f>
        <v>-5.6850076634405111E-2</v>
      </c>
      <c r="C2172" s="68">
        <f>'Growth Index'!C2172/MAX('Growth Index'!C$3:C2172)-1</f>
        <v>-3.9231449645501737E-2</v>
      </c>
      <c r="D2172" s="68">
        <f>'Growth Index'!D2172/MAX('Growth Index'!D$3:D2172)-1</f>
        <v>-3.6650544119778639E-2</v>
      </c>
      <c r="E2172" s="68">
        <f>'Growth Index'!E2172/MAX('Growth Index'!E$3:E2172)-1</f>
        <v>-2.4005049073365425E-2</v>
      </c>
    </row>
    <row r="2173" spans="1:5" x14ac:dyDescent="0.25">
      <c r="A2173" s="63">
        <f>'Daily Prices'!A2173</f>
        <v>45632</v>
      </c>
      <c r="B2173" s="67">
        <f>'Growth Index'!B2173/MAX('Growth Index'!B$3:B2173)-1</f>
        <v>-5.0399179273247441E-2</v>
      </c>
      <c r="C2173" s="67">
        <f>'Growth Index'!C2173/MAX('Growth Index'!C$3:C2173)-1</f>
        <v>-4.3709795645043181E-2</v>
      </c>
      <c r="D2173" s="67">
        <f>'Growth Index'!D2173/MAX('Growth Index'!D$3:D2173)-1</f>
        <v>-3.2896017503960095E-2</v>
      </c>
      <c r="E2173" s="67">
        <f>'Growth Index'!E2173/MAX('Growth Index'!E$3:E2173)-1</f>
        <v>-2.2680969027318532E-2</v>
      </c>
    </row>
    <row r="2174" spans="1:5" x14ac:dyDescent="0.25">
      <c r="A2174" s="60">
        <f>'Daily Prices'!A2174</f>
        <v>45635</v>
      </c>
      <c r="B2174" s="68">
        <f>'Growth Index'!B2174/MAX('Growth Index'!B$3:B2174)-1</f>
        <v>-5.0417702943702181E-2</v>
      </c>
      <c r="C2174" s="68">
        <f>'Growth Index'!C2174/MAX('Growth Index'!C$3:C2174)-1</f>
        <v>-2.947553459225305E-2</v>
      </c>
      <c r="D2174" s="68">
        <f>'Growth Index'!D2174/MAX('Growth Index'!D$3:D2174)-1</f>
        <v>-2.9126858119086885E-2</v>
      </c>
      <c r="E2174" s="68">
        <f>'Growth Index'!E2174/MAX('Growth Index'!E$3:E2174)-1</f>
        <v>-1.5725087971189766E-2</v>
      </c>
    </row>
    <row r="2175" spans="1:5" x14ac:dyDescent="0.25">
      <c r="A2175" s="63">
        <f>'Daily Prices'!A2175</f>
        <v>45637</v>
      </c>
      <c r="B2175" s="67">
        <f>'Growth Index'!B2175/MAX('Growth Index'!B$3:B2175)-1</f>
        <v>-5.0211729048330489E-2</v>
      </c>
      <c r="C2175" s="67">
        <f>'Growth Index'!C2175/MAX('Growth Index'!C$3:C2175)-1</f>
        <v>-1.739677854462307E-2</v>
      </c>
      <c r="D2175" s="67">
        <f>'Growth Index'!D2175/MAX('Growth Index'!D$3:D2175)-1</f>
        <v>-5.8977001569129994E-2</v>
      </c>
      <c r="E2175" s="67">
        <f>'Growth Index'!E2175/MAX('Growth Index'!E$3:E2175)-1</f>
        <v>-1.9839739774317189E-2</v>
      </c>
    </row>
    <row r="2176" spans="1:5" x14ac:dyDescent="0.25">
      <c r="A2176" s="60">
        <f>'Daily Prices'!A2176</f>
        <v>45638</v>
      </c>
      <c r="B2176" s="68">
        <f>'Growth Index'!B2176/MAX('Growth Index'!B$3:B2176)-1</f>
        <v>-5.2963251367838859E-2</v>
      </c>
      <c r="C2176" s="68">
        <f>'Growth Index'!C2176/MAX('Growth Index'!C$3:C2176)-1</f>
        <v>-2.4934903132410979E-2</v>
      </c>
      <c r="D2176" s="68">
        <f>'Growth Index'!D2176/MAX('Growth Index'!D$3:D2176)-1</f>
        <v>-3.6704641467739996E-2</v>
      </c>
      <c r="E2176" s="68">
        <f>'Growth Index'!E2176/MAX('Growth Index'!E$3:E2176)-1</f>
        <v>-1.6739744823608294E-2</v>
      </c>
    </row>
    <row r="2177" spans="1:5" x14ac:dyDescent="0.25">
      <c r="A2177" s="63">
        <f>'Daily Prices'!A2177</f>
        <v>45639</v>
      </c>
      <c r="B2177" s="67">
        <f>'Growth Index'!B2177/MAX('Growth Index'!B$3:B2177)-1</f>
        <v>-4.3140346977472932E-2</v>
      </c>
      <c r="C2177" s="67">
        <f>'Growth Index'!C2177/MAX('Growth Index'!C$3:C2177)-1</f>
        <v>-3.4576778002676334E-2</v>
      </c>
      <c r="D2177" s="67">
        <f>'Growth Index'!D2177/MAX('Growth Index'!D$3:D2177)-1</f>
        <v>-3.1071557895323232E-2</v>
      </c>
      <c r="E2177" s="67">
        <f>'Growth Index'!E2177/MAX('Growth Index'!E$3:E2177)-1</f>
        <v>-1.5844372764230674E-2</v>
      </c>
    </row>
    <row r="2178" spans="1:5" x14ac:dyDescent="0.25">
      <c r="A2178" s="60">
        <f>'Daily Prices'!A2178</f>
        <v>45642</v>
      </c>
      <c r="B2178" s="68">
        <f>'Growth Index'!B2178/MAX('Growth Index'!B$3:B2178)-1</f>
        <v>-4.7620395702881235E-2</v>
      </c>
      <c r="C2178" s="68">
        <f>'Growth Index'!C2178/MAX('Growth Index'!C$3:C2178)-1</f>
        <v>-3.5270779296415422E-2</v>
      </c>
      <c r="D2178" s="68">
        <f>'Growth Index'!D2178/MAX('Growth Index'!D$3:D2178)-1</f>
        <v>-3.1343138074148347E-2</v>
      </c>
      <c r="E2178" s="68">
        <f>'Growth Index'!E2178/MAX('Growth Index'!E$3:E2178)-1</f>
        <v>-1.7592468924104154E-2</v>
      </c>
    </row>
    <row r="2179" spans="1:5" x14ac:dyDescent="0.25">
      <c r="A2179" s="63">
        <f>'Daily Prices'!A2179</f>
        <v>45643</v>
      </c>
      <c r="B2179" s="67">
        <f>'Growth Index'!B2179/MAX('Growth Index'!B$3:B2179)-1</f>
        <v>-6.0017507781106594E-2</v>
      </c>
      <c r="C2179" s="67">
        <f>'Growth Index'!C2179/MAX('Growth Index'!C$3:C2179)-1</f>
        <v>-4.1799408540693306E-2</v>
      </c>
      <c r="D2179" s="67">
        <f>'Growth Index'!D2179/MAX('Growth Index'!D$3:D2179)-1</f>
        <v>-3.907272777917048E-2</v>
      </c>
      <c r="E2179" s="67">
        <f>'Growth Index'!E2179/MAX('Growth Index'!E$3:E2179)-1</f>
        <v>-2.6439964844594543E-2</v>
      </c>
    </row>
    <row r="2180" spans="1:5" x14ac:dyDescent="0.25">
      <c r="A2180" s="60">
        <f>'Daily Prices'!A2180</f>
        <v>45644</v>
      </c>
      <c r="B2180" s="68">
        <f>'Growth Index'!B2180/MAX('Growth Index'!B$3:B2180)-1</f>
        <v>-6.5868774124459462E-2</v>
      </c>
      <c r="C2180" s="68">
        <f>'Growth Index'!C2180/MAX('Growth Index'!C$3:C2180)-1</f>
        <v>-4.1961307929597957E-2</v>
      </c>
      <c r="D2180" s="68">
        <f>'Growth Index'!D2180/MAX('Growth Index'!D$3:D2180)-1</f>
        <v>-4.3833505101993464E-2</v>
      </c>
      <c r="E2180" s="68">
        <f>'Growth Index'!E2180/MAX('Growth Index'!E$3:E2180)-1</f>
        <v>-2.9770856657181488E-2</v>
      </c>
    </row>
    <row r="2181" spans="1:5" x14ac:dyDescent="0.25">
      <c r="A2181" s="63">
        <f>'Daily Prices'!A2181</f>
        <v>45645</v>
      </c>
      <c r="B2181" s="67">
        <f>'Growth Index'!B2181/MAX('Growth Index'!B$3:B2181)-1</f>
        <v>-7.7101224985472228E-2</v>
      </c>
      <c r="C2181" s="67">
        <f>'Growth Index'!C2181/MAX('Growth Index'!C$3:C2181)-1</f>
        <v>-5.5513425470438471E-2</v>
      </c>
      <c r="D2181" s="67">
        <f>'Growth Index'!D2181/MAX('Growth Index'!D$3:D2181)-1</f>
        <v>-4.961189567607216E-2</v>
      </c>
      <c r="E2181" s="67">
        <f>'Growth Index'!E2181/MAX('Growth Index'!E$3:E2181)-1</f>
        <v>-4.0519646138805543E-2</v>
      </c>
    </row>
    <row r="2182" spans="1:5" x14ac:dyDescent="0.25">
      <c r="A2182" s="60">
        <f>'Daily Prices'!A2182</f>
        <v>45646</v>
      </c>
      <c r="B2182" s="68">
        <f>'Growth Index'!B2182/MAX('Growth Index'!B$3:B2182)-1</f>
        <v>-9.0807110107027134E-2</v>
      </c>
      <c r="C2182" s="68">
        <f>'Growth Index'!C2182/MAX('Growth Index'!C$3:C2182)-1</f>
        <v>-4.8436341712504549E-2</v>
      </c>
      <c r="D2182" s="68">
        <f>'Growth Index'!D2182/MAX('Growth Index'!D$3:D2182)-1</f>
        <v>-6.319554701354646E-2</v>
      </c>
      <c r="E2182" s="68">
        <f>'Growth Index'!E2182/MAX('Growth Index'!E$3:E2182)-1</f>
        <v>-4.6032700780363922E-2</v>
      </c>
    </row>
    <row r="2183" spans="1:5" x14ac:dyDescent="0.25">
      <c r="A2183" s="63">
        <f>'Daily Prices'!A2183</f>
        <v>45649</v>
      </c>
      <c r="B2183" s="67">
        <f>'Growth Index'!B2183/MAX('Growth Index'!B$3:B2183)-1</f>
        <v>-8.4998599657113871E-2</v>
      </c>
      <c r="C2183" s="67">
        <f>'Growth Index'!C2183/MAX('Growth Index'!C$3:C2183)-1</f>
        <v>-4.7777699724750211E-2</v>
      </c>
      <c r="D2183" s="67">
        <f>'Growth Index'!D2183/MAX('Growth Index'!D$3:D2183)-1</f>
        <v>-5.8629750331931296E-2</v>
      </c>
      <c r="E2183" s="67">
        <f>'Growth Index'!E2183/MAX('Growth Index'!E$3:E2183)-1</f>
        <v>-4.2545377537621443E-2</v>
      </c>
    </row>
    <row r="2184" spans="1:5" x14ac:dyDescent="0.25">
      <c r="A2184" s="60">
        <f>'Daily Prices'!A2184</f>
        <v>45650</v>
      </c>
      <c r="B2184" s="68">
        <f>'Growth Index'!B2184/MAX('Growth Index'!B$3:B2184)-1</f>
        <v>-8.5782651871962323E-2</v>
      </c>
      <c r="C2184" s="68">
        <f>'Growth Index'!C2184/MAX('Growth Index'!C$3:C2184)-1</f>
        <v>-4.7777699724750211E-2</v>
      </c>
      <c r="D2184" s="68">
        <f>'Growth Index'!D2184/MAX('Growth Index'!D$3:D2184)-1</f>
        <v>-6.017752523142339E-2</v>
      </c>
      <c r="E2184" s="68">
        <f>'Growth Index'!E2184/MAX('Growth Index'!E$3:E2184)-1</f>
        <v>-4.3263772592072258E-2</v>
      </c>
    </row>
    <row r="2185" spans="1:5" x14ac:dyDescent="0.25">
      <c r="A2185" s="63">
        <f>'Daily Prices'!A2185</f>
        <v>45652</v>
      </c>
      <c r="B2185" s="67">
        <f>'Growth Index'!B2185/MAX('Growth Index'!B$3:B2185)-1</f>
        <v>-8.5787195413771999E-2</v>
      </c>
      <c r="C2185" s="67">
        <f>'Growth Index'!C2185/MAX('Growth Index'!C$3:C2185)-1</f>
        <v>-4.7777699724750211E-2</v>
      </c>
      <c r="D2185" s="67">
        <f>'Growth Index'!D2185/MAX('Growth Index'!D$3:D2185)-1</f>
        <v>-5.8390666926640855E-2</v>
      </c>
      <c r="E2185" s="67">
        <f>'Growth Index'!E2185/MAX('Growth Index'!E$3:E2185)-1</f>
        <v>-4.2719494263082858E-2</v>
      </c>
    </row>
    <row r="2186" spans="1:5" x14ac:dyDescent="0.25">
      <c r="A2186" s="60">
        <f>'Daily Prices'!A2186</f>
        <v>45653</v>
      </c>
      <c r="B2186" s="68">
        <f>'Growth Index'!B2186/MAX('Growth Index'!B$3:B2186)-1</f>
        <v>-8.314739762235257E-2</v>
      </c>
      <c r="C2186" s="68">
        <f>'Growth Index'!C2186/MAX('Growth Index'!C$3:C2186)-1</f>
        <v>-4.338295750800325E-2</v>
      </c>
      <c r="D2186" s="68">
        <f>'Growth Index'!D2186/MAX('Growth Index'!D$3:D2186)-1</f>
        <v>-5.59515519530559E-2</v>
      </c>
      <c r="E2186" s="68">
        <f>'Growth Index'!E2186/MAX('Growth Index'!E$3:E2186)-1</f>
        <v>-3.9379099851129529E-2</v>
      </c>
    </row>
    <row r="2187" spans="1:5" x14ac:dyDescent="0.25">
      <c r="A2187" s="63">
        <f>'Daily Prices'!A2187</f>
        <v>45656</v>
      </c>
      <c r="B2187" s="67">
        <f>'Growth Index'!B2187/MAX('Growth Index'!B$3:B2187)-1</f>
        <v>-8.8400896965053488E-2</v>
      </c>
      <c r="C2187" s="67">
        <f>'Growth Index'!C2187/MAX('Growth Index'!C$3:C2187)-1</f>
        <v>-4.5171984282488808E-2</v>
      </c>
      <c r="D2187" s="67">
        <f>'Growth Index'!D2187/MAX('Growth Index'!D$3:D2187)-1</f>
        <v>-6.0215592880420998E-2</v>
      </c>
      <c r="E2187" s="67">
        <f>'Growth Index'!E2187/MAX('Growth Index'!E$3:E2187)-1</f>
        <v>-4.3050660681236752E-2</v>
      </c>
    </row>
    <row r="2188" spans="1:5" x14ac:dyDescent="0.25">
      <c r="A2188" s="60">
        <f>'Daily Prices'!A2188</f>
        <v>45657</v>
      </c>
      <c r="B2188" s="68">
        <f>'Growth Index'!B2188/MAX('Growth Index'!B$3:B2188)-1</f>
        <v>-8.9672156663185398E-2</v>
      </c>
      <c r="C2188" s="68">
        <f>'Growth Index'!C2188/MAX('Growth Index'!C$3:C2188)-1</f>
        <v>-4.5171984282488808E-2</v>
      </c>
      <c r="D2188" s="68">
        <f>'Growth Index'!D2188/MAX('Growth Index'!D$3:D2188)-1</f>
        <v>-5.9379033081715327E-2</v>
      </c>
      <c r="E2188" s="68">
        <f>'Growth Index'!E2188/MAX('Growth Index'!E$3:E2188)-1</f>
        <v>-4.3195459573024508E-2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88"/>
  <sheetViews>
    <sheetView showGridLines="0" zoomScaleNormal="100" workbookViewId="0">
      <pane ySplit="2" topLeftCell="A3" activePane="bottomLeft" state="frozen"/>
      <selection pane="bottomLeft" sqref="A1:E1"/>
    </sheetView>
  </sheetViews>
  <sheetFormatPr defaultColWidth="8.7109375" defaultRowHeight="15" x14ac:dyDescent="0.25"/>
  <cols>
    <col min="1" max="1" width="13" customWidth="1"/>
    <col min="2" max="3" width="12" customWidth="1"/>
    <col min="4" max="5" width="13" customWidth="1"/>
  </cols>
  <sheetData>
    <row r="1" spans="1:5" ht="25.5" customHeight="1" x14ac:dyDescent="0.25">
      <c r="A1" s="2" t="s">
        <v>165</v>
      </c>
      <c r="B1" s="2"/>
      <c r="C1" s="2"/>
      <c r="D1" s="2"/>
      <c r="E1" s="2"/>
    </row>
    <row r="2" spans="1:5" x14ac:dyDescent="0.25">
      <c r="A2" s="14" t="s">
        <v>148</v>
      </c>
      <c r="B2" s="14" t="s">
        <v>76</v>
      </c>
      <c r="C2" s="14" t="s">
        <v>66</v>
      </c>
      <c r="D2" s="14" t="s">
        <v>41</v>
      </c>
      <c r="E2" s="14" t="s">
        <v>77</v>
      </c>
    </row>
    <row r="3" spans="1:5" x14ac:dyDescent="0.25">
      <c r="A3" s="63">
        <f>'Daily Prices'!A3</f>
        <v>42005</v>
      </c>
      <c r="B3" s="22"/>
      <c r="C3" s="22"/>
      <c r="D3" s="22"/>
      <c r="E3" s="22"/>
    </row>
    <row r="4" spans="1:5" x14ac:dyDescent="0.25">
      <c r="A4" s="60">
        <f>'Daily Prices'!A4</f>
        <v>42006</v>
      </c>
      <c r="B4" s="69">
        <f>'Daily Prices'!B4/'Daily Prices'!B3-1</f>
        <v>1.3827481483258852E-2</v>
      </c>
      <c r="C4" s="69">
        <f>'Daily Prices'!C4/'Daily Prices'!C3-1</f>
        <v>-2.8645322543216278E-2</v>
      </c>
      <c r="D4" s="69">
        <f>'Daily Prices'!D4/'Daily Prices'!D3-1</f>
        <v>9.9666239845503934E-3</v>
      </c>
      <c r="E4" s="69">
        <f>Assumptions!$C$14*C4+Assumptions!$C$15*B4+Assumptions!$C$16*D4</f>
        <v>-4.319897376943738E-3</v>
      </c>
    </row>
    <row r="5" spans="1:5" x14ac:dyDescent="0.25">
      <c r="A5" s="63">
        <f>'Daily Prices'!A5</f>
        <v>42009</v>
      </c>
      <c r="B5" s="36">
        <f>'Daily Prices'!B5/'Daily Prices'!B4-1</f>
        <v>-1.6344005823314411E-3</v>
      </c>
      <c r="C5" s="36">
        <f>'Daily Prices'!C5/'Daily Prices'!C4-1</f>
        <v>2.7055207731254916E-2</v>
      </c>
      <c r="D5" s="36">
        <f>'Daily Prices'!D5/'Daily Prices'!D4-1</f>
        <v>-3.8242666345200682E-4</v>
      </c>
      <c r="E5" s="36">
        <f>Assumptions!$C$14*C5+Assumptions!$C$15*B5+Assumptions!$C$16*D5</f>
        <v>1.0217034918766932E-2</v>
      </c>
    </row>
    <row r="6" spans="1:5" x14ac:dyDescent="0.25">
      <c r="A6" s="60">
        <f>'Daily Prices'!A6</f>
        <v>42010</v>
      </c>
      <c r="B6" s="69">
        <f>'Daily Prices'!B6/'Daily Prices'!B5-1</f>
        <v>-3.0703619525959014E-2</v>
      </c>
      <c r="C6" s="69">
        <f>'Daily Prices'!C6/'Daily Prices'!C5-1</f>
        <v>7.0872274143272129E-3</v>
      </c>
      <c r="D6" s="69">
        <f>'Daily Prices'!D6/'Daily Prices'!D5-1</f>
        <v>-3.0670292793073872E-2</v>
      </c>
      <c r="E6" s="69">
        <f>Assumptions!$C$14*C6+Assumptions!$C$15*B6+Assumptions!$C$16*D6</f>
        <v>-1.557728272997898E-2</v>
      </c>
    </row>
    <row r="7" spans="1:5" x14ac:dyDescent="0.25">
      <c r="A7" s="63">
        <f>'Daily Prices'!A7</f>
        <v>42011</v>
      </c>
      <c r="B7" s="36">
        <f>'Daily Prices'!B7/'Daily Prices'!B6-1</f>
        <v>-2.9139459586045025E-3</v>
      </c>
      <c r="C7" s="36">
        <f>'Daily Prices'!C7/'Daily Prices'!C6-1</f>
        <v>-1.774498267689828E-3</v>
      </c>
      <c r="D7" s="36">
        <f>'Daily Prices'!D7/'Daily Prices'!D6-1</f>
        <v>-3.7537295984790831E-4</v>
      </c>
      <c r="E7" s="36">
        <f>Assumptions!$C$14*C7+Assumptions!$C$15*B7+Assumptions!$C$16*D7</f>
        <v>-1.6965949826116542E-3</v>
      </c>
    </row>
    <row r="8" spans="1:5" x14ac:dyDescent="0.25">
      <c r="A8" s="60">
        <f>'Daily Prices'!A8</f>
        <v>42012</v>
      </c>
      <c r="B8" s="69">
        <f>'Daily Prices'!B8/'Daily Prices'!B7-1</f>
        <v>1.3597400406260896E-2</v>
      </c>
      <c r="C8" s="69">
        <f>'Daily Prices'!C8/'Daily Prices'!C7-1</f>
        <v>-7.7712700386028954E-3</v>
      </c>
      <c r="D8" s="69">
        <f>'Daily Prices'!D8/'Daily Prices'!D7-1</f>
        <v>1.7490365385770756E-2</v>
      </c>
      <c r="E8" s="69">
        <f>Assumptions!$C$14*C8+Assumptions!$C$15*B8+Assumptions!$C$16*D8</f>
        <v>6.2178217221683374E-3</v>
      </c>
    </row>
    <row r="9" spans="1:5" x14ac:dyDescent="0.25">
      <c r="A9" s="63">
        <f>'Daily Prices'!A9</f>
        <v>42013</v>
      </c>
      <c r="B9" s="36">
        <f>'Daily Prices'!B9/'Daily Prices'!B8-1</f>
        <v>6.7340770992616594E-3</v>
      </c>
      <c r="C9" s="36">
        <f>'Daily Prices'!C9/'Daily Prices'!C8-1</f>
        <v>-4.0733425490555586E-3</v>
      </c>
      <c r="D9" s="36">
        <f>'Daily Prices'!D9/'Daily Prices'!D8-1</f>
        <v>4.2220342950658463E-3</v>
      </c>
      <c r="E9" s="36">
        <f>Assumptions!$C$14*C9+Assumptions!$C$15*B9+Assumptions!$C$16*D9</f>
        <v>1.657496398676028E-3</v>
      </c>
    </row>
    <row r="10" spans="1:5" x14ac:dyDescent="0.25">
      <c r="A10" s="60">
        <f>'Daily Prices'!A10</f>
        <v>42016</v>
      </c>
      <c r="B10" s="69">
        <f>'Daily Prices'!B10/'Daily Prices'!B9-1</f>
        <v>4.6211757576375412E-3</v>
      </c>
      <c r="C10" s="69">
        <f>'Daily Prices'!C10/'Daily Prices'!C9-1</f>
        <v>6.5205774575372022E-3</v>
      </c>
      <c r="D10" s="69">
        <f>'Daily Prices'!D10/'Daily Prices'!D9-1</f>
        <v>5.861216638211042E-3</v>
      </c>
      <c r="E10" s="69">
        <f>Assumptions!$C$14*C10+Assumptions!$C$15*B10+Assumptions!$C$16*D10</f>
        <v>5.7529487017694558E-3</v>
      </c>
    </row>
    <row r="11" spans="1:5" x14ac:dyDescent="0.25">
      <c r="A11" s="63">
        <f>'Daily Prices'!A11</f>
        <v>42017</v>
      </c>
      <c r="B11" s="36">
        <f>'Daily Prices'!B11/'Daily Prices'!B10-1</f>
        <v>-5.7835214228463272E-3</v>
      </c>
      <c r="C11" s="36">
        <f>'Daily Prices'!C11/'Daily Prices'!C10-1</f>
        <v>2.3943385956530783E-3</v>
      </c>
      <c r="D11" s="36">
        <f>'Daily Prices'!D11/'Daily Prices'!D10-1</f>
        <v>-5.4470825016911251E-3</v>
      </c>
      <c r="E11" s="36">
        <f>Assumptions!$C$14*C11+Assumptions!$C$15*B11+Assumptions!$C$16*D11</f>
        <v>-2.4114457391000042E-3</v>
      </c>
    </row>
    <row r="12" spans="1:5" x14ac:dyDescent="0.25">
      <c r="A12" s="60">
        <f>'Daily Prices'!A12</f>
        <v>42018</v>
      </c>
      <c r="B12" s="69">
        <f>'Daily Prices'!B12/'Daily Prices'!B11-1</f>
        <v>-2.8772251458757392E-3</v>
      </c>
      <c r="C12" s="69">
        <f>'Daily Prices'!C12/'Daily Prices'!C11-1</f>
        <v>5.7550148363263443E-3</v>
      </c>
      <c r="D12" s="69">
        <f>'Daily Prices'!D12/'Daily Prices'!D11-1</f>
        <v>-2.9284390265406079E-3</v>
      </c>
      <c r="E12" s="69">
        <f>Assumptions!$C$14*C12+Assumptions!$C$15*B12+Assumptions!$C$16*D12</f>
        <v>5.6030668280563376E-4</v>
      </c>
    </row>
    <row r="13" spans="1:5" x14ac:dyDescent="0.25">
      <c r="A13" s="63">
        <f>'Daily Prices'!A13</f>
        <v>42019</v>
      </c>
      <c r="B13" s="36">
        <f>'Daily Prices'!B13/'Daily Prices'!B12-1</f>
        <v>2.6647705290779644E-2</v>
      </c>
      <c r="C13" s="36">
        <f>'Daily Prices'!C13/'Daily Prices'!C12-1</f>
        <v>1.4487738623744528E-2</v>
      </c>
      <c r="D13" s="36">
        <f>'Daily Prices'!D13/'Daily Prices'!D12-1</f>
        <v>2.3325781947415525E-2</v>
      </c>
      <c r="E13" s="36">
        <f>Assumptions!$C$14*C13+Assumptions!$C$15*B13+Assumptions!$C$16*D13</f>
        <v>2.0787141620956361E-2</v>
      </c>
    </row>
    <row r="14" spans="1:5" x14ac:dyDescent="0.25">
      <c r="A14" s="60">
        <f>'Daily Prices'!A14</f>
        <v>42020</v>
      </c>
      <c r="B14" s="69">
        <f>'Daily Prices'!B14/'Daily Prices'!B13-1</f>
        <v>1.6505464719303031E-3</v>
      </c>
      <c r="C14" s="69">
        <f>'Daily Prices'!C14/'Daily Prices'!C13-1</f>
        <v>1.0125179696833131E-2</v>
      </c>
      <c r="D14" s="69">
        <f>'Daily Prices'!D14/'Daily Prices'!D13-1</f>
        <v>-2.0697586858884343E-3</v>
      </c>
      <c r="E14" s="69">
        <f>Assumptions!$C$14*C14+Assumptions!$C$15*B14+Assumptions!$C$16*D14</f>
        <v>3.924308214545813E-3</v>
      </c>
    </row>
    <row r="15" spans="1:5" x14ac:dyDescent="0.25">
      <c r="A15" s="63">
        <f>'Daily Prices'!A15</f>
        <v>42023</v>
      </c>
      <c r="B15" s="36">
        <f>'Daily Prices'!B15/'Daily Prices'!B14-1</f>
        <v>4.9825954087723279E-3</v>
      </c>
      <c r="C15" s="36">
        <f>'Daily Prices'!C15/'Daily Prices'!C14-1</f>
        <v>-1.3161160134917971E-3</v>
      </c>
      <c r="D15" s="36">
        <f>'Daily Prices'!D15/'Daily Prices'!D14-1</f>
        <v>3.6306209165823944E-3</v>
      </c>
      <c r="E15" s="36">
        <f>Assumptions!$C$14*C15+Assumptions!$C$15*B15+Assumptions!$C$16*D15</f>
        <v>2.0575184922096978E-3</v>
      </c>
    </row>
    <row r="16" spans="1:5" x14ac:dyDescent="0.25">
      <c r="A16" s="60">
        <f>'Daily Prices'!A16</f>
        <v>42024</v>
      </c>
      <c r="B16" s="69">
        <f>'Daily Prices'!B16/'Daily Prices'!B15-1</f>
        <v>1.8493376798040861E-2</v>
      </c>
      <c r="C16" s="69">
        <f>'Daily Prices'!C16/'Daily Prices'!C15-1</f>
        <v>1.2916513053237821E-2</v>
      </c>
      <c r="D16" s="69">
        <f>'Daily Prices'!D16/'Daily Prices'!D15-1</f>
        <v>9.4329932909067438E-3</v>
      </c>
      <c r="E16" s="69">
        <f>Assumptions!$C$14*C16+Assumptions!$C$15*B16+Assumptions!$C$16*D16</f>
        <v>1.3544516247979411E-2</v>
      </c>
    </row>
    <row r="17" spans="1:5" x14ac:dyDescent="0.25">
      <c r="A17" s="63">
        <f>'Daily Prices'!A17</f>
        <v>42025</v>
      </c>
      <c r="B17" s="36">
        <f>'Daily Prices'!B17/'Daily Prices'!B16-1</f>
        <v>3.619635034898927E-3</v>
      </c>
      <c r="C17" s="36">
        <f>'Daily Prices'!C17/'Daily Prices'!C16-1</f>
        <v>6.8634171195447458E-4</v>
      </c>
      <c r="D17" s="36">
        <f>'Daily Prices'!D17/'Daily Prices'!D16-1</f>
        <v>9.6419573702568595E-3</v>
      </c>
      <c r="E17" s="36">
        <f>Assumptions!$C$14*C17+Assumptions!$C$15*B17+Assumptions!$C$16*D17</f>
        <v>4.2530144063285258E-3</v>
      </c>
    </row>
    <row r="18" spans="1:5" x14ac:dyDescent="0.25">
      <c r="A18" s="60">
        <f>'Daily Prices'!A18</f>
        <v>42026</v>
      </c>
      <c r="B18" s="69">
        <f>'Daily Prices'!B18/'Daily Prices'!B17-1</f>
        <v>4.0555425170809567E-3</v>
      </c>
      <c r="C18" s="69">
        <f>'Daily Prices'!C18/'Daily Prices'!C17-1</f>
        <v>-1.8814039795062021E-3</v>
      </c>
      <c r="D18" s="69">
        <f>'Daily Prices'!D18/'Daily Prices'!D17-1</f>
        <v>1.6326300258802107E-3</v>
      </c>
      <c r="E18" s="69">
        <f>Assumptions!$C$14*C18+Assumptions!$C$15*B18+Assumptions!$C$16*D18</f>
        <v>9.5389017108586931E-4</v>
      </c>
    </row>
    <row r="19" spans="1:5" x14ac:dyDescent="0.25">
      <c r="A19" s="63">
        <f>'Daily Prices'!A19</f>
        <v>42027</v>
      </c>
      <c r="B19" s="36">
        <f>'Daily Prices'!B19/'Daily Prices'!B18-1</f>
        <v>9.4056337270675971E-3</v>
      </c>
      <c r="C19" s="36">
        <f>'Daily Prices'!C19/'Daily Prices'!C18-1</f>
        <v>7.7600058083615586E-4</v>
      </c>
      <c r="D19" s="36">
        <f>'Daily Prices'!D19/'Daily Prices'!D18-1</f>
        <v>7.2865646292725739E-3</v>
      </c>
      <c r="E19" s="36">
        <f>Assumptions!$C$14*C19+Assumptions!$C$15*B19+Assumptions!$C$16*D19</f>
        <v>5.318059739236514E-3</v>
      </c>
    </row>
    <row r="20" spans="1:5" x14ac:dyDescent="0.25">
      <c r="A20" s="60">
        <f>'Daily Prices'!A20</f>
        <v>42031</v>
      </c>
      <c r="B20" s="69">
        <f>'Daily Prices'!B20/'Daily Prices'!B19-1</f>
        <v>9.9799035754148946E-3</v>
      </c>
      <c r="C20" s="69">
        <f>'Daily Prices'!C20/'Daily Prices'!C19-1</f>
        <v>-5.297029192569136E-3</v>
      </c>
      <c r="D20" s="69">
        <f>'Daily Prices'!D20/'Daily Prices'!D19-1</f>
        <v>8.0169728885275404E-3</v>
      </c>
      <c r="E20" s="69">
        <f>Assumptions!$C$14*C20+Assumptions!$C$15*B20+Assumptions!$C$16*D20</f>
        <v>3.2802512621550759E-3</v>
      </c>
    </row>
    <row r="21" spans="1:5" x14ac:dyDescent="0.25">
      <c r="A21" s="63">
        <f>'Daily Prices'!A21</f>
        <v>42032</v>
      </c>
      <c r="B21" s="36">
        <f>'Daily Prices'!B21/'Daily Prices'!B20-1</f>
        <v>-4.010680720055726E-4</v>
      </c>
      <c r="C21" s="36">
        <f>'Daily Prices'!C21/'Daily Prices'!C20-1</f>
        <v>-1.584715941214565E-3</v>
      </c>
      <c r="D21" s="36">
        <f>'Daily Prices'!D21/'Daily Prices'!D20-1</f>
        <v>2.1959030948757174E-3</v>
      </c>
      <c r="E21" s="36">
        <f>Assumptions!$C$14*C21+Assumptions!$C$15*B21+Assumptions!$C$16*D21</f>
        <v>-9.5435869624782717E-5</v>
      </c>
    </row>
    <row r="22" spans="1:5" x14ac:dyDescent="0.25">
      <c r="A22" s="60">
        <f>'Daily Prices'!A22</f>
        <v>42033</v>
      </c>
      <c r="B22" s="69">
        <f>'Daily Prices'!B22/'Daily Prices'!B21-1</f>
        <v>4.1472733682057505E-3</v>
      </c>
      <c r="C22" s="69">
        <f>'Daily Prices'!C22/'Daily Prices'!C21-1</f>
        <v>-5.042880691155549E-3</v>
      </c>
      <c r="D22" s="69">
        <f>'Daily Prices'!D22/'Daily Prices'!D21-1</f>
        <v>2.4521242515087582E-3</v>
      </c>
      <c r="E22" s="69">
        <f>Assumptions!$C$14*C22+Assumptions!$C$15*B22+Assumptions!$C$16*D22</f>
        <v>-3.7332990547867201E-5</v>
      </c>
    </row>
    <row r="23" spans="1:5" x14ac:dyDescent="0.25">
      <c r="A23" s="63">
        <f>'Daily Prices'!A23</f>
        <v>42034</v>
      </c>
      <c r="B23" s="36">
        <f>'Daily Prices'!B23/'Daily Prices'!B22-1</f>
        <v>-1.6805601552737581E-2</v>
      </c>
      <c r="C23" s="36">
        <f>'Daily Prices'!C23/'Daily Prices'!C22-1</f>
        <v>-4.4833657130569637E-3</v>
      </c>
      <c r="D23" s="36">
        <f>'Daily Prices'!D23/'Daily Prices'!D22-1</f>
        <v>-1.9133045584742381E-2</v>
      </c>
      <c r="E23" s="36">
        <f>Assumptions!$C$14*C23+Assumptions!$C$15*B23+Assumptions!$C$16*D23</f>
        <v>-1.2574940426466775E-2</v>
      </c>
    </row>
    <row r="24" spans="1:5" x14ac:dyDescent="0.25">
      <c r="A24" s="60">
        <f>'Daily Prices'!A24</f>
        <v>42037</v>
      </c>
      <c r="B24" s="69">
        <f>'Daily Prices'!B24/'Daily Prices'!B23-1</f>
        <v>-2.0792963014363286E-3</v>
      </c>
      <c r="C24" s="69">
        <f>'Daily Prices'!C24/'Daily Prices'!C23-1</f>
        <v>2.8987956174630902E-3</v>
      </c>
      <c r="D24" s="69">
        <f>'Daily Prices'!D24/'Daily Prices'!D23-1</f>
        <v>-2.0654633214340912E-3</v>
      </c>
      <c r="E24" s="69">
        <f>Assumptions!$C$14*C24+Assumptions!$C$15*B24+Assumptions!$C$16*D24</f>
        <v>-8.3909639875889754E-5</v>
      </c>
    </row>
    <row r="25" spans="1:5" x14ac:dyDescent="0.25">
      <c r="A25" s="63">
        <f>'Daily Prices'!A25</f>
        <v>42038</v>
      </c>
      <c r="B25" s="36">
        <f>'Daily Prices'!B25/'Daily Prices'!B24-1</f>
        <v>-4.1936978127048441E-3</v>
      </c>
      <c r="C25" s="36">
        <f>'Daily Prices'!C25/'Daily Prices'!C24-1</f>
        <v>-6.5284498767735899E-3</v>
      </c>
      <c r="D25" s="36">
        <f>'Daily Prices'!D25/'Daily Prices'!D24-1</f>
        <v>-1.259980894723467E-2</v>
      </c>
      <c r="E25" s="36">
        <f>Assumptions!$C$14*C25+Assumptions!$C$15*B25+Assumptions!$C$16*D25</f>
        <v>-7.6494319786912894E-3</v>
      </c>
    </row>
    <row r="26" spans="1:5" x14ac:dyDescent="0.25">
      <c r="A26" s="60">
        <f>'Daily Prices'!A26</f>
        <v>42039</v>
      </c>
      <c r="B26" s="69">
        <f>'Daily Prices'!B26/'Daily Prices'!B25-1</f>
        <v>-4.0354977596659403E-3</v>
      </c>
      <c r="C26" s="69">
        <f>'Daily Prices'!C26/'Daily Prices'!C25-1</f>
        <v>5.884119522531206E-3</v>
      </c>
      <c r="D26" s="69">
        <f>'Daily Prices'!D26/'Daily Prices'!D25-1</f>
        <v>-7.1375212778551633E-3</v>
      </c>
      <c r="E26" s="69">
        <f>Assumptions!$C$14*C26+Assumptions!$C$15*B26+Assumptions!$C$16*D26</f>
        <v>-9.9825790224384865E-4</v>
      </c>
    </row>
    <row r="27" spans="1:5" x14ac:dyDescent="0.25">
      <c r="A27" s="63">
        <f>'Daily Prices'!A27</f>
        <v>42040</v>
      </c>
      <c r="B27" s="36">
        <f>'Daily Prices'!B27/'Daily Prices'!B26-1</f>
        <v>-1.1127610565482282E-3</v>
      </c>
      <c r="C27" s="36">
        <f>'Daily Prices'!C27/'Daily Prices'!C26-1</f>
        <v>-9.2963628229135731E-3</v>
      </c>
      <c r="D27" s="36">
        <f>'Daily Prices'!D27/'Daily Prices'!D26-1</f>
        <v>-8.6648343402906391E-3</v>
      </c>
      <c r="E27" s="36">
        <f>Assumptions!$C$14*C27+Assumptions!$C$15*B27+Assumptions!$C$16*D27</f>
        <v>-6.6518237482170893E-3</v>
      </c>
    </row>
    <row r="28" spans="1:5" x14ac:dyDescent="0.25">
      <c r="A28" s="60">
        <f>'Daily Prices'!A28</f>
        <v>42041</v>
      </c>
      <c r="B28" s="69">
        <f>'Daily Prices'!B28/'Daily Prices'!B27-1</f>
        <v>-4.6119766510450688E-3</v>
      </c>
      <c r="C28" s="69">
        <f>'Daily Prices'!C28/'Daily Prices'!C27-1</f>
        <v>-9.1202086914279334E-3</v>
      </c>
      <c r="D28" s="69">
        <f>'Daily Prices'!D28/'Daily Prices'!D27-1</f>
        <v>-6.4781827909271561E-3</v>
      </c>
      <c r="E28" s="69">
        <f>Assumptions!$C$14*C28+Assumptions!$C$15*B28+Assumptions!$C$16*D28</f>
        <v>-6.975131309162841E-3</v>
      </c>
    </row>
    <row r="29" spans="1:5" x14ac:dyDescent="0.25">
      <c r="A29" s="63">
        <f>'Daily Prices'!A29</f>
        <v>42044</v>
      </c>
      <c r="B29" s="36">
        <f>'Daily Prices'!B29/'Daily Prices'!B28-1</f>
        <v>-1.7080630171206757E-2</v>
      </c>
      <c r="C29" s="36">
        <f>'Daily Prices'!C29/'Daily Prices'!C28-1</f>
        <v>-1.087671351758468E-3</v>
      </c>
      <c r="D29" s="36">
        <f>'Daily Prices'!D29/'Daily Prices'!D28-1</f>
        <v>-2.2360209555217003E-2</v>
      </c>
      <c r="E29" s="36">
        <f>Assumptions!$C$14*C29+Assumptions!$C$15*B29+Assumptions!$C$16*D29</f>
        <v>-1.2267320458630514E-2</v>
      </c>
    </row>
    <row r="30" spans="1:5" x14ac:dyDescent="0.25">
      <c r="A30" s="60">
        <f>'Daily Prices'!A30</f>
        <v>42045</v>
      </c>
      <c r="B30" s="69">
        <f>'Daily Prices'!B30/'Daily Prices'!B29-1</f>
        <v>4.5427508529836125E-3</v>
      </c>
      <c r="C30" s="69">
        <f>'Daily Prices'!C30/'Daily Prices'!C29-1</f>
        <v>4.7276521217765044E-4</v>
      </c>
      <c r="D30" s="69">
        <f>'Daily Prices'!D30/'Daily Prices'!D29-1</f>
        <v>8.1362604798922433E-3</v>
      </c>
      <c r="E30" s="69">
        <f>Assumptions!$C$14*C30+Assumptions!$C$15*B30+Assumptions!$C$16*D30</f>
        <v>3.9928094847338173E-3</v>
      </c>
    </row>
    <row r="31" spans="1:5" x14ac:dyDescent="0.25">
      <c r="A31" s="63">
        <f>'Daily Prices'!A31</f>
        <v>42046</v>
      </c>
      <c r="B31" s="36">
        <f>'Daily Prices'!B31/'Daily Prices'!B30-1</f>
        <v>6.2897584323673428E-3</v>
      </c>
      <c r="C31" s="36">
        <f>'Daily Prices'!C31/'Daily Prices'!C30-1</f>
        <v>-6.0703748004028446E-3</v>
      </c>
      <c r="D31" s="36">
        <f>'Daily Prices'!D31/'Daily Prices'!D30-1</f>
        <v>1.3618998407481486E-2</v>
      </c>
      <c r="E31" s="36">
        <f>Assumptions!$C$14*C31+Assumptions!$C$15*B31+Assumptions!$C$16*D31</f>
        <v>3.5444771317935104E-3</v>
      </c>
    </row>
    <row r="32" spans="1:5" x14ac:dyDescent="0.25">
      <c r="A32" s="60">
        <f>'Daily Prices'!A32</f>
        <v>42047</v>
      </c>
      <c r="B32" s="69">
        <f>'Daily Prices'!B32/'Daily Prices'!B31-1</f>
        <v>9.502007607073093E-3</v>
      </c>
      <c r="C32" s="69">
        <f>'Daily Prices'!C32/'Daily Prices'!C31-1</f>
        <v>-7.3867229419775082E-3</v>
      </c>
      <c r="D32" s="69">
        <f>'Daily Prices'!D32/'Daily Prices'!D31-1</f>
        <v>7.7783047348838341E-3</v>
      </c>
      <c r="E32" s="69">
        <f>Assumptions!$C$14*C32+Assumptions!$C$15*B32+Assumptions!$C$16*D32</f>
        <v>2.2294045257960741E-3</v>
      </c>
    </row>
    <row r="33" spans="1:5" x14ac:dyDescent="0.25">
      <c r="A33" s="63">
        <f>'Daily Prices'!A33</f>
        <v>42048</v>
      </c>
      <c r="B33" s="36">
        <f>'Daily Prices'!B33/'Daily Prices'!B32-1</f>
        <v>1.0061759896685007E-2</v>
      </c>
      <c r="C33" s="36">
        <f>'Daily Prices'!C33/'Daily Prices'!C32-1</f>
        <v>8.5713141241017254E-3</v>
      </c>
      <c r="D33" s="36">
        <f>'Daily Prices'!D33/'Daily Prices'!D32-1</f>
        <v>1.3294994215962141E-2</v>
      </c>
      <c r="E33" s="36">
        <f>Assumptions!$C$14*C33+Assumptions!$C$15*B33+Assumptions!$C$16*D33</f>
        <v>1.0435551883434835E-2</v>
      </c>
    </row>
    <row r="34" spans="1:5" x14ac:dyDescent="0.25">
      <c r="A34" s="60">
        <f>'Daily Prices'!A34</f>
        <v>42051</v>
      </c>
      <c r="B34" s="69">
        <f>'Daily Prices'!B34/'Daily Prices'!B33-1</f>
        <v>1.4074617124013589E-3</v>
      </c>
      <c r="C34" s="69">
        <f>'Daily Prices'!C34/'Daily Prices'!C33-1</f>
        <v>-2.6979542788777566E-3</v>
      </c>
      <c r="D34" s="69">
        <f>'Daily Prices'!D34/'Daily Prices'!D33-1</f>
        <v>-2.5062656641603454E-3</v>
      </c>
      <c r="E34" s="69">
        <f>Assumptions!$C$14*C34+Assumptions!$C$15*B34+Assumptions!$C$16*D34</f>
        <v>-1.4088228970787985E-3</v>
      </c>
    </row>
    <row r="35" spans="1:5" x14ac:dyDescent="0.25">
      <c r="A35" s="63">
        <f>'Daily Prices'!A35</f>
        <v>42053</v>
      </c>
      <c r="B35" s="36">
        <f>'Daily Prices'!B35/'Daily Prices'!B34-1</f>
        <v>6.3282797705097593E-3</v>
      </c>
      <c r="C35" s="36">
        <f>'Daily Prices'!C35/'Daily Prices'!C34-1</f>
        <v>-1.689961063274148E-2</v>
      </c>
      <c r="D35" s="36">
        <f>'Daily Prices'!D35/'Daily Prices'!D34-1</f>
        <v>3.3863193518612889E-3</v>
      </c>
      <c r="E35" s="36">
        <f>Assumptions!$C$14*C35+Assumptions!$C$15*B35+Assumptions!$C$16*D35</f>
        <v>-3.8454645163852781E-3</v>
      </c>
    </row>
    <row r="36" spans="1:5" x14ac:dyDescent="0.25">
      <c r="A36" s="60">
        <f>'Daily Prices'!A36</f>
        <v>42054</v>
      </c>
      <c r="B36" s="69">
        <f>'Daily Prices'!B36/'Daily Prices'!B35-1</f>
        <v>4.8434086191595505E-3</v>
      </c>
      <c r="C36" s="69">
        <f>'Daily Prices'!C36/'Daily Prices'!C35-1</f>
        <v>2.6151747560652083E-3</v>
      </c>
      <c r="D36" s="69">
        <f>'Daily Prices'!D36/'Daily Prices'!D35-1</f>
        <v>2.7330279373918298E-3</v>
      </c>
      <c r="E36" s="69">
        <f>Assumptions!$C$14*C36+Assumptions!$C$15*B36+Assumptions!$C$16*D36</f>
        <v>3.3190008693914979E-3</v>
      </c>
    </row>
    <row r="37" spans="1:5" x14ac:dyDescent="0.25">
      <c r="A37" s="63">
        <f>'Daily Prices'!A37</f>
        <v>42055</v>
      </c>
      <c r="B37" s="36">
        <f>'Daily Prices'!B37/'Daily Prices'!B36-1</f>
        <v>-7.8357845474907872E-3</v>
      </c>
      <c r="C37" s="36">
        <f>'Daily Prices'!C37/'Daily Prices'!C36-1</f>
        <v>-6.3035873033778778E-4</v>
      </c>
      <c r="D37" s="36">
        <f>'Daily Prices'!D37/'Daily Prices'!D36-1</f>
        <v>-4.3034382657408665E-3</v>
      </c>
      <c r="E37" s="36">
        <f>Assumptions!$C$14*C37+Assumptions!$C$15*B37+Assumptions!$C$16*D37</f>
        <v>-3.8939103361046111E-3</v>
      </c>
    </row>
    <row r="38" spans="1:5" x14ac:dyDescent="0.25">
      <c r="A38" s="60">
        <f>'Daily Prices'!A38</f>
        <v>42058</v>
      </c>
      <c r="B38" s="69">
        <f>'Daily Prices'!B38/'Daily Prices'!B37-1</f>
        <v>-8.7679656916994642E-3</v>
      </c>
      <c r="C38" s="69">
        <f>'Daily Prices'!C38/'Daily Prices'!C37-1</f>
        <v>-3.311902955818069E-3</v>
      </c>
      <c r="D38" s="69">
        <f>'Daily Prices'!D38/'Daily Prices'!D37-1</f>
        <v>-9.3463301578331492E-3</v>
      </c>
      <c r="E38" s="69">
        <f>Assumptions!$C$14*C38+Assumptions!$C$15*B38+Assumptions!$C$16*D38</f>
        <v>-6.7590499371870116E-3</v>
      </c>
    </row>
    <row r="39" spans="1:5" x14ac:dyDescent="0.25">
      <c r="A39" s="63">
        <f>'Daily Prices'!A39</f>
        <v>42059</v>
      </c>
      <c r="B39" s="36">
        <f>'Daily Prices'!B39/'Daily Prices'!B38-1</f>
        <v>1.0198408220021271E-3</v>
      </c>
      <c r="C39" s="36">
        <f>'Daily Prices'!C39/'Daily Prices'!C38-1</f>
        <v>-1.0058121537524944E-2</v>
      </c>
      <c r="D39" s="36">
        <f>'Daily Prices'!D39/'Daily Prices'!D38-1</f>
        <v>-2.5523806374545543E-3</v>
      </c>
      <c r="E39" s="36">
        <f>Assumptions!$C$14*C39+Assumptions!$C$15*B39+Assumptions!$C$16*D39</f>
        <v>-4.4830105596457056E-3</v>
      </c>
    </row>
    <row r="40" spans="1:5" x14ac:dyDescent="0.25">
      <c r="A40" s="60">
        <f>'Daily Prices'!A40</f>
        <v>42060</v>
      </c>
      <c r="B40" s="69">
        <f>'Daily Prices'!B40/'Daily Prices'!B39-1</f>
        <v>1.1480913756622968E-4</v>
      </c>
      <c r="C40" s="69">
        <f>'Daily Prices'!C40/'Daily Prices'!C39-1</f>
        <v>4.5160850316863232E-3</v>
      </c>
      <c r="D40" s="69">
        <f>'Daily Prices'!D40/'Daily Prices'!D39-1</f>
        <v>-1.9476738765132895E-3</v>
      </c>
      <c r="E40" s="69">
        <f>Assumptions!$C$14*C40+Assumptions!$C$15*B40+Assumptions!$C$16*D40</f>
        <v>1.2565745909904114E-3</v>
      </c>
    </row>
    <row r="41" spans="1:5" x14ac:dyDescent="0.25">
      <c r="A41" s="63">
        <f>'Daily Prices'!A41</f>
        <v>42061</v>
      </c>
      <c r="B41" s="36">
        <f>'Daily Prices'!B41/'Daily Prices'!B40-1</f>
        <v>-9.0092419364458109E-3</v>
      </c>
      <c r="C41" s="36">
        <f>'Daily Prices'!C41/'Daily Prices'!C40-1</f>
        <v>1.1413215284949985E-3</v>
      </c>
      <c r="D41" s="36">
        <f>'Daily Prices'!D41/'Daily Prices'!D40-1</f>
        <v>-1.0722730735934327E-2</v>
      </c>
      <c r="E41" s="36">
        <f>Assumptions!$C$14*C41+Assumptions!$C$15*B41+Assumptions!$C$16*D41</f>
        <v>-5.4630631903160422E-3</v>
      </c>
    </row>
    <row r="42" spans="1:5" x14ac:dyDescent="0.25">
      <c r="A42" s="60">
        <f>'Daily Prices'!A42</f>
        <v>42062</v>
      </c>
      <c r="B42" s="69">
        <f>'Daily Prices'!B42/'Daily Prices'!B41-1</f>
        <v>1.6470440903548766E-2</v>
      </c>
      <c r="C42" s="69">
        <f>'Daily Prices'!C42/'Daily Prices'!C41-1</f>
        <v>3.5728501984233496E-3</v>
      </c>
      <c r="D42" s="69">
        <f>'Daily Prices'!D42/'Daily Prices'!D41-1</f>
        <v>2.2351538858646602E-2</v>
      </c>
      <c r="E42" s="69">
        <f>Assumptions!$C$14*C42+Assumptions!$C$15*B42+Assumptions!$C$16*D42</f>
        <v>1.307573400802795E-2</v>
      </c>
    </row>
    <row r="43" spans="1:5" x14ac:dyDescent="0.25">
      <c r="A43" s="63">
        <f>'Daily Prices'!A43</f>
        <v>42065</v>
      </c>
      <c r="B43" s="36">
        <f>'Daily Prices'!B43/'Daily Prices'!B42-1</f>
        <v>8.1799800959065916E-3</v>
      </c>
      <c r="C43" s="36">
        <f>'Daily Prices'!C43/'Daily Prices'!C42-1</f>
        <v>1.9009263977951552E-3</v>
      </c>
      <c r="D43" s="36">
        <f>'Daily Prices'!D43/'Daily Prices'!D42-1</f>
        <v>1.9535154862851511E-2</v>
      </c>
      <c r="E43" s="36">
        <f>Assumptions!$C$14*C43+Assumptions!$C$15*B43+Assumptions!$C$16*D43</f>
        <v>9.0749110467454926E-3</v>
      </c>
    </row>
    <row r="44" spans="1:5" x14ac:dyDescent="0.25">
      <c r="A44" s="60">
        <f>'Daily Prices'!A44</f>
        <v>42066</v>
      </c>
      <c r="B44" s="69">
        <f>'Daily Prices'!B44/'Daily Prices'!B43-1</f>
        <v>4.568700919307167E-3</v>
      </c>
      <c r="C44" s="69">
        <f>'Daily Prices'!C44/'Daily Prices'!C43-1</f>
        <v>-1.3101556591269548E-3</v>
      </c>
      <c r="D44" s="69">
        <f>'Daily Prices'!D44/'Daily Prices'!D43-1</f>
        <v>7.5821941251081881E-3</v>
      </c>
      <c r="E44" s="69">
        <f>Assumptions!$C$14*C44+Assumptions!$C$15*B44+Assumptions!$C$16*D44</f>
        <v>3.1212062496738247E-3</v>
      </c>
    </row>
    <row r="45" spans="1:5" x14ac:dyDescent="0.25">
      <c r="A45" s="63">
        <f>'Daily Prices'!A45</f>
        <v>42067</v>
      </c>
      <c r="B45" s="36">
        <f>'Daily Prices'!B45/'Daily Prices'!B44-1</f>
        <v>-7.1974705452810817E-3</v>
      </c>
      <c r="C45" s="36">
        <f>'Daily Prices'!C45/'Daily Prices'!C44-1</f>
        <v>-3.08074934736835E-3</v>
      </c>
      <c r="D45" s="36">
        <f>'Daily Prices'!D45/'Daily Prices'!D44-1</f>
        <v>-1.1459548891411098E-2</v>
      </c>
      <c r="E45" s="36">
        <f>Assumptions!$C$14*C45+Assumptions!$C$15*B45+Assumptions!$C$16*D45</f>
        <v>-6.829405569954994E-3</v>
      </c>
    </row>
    <row r="46" spans="1:5" x14ac:dyDescent="0.25">
      <c r="A46" s="60">
        <f>'Daily Prices'!A46</f>
        <v>42068</v>
      </c>
      <c r="B46" s="69">
        <f>'Daily Prices'!B46/'Daily Prices'!B45-1</f>
        <v>2.3219300541545973E-3</v>
      </c>
      <c r="C46" s="69">
        <f>'Daily Prices'!C46/'Daily Prices'!C45-1</f>
        <v>4.0361476672867713E-3</v>
      </c>
      <c r="D46" s="69">
        <f>'Daily Prices'!D46/'Daily Prices'!D45-1</f>
        <v>2.4256095860097915E-4</v>
      </c>
      <c r="E46" s="69">
        <f>Assumptions!$C$14*C46+Assumptions!$C$15*B46+Assumptions!$C$16*D46</f>
        <v>2.3838063707413816E-3</v>
      </c>
    </row>
    <row r="47" spans="1:5" x14ac:dyDescent="0.25">
      <c r="A47" s="63">
        <f>'Daily Prices'!A47</f>
        <v>42072</v>
      </c>
      <c r="B47" s="36">
        <f>'Daily Prices'!B47/'Daily Prices'!B46-1</f>
        <v>-2.0515841821185488E-2</v>
      </c>
      <c r="C47" s="36">
        <f>'Daily Prices'!C47/'Daily Prices'!C46-1</f>
        <v>-2.2619282241056471E-2</v>
      </c>
      <c r="D47" s="36">
        <f>'Daily Prices'!D47/'Daily Prices'!D46-1</f>
        <v>-1.896972967074273E-2</v>
      </c>
      <c r="E47" s="36">
        <f>Assumptions!$C$14*C47+Assumptions!$C$15*B47+Assumptions!$C$16*D47</f>
        <v>-2.0893384344001054E-2</v>
      </c>
    </row>
    <row r="48" spans="1:5" x14ac:dyDescent="0.25">
      <c r="A48" s="60">
        <f>'Daily Prices'!A48</f>
        <v>42073</v>
      </c>
      <c r="B48" s="69">
        <f>'Daily Prices'!B48/'Daily Prices'!B47-1</f>
        <v>-4.6771027548138111E-3</v>
      </c>
      <c r="C48" s="69">
        <f>'Daily Prices'!C48/'Daily Prices'!C47-1</f>
        <v>-3.2957391415034953E-3</v>
      </c>
      <c r="D48" s="69">
        <f>'Daily Prices'!D48/'Daily Prices'!D47-1</f>
        <v>-6.8801575432486661E-4</v>
      </c>
      <c r="E48" s="69">
        <f>Assumptions!$C$14*C48+Assumptions!$C$15*B48+Assumptions!$C$16*D48</f>
        <v>-2.9278312093430014E-3</v>
      </c>
    </row>
    <row r="49" spans="1:5" x14ac:dyDescent="0.25">
      <c r="A49" s="63">
        <f>'Daily Prices'!A49</f>
        <v>42074</v>
      </c>
      <c r="B49" s="36">
        <f>'Daily Prices'!B49/'Daily Prices'!B48-1</f>
        <v>-1.765943210470855E-3</v>
      </c>
      <c r="C49" s="36">
        <f>'Daily Prices'!C49/'Daily Prices'!C48-1</f>
        <v>-1.2088381394572023E-2</v>
      </c>
      <c r="D49" s="36">
        <f>'Daily Prices'!D49/'Daily Prices'!D48-1</f>
        <v>-2.0819591029023199E-3</v>
      </c>
      <c r="E49" s="36">
        <f>Assumptions!$C$14*C49+Assumptions!$C$15*B49+Assumptions!$C$16*D49</f>
        <v>-5.9897232518407615E-3</v>
      </c>
    </row>
    <row r="50" spans="1:5" x14ac:dyDescent="0.25">
      <c r="A50" s="60">
        <f>'Daily Prices'!A50</f>
        <v>42075</v>
      </c>
      <c r="B50" s="69">
        <f>'Daily Prices'!B50/'Daily Prices'!B49-1</f>
        <v>9.4643354988996897E-3</v>
      </c>
      <c r="C50" s="69">
        <f>'Daily Prices'!C50/'Daily Prices'!C49-1</f>
        <v>-2.3924469229954504E-3</v>
      </c>
      <c r="D50" s="69">
        <f>'Daily Prices'!D50/'Daily Prices'!D49-1</f>
        <v>1.1904319266282437E-2</v>
      </c>
      <c r="E50" s="69">
        <f>Assumptions!$C$14*C50+Assumptions!$C$15*B50+Assumptions!$C$16*D50</f>
        <v>5.4536176603564579E-3</v>
      </c>
    </row>
    <row r="51" spans="1:5" x14ac:dyDescent="0.25">
      <c r="A51" s="63">
        <f>'Daily Prices'!A51</f>
        <v>42076</v>
      </c>
      <c r="B51" s="36">
        <f>'Daily Prices'!B51/'Daily Prices'!B50-1</f>
        <v>-1.4763358002876537E-2</v>
      </c>
      <c r="C51" s="36">
        <f>'Daily Prices'!C51/'Daily Prices'!C50-1</f>
        <v>1.0339818028536563E-2</v>
      </c>
      <c r="D51" s="36">
        <f>'Daily Prices'!D51/'Daily Prices'!D50-1</f>
        <v>-1.4905904183329044E-2</v>
      </c>
      <c r="E51" s="36">
        <f>Assumptions!$C$14*C51+Assumptions!$C$15*B51+Assumptions!$C$16*D51</f>
        <v>-4.7648514444470482E-3</v>
      </c>
    </row>
    <row r="52" spans="1:5" x14ac:dyDescent="0.25">
      <c r="A52" s="60">
        <f>'Daily Prices'!A52</f>
        <v>42079</v>
      </c>
      <c r="B52" s="69">
        <f>'Daily Prices'!B52/'Daily Prices'!B51-1</f>
        <v>-2.3011370613227333E-3</v>
      </c>
      <c r="C52" s="69">
        <f>'Daily Prices'!C52/'Daily Prices'!C51-1</f>
        <v>-6.4698809275257618E-3</v>
      </c>
      <c r="D52" s="69">
        <f>'Daily Prices'!D52/'Daily Prices'!D51-1</f>
        <v>-4.0408561641713803E-4</v>
      </c>
      <c r="E52" s="69">
        <f>Assumptions!$C$14*C52+Assumptions!$C$15*B52+Assumptions!$C$16*D52</f>
        <v>-3.3995191743322662E-3</v>
      </c>
    </row>
    <row r="53" spans="1:5" x14ac:dyDescent="0.25">
      <c r="A53" s="63">
        <f>'Daily Prices'!A53</f>
        <v>42080</v>
      </c>
      <c r="B53" s="36">
        <f>'Daily Prices'!B53/'Daily Prices'!B52-1</f>
        <v>1.0502603760992102E-2</v>
      </c>
      <c r="C53" s="36">
        <f>'Daily Prices'!C53/'Daily Prices'!C52-1</f>
        <v>-1.4186267504858741E-3</v>
      </c>
      <c r="D53" s="36">
        <f>'Daily Prices'!D53/'Daily Prices'!D52-1</f>
        <v>8.8354312818217373E-3</v>
      </c>
      <c r="E53" s="36">
        <f>Assumptions!$C$14*C53+Assumptions!$C$15*B53+Assumptions!$C$16*D53</f>
        <v>5.2339598126498015E-3</v>
      </c>
    </row>
    <row r="54" spans="1:5" x14ac:dyDescent="0.25">
      <c r="A54" s="60">
        <f>'Daily Prices'!A54</f>
        <v>42081</v>
      </c>
      <c r="B54" s="69">
        <f>'Daily Prices'!B54/'Daily Prices'!B53-1</f>
        <v>-3.976144524814984E-3</v>
      </c>
      <c r="C54" s="69">
        <f>'Daily Prices'!C54/'Daily Prices'!C53-1</f>
        <v>-3.9475366969209391E-3</v>
      </c>
      <c r="D54" s="69">
        <f>'Daily Prices'!D54/'Daily Prices'!D53-1</f>
        <v>8.5689978998759742E-4</v>
      </c>
      <c r="E54" s="69">
        <f>Assumptions!$C$14*C54+Assumptions!$C$15*B54+Assumptions!$C$16*D54</f>
        <v>-2.5147880992165915E-3</v>
      </c>
    </row>
    <row r="55" spans="1:5" x14ac:dyDescent="0.25">
      <c r="A55" s="63">
        <f>'Daily Prices'!A55</f>
        <v>42082</v>
      </c>
      <c r="B55" s="36">
        <f>'Daily Prices'!B55/'Daily Prices'!B54-1</f>
        <v>-5.3263000784009584E-3</v>
      </c>
      <c r="C55" s="36">
        <f>'Daily Prices'!C55/'Daily Prices'!C54-1</f>
        <v>1.3610308111278835E-2</v>
      </c>
      <c r="D55" s="36">
        <f>'Daily Prices'!D55/'Daily Prices'!D54-1</f>
        <v>-9.9311166090071401E-3</v>
      </c>
      <c r="E55" s="36">
        <f>Assumptions!$C$14*C55+Assumptions!$C$15*B55+Assumptions!$C$16*D55</f>
        <v>8.6689823828910509E-4</v>
      </c>
    </row>
    <row r="56" spans="1:5" x14ac:dyDescent="0.25">
      <c r="A56" s="60">
        <f>'Daily Prices'!A56</f>
        <v>42083</v>
      </c>
      <c r="B56" s="69">
        <f>'Daily Prices'!B56/'Daily Prices'!B55-1</f>
        <v>-7.3267445671129083E-3</v>
      </c>
      <c r="C56" s="69">
        <f>'Daily Prices'!C56/'Daily Prices'!C55-1</f>
        <v>1.1117806894908489E-2</v>
      </c>
      <c r="D56" s="69">
        <f>'Daily Prices'!D56/'Daily Prices'!D55-1</f>
        <v>-1.1588119895980742E-2</v>
      </c>
      <c r="E56" s="69">
        <f>Assumptions!$C$14*C56+Assumptions!$C$15*B56+Assumptions!$C$16*D56</f>
        <v>-1.227336580964699E-3</v>
      </c>
    </row>
    <row r="57" spans="1:5" x14ac:dyDescent="0.25">
      <c r="A57" s="63">
        <f>'Daily Prices'!A57</f>
        <v>42086</v>
      </c>
      <c r="B57" s="36">
        <f>'Daily Prices'!B57/'Daily Prices'!B56-1</f>
        <v>-2.4436433427172943E-3</v>
      </c>
      <c r="C57" s="36">
        <f>'Daily Prices'!C57/'Daily Prices'!C56-1</f>
        <v>1.22144238786559E-3</v>
      </c>
      <c r="D57" s="36">
        <f>'Daily Prices'!D57/'Daily Prices'!D56-1</f>
        <v>-7.7061871892243339E-3</v>
      </c>
      <c r="E57" s="36">
        <f>Assumptions!$C$14*C57+Assumptions!$C$15*B57+Assumptions!$C$16*D57</f>
        <v>-2.5563722044362525E-3</v>
      </c>
    </row>
    <row r="58" spans="1:5" x14ac:dyDescent="0.25">
      <c r="A58" s="60">
        <f>'Daily Prices'!A58</f>
        <v>42087</v>
      </c>
      <c r="B58" s="69">
        <f>'Daily Prices'!B58/'Daily Prices'!B57-1</f>
        <v>-1.0747722227779644E-3</v>
      </c>
      <c r="C58" s="69">
        <f>'Daily Prices'!C58/'Daily Prices'!C57-1</f>
        <v>8.1408328428111965E-3</v>
      </c>
      <c r="D58" s="69">
        <f>'Daily Prices'!D58/'Daily Prices'!D57-1</f>
        <v>-8.7322949020740559E-4</v>
      </c>
      <c r="E58" s="69">
        <f>Assumptions!$C$14*C58+Assumptions!$C$15*B58+Assumptions!$C$16*D58</f>
        <v>2.6719326232288675E-3</v>
      </c>
    </row>
    <row r="59" spans="1:5" x14ac:dyDescent="0.25">
      <c r="A59" s="63">
        <f>'Daily Prices'!A59</f>
        <v>42088</v>
      </c>
      <c r="B59" s="36">
        <f>'Daily Prices'!B59/'Daily Prices'!B58-1</f>
        <v>-1.7715537261218106E-3</v>
      </c>
      <c r="C59" s="36">
        <f>'Daily Prices'!C59/'Daily Prices'!C58-1</f>
        <v>3.9956598264616616E-3</v>
      </c>
      <c r="D59" s="36">
        <f>'Daily Prices'!D59/'Daily Prices'!D58-1</f>
        <v>-3.1616103473961488E-3</v>
      </c>
      <c r="E59" s="36">
        <f>Assumptions!$C$14*C59+Assumptions!$C$15*B59+Assumptions!$C$16*D59</f>
        <v>1.1831470852927725E-4</v>
      </c>
    </row>
    <row r="60" spans="1:5" x14ac:dyDescent="0.25">
      <c r="A60" s="60">
        <f>'Daily Prices'!A60</f>
        <v>42089</v>
      </c>
      <c r="B60" s="69">
        <f>'Daily Prices'!B60/'Daily Prices'!B59-1</f>
        <v>-2.3273120248664014E-2</v>
      </c>
      <c r="C60" s="69">
        <f>'Daily Prices'!C60/'Daily Prices'!C59-1</f>
        <v>1.3437342249148054E-2</v>
      </c>
      <c r="D60" s="69">
        <f>'Daily Prices'!D60/'Daily Prices'!D59-1</f>
        <v>-1.6807133000743102E-2</v>
      </c>
      <c r="E60" s="69">
        <f>Assumptions!$C$14*C60+Assumptions!$C$15*B60+Assumptions!$C$16*D60</f>
        <v>-6.6491390751629116E-3</v>
      </c>
    </row>
    <row r="61" spans="1:5" x14ac:dyDescent="0.25">
      <c r="A61" s="63">
        <f>'Daily Prices'!A61</f>
        <v>42090</v>
      </c>
      <c r="B61" s="36">
        <f>'Daily Prices'!B61/'Daily Prices'!B60-1</f>
        <v>3.8605004519576269E-5</v>
      </c>
      <c r="C61" s="36">
        <f>'Daily Prices'!C61/'Daily Prices'!C60-1</f>
        <v>-1.0772856008174014E-2</v>
      </c>
      <c r="D61" s="36">
        <f>'Daily Prices'!D61/'Daily Prices'!D60-1</f>
        <v>7.0087858131466785E-3</v>
      </c>
      <c r="E61" s="36">
        <f>Assumptions!$C$14*C61+Assumptions!$C$15*B61+Assumptions!$C$16*D61</f>
        <v>-2.1949251579697301E-3</v>
      </c>
    </row>
    <row r="62" spans="1:5" x14ac:dyDescent="0.25">
      <c r="A62" s="60">
        <f>'Daily Prices'!A62</f>
        <v>42093</v>
      </c>
      <c r="B62" s="69">
        <f>'Daily Prices'!B62/'Daily Prices'!B61-1</f>
        <v>1.8836329840079546E-2</v>
      </c>
      <c r="C62" s="69">
        <f>'Daily Prices'!C62/'Daily Prices'!C61-1</f>
        <v>-9.9926574088030629E-3</v>
      </c>
      <c r="D62" s="69">
        <f>'Daily Prices'!D62/'Daily Prices'!D61-1</f>
        <v>1.9850808033809342E-2</v>
      </c>
      <c r="E62" s="69">
        <f>Assumptions!$C$14*C62+Assumptions!$C$15*B62+Assumptions!$C$16*D62</f>
        <v>7.6090783986454405E-3</v>
      </c>
    </row>
    <row r="63" spans="1:5" x14ac:dyDescent="0.25">
      <c r="A63" s="63">
        <f>'Daily Prices'!A63</f>
        <v>42094</v>
      </c>
      <c r="B63" s="36">
        <f>'Daily Prices'!B63/'Daily Prices'!B62-1</f>
        <v>-6.5663754393963103E-4</v>
      </c>
      <c r="C63" s="36">
        <f>'Daily Prices'!C63/'Daily Prices'!C62-1</f>
        <v>-1.9208399120129727E-3</v>
      </c>
      <c r="D63" s="36">
        <f>'Daily Prices'!D63/'Daily Prices'!D62-1</f>
        <v>3.1536655054169582E-3</v>
      </c>
      <c r="E63" s="36">
        <f>Assumptions!$C$14*C63+Assumptions!$C$15*B63+Assumptions!$C$16*D63</f>
        <v>-1.9227576361991036E-5</v>
      </c>
    </row>
    <row r="64" spans="1:5" x14ac:dyDescent="0.25">
      <c r="A64" s="60">
        <f>'Daily Prices'!A64</f>
        <v>42095</v>
      </c>
      <c r="B64" s="69">
        <f>'Daily Prices'!B64/'Daily Prices'!B63-1</f>
        <v>1.0825363793387721E-2</v>
      </c>
      <c r="C64" s="69">
        <f>'Daily Prices'!C64/'Daily Prices'!C63-1</f>
        <v>8.4424611678675099E-3</v>
      </c>
      <c r="D64" s="69">
        <f>'Daily Prices'!D64/'Daily Prices'!D63-1</f>
        <v>1.0060003730584688E-2</v>
      </c>
      <c r="E64" s="69">
        <f>Assumptions!$C$14*C64+Assumptions!$C$15*B64+Assumptions!$C$16*D64</f>
        <v>9.642594724338727E-3</v>
      </c>
    </row>
    <row r="65" spans="1:5" x14ac:dyDescent="0.25">
      <c r="A65" s="63">
        <f>'Daily Prices'!A65</f>
        <v>42100</v>
      </c>
      <c r="B65" s="36">
        <f>'Daily Prices'!B65/'Daily Prices'!B64-1</f>
        <v>8.6453924148994776E-3</v>
      </c>
      <c r="C65" s="36">
        <f>'Daily Prices'!C65/'Daily Prices'!C64-1</f>
        <v>1.2531998696283519E-3</v>
      </c>
      <c r="D65" s="36">
        <f>'Daily Prices'!D65/'Daily Prices'!D64-1</f>
        <v>6.814168656899211E-3</v>
      </c>
      <c r="E65" s="36">
        <f>Assumptions!$C$14*C65+Assumptions!$C$15*B65+Assumptions!$C$16*D65</f>
        <v>5.1391482693909467E-3</v>
      </c>
    </row>
    <row r="66" spans="1:5" x14ac:dyDescent="0.25">
      <c r="A66" s="60">
        <f>'Daily Prices'!A66</f>
        <v>42101</v>
      </c>
      <c r="B66" s="69">
        <f>'Daily Prices'!B66/'Daily Prices'!B65-1</f>
        <v>4.2554744064626782E-4</v>
      </c>
      <c r="C66" s="69">
        <f>'Daily Prices'!C66/'Daily Prices'!C65-1</f>
        <v>9.5782536723376666E-3</v>
      </c>
      <c r="D66" s="69">
        <f>'Daily Prices'!D66/'Daily Prices'!D65-1</f>
        <v>1.1005294494672579E-3</v>
      </c>
      <c r="E66" s="69">
        <f>Assumptions!$C$14*C66+Assumptions!$C$15*B66+Assumptions!$C$16*D66</f>
        <v>4.2891245359691242E-3</v>
      </c>
    </row>
    <row r="67" spans="1:5" x14ac:dyDescent="0.25">
      <c r="A67" s="63">
        <f>'Daily Prices'!A67</f>
        <v>42102</v>
      </c>
      <c r="B67" s="36">
        <f>'Daily Prices'!B67/'Daily Prices'!B66-1</f>
        <v>6.7034662980391957E-3</v>
      </c>
      <c r="C67" s="36">
        <f>'Daily Prices'!C67/'Daily Prices'!C66-1</f>
        <v>-3.2407161169548671E-3</v>
      </c>
      <c r="D67" s="36">
        <f>'Daily Prices'!D67/'Daily Prices'!D66-1</f>
        <v>7.4214367325091679E-3</v>
      </c>
      <c r="E67" s="36">
        <f>Assumptions!$C$14*C67+Assumptions!$C$15*B67+Assumptions!$C$16*D67</f>
        <v>2.9411844623825623E-3</v>
      </c>
    </row>
    <row r="68" spans="1:5" x14ac:dyDescent="0.25">
      <c r="A68" s="60">
        <f>'Daily Prices'!A68</f>
        <v>42103</v>
      </c>
      <c r="B68" s="69">
        <f>'Daily Prices'!B68/'Daily Prices'!B67-1</f>
        <v>6.1816060123136563E-3</v>
      </c>
      <c r="C68" s="69">
        <f>'Daily Prices'!C68/'Daily Prices'!C67-1</f>
        <v>-1.0117166448213699E-2</v>
      </c>
      <c r="D68" s="69">
        <f>'Daily Prices'!D68/'Daily Prices'!D67-1</f>
        <v>4.6857119503025402E-3</v>
      </c>
      <c r="E68" s="69">
        <f>Assumptions!$C$14*C68+Assumptions!$C$15*B68+Assumptions!$C$16*D68</f>
        <v>-7.8667119050062078E-4</v>
      </c>
    </row>
    <row r="69" spans="1:5" x14ac:dyDescent="0.25">
      <c r="A69" s="63">
        <f>'Daily Prices'!A69</f>
        <v>42104</v>
      </c>
      <c r="B69" s="36">
        <f>'Daily Prices'!B69/'Daily Prices'!B68-1</f>
        <v>-2.0183339501422815E-4</v>
      </c>
      <c r="C69" s="36">
        <f>'Daily Prices'!C69/'Daily Prices'!C68-1</f>
        <v>1.0023498034662515E-2</v>
      </c>
      <c r="D69" s="36">
        <f>'Daily Prices'!D69/'Daily Prices'!D68-1</f>
        <v>5.0401400988093759E-3</v>
      </c>
      <c r="E69" s="36">
        <f>Assumptions!$C$14*C69+Assumptions!$C$15*B69+Assumptions!$C$16*D69</f>
        <v>5.4608912250035495E-3</v>
      </c>
    </row>
    <row r="70" spans="1:5" x14ac:dyDescent="0.25">
      <c r="A70" s="60">
        <f>'Daily Prices'!A70</f>
        <v>42107</v>
      </c>
      <c r="B70" s="69">
        <f>'Daily Prices'!B70/'Daily Prices'!B69-1</f>
        <v>5.7154966623242931E-3</v>
      </c>
      <c r="C70" s="69">
        <f>'Daily Prices'!C70/'Daily Prices'!C69-1</f>
        <v>-4.1553292720126755E-3</v>
      </c>
      <c r="D70" s="69">
        <f>'Daily Prices'!D70/'Daily Prices'!D69-1</f>
        <v>7.006239236154066E-3</v>
      </c>
      <c r="E70" s="69">
        <f>Assumptions!$C$14*C70+Assumptions!$C$15*B70+Assumptions!$C$16*D70</f>
        <v>2.1543890607384373E-3</v>
      </c>
    </row>
    <row r="71" spans="1:5" x14ac:dyDescent="0.25">
      <c r="A71" s="63">
        <f>'Daily Prices'!A71</f>
        <v>42109</v>
      </c>
      <c r="B71" s="36">
        <f>'Daily Prices'!B71/'Daily Prices'!B70-1</f>
        <v>-8.4267419168694291E-3</v>
      </c>
      <c r="C71" s="36">
        <f>'Daily Prices'!C71/'Daily Prices'!C70-1</f>
        <v>-5.9308260081230024E-3</v>
      </c>
      <c r="D71" s="36">
        <f>'Daily Prices'!D71/'Daily Prices'!D70-1</f>
        <v>-3.9329331401366519E-3</v>
      </c>
      <c r="E71" s="36">
        <f>Assumptions!$C$14*C71+Assumptions!$C$15*B71+Assumptions!$C$16*D71</f>
        <v>-6.0802329203510259E-3</v>
      </c>
    </row>
    <row r="72" spans="1:5" x14ac:dyDescent="0.25">
      <c r="A72" s="60">
        <f>'Daily Prices'!A72</f>
        <v>42110</v>
      </c>
      <c r="B72" s="69">
        <f>'Daily Prices'!B72/'Daily Prices'!B71-1</f>
        <v>-4.6406749517095003E-3</v>
      </c>
      <c r="C72" s="69">
        <f>'Daily Prices'!C72/'Daily Prices'!C71-1</f>
        <v>9.0867204624147657E-3</v>
      </c>
      <c r="D72" s="69">
        <f>'Daily Prices'!D72/'Daily Prices'!D71-1</f>
        <v>-2.0135744780445108E-3</v>
      </c>
      <c r="E72" s="69">
        <f>Assumptions!$C$14*C72+Assumptions!$C$15*B72+Assumptions!$C$16*D72</f>
        <v>1.638413356039703E-3</v>
      </c>
    </row>
    <row r="73" spans="1:5" x14ac:dyDescent="0.25">
      <c r="A73" s="63">
        <f>'Daily Prices'!A73</f>
        <v>42111</v>
      </c>
      <c r="B73" s="36">
        <f>'Daily Prices'!B73/'Daily Prices'!B72-1</f>
        <v>-7.8120312397527147E-3</v>
      </c>
      <c r="C73" s="36">
        <f>'Daily Prices'!C73/'Daily Prices'!C72-1</f>
        <v>2.300987559340939E-3</v>
      </c>
      <c r="D73" s="36">
        <f>'Daily Prices'!D73/'Daily Prices'!D72-1</f>
        <v>-1.3027709152956257E-2</v>
      </c>
      <c r="E73" s="36">
        <f>Assumptions!$C$14*C73+Assumptions!$C$15*B73+Assumptions!$C$16*D73</f>
        <v>-5.3315270940763153E-3</v>
      </c>
    </row>
    <row r="74" spans="1:5" x14ac:dyDescent="0.25">
      <c r="A74" s="60">
        <f>'Daily Prices'!A74</f>
        <v>42114</v>
      </c>
      <c r="B74" s="69">
        <f>'Daily Prices'!B74/'Daily Prices'!B73-1</f>
        <v>-1.9544618716620721E-2</v>
      </c>
      <c r="C74" s="69">
        <f>'Daily Prices'!C74/'Daily Prices'!C73-1</f>
        <v>3.0219030478668696E-3</v>
      </c>
      <c r="D74" s="69">
        <f>'Daily Prices'!D74/'Daily Prices'!D73-1</f>
        <v>-1.535250330811111E-2</v>
      </c>
      <c r="E74" s="69">
        <f>Assumptions!$C$14*C74+Assumptions!$C$15*B74+Assumptions!$C$16*D74</f>
        <v>-9.2603753882728006E-3</v>
      </c>
    </row>
    <row r="75" spans="1:5" x14ac:dyDescent="0.25">
      <c r="A75" s="63">
        <f>'Daily Prices'!A75</f>
        <v>42115</v>
      </c>
      <c r="B75" s="36">
        <f>'Daily Prices'!B75/'Daily Prices'!B74-1</f>
        <v>-7.5367000391949324E-3</v>
      </c>
      <c r="C75" s="36">
        <f>'Daily Prices'!C75/'Daily Prices'!C74-1</f>
        <v>-3.4187372672053185E-3</v>
      </c>
      <c r="D75" s="36">
        <f>'Daily Prices'!D75/'Daily Prices'!D74-1</f>
        <v>-2.1822387814413036E-3</v>
      </c>
      <c r="E75" s="36">
        <f>Assumptions!$C$14*C75+Assumptions!$C$15*B75+Assumptions!$C$16*D75</f>
        <v>-4.2831765530729985E-3</v>
      </c>
    </row>
    <row r="76" spans="1:5" x14ac:dyDescent="0.25">
      <c r="A76" s="60">
        <f>'Daily Prices'!A76</f>
        <v>42116</v>
      </c>
      <c r="B76" s="69">
        <f>'Daily Prices'!B76/'Daily Prices'!B75-1</f>
        <v>7.7355719965717107E-3</v>
      </c>
      <c r="C76" s="69">
        <f>'Daily Prices'!C76/'Daily Prices'!C75-1</f>
        <v>-4.3497861611122568E-3</v>
      </c>
      <c r="D76" s="69">
        <f>'Daily Prices'!D76/'Daily Prices'!D75-1</f>
        <v>1.1216512040028714E-3</v>
      </c>
      <c r="E76" s="69">
        <f>Assumptions!$C$14*C76+Assumptions!$C$15*B76+Assumptions!$C$16*D76</f>
        <v>9.1725249572747179E-4</v>
      </c>
    </row>
    <row r="77" spans="1:5" x14ac:dyDescent="0.25">
      <c r="A77" s="63">
        <f>'Daily Prices'!A77</f>
        <v>42117</v>
      </c>
      <c r="B77" s="36">
        <f>'Daily Prices'!B77/'Daily Prices'!B76-1</f>
        <v>-5.5614656511102645E-3</v>
      </c>
      <c r="C77" s="36">
        <f>'Daily Prices'!C77/'Daily Prices'!C76-1</f>
        <v>1.4693525592659462E-3</v>
      </c>
      <c r="D77" s="36">
        <f>'Daily Prices'!D77/'Daily Prices'!D76-1</f>
        <v>-4.6773347105716345E-3</v>
      </c>
      <c r="E77" s="36">
        <f>Assumptions!$C$14*C77+Assumptions!$C$15*B77+Assumptions!$C$16*D77</f>
        <v>-2.4838990847981914E-3</v>
      </c>
    </row>
    <row r="78" spans="1:5" x14ac:dyDescent="0.25">
      <c r="A78" s="60">
        <f>'Daily Prices'!A78</f>
        <v>42118</v>
      </c>
      <c r="B78" s="69">
        <f>'Daily Prices'!B78/'Daily Prices'!B77-1</f>
        <v>-1.0711367794218329E-2</v>
      </c>
      <c r="C78" s="69">
        <f>'Daily Prices'!C78/'Daily Prices'!C77-1</f>
        <v>4.5803051811870166E-3</v>
      </c>
      <c r="D78" s="69">
        <f>'Daily Prices'!D78/'Daily Prices'!D77-1</f>
        <v>-1.7301262496286163E-2</v>
      </c>
      <c r="E78" s="69">
        <f>Assumptions!$C$14*C78+Assumptions!$C$15*B78+Assumptions!$C$16*D78</f>
        <v>-6.571667014676541E-3</v>
      </c>
    </row>
    <row r="79" spans="1:5" x14ac:dyDescent="0.25">
      <c r="A79" s="63">
        <f>'Daily Prices'!A79</f>
        <v>42121</v>
      </c>
      <c r="B79" s="36">
        <f>'Daily Prices'!B79/'Daily Prices'!B78-1</f>
        <v>-9.5105536348573105E-3</v>
      </c>
      <c r="C79" s="36">
        <f>'Daily Prices'!C79/'Daily Prices'!C78-1</f>
        <v>7.7953457867880882E-3</v>
      </c>
      <c r="D79" s="36">
        <f>'Daily Prices'!D79/'Daily Prices'!D78-1</f>
        <v>-1.5766288460269284E-2</v>
      </c>
      <c r="E79" s="36">
        <f>Assumptions!$C$14*C79+Assumptions!$C$15*B79+Assumptions!$C$16*D79</f>
        <v>-4.4649143138227425E-3</v>
      </c>
    </row>
    <row r="80" spans="1:5" x14ac:dyDescent="0.25">
      <c r="A80" s="60">
        <f>'Daily Prices'!A80</f>
        <v>42122</v>
      </c>
      <c r="B80" s="69">
        <f>'Daily Prices'!B80/'Daily Prices'!B79-1</f>
        <v>8.072637919063208E-3</v>
      </c>
      <c r="C80" s="69">
        <f>'Daily Prices'!C80/'Daily Prices'!C79-1</f>
        <v>4.2668770201435002E-3</v>
      </c>
      <c r="D80" s="69">
        <f>'Daily Prices'!D80/'Daily Prices'!D79-1</f>
        <v>1.9451919665648632E-2</v>
      </c>
      <c r="E80" s="69">
        <f>Assumptions!$C$14*C80+Assumptions!$C$15*B80+Assumptions!$C$16*D80</f>
        <v>9.9641180834709533E-3</v>
      </c>
    </row>
    <row r="81" spans="1:5" x14ac:dyDescent="0.25">
      <c r="A81" s="63">
        <f>'Daily Prices'!A81</f>
        <v>42123</v>
      </c>
      <c r="B81" s="36">
        <f>'Daily Prices'!B81/'Daily Prices'!B80-1</f>
        <v>-6.2216249008081315E-3</v>
      </c>
      <c r="C81" s="36">
        <f>'Daily Prices'!C81/'Daily Prices'!C80-1</f>
        <v>5.5412123322073903E-3</v>
      </c>
      <c r="D81" s="36">
        <f>'Daily Prices'!D81/'Daily Prices'!D80-1</f>
        <v>-3.7983278869413439E-3</v>
      </c>
      <c r="E81" s="36">
        <f>Assumptions!$C$14*C81+Assumptions!$C$15*B81+Assumptions!$C$16*D81</f>
        <v>-7.8950090344188646E-4</v>
      </c>
    </row>
    <row r="82" spans="1:5" x14ac:dyDescent="0.25">
      <c r="A82" s="60">
        <f>'Daily Prices'!A82</f>
        <v>42124</v>
      </c>
      <c r="B82" s="69">
        <f>'Daily Prices'!B82/'Daily Prices'!B81-1</f>
        <v>-7.8829263132609295E-3</v>
      </c>
      <c r="C82" s="69">
        <f>'Daily Prices'!C82/'Daily Prices'!C81-1</f>
        <v>-2.0508331632026922E-2</v>
      </c>
      <c r="D82" s="69">
        <f>'Daily Prices'!D82/'Daily Prices'!D81-1</f>
        <v>-3.729737789422205E-3</v>
      </c>
      <c r="E82" s="69">
        <f>Assumptions!$C$14*C82+Assumptions!$C$15*B82+Assumptions!$C$16*D82</f>
        <v>-1.168713188361571E-2</v>
      </c>
    </row>
    <row r="83" spans="1:5" x14ac:dyDescent="0.25">
      <c r="A83" s="63">
        <f>'Daily Prices'!A83</f>
        <v>42128</v>
      </c>
      <c r="B83" s="36">
        <f>'Daily Prices'!B83/'Daily Prices'!B82-1</f>
        <v>1.7743678481347169E-2</v>
      </c>
      <c r="C83" s="36">
        <f>'Daily Prices'!C83/'Daily Prices'!C82-1</f>
        <v>-5.0246022650456412E-3</v>
      </c>
      <c r="D83" s="36">
        <f>'Daily Prices'!D83/'Daily Prices'!D82-1</f>
        <v>1.4857211274290849E-2</v>
      </c>
      <c r="E83" s="36">
        <f>Assumptions!$C$14*C83+Assumptions!$C$15*B83+Assumptions!$C$16*D83</f>
        <v>7.7704260206731485E-3</v>
      </c>
    </row>
    <row r="84" spans="1:5" x14ac:dyDescent="0.25">
      <c r="A84" s="60">
        <f>'Daily Prices'!A84</f>
        <v>42129</v>
      </c>
      <c r="B84" s="69">
        <f>'Daily Prices'!B84/'Daily Prices'!B83-1</f>
        <v>-1.8351734175221512E-3</v>
      </c>
      <c r="C84" s="69">
        <f>'Daily Prices'!C84/'Daily Prices'!C83-1</f>
        <v>1.5340004347635494E-2</v>
      </c>
      <c r="D84" s="69">
        <f>'Daily Prices'!D84/'Daily Prices'!D83-1</f>
        <v>-2.7556102370498436E-3</v>
      </c>
      <c r="E84" s="69">
        <f>Assumptions!$C$14*C84+Assumptions!$C$15*B84+Assumptions!$C$16*D84</f>
        <v>4.7587666426826001E-3</v>
      </c>
    </row>
    <row r="85" spans="1:5" x14ac:dyDescent="0.25">
      <c r="A85" s="63">
        <f>'Daily Prices'!A85</f>
        <v>42130</v>
      </c>
      <c r="B85" s="36">
        <f>'Daily Prices'!B85/'Daily Prices'!B84-1</f>
        <v>-2.6339880190115683E-2</v>
      </c>
      <c r="C85" s="36">
        <f>'Daily Prices'!C85/'Daily Prices'!C84-1</f>
        <v>2.0795406501152858E-3</v>
      </c>
      <c r="D85" s="36">
        <f>'Daily Prices'!D85/'Daily Prices'!D84-1</f>
        <v>-3.1848909920567881E-2</v>
      </c>
      <c r="E85" s="36">
        <f>Assumptions!$C$14*C85+Assumptions!$C$15*B85+Assumptions!$C$16*D85</f>
        <v>-1.6624820773158952E-2</v>
      </c>
    </row>
    <row r="86" spans="1:5" x14ac:dyDescent="0.25">
      <c r="A86" s="60">
        <f>'Daily Prices'!A86</f>
        <v>42131</v>
      </c>
      <c r="B86" s="69">
        <f>'Daily Prices'!B86/'Daily Prices'!B85-1</f>
        <v>-4.4263338794199303E-3</v>
      </c>
      <c r="C86" s="69">
        <f>'Daily Prices'!C86/'Daily Prices'!C85-1</f>
        <v>1.2562650446916734E-3</v>
      </c>
      <c r="D86" s="69">
        <f>'Daily Prices'!D86/'Daily Prices'!D85-1</f>
        <v>-1.2662453849577981E-2</v>
      </c>
      <c r="E86" s="69">
        <f>Assumptions!$C$14*C86+Assumptions!$C$15*B86+Assumptions!$C$16*D86</f>
        <v>-4.6241303008227033E-3</v>
      </c>
    </row>
    <row r="87" spans="1:5" x14ac:dyDescent="0.25">
      <c r="A87" s="63">
        <f>'Daily Prices'!A87</f>
        <v>42132</v>
      </c>
      <c r="B87" s="36">
        <f>'Daily Prices'!B87/'Daily Prices'!B86-1</f>
        <v>1.9033719549263139E-2</v>
      </c>
      <c r="C87" s="36">
        <f>'Daily Prices'!C87/'Daily Prices'!C86-1</f>
        <v>-7.0321176162045917E-3</v>
      </c>
      <c r="D87" s="36">
        <f>'Daily Prices'!D87/'Daily Prices'!D86-1</f>
        <v>1.4805041537655717E-2</v>
      </c>
      <c r="E87" s="36">
        <f>Assumptions!$C$14*C87+Assumptions!$C$15*B87+Assumptions!$C$16*D87</f>
        <v>7.3387812795938203E-3</v>
      </c>
    </row>
    <row r="88" spans="1:5" x14ac:dyDescent="0.25">
      <c r="A88" s="60">
        <f>'Daily Prices'!A88</f>
        <v>42135</v>
      </c>
      <c r="B88" s="69">
        <f>'Daily Prices'!B88/'Daily Prices'!B87-1</f>
        <v>1.482767818504005E-2</v>
      </c>
      <c r="C88" s="69">
        <f>'Daily Prices'!C88/'Daily Prices'!C87-1</f>
        <v>6.4148665902823421E-3</v>
      </c>
      <c r="D88" s="69">
        <f>'Daily Prices'!D88/'Daily Prices'!D87-1</f>
        <v>2.284289385426197E-2</v>
      </c>
      <c r="E88" s="69">
        <f>Assumptions!$C$14*C88+Assumptions!$C$15*B88+Assumptions!$C$16*D88</f>
        <v>1.3867118247903543E-2</v>
      </c>
    </row>
    <row r="89" spans="1:5" x14ac:dyDescent="0.25">
      <c r="A89" s="63">
        <f>'Daily Prices'!A89</f>
        <v>42136</v>
      </c>
      <c r="B89" s="36">
        <f>'Daily Prices'!B89/'Daily Prices'!B88-1</f>
        <v>-2.2896467483177196E-2</v>
      </c>
      <c r="C89" s="36">
        <f>'Daily Prices'!C89/'Daily Prices'!C88-1</f>
        <v>7.1399917771231003E-3</v>
      </c>
      <c r="D89" s="36">
        <f>'Daily Prices'!D89/'Daily Prices'!D88-1</f>
        <v>-2.7787654710019205E-2</v>
      </c>
      <c r="E89" s="36">
        <f>Assumptions!$C$14*C89+Assumptions!$C$15*B89+Assumptions!$C$16*D89</f>
        <v>-1.234923994710968E-2</v>
      </c>
    </row>
    <row r="90" spans="1:5" x14ac:dyDescent="0.25">
      <c r="A90" s="60">
        <f>'Daily Prices'!A90</f>
        <v>42137</v>
      </c>
      <c r="B90" s="69">
        <f>'Daily Prices'!B90/'Daily Prices'!B89-1</f>
        <v>1.3900856776751347E-2</v>
      </c>
      <c r="C90" s="69">
        <f>'Daily Prices'!C90/'Daily Prices'!C89-1</f>
        <v>1.0541631336637547E-2</v>
      </c>
      <c r="D90" s="69">
        <f>'Daily Prices'!D90/'Daily Prices'!D89-1</f>
        <v>1.2798444213762972E-2</v>
      </c>
      <c r="E90" s="69">
        <f>Assumptions!$C$14*C90+Assumptions!$C$15*B90+Assumptions!$C$16*D90</f>
        <v>1.2226442831809313E-2</v>
      </c>
    </row>
    <row r="91" spans="1:5" x14ac:dyDescent="0.25">
      <c r="A91" s="63">
        <f>'Daily Prices'!A91</f>
        <v>42138</v>
      </c>
      <c r="B91" s="36">
        <f>'Daily Prices'!B91/'Daily Prices'!B90-1</f>
        <v>-1.652777319080645E-3</v>
      </c>
      <c r="C91" s="36">
        <f>'Daily Prices'!C91/'Daily Prices'!C90-1</f>
        <v>2.9263643178891741E-3</v>
      </c>
      <c r="D91" s="36">
        <f>'Daily Prices'!D91/'Daily Prices'!D90-1</f>
        <v>6.2859218703374964E-3</v>
      </c>
      <c r="E91" s="36">
        <f>Assumptions!$C$14*C91+Assumptions!$C$15*B91+Assumptions!$C$16*D91</f>
        <v>2.560489092532725E-3</v>
      </c>
    </row>
    <row r="92" spans="1:5" x14ac:dyDescent="0.25">
      <c r="A92" s="60">
        <f>'Daily Prices'!A92</f>
        <v>42139</v>
      </c>
      <c r="B92" s="69">
        <f>'Daily Prices'!B92/'Daily Prices'!B91-1</f>
        <v>4.3350635850982755E-3</v>
      </c>
      <c r="C92" s="69">
        <f>'Daily Prices'!C92/'Daily Prices'!C91-1</f>
        <v>-3.9249985347736827E-3</v>
      </c>
      <c r="D92" s="69">
        <f>'Daily Prices'!D92/'Daily Prices'!D91-1</f>
        <v>4.6006502366937596E-3</v>
      </c>
      <c r="E92" s="69">
        <f>Assumptions!$C$14*C92+Assumptions!$C$15*B92+Assumptions!$C$16*D92</f>
        <v>1.1107147326281373E-3</v>
      </c>
    </row>
    <row r="93" spans="1:5" x14ac:dyDescent="0.25">
      <c r="A93" s="63">
        <f>'Daily Prices'!A93</f>
        <v>42142</v>
      </c>
      <c r="B93" s="36">
        <f>'Daily Prices'!B93/'Daily Prices'!B92-1</f>
        <v>1.3296003513394883E-2</v>
      </c>
      <c r="C93" s="36">
        <f>'Daily Prices'!C93/'Daily Prices'!C92-1</f>
        <v>7.4862495609642199E-3</v>
      </c>
      <c r="D93" s="36">
        <f>'Daily Prices'!D93/'Daily Prices'!D92-1</f>
        <v>1.0677846463177376E-2</v>
      </c>
      <c r="E93" s="36">
        <f>Assumptions!$C$14*C93+Assumptions!$C$15*B93+Assumptions!$C$16*D93</f>
        <v>1.0186654817357366E-2</v>
      </c>
    </row>
    <row r="94" spans="1:5" x14ac:dyDescent="0.25">
      <c r="A94" s="60">
        <f>'Daily Prices'!A94</f>
        <v>42143</v>
      </c>
      <c r="B94" s="69">
        <f>'Daily Prices'!B94/'Daily Prices'!B93-1</f>
        <v>-1.5086339224120726E-3</v>
      </c>
      <c r="C94" s="69">
        <f>'Daily Prices'!C94/'Daily Prices'!C93-1</f>
        <v>-5.3949987254097165E-3</v>
      </c>
      <c r="D94" s="69">
        <f>'Daily Prices'!D94/'Daily Prices'!D93-1</f>
        <v>-5.0793435794949104E-5</v>
      </c>
      <c r="E94" s="69">
        <f>Assumptions!$C$14*C94+Assumptions!$C$15*B94+Assumptions!$C$16*D94</f>
        <v>-2.6258276976259933E-3</v>
      </c>
    </row>
    <row r="95" spans="1:5" x14ac:dyDescent="0.25">
      <c r="A95" s="63">
        <f>'Daily Prices'!A95</f>
        <v>42144</v>
      </c>
      <c r="B95" s="36">
        <f>'Daily Prices'!B95/'Daily Prices'!B94-1</f>
        <v>6.9334897902120218E-3</v>
      </c>
      <c r="C95" s="36">
        <f>'Daily Prices'!C95/'Daily Prices'!C94-1</f>
        <v>-4.9898673365106339E-3</v>
      </c>
      <c r="D95" s="36">
        <f>'Daily Prices'!D95/'Daily Prices'!D94-1</f>
        <v>5.1049995978649232E-3</v>
      </c>
      <c r="E95" s="36">
        <f>Assumptions!$C$14*C95+Assumptions!$C$15*B95+Assumptions!$C$16*D95</f>
        <v>1.6155998818188297E-3</v>
      </c>
    </row>
    <row r="96" spans="1:5" x14ac:dyDescent="0.25">
      <c r="A96" s="60">
        <f>'Daily Prices'!A96</f>
        <v>42145</v>
      </c>
      <c r="B96" s="69">
        <f>'Daily Prices'!B96/'Daily Prices'!B95-1</f>
        <v>-1.0008186883671E-3</v>
      </c>
      <c r="C96" s="69">
        <f>'Daily Prices'!C96/'Daily Prices'!C95-1</f>
        <v>-7.2536607471974657E-3</v>
      </c>
      <c r="D96" s="69">
        <f>'Daily Prices'!D96/'Daily Prices'!D95-1</f>
        <v>-3.1396744509254448E-3</v>
      </c>
      <c r="E96" s="69">
        <f>Assumptions!$C$14*C96+Assumptions!$C$15*B96+Assumptions!$C$16*D96</f>
        <v>-4.1436122406667501E-3</v>
      </c>
    </row>
    <row r="97" spans="1:5" x14ac:dyDescent="0.25">
      <c r="A97" s="63">
        <f>'Daily Prices'!A97</f>
        <v>42146</v>
      </c>
      <c r="B97" s="36">
        <f>'Daily Prices'!B97/'Daily Prices'!B96-1</f>
        <v>5.3273449397415185E-3</v>
      </c>
      <c r="C97" s="36">
        <f>'Daily Prices'!C97/'Daily Prices'!C96-1</f>
        <v>-1.5271529865246158E-3</v>
      </c>
      <c r="D97" s="36">
        <f>'Daily Prices'!D97/'Daily Prices'!D96-1</f>
        <v>-8.6818941315891518E-4</v>
      </c>
      <c r="E97" s="36">
        <f>Assumptions!$C$14*C97+Assumptions!$C$15*B97+Assumptions!$C$16*D97</f>
        <v>7.2688546336493478E-4</v>
      </c>
    </row>
    <row r="98" spans="1:5" x14ac:dyDescent="0.25">
      <c r="A98" s="60">
        <f>'Daily Prices'!A98</f>
        <v>42149</v>
      </c>
      <c r="B98" s="69">
        <f>'Daily Prices'!B98/'Daily Prices'!B97-1</f>
        <v>-1.1217741214343158E-2</v>
      </c>
      <c r="C98" s="69">
        <f>'Daily Prices'!C98/'Daily Prices'!C97-1</f>
        <v>0</v>
      </c>
      <c r="D98" s="69">
        <f>'Daily Prices'!D98/'Daily Prices'!D97-1</f>
        <v>-7.6450142498329932E-3</v>
      </c>
      <c r="E98" s="69">
        <f>Assumptions!$C$14*C98+Assumptions!$C$15*B98+Assumptions!$C$16*D98</f>
        <v>-5.6588266392528456E-3</v>
      </c>
    </row>
    <row r="99" spans="1:5" x14ac:dyDescent="0.25">
      <c r="A99" s="63">
        <f>'Daily Prices'!A99</f>
        <v>42150</v>
      </c>
      <c r="B99" s="36">
        <f>'Daily Prices'!B99/'Daily Prices'!B98-1</f>
        <v>-4.0685316243596059E-3</v>
      </c>
      <c r="C99" s="36">
        <f>'Daily Prices'!C99/'Daily Prices'!C98-1</f>
        <v>-8.7070553409552831E-3</v>
      </c>
      <c r="D99" s="36">
        <f>'Daily Prices'!D99/'Daily Prices'!D98-1</f>
        <v>-2.0729826235906801E-3</v>
      </c>
      <c r="E99" s="36">
        <f>Assumptions!$C$14*C99+Assumptions!$C$15*B99+Assumptions!$C$16*D99</f>
        <v>-5.3252764107671992E-3</v>
      </c>
    </row>
    <row r="100" spans="1:5" x14ac:dyDescent="0.25">
      <c r="A100" s="60">
        <f>'Daily Prices'!A100</f>
        <v>42151</v>
      </c>
      <c r="B100" s="69">
        <f>'Daily Prices'!B100/'Daily Prices'!B99-1</f>
        <v>1.2077114829933677E-3</v>
      </c>
      <c r="C100" s="69">
        <f>'Daily Prices'!C100/'Daily Prices'!C99-1</f>
        <v>7.6307966863131682E-4</v>
      </c>
      <c r="D100" s="69">
        <f>'Daily Prices'!D100/'Daily Prices'!D99-1</f>
        <v>1.5435558145939776E-3</v>
      </c>
      <c r="E100" s="69">
        <f>Assumptions!$C$14*C100+Assumptions!$C$15*B100+Assumptions!$C$16*D100</f>
        <v>1.1306120567287302E-3</v>
      </c>
    </row>
    <row r="101" spans="1:5" x14ac:dyDescent="0.25">
      <c r="A101" s="63">
        <f>'Daily Prices'!A101</f>
        <v>42152</v>
      </c>
      <c r="B101" s="36">
        <f>'Daily Prices'!B101/'Daily Prices'!B100-1</f>
        <v>-2.1023295770744577E-3</v>
      </c>
      <c r="C101" s="36">
        <f>'Daily Prices'!C101/'Daily Prices'!C100-1</f>
        <v>-2.3485618784597762E-3</v>
      </c>
      <c r="D101" s="36">
        <f>'Daily Prices'!D101/'Daily Prices'!D100-1</f>
        <v>-1.2576685808818322E-4</v>
      </c>
      <c r="E101" s="36">
        <f>Assumptions!$C$14*C101+Assumptions!$C$15*B101+Assumptions!$C$16*D101</f>
        <v>-1.6078536819327028E-3</v>
      </c>
    </row>
    <row r="102" spans="1:5" x14ac:dyDescent="0.25">
      <c r="A102" s="60">
        <f>'Daily Prices'!A102</f>
        <v>42153</v>
      </c>
      <c r="B102" s="69">
        <f>'Daily Prices'!B102/'Daily Prices'!B101-1</f>
        <v>1.1696418801085295E-2</v>
      </c>
      <c r="C102" s="69">
        <f>'Daily Prices'!C102/'Daily Prices'!C101-1</f>
        <v>3.1798600052515003E-3</v>
      </c>
      <c r="D102" s="69">
        <f>'Daily Prices'!D102/'Daily Prices'!D101-1</f>
        <v>1.5123768022632378E-2</v>
      </c>
      <c r="E102" s="69">
        <f>Assumptions!$C$14*C102+Assumptions!$C$15*B102+Assumptions!$C$16*D102</f>
        <v>9.3180000492159021E-3</v>
      </c>
    </row>
    <row r="103" spans="1:5" x14ac:dyDescent="0.25">
      <c r="A103" s="63">
        <f>'Daily Prices'!A103</f>
        <v>42156</v>
      </c>
      <c r="B103" s="36">
        <f>'Daily Prices'!B103/'Daily Prices'!B102-1</f>
        <v>7.384531795531224E-4</v>
      </c>
      <c r="C103" s="36">
        <f>'Daily Prices'!C103/'Daily Prices'!C102-1</f>
        <v>5.7239763217953321E-3</v>
      </c>
      <c r="D103" s="36">
        <f>'Daily Prices'!D103/'Daily Prices'!D102-1</f>
        <v>2.6503863221585267E-3</v>
      </c>
      <c r="E103" s="36">
        <f>Assumptions!$C$14*C103+Assumptions!$C$15*B103+Assumptions!$C$16*D103</f>
        <v>3.3062423792316279E-3</v>
      </c>
    </row>
    <row r="104" spans="1:5" x14ac:dyDescent="0.25">
      <c r="A104" s="60">
        <f>'Daily Prices'!A104</f>
        <v>42157</v>
      </c>
      <c r="B104" s="69">
        <f>'Daily Prices'!B104/'Daily Prices'!B103-1</f>
        <v>-2.3721147517378527E-2</v>
      </c>
      <c r="C104" s="69">
        <f>'Daily Prices'!C104/'Daily Prices'!C103-1</f>
        <v>-4.8042676646559146E-3</v>
      </c>
      <c r="D104" s="69">
        <f>'Daily Prices'!D104/'Daily Prices'!D103-1</f>
        <v>-2.2347246339169513E-2</v>
      </c>
      <c r="E104" s="69">
        <f>Assumptions!$C$14*C104+Assumptions!$C$15*B104+Assumptions!$C$16*D104</f>
        <v>-1.5742225222826776E-2</v>
      </c>
    </row>
    <row r="105" spans="1:5" x14ac:dyDescent="0.25">
      <c r="A105" s="63">
        <f>'Daily Prices'!A105</f>
        <v>42158</v>
      </c>
      <c r="B105" s="36">
        <f>'Daily Prices'!B105/'Daily Prices'!B104-1</f>
        <v>-1.2916547436809367E-2</v>
      </c>
      <c r="C105" s="36">
        <f>'Daily Prices'!C105/'Daily Prices'!C104-1</f>
        <v>4.5311999443811146E-3</v>
      </c>
      <c r="D105" s="36">
        <f>'Daily Prices'!D105/'Daily Prices'!D104-1</f>
        <v>-1.2869844670594599E-2</v>
      </c>
      <c r="E105" s="36">
        <f>Assumptions!$C$14*C105+Assumptions!$C$15*B105+Assumptions!$C$16*D105</f>
        <v>-5.9234376544687432E-3</v>
      </c>
    </row>
    <row r="106" spans="1:5" x14ac:dyDescent="0.25">
      <c r="A106" s="60">
        <f>'Daily Prices'!A106</f>
        <v>42159</v>
      </c>
      <c r="B106" s="69">
        <f>'Daily Prices'!B106/'Daily Prices'!B105-1</f>
        <v>-8.8608349604291092E-4</v>
      </c>
      <c r="C106" s="69">
        <f>'Daily Prices'!C106/'Daily Prices'!C105-1</f>
        <v>-1.4281913045982919E-2</v>
      </c>
      <c r="D106" s="69">
        <f>'Daily Prices'!D106/'Daily Prices'!D105-1</f>
        <v>2.5741031334169939E-3</v>
      </c>
      <c r="E106" s="69">
        <f>Assumptions!$C$14*C106+Assumptions!$C$15*B106+Assumptions!$C$16*D106</f>
        <v>-5.2063593271809427E-3</v>
      </c>
    </row>
    <row r="107" spans="1:5" x14ac:dyDescent="0.25">
      <c r="A107" s="63">
        <f>'Daily Prices'!A107</f>
        <v>42160</v>
      </c>
      <c r="B107" s="36">
        <f>'Daily Prices'!B107/'Daily Prices'!B106-1</f>
        <v>-1.6756534600955719E-3</v>
      </c>
      <c r="C107" s="36">
        <f>'Daily Prices'!C107/'Daily Prices'!C106-1</f>
        <v>-7.63257878984136E-3</v>
      </c>
      <c r="D107" s="36">
        <f>'Daily Prices'!D107/'Daily Prices'!D106-1</f>
        <v>-2.6887248906216632E-3</v>
      </c>
      <c r="E107" s="36">
        <f>Assumptions!$C$14*C107+Assumptions!$C$15*B107+Assumptions!$C$16*D107</f>
        <v>-4.3623450211517142E-3</v>
      </c>
    </row>
    <row r="108" spans="1:5" x14ac:dyDescent="0.25">
      <c r="A108" s="60">
        <f>'Daily Prices'!A108</f>
        <v>42163</v>
      </c>
      <c r="B108" s="69">
        <f>'Daily Prices'!B108/'Daily Prices'!B107-1</f>
        <v>-9.1674950660273202E-3</v>
      </c>
      <c r="C108" s="69">
        <f>'Daily Prices'!C108/'Daily Prices'!C107-1</f>
        <v>6.8634363759974004E-3</v>
      </c>
      <c r="D108" s="69">
        <f>'Daily Prices'!D108/'Daily Prices'!D107-1</f>
        <v>-1.121585805546943E-2</v>
      </c>
      <c r="E108" s="69">
        <f>Assumptions!$C$14*C108+Assumptions!$C$15*B108+Assumptions!$C$16*D108</f>
        <v>-3.3696313860500644E-3</v>
      </c>
    </row>
    <row r="109" spans="1:5" x14ac:dyDescent="0.25">
      <c r="A109" s="63">
        <f>'Daily Prices'!A109</f>
        <v>42164</v>
      </c>
      <c r="B109" s="36">
        <f>'Daily Prices'!B109/'Daily Prices'!B108-1</f>
        <v>-1.5774934217694936E-3</v>
      </c>
      <c r="C109" s="36">
        <f>'Daily Prices'!C109/'Daily Prices'!C108-1</f>
        <v>2.5887834820395028E-3</v>
      </c>
      <c r="D109" s="36">
        <f>'Daily Prices'!D109/'Daily Prices'!D108-1</f>
        <v>-1.8001404987699754E-4</v>
      </c>
      <c r="E109" s="36">
        <f>Assumptions!$C$14*C109+Assumptions!$C$15*B109+Assumptions!$C$16*D109</f>
        <v>5.082611513218539E-4</v>
      </c>
    </row>
    <row r="110" spans="1:5" x14ac:dyDescent="0.25">
      <c r="A110" s="60">
        <f>'Daily Prices'!A110</f>
        <v>42165</v>
      </c>
      <c r="B110" s="69">
        <f>'Daily Prices'!B110/'Daily Prices'!B109-1</f>
        <v>1.3566202501770208E-2</v>
      </c>
      <c r="C110" s="69">
        <f>'Daily Prices'!C110/'Daily Prices'!C109-1</f>
        <v>6.5687419475337627E-3</v>
      </c>
      <c r="D110" s="69">
        <f>'Daily Prices'!D110/'Daily Prices'!D109-1</f>
        <v>1.2047743051743609E-2</v>
      </c>
      <c r="E110" s="69">
        <f>Assumptions!$C$14*C110+Assumptions!$C$15*B110+Assumptions!$C$16*D110</f>
        <v>1.031168044506765E-2</v>
      </c>
    </row>
    <row r="111" spans="1:5" x14ac:dyDescent="0.25">
      <c r="A111" s="63">
        <f>'Daily Prices'!A111</f>
        <v>42166</v>
      </c>
      <c r="B111" s="36">
        <f>'Daily Prices'!B111/'Daily Prices'!B110-1</f>
        <v>-1.7492967716696839E-2</v>
      </c>
      <c r="C111" s="36">
        <f>'Daily Prices'!C111/'Daily Prices'!C110-1</f>
        <v>-5.4641428974777639E-3</v>
      </c>
      <c r="D111" s="36">
        <f>'Daily Prices'!D111/'Daily Prices'!D110-1</f>
        <v>-1.912892553018386E-2</v>
      </c>
      <c r="E111" s="36">
        <f>Assumptions!$C$14*C111+Assumptions!$C$15*B111+Assumptions!$C$16*D111</f>
        <v>-1.3172225133055316E-2</v>
      </c>
    </row>
    <row r="112" spans="1:5" x14ac:dyDescent="0.25">
      <c r="A112" s="60">
        <f>'Daily Prices'!A112</f>
        <v>42167</v>
      </c>
      <c r="B112" s="69">
        <f>'Daily Prices'!B112/'Daily Prices'!B111-1</f>
        <v>2.0598400211140344E-3</v>
      </c>
      <c r="C112" s="69">
        <f>'Daily Prices'!C112/'Daily Prices'!C111-1</f>
        <v>4.2556763235543915E-3</v>
      </c>
      <c r="D112" s="69">
        <f>'Daily Prices'!D112/'Daily Prices'!D111-1</f>
        <v>2.7935802949736743E-3</v>
      </c>
      <c r="E112" s="69">
        <f>Assumptions!$C$14*C112+Assumptions!$C$15*B112+Assumptions!$C$16*D112</f>
        <v>3.1582966242480696E-3</v>
      </c>
    </row>
    <row r="113" spans="1:5" x14ac:dyDescent="0.25">
      <c r="A113" s="63">
        <f>'Daily Prices'!A113</f>
        <v>42170</v>
      </c>
      <c r="B113" s="36">
        <f>'Daily Prices'!B113/'Daily Prices'!B112-1</f>
        <v>6.1021066932069878E-3</v>
      </c>
      <c r="C113" s="36">
        <f>'Daily Prices'!C113/'Daily Prices'!C112-1</f>
        <v>-1.0041524774845323E-3</v>
      </c>
      <c r="D113" s="36">
        <f>'Daily Prices'!D113/'Daily Prices'!D112-1</f>
        <v>8.5139984692461645E-4</v>
      </c>
      <c r="E113" s="36">
        <f>Assumptions!$C$14*C113+Assumptions!$C$15*B113+Assumptions!$C$16*D113</f>
        <v>1.6843909710456684E-3</v>
      </c>
    </row>
    <row r="114" spans="1:5" x14ac:dyDescent="0.25">
      <c r="A114" s="60">
        <f>'Daily Prices'!A114</f>
        <v>42171</v>
      </c>
      <c r="B114" s="69">
        <f>'Daily Prices'!B114/'Daily Prices'!B113-1</f>
        <v>3.759795836616675E-3</v>
      </c>
      <c r="C114" s="69">
        <f>'Daily Prices'!C114/'Daily Prices'!C113-1</f>
        <v>-3.7483746249244998E-4</v>
      </c>
      <c r="D114" s="69">
        <f>'Daily Prices'!D114/'Daily Prices'!D113-1</f>
        <v>6.2676719036840467E-3</v>
      </c>
      <c r="E114" s="69">
        <f>Assumptions!$C$14*C114+Assumptions!$C$15*B114+Assumptions!$C$16*D114</f>
        <v>2.8583053370932364E-3</v>
      </c>
    </row>
    <row r="115" spans="1:5" x14ac:dyDescent="0.25">
      <c r="A115" s="63">
        <f>'Daily Prices'!A115</f>
        <v>42172</v>
      </c>
      <c r="B115" s="36">
        <f>'Daily Prices'!B115/'Daily Prices'!B114-1</f>
        <v>5.4765497624080783E-3</v>
      </c>
      <c r="C115" s="36">
        <f>'Daily Prices'!C115/'Daily Prices'!C114-1</f>
        <v>-7.5339377584282552E-4</v>
      </c>
      <c r="D115" s="36">
        <f>'Daily Prices'!D115/'Daily Prices'!D114-1</f>
        <v>4.8028804141908576E-3</v>
      </c>
      <c r="E115" s="36">
        <f>Assumptions!$C$14*C115+Assumptions!$C$15*B115+Assumptions!$C$16*D115</f>
        <v>2.7824715426425506E-3</v>
      </c>
    </row>
    <row r="116" spans="1:5" x14ac:dyDescent="0.25">
      <c r="A116" s="60">
        <f>'Daily Prices'!A116</f>
        <v>42173</v>
      </c>
      <c r="B116" s="69">
        <f>'Daily Prices'!B116/'Daily Prices'!B115-1</f>
        <v>1.0553184067475962E-2</v>
      </c>
      <c r="C116" s="69">
        <f>'Daily Prices'!C116/'Daily Prices'!C115-1</f>
        <v>1.1674499153944584E-2</v>
      </c>
      <c r="D116" s="69">
        <f>'Daily Prices'!D116/'Daily Prices'!D115-1</f>
        <v>1.053195987741784E-2</v>
      </c>
      <c r="E116" s="69">
        <f>Assumptions!$C$14*C116+Assumptions!$C$15*B116+Assumptions!$C$16*D116</f>
        <v>1.0995342845045974E-2</v>
      </c>
    </row>
    <row r="117" spans="1:5" x14ac:dyDescent="0.25">
      <c r="A117" s="63">
        <f>'Daily Prices'!A117</f>
        <v>42174</v>
      </c>
      <c r="B117" s="36">
        <f>'Daily Prices'!B117/'Daily Prices'!B116-1</f>
        <v>7.3883041750888445E-3</v>
      </c>
      <c r="C117" s="36">
        <f>'Daily Prices'!C117/'Daily Prices'!C116-1</f>
        <v>-1.488429812492198E-3</v>
      </c>
      <c r="D117" s="36">
        <f>'Daily Prices'!D117/'Daily Prices'!D116-1</f>
        <v>5.5389473411759926E-3</v>
      </c>
      <c r="E117" s="36">
        <f>Assumptions!$C$14*C117+Assumptions!$C$15*B117+Assumptions!$C$16*D117</f>
        <v>3.2828035298825718E-3</v>
      </c>
    </row>
    <row r="118" spans="1:5" x14ac:dyDescent="0.25">
      <c r="A118" s="60">
        <f>'Daily Prices'!A118</f>
        <v>42177</v>
      </c>
      <c r="B118" s="69">
        <f>'Daily Prices'!B118/'Daily Prices'!B117-1</f>
        <v>1.5157322567548759E-2</v>
      </c>
      <c r="C118" s="69">
        <f>'Daily Prices'!C118/'Daily Prices'!C117-1</f>
        <v>-1.4537490924136032E-2</v>
      </c>
      <c r="D118" s="69">
        <f>'Daily Prices'!D118/'Daily Prices'!D117-1</f>
        <v>1.6310806230882324E-2</v>
      </c>
      <c r="E118" s="69">
        <f>Assumptions!$C$14*C118+Assumptions!$C$15*B118+Assumptions!$C$16*D118</f>
        <v>3.625442269874911E-3</v>
      </c>
    </row>
    <row r="119" spans="1:5" x14ac:dyDescent="0.25">
      <c r="A119" s="63">
        <f>'Daily Prices'!A119</f>
        <v>42178</v>
      </c>
      <c r="B119" s="36">
        <f>'Daily Prices'!B119/'Daily Prices'!B118-1</f>
        <v>2.6743396461836877E-3</v>
      </c>
      <c r="C119" s="36">
        <f>'Daily Prices'!C119/'Daily Prices'!C118-1</f>
        <v>-4.5711457160040325E-3</v>
      </c>
      <c r="D119" s="36">
        <f>'Daily Prices'!D119/'Daily Prices'!D118-1</f>
        <v>6.0489913423018571E-3</v>
      </c>
      <c r="E119" s="36">
        <f>Assumptions!$C$14*C119+Assumptions!$C$15*B119+Assumptions!$C$16*D119</f>
        <v>7.8854101014405012E-4</v>
      </c>
    </row>
    <row r="120" spans="1:5" x14ac:dyDescent="0.25">
      <c r="A120" s="60">
        <f>'Daily Prices'!A120</f>
        <v>42179</v>
      </c>
      <c r="B120" s="69">
        <f>'Daily Prices'!B120/'Daily Prices'!B119-1</f>
        <v>-2.6866280372473961E-3</v>
      </c>
      <c r="C120" s="69">
        <f>'Daily Prices'!C120/'Daily Prices'!C119-1</f>
        <v>-4.2708610410506775E-3</v>
      </c>
      <c r="D120" s="69">
        <f>'Daily Prices'!D120/'Daily Prices'!D119-1</f>
        <v>-6.0734605508282469E-3</v>
      </c>
      <c r="E120" s="69">
        <f>Assumptions!$C$14*C120+Assumptions!$C$15*B120+Assumptions!$C$16*D120</f>
        <v>-4.3363709928429641E-3</v>
      </c>
    </row>
    <row r="121" spans="1:5" x14ac:dyDescent="0.25">
      <c r="A121" s="63">
        <f>'Daily Prices'!A121</f>
        <v>42180</v>
      </c>
      <c r="B121" s="36">
        <f>'Daily Prices'!B121/'Daily Prices'!B120-1</f>
        <v>5.9971864071950431E-3</v>
      </c>
      <c r="C121" s="36">
        <f>'Daily Prices'!C121/'Daily Prices'!C120-1</f>
        <v>-9.8901635316839265E-4</v>
      </c>
      <c r="D121" s="36">
        <f>'Daily Prices'!D121/'Daily Prices'!D120-1</f>
        <v>4.1243728483713049E-3</v>
      </c>
      <c r="E121" s="36">
        <f>Assumptions!$C$14*C121+Assumptions!$C$15*B121+Assumptions!$C$16*D121</f>
        <v>2.6408612354025473E-3</v>
      </c>
    </row>
    <row r="122" spans="1:5" x14ac:dyDescent="0.25">
      <c r="A122" s="60">
        <f>'Daily Prices'!A122</f>
        <v>42181</v>
      </c>
      <c r="B122" s="69">
        <f>'Daily Prices'!B122/'Daily Prices'!B121-1</f>
        <v>-3.0158478088412322E-3</v>
      </c>
      <c r="C122" s="69">
        <f>'Daily Prices'!C122/'Daily Prices'!C121-1</f>
        <v>-1.3416955622297388E-3</v>
      </c>
      <c r="D122" s="69">
        <f>'Daily Prices'!D122/'Daily Prices'!D121-1</f>
        <v>-1.9801439072737459E-3</v>
      </c>
      <c r="E122" s="69">
        <f>Assumptions!$C$14*C122+Assumptions!$C$15*B122+Assumptions!$C$16*D122</f>
        <v>-2.0354757397263888E-3</v>
      </c>
    </row>
    <row r="123" spans="1:5" x14ac:dyDescent="0.25">
      <c r="A123" s="63">
        <f>'Daily Prices'!A123</f>
        <v>42184</v>
      </c>
      <c r="B123" s="36">
        <f>'Daily Prices'!B123/'Daily Prices'!B122-1</f>
        <v>-5.9934905421575868E-3</v>
      </c>
      <c r="C123" s="36">
        <f>'Daily Prices'!C123/'Daily Prices'!C122-1</f>
        <v>7.5679471321732361E-3</v>
      </c>
      <c r="D123" s="36">
        <f>'Daily Prices'!D123/'Daily Prices'!D122-1</f>
        <v>-1.1205166171350589E-2</v>
      </c>
      <c r="E123" s="36">
        <f>Assumptions!$C$14*C123+Assumptions!$C$15*B123+Assumptions!$C$16*D123</f>
        <v>-2.132418161183158E-3</v>
      </c>
    </row>
    <row r="124" spans="1:5" x14ac:dyDescent="0.25">
      <c r="A124" s="60">
        <f>'Daily Prices'!A124</f>
        <v>42185</v>
      </c>
      <c r="B124" s="69">
        <f>'Daily Prices'!B124/'Daily Prices'!B123-1</f>
        <v>4.9079133229517069E-3</v>
      </c>
      <c r="C124" s="69">
        <f>'Daily Prices'!C124/'Daily Prices'!C123-1</f>
        <v>-6.2450672613452163E-3</v>
      </c>
      <c r="D124" s="69">
        <f>'Daily Prices'!D124/'Daily Prices'!D123-1</f>
        <v>6.6246184454086254E-3</v>
      </c>
      <c r="E124" s="69">
        <f>Assumptions!$C$14*C124+Assumptions!$C$15*B124+Assumptions!$C$16*D124</f>
        <v>9.6173262597001267E-4</v>
      </c>
    </row>
    <row r="125" spans="1:5" x14ac:dyDescent="0.25">
      <c r="A125" s="63">
        <f>'Daily Prices'!A125</f>
        <v>42186</v>
      </c>
      <c r="B125" s="36">
        <f>'Daily Prices'!B125/'Daily Prices'!B124-1</f>
        <v>8.6404905828947332E-3</v>
      </c>
      <c r="C125" s="36">
        <f>'Daily Prices'!C125/'Daily Prices'!C124-1</f>
        <v>-2.9853575448249847E-3</v>
      </c>
      <c r="D125" s="36">
        <f>'Daily Prices'!D125/'Daily Prices'!D124-1</f>
        <v>1.414179033415075E-2</v>
      </c>
      <c r="E125" s="36">
        <f>Assumptions!$C$14*C125+Assumptions!$C$15*B125+Assumptions!$C$16*D125</f>
        <v>5.6405412571836509E-3</v>
      </c>
    </row>
    <row r="126" spans="1:5" x14ac:dyDescent="0.25">
      <c r="A126" s="60">
        <f>'Daily Prices'!A126</f>
        <v>42187</v>
      </c>
      <c r="B126" s="69">
        <f>'Daily Prices'!B126/'Daily Prices'!B125-1</f>
        <v>-2.6790745612109701E-3</v>
      </c>
      <c r="C126" s="69">
        <f>'Daily Prices'!C126/'Daily Prices'!C125-1</f>
        <v>-5.9254433882987012E-3</v>
      </c>
      <c r="D126" s="69">
        <f>'Daily Prices'!D126/'Daily Prices'!D125-1</f>
        <v>-4.7156622584265673E-4</v>
      </c>
      <c r="E126" s="69">
        <f>Assumptions!$C$14*C126+Assumptions!$C$15*B126+Assumptions!$C$16*D126</f>
        <v>-3.3153695914355688E-3</v>
      </c>
    </row>
    <row r="127" spans="1:5" x14ac:dyDescent="0.25">
      <c r="A127" s="63">
        <f>'Daily Prices'!A127</f>
        <v>42188</v>
      </c>
      <c r="B127" s="36">
        <f>'Daily Prices'!B127/'Daily Prices'!B126-1</f>
        <v>5.2598243743247064E-3</v>
      </c>
      <c r="C127" s="36">
        <f>'Daily Prices'!C127/'Daily Prices'!C126-1</f>
        <v>3.6254640698316631E-3</v>
      </c>
      <c r="D127" s="36">
        <f>'Daily Prices'!D127/'Daily Prices'!D126-1</f>
        <v>2.669990063211225E-3</v>
      </c>
      <c r="E127" s="36">
        <f>Assumptions!$C$14*C127+Assumptions!$C$15*B127+Assumptions!$C$16*D127</f>
        <v>3.8291299591934449E-3</v>
      </c>
    </row>
    <row r="128" spans="1:5" x14ac:dyDescent="0.25">
      <c r="A128" s="60">
        <f>'Daily Prices'!A128</f>
        <v>42191</v>
      </c>
      <c r="B128" s="69">
        <f>'Daily Prices'!B128/'Daily Prices'!B127-1</f>
        <v>4.1281054676305384E-3</v>
      </c>
      <c r="C128" s="69">
        <f>'Daily Prices'!C128/'Daily Prices'!C127-1</f>
        <v>-4.6642540128997156E-3</v>
      </c>
      <c r="D128" s="69">
        <f>'Daily Prices'!D128/'Daily Prices'!D127-1</f>
        <v>6.4250573070971928E-3</v>
      </c>
      <c r="E128" s="69">
        <f>Assumptions!$C$14*C128+Assumptions!$C$15*B128+Assumptions!$C$16*D128</f>
        <v>1.3002472272584328E-3</v>
      </c>
    </row>
    <row r="129" spans="1:5" x14ac:dyDescent="0.25">
      <c r="A129" s="63">
        <f>'Daily Prices'!A129</f>
        <v>42192</v>
      </c>
      <c r="B129" s="36">
        <f>'Daily Prices'!B129/'Daily Prices'!B128-1</f>
        <v>-1.314130787741119E-3</v>
      </c>
      <c r="C129" s="36">
        <f>'Daily Prices'!C129/'Daily Prices'!C128-1</f>
        <v>-4.1837373228555963E-3</v>
      </c>
      <c r="D129" s="36">
        <f>'Daily Prices'!D129/'Daily Prices'!D128-1</f>
        <v>6.4130014294727644E-5</v>
      </c>
      <c r="E129" s="36">
        <f>Assumptions!$C$14*C129+Assumptions!$C$15*B129+Assumptions!$C$16*D129</f>
        <v>-2.0484951611761558E-3</v>
      </c>
    </row>
    <row r="130" spans="1:5" x14ac:dyDescent="0.25">
      <c r="A130" s="60">
        <f>'Daily Prices'!A130</f>
        <v>42193</v>
      </c>
      <c r="B130" s="69">
        <f>'Daily Prices'!B130/'Daily Prices'!B129-1</f>
        <v>-1.7179303052106465E-2</v>
      </c>
      <c r="C130" s="69">
        <f>'Daily Prices'!C130/'Daily Prices'!C129-1</f>
        <v>1.4001658467368561E-3</v>
      </c>
      <c r="D130" s="69">
        <f>'Daily Prices'!D130/'Daily Prices'!D129-1</f>
        <v>-1.6788574832858894E-2</v>
      </c>
      <c r="E130" s="69">
        <f>Assumptions!$C$14*C130+Assumptions!$C$15*B130+Assumptions!$C$16*D130</f>
        <v>-9.6302970267948644E-3</v>
      </c>
    </row>
    <row r="131" spans="1:5" x14ac:dyDescent="0.25">
      <c r="A131" s="63">
        <f>'Daily Prices'!A131</f>
        <v>42194</v>
      </c>
      <c r="B131" s="36">
        <f>'Daily Prices'!B131/'Daily Prices'!B130-1</f>
        <v>-4.1195157997842013E-3</v>
      </c>
      <c r="C131" s="36">
        <f>'Daily Prices'!C131/'Daily Prices'!C130-1</f>
        <v>2.628217914878217E-3</v>
      </c>
      <c r="D131" s="36">
        <f>'Daily Prices'!D131/'Daily Prices'!D130-1</f>
        <v>-3.0906275509774428E-3</v>
      </c>
      <c r="E131" s="36">
        <f>Assumptions!$C$14*C131+Assumptions!$C$15*B131+Assumptions!$C$16*D131</f>
        <v>-1.1117558392772062E-3</v>
      </c>
    </row>
    <row r="132" spans="1:5" x14ac:dyDescent="0.25">
      <c r="A132" s="60">
        <f>'Daily Prices'!A132</f>
        <v>42195</v>
      </c>
      <c r="B132" s="69">
        <f>'Daily Prices'!B132/'Daily Prices'!B131-1</f>
        <v>3.1820222632759076E-3</v>
      </c>
      <c r="C132" s="69">
        <f>'Daily Prices'!C132/'Daily Prices'!C131-1</f>
        <v>-4.3774246508760939E-3</v>
      </c>
      <c r="D132" s="69">
        <f>'Daily Prices'!D132/'Daily Prices'!D131-1</f>
        <v>6.3312644168167509E-3</v>
      </c>
      <c r="E132" s="69">
        <f>Assumptions!$C$14*C132+Assumptions!$C$15*B132+Assumptions!$C$16*D132</f>
        <v>1.10301614367736E-3</v>
      </c>
    </row>
    <row r="133" spans="1:5" x14ac:dyDescent="0.25">
      <c r="A133" s="63">
        <f>'Daily Prices'!A133</f>
        <v>42198</v>
      </c>
      <c r="B133" s="36">
        <f>'Daily Prices'!B133/'Daily Prices'!B132-1</f>
        <v>1.0837846240609572E-2</v>
      </c>
      <c r="C133" s="36">
        <f>'Daily Prices'!C133/'Daily Prices'!C132-1</f>
        <v>-2.8268203726115049E-3</v>
      </c>
      <c r="D133" s="36">
        <f>'Daily Prices'!D133/'Daily Prices'!D132-1</f>
        <v>1.1813211587139438E-2</v>
      </c>
      <c r="E133" s="36">
        <f>Assumptions!$C$14*C133+Assumptions!$C$15*B133+Assumptions!$C$16*D133</f>
        <v>5.6645891992801014E-3</v>
      </c>
    </row>
    <row r="134" spans="1:5" x14ac:dyDescent="0.25">
      <c r="A134" s="60">
        <f>'Daily Prices'!A134</f>
        <v>42199</v>
      </c>
      <c r="B134" s="69">
        <f>'Daily Prices'!B134/'Daily Prices'!B133-1</f>
        <v>-1.0117595138117164E-3</v>
      </c>
      <c r="C134" s="69">
        <f>'Daily Prices'!C134/'Daily Prices'!C133-1</f>
        <v>8.4349730510835386E-4</v>
      </c>
      <c r="D134" s="69">
        <f>'Daily Prices'!D134/'Daily Prices'!D133-1</f>
        <v>-1.5980201959905349E-3</v>
      </c>
      <c r="E134" s="69">
        <f>Assumptions!$C$14*C134+Assumptions!$C$15*B134+Assumptions!$C$16*D134</f>
        <v>-4.4553499089733378E-4</v>
      </c>
    </row>
    <row r="135" spans="1:5" x14ac:dyDescent="0.25">
      <c r="A135" s="63">
        <f>'Daily Prices'!A135</f>
        <v>42200</v>
      </c>
      <c r="B135" s="36">
        <f>'Daily Prices'!B135/'Daily Prices'!B134-1</f>
        <v>9.5009827121423918E-3</v>
      </c>
      <c r="C135" s="36">
        <f>'Daily Prices'!C135/'Daily Prices'!C134-1</f>
        <v>-5.821299799120716E-3</v>
      </c>
      <c r="D135" s="36">
        <f>'Daily Prices'!D135/'Daily Prices'!D134-1</f>
        <v>5.1671057357156602E-3</v>
      </c>
      <c r="E135" s="36">
        <f>Assumptions!$C$14*C135+Assumptions!$C$15*B135+Assumptions!$C$16*D135</f>
        <v>2.0719066147091292E-3</v>
      </c>
    </row>
    <row r="136" spans="1:5" x14ac:dyDescent="0.25">
      <c r="A136" s="60">
        <f>'Daily Prices'!A136</f>
        <v>42201</v>
      </c>
      <c r="B136" s="69">
        <f>'Daily Prices'!B136/'Daily Prices'!B135-1</f>
        <v>8.7888308120811498E-3</v>
      </c>
      <c r="C136" s="69">
        <f>'Daily Prices'!C136/'Daily Prices'!C135-1</f>
        <v>-3.2696643188552255E-3</v>
      </c>
      <c r="D136" s="69">
        <f>'Daily Prices'!D136/'Daily Prices'!D135-1</f>
        <v>8.9778805840681208E-3</v>
      </c>
      <c r="E136" s="69">
        <f>Assumptions!$C$14*C136+Assumptions!$C$15*B136+Assumptions!$C$16*D136</f>
        <v>4.0221476913026907E-3</v>
      </c>
    </row>
    <row r="137" spans="1:5" x14ac:dyDescent="0.25">
      <c r="A137" s="63">
        <f>'Daily Prices'!A137</f>
        <v>42202</v>
      </c>
      <c r="B137" s="36">
        <f>'Daily Prices'!B137/'Daily Prices'!B136-1</f>
        <v>6.0430034043323921E-4</v>
      </c>
      <c r="C137" s="36">
        <f>'Daily Prices'!C137/'Daily Prices'!C136-1</f>
        <v>-9.7665189203348657E-3</v>
      </c>
      <c r="D137" s="36">
        <f>'Daily Prices'!D137/'Daily Prices'!D136-1</f>
        <v>2.7899626845049319E-3</v>
      </c>
      <c r="E137" s="36">
        <f>Assumptions!$C$14*C137+Assumptions!$C$15*B137+Assumptions!$C$16*D137</f>
        <v>-2.8883286606524953E-3</v>
      </c>
    </row>
    <row r="138" spans="1:5" x14ac:dyDescent="0.25">
      <c r="A138" s="60">
        <f>'Daily Prices'!A138</f>
        <v>42205</v>
      </c>
      <c r="B138" s="69">
        <f>'Daily Prices'!B138/'Daily Prices'!B137-1</f>
        <v>-1.5173920390847417E-3</v>
      </c>
      <c r="C138" s="69">
        <f>'Daily Prices'!C138/'Daily Prices'!C137-1</f>
        <v>-2.2394300138478429E-2</v>
      </c>
      <c r="D138" s="69">
        <f>'Daily Prices'!D138/'Daily Prices'!D137-1</f>
        <v>3.0822616860581853E-4</v>
      </c>
      <c r="E138" s="69">
        <f>Assumptions!$C$14*C138+Assumptions!$C$15*B138+Assumptions!$C$16*D138</f>
        <v>-9.3204698165350493E-3</v>
      </c>
    </row>
    <row r="139" spans="1:5" x14ac:dyDescent="0.25">
      <c r="A139" s="63">
        <f>'Daily Prices'!A139</f>
        <v>42206</v>
      </c>
      <c r="B139" s="36">
        <f>'Daily Prices'!B139/'Daily Prices'!B138-1</f>
        <v>-8.3736451499852871E-3</v>
      </c>
      <c r="C139" s="36">
        <f>'Daily Prices'!C139/'Daily Prices'!C138-1</f>
        <v>2.1199390365822524E-5</v>
      </c>
      <c r="D139" s="36">
        <f>'Daily Prices'!D139/'Daily Prices'!D138-1</f>
        <v>-3.0609059057118415E-3</v>
      </c>
      <c r="E139" s="36">
        <f>Assumptions!$C$14*C139+Assumptions!$C$15*B139+Assumptions!$C$16*D139</f>
        <v>-3.4218855605628092E-3</v>
      </c>
    </row>
    <row r="140" spans="1:5" x14ac:dyDescent="0.25">
      <c r="A140" s="60">
        <f>'Daily Prices'!A140</f>
        <v>42207</v>
      </c>
      <c r="B140" s="69">
        <f>'Daily Prices'!B140/'Daily Prices'!B139-1</f>
        <v>1.1453707915722644E-2</v>
      </c>
      <c r="C140" s="69">
        <f>'Daily Prices'!C140/'Daily Prices'!C139-1</f>
        <v>-1.4005528513071352E-2</v>
      </c>
      <c r="D140" s="69">
        <f>'Daily Prices'!D140/'Daily Prices'!D139-1</f>
        <v>9.9928154890687182E-3</v>
      </c>
      <c r="E140" s="69">
        <f>Assumptions!$C$14*C140+Assumptions!$C$15*B140+Assumptions!$C$16*D140</f>
        <v>8.3174561620886741E-4</v>
      </c>
    </row>
    <row r="141" spans="1:5" x14ac:dyDescent="0.25">
      <c r="A141" s="63">
        <f>'Daily Prices'!A141</f>
        <v>42208</v>
      </c>
      <c r="B141" s="36">
        <f>'Daily Prices'!B141/'Daily Prices'!B140-1</f>
        <v>-4.7040985541799696E-3</v>
      </c>
      <c r="C141" s="36">
        <f>'Daily Prices'!C141/'Daily Prices'!C140-1</f>
        <v>1.0869074298294867E-2</v>
      </c>
      <c r="D141" s="36">
        <f>'Daily Prices'!D141/'Daily Prices'!D140-1</f>
        <v>-2.2069865614987583E-3</v>
      </c>
      <c r="E141" s="36">
        <f>Assumptions!$C$14*C141+Assumptions!$C$15*B141+Assumptions!$C$16*D141</f>
        <v>2.2743041846143286E-3</v>
      </c>
    </row>
    <row r="142" spans="1:5" x14ac:dyDescent="0.25">
      <c r="A142" s="60">
        <f>'Daily Prices'!A142</f>
        <v>42209</v>
      </c>
      <c r="B142" s="69">
        <f>'Daily Prices'!B142/'Daily Prices'!B141-1</f>
        <v>-9.1125253957936581E-3</v>
      </c>
      <c r="C142" s="69">
        <f>'Daily Prices'!C142/'Daily Prices'!C141-1</f>
        <v>-1.1178727458190374E-2</v>
      </c>
      <c r="D142" s="69">
        <f>'Daily Prices'!D142/'Daily Prices'!D141-1</f>
        <v>-1.2615163381700656E-2</v>
      </c>
      <c r="E142" s="69">
        <f>Assumptions!$C$14*C142+Assumptions!$C$15*B142+Assumptions!$C$16*D142</f>
        <v>-1.0989797616524443E-2</v>
      </c>
    </row>
    <row r="143" spans="1:5" x14ac:dyDescent="0.25">
      <c r="A143" s="63">
        <f>'Daily Prices'!A143</f>
        <v>42212</v>
      </c>
      <c r="B143" s="36">
        <f>'Daily Prices'!B143/'Daily Prices'!B142-1</f>
        <v>-1.9597464598248959E-2</v>
      </c>
      <c r="C143" s="36">
        <f>'Daily Prices'!C143/'Daily Prices'!C142-1</f>
        <v>1.9854415007452442E-2</v>
      </c>
      <c r="D143" s="36">
        <f>'Daily Prices'!D143/'Daily Prices'!D142-1</f>
        <v>-1.8807610263034902E-2</v>
      </c>
      <c r="E143" s="36">
        <f>Assumptions!$C$14*C143+Assumptions!$C$15*B143+Assumptions!$C$16*D143</f>
        <v>-3.5797564554041804E-3</v>
      </c>
    </row>
    <row r="144" spans="1:5" x14ac:dyDescent="0.25">
      <c r="A144" s="60">
        <f>'Daily Prices'!A144</f>
        <v>42213</v>
      </c>
      <c r="B144" s="69">
        <f>'Daily Prices'!B144/'Daily Prices'!B143-1</f>
        <v>-3.7062730530910137E-3</v>
      </c>
      <c r="C144" s="69">
        <f>'Daily Prices'!C144/'Daily Prices'!C143-1</f>
        <v>-1.0421442423884097E-2</v>
      </c>
      <c r="D144" s="69">
        <f>'Daily Prices'!D144/'Daily Prices'!D143-1</f>
        <v>-4.10910081972371E-3</v>
      </c>
      <c r="E144" s="69">
        <f>Assumptions!$C$14*C144+Assumptions!$C$15*B144+Assumptions!$C$16*D144</f>
        <v>-6.5131891313980556E-3</v>
      </c>
    </row>
    <row r="145" spans="1:5" x14ac:dyDescent="0.25">
      <c r="A145" s="63">
        <f>'Daily Prices'!A145</f>
        <v>42214</v>
      </c>
      <c r="B145" s="36">
        <f>'Daily Prices'!B145/'Daily Prices'!B144-1</f>
        <v>3.7947167491587663E-3</v>
      </c>
      <c r="C145" s="36">
        <f>'Daily Prices'!C145/'Daily Prices'!C144-1</f>
        <v>-4.6184196674192712E-3</v>
      </c>
      <c r="D145" s="36">
        <f>'Daily Prices'!D145/'Daily Prices'!D144-1</f>
        <v>6.3553880807527552E-3</v>
      </c>
      <c r="E145" s="36">
        <f>Assumptions!$C$14*C145+Assumptions!$C$15*B145+Assumptions!$C$16*D145</f>
        <v>1.1976635820057477E-3</v>
      </c>
    </row>
    <row r="146" spans="1:5" x14ac:dyDescent="0.25">
      <c r="A146" s="60">
        <f>'Daily Prices'!A146</f>
        <v>42215</v>
      </c>
      <c r="B146" s="69">
        <f>'Daily Prices'!B146/'Daily Prices'!B145-1</f>
        <v>5.1488512133648356E-3</v>
      </c>
      <c r="C146" s="69">
        <f>'Daily Prices'!C146/'Daily Prices'!C145-1</f>
        <v>1.8064771640347033E-3</v>
      </c>
      <c r="D146" s="69">
        <f>'Daily Prices'!D146/'Daily Prices'!D145-1</f>
        <v>6.3298950525991771E-3</v>
      </c>
      <c r="E146" s="69">
        <f>Assumptions!$C$14*C146+Assumptions!$C$15*B146+Assumptions!$C$16*D146</f>
        <v>4.1662147454030853E-3</v>
      </c>
    </row>
    <row r="147" spans="1:5" x14ac:dyDescent="0.25">
      <c r="A147" s="63">
        <f>'Daily Prices'!A147</f>
        <v>42216</v>
      </c>
      <c r="B147" s="36">
        <f>'Daily Prices'!B147/'Daily Prices'!B146-1</f>
        <v>1.4770071484388581E-2</v>
      </c>
      <c r="C147" s="36">
        <f>'Daily Prices'!C147/'Daily Prices'!C146-1</f>
        <v>8.0220397023886836E-3</v>
      </c>
      <c r="D147" s="36">
        <f>'Daily Prices'!D147/'Daily Prices'!D146-1</f>
        <v>1.5808345892012632E-2</v>
      </c>
      <c r="E147" s="36">
        <f>Assumptions!$C$14*C147+Assumptions!$C$15*B147+Assumptions!$C$16*D147</f>
        <v>1.2382341093875836E-2</v>
      </c>
    </row>
    <row r="148" spans="1:5" x14ac:dyDescent="0.25">
      <c r="A148" s="60">
        <f>'Daily Prices'!A148</f>
        <v>42219</v>
      </c>
      <c r="B148" s="69">
        <f>'Daily Prices'!B148/'Daily Prices'!B147-1</f>
        <v>2.5787350042112411E-3</v>
      </c>
      <c r="C148" s="69">
        <f>'Daily Prices'!C148/'Daily Prices'!C147-1</f>
        <v>-4.8440776486786685E-3</v>
      </c>
      <c r="D148" s="69">
        <f>'Daily Prices'!D148/'Daily Prices'!D147-1</f>
        <v>1.132643038389114E-2</v>
      </c>
      <c r="E148" s="69">
        <f>Assumptions!$C$14*C148+Assumptions!$C$15*B148+Assumptions!$C$16*D148</f>
        <v>2.2339185569592466E-3</v>
      </c>
    </row>
    <row r="149" spans="1:5" x14ac:dyDescent="0.25">
      <c r="A149" s="63">
        <f>'Daily Prices'!A149</f>
        <v>42220</v>
      </c>
      <c r="B149" s="36">
        <f>'Daily Prices'!B149/'Daily Prices'!B148-1</f>
        <v>-4.0844983478234287E-3</v>
      </c>
      <c r="C149" s="36">
        <f>'Daily Prices'!C149/'Daily Prices'!C148-1</f>
        <v>-6.4536028254476019E-3</v>
      </c>
      <c r="D149" s="36">
        <f>'Daily Prices'!D149/'Daily Prices'!D148-1</f>
        <v>5.0322228180044171E-3</v>
      </c>
      <c r="E149" s="36">
        <f>Assumptions!$C$14*C149+Assumptions!$C$15*B149+Assumptions!$C$16*D149</f>
        <v>-2.2971237891247446E-3</v>
      </c>
    </row>
    <row r="150" spans="1:5" x14ac:dyDescent="0.25">
      <c r="A150" s="60">
        <f>'Daily Prices'!A150</f>
        <v>42221</v>
      </c>
      <c r="B150" s="69">
        <f>'Daily Prices'!B150/'Daily Prices'!B149-1</f>
        <v>5.3843821924606239E-3</v>
      </c>
      <c r="C150" s="69">
        <f>'Daily Prices'!C150/'Daily Prices'!C149-1</f>
        <v>-4.6747554140494918E-3</v>
      </c>
      <c r="D150" s="69">
        <f>'Daily Prices'!D150/'Daily Prices'!D149-1</f>
        <v>4.0164927864192457E-3</v>
      </c>
      <c r="E150" s="69">
        <f>Assumptions!$C$14*C150+Assumptions!$C$15*B150+Assumptions!$C$16*D150</f>
        <v>9.5036032804416402E-4</v>
      </c>
    </row>
    <row r="151" spans="1:5" x14ac:dyDescent="0.25">
      <c r="A151" s="63">
        <f>'Daily Prices'!A151</f>
        <v>42222</v>
      </c>
      <c r="B151" s="36">
        <f>'Daily Prices'!B151/'Daily Prices'!B150-1</f>
        <v>2.6591711464516443E-3</v>
      </c>
      <c r="C151" s="36">
        <f>'Daily Prices'!C151/'Daily Prices'!C150-1</f>
        <v>3.810899563165826E-3</v>
      </c>
      <c r="D151" s="36">
        <f>'Daily Prices'!D151/'Daily Prices'!D150-1</f>
        <v>3.7016464907548841E-3</v>
      </c>
      <c r="E151" s="36">
        <f>Assumptions!$C$14*C151+Assumptions!$C$15*B151+Assumptions!$C$16*D151</f>
        <v>3.4326051164282889E-3</v>
      </c>
    </row>
    <row r="152" spans="1:5" x14ac:dyDescent="0.25">
      <c r="A152" s="60">
        <f>'Daily Prices'!A152</f>
        <v>42223</v>
      </c>
      <c r="B152" s="69">
        <f>'Daily Prices'!B152/'Daily Prices'!B151-1</f>
        <v>-2.1817696080977944E-3</v>
      </c>
      <c r="C152" s="69">
        <f>'Daily Prices'!C152/'Daily Prices'!C151-1</f>
        <v>4.0019907678514599E-3</v>
      </c>
      <c r="D152" s="69">
        <f>'Daily Prices'!D152/'Daily Prices'!D151-1</f>
        <v>-3.314400560990749E-3</v>
      </c>
      <c r="E152" s="69">
        <f>Assumptions!$C$14*C152+Assumptions!$C$15*B152+Assumptions!$C$16*D152</f>
        <v>-4.805474358597888E-5</v>
      </c>
    </row>
    <row r="153" spans="1:5" x14ac:dyDescent="0.25">
      <c r="A153" s="63">
        <f>'Daily Prices'!A153</f>
        <v>42226</v>
      </c>
      <c r="B153" s="36">
        <f>'Daily Prices'!B153/'Daily Prices'!B152-1</f>
        <v>-4.769377388539997E-3</v>
      </c>
      <c r="C153" s="36">
        <f>'Daily Prices'!C153/'Daily Prices'!C152-1</f>
        <v>3.376984823297402E-3</v>
      </c>
      <c r="D153" s="36">
        <f>'Daily Prices'!D153/'Daily Prices'!D152-1</f>
        <v>-3.2211896954001951E-3</v>
      </c>
      <c r="E153" s="36">
        <f>Assumptions!$C$14*C153+Assumptions!$C$15*B153+Assumptions!$C$16*D153</f>
        <v>-1.0463761958630965E-3</v>
      </c>
    </row>
    <row r="154" spans="1:5" x14ac:dyDescent="0.25">
      <c r="A154" s="60">
        <f>'Daily Prices'!A154</f>
        <v>42227</v>
      </c>
      <c r="B154" s="69">
        <f>'Daily Prices'!B154/'Daily Prices'!B153-1</f>
        <v>-8.3848960134824679E-3</v>
      </c>
      <c r="C154" s="69">
        <f>'Daily Prices'!C154/'Daily Prices'!C153-1</f>
        <v>1.9891857480890174E-2</v>
      </c>
      <c r="D154" s="69">
        <f>'Daily Prices'!D154/'Daily Prices'!D153-1</f>
        <v>-1.3777029703766708E-2</v>
      </c>
      <c r="E154" s="69">
        <f>Assumptions!$C$14*C154+Assumptions!$C$15*B154+Assumptions!$C$16*D154</f>
        <v>1.308165277181317E-3</v>
      </c>
    </row>
    <row r="155" spans="1:5" x14ac:dyDescent="0.25">
      <c r="A155" s="63">
        <f>'Daily Prices'!A155</f>
        <v>42228</v>
      </c>
      <c r="B155" s="36">
        <f>'Daily Prices'!B155/'Daily Prices'!B154-1</f>
        <v>-1.2697511563337427E-2</v>
      </c>
      <c r="C155" s="36">
        <f>'Daily Prices'!C155/'Daily Prices'!C154-1</f>
        <v>1.8355479689728282E-2</v>
      </c>
      <c r="D155" s="36">
        <f>'Daily Prices'!D155/'Daily Prices'!D154-1</f>
        <v>-2.1650565018983436E-2</v>
      </c>
      <c r="E155" s="36">
        <f>Assumptions!$C$14*C155+Assumptions!$C$15*B155+Assumptions!$C$16*D155</f>
        <v>-2.9622310988049452E-3</v>
      </c>
    </row>
    <row r="156" spans="1:5" x14ac:dyDescent="0.25">
      <c r="A156" s="60">
        <f>'Daily Prices'!A156</f>
        <v>42229</v>
      </c>
      <c r="B156" s="69">
        <f>'Daily Prices'!B156/'Daily Prices'!B155-1</f>
        <v>1.3546687912953104E-3</v>
      </c>
      <c r="C156" s="69">
        <f>'Daily Prices'!C156/'Daily Prices'!C155-1</f>
        <v>4.6067988867464216E-3</v>
      </c>
      <c r="D156" s="69">
        <f>'Daily Prices'!D156/'Daily Prices'!D155-1</f>
        <v>-1.1171135120714437E-3</v>
      </c>
      <c r="E156" s="69">
        <f>Assumptions!$C$14*C156+Assumptions!$C$15*B156+Assumptions!$C$16*D156</f>
        <v>1.9139861384657288E-3</v>
      </c>
    </row>
    <row r="157" spans="1:5" x14ac:dyDescent="0.25">
      <c r="A157" s="63">
        <f>'Daily Prices'!A157</f>
        <v>42230</v>
      </c>
      <c r="B157" s="36">
        <f>'Daily Prices'!B157/'Daily Prices'!B156-1</f>
        <v>1.8794513009840808E-2</v>
      </c>
      <c r="C157" s="36">
        <f>'Daily Prices'!C157/'Daily Prices'!C156-1</f>
        <v>-3.4091394978862377E-3</v>
      </c>
      <c r="D157" s="36">
        <f>'Daily Prices'!D157/'Daily Prices'!D156-1</f>
        <v>2.1864411023385433E-2</v>
      </c>
      <c r="E157" s="36">
        <f>Assumptions!$C$14*C157+Assumptions!$C$15*B157+Assumptions!$C$16*D157</f>
        <v>1.0834021410813376E-2</v>
      </c>
    </row>
    <row r="158" spans="1:5" x14ac:dyDescent="0.25">
      <c r="A158" s="60">
        <f>'Daily Prices'!A158</f>
        <v>42233</v>
      </c>
      <c r="B158" s="69">
        <f>'Daily Prices'!B158/'Daily Prices'!B157-1</f>
        <v>-6.7352375414673205E-3</v>
      </c>
      <c r="C158" s="69">
        <f>'Daily Prices'!C158/'Daily Prices'!C157-1</f>
        <v>6.2981471346179596E-3</v>
      </c>
      <c r="D158" s="69">
        <f>'Daily Prices'!D158/'Daily Prices'!D157-1</f>
        <v>8.1531227092952463E-3</v>
      </c>
      <c r="E158" s="69">
        <f>Assumptions!$C$14*C158+Assumptions!$C$15*B158+Assumptions!$C$16*D158</f>
        <v>2.9446244041955619E-3</v>
      </c>
    </row>
    <row r="159" spans="1:5" x14ac:dyDescent="0.25">
      <c r="A159" s="63">
        <f>'Daily Prices'!A159</f>
        <v>42234</v>
      </c>
      <c r="B159" s="36">
        <f>'Daily Prices'!B159/'Daily Prices'!B158-1</f>
        <v>-1.6762159201413329E-3</v>
      </c>
      <c r="C159" s="36">
        <f>'Daily Prices'!C159/'Daily Prices'!C158-1</f>
        <v>-6.5437878700936869E-3</v>
      </c>
      <c r="D159" s="36">
        <f>'Daily Prices'!D159/'Daily Prices'!D158-1</f>
        <v>6.2157717359603293E-3</v>
      </c>
      <c r="E159" s="36">
        <f>Assumptions!$C$14*C159+Assumptions!$C$15*B159+Assumptions!$C$16*D159</f>
        <v>-1.2556484032917759E-3</v>
      </c>
    </row>
    <row r="160" spans="1:5" x14ac:dyDescent="0.25">
      <c r="A160" s="60">
        <f>'Daily Prices'!A160</f>
        <v>42235</v>
      </c>
      <c r="B160" s="69">
        <f>'Daily Prices'!B160/'Daily Prices'!B159-1</f>
        <v>3.5966389211663508E-3</v>
      </c>
      <c r="C160" s="69">
        <f>'Daily Prices'!C160/'Daily Prices'!C159-1</f>
        <v>1.007057324357441E-2</v>
      </c>
      <c r="D160" s="69">
        <f>'Daily Prices'!D160/'Daily Prices'!D159-1</f>
        <v>6.1592591176173883E-4</v>
      </c>
      <c r="E160" s="69">
        <f>Assumptions!$C$14*C160+Assumptions!$C$15*B160+Assumptions!$C$16*D160</f>
        <v>5.291998747308191E-3</v>
      </c>
    </row>
    <row r="161" spans="1:5" x14ac:dyDescent="0.25">
      <c r="A161" s="63">
        <f>'Daily Prices'!A161</f>
        <v>42236</v>
      </c>
      <c r="B161" s="36">
        <f>'Daily Prices'!B161/'Daily Prices'!B160-1</f>
        <v>-1.1593304224170153E-2</v>
      </c>
      <c r="C161" s="36">
        <f>'Daily Prices'!C161/'Daily Prices'!C160-1</f>
        <v>2.3380978022104149E-2</v>
      </c>
      <c r="D161" s="36">
        <f>'Daily Prices'!D161/'Daily Prices'!D160-1</f>
        <v>-2.1467696869361341E-2</v>
      </c>
      <c r="E161" s="36">
        <f>Assumptions!$C$14*C161+Assumptions!$C$15*B161+Assumptions!$C$16*D161</f>
        <v>-5.6590911921778914E-4</v>
      </c>
    </row>
    <row r="162" spans="1:5" x14ac:dyDescent="0.25">
      <c r="A162" s="60">
        <f>'Daily Prices'!A162</f>
        <v>42237</v>
      </c>
      <c r="B162" s="69">
        <f>'Daily Prices'!B162/'Daily Prices'!B161-1</f>
        <v>-8.7565769408812777E-3</v>
      </c>
      <c r="C162" s="69">
        <f>'Daily Prices'!C162/'Daily Prices'!C161-1</f>
        <v>1.8994263981917614E-2</v>
      </c>
      <c r="D162" s="69">
        <f>'Daily Prices'!D162/'Daily Prices'!D161-1</f>
        <v>-8.8478292599194486E-3</v>
      </c>
      <c r="E162" s="69">
        <f>Assumptions!$C$14*C162+Assumptions!$C$15*B162+Assumptions!$C$16*D162</f>
        <v>2.3163837325268287E-3</v>
      </c>
    </row>
    <row r="163" spans="1:5" x14ac:dyDescent="0.25">
      <c r="A163" s="63">
        <f>'Daily Prices'!A163</f>
        <v>42240</v>
      </c>
      <c r="B163" s="36">
        <f>'Daily Prices'!B163/'Daily Prices'!B162-1</f>
        <v>-5.9362195594763856E-2</v>
      </c>
      <c r="C163" s="36">
        <f>'Daily Prices'!C163/'Daily Prices'!C162-1</f>
        <v>2.0406963966073777E-2</v>
      </c>
      <c r="D163" s="36">
        <f>'Daily Prices'!D163/'Daily Prices'!D162-1</f>
        <v>-7.689005129183657E-2</v>
      </c>
      <c r="E163" s="36">
        <f>Assumptions!$C$14*C163+Assumptions!$C$15*B163+Assumptions!$C$16*D163</f>
        <v>-3.2712888479550617E-2</v>
      </c>
    </row>
    <row r="164" spans="1:5" x14ac:dyDescent="0.25">
      <c r="A164" s="60">
        <f>'Daily Prices'!A164</f>
        <v>42241</v>
      </c>
      <c r="B164" s="69">
        <f>'Daily Prices'!B164/'Daily Prices'!B163-1</f>
        <v>1.1297683590271834E-2</v>
      </c>
      <c r="C164" s="69">
        <f>'Daily Prices'!C164/'Daily Prices'!C163-1</f>
        <v>-3.7634953543732586E-2</v>
      </c>
      <c r="D164" s="69">
        <f>'Daily Prices'!D164/'Daily Prices'!D163-1</f>
        <v>1.4871784501798491E-2</v>
      </c>
      <c r="E164" s="69">
        <f>Assumptions!$C$14*C164+Assumptions!$C$15*B164+Assumptions!$C$16*D164</f>
        <v>-7.2031409898719373E-3</v>
      </c>
    </row>
    <row r="165" spans="1:5" x14ac:dyDescent="0.25">
      <c r="A165" s="63">
        <f>'Daily Prices'!A165</f>
        <v>42242</v>
      </c>
      <c r="B165" s="36">
        <f>'Daily Prices'!B165/'Daily Prices'!B164-1</f>
        <v>-1.2204800329435939E-2</v>
      </c>
      <c r="C165" s="36">
        <f>'Daily Prices'!C165/'Daily Prices'!C164-1</f>
        <v>-1.4398792083966883E-2</v>
      </c>
      <c r="D165" s="36">
        <f>'Daily Prices'!D165/'Daily Prices'!D164-1</f>
        <v>-9.0327436958975715E-3</v>
      </c>
      <c r="E165" s="36">
        <f>Assumptions!$C$14*C165+Assumptions!$C$15*B165+Assumptions!$C$16*D165</f>
        <v>-1.2130780041186806E-2</v>
      </c>
    </row>
    <row r="166" spans="1:5" x14ac:dyDescent="0.25">
      <c r="A166" s="60">
        <f>'Daily Prices'!A166</f>
        <v>42243</v>
      </c>
      <c r="B166" s="69">
        <f>'Daily Prices'!B166/'Daily Prices'!B165-1</f>
        <v>2.0086985400545876E-2</v>
      </c>
      <c r="C166" s="69">
        <f>'Daily Prices'!C166/'Daily Prices'!C165-1</f>
        <v>-3.2540178019095922E-3</v>
      </c>
      <c r="D166" s="69">
        <f>'Daily Prices'!D166/'Daily Prices'!D165-1</f>
        <v>2.2593329014097163E-2</v>
      </c>
      <c r="E166" s="69">
        <f>Assumptions!$C$14*C166+Assumptions!$C$15*B166+Assumptions!$C$16*D166</f>
        <v>1.1502487203629074E-2</v>
      </c>
    </row>
    <row r="167" spans="1:5" x14ac:dyDescent="0.25">
      <c r="A167" s="63">
        <f>'Daily Prices'!A167</f>
        <v>42244</v>
      </c>
      <c r="B167" s="36">
        <f>'Daily Prices'!B167/'Daily Prices'!B166-1</f>
        <v>6.1449747419008993E-3</v>
      </c>
      <c r="C167" s="36">
        <f>'Daily Prices'!C167/'Daily Prices'!C166-1</f>
        <v>1.733601937152951E-2</v>
      </c>
      <c r="D167" s="36">
        <f>'Daily Prices'!D167/'Daily Prices'!D166-1</f>
        <v>3.8123493903519101E-3</v>
      </c>
      <c r="E167" s="36">
        <f>Assumptions!$C$14*C167+Assumptions!$C$15*B167+Assumptions!$C$16*D167</f>
        <v>9.9216049882876467E-3</v>
      </c>
    </row>
    <row r="168" spans="1:5" x14ac:dyDescent="0.25">
      <c r="A168" s="60">
        <f>'Daily Prices'!A168</f>
        <v>42247</v>
      </c>
      <c r="B168" s="69">
        <f>'Daily Prices'!B168/'Daily Prices'!B167-1</f>
        <v>-4.1409679612069983E-3</v>
      </c>
      <c r="C168" s="69">
        <f>'Daily Prices'!C168/'Daily Prices'!C167-1</f>
        <v>0</v>
      </c>
      <c r="D168" s="69">
        <f>'Daily Prices'!D168/'Daily Prices'!D167-1</f>
        <v>-7.1321615433502794E-3</v>
      </c>
      <c r="E168" s="69">
        <f>Assumptions!$C$14*C168+Assumptions!$C$15*B168+Assumptions!$C$16*D168</f>
        <v>-3.381938851367183E-3</v>
      </c>
    </row>
    <row r="169" spans="1:5" x14ac:dyDescent="0.25">
      <c r="A169" s="63">
        <f>'Daily Prices'!A169</f>
        <v>42248</v>
      </c>
      <c r="B169" s="36">
        <f>'Daily Prices'!B169/'Daily Prices'!B168-1</f>
        <v>-2.2320434926030419E-2</v>
      </c>
      <c r="C169" s="36">
        <f>'Daily Prices'!C169/'Daily Prices'!C168-1</f>
        <v>9.0322501667599031E-3</v>
      </c>
      <c r="D169" s="36">
        <f>'Daily Prices'!D169/'Daily Prices'!D168-1</f>
        <v>-2.4825128071356062E-2</v>
      </c>
      <c r="E169" s="36">
        <f>Assumptions!$C$14*C169+Assumptions!$C$15*B169+Assumptions!$C$16*D169</f>
        <v>-1.0530768832511982E-2</v>
      </c>
    </row>
    <row r="170" spans="1:5" x14ac:dyDescent="0.25">
      <c r="A170" s="60">
        <f>'Daily Prices'!A170</f>
        <v>42249</v>
      </c>
      <c r="B170" s="69">
        <f>'Daily Prices'!B170/'Daily Prices'!B169-1</f>
        <v>-9.4518929470385205E-3</v>
      </c>
      <c r="C170" s="69">
        <f>'Daily Prices'!C170/'Daily Prices'!C169-1</f>
        <v>-7.2493658420296203E-3</v>
      </c>
      <c r="D170" s="69">
        <f>'Daily Prices'!D170/'Daily Prices'!D169-1</f>
        <v>-1.1729374688108196E-2</v>
      </c>
      <c r="E170" s="69">
        <f>Assumptions!$C$14*C170+Assumptions!$C$15*B170+Assumptions!$C$16*D170</f>
        <v>-9.2541266273558631E-3</v>
      </c>
    </row>
    <row r="171" spans="1:5" x14ac:dyDescent="0.25">
      <c r="A171" s="63">
        <f>'Daily Prices'!A171</f>
        <v>42250</v>
      </c>
      <c r="B171" s="36">
        <f>'Daily Prices'!B171/'Daily Prices'!B170-1</f>
        <v>1.2226973358539839E-2</v>
      </c>
      <c r="C171" s="36">
        <f>'Daily Prices'!C171/'Daily Prices'!C170-1</f>
        <v>-9.5913956784461352E-3</v>
      </c>
      <c r="D171" s="36">
        <f>'Daily Prices'!D171/'Daily Prices'!D170-1</f>
        <v>1.5962770216172872E-2</v>
      </c>
      <c r="E171" s="36">
        <f>Assumptions!$C$14*C171+Assumptions!$C$15*B171+Assumptions!$C$16*D171</f>
        <v>4.6203648010353579E-3</v>
      </c>
    </row>
    <row r="172" spans="1:5" x14ac:dyDescent="0.25">
      <c r="A172" s="60">
        <f>'Daily Prices'!A172</f>
        <v>42251</v>
      </c>
      <c r="B172" s="69">
        <f>'Daily Prices'!B172/'Daily Prices'!B171-1</f>
        <v>-2.1846877792086605E-2</v>
      </c>
      <c r="C172" s="69">
        <f>'Daily Prices'!C172/'Daily Prices'!C171-1</f>
        <v>1.1033914096936215E-3</v>
      </c>
      <c r="D172" s="69">
        <f>'Daily Prices'!D172/'Daily Prices'!D171-1</f>
        <v>-2.266570547120228E-2</v>
      </c>
      <c r="E172" s="69">
        <f>Assumptions!$C$14*C172+Assumptions!$C$15*B172+Assumptions!$C$16*D172</f>
        <v>-1.2912418415109216E-2</v>
      </c>
    </row>
    <row r="173" spans="1:5" x14ac:dyDescent="0.25">
      <c r="A173" s="63">
        <f>'Daily Prices'!A173</f>
        <v>42254</v>
      </c>
      <c r="B173" s="36">
        <f>'Daily Prices'!B173/'Daily Prices'!B172-1</f>
        <v>-1.2224871934258918E-2</v>
      </c>
      <c r="C173" s="36">
        <f>'Daily Prices'!C173/'Daily Prices'!C172-1</f>
        <v>3.4589842624881406E-3</v>
      </c>
      <c r="D173" s="36">
        <f>'Daily Prices'!D173/'Daily Prices'!D172-1</f>
        <v>-1.5696084225572782E-2</v>
      </c>
      <c r="E173" s="36">
        <f>Assumptions!$C$14*C173+Assumptions!$C$15*B173+Assumptions!$C$16*D173</f>
        <v>-6.9926931429542529E-3</v>
      </c>
    </row>
    <row r="174" spans="1:5" x14ac:dyDescent="0.25">
      <c r="A174" s="60">
        <f>'Daily Prices'!A174</f>
        <v>42255</v>
      </c>
      <c r="B174" s="69">
        <f>'Daily Prices'!B174/'Daily Prices'!B173-1</f>
        <v>1.7034756833124387E-2</v>
      </c>
      <c r="C174" s="69">
        <f>'Daily Prices'!C174/'Daily Prices'!C173-1</f>
        <v>-6.4652919454614155E-3</v>
      </c>
      <c r="D174" s="69">
        <f>'Daily Prices'!D174/'Daily Prices'!D173-1</f>
        <v>2.2748958551513931E-2</v>
      </c>
      <c r="E174" s="69">
        <f>Assumptions!$C$14*C174+Assumptions!$C$15*B174+Assumptions!$C$16*D174</f>
        <v>9.34899783720693E-3</v>
      </c>
    </row>
    <row r="175" spans="1:5" x14ac:dyDescent="0.25">
      <c r="A175" s="63">
        <f>'Daily Prices'!A175</f>
        <v>42256</v>
      </c>
      <c r="B175" s="36">
        <f>'Daily Prices'!B175/'Daily Prices'!B174-1</f>
        <v>1.5866658609116957E-2</v>
      </c>
      <c r="C175" s="36">
        <f>'Daily Prices'!C175/'Daily Prices'!C174-1</f>
        <v>-8.5547392720752846E-3</v>
      </c>
      <c r="D175" s="36">
        <f>'Daily Prices'!D175/'Daily Prices'!D174-1</f>
        <v>1.8144789687460916E-2</v>
      </c>
      <c r="E175" s="36">
        <f>Assumptions!$C$14*C175+Assumptions!$C$15*B175+Assumptions!$C$16*D175</f>
        <v>6.7815387801432479E-3</v>
      </c>
    </row>
    <row r="176" spans="1:5" x14ac:dyDescent="0.25">
      <c r="A176" s="60">
        <f>'Daily Prices'!A176</f>
        <v>42257</v>
      </c>
      <c r="B176" s="69">
        <f>'Daily Prices'!B176/'Daily Prices'!B175-1</f>
        <v>-3.7873868857890569E-3</v>
      </c>
      <c r="C176" s="69">
        <f>'Daily Prices'!C176/'Daily Prices'!C175-1</f>
        <v>-3.9658116136476185E-4</v>
      </c>
      <c r="D176" s="69">
        <f>'Daily Prices'!D176/'Daily Prices'!D175-1</f>
        <v>-2.5053694470085208E-3</v>
      </c>
      <c r="E176" s="69">
        <f>Assumptions!$C$14*C176+Assumptions!$C$15*B176+Assumptions!$C$16*D176</f>
        <v>-2.0464593643851779E-3</v>
      </c>
    </row>
    <row r="177" spans="1:5" x14ac:dyDescent="0.25">
      <c r="A177" s="63">
        <f>'Daily Prices'!A177</f>
        <v>42258</v>
      </c>
      <c r="B177" s="36">
        <f>'Daily Prices'!B177/'Daily Prices'!B176-1</f>
        <v>-4.6678325840465718E-4</v>
      </c>
      <c r="C177" s="36">
        <f>'Daily Prices'!C177/'Daily Prices'!C176-1</f>
        <v>-9.9423264794461508E-3</v>
      </c>
      <c r="D177" s="36">
        <f>'Daily Prices'!D177/'Daily Prices'!D176-1</f>
        <v>1.1001124758580616E-3</v>
      </c>
      <c r="E177" s="36">
        <f>Assumptions!$C$14*C177+Assumptions!$C$15*B177+Assumptions!$C$16*D177</f>
        <v>-3.786931826542439E-3</v>
      </c>
    </row>
    <row r="178" spans="1:5" x14ac:dyDescent="0.25">
      <c r="A178" s="60">
        <f>'Daily Prices'!A178</f>
        <v>42261</v>
      </c>
      <c r="B178" s="69">
        <f>'Daily Prices'!B178/'Daily Prices'!B177-1</f>
        <v>9.6246770331052112E-3</v>
      </c>
      <c r="C178" s="69">
        <f>'Daily Prices'!C178/'Daily Prices'!C177-1</f>
        <v>3.1640104527530521E-3</v>
      </c>
      <c r="D178" s="69">
        <f>'Daily Prices'!D178/'Daily Prices'!D177-1</f>
        <v>1.3119699916519068E-2</v>
      </c>
      <c r="E178" s="69">
        <f>Assumptions!$C$14*C178+Assumptions!$C$15*B178+Assumptions!$C$16*D178</f>
        <v>8.0889172659885031E-3</v>
      </c>
    </row>
    <row r="179" spans="1:5" x14ac:dyDescent="0.25">
      <c r="A179" s="63">
        <f>'Daily Prices'!A179</f>
        <v>42262</v>
      </c>
      <c r="B179" s="36">
        <f>'Daily Prices'!B179/'Daily Prices'!B178-1</f>
        <v>-5.8309838455796736E-3</v>
      </c>
      <c r="C179" s="36">
        <f>'Daily Prices'!C179/'Daily Prices'!C178-1</f>
        <v>2.2412555946074164E-3</v>
      </c>
      <c r="D179" s="36">
        <f>'Daily Prices'!D179/'Daily Prices'!D178-1</f>
        <v>-1.0731856027887843E-2</v>
      </c>
      <c r="E179" s="36">
        <f>Assumptions!$C$14*C179+Assumptions!$C$15*B179+Assumptions!$C$16*D179</f>
        <v>-4.0723497241972884E-3</v>
      </c>
    </row>
    <row r="180" spans="1:5" x14ac:dyDescent="0.25">
      <c r="A180" s="60">
        <f>'Daily Prices'!A180</f>
        <v>42263</v>
      </c>
      <c r="B180" s="69">
        <f>'Daily Prices'!B180/'Daily Prices'!B179-1</f>
        <v>1.0038150730201201E-2</v>
      </c>
      <c r="C180" s="69">
        <f>'Daily Prices'!C180/'Daily Prices'!C179-1</f>
        <v>8.5503592060767186E-3</v>
      </c>
      <c r="D180" s="69">
        <f>'Daily Prices'!D180/'Daily Prices'!D179-1</f>
        <v>6.3575644297955147E-3</v>
      </c>
      <c r="E180" s="69">
        <f>Assumptions!$C$14*C180+Assumptions!$C$15*B180+Assumptions!$C$16*D180</f>
        <v>8.3388582304297024E-3</v>
      </c>
    </row>
    <row r="181" spans="1:5" x14ac:dyDescent="0.25">
      <c r="A181" s="63">
        <f>'Daily Prices'!A181</f>
        <v>42265</v>
      </c>
      <c r="B181" s="36">
        <f>'Daily Prices'!B181/'Daily Prices'!B180-1</f>
        <v>9.8189914716431126E-3</v>
      </c>
      <c r="C181" s="36">
        <f>'Daily Prices'!C181/'Daily Prices'!C180-1</f>
        <v>1.3869207601195033E-2</v>
      </c>
      <c r="D181" s="36">
        <f>'Daily Prices'!D181/'Daily Prices'!D180-1</f>
        <v>1.2368526161629534E-2</v>
      </c>
      <c r="E181" s="36">
        <f>Assumptions!$C$14*C181+Assumptions!$C$15*B181+Assumptions!$C$16*D181</f>
        <v>1.2203938330459808E-2</v>
      </c>
    </row>
    <row r="182" spans="1:5" x14ac:dyDescent="0.25">
      <c r="A182" s="60">
        <f>'Daily Prices'!A182</f>
        <v>42268</v>
      </c>
      <c r="B182" s="69">
        <f>'Daily Prices'!B182/'Daily Prices'!B181-1</f>
        <v>-9.8898085389520496E-4</v>
      </c>
      <c r="C182" s="69">
        <f>'Daily Prices'!C182/'Daily Prices'!C181-1</f>
        <v>-9.3045108900779994E-3</v>
      </c>
      <c r="D182" s="69">
        <f>'Daily Prices'!D182/'Daily Prices'!D181-1</f>
        <v>4.4297443855565444E-3</v>
      </c>
      <c r="E182" s="69">
        <f>Assumptions!$C$14*C182+Assumptions!$C$15*B182+Assumptions!$C$16*D182</f>
        <v>-2.6895752965327979E-3</v>
      </c>
    </row>
    <row r="183" spans="1:5" x14ac:dyDescent="0.25">
      <c r="A183" s="63">
        <f>'Daily Prices'!A183</f>
        <v>42269</v>
      </c>
      <c r="B183" s="36">
        <f>'Daily Prices'!B183/'Daily Prices'!B182-1</f>
        <v>-2.0659734020336717E-2</v>
      </c>
      <c r="C183" s="36">
        <f>'Daily Prices'!C183/'Daily Prices'!C182-1</f>
        <v>-5.1303344842540399E-3</v>
      </c>
      <c r="D183" s="36">
        <f>'Daily Prices'!D183/'Daily Prices'!D182-1</f>
        <v>-1.9740101035449653E-2</v>
      </c>
      <c r="E183" s="36">
        <f>Assumptions!$C$14*C183+Assumptions!$C$15*B183+Assumptions!$C$16*D183</f>
        <v>-1.4172084310437524E-2</v>
      </c>
    </row>
    <row r="184" spans="1:5" x14ac:dyDescent="0.25">
      <c r="A184" s="60">
        <f>'Daily Prices'!A184</f>
        <v>42270</v>
      </c>
      <c r="B184" s="69">
        <f>'Daily Prices'!B184/'Daily Prices'!B183-1</f>
        <v>6.6720360020957603E-3</v>
      </c>
      <c r="C184" s="69">
        <f>'Daily Prices'!C184/'Daily Prices'!C183-1</f>
        <v>1.2540567455100904E-2</v>
      </c>
      <c r="D184" s="69">
        <f>'Daily Prices'!D184/'Daily Prices'!D183-1</f>
        <v>4.5858386630721615E-3</v>
      </c>
      <c r="E184" s="69">
        <f>Assumptions!$C$14*C184+Assumptions!$C$15*B184+Assumptions!$C$16*D184</f>
        <v>8.3935893815907381E-3</v>
      </c>
    </row>
    <row r="185" spans="1:5" x14ac:dyDescent="0.25">
      <c r="A185" s="63">
        <f>'Daily Prices'!A185</f>
        <v>42271</v>
      </c>
      <c r="B185" s="36">
        <f>'Daily Prices'!B185/'Daily Prices'!B184-1</f>
        <v>1.5687571423756985E-3</v>
      </c>
      <c r="C185" s="36">
        <f>'Daily Prices'!C185/'Daily Prices'!C184-1</f>
        <v>2.1202089334245944E-2</v>
      </c>
      <c r="D185" s="36">
        <f>'Daily Prices'!D185/'Daily Prices'!D184-1</f>
        <v>1.2675366577363789E-3</v>
      </c>
      <c r="E185" s="36">
        <f>Assumptions!$C$14*C185+Assumptions!$C$15*B185+Assumptions!$C$16*D185</f>
        <v>9.331723873732E-3</v>
      </c>
    </row>
    <row r="186" spans="1:5" x14ac:dyDescent="0.25">
      <c r="A186" s="60">
        <f>'Daily Prices'!A186</f>
        <v>42275</v>
      </c>
      <c r="B186" s="69">
        <f>'Daily Prices'!B186/'Daily Prices'!B185-1</f>
        <v>-9.5369922864267931E-3</v>
      </c>
      <c r="C186" s="69">
        <f>'Daily Prices'!C186/'Daily Prices'!C185-1</f>
        <v>-2.0952079692460934E-2</v>
      </c>
      <c r="D186" s="69">
        <f>'Daily Prices'!D186/'Daily Prices'!D185-1</f>
        <v>-1.2201194668035931E-2</v>
      </c>
      <c r="E186" s="69">
        <f>Assumptions!$C$14*C186+Assumptions!$C$15*B186+Assumptions!$C$16*D186</f>
        <v>-1.4902287963323192E-2</v>
      </c>
    </row>
    <row r="187" spans="1:5" x14ac:dyDescent="0.25">
      <c r="A187" s="63">
        <f>'Daily Prices'!A187</f>
        <v>42276</v>
      </c>
      <c r="B187" s="36">
        <f>'Daily Prices'!B187/'Daily Prices'!B186-1</f>
        <v>6.3169383889660757E-3</v>
      </c>
      <c r="C187" s="36">
        <f>'Daily Prices'!C187/'Daily Prices'!C186-1</f>
        <v>-3.7359892060456756E-3</v>
      </c>
      <c r="D187" s="36">
        <f>'Daily Prices'!D187/'Daily Prices'!D186-1</f>
        <v>6.5467548529334341E-3</v>
      </c>
      <c r="E187" s="36">
        <f>Assumptions!$C$14*C187+Assumptions!$C$15*B187+Assumptions!$C$16*D187</f>
        <v>2.3647122901515826E-3</v>
      </c>
    </row>
    <row r="188" spans="1:5" x14ac:dyDescent="0.25">
      <c r="A188" s="60">
        <f>'Daily Prices'!A188</f>
        <v>42277</v>
      </c>
      <c r="B188" s="69">
        <f>'Daily Prices'!B188/'Daily Prices'!B187-1</f>
        <v>1.4592302315170835E-2</v>
      </c>
      <c r="C188" s="69">
        <f>'Daily Prices'!C188/'Daily Prices'!C187-1</f>
        <v>-2.1759322231504563E-2</v>
      </c>
      <c r="D188" s="69">
        <f>'Daily Prices'!D188/'Daily Prices'!D187-1</f>
        <v>9.7540345019477837E-3</v>
      </c>
      <c r="E188" s="69">
        <f>Assumptions!$C$14*C188+Assumptions!$C$15*B188+Assumptions!$C$16*D188</f>
        <v>-1.3998278474662393E-3</v>
      </c>
    </row>
    <row r="189" spans="1:5" x14ac:dyDescent="0.25">
      <c r="A189" s="63">
        <f>'Daily Prices'!A189</f>
        <v>42278</v>
      </c>
      <c r="B189" s="36">
        <f>'Daily Prices'!B189/'Daily Prices'!B188-1</f>
        <v>2.5280225487986918E-3</v>
      </c>
      <c r="C189" s="36">
        <f>'Daily Prices'!C189/'Daily Prices'!C188-1</f>
        <v>6.1514317449138378E-3</v>
      </c>
      <c r="D189" s="36">
        <f>'Daily Prices'!D189/'Daily Prices'!D188-1</f>
        <v>7.2746190745043293E-5</v>
      </c>
      <c r="E189" s="36">
        <f>Assumptions!$C$14*C189+Assumptions!$C$15*B189+Assumptions!$C$16*D189</f>
        <v>3.2408033198286557E-3</v>
      </c>
    </row>
    <row r="190" spans="1:5" x14ac:dyDescent="0.25">
      <c r="A190" s="60">
        <f>'Daily Prices'!A190</f>
        <v>42282</v>
      </c>
      <c r="B190" s="69">
        <f>'Daily Prices'!B190/'Daily Prices'!B189-1</f>
        <v>2.1532400618589298E-2</v>
      </c>
      <c r="C190" s="69">
        <f>'Daily Prices'!C190/'Daily Prices'!C189-1</f>
        <v>1.0661748087185563E-2</v>
      </c>
      <c r="D190" s="69">
        <f>'Daily Prices'!D190/'Daily Prices'!D189-1</f>
        <v>2.0396107259762042E-2</v>
      </c>
      <c r="E190" s="69">
        <f>Assumptions!$C$14*C190+Assumptions!$C$15*B190+Assumptions!$C$16*D190</f>
        <v>1.6843251598379627E-2</v>
      </c>
    </row>
    <row r="191" spans="1:5" x14ac:dyDescent="0.25">
      <c r="A191" s="63">
        <f>'Daily Prices'!A191</f>
        <v>42283</v>
      </c>
      <c r="B191" s="36">
        <f>'Daily Prices'!B191/'Daily Prices'!B190-1</f>
        <v>5.5003537355029497E-3</v>
      </c>
      <c r="C191" s="36">
        <f>'Daily Prices'!C191/'Daily Prices'!C190-1</f>
        <v>7.7489146871685399E-3</v>
      </c>
      <c r="D191" s="36">
        <f>'Daily Prices'!D191/'Daily Prices'!D190-1</f>
        <v>7.128692338600473E-4</v>
      </c>
      <c r="E191" s="36">
        <f>Assumptions!$C$14*C191+Assumptions!$C$15*B191+Assumptions!$C$16*D191</f>
        <v>4.9635327656763154E-3</v>
      </c>
    </row>
    <row r="192" spans="1:5" x14ac:dyDescent="0.25">
      <c r="A192" s="60">
        <f>'Daily Prices'!A192</f>
        <v>42284</v>
      </c>
      <c r="B192" s="69">
        <f>'Daily Prices'!B192/'Daily Prices'!B191-1</f>
        <v>3.8232079153805998E-3</v>
      </c>
      <c r="C192" s="69">
        <f>'Daily Prices'!C192/'Daily Prices'!C191-1</f>
        <v>-7.1558098762189992E-3</v>
      </c>
      <c r="D192" s="69">
        <f>'Daily Prices'!D192/'Daily Prices'!D191-1</f>
        <v>7.0588540047666903E-4</v>
      </c>
      <c r="E192" s="69">
        <f>Assumptions!$C$14*C192+Assumptions!$C$15*B192+Assumptions!$C$16*D192</f>
        <v>-1.5035959557304194E-3</v>
      </c>
    </row>
    <row r="193" spans="1:5" x14ac:dyDescent="0.25">
      <c r="A193" s="63">
        <f>'Daily Prices'!A193</f>
        <v>42285</v>
      </c>
      <c r="B193" s="36">
        <f>'Daily Prices'!B193/'Daily Prices'!B192-1</f>
        <v>-7.0291853224513368E-3</v>
      </c>
      <c r="C193" s="36">
        <f>'Daily Prices'!C193/'Daily Prices'!C192-1</f>
        <v>-3.1055750086893541E-3</v>
      </c>
      <c r="D193" s="36">
        <f>'Daily Prices'!D193/'Daily Prices'!D192-1</f>
        <v>-2.8042927250175875E-3</v>
      </c>
      <c r="E193" s="36">
        <f>Assumptions!$C$14*C193+Assumptions!$C$15*B193+Assumptions!$C$16*D193</f>
        <v>-4.1922734177164194E-3</v>
      </c>
    </row>
    <row r="194" spans="1:5" x14ac:dyDescent="0.25">
      <c r="A194" s="60">
        <f>'Daily Prices'!A194</f>
        <v>42286</v>
      </c>
      <c r="B194" s="69">
        <f>'Daily Prices'!B194/'Daily Prices'!B193-1</f>
        <v>8.7052690904092511E-3</v>
      </c>
      <c r="C194" s="69">
        <f>'Daily Prices'!C194/'Daily Prices'!C193-1</f>
        <v>6.9058189729964692E-3</v>
      </c>
      <c r="D194" s="69">
        <f>'Daily Prices'!D194/'Daily Prices'!D193-1</f>
        <v>8.7458763722891852E-3</v>
      </c>
      <c r="E194" s="69">
        <f>Assumptions!$C$14*C194+Assumptions!$C$15*B194+Assumptions!$C$16*D194</f>
        <v>7.9976712280081189E-3</v>
      </c>
    </row>
    <row r="195" spans="1:5" x14ac:dyDescent="0.25">
      <c r="A195" s="63">
        <f>'Daily Prices'!A195</f>
        <v>42289</v>
      </c>
      <c r="B195" s="36">
        <f>'Daily Prices'!B195/'Daily Prices'!B194-1</f>
        <v>-6.4772220767657096E-3</v>
      </c>
      <c r="C195" s="36">
        <f>'Daily Prices'!C195/'Daily Prices'!C194-1</f>
        <v>1.1935295775431065E-2</v>
      </c>
      <c r="D195" s="36">
        <f>'Daily Prices'!D195/'Daily Prices'!D194-1</f>
        <v>-3.4890353792905726E-3</v>
      </c>
      <c r="E195" s="36">
        <f>Assumptions!$C$14*C195+Assumptions!$C$15*B195+Assumptions!$C$16*D195</f>
        <v>1.7842410733555426E-3</v>
      </c>
    </row>
    <row r="196" spans="1:5" x14ac:dyDescent="0.25">
      <c r="A196" s="60">
        <f>'Daily Prices'!A196</f>
        <v>42290</v>
      </c>
      <c r="B196" s="69">
        <f>'Daily Prices'!B196/'Daily Prices'!B195-1</f>
        <v>-2.1401934499971631E-3</v>
      </c>
      <c r="C196" s="69">
        <f>'Daily Prices'!C196/'Daily Prices'!C195-1</f>
        <v>5.1644954294187695E-3</v>
      </c>
      <c r="D196" s="69">
        <f>'Daily Prices'!D196/'Daily Prices'!D195-1</f>
        <v>-1.532200967955033E-3</v>
      </c>
      <c r="E196" s="69">
        <f>Assumptions!$C$14*C196+Assumptions!$C$15*B196+Assumptions!$C$16*D196</f>
        <v>9.64079846381849E-4</v>
      </c>
    </row>
    <row r="197" spans="1:5" x14ac:dyDescent="0.25">
      <c r="A197" s="63">
        <f>'Daily Prices'!A197</f>
        <v>42291</v>
      </c>
      <c r="B197" s="36">
        <f>'Daily Prices'!B197/'Daily Prices'!B196-1</f>
        <v>-2.4908246987599414E-3</v>
      </c>
      <c r="C197" s="36">
        <f>'Daily Prices'!C197/'Daily Prices'!C196-1</f>
        <v>4.9091582849467574E-3</v>
      </c>
      <c r="D197" s="36">
        <f>'Daily Prices'!D197/'Daily Prices'!D196-1</f>
        <v>-2.3707969541724161E-3</v>
      </c>
      <c r="E197" s="36">
        <f>Assumptions!$C$14*C197+Assumptions!$C$15*B197+Assumptions!$C$16*D197</f>
        <v>5.0517681809899553E-4</v>
      </c>
    </row>
    <row r="198" spans="1:5" x14ac:dyDescent="0.25">
      <c r="A198" s="60">
        <f>'Daily Prices'!A198</f>
        <v>42292</v>
      </c>
      <c r="B198" s="69">
        <f>'Daily Prices'!B198/'Daily Prices'!B197-1</f>
        <v>8.6065319724000222E-3</v>
      </c>
      <c r="C198" s="69">
        <f>'Daily Prices'!C198/'Daily Prices'!C197-1</f>
        <v>6.7482516197767684E-3</v>
      </c>
      <c r="D198" s="69">
        <f>'Daily Prices'!D198/'Daily Prices'!D197-1</f>
        <v>1.3046606132488092E-2</v>
      </c>
      <c r="E198" s="69">
        <f>Assumptions!$C$14*C198+Assumptions!$C$15*B198+Assumptions!$C$16*D198</f>
        <v>9.1952420793771413E-3</v>
      </c>
    </row>
    <row r="199" spans="1:5" x14ac:dyDescent="0.25">
      <c r="A199" s="63">
        <f>'Daily Prices'!A199</f>
        <v>42293</v>
      </c>
      <c r="B199" s="36">
        <f>'Daily Prices'!B199/'Daily Prices'!B198-1</f>
        <v>7.5697497310269757E-3</v>
      </c>
      <c r="C199" s="36">
        <f>'Daily Prices'!C199/'Daily Prices'!C198-1</f>
        <v>-2.8386446198653825E-3</v>
      </c>
      <c r="D199" s="36">
        <f>'Daily Prices'!D199/'Daily Prices'!D198-1</f>
        <v>1.0050797794070476E-2</v>
      </c>
      <c r="E199" s="36">
        <f>Assumptions!$C$14*C199+Assumptions!$C$15*B199+Assumptions!$C$16*D199</f>
        <v>4.1507064095830824E-3</v>
      </c>
    </row>
    <row r="200" spans="1:5" x14ac:dyDescent="0.25">
      <c r="A200" s="60">
        <f>'Daily Prices'!A200</f>
        <v>42296</v>
      </c>
      <c r="B200" s="69">
        <f>'Daily Prices'!B200/'Daily Prices'!B199-1</f>
        <v>5.5235057652878172E-3</v>
      </c>
      <c r="C200" s="69">
        <f>'Daily Prices'!C200/'Daily Prices'!C199-1</f>
        <v>-2.502666068137871E-3</v>
      </c>
      <c r="D200" s="69">
        <f>'Daily Prices'!D200/'Daily Prices'!D199-1</f>
        <v>1.8579864915937438E-3</v>
      </c>
      <c r="E200" s="69">
        <f>Assumptions!$C$14*C200+Assumptions!$C$15*B200+Assumptions!$C$16*D200</f>
        <v>1.2133812498093199E-3</v>
      </c>
    </row>
    <row r="201" spans="1:5" x14ac:dyDescent="0.25">
      <c r="A201" s="63">
        <f>'Daily Prices'!A201</f>
        <v>42297</v>
      </c>
      <c r="B201" s="36">
        <f>'Daily Prices'!B201/'Daily Prices'!B200-1</f>
        <v>-2.1227907846979033E-3</v>
      </c>
      <c r="C201" s="36">
        <f>'Daily Prices'!C201/'Daily Prices'!C200-1</f>
        <v>2.9129711217743548E-3</v>
      </c>
      <c r="D201" s="36">
        <f>'Daily Prices'!D201/'Daily Prices'!D200-1</f>
        <v>2.0947881081787578E-3</v>
      </c>
      <c r="E201" s="36">
        <f>Assumptions!$C$14*C201+Assumptions!$C$15*B201+Assumptions!$C$16*D201</f>
        <v>1.1567876457539983E-3</v>
      </c>
    </row>
    <row r="202" spans="1:5" x14ac:dyDescent="0.25">
      <c r="A202" s="60">
        <f>'Daily Prices'!A202</f>
        <v>42298</v>
      </c>
      <c r="B202" s="69">
        <f>'Daily Prices'!B202/'Daily Prices'!B201-1</f>
        <v>-7.0202216808035178E-4</v>
      </c>
      <c r="C202" s="69">
        <f>'Daily Prices'!C202/'Daily Prices'!C201-1</f>
        <v>-5.8584136130936937E-3</v>
      </c>
      <c r="D202" s="69">
        <f>'Daily Prices'!D202/'Daily Prices'!D201-1</f>
        <v>-3.2449711359502365E-3</v>
      </c>
      <c r="E202" s="69">
        <f>Assumptions!$C$14*C202+Assumptions!$C$15*B202+Assumptions!$C$16*D202</f>
        <v>-3.5274634364466538E-3</v>
      </c>
    </row>
    <row r="203" spans="1:5" x14ac:dyDescent="0.25">
      <c r="A203" s="63">
        <f>'Daily Prices'!A203</f>
        <v>42300</v>
      </c>
      <c r="B203" s="36">
        <f>'Daily Prices'!B203/'Daily Prices'!B202-1</f>
        <v>6.7118250520565859E-3</v>
      </c>
      <c r="C203" s="36">
        <f>'Daily Prices'!C203/'Daily Prices'!C202-1</f>
        <v>-7.439185467156828E-3</v>
      </c>
      <c r="D203" s="36">
        <f>'Daily Prices'!D203/'Daily Prices'!D202-1</f>
        <v>2.1225330300742584E-3</v>
      </c>
      <c r="E203" s="36">
        <f>Assumptions!$C$14*C203+Assumptions!$C$15*B203+Assumptions!$C$16*D203</f>
        <v>-3.2536676222347791E-4</v>
      </c>
    </row>
    <row r="204" spans="1:5" x14ac:dyDescent="0.25">
      <c r="A204" s="60">
        <f>'Daily Prices'!A204</f>
        <v>42303</v>
      </c>
      <c r="B204" s="69">
        <f>'Daily Prices'!B204/'Daily Prices'!B203-1</f>
        <v>-3.9623877126303553E-3</v>
      </c>
      <c r="C204" s="69">
        <f>'Daily Prices'!C204/'Daily Prices'!C203-1</f>
        <v>1.0629686076655265E-3</v>
      </c>
      <c r="D204" s="69">
        <f>'Daily Prices'!D204/'Daily Prices'!D203-1</f>
        <v>-3.6802479324922199E-3</v>
      </c>
      <c r="E204" s="69">
        <f>Assumptions!$C$14*C204+Assumptions!$C$15*B204+Assumptions!$C$16*D204</f>
        <v>-1.8676032504705616E-3</v>
      </c>
    </row>
    <row r="205" spans="1:5" x14ac:dyDescent="0.25">
      <c r="A205" s="63">
        <f>'Daily Prices'!A205</f>
        <v>42304</v>
      </c>
      <c r="B205" s="36">
        <f>'Daily Prices'!B205/'Daily Prices'!B204-1</f>
        <v>-3.9660901485127908E-3</v>
      </c>
      <c r="C205" s="36">
        <f>'Daily Prices'!C205/'Daily Prices'!C204-1</f>
        <v>2.9927826105347055E-3</v>
      </c>
      <c r="D205" s="36">
        <f>'Daily Prices'!D205/'Daily Prices'!D204-1</f>
        <v>-1.7792992688391296E-3</v>
      </c>
      <c r="E205" s="36">
        <f>Assumptions!$C$14*C205+Assumptions!$C$15*B205+Assumptions!$C$16*D205</f>
        <v>-5.2650378099169395E-4</v>
      </c>
    </row>
    <row r="206" spans="1:5" x14ac:dyDescent="0.25">
      <c r="A206" s="60">
        <f>'Daily Prices'!A206</f>
        <v>42305</v>
      </c>
      <c r="B206" s="69">
        <f>'Daily Prices'!B206/'Daily Prices'!B205-1</f>
        <v>-7.8404781194594264E-3</v>
      </c>
      <c r="C206" s="69">
        <f>'Daily Prices'!C206/'Daily Prices'!C205-1</f>
        <v>9.3089764583729195E-3</v>
      </c>
      <c r="D206" s="69">
        <f>'Daily Prices'!D206/'Daily Prices'!D205-1</f>
        <v>-9.5707251396126569E-3</v>
      </c>
      <c r="E206" s="69">
        <f>Assumptions!$C$14*C206+Assumptions!$C$15*B206+Assumptions!$C$16*D206</f>
        <v>-1.4997703943724567E-3</v>
      </c>
    </row>
    <row r="207" spans="1:5" x14ac:dyDescent="0.25">
      <c r="A207" s="63">
        <f>'Daily Prices'!A207</f>
        <v>42306</v>
      </c>
      <c r="B207" s="36">
        <f>'Daily Prices'!B207/'Daily Prices'!B206-1</f>
        <v>-7.4564271280513905E-3</v>
      </c>
      <c r="C207" s="36">
        <f>'Daily Prices'!C207/'Daily Prices'!C206-1</f>
        <v>-2.0067881693398459E-2</v>
      </c>
      <c r="D207" s="36">
        <f>'Daily Prices'!D207/'Daily Prices'!D206-1</f>
        <v>-1.038137721568777E-2</v>
      </c>
      <c r="E207" s="36">
        <f>Assumptions!$C$14*C207+Assumptions!$C$15*B207+Assumptions!$C$16*D207</f>
        <v>-1.3378493980481132E-2</v>
      </c>
    </row>
    <row r="208" spans="1:5" x14ac:dyDescent="0.25">
      <c r="A208" s="60">
        <f>'Daily Prices'!A208</f>
        <v>42307</v>
      </c>
      <c r="B208" s="69">
        <f>'Daily Prices'!B208/'Daily Prices'!B207-1</f>
        <v>-6.7556842612788159E-3</v>
      </c>
      <c r="C208" s="69">
        <f>'Daily Prices'!C208/'Daily Prices'!C207-1</f>
        <v>-3.5905393036449462E-3</v>
      </c>
      <c r="D208" s="69">
        <f>'Daily Prices'!D208/'Daily Prices'!D207-1</f>
        <v>-6.1706263498920721E-3</v>
      </c>
      <c r="E208" s="69">
        <f>Assumptions!$C$14*C208+Assumptions!$C$15*B208+Assumptions!$C$16*D208</f>
        <v>-5.3141089048092446E-3</v>
      </c>
    </row>
    <row r="209" spans="1:5" x14ac:dyDescent="0.25">
      <c r="A209" s="63">
        <f>'Daily Prices'!A209</f>
        <v>42310</v>
      </c>
      <c r="B209" s="36">
        <f>'Daily Prices'!B209/'Daily Prices'!B208-1</f>
        <v>-3.6643516877288285E-3</v>
      </c>
      <c r="C209" s="36">
        <f>'Daily Prices'!C209/'Daily Prices'!C208-1</f>
        <v>-5.0832241958393976E-3</v>
      </c>
      <c r="D209" s="36">
        <f>'Daily Prices'!D209/'Daily Prices'!D208-1</f>
        <v>1.6299280875742284E-4</v>
      </c>
      <c r="E209" s="36">
        <f>Assumptions!$C$14*C209+Assumptions!$C$15*B209+Assumptions!$C$16*D209</f>
        <v>-3.0836973420271811E-3</v>
      </c>
    </row>
    <row r="210" spans="1:5" x14ac:dyDescent="0.25">
      <c r="A210" s="60">
        <f>'Daily Prices'!A210</f>
        <v>42311</v>
      </c>
      <c r="B210" s="69">
        <f>'Daily Prices'!B210/'Daily Prices'!B209-1</f>
        <v>1.1837728240549072E-3</v>
      </c>
      <c r="C210" s="69">
        <f>'Daily Prices'!C210/'Daily Prices'!C209-1</f>
        <v>-1.0131630079891041E-2</v>
      </c>
      <c r="D210" s="69">
        <f>'Daily Prices'!D210/'Daily Prices'!D209-1</f>
        <v>-3.5852574214834121E-4</v>
      </c>
      <c r="E210" s="69">
        <f>Assumptions!$C$14*C210+Assumptions!$C$15*B210+Assumptions!$C$16*D210</f>
        <v>-3.8050779073844463E-3</v>
      </c>
    </row>
    <row r="211" spans="1:5" x14ac:dyDescent="0.25">
      <c r="A211" s="63">
        <f>'Daily Prices'!A211</f>
        <v>42312</v>
      </c>
      <c r="B211" s="36">
        <f>'Daily Prices'!B211/'Daily Prices'!B210-1</f>
        <v>-1.416666572648495E-3</v>
      </c>
      <c r="C211" s="36">
        <f>'Daily Prices'!C211/'Daily Prices'!C210-1</f>
        <v>-6.8174387498611821E-3</v>
      </c>
      <c r="D211" s="36">
        <f>'Daily Prices'!D211/'Daily Prices'!D210-1</f>
        <v>-9.6510619428635813E-4</v>
      </c>
      <c r="E211" s="36">
        <f>Assumptions!$C$14*C211+Assumptions!$C$15*B211+Assumptions!$C$16*D211</f>
        <v>-3.4415073300249292E-3</v>
      </c>
    </row>
    <row r="212" spans="1:5" x14ac:dyDescent="0.25">
      <c r="A212" s="60">
        <f>'Daily Prices'!A212</f>
        <v>42313</v>
      </c>
      <c r="B212" s="69">
        <f>'Daily Prices'!B212/'Daily Prices'!B211-1</f>
        <v>-9.3669547454666713E-3</v>
      </c>
      <c r="C212" s="69">
        <f>'Daily Prices'!C212/'Daily Prices'!C211-1</f>
        <v>-2.9991436295597751E-3</v>
      </c>
      <c r="D212" s="69">
        <f>'Daily Prices'!D212/'Daily Prices'!D211-1</f>
        <v>-1.2680343509374192E-2</v>
      </c>
      <c r="E212" s="69">
        <f>Assumptions!$C$14*C212+Assumptions!$C$15*B212+Assumptions!$C$16*D212</f>
        <v>-7.8138469282761688E-3</v>
      </c>
    </row>
    <row r="213" spans="1:5" x14ac:dyDescent="0.25">
      <c r="A213" s="63">
        <f>'Daily Prices'!A213</f>
        <v>42314</v>
      </c>
      <c r="B213" s="36">
        <f>'Daily Prices'!B213/'Daily Prices'!B212-1</f>
        <v>-1.4811322906608249E-3</v>
      </c>
      <c r="C213" s="36">
        <f>'Daily Prices'!C213/'Daily Prices'!C212-1</f>
        <v>-1.2267194815634541E-2</v>
      </c>
      <c r="D213" s="36">
        <f>'Daily Prices'!D213/'Daily Prices'!D212-1</f>
        <v>2.5518917715814382E-3</v>
      </c>
      <c r="E213" s="36">
        <f>Assumptions!$C$14*C213+Assumptions!$C$15*B213+Assumptions!$C$16*D213</f>
        <v>-4.5856500819776332E-3</v>
      </c>
    </row>
    <row r="214" spans="1:5" x14ac:dyDescent="0.25">
      <c r="A214" s="60">
        <f>'Daily Prices'!A214</f>
        <v>42317</v>
      </c>
      <c r="B214" s="69">
        <f>'Daily Prices'!B214/'Daily Prices'!B213-1</f>
        <v>-5.4764395832667123E-3</v>
      </c>
      <c r="C214" s="69">
        <f>'Daily Prices'!C214/'Daily Prices'!C213-1</f>
        <v>6.4893870657376507E-3</v>
      </c>
      <c r="D214" s="69">
        <f>'Daily Prices'!D214/'Daily Prices'!D213-1</f>
        <v>5.0182551946524878E-3</v>
      </c>
      <c r="E214" s="69">
        <f>Assumptions!$C$14*C214+Assumptions!$C$15*B214+Assumptions!$C$16*D214</f>
        <v>2.4582995097107933E-3</v>
      </c>
    </row>
    <row r="215" spans="1:5" x14ac:dyDescent="0.25">
      <c r="A215" s="63">
        <f>'Daily Prices'!A215</f>
        <v>42318</v>
      </c>
      <c r="B215" s="36">
        <f>'Daily Prices'!B215/'Daily Prices'!B214-1</f>
        <v>-1.4476253187042154E-2</v>
      </c>
      <c r="C215" s="36">
        <f>'Daily Prices'!C215/'Daily Prices'!C214-1</f>
        <v>-6.1736703169205098E-3</v>
      </c>
      <c r="D215" s="36">
        <f>'Daily Prices'!D215/'Daily Prices'!D214-1</f>
        <v>-1.1937308353491272E-2</v>
      </c>
      <c r="E215" s="36">
        <f>Assumptions!$C$14*C215+Assumptions!$C$15*B215+Assumptions!$C$16*D215</f>
        <v>-1.0393536588928231E-2</v>
      </c>
    </row>
    <row r="216" spans="1:5" x14ac:dyDescent="0.25">
      <c r="A216" s="60">
        <f>'Daily Prices'!A216</f>
        <v>42321</v>
      </c>
      <c r="B216" s="69">
        <f>'Daily Prices'!B216/'Daily Prices'!B215-1</f>
        <v>-5.1559126544190592E-3</v>
      </c>
      <c r="C216" s="69">
        <f>'Daily Prices'!C216/'Daily Prices'!C215-1</f>
        <v>-7.2543263159244864E-3</v>
      </c>
      <c r="D216" s="69">
        <f>'Daily Prices'!D216/'Daily Prices'!D215-1</f>
        <v>3.9467509584649729E-3</v>
      </c>
      <c r="E216" s="69">
        <f>Assumptions!$C$14*C216+Assumptions!$C$15*B216+Assumptions!$C$16*D216</f>
        <v>-3.2644790351560207E-3</v>
      </c>
    </row>
    <row r="217" spans="1:5" x14ac:dyDescent="0.25">
      <c r="A217" s="63">
        <f>'Daily Prices'!A217</f>
        <v>42324</v>
      </c>
      <c r="B217" s="36">
        <f>'Daily Prices'!B217/'Daily Prices'!B216-1</f>
        <v>5.840175896398847E-3</v>
      </c>
      <c r="C217" s="36">
        <f>'Daily Prices'!C217/'Daily Prices'!C216-1</f>
        <v>1.2658102101785751E-3</v>
      </c>
      <c r="D217" s="36">
        <f>'Daily Prices'!D217/'Daily Prices'!D216-1</f>
        <v>5.4658061898766874E-3</v>
      </c>
      <c r="E217" s="36">
        <f>Assumptions!$C$14*C217+Assumptions!$C$15*B217+Assumptions!$C$16*D217</f>
        <v>3.8981187099540902E-3</v>
      </c>
    </row>
    <row r="218" spans="1:5" x14ac:dyDescent="0.25">
      <c r="A218" s="60">
        <f>'Daily Prices'!A218</f>
        <v>42325</v>
      </c>
      <c r="B218" s="69">
        <f>'Daily Prices'!B218/'Daily Prices'!B217-1</f>
        <v>4.0516147064646457E-3</v>
      </c>
      <c r="C218" s="69">
        <f>'Daily Prices'!C218/'Daily Prices'!C217-1</f>
        <v>-4.9655909074121096E-3</v>
      </c>
      <c r="D218" s="69">
        <f>'Daily Prices'!D218/'Daily Prices'!D217-1</f>
        <v>-1.475793046887719E-3</v>
      </c>
      <c r="E218" s="69">
        <f>Assumptions!$C$14*C218+Assumptions!$C$15*B218+Assumptions!$C$16*D218</f>
        <v>-1.2134898650917661E-3</v>
      </c>
    </row>
    <row r="219" spans="1:5" x14ac:dyDescent="0.25">
      <c r="A219" s="63">
        <f>'Daily Prices'!A219</f>
        <v>42326</v>
      </c>
      <c r="B219" s="36">
        <f>'Daily Prices'!B219/'Daily Prices'!B218-1</f>
        <v>-1.4767362331414513E-2</v>
      </c>
      <c r="C219" s="36">
        <f>'Daily Prices'!C219/'Daily Prices'!C218-1</f>
        <v>-8.1085981136997942E-3</v>
      </c>
      <c r="D219" s="36">
        <f>'Daily Prices'!D219/'Daily Prices'!D218-1</f>
        <v>-1.4338326529088397E-2</v>
      </c>
      <c r="E219" s="36">
        <f>Assumptions!$C$14*C219+Assumptions!$C$15*B219+Assumptions!$C$16*D219</f>
        <v>-1.1975145903630791E-2</v>
      </c>
    </row>
    <row r="220" spans="1:5" x14ac:dyDescent="0.25">
      <c r="A220" s="60">
        <f>'Daily Prices'!A220</f>
        <v>42327</v>
      </c>
      <c r="B220" s="69">
        <f>'Daily Prices'!B220/'Daily Prices'!B219-1</f>
        <v>1.4103785653851952E-2</v>
      </c>
      <c r="C220" s="69">
        <f>'Daily Prices'!C220/'Daily Prices'!C219-1</f>
        <v>1.27398175329545E-2</v>
      </c>
      <c r="D220" s="69">
        <f>'Daily Prices'!D220/'Daily Prices'!D219-1</f>
        <v>1.4130260413881546E-2</v>
      </c>
      <c r="E220" s="69">
        <f>Assumptions!$C$14*C220+Assumptions!$C$15*B220+Assumptions!$C$16*D220</f>
        <v>1.356614083350185E-2</v>
      </c>
    </row>
    <row r="221" spans="1:5" x14ac:dyDescent="0.25">
      <c r="A221" s="63">
        <f>'Daily Prices'!A221</f>
        <v>42328</v>
      </c>
      <c r="B221" s="36">
        <f>'Daily Prices'!B221/'Daily Prices'!B220-1</f>
        <v>1.0281743771360929E-3</v>
      </c>
      <c r="C221" s="36">
        <f>'Daily Prices'!C221/'Daily Prices'!C220-1</f>
        <v>-2.5583832136466533E-4</v>
      </c>
      <c r="D221" s="36">
        <f>'Daily Prices'!D221/'Daily Prices'!D220-1</f>
        <v>5.9406897703255801E-3</v>
      </c>
      <c r="E221" s="36">
        <f>Assumptions!$C$14*C221+Assumptions!$C$15*B221+Assumptions!$C$16*D221</f>
        <v>1.9883239156926356E-3</v>
      </c>
    </row>
    <row r="222" spans="1:5" x14ac:dyDescent="0.25">
      <c r="A222" s="60">
        <f>'Daily Prices'!A222</f>
        <v>42331</v>
      </c>
      <c r="B222" s="69">
        <f>'Daily Prices'!B222/'Daily Prices'!B221-1</f>
        <v>-1.8999949359240764E-3</v>
      </c>
      <c r="C222" s="69">
        <f>'Daily Prices'!C222/'Daily Prices'!C221-1</f>
        <v>-6.7980912094283141E-3</v>
      </c>
      <c r="D222" s="69">
        <f>'Daily Prices'!D222/'Daily Prices'!D221-1</f>
        <v>7.7096118985742201E-4</v>
      </c>
      <c r="E222" s="69">
        <f>Assumptions!$C$14*C222+Assumptions!$C$15*B222+Assumptions!$C$16*D222</f>
        <v>-3.0579466075913225E-3</v>
      </c>
    </row>
    <row r="223" spans="1:5" x14ac:dyDescent="0.25">
      <c r="A223" s="63">
        <f>'Daily Prices'!A223</f>
        <v>42332</v>
      </c>
      <c r="B223" s="36">
        <f>'Daily Prices'!B223/'Daily Prices'!B222-1</f>
        <v>-1.6886566426561611E-3</v>
      </c>
      <c r="C223" s="36">
        <f>'Daily Prices'!C223/'Daily Prices'!C222-1</f>
        <v>5.9114304786038741E-3</v>
      </c>
      <c r="D223" s="36">
        <f>'Daily Prices'!D223/'Daily Prices'!D222-1</f>
        <v>-5.135054329442279E-3</v>
      </c>
      <c r="E223" s="36">
        <f>Assumptions!$C$14*C223+Assumptions!$C$15*B223+Assumptions!$C$16*D223</f>
        <v>3.1745889981201771E-4</v>
      </c>
    </row>
    <row r="224" spans="1:5" x14ac:dyDescent="0.25">
      <c r="A224" s="60">
        <f>'Daily Prices'!A224</f>
        <v>42334</v>
      </c>
      <c r="B224" s="69">
        <f>'Daily Prices'!B224/'Daily Prices'!B223-1</f>
        <v>7.0954315957563185E-3</v>
      </c>
      <c r="C224" s="69">
        <f>'Daily Prices'!C224/'Daily Prices'!C223-1</f>
        <v>-1.0680947867982571E-3</v>
      </c>
      <c r="D224" s="69">
        <f>'Daily Prices'!D224/'Daily Prices'!D223-1</f>
        <v>3.1807313488494415E-3</v>
      </c>
      <c r="E224" s="69">
        <f>Assumptions!$C$14*C224+Assumptions!$C$15*B224+Assumptions!$C$16*D224</f>
        <v>2.6556109686624247E-3</v>
      </c>
    </row>
    <row r="225" spans="1:5" x14ac:dyDescent="0.25">
      <c r="A225" s="63">
        <f>'Daily Prices'!A225</f>
        <v>42335</v>
      </c>
      <c r="B225" s="36">
        <f>'Daily Prices'!B225/'Daily Prices'!B224-1</f>
        <v>6.532316998239196E-3</v>
      </c>
      <c r="C225" s="36">
        <f>'Daily Prices'!C225/'Daily Prices'!C224-1</f>
        <v>-9.2937151965579723E-3</v>
      </c>
      <c r="D225" s="36">
        <f>'Daily Prices'!D225/'Daily Prices'!D224-1</f>
        <v>1.1766378028513991E-2</v>
      </c>
      <c r="E225" s="36">
        <f>Assumptions!$C$14*C225+Assumptions!$C$15*B225+Assumptions!$C$16*D225</f>
        <v>1.7721224294027665E-3</v>
      </c>
    </row>
    <row r="226" spans="1:5" x14ac:dyDescent="0.25">
      <c r="A226" s="60">
        <f>'Daily Prices'!A226</f>
        <v>42338</v>
      </c>
      <c r="B226" s="69">
        <f>'Daily Prices'!B226/'Daily Prices'!B225-1</f>
        <v>6.6862623525532072E-4</v>
      </c>
      <c r="C226" s="69">
        <f>'Daily Prices'!C226/'Daily Prices'!C225-1</f>
        <v>-2.1540086482918497E-4</v>
      </c>
      <c r="D226" s="69">
        <f>'Daily Prices'!D226/'Daily Prices'!D225-1</f>
        <v>3.8059135381163234E-3</v>
      </c>
      <c r="E226" s="69">
        <f>Assumptions!$C$14*C226+Assumptions!$C$15*B226+Assumptions!$C$16*D226</f>
        <v>1.2562015860798192E-3</v>
      </c>
    </row>
    <row r="227" spans="1:5" x14ac:dyDescent="0.25">
      <c r="A227" s="63">
        <f>'Daily Prices'!A227</f>
        <v>42339</v>
      </c>
      <c r="B227" s="36">
        <f>'Daily Prices'!B227/'Daily Prices'!B226-1</f>
        <v>9.0798973596784016E-4</v>
      </c>
      <c r="C227" s="36">
        <f>'Daily Prices'!C227/'Daily Prices'!C226-1</f>
        <v>1.8974354984391262E-3</v>
      </c>
      <c r="D227" s="36">
        <f>'Daily Prices'!D227/'Daily Prices'!D226-1</f>
        <v>-1.6599851010417055E-3</v>
      </c>
      <c r="E227" s="36">
        <f>Assumptions!$C$14*C227+Assumptions!$C$15*B227+Assumptions!$C$16*D227</f>
        <v>5.3337558985349081E-4</v>
      </c>
    </row>
    <row r="228" spans="1:5" x14ac:dyDescent="0.25">
      <c r="A228" s="60">
        <f>'Daily Prices'!A228</f>
        <v>42340</v>
      </c>
      <c r="B228" s="69">
        <f>'Daily Prices'!B228/'Daily Prices'!B227-1</f>
        <v>-1.9702392984787265E-3</v>
      </c>
      <c r="C228" s="69">
        <f>'Daily Prices'!C228/'Daily Prices'!C227-1</f>
        <v>-8.1433937627061193E-3</v>
      </c>
      <c r="D228" s="69">
        <f>'Daily Prices'!D228/'Daily Prices'!D227-1</f>
        <v>-5.4519065498359609E-3</v>
      </c>
      <c r="E228" s="69">
        <f>Assumptions!$C$14*C228+Assumptions!$C$15*B228+Assumptions!$C$16*D228</f>
        <v>-5.4840012595768536E-3</v>
      </c>
    </row>
    <row r="229" spans="1:5" x14ac:dyDescent="0.25">
      <c r="A229" s="63">
        <f>'Daily Prices'!A229</f>
        <v>42341</v>
      </c>
      <c r="B229" s="36">
        <f>'Daily Prices'!B229/'Daily Prices'!B228-1</f>
        <v>-8.853332108117562E-3</v>
      </c>
      <c r="C229" s="36">
        <f>'Daily Prices'!C229/'Daily Prices'!C228-1</f>
        <v>4.1416402825862342E-3</v>
      </c>
      <c r="D229" s="36">
        <f>'Daily Prices'!D229/'Daily Prices'!D228-1</f>
        <v>-8.6845648935408581E-3</v>
      </c>
      <c r="E229" s="36">
        <f>Assumptions!$C$14*C229+Assumptions!$C$15*B229+Assumptions!$C$16*D229</f>
        <v>-3.6047129874630327E-3</v>
      </c>
    </row>
    <row r="230" spans="1:5" x14ac:dyDescent="0.25">
      <c r="A230" s="60">
        <f>'Daily Prices'!A230</f>
        <v>42342</v>
      </c>
      <c r="B230" s="69">
        <f>'Daily Prices'!B230/'Daily Prices'!B229-1</f>
        <v>-9.5999400462477569E-3</v>
      </c>
      <c r="C230" s="69">
        <f>'Daily Prices'!C230/'Daily Prices'!C229-1</f>
        <v>2.0865068380415908E-2</v>
      </c>
      <c r="D230" s="69">
        <f>'Daily Prices'!D230/'Daily Prices'!D229-1</f>
        <v>-7.660371250202358E-3</v>
      </c>
      <c r="E230" s="69">
        <f>Assumptions!$C$14*C230+Assumptions!$C$15*B230+Assumptions!$C$16*D230</f>
        <v>3.1679339632313288E-3</v>
      </c>
    </row>
    <row r="231" spans="1:5" x14ac:dyDescent="0.25">
      <c r="A231" s="63">
        <f>'Daily Prices'!A231</f>
        <v>42345</v>
      </c>
      <c r="B231" s="36">
        <f>'Daily Prices'!B231/'Daily Prices'!B230-1</f>
        <v>-4.2124790009872015E-3</v>
      </c>
      <c r="C231" s="36">
        <f>'Daily Prices'!C231/'Daily Prices'!C230-1</f>
        <v>-2.487006712652895E-3</v>
      </c>
      <c r="D231" s="36">
        <f>'Daily Prices'!D231/'Daily Prices'!D230-1</f>
        <v>-3.3373304882995392E-3</v>
      </c>
      <c r="E231" s="36">
        <f>Assumptions!$C$14*C231+Assumptions!$C$15*B231+Assumptions!$C$16*D231</f>
        <v>-3.2597455318471797E-3</v>
      </c>
    </row>
    <row r="232" spans="1:5" x14ac:dyDescent="0.25">
      <c r="A232" s="60">
        <f>'Daily Prices'!A232</f>
        <v>42346</v>
      </c>
      <c r="B232" s="69">
        <f>'Daily Prices'!B232/'Daily Prices'!B231-1</f>
        <v>-8.6086585604213672E-3</v>
      </c>
      <c r="C232" s="69">
        <f>'Daily Prices'!C232/'Daily Prices'!C231-1</f>
        <v>-2.5214680479257456E-3</v>
      </c>
      <c r="D232" s="69">
        <f>'Daily Prices'!D232/'Daily Prices'!D231-1</f>
        <v>-8.8489899190961063E-3</v>
      </c>
      <c r="E232" s="69">
        <f>Assumptions!$C$14*C232+Assumptions!$C$15*B232+Assumptions!$C$16*D232</f>
        <v>-6.2458817630255403E-3</v>
      </c>
    </row>
    <row r="233" spans="1:5" x14ac:dyDescent="0.25">
      <c r="A233" s="63">
        <f>'Daily Prices'!A233</f>
        <v>42347</v>
      </c>
      <c r="B233" s="36">
        <f>'Daily Prices'!B233/'Daily Prices'!B232-1</f>
        <v>-1.0836682097783878E-2</v>
      </c>
      <c r="C233" s="36">
        <f>'Daily Prices'!C233/'Daily Prices'!C232-1</f>
        <v>8.7782213690021926E-3</v>
      </c>
      <c r="D233" s="36">
        <f>'Daily Prices'!D233/'Daily Prices'!D232-1</f>
        <v>-1.4470891973731526E-2</v>
      </c>
      <c r="E233" s="36">
        <f>Assumptions!$C$14*C233+Assumptions!$C$15*B233+Assumptions!$C$16*D233</f>
        <v>-4.0809836738537435E-3</v>
      </c>
    </row>
    <row r="234" spans="1:5" x14ac:dyDescent="0.25">
      <c r="A234" s="60">
        <f>'Daily Prices'!A234</f>
        <v>42348</v>
      </c>
      <c r="B234" s="69">
        <f>'Daily Prices'!B234/'Daily Prices'!B233-1</f>
        <v>8.6383435086605509E-3</v>
      </c>
      <c r="C234" s="69">
        <f>'Daily Prices'!C234/'Daily Prices'!C233-1</f>
        <v>-1.1359176059551612E-2</v>
      </c>
      <c r="D234" s="69">
        <f>'Daily Prices'!D234/'Daily Prices'!D233-1</f>
        <v>7.7503758581338733E-3</v>
      </c>
      <c r="E234" s="69">
        <f>Assumptions!$C$14*C234+Assumptions!$C$15*B234+Assumptions!$C$16*D234</f>
        <v>3.7294538621768236E-4</v>
      </c>
    </row>
    <row r="235" spans="1:5" x14ac:dyDescent="0.25">
      <c r="A235" s="63">
        <f>'Daily Prices'!A235</f>
        <v>42349</v>
      </c>
      <c r="B235" s="36">
        <f>'Daily Prices'!B235/'Daily Prices'!B234-1</f>
        <v>-8.2325109138486896E-3</v>
      </c>
      <c r="C235" s="36">
        <f>'Daily Prices'!C235/'Daily Prices'!C234-1</f>
        <v>8.547680748882458E-3</v>
      </c>
      <c r="D235" s="36">
        <f>'Daily Prices'!D235/'Daily Prices'!D234-1</f>
        <v>-1.2541593739538337E-2</v>
      </c>
      <c r="E235" s="36">
        <f>Assumptions!$C$14*C235+Assumptions!$C$15*B235+Assumptions!$C$16*D235</f>
        <v>-2.8131590964631244E-3</v>
      </c>
    </row>
    <row r="236" spans="1:5" x14ac:dyDescent="0.25">
      <c r="A236" s="60">
        <f>'Daily Prices'!A236</f>
        <v>42352</v>
      </c>
      <c r="B236" s="69">
        <f>'Daily Prices'!B236/'Daily Prices'!B235-1</f>
        <v>4.2292837169781716E-3</v>
      </c>
      <c r="C236" s="69">
        <f>'Daily Prices'!C236/'Daily Prices'!C235-1</f>
        <v>-6.2068485133247586E-3</v>
      </c>
      <c r="D236" s="69">
        <f>'Daily Prices'!D236/'Daily Prices'!D235-1</f>
        <v>2.8350591699146666E-3</v>
      </c>
      <c r="E236" s="69">
        <f>Assumptions!$C$14*C236+Assumptions!$C$15*B236+Assumptions!$C$16*D236</f>
        <v>-3.634365392620523E-4</v>
      </c>
    </row>
    <row r="237" spans="1:5" x14ac:dyDescent="0.25">
      <c r="A237" s="63">
        <f>'Daily Prices'!A237</f>
        <v>42353</v>
      </c>
      <c r="B237" s="36">
        <f>'Daily Prices'!B237/'Daily Prices'!B236-1</f>
        <v>6.7629277524965392E-3</v>
      </c>
      <c r="C237" s="36">
        <f>'Daily Prices'!C237/'Daily Prices'!C236-1</f>
        <v>-9.0872205062551004E-3</v>
      </c>
      <c r="D237" s="36">
        <f>'Daily Prices'!D237/'Daily Prices'!D236-1</f>
        <v>5.5928284737365441E-3</v>
      </c>
      <c r="E237" s="36">
        <f>Assumptions!$C$14*C237+Assumptions!$C$15*B237+Assumptions!$C$16*D237</f>
        <v>7.1838665367884337E-5</v>
      </c>
    </row>
    <row r="238" spans="1:5" x14ac:dyDescent="0.25">
      <c r="A238" s="60">
        <f>'Daily Prices'!A238</f>
        <v>42354</v>
      </c>
      <c r="B238" s="69">
        <f>'Daily Prices'!B238/'Daily Prices'!B237-1</f>
        <v>6.8691539325540507E-3</v>
      </c>
      <c r="C238" s="69">
        <f>'Daily Prices'!C238/'Daily Prices'!C237-1</f>
        <v>8.4960509010634233E-3</v>
      </c>
      <c r="D238" s="69">
        <f>'Daily Prices'!D238/'Daily Prices'!D237-1</f>
        <v>7.2403927726936157E-3</v>
      </c>
      <c r="E238" s="69">
        <f>Assumptions!$C$14*C238+Assumptions!$C$15*B238+Assumptions!$C$16*D238</f>
        <v>7.6312843719996684E-3</v>
      </c>
    </row>
    <row r="239" spans="1:5" x14ac:dyDescent="0.25">
      <c r="A239" s="63">
        <f>'Daily Prices'!A239</f>
        <v>42355</v>
      </c>
      <c r="B239" s="36">
        <f>'Daily Prices'!B239/'Daily Prices'!B238-1</f>
        <v>1.2136405018049023E-2</v>
      </c>
      <c r="C239" s="36">
        <f>'Daily Prices'!C239/'Daily Prices'!C238-1</f>
        <v>-2.6386827878828956E-2</v>
      </c>
      <c r="D239" s="36">
        <f>'Daily Prices'!D239/'Daily Prices'!D238-1</f>
        <v>1.0729878118440839E-2</v>
      </c>
      <c r="E239" s="36">
        <f>Assumptions!$C$14*C239+Assumptions!$C$15*B239+Assumptions!$C$16*D239</f>
        <v>-3.6948462105846256E-3</v>
      </c>
    </row>
    <row r="240" spans="1:5" x14ac:dyDescent="0.25">
      <c r="A240" s="60">
        <f>'Daily Prices'!A240</f>
        <v>42356</v>
      </c>
      <c r="B240" s="69">
        <f>'Daily Prices'!B240/'Daily Prices'!B239-1</f>
        <v>-1.1027841657307524E-2</v>
      </c>
      <c r="C240" s="69">
        <f>'Daily Prices'!C240/'Daily Prices'!C239-1</f>
        <v>1.038071469910129E-2</v>
      </c>
      <c r="D240" s="69">
        <f>'Daily Prices'!D240/'Daily Prices'!D239-1</f>
        <v>-8.634617813996659E-3</v>
      </c>
      <c r="E240" s="69">
        <f>Assumptions!$C$14*C240+Assumptions!$C$15*B240+Assumptions!$C$16*D240</f>
        <v>-1.7464519617507385E-3</v>
      </c>
    </row>
    <row r="241" spans="1:5" x14ac:dyDescent="0.25">
      <c r="A241" s="63">
        <f>'Daily Prices'!A241</f>
        <v>42359</v>
      </c>
      <c r="B241" s="36">
        <f>'Daily Prices'!B241/'Daily Prices'!B240-1</f>
        <v>8.4908551280171718E-3</v>
      </c>
      <c r="C241" s="36">
        <f>'Daily Prices'!C241/'Daily Prices'!C240-1</f>
        <v>1.4535629783790638E-2</v>
      </c>
      <c r="D241" s="36">
        <f>'Daily Prices'!D241/'Daily Prices'!D240-1</f>
        <v>1.0167422665662063E-2</v>
      </c>
      <c r="E241" s="36">
        <f>Assumptions!$C$14*C241+Assumptions!$C$15*B241+Assumptions!$C$16*D241</f>
        <v>1.1411735251620026E-2</v>
      </c>
    </row>
    <row r="242" spans="1:5" x14ac:dyDescent="0.25">
      <c r="A242" s="60">
        <f>'Daily Prices'!A242</f>
        <v>42360</v>
      </c>
      <c r="B242" s="69">
        <f>'Daily Prices'!B242/'Daily Prices'!B241-1</f>
        <v>-5.6438671272425189E-3</v>
      </c>
      <c r="C242" s="69">
        <f>'Daily Prices'!C242/'Daily Prices'!C241-1</f>
        <v>-3.6154765804604638E-3</v>
      </c>
      <c r="D242" s="69">
        <f>'Daily Prices'!D242/'Daily Prices'!D241-1</f>
        <v>-4.3885371321584765E-3</v>
      </c>
      <c r="E242" s="69">
        <f>Assumptions!$C$14*C242+Assumptions!$C$15*B242+Assumptions!$C$16*D242</f>
        <v>-4.455911910004484E-3</v>
      </c>
    </row>
    <row r="243" spans="1:5" x14ac:dyDescent="0.25">
      <c r="A243" s="63">
        <f>'Daily Prices'!A243</f>
        <v>42361</v>
      </c>
      <c r="B243" s="36">
        <f>'Daily Prices'!B243/'Daily Prices'!B242-1</f>
        <v>1.0146283896657504E-2</v>
      </c>
      <c r="C243" s="36">
        <f>'Daily Prices'!C243/'Daily Prices'!C242-1</f>
        <v>-8.8673403065210321E-3</v>
      </c>
      <c r="D243" s="36">
        <f>'Daily Prices'!D243/'Daily Prices'!D242-1</f>
        <v>9.3825854235389805E-3</v>
      </c>
      <c r="E243" s="36">
        <f>Assumptions!$C$14*C243+Assumptions!$C$15*B243+Assumptions!$C$16*D243</f>
        <v>2.3117246734505321E-3</v>
      </c>
    </row>
    <row r="244" spans="1:5" x14ac:dyDescent="0.25">
      <c r="A244" s="60">
        <f>'Daily Prices'!A244</f>
        <v>42362</v>
      </c>
      <c r="B244" s="69">
        <f>'Daily Prices'!B244/'Daily Prices'!B243-1</f>
        <v>-4.4835069612347844E-4</v>
      </c>
      <c r="C244" s="69">
        <f>'Daily Prices'!C244/'Daily Prices'!C243-1</f>
        <v>0</v>
      </c>
      <c r="D244" s="69">
        <f>'Daily Prices'!D244/'Daily Prices'!D243-1</f>
        <v>-5.6155402920521347E-4</v>
      </c>
      <c r="E244" s="69">
        <f>Assumptions!$C$14*C244+Assumptions!$C$15*B244+Assumptions!$C$16*D244</f>
        <v>-3.0297141759860757E-4</v>
      </c>
    </row>
    <row r="245" spans="1:5" x14ac:dyDescent="0.25">
      <c r="A245" s="63">
        <f>'Daily Prices'!A245</f>
        <v>42366</v>
      </c>
      <c r="B245" s="36">
        <f>'Daily Prices'!B245/'Daily Prices'!B244-1</f>
        <v>7.5630710666283463E-3</v>
      </c>
      <c r="C245" s="36">
        <f>'Daily Prices'!C245/'Daily Prices'!C244-1</f>
        <v>0</v>
      </c>
      <c r="D245" s="36">
        <f>'Daily Prices'!D245/'Daily Prices'!D244-1</f>
        <v>5.1273350637446313E-3</v>
      </c>
      <c r="E245" s="36">
        <f>Assumptions!$C$14*C245+Assumptions!$C$15*B245+Assumptions!$C$16*D245</f>
        <v>3.8071218391118929E-3</v>
      </c>
    </row>
    <row r="246" spans="1:5" x14ac:dyDescent="0.25">
      <c r="A246" s="60">
        <f>'Daily Prices'!A246</f>
        <v>42367</v>
      </c>
      <c r="B246" s="69">
        <f>'Daily Prices'!B246/'Daily Prices'!B245-1</f>
        <v>1.7419441325674523E-3</v>
      </c>
      <c r="C246" s="69">
        <f>'Daily Prices'!C246/'Daily Prices'!C245-1</f>
        <v>5.4331847418911394E-3</v>
      </c>
      <c r="D246" s="69">
        <f>'Daily Prices'!D246/'Daily Prices'!D245-1</f>
        <v>3.1128814101788471E-4</v>
      </c>
      <c r="E246" s="69">
        <f>Assumptions!$C$14*C246+Assumptions!$C$15*B246+Assumptions!$C$16*D246</f>
        <v>2.7892435788320568E-3</v>
      </c>
    </row>
    <row r="247" spans="1:5" x14ac:dyDescent="0.25">
      <c r="A247" s="63">
        <f>'Daily Prices'!A247</f>
        <v>42368</v>
      </c>
      <c r="B247" s="36">
        <f>'Daily Prices'!B247/'Daily Prices'!B246-1</f>
        <v>-4.5802293604013666E-3</v>
      </c>
      <c r="C247" s="36">
        <f>'Daily Prices'!C247/'Daily Prices'!C246-1</f>
        <v>-6.8826965236435944E-3</v>
      </c>
      <c r="D247" s="36">
        <f>'Daily Prices'!D247/'Daily Prices'!D246-1</f>
        <v>-6.6971867870815327E-3</v>
      </c>
      <c r="E247" s="36">
        <f>Assumptions!$C$14*C247+Assumptions!$C$15*B247+Assumptions!$C$16*D247</f>
        <v>-6.1363034537023076E-3</v>
      </c>
    </row>
    <row r="248" spans="1:5" x14ac:dyDescent="0.25">
      <c r="A248" s="60">
        <f>'Daily Prices'!A248</f>
        <v>42369</v>
      </c>
      <c r="B248" s="69">
        <f>'Daily Prices'!B248/'Daily Prices'!B247-1</f>
        <v>6.0674043905188935E-3</v>
      </c>
      <c r="C248" s="69">
        <f>'Daily Prices'!C248/'Daily Prices'!C247-1</f>
        <v>0</v>
      </c>
      <c r="D248" s="69">
        <f>'Daily Prices'!D248/'Daily Prices'!D247-1</f>
        <v>2.6872290432538026E-3</v>
      </c>
      <c r="E248" s="69">
        <f>Assumptions!$C$14*C248+Assumptions!$C$15*B248+Assumptions!$C$16*D248</f>
        <v>2.6263900301318087E-3</v>
      </c>
    </row>
    <row r="249" spans="1:5" x14ac:dyDescent="0.25">
      <c r="A249" s="63">
        <f>'Daily Prices'!A249</f>
        <v>42370</v>
      </c>
      <c r="B249" s="36">
        <f>'Daily Prices'!B249/'Daily Prices'!B248-1</f>
        <v>1.6601869854511175E-3</v>
      </c>
      <c r="C249" s="36">
        <f>'Daily Prices'!C249/'Daily Prices'!C248-1</f>
        <v>0</v>
      </c>
      <c r="D249" s="36">
        <f>'Daily Prices'!D249/'Daily Prices'!D248-1</f>
        <v>7.6660219639010929E-3</v>
      </c>
      <c r="E249" s="36">
        <f>Assumptions!$C$14*C249+Assumptions!$C$15*B249+Assumptions!$C$16*D249</f>
        <v>2.797862684805663E-3</v>
      </c>
    </row>
    <row r="250" spans="1:5" x14ac:dyDescent="0.25">
      <c r="A250" s="60">
        <f>'Daily Prices'!A250</f>
        <v>42373</v>
      </c>
      <c r="B250" s="69">
        <f>'Daily Prices'!B250/'Daily Prices'!B249-1</f>
        <v>-2.0547840479494317E-2</v>
      </c>
      <c r="C250" s="69">
        <f>'Daily Prices'!C250/'Daily Prices'!C249-1</f>
        <v>2.2929537705252301E-2</v>
      </c>
      <c r="D250" s="69">
        <f>'Daily Prices'!D250/'Daily Prices'!D249-1</f>
        <v>-1.8359186436849306E-3</v>
      </c>
      <c r="E250" s="69">
        <f>Assumptions!$C$14*C250+Assumptions!$C$15*B250+Assumptions!$C$16*D250</f>
        <v>2.4566873451471473E-3</v>
      </c>
    </row>
    <row r="251" spans="1:5" x14ac:dyDescent="0.25">
      <c r="A251" s="63">
        <f>'Daily Prices'!A251</f>
        <v>42375</v>
      </c>
      <c r="B251" s="36">
        <f>'Daily Prices'!B251/'Daily Prices'!B250-1</f>
        <v>-8.4696185315346062E-3</v>
      </c>
      <c r="C251" s="36">
        <f>'Daily Prices'!C251/'Daily Prices'!C250-1</f>
        <v>1.2685310723563159E-2</v>
      </c>
      <c r="D251" s="36">
        <f>'Daily Prices'!D251/'Daily Prices'!D250-1</f>
        <v>-1.8359186436853747E-3</v>
      </c>
      <c r="E251" s="36">
        <f>Assumptions!$C$14*C251+Assumptions!$C$15*B251+Assumptions!$C$16*D251</f>
        <v>1.9824631368592703E-3</v>
      </c>
    </row>
    <row r="252" spans="1:5" x14ac:dyDescent="0.25">
      <c r="A252" s="60">
        <f>'Daily Prices'!A252</f>
        <v>42376</v>
      </c>
      <c r="B252" s="69">
        <f>'Daily Prices'!B252/'Daily Prices'!B251-1</f>
        <v>-2.1825269529286651E-2</v>
      </c>
      <c r="C252" s="69">
        <f>'Daily Prices'!C252/'Daily Prices'!C251-1</f>
        <v>1.1294750587394375E-2</v>
      </c>
      <c r="D252" s="69">
        <f>'Daily Prices'!D252/'Daily Prices'!D251-1</f>
        <v>-1.2911400581488874E-2</v>
      </c>
      <c r="E252" s="69">
        <f>Assumptions!$C$14*C252+Assumptions!$C$15*B252+Assumptions!$C$16*D252</f>
        <v>-5.9031007982749076E-3</v>
      </c>
    </row>
    <row r="253" spans="1:5" x14ac:dyDescent="0.25">
      <c r="A253" s="63">
        <f>'Daily Prices'!A253</f>
        <v>42377</v>
      </c>
      <c r="B253" s="36">
        <f>'Daily Prices'!B253/'Daily Prices'!B252-1</f>
        <v>3.31967505008679E-3</v>
      </c>
      <c r="C253" s="36">
        <f>'Daily Prices'!C253/'Daily Prices'!C252-1</f>
        <v>-8.0484309828365852E-4</v>
      </c>
      <c r="D253" s="36">
        <f>'Daily Prices'!D253/'Daily Prices'!D252-1</f>
        <v>-1.291140058148732E-2</v>
      </c>
      <c r="E253" s="36">
        <f>Assumptions!$C$14*C253+Assumptions!$C$15*B253+Assumptions!$C$16*D253</f>
        <v>-3.1994548987336223E-3</v>
      </c>
    </row>
    <row r="254" spans="1:5" x14ac:dyDescent="0.25">
      <c r="A254" s="60">
        <f>'Daily Prices'!A254</f>
        <v>42380</v>
      </c>
      <c r="B254" s="69">
        <f>'Daily Prices'!B254/'Daily Prices'!B253-1</f>
        <v>-4.3831135627065976E-3</v>
      </c>
      <c r="C254" s="69">
        <f>'Daily Prices'!C254/'Daily Prices'!C253-1</f>
        <v>-2.7210934176076229E-3</v>
      </c>
      <c r="D254" s="69">
        <f>'Daily Prices'!D254/'Daily Prices'!D253-1</f>
        <v>-1.2911400581488541E-2</v>
      </c>
      <c r="E254" s="69">
        <f>Assumptions!$C$14*C254+Assumptions!$C$15*B254+Assumptions!$C$16*D254</f>
        <v>-6.2767916103015908E-3</v>
      </c>
    </row>
    <row r="255" spans="1:5" x14ac:dyDescent="0.25">
      <c r="A255" s="63">
        <f>'Daily Prices'!A255</f>
        <v>42381</v>
      </c>
      <c r="B255" s="36">
        <f>'Daily Prices'!B255/'Daily Prices'!B254-1</f>
        <v>-5.7607157934086439E-3</v>
      </c>
      <c r="C255" s="36">
        <f>'Daily Prices'!C255/'Daily Prices'!C254-1</f>
        <v>-1.3084456083413132E-2</v>
      </c>
      <c r="D255" s="36">
        <f>'Daily Prices'!D255/'Daily Prices'!D254-1</f>
        <v>-1.2911400581488541E-2</v>
      </c>
      <c r="E255" s="36">
        <f>Assumptions!$C$14*C255+Assumptions!$C$15*B255+Assumptions!$C$16*D255</f>
        <v>-1.0835417345834408E-2</v>
      </c>
    </row>
    <row r="256" spans="1:5" x14ac:dyDescent="0.25">
      <c r="A256" s="60">
        <f>'Daily Prices'!A256</f>
        <v>42382</v>
      </c>
      <c r="B256" s="69">
        <f>'Daily Prices'!B256/'Daily Prices'!B255-1</f>
        <v>6.9718738693698157E-3</v>
      </c>
      <c r="C256" s="69">
        <f>'Daily Prices'!C256/'Daily Prices'!C255-1</f>
        <v>1.4780487166272671E-3</v>
      </c>
      <c r="D256" s="69">
        <f>'Daily Prices'!D256/'Daily Prices'!D255-1</f>
        <v>-1.2911400581488541E-2</v>
      </c>
      <c r="E256" s="69">
        <f>Assumptions!$C$14*C256+Assumptions!$C$15*B256+Assumptions!$C$16*D256</f>
        <v>-1.1906385269847101E-3</v>
      </c>
    </row>
    <row r="257" spans="1:5" x14ac:dyDescent="0.25">
      <c r="A257" s="63">
        <f>'Daily Prices'!A257</f>
        <v>42383</v>
      </c>
      <c r="B257" s="36">
        <f>'Daily Prices'!B257/'Daily Prices'!B256-1</f>
        <v>-3.2646511985341409E-3</v>
      </c>
      <c r="C257" s="36">
        <f>'Daily Prices'!C257/'Daily Prices'!C256-1</f>
        <v>8.9937642335673473E-3</v>
      </c>
      <c r="D257" s="36">
        <f>'Daily Prices'!D257/'Daily Prices'!D256-1</f>
        <v>-8.9061023640463199E-3</v>
      </c>
      <c r="E257" s="36">
        <f>Assumptions!$C$14*C257+Assumptions!$C$15*B257+Assumptions!$C$16*D257</f>
        <v>-5.3720375347198791E-5</v>
      </c>
    </row>
    <row r="258" spans="1:5" x14ac:dyDescent="0.25">
      <c r="A258" s="60">
        <f>'Daily Prices'!A258</f>
        <v>42384</v>
      </c>
      <c r="B258" s="69">
        <f>'Daily Prices'!B258/'Daily Prices'!B257-1</f>
        <v>-1.2833745812472208E-2</v>
      </c>
      <c r="C258" s="69">
        <f>'Daily Prices'!C258/'Daily Prices'!C257-1</f>
        <v>1.2641699375177007E-2</v>
      </c>
      <c r="D258" s="69">
        <f>'Daily Prices'!D258/'Daily Prices'!D257-1</f>
        <v>-2.3142598238642287E-2</v>
      </c>
      <c r="E258" s="69">
        <f>Assumptions!$C$14*C258+Assumptions!$C$15*B258+Assumptions!$C$16*D258</f>
        <v>-5.7362234652635451E-3</v>
      </c>
    </row>
    <row r="259" spans="1:5" x14ac:dyDescent="0.25">
      <c r="A259" s="63">
        <f>'Daily Prices'!A259</f>
        <v>42387</v>
      </c>
      <c r="B259" s="36">
        <f>'Daily Prices'!B259/'Daily Prices'!B258-1</f>
        <v>-1.0904500667347161E-2</v>
      </c>
      <c r="C259" s="36">
        <f>'Daily Prices'!C259/'Daily Prices'!C258-1</f>
        <v>-7.5101792367131548E-3</v>
      </c>
      <c r="D259" s="36">
        <f>'Daily Prices'!D259/'Daily Prices'!D258-1</f>
        <v>-1.7460750754305421E-2</v>
      </c>
      <c r="E259" s="36">
        <f>Assumptions!$C$14*C259+Assumptions!$C$15*B259+Assumptions!$C$16*D259</f>
        <v>-1.1513647121181036E-2</v>
      </c>
    </row>
    <row r="260" spans="1:5" x14ac:dyDescent="0.25">
      <c r="A260" s="60">
        <f>'Daily Prices'!A260</f>
        <v>42388</v>
      </c>
      <c r="B260" s="69">
        <f>'Daily Prices'!B260/'Daily Prices'!B259-1</f>
        <v>1.2050005849918888E-2</v>
      </c>
      <c r="C260" s="69">
        <f>'Daily Prices'!C260/'Daily Prices'!C259-1</f>
        <v>-1.5779075038737655E-3</v>
      </c>
      <c r="D260" s="69">
        <f>'Daily Prices'!D260/'Daily Prices'!D259-1</f>
        <v>1.3392209554764944E-2</v>
      </c>
      <c r="E260" s="69">
        <f>Assumptions!$C$14*C260+Assumptions!$C$15*B260+Assumptions!$C$16*D260</f>
        <v>7.0015016198556428E-3</v>
      </c>
    </row>
    <row r="261" spans="1:5" x14ac:dyDescent="0.25">
      <c r="A261" s="63">
        <f>'Daily Prices'!A261</f>
        <v>42389</v>
      </c>
      <c r="B261" s="36">
        <f>'Daily Prices'!B261/'Daily Prices'!B260-1</f>
        <v>-1.7067105013758188E-2</v>
      </c>
      <c r="C261" s="36">
        <f>'Daily Prices'!C261/'Daily Prices'!C260-1</f>
        <v>2.0068200924730162E-2</v>
      </c>
      <c r="D261" s="36">
        <f>'Daily Prices'!D261/'Daily Prices'!D260-1</f>
        <v>-2.3026571173479282E-2</v>
      </c>
      <c r="E261" s="36">
        <f>Assumptions!$C$14*C261+Assumptions!$C$15*B261+Assumptions!$C$16*D261</f>
        <v>-4.000822486279176E-3</v>
      </c>
    </row>
    <row r="262" spans="1:5" x14ac:dyDescent="0.25">
      <c r="A262" s="60">
        <f>'Daily Prices'!A262</f>
        <v>42390</v>
      </c>
      <c r="B262" s="69">
        <f>'Daily Prices'!B262/'Daily Prices'!B261-1</f>
        <v>-4.1488585340229145E-3</v>
      </c>
      <c r="C262" s="69">
        <f>'Daily Prices'!C262/'Daily Prices'!C261-1</f>
        <v>-8.7779987143491445E-3</v>
      </c>
      <c r="D262" s="69">
        <f>'Daily Prices'!D262/'Daily Prices'!D261-1</f>
        <v>-4.1719954803381976E-3</v>
      </c>
      <c r="E262" s="69">
        <f>Assumptions!$C$14*C262+Assumptions!$C$15*B262+Assumptions!$C$16*D262</f>
        <v>-6.0074556900479919E-3</v>
      </c>
    </row>
    <row r="263" spans="1:5" x14ac:dyDescent="0.25">
      <c r="A263" s="63">
        <f>'Daily Prices'!A263</f>
        <v>42391</v>
      </c>
      <c r="B263" s="36">
        <f>'Daily Prices'!B263/'Daily Prices'!B262-1</f>
        <v>1.9758194256706663E-2</v>
      </c>
      <c r="C263" s="36">
        <f>'Daily Prices'!C263/'Daily Prices'!C262-1</f>
        <v>-4.1665109774994269E-3</v>
      </c>
      <c r="D263" s="36">
        <f>'Daily Prices'!D263/'Daily Prices'!D262-1</f>
        <v>2.5997182080023995E-2</v>
      </c>
      <c r="E263" s="36">
        <f>Assumptions!$C$14*C263+Assumptions!$C$15*B263+Assumptions!$C$16*D263</f>
        <v>1.2060008510019427E-2</v>
      </c>
    </row>
    <row r="264" spans="1:5" x14ac:dyDescent="0.25">
      <c r="A264" s="60">
        <f>'Daily Prices'!A264</f>
        <v>42394</v>
      </c>
      <c r="B264" s="69">
        <f>'Daily Prices'!B264/'Daily Prices'!B263-1</f>
        <v>2.0580577729434335E-3</v>
      </c>
      <c r="C264" s="69">
        <f>'Daily Prices'!C264/'Daily Prices'!C263-1</f>
        <v>1.1517283145629387E-2</v>
      </c>
      <c r="D264" s="69">
        <f>'Daily Prices'!D264/'Daily Prices'!D263-1</f>
        <v>7.0728921080132068E-4</v>
      </c>
      <c r="E264" s="69">
        <f>Assumptions!$C$14*C264+Assumptions!$C$15*B264+Assumptions!$C$16*D264</f>
        <v>5.4365173533751808E-3</v>
      </c>
    </row>
    <row r="265" spans="1:5" x14ac:dyDescent="0.25">
      <c r="A265" s="63">
        <f>'Daily Prices'!A265</f>
        <v>42396</v>
      </c>
      <c r="B265" s="36">
        <f>'Daily Prices'!B265/'Daily Prices'!B264-1</f>
        <v>2.6300796987643871E-4</v>
      </c>
      <c r="C265" s="36">
        <f>'Daily Prices'!C265/'Daily Prices'!C264-1</f>
        <v>1.3949936559052967E-2</v>
      </c>
      <c r="D265" s="36">
        <f>'Daily Prices'!D265/'Daily Prices'!D264-1</f>
        <v>3.3955032655610395E-3</v>
      </c>
      <c r="E265" s="36">
        <f>Assumptions!$C$14*C265+Assumptions!$C$15*B265+Assumptions!$C$16*D265</f>
        <v>6.6775279942524312E-3</v>
      </c>
    </row>
    <row r="266" spans="1:5" x14ac:dyDescent="0.25">
      <c r="A266" s="60">
        <f>'Daily Prices'!A266</f>
        <v>42397</v>
      </c>
      <c r="B266" s="69">
        <f>'Daily Prices'!B266/'Daily Prices'!B265-1</f>
        <v>-9.3171797444024929E-4</v>
      </c>
      <c r="C266" s="69">
        <f>'Daily Prices'!C266/'Daily Prices'!C265-1</f>
        <v>-2.4570606574593201E-3</v>
      </c>
      <c r="D266" s="69">
        <f>'Daily Prices'!D266/'Daily Prices'!D265-1</f>
        <v>-6.1967617078856341E-3</v>
      </c>
      <c r="E266" s="69">
        <f>Assumptions!$C$14*C266+Assumptions!$C$15*B266+Assumptions!$C$16*D266</f>
        <v>-3.1213681676814931E-3</v>
      </c>
    </row>
    <row r="267" spans="1:5" x14ac:dyDescent="0.25">
      <c r="A267" s="63">
        <f>'Daily Prices'!A267</f>
        <v>42398</v>
      </c>
      <c r="B267" s="36">
        <f>'Daily Prices'!B267/'Daily Prices'!B266-1</f>
        <v>1.639260518268193E-2</v>
      </c>
      <c r="C267" s="36">
        <f>'Daily Prices'!C267/'Daily Prices'!C266-1</f>
        <v>-4.4667415806829425E-3</v>
      </c>
      <c r="D267" s="36">
        <f>'Daily Prices'!D267/'Daily Prices'!D266-1</f>
        <v>1.1581770220601584E-2</v>
      </c>
      <c r="E267" s="36">
        <f>Assumptions!$C$14*C267+Assumptions!$C$15*B267+Assumptions!$C$16*D267</f>
        <v>6.6056159887118767E-3</v>
      </c>
    </row>
    <row r="268" spans="1:5" x14ac:dyDescent="0.25">
      <c r="A268" s="60">
        <f>'Daily Prices'!A268</f>
        <v>42402</v>
      </c>
      <c r="B268" s="69">
        <f>'Daily Prices'!B268/'Daily Prices'!B267-1</f>
        <v>-1.3336582137447706E-2</v>
      </c>
      <c r="C268" s="69">
        <f>'Daily Prices'!C268/'Daily Prices'!C267-1</f>
        <v>1.5814720342333111E-2</v>
      </c>
      <c r="D268" s="69">
        <f>'Daily Prices'!D268/'Daily Prices'!D267-1</f>
        <v>-2.729019488868667E-2</v>
      </c>
      <c r="E268" s="69">
        <f>Assumptions!$C$14*C268+Assumptions!$C$15*B268+Assumptions!$C$16*D268</f>
        <v>-5.862144970907068E-3</v>
      </c>
    </row>
    <row r="269" spans="1:5" x14ac:dyDescent="0.25">
      <c r="A269" s="63">
        <f>'Daily Prices'!A269</f>
        <v>42403</v>
      </c>
      <c r="B269" s="36">
        <f>'Daily Prices'!B269/'Daily Prices'!B268-1</f>
        <v>-1.286441990301157E-2</v>
      </c>
      <c r="C269" s="36">
        <f>'Daily Prices'!C269/'Daily Prices'!C268-1</f>
        <v>2.5477022347875078E-3</v>
      </c>
      <c r="D269" s="36">
        <f>'Daily Prices'!D269/'Daily Prices'!D268-1</f>
        <v>-2.0845091341155531E-2</v>
      </c>
      <c r="E269" s="36">
        <f>Assumptions!$C$14*C269+Assumptions!$C$15*B269+Assumptions!$C$16*D269</f>
        <v>-9.0937724793351271E-3</v>
      </c>
    </row>
    <row r="270" spans="1:5" x14ac:dyDescent="0.25">
      <c r="A270" s="60">
        <f>'Daily Prices'!A270</f>
        <v>42405</v>
      </c>
      <c r="B270" s="69">
        <f>'Daily Prices'!B270/'Daily Prices'!B269-1</f>
        <v>1.6250868997313317E-2</v>
      </c>
      <c r="C270" s="69">
        <f>'Daily Prices'!C270/'Daily Prices'!C269-1</f>
        <v>1.513858800631529E-2</v>
      </c>
      <c r="D270" s="69">
        <f>'Daily Prices'!D270/'Daily Prices'!D269-1</f>
        <v>-3.9110417714601775E-3</v>
      </c>
      <c r="E270" s="69">
        <f>Assumptions!$C$14*C270+Assumptions!$C$15*B270+Assumptions!$C$16*D270</f>
        <v>9.7573833702820582E-3</v>
      </c>
    </row>
    <row r="271" spans="1:5" x14ac:dyDescent="0.25">
      <c r="A271" s="63">
        <f>'Daily Prices'!A271</f>
        <v>42408</v>
      </c>
      <c r="B271" s="36">
        <f>'Daily Prices'!B271/'Daily Prices'!B270-1</f>
        <v>-1.3387106536669746E-2</v>
      </c>
      <c r="C271" s="36">
        <f>'Daily Prices'!C271/'Daily Prices'!C270-1</f>
        <v>4.005368126174158E-2</v>
      </c>
      <c r="D271" s="36">
        <f>'Daily Prices'!D271/'Daily Prices'!D270-1</f>
        <v>-3.911041771457735E-3</v>
      </c>
      <c r="E271" s="36">
        <f>Assumptions!$C$14*C271+Assumptions!$C$15*B271+Assumptions!$C$16*D271</f>
        <v>1.0832028012258389E-2</v>
      </c>
    </row>
    <row r="272" spans="1:5" x14ac:dyDescent="0.25">
      <c r="A272" s="60">
        <f>'Daily Prices'!A272</f>
        <v>42409</v>
      </c>
      <c r="B272" s="69">
        <f>'Daily Prices'!B272/'Daily Prices'!B271-1</f>
        <v>-1.0970288322102451E-2</v>
      </c>
      <c r="C272" s="69">
        <f>'Daily Prices'!C272/'Daily Prices'!C271-1</f>
        <v>-2.940934335441181E-3</v>
      </c>
      <c r="D272" s="69">
        <f>'Daily Prices'!D272/'Daily Prices'!D271-1</f>
        <v>-3.9110417714603996E-3</v>
      </c>
      <c r="E272" s="69">
        <f>Assumptions!$C$14*C272+Assumptions!$C$15*B272+Assumptions!$C$16*D272</f>
        <v>-5.6407727622453281E-3</v>
      </c>
    </row>
    <row r="273" spans="1:5" x14ac:dyDescent="0.25">
      <c r="A273" s="63">
        <f>'Daily Prices'!A273</f>
        <v>42411</v>
      </c>
      <c r="B273" s="36">
        <f>'Daily Prices'!B273/'Daily Prices'!B272-1</f>
        <v>-4.4509008375178571E-2</v>
      </c>
      <c r="C273" s="36">
        <f>'Daily Prices'!C273/'Daily Prices'!C272-1</f>
        <v>5.0415161506630612E-2</v>
      </c>
      <c r="D273" s="36">
        <f>'Daily Prices'!D273/'Daily Prices'!D272-1</f>
        <v>-3.9110417714603996E-3</v>
      </c>
      <c r="E273" s="36">
        <f>Assumptions!$C$14*C273+Assumptions!$C$15*B273+Assumptions!$C$16*D273</f>
        <v>5.640049558660553E-3</v>
      </c>
    </row>
    <row r="274" spans="1:5" x14ac:dyDescent="0.25">
      <c r="A274" s="60">
        <f>'Daily Prices'!A274</f>
        <v>42412</v>
      </c>
      <c r="B274" s="69">
        <f>'Daily Prices'!B274/'Daily Prices'!B273-1</f>
        <v>1.4939985177651049E-3</v>
      </c>
      <c r="C274" s="69">
        <f>'Daily Prices'!C274/'Daily Prices'!C273-1</f>
        <v>-5.6289085965715024E-3</v>
      </c>
      <c r="D274" s="69">
        <f>'Daily Prices'!D274/'Daily Prices'!D273-1</f>
        <v>-3.9110417714581791E-3</v>
      </c>
      <c r="E274" s="69">
        <f>Assumptions!$C$14*C274+Assumptions!$C$15*B274+Assumptions!$C$16*D274</f>
        <v>-2.9766764147365231E-3</v>
      </c>
    </row>
    <row r="275" spans="1:5" x14ac:dyDescent="0.25">
      <c r="A275" s="63">
        <f>'Daily Prices'!A275</f>
        <v>42415</v>
      </c>
      <c r="B275" s="36">
        <f>'Daily Prices'!B275/'Daily Prices'!B274-1</f>
        <v>2.4710564462379958E-2</v>
      </c>
      <c r="C275" s="36">
        <f>'Daily Prices'!C275/'Daily Prices'!C274-1</f>
        <v>-2.566311569111801E-2</v>
      </c>
      <c r="D275" s="36">
        <f>'Daily Prices'!D275/'Daily Prices'!D274-1</f>
        <v>-3.9110417714597334E-3</v>
      </c>
      <c r="E275" s="36">
        <f>Assumptions!$C$14*C275+Assumptions!$C$15*B275+Assumptions!$C$16*D275</f>
        <v>-4.0253894691711367E-3</v>
      </c>
    </row>
    <row r="276" spans="1:5" x14ac:dyDescent="0.25">
      <c r="A276" s="60">
        <f>'Daily Prices'!A276</f>
        <v>42416</v>
      </c>
      <c r="B276" s="69">
        <f>'Daily Prices'!B276/'Daily Prices'!B275-1</f>
        <v>-1.5375229471531804E-2</v>
      </c>
      <c r="C276" s="69">
        <f>'Daily Prices'!C276/'Daily Prices'!C275-1</f>
        <v>5.5828697743354194E-3</v>
      </c>
      <c r="D276" s="69">
        <f>'Daily Prices'!D276/'Daily Prices'!D275-1</f>
        <v>-2.5776010891199297E-2</v>
      </c>
      <c r="E276" s="69">
        <f>Assumptions!$C$14*C276+Assumptions!$C$15*B276+Assumptions!$C$16*D276</f>
        <v>-1.0112224199085161E-2</v>
      </c>
    </row>
    <row r="277" spans="1:5" x14ac:dyDescent="0.25">
      <c r="A277" s="63">
        <f>'Daily Prices'!A277</f>
        <v>42417</v>
      </c>
      <c r="B277" s="36">
        <f>'Daily Prices'!B277/'Daily Prices'!B276-1</f>
        <v>8.1881789257229887E-3</v>
      </c>
      <c r="C277" s="36">
        <f>'Daily Prices'!C277/'Daily Prices'!C276-1</f>
        <v>-1.2746145055075875E-3</v>
      </c>
      <c r="D277" s="36">
        <f>'Daily Prices'!D277/'Daily Prices'!D276-1</f>
        <v>1.2018873137659147E-2</v>
      </c>
      <c r="E277" s="36">
        <f>Assumptions!$C$14*C277+Assumptions!$C$15*B277+Assumptions!$C$16*D277</f>
        <v>5.5522698168116056E-3</v>
      </c>
    </row>
    <row r="278" spans="1:5" x14ac:dyDescent="0.25">
      <c r="A278" s="60">
        <f>'Daily Prices'!A278</f>
        <v>42418</v>
      </c>
      <c r="B278" s="69">
        <f>'Daily Prices'!B278/'Daily Prices'!B277-1</f>
        <v>1.1434072638330628E-2</v>
      </c>
      <c r="C278" s="69">
        <f>'Daily Prices'!C278/'Daily Prices'!C277-1</f>
        <v>3.0139755246634259E-3</v>
      </c>
      <c r="D278" s="69">
        <f>'Daily Prices'!D278/'Daily Prices'!D277-1</f>
        <v>7.072128358867058E-3</v>
      </c>
      <c r="E278" s="69">
        <f>Assumptions!$C$14*C278+Assumptions!$C$15*B278+Assumptions!$C$16*D278</f>
        <v>6.7574505090246765E-3</v>
      </c>
    </row>
    <row r="279" spans="1:5" x14ac:dyDescent="0.25">
      <c r="A279" s="63">
        <f>'Daily Prices'!A279</f>
        <v>42419</v>
      </c>
      <c r="B279" s="36">
        <f>'Daily Prices'!B279/'Daily Prices'!B278-1</f>
        <v>2.5341216327641192E-3</v>
      </c>
      <c r="C279" s="36">
        <f>'Daily Prices'!C279/'Daily Prices'!C278-1</f>
        <v>1.7279428387813933E-2</v>
      </c>
      <c r="D279" s="36">
        <f>'Daily Prices'!D279/'Daily Prices'!D278-1</f>
        <v>1.2016912305214955E-3</v>
      </c>
      <c r="E279" s="36">
        <f>Assumptions!$C$14*C279+Assumptions!$C$15*B279+Assumptions!$C$16*D279</f>
        <v>8.032515214111257E-3</v>
      </c>
    </row>
    <row r="280" spans="1:5" x14ac:dyDescent="0.25">
      <c r="A280" s="60">
        <f>'Daily Prices'!A280</f>
        <v>42422</v>
      </c>
      <c r="B280" s="69">
        <f>'Daily Prices'!B280/'Daily Prices'!B279-1</f>
        <v>3.3590407079122642E-3</v>
      </c>
      <c r="C280" s="69">
        <f>'Daily Prices'!C280/'Daily Prices'!C279-1</f>
        <v>-1.6471523327006521E-2</v>
      </c>
      <c r="D280" s="69">
        <f>'Daily Prices'!D280/'Daily Prices'!D279-1</f>
        <v>1.0700700622514603E-3</v>
      </c>
      <c r="E280" s="69">
        <f>Assumptions!$C$14*C280+Assumptions!$C$15*B280+Assumptions!$C$16*D280</f>
        <v>-5.2598760997534912E-3</v>
      </c>
    </row>
    <row r="281" spans="1:5" x14ac:dyDescent="0.25">
      <c r="A281" s="63">
        <f>'Daily Prices'!A281</f>
        <v>42423</v>
      </c>
      <c r="B281" s="36">
        <f>'Daily Prices'!B281/'Daily Prices'!B280-1</f>
        <v>-1.5915479517873754E-2</v>
      </c>
      <c r="C281" s="36">
        <f>'Daily Prices'!C281/'Daily Prices'!C280-1</f>
        <v>9.0455918993275208E-3</v>
      </c>
      <c r="D281" s="36">
        <f>'Daily Prices'!D281/'Daily Prices'!D280-1</f>
        <v>-1.5693189561454157E-2</v>
      </c>
      <c r="E281" s="36">
        <f>Assumptions!$C$14*C281+Assumptions!$C$15*B281+Assumptions!$C$16*D281</f>
        <v>-5.8643639640673642E-3</v>
      </c>
    </row>
    <row r="282" spans="1:5" x14ac:dyDescent="0.25">
      <c r="A282" s="60">
        <f>'Daily Prices'!A282</f>
        <v>42424</v>
      </c>
      <c r="B282" s="69">
        <f>'Daily Prices'!B282/'Daily Prices'!B281-1</f>
        <v>-1.372266253399157E-2</v>
      </c>
      <c r="C282" s="69">
        <f>'Daily Prices'!C282/'Daily Prices'!C281-1</f>
        <v>2.3580292975058592E-2</v>
      </c>
      <c r="D282" s="69">
        <f>'Daily Prices'!D282/'Daily Prices'!D281-1</f>
        <v>-1.2672275302274438E-2</v>
      </c>
      <c r="E282" s="69">
        <f>Assumptions!$C$14*C282+Assumptions!$C$15*B282+Assumptions!$C$16*D282</f>
        <v>1.5136358391436362E-3</v>
      </c>
    </row>
    <row r="283" spans="1:5" x14ac:dyDescent="0.25">
      <c r="A283" s="63">
        <f>'Daily Prices'!A283</f>
        <v>42425</v>
      </c>
      <c r="B283" s="36">
        <f>'Daily Prices'!B283/'Daily Prices'!B282-1</f>
        <v>-4.8910884999867621E-3</v>
      </c>
      <c r="C283" s="36">
        <f>'Daily Prices'!C283/'Daily Prices'!C282-1</f>
        <v>-6.0027463728535846E-3</v>
      </c>
      <c r="D283" s="36">
        <f>'Daily Prices'!D283/'Daily Prices'!D282-1</f>
        <v>-4.3340868029320134E-3</v>
      </c>
      <c r="E283" s="36">
        <f>Assumptions!$C$14*C283+Assumptions!$C$15*B283+Assumptions!$C$16*D283</f>
        <v>-5.1686511400170672E-3</v>
      </c>
    </row>
    <row r="284" spans="1:5" x14ac:dyDescent="0.25">
      <c r="A284" s="60">
        <f>'Daily Prices'!A284</f>
        <v>42426</v>
      </c>
      <c r="B284" s="69">
        <f>'Daily Prices'!B284/'Daily Prices'!B283-1</f>
        <v>7.7602715877436168E-3</v>
      </c>
      <c r="C284" s="69">
        <f>'Daily Prices'!C284/'Daily Prices'!C283-1</f>
        <v>-8.5715325391217956E-3</v>
      </c>
      <c r="D284" s="69">
        <f>'Daily Prices'!D284/'Daily Prices'!D283-1</f>
        <v>-4.334086802934678E-3</v>
      </c>
      <c r="E284" s="69">
        <f>Assumptions!$C$14*C284+Assumptions!$C$15*B284+Assumptions!$C$16*D284</f>
        <v>-2.4007575802060368E-3</v>
      </c>
    </row>
    <row r="285" spans="1:5" x14ac:dyDescent="0.25">
      <c r="A285" s="63">
        <f>'Daily Prices'!A285</f>
        <v>42429</v>
      </c>
      <c r="B285" s="36">
        <f>'Daily Prices'!B285/'Daily Prices'!B284-1</f>
        <v>-6.577611933852423E-3</v>
      </c>
      <c r="C285" s="36">
        <f>'Daily Prices'!C285/'Daily Prices'!C284-1</f>
        <v>-2.5714802604913656E-3</v>
      </c>
      <c r="D285" s="36">
        <f>'Daily Prices'!D285/'Daily Prices'!D284-1</f>
        <v>-2.715718774633058E-3</v>
      </c>
      <c r="E285" s="36">
        <f>Assumptions!$C$14*C285+Assumptions!$C$15*B285+Assumptions!$C$16*D285</f>
        <v>-3.8165913167421905E-3</v>
      </c>
    </row>
    <row r="286" spans="1:5" x14ac:dyDescent="0.25">
      <c r="A286" s="60">
        <f>'Daily Prices'!A286</f>
        <v>42431</v>
      </c>
      <c r="B286" s="69">
        <f>'Daily Prices'!B286/'Daily Prices'!B285-1</f>
        <v>5.3950960786018687E-2</v>
      </c>
      <c r="C286" s="69">
        <f>'Daily Prices'!C286/'Daily Prices'!C285-1</f>
        <v>-9.3330210653874701E-3</v>
      </c>
      <c r="D286" s="69">
        <f>'Daily Prices'!D286/'Daily Prices'!D285-1</f>
        <v>6.8789757193514323E-2</v>
      </c>
      <c r="E286" s="69">
        <f>Assumptions!$C$14*C286+Assumptions!$C$15*B286+Assumptions!$C$16*D286</f>
        <v>3.3089006967704913E-2</v>
      </c>
    </row>
    <row r="287" spans="1:5" x14ac:dyDescent="0.25">
      <c r="A287" s="63">
        <f>'Daily Prices'!A287</f>
        <v>42432</v>
      </c>
      <c r="B287" s="36">
        <f>'Daily Prices'!B287/'Daily Prices'!B286-1</f>
        <v>1.5015068279559785E-2</v>
      </c>
      <c r="C287" s="36">
        <f>'Daily Prices'!C287/'Daily Prices'!C286-1</f>
        <v>6.475260982699016E-3</v>
      </c>
      <c r="D287" s="36">
        <f>'Daily Prices'!D287/'Daily Prices'!D286-1</f>
        <v>1.8647918286508913E-2</v>
      </c>
      <c r="E287" s="36">
        <f>Assumptions!$C$14*C287+Assumptions!$C$15*B287+Assumptions!$C$16*D287</f>
        <v>1.2689000362900216E-2</v>
      </c>
    </row>
    <row r="288" spans="1:5" x14ac:dyDescent="0.25">
      <c r="A288" s="60">
        <f>'Daily Prices'!A288</f>
        <v>42437</v>
      </c>
      <c r="B288" s="69">
        <f>'Daily Prices'!B288/'Daily Prices'!B287-1</f>
        <v>2.122974000477118E-3</v>
      </c>
      <c r="C288" s="69">
        <f>'Daily Prices'!C288/'Daily Prices'!C287-1</f>
        <v>1.5033801379913614E-2</v>
      </c>
      <c r="D288" s="69">
        <f>'Daily Prices'!D288/'Daily Prices'!D287-1</f>
        <v>3.9576127574376674E-3</v>
      </c>
      <c r="E288" s="69">
        <f>Assumptions!$C$14*C288+Assumptions!$C$15*B288+Assumptions!$C$16*D288</f>
        <v>7.8376965793398815E-3</v>
      </c>
    </row>
    <row r="289" spans="1:5" x14ac:dyDescent="0.25">
      <c r="A289" s="63">
        <f>'Daily Prices'!A289</f>
        <v>42439</v>
      </c>
      <c r="B289" s="36">
        <f>'Daily Prices'!B289/'Daily Prices'!B288-1</f>
        <v>-1.4554387951286607E-3</v>
      </c>
      <c r="C289" s="36">
        <f>'Daily Prices'!C289/'Daily Prices'!C288-1</f>
        <v>-4.3173385771777539E-4</v>
      </c>
      <c r="D289" s="36">
        <f>'Daily Prices'!D289/'Daily Prices'!D288-1</f>
        <v>3.9576127574387776E-3</v>
      </c>
      <c r="E289" s="36">
        <f>Assumptions!$C$14*C289+Assumptions!$C$15*B289+Assumptions!$C$16*D289</f>
        <v>5.7795864560592478E-4</v>
      </c>
    </row>
    <row r="290" spans="1:5" x14ac:dyDescent="0.25">
      <c r="A290" s="60">
        <f>'Daily Prices'!A290</f>
        <v>42440</v>
      </c>
      <c r="B290" s="69">
        <f>'Daily Prices'!B290/'Daily Prices'!B289-1</f>
        <v>3.8439139450618942E-3</v>
      </c>
      <c r="C290" s="69">
        <f>'Daily Prices'!C290/'Daily Prices'!C289-1</f>
        <v>-6.4972270151424372E-3</v>
      </c>
      <c r="D290" s="69">
        <f>'Daily Prices'!D290/'Daily Prices'!D289-1</f>
        <v>3.9576127574383335E-3</v>
      </c>
      <c r="E290" s="69">
        <f>Assumptions!$C$14*C290+Assumptions!$C$15*B290+Assumptions!$C$16*D290</f>
        <v>-2.5843279530690677E-4</v>
      </c>
    </row>
    <row r="291" spans="1:5" x14ac:dyDescent="0.25">
      <c r="A291" s="63">
        <f>'Daily Prices'!A291</f>
        <v>42443</v>
      </c>
      <c r="B291" s="36">
        <f>'Daily Prices'!B291/'Daily Prices'!B290-1</f>
        <v>3.4909796468076681E-3</v>
      </c>
      <c r="C291" s="36">
        <f>'Daily Prices'!C291/'Daily Prices'!C290-1</f>
        <v>-1.4714599553350638E-2</v>
      </c>
      <c r="D291" s="36">
        <f>'Daily Prices'!D291/'Daily Prices'!D290-1</f>
        <v>3.9576127574383335E-3</v>
      </c>
      <c r="E291" s="36">
        <f>Assumptions!$C$14*C291+Assumptions!$C$15*B291+Assumptions!$C$16*D291</f>
        <v>-3.6512621000664549E-3</v>
      </c>
    </row>
    <row r="292" spans="1:5" x14ac:dyDescent="0.25">
      <c r="A292" s="60">
        <f>'Daily Prices'!A292</f>
        <v>42444</v>
      </c>
      <c r="B292" s="69">
        <f>'Daily Prices'!B292/'Daily Prices'!B291-1</f>
        <v>-1.0204287324606875E-2</v>
      </c>
      <c r="C292" s="69">
        <f>'Daily Prices'!C292/'Daily Prices'!C291-1</f>
        <v>-5.1590397250493858E-3</v>
      </c>
      <c r="D292" s="69">
        <f>'Daily Prices'!D292/'Daily Prices'!D291-1</f>
        <v>-3.9059154060953061E-3</v>
      </c>
      <c r="E292" s="69">
        <f>Assumptions!$C$14*C292+Assumptions!$C$15*B292+Assumptions!$C$16*D292</f>
        <v>-6.296676709230409E-3</v>
      </c>
    </row>
    <row r="293" spans="1:5" x14ac:dyDescent="0.25">
      <c r="A293" s="63">
        <f>'Daily Prices'!A293</f>
        <v>42445</v>
      </c>
      <c r="B293" s="36">
        <f>'Daily Prices'!B293/'Daily Prices'!B292-1</f>
        <v>5.3484212768679651E-3</v>
      </c>
      <c r="C293" s="36">
        <f>'Daily Prices'!C293/'Daily Prices'!C292-1</f>
        <v>-3.289392432351157E-3</v>
      </c>
      <c r="D293" s="36">
        <f>'Daily Prices'!D293/'Daily Prices'!D292-1</f>
        <v>4.3954154023806424E-3</v>
      </c>
      <c r="E293" s="36">
        <f>Assumptions!$C$14*C293+Assumptions!$C$15*B293+Assumptions!$C$16*D293</f>
        <v>1.6073940308341192E-3</v>
      </c>
    </row>
    <row r="294" spans="1:5" x14ac:dyDescent="0.25">
      <c r="A294" s="60">
        <f>'Daily Prices'!A294</f>
        <v>42446</v>
      </c>
      <c r="B294" s="69">
        <f>'Daily Prices'!B294/'Daily Prices'!B293-1</f>
        <v>-2.0702943950534625E-4</v>
      </c>
      <c r="C294" s="69">
        <f>'Daily Prices'!C294/'Daily Prices'!C293-1</f>
        <v>1.7405122396294326E-2</v>
      </c>
      <c r="D294" s="69">
        <f>'Daily Prices'!D294/'Daily Prices'!D293-1</f>
        <v>4.481365152982919E-3</v>
      </c>
      <c r="E294" s="69">
        <f>Assumptions!$C$14*C294+Assumptions!$C$15*B294+Assumptions!$C$16*D294</f>
        <v>8.2443496725610015E-3</v>
      </c>
    </row>
    <row r="295" spans="1:5" x14ac:dyDescent="0.25">
      <c r="A295" s="63">
        <f>'Daily Prices'!A295</f>
        <v>42447</v>
      </c>
      <c r="B295" s="36">
        <f>'Daily Prices'!B295/'Daily Prices'!B294-1</f>
        <v>1.1158806631338836E-2</v>
      </c>
      <c r="C295" s="36">
        <f>'Daily Prices'!C295/'Daily Prices'!C294-1</f>
        <v>-1.2136050955777078E-2</v>
      </c>
      <c r="D295" s="36">
        <f>'Daily Prices'!D295/'Daily Prices'!D294-1</f>
        <v>1.1869392844270799E-2</v>
      </c>
      <c r="E295" s="36">
        <f>Assumptions!$C$14*C295+Assumptions!$C$15*B295+Assumptions!$C$16*D295</f>
        <v>2.0540394603720587E-3</v>
      </c>
    </row>
    <row r="296" spans="1:5" x14ac:dyDescent="0.25">
      <c r="A296" s="60">
        <f>'Daily Prices'!A296</f>
        <v>42450</v>
      </c>
      <c r="B296" s="69">
        <f>'Daily Prices'!B296/'Daily Prices'!B295-1</f>
        <v>1.333039978775874E-2</v>
      </c>
      <c r="C296" s="69">
        <f>'Daily Prices'!C296/'Daily Prices'!C295-1</f>
        <v>-3.3021632091821962E-3</v>
      </c>
      <c r="D296" s="69">
        <f>'Daily Prices'!D296/'Daily Prices'!D295-1</f>
        <v>1.5034535871579546E-2</v>
      </c>
      <c r="E296" s="69">
        <f>Assumptions!$C$14*C296+Assumptions!$C$15*B296+Assumptions!$C$16*D296</f>
        <v>7.188615414128607E-3</v>
      </c>
    </row>
    <row r="297" spans="1:5" x14ac:dyDescent="0.25">
      <c r="A297" s="63">
        <f>'Daily Prices'!A297</f>
        <v>42451</v>
      </c>
      <c r="B297" s="36">
        <f>'Daily Prices'!B297/'Daily Prices'!B296-1</f>
        <v>1.7844310761521154E-3</v>
      </c>
      <c r="C297" s="36">
        <f>'Daily Prices'!C297/'Daily Prices'!C296-1</f>
        <v>8.2058869316232741E-3</v>
      </c>
      <c r="D297" s="36">
        <f>'Daily Prices'!D297/'Daily Prices'!D296-1</f>
        <v>4.308167973501309E-3</v>
      </c>
      <c r="E297" s="36">
        <f>Assumptions!$C$14*C297+Assumptions!$C$15*B297+Assumptions!$C$16*D297</f>
        <v>5.1101344875453371E-3</v>
      </c>
    </row>
    <row r="298" spans="1:5" x14ac:dyDescent="0.25">
      <c r="A298" s="60">
        <f>'Daily Prices'!A298</f>
        <v>42452</v>
      </c>
      <c r="B298" s="69">
        <f>'Daily Prices'!B298/'Daily Prices'!B297-1</f>
        <v>2.7911027382421238E-4</v>
      </c>
      <c r="C298" s="69">
        <f>'Daily Prices'!C298/'Daily Prices'!C297-1</f>
        <v>-2.5637358028404167E-2</v>
      </c>
      <c r="D298" s="69">
        <f>'Daily Prices'!D298/'Daily Prices'!D297-1</f>
        <v>3.7939061415477315E-3</v>
      </c>
      <c r="E298" s="69">
        <f>Assumptions!$C$14*C298+Assumptions!$C$15*B298+Assumptions!$C$16*D298</f>
        <v>-9.0330382867500839E-3</v>
      </c>
    </row>
    <row r="299" spans="1:5" x14ac:dyDescent="0.25">
      <c r="A299" s="63">
        <f>'Daily Prices'!A299</f>
        <v>42457</v>
      </c>
      <c r="B299" s="36">
        <f>'Daily Prices'!B299/'Daily Prices'!B298-1</f>
        <v>-1.4648608626876447E-2</v>
      </c>
      <c r="C299" s="36">
        <f>'Daily Prices'!C299/'Daily Prices'!C298-1</f>
        <v>2.7924028853469895E-3</v>
      </c>
      <c r="D299" s="36">
        <f>'Daily Prices'!D299/'Daily Prices'!D298-1</f>
        <v>-2.2197605255173669E-2</v>
      </c>
      <c r="E299" s="36">
        <f>Assumptions!$C$14*C299+Assumptions!$C$15*B299+Assumptions!$C$16*D299</f>
        <v>-9.9369030104762383E-3</v>
      </c>
    </row>
    <row r="300" spans="1:5" x14ac:dyDescent="0.25">
      <c r="A300" s="60">
        <f>'Daily Prices'!A300</f>
        <v>42458</v>
      </c>
      <c r="B300" s="69">
        <f>'Daily Prices'!B300/'Daily Prices'!B299-1</f>
        <v>-2.6411497052039046E-3</v>
      </c>
      <c r="C300" s="69">
        <f>'Daily Prices'!C300/'Daily Prices'!C299-1</f>
        <v>-3.4144175840563618E-3</v>
      </c>
      <c r="D300" s="69">
        <f>'Daily Prices'!D300/'Daily Prices'!D299-1</f>
        <v>2.2826602011338792E-3</v>
      </c>
      <c r="E300" s="69">
        <f>Assumptions!$C$14*C300+Assumptions!$C$15*B300+Assumptions!$C$16*D300</f>
        <v>-1.4733138848435521E-3</v>
      </c>
    </row>
    <row r="301" spans="1:5" x14ac:dyDescent="0.25">
      <c r="A301" s="63">
        <f>'Daily Prices'!A301</f>
        <v>42459</v>
      </c>
      <c r="B301" s="36">
        <f>'Daily Prices'!B301/'Daily Prices'!B300-1</f>
        <v>1.7594855677365073E-2</v>
      </c>
      <c r="C301" s="36">
        <f>'Daily Prices'!C301/'Daily Prices'!C300-1</f>
        <v>6.4685882023236552E-3</v>
      </c>
      <c r="D301" s="36">
        <f>'Daily Prices'!D301/'Daily Prices'!D300-1</f>
        <v>2.4881687193418545E-2</v>
      </c>
      <c r="E301" s="36">
        <f>Assumptions!$C$14*C301+Assumptions!$C$15*B301+Assumptions!$C$16*D301</f>
        <v>1.5330398142164546E-2</v>
      </c>
    </row>
    <row r="302" spans="1:5" x14ac:dyDescent="0.25">
      <c r="A302" s="60">
        <f>'Daily Prices'!A302</f>
        <v>42460</v>
      </c>
      <c r="B302" s="69">
        <f>'Daily Prices'!B302/'Daily Prices'!B301-1</f>
        <v>1.2944687508142927E-4</v>
      </c>
      <c r="C302" s="69">
        <f>'Daily Prices'!C302/'Daily Prices'!C301-1</f>
        <v>-6.5487812757092367E-4</v>
      </c>
      <c r="D302" s="69">
        <f>'Daily Prices'!D302/'Daily Prices'!D301-1</f>
        <v>-6.9311103826152909E-4</v>
      </c>
      <c r="E302" s="69">
        <f>Assumptions!$C$14*C302+Assumptions!$C$15*B302+Assumptions!$C$16*D302</f>
        <v>-4.3105049998239944E-4</v>
      </c>
    </row>
    <row r="303" spans="1:5" x14ac:dyDescent="0.25">
      <c r="A303" s="63">
        <f>'Daily Prices'!A303</f>
        <v>42461</v>
      </c>
      <c r="B303" s="36">
        <f>'Daily Prices'!B303/'Daily Prices'!B302-1</f>
        <v>-2.8498302808082077E-3</v>
      </c>
      <c r="C303" s="36">
        <f>'Daily Prices'!C303/'Daily Prices'!C302-1</f>
        <v>-1.7914135681847965E-2</v>
      </c>
      <c r="D303" s="36">
        <f>'Daily Prices'!D303/'Daily Prices'!D302-1</f>
        <v>4.6697940782258973E-2</v>
      </c>
      <c r="E303" s="36">
        <f>Assumptions!$C$14*C303+Assumptions!$C$15*B303+Assumptions!$C$16*D303</f>
        <v>5.9887788776960427E-3</v>
      </c>
    </row>
    <row r="304" spans="1:5" x14ac:dyDescent="0.25">
      <c r="A304" s="60">
        <f>'Daily Prices'!A304</f>
        <v>42464</v>
      </c>
      <c r="B304" s="69">
        <f>'Daily Prices'!B304/'Daily Prices'!B303-1</f>
        <v>5.1449090687480936E-3</v>
      </c>
      <c r="C304" s="69">
        <f>'Daily Prices'!C304/'Daily Prices'!C303-1</f>
        <v>2.6785003185720857E-3</v>
      </c>
      <c r="D304" s="69">
        <f>'Daily Prices'!D304/'Daily Prices'!D303-1</f>
        <v>-3.8679809175429125E-2</v>
      </c>
      <c r="E304" s="69">
        <f>Assumptions!$C$14*C304+Assumptions!$C$15*B304+Assumptions!$C$16*D304</f>
        <v>-8.9890699045754759E-3</v>
      </c>
    </row>
    <row r="305" spans="1:5" x14ac:dyDescent="0.25">
      <c r="A305" s="63">
        <f>'Daily Prices'!A305</f>
        <v>42465</v>
      </c>
      <c r="B305" s="36">
        <f>'Daily Prices'!B305/'Daily Prices'!B304-1</f>
        <v>-2.0317602801613432E-2</v>
      </c>
      <c r="C305" s="36">
        <f>'Daily Prices'!C305/'Daily Prices'!C304-1</f>
        <v>1.5838554643926805E-2</v>
      </c>
      <c r="D305" s="36">
        <f>'Daily Prices'!D305/'Daily Prices'!D304-1</f>
        <v>-9.3149983116602719E-5</v>
      </c>
      <c r="E305" s="36">
        <f>Assumptions!$C$14*C305+Assumptions!$C$15*B305+Assumptions!$C$16*D305</f>
        <v>2.1219602215171248E-4</v>
      </c>
    </row>
    <row r="306" spans="1:5" x14ac:dyDescent="0.25">
      <c r="A306" s="60">
        <f>'Daily Prices'!A306</f>
        <v>42467</v>
      </c>
      <c r="B306" s="69">
        <f>'Daily Prices'!B306/'Daily Prices'!B305-1</f>
        <v>-7.9638830249173509E-3</v>
      </c>
      <c r="C306" s="69">
        <f>'Daily Prices'!C306/'Daily Prices'!C305-1</f>
        <v>1.2612002398050715E-2</v>
      </c>
      <c r="D306" s="69">
        <f>'Daily Prices'!D306/'Daily Prices'!D305-1</f>
        <v>2.5185624378363247E-3</v>
      </c>
      <c r="E306" s="69">
        <f>Assumptions!$C$14*C306+Assumptions!$C$15*B306+Assumptions!$C$16*D306</f>
        <v>3.411204783095978E-3</v>
      </c>
    </row>
    <row r="307" spans="1:5" x14ac:dyDescent="0.25">
      <c r="A307" s="63">
        <f>'Daily Prices'!A307</f>
        <v>42468</v>
      </c>
      <c r="B307" s="36">
        <f>'Daily Prices'!B307/'Daily Prices'!B306-1</f>
        <v>-4.691028145358267E-4</v>
      </c>
      <c r="C307" s="36">
        <f>'Daily Prices'!C307/'Daily Prices'!C306-1</f>
        <v>-8.6086139226781988E-4</v>
      </c>
      <c r="D307" s="36">
        <f>'Daily Prices'!D307/'Daily Prices'!D306-1</f>
        <v>2.5185624378341043E-3</v>
      </c>
      <c r="E307" s="36">
        <f>Assumptions!$C$14*C307+Assumptions!$C$15*B307+Assumptions!$C$16*D307</f>
        <v>2.7049333008235523E-4</v>
      </c>
    </row>
    <row r="308" spans="1:5" x14ac:dyDescent="0.25">
      <c r="A308" s="60">
        <f>'Daily Prices'!A308</f>
        <v>42471</v>
      </c>
      <c r="B308" s="69">
        <f>'Daily Prices'!B308/'Daily Prices'!B307-1</f>
        <v>1.4116975711928159E-2</v>
      </c>
      <c r="C308" s="69">
        <f>'Daily Prices'!C308/'Daily Prices'!C307-1</f>
        <v>4.947063032276322E-3</v>
      </c>
      <c r="D308" s="69">
        <f>'Daily Prices'!D308/'Daily Prices'!D307-1</f>
        <v>2.5185624378369909E-3</v>
      </c>
      <c r="E308" s="69">
        <f>Assumptions!$C$14*C308+Assumptions!$C$15*B308+Assumptions!$C$16*D308</f>
        <v>6.9694866578400745E-3</v>
      </c>
    </row>
    <row r="309" spans="1:5" x14ac:dyDescent="0.25">
      <c r="A309" s="63">
        <f>'Daily Prices'!A309</f>
        <v>42473</v>
      </c>
      <c r="B309" s="36">
        <f>'Daily Prices'!B309/'Daily Prices'!B308-1</f>
        <v>2.4162182641306762E-2</v>
      </c>
      <c r="C309" s="36">
        <f>'Daily Prices'!C309/'Daily Prices'!C308-1</f>
        <v>-4.1056029277437567E-3</v>
      </c>
      <c r="D309" s="36">
        <f>'Daily Prices'!D309/'Daily Prices'!D308-1</f>
        <v>2.5185624378349925E-3</v>
      </c>
      <c r="E309" s="36">
        <f>Assumptions!$C$14*C309+Assumptions!$C$15*B309+Assumptions!$C$16*D309</f>
        <v>6.361982352645023E-3</v>
      </c>
    </row>
    <row r="310" spans="1:5" x14ac:dyDescent="0.25">
      <c r="A310" s="60">
        <f>'Daily Prices'!A310</f>
        <v>42478</v>
      </c>
      <c r="B310" s="69">
        <f>'Daily Prices'!B310/'Daily Prices'!B309-1</f>
        <v>7.3989093427766495E-3</v>
      </c>
      <c r="C310" s="69">
        <f>'Daily Prices'!C310/'Daily Prices'!C309-1</f>
        <v>-9.8153024750005091E-3</v>
      </c>
      <c r="D310" s="69">
        <f>'Daily Prices'!D310/'Daily Prices'!D309-1</f>
        <v>6.3912643497949784E-3</v>
      </c>
      <c r="E310" s="69">
        <f>Assumptions!$C$14*C310+Assumptions!$C$15*B310+Assumptions!$C$16*D310</f>
        <v>2.1093111777128397E-4</v>
      </c>
    </row>
    <row r="311" spans="1:5" x14ac:dyDescent="0.25">
      <c r="A311" s="63">
        <f>'Daily Prices'!A311</f>
        <v>42480</v>
      </c>
      <c r="B311" s="36">
        <f>'Daily Prices'!B311/'Daily Prices'!B310-1</f>
        <v>1.0776112511601266E-3</v>
      </c>
      <c r="C311" s="36">
        <f>'Daily Prices'!C311/'Daily Prices'!C310-1</f>
        <v>8.4527839852348574E-3</v>
      </c>
      <c r="D311" s="36">
        <f>'Daily Prices'!D311/'Daily Prices'!D310-1</f>
        <v>7.3243541074345941E-3</v>
      </c>
      <c r="E311" s="36">
        <f>Assumptions!$C$14*C311+Assumptions!$C$15*B311+Assumptions!$C$16*D311</f>
        <v>5.9017032016723588E-3</v>
      </c>
    </row>
    <row r="312" spans="1:5" x14ac:dyDescent="0.25">
      <c r="A312" s="60">
        <f>'Daily Prices'!A312</f>
        <v>42481</v>
      </c>
      <c r="B312" s="69">
        <f>'Daily Prices'!B312/'Daily Prices'!B311-1</f>
        <v>1.4007022083888376E-3</v>
      </c>
      <c r="C312" s="69">
        <f>'Daily Prices'!C312/'Daily Prices'!C311-1</f>
        <v>3.4113530923240987E-3</v>
      </c>
      <c r="D312" s="69">
        <f>'Daily Prices'!D312/'Daily Prices'!D311-1</f>
        <v>7.5303739486816124E-3</v>
      </c>
      <c r="E312" s="69">
        <f>Assumptions!$C$14*C312+Assumptions!$C$15*B312+Assumptions!$C$16*D312</f>
        <v>4.0438640840507745E-3</v>
      </c>
    </row>
    <row r="313" spans="1:5" x14ac:dyDescent="0.25">
      <c r="A313" s="63">
        <f>'Daily Prices'!A313</f>
        <v>42482</v>
      </c>
      <c r="B313" s="36">
        <f>'Daily Prices'!B313/'Daily Prices'!B312-1</f>
        <v>-1.6321244123927992E-3</v>
      </c>
      <c r="C313" s="36">
        <f>'Daily Prices'!C313/'Daily Prices'!C312-1</f>
        <v>-1.4627666460294009E-3</v>
      </c>
      <c r="D313" s="36">
        <f>'Daily Prices'!D313/'Daily Prices'!D312-1</f>
        <v>6.9300695038567728E-3</v>
      </c>
      <c r="E313" s="36">
        <f>Assumptions!$C$14*C313+Assumptions!$C$15*B313+Assumptions!$C$16*D313</f>
        <v>1.0042768690274313E-3</v>
      </c>
    </row>
    <row r="314" spans="1:5" x14ac:dyDescent="0.25">
      <c r="A314" s="60">
        <f>'Daily Prices'!A314</f>
        <v>42485</v>
      </c>
      <c r="B314" s="69">
        <f>'Daily Prices'!B314/'Daily Prices'!B313-1</f>
        <v>-6.1618212456469035E-3</v>
      </c>
      <c r="C314" s="69">
        <f>'Daily Prices'!C314/'Daily Prices'!C313-1</f>
        <v>-3.791736111281363E-3</v>
      </c>
      <c r="D314" s="69">
        <f>'Daily Prices'!D314/'Daily Prices'!D313-1</f>
        <v>-6.0506605509934586E-3</v>
      </c>
      <c r="E314" s="69">
        <f>Assumptions!$C$14*C314+Assumptions!$C$15*B314+Assumptions!$C$16*D314</f>
        <v>-5.1804389835046535E-3</v>
      </c>
    </row>
    <row r="315" spans="1:5" x14ac:dyDescent="0.25">
      <c r="A315" s="63">
        <f>'Daily Prices'!A315</f>
        <v>42486</v>
      </c>
      <c r="B315" s="36">
        <f>'Daily Prices'!B315/'Daily Prices'!B314-1</f>
        <v>1.2787526583077913E-2</v>
      </c>
      <c r="C315" s="36">
        <f>'Daily Prices'!C315/'Daily Prices'!C314-1</f>
        <v>-8.0939028312820849E-4</v>
      </c>
      <c r="D315" s="36">
        <f>'Daily Prices'!D315/'Daily Prices'!D314-1</f>
        <v>1.3447068800635176E-2</v>
      </c>
      <c r="E315" s="36">
        <f>Assumptions!$C$14*C315+Assumptions!$C$15*B315+Assumptions!$C$16*D315</f>
        <v>7.5466225018626428E-3</v>
      </c>
    </row>
    <row r="316" spans="1:5" x14ac:dyDescent="0.25">
      <c r="A316" s="60">
        <f>'Daily Prices'!A316</f>
        <v>42487</v>
      </c>
      <c r="B316" s="69">
        <f>'Daily Prices'!B316/'Daily Prices'!B315-1</f>
        <v>2.1847711988556284E-3</v>
      </c>
      <c r="C316" s="69">
        <f>'Daily Prices'!C316/'Daily Prices'!C315-1</f>
        <v>4.0358121231385269E-3</v>
      </c>
      <c r="D316" s="69">
        <f>'Daily Prices'!D316/'Daily Prices'!D315-1</f>
        <v>-5.850933612267073E-3</v>
      </c>
      <c r="E316" s="69">
        <f>Assumptions!$C$14*C316+Assumptions!$C$15*B316+Assumptions!$C$16*D316</f>
        <v>5.144761252319776E-4</v>
      </c>
    </row>
    <row r="317" spans="1:5" x14ac:dyDescent="0.25">
      <c r="A317" s="63">
        <f>'Daily Prices'!A317</f>
        <v>42488</v>
      </c>
      <c r="B317" s="36">
        <f>'Daily Prices'!B317/'Daily Prices'!B316-1</f>
        <v>-1.7687917336169479E-2</v>
      </c>
      <c r="C317" s="36">
        <f>'Daily Prices'!C317/'Daily Prices'!C316-1</f>
        <v>5.9274801367523722E-3</v>
      </c>
      <c r="D317" s="36">
        <f>'Daily Prices'!D317/'Daily Prices'!D316-1</f>
        <v>-1.4230995677197988E-2</v>
      </c>
      <c r="E317" s="36">
        <f>Assumptions!$C$14*C317+Assumptions!$C$15*B317+Assumptions!$C$16*D317</f>
        <v>-7.2046818493092905E-3</v>
      </c>
    </row>
    <row r="318" spans="1:5" x14ac:dyDescent="0.25">
      <c r="A318" s="60">
        <f>'Daily Prices'!A318</f>
        <v>42489</v>
      </c>
      <c r="B318" s="69">
        <f>'Daily Prices'!B318/'Daily Prices'!B317-1</f>
        <v>1.3748335162544478E-4</v>
      </c>
      <c r="C318" s="69">
        <f>'Daily Prices'!C318/'Daily Prices'!C317-1</f>
        <v>2.4470249701126878E-2</v>
      </c>
      <c r="D318" s="69">
        <f>'Daily Prices'!D318/'Daily Prices'!D317-1</f>
        <v>-1.9484766455316604E-3</v>
      </c>
      <c r="E318" s="69">
        <f>Assumptions!$C$14*C318+Assumptions!$C$15*B318+Assumptions!$C$16*D318</f>
        <v>9.2448018922788866E-3</v>
      </c>
    </row>
    <row r="319" spans="1:5" x14ac:dyDescent="0.25">
      <c r="A319" s="63">
        <f>'Daily Prices'!A319</f>
        <v>42492</v>
      </c>
      <c r="B319" s="36">
        <f>'Daily Prices'!B319/'Daily Prices'!B318-1</f>
        <v>-6.6252398793749112E-3</v>
      </c>
      <c r="C319" s="36">
        <f>'Daily Prices'!C319/'Daily Prices'!C318-1</f>
        <v>0</v>
      </c>
      <c r="D319" s="36">
        <f>'Daily Prices'!D319/'Daily Prices'!D318-1</f>
        <v>-6.9632706325252203E-3</v>
      </c>
      <c r="E319" s="36">
        <f>Assumptions!$C$14*C319+Assumptions!$C$15*B319+Assumptions!$C$16*D319</f>
        <v>-4.0765531535700396E-3</v>
      </c>
    </row>
    <row r="320" spans="1:5" x14ac:dyDescent="0.25">
      <c r="A320" s="60">
        <f>'Daily Prices'!A320</f>
        <v>42494</v>
      </c>
      <c r="B320" s="69">
        <f>'Daily Prices'!B320/'Daily Prices'!B319-1</f>
        <v>-1.3179242653507894E-2</v>
      </c>
      <c r="C320" s="69">
        <f>'Daily Prices'!C320/'Daily Prices'!C319-1</f>
        <v>1.5713776028571935E-3</v>
      </c>
      <c r="D320" s="69">
        <f>'Daily Prices'!D320/'Daily Prices'!D319-1</f>
        <v>-6.9632706325227778E-3</v>
      </c>
      <c r="E320" s="69">
        <f>Assumptions!$C$14*C320+Assumptions!$C$15*B320+Assumptions!$C$16*D320</f>
        <v>-5.4142029446663242E-3</v>
      </c>
    </row>
    <row r="321" spans="1:5" x14ac:dyDescent="0.25">
      <c r="A321" s="63">
        <f>'Daily Prices'!A321</f>
        <v>42495</v>
      </c>
      <c r="B321" s="36">
        <f>'Daily Prices'!B321/'Daily Prices'!B320-1</f>
        <v>6.3931848521994183E-3</v>
      </c>
      <c r="C321" s="36">
        <f>'Daily Prices'!C321/'Daily Prices'!C320-1</f>
        <v>-3.4336030373782744E-3</v>
      </c>
      <c r="D321" s="36">
        <f>'Daily Prices'!D321/'Daily Prices'!D320-1</f>
        <v>-6.9632706325257754E-3</v>
      </c>
      <c r="E321" s="36">
        <f>Assumptions!$C$14*C321+Assumptions!$C$15*B321+Assumptions!$C$16*D321</f>
        <v>-1.544466949049217E-3</v>
      </c>
    </row>
    <row r="322" spans="1:5" x14ac:dyDescent="0.25">
      <c r="A322" s="60">
        <f>'Daily Prices'!A322</f>
        <v>42500</v>
      </c>
      <c r="B322" s="69">
        <f>'Daily Prices'!B322/'Daily Prices'!B321-1</f>
        <v>2.0200924622192584E-2</v>
      </c>
      <c r="C322" s="69">
        <f>'Daily Prices'!C322/'Daily Prices'!C321-1</f>
        <v>-1.1990272076611741E-2</v>
      </c>
      <c r="D322" s="69">
        <f>'Daily Prices'!D322/'Daily Prices'!D321-1</f>
        <v>6.3096939534144081E-3</v>
      </c>
      <c r="E322" s="69">
        <f>Assumptions!$C$14*C322+Assumptions!$C$15*B322+Assumptions!$C$16*D322</f>
        <v>3.1570767420374011E-3</v>
      </c>
    </row>
    <row r="323" spans="1:5" x14ac:dyDescent="0.25">
      <c r="A323" s="63">
        <f>'Daily Prices'!A323</f>
        <v>42502</v>
      </c>
      <c r="B323" s="36">
        <f>'Daily Prices'!B323/'Daily Prices'!B322-1</f>
        <v>6.8638973356516253E-4</v>
      </c>
      <c r="C323" s="36">
        <f>'Daily Prices'!C323/'Daily Prices'!C322-1</f>
        <v>1.3011453888441826E-2</v>
      </c>
      <c r="D323" s="36">
        <f>'Daily Prices'!D323/'Daily Prices'!D322-1</f>
        <v>6.3096939534130758E-3</v>
      </c>
      <c r="E323" s="36">
        <f>Assumptions!$C$14*C323+Assumptions!$C$15*B323+Assumptions!$C$16*D323</f>
        <v>7.3034066614702017E-3</v>
      </c>
    </row>
    <row r="324" spans="1:5" x14ac:dyDescent="0.25">
      <c r="A324" s="60">
        <f>'Daily Prices'!A324</f>
        <v>42503</v>
      </c>
      <c r="B324" s="69">
        <f>'Daily Prices'!B324/'Daily Prices'!B323-1</f>
        <v>-1.1657519788509041E-2</v>
      </c>
      <c r="C324" s="69">
        <f>'Daily Prices'!C324/'Daily Prices'!C323-1</f>
        <v>-5.51718754358832E-3</v>
      </c>
      <c r="D324" s="69">
        <f>'Daily Prices'!D324/'Daily Prices'!D323-1</f>
        <v>6.3096939534128538E-3</v>
      </c>
      <c r="E324" s="69">
        <f>Assumptions!$C$14*C324+Assumptions!$C$15*B324+Assumptions!$C$16*D324</f>
        <v>-3.8112227679641835E-3</v>
      </c>
    </row>
    <row r="325" spans="1:5" x14ac:dyDescent="0.25">
      <c r="A325" s="63">
        <f>'Daily Prices'!A325</f>
        <v>42506</v>
      </c>
      <c r="B325" s="36">
        <f>'Daily Prices'!B325/'Daily Prices'!B324-1</f>
        <v>6.4206653937277647E-3</v>
      </c>
      <c r="C325" s="36">
        <f>'Daily Prices'!C325/'Daily Prices'!C324-1</f>
        <v>1.2228581301885422E-2</v>
      </c>
      <c r="D325" s="36">
        <f>'Daily Prices'!D325/'Daily Prices'!D324-1</f>
        <v>-5.7665077399804421E-3</v>
      </c>
      <c r="E325" s="36">
        <f>Assumptions!$C$14*C325+Assumptions!$C$15*B325+Assumptions!$C$16*D325</f>
        <v>5.0876798168783656E-3</v>
      </c>
    </row>
    <row r="326" spans="1:5" x14ac:dyDescent="0.25">
      <c r="A326" s="60">
        <f>'Daily Prices'!A326</f>
        <v>42507</v>
      </c>
      <c r="B326" s="69">
        <f>'Daily Prices'!B326/'Daily Prices'!B325-1</f>
        <v>4.6925864696181208E-3</v>
      </c>
      <c r="C326" s="69">
        <f>'Daily Prices'!C326/'Daily Prices'!C325-1</f>
        <v>-6.9972402265097156E-3</v>
      </c>
      <c r="D326" s="69">
        <f>'Daily Prices'!D326/'Daily Prices'!D325-1</f>
        <v>3.9446103321270076E-3</v>
      </c>
      <c r="E326" s="69">
        <f>Assumptions!$C$14*C326+Assumptions!$C$15*B326+Assumptions!$C$16*D326</f>
        <v>-2.0773705008034779E-4</v>
      </c>
    </row>
    <row r="327" spans="1:5" x14ac:dyDescent="0.25">
      <c r="A327" s="63">
        <f>'Daily Prices'!A327</f>
        <v>42508</v>
      </c>
      <c r="B327" s="36">
        <f>'Daily Prices'!B327/'Daily Prices'!B326-1</f>
        <v>-2.6771569834416198E-3</v>
      </c>
      <c r="C327" s="36">
        <f>'Daily Prices'!C327/'Daily Prices'!C326-1</f>
        <v>1.3871477884608296E-4</v>
      </c>
      <c r="D327" s="36">
        <f>'Daily Prices'!D327/'Daily Prices'!D326-1</f>
        <v>1.6881473325445207E-3</v>
      </c>
      <c r="E327" s="36">
        <f>Assumptions!$C$14*C327+Assumptions!$C$15*B327+Assumptions!$C$16*D327</f>
        <v>-2.4121698373069666E-4</v>
      </c>
    </row>
    <row r="328" spans="1:5" x14ac:dyDescent="0.25">
      <c r="A328" s="60">
        <f>'Daily Prices'!A328</f>
        <v>42509</v>
      </c>
      <c r="B328" s="69">
        <f>'Daily Prices'!B328/'Daily Prices'!B327-1</f>
        <v>-1.1861296475612737E-2</v>
      </c>
      <c r="C328" s="69">
        <f>'Daily Prices'!C328/'Daily Prices'!C327-1</f>
        <v>-1.2738182917259144E-2</v>
      </c>
      <c r="D328" s="69">
        <f>'Daily Prices'!D328/'Daily Prices'!D327-1</f>
        <v>-1.2672834705824698E-2</v>
      </c>
      <c r="E328" s="69">
        <f>Assumptions!$C$14*C328+Assumptions!$C$15*B328+Assumptions!$C$16*D328</f>
        <v>-1.2455512521334889E-2</v>
      </c>
    </row>
    <row r="329" spans="1:5" x14ac:dyDescent="0.25">
      <c r="A329" s="63">
        <f>'Daily Prices'!A329</f>
        <v>42510</v>
      </c>
      <c r="B329" s="36">
        <f>'Daily Prices'!B329/'Daily Prices'!B328-1</f>
        <v>-3.8512235567951247E-3</v>
      </c>
      <c r="C329" s="36">
        <f>'Daily Prices'!C329/'Daily Prices'!C328-1</f>
        <v>3.7011817370866673E-3</v>
      </c>
      <c r="D329" s="36">
        <f>'Daily Prices'!D329/'Daily Prices'!D328-1</f>
        <v>-7.6269228992470461E-3</v>
      </c>
      <c r="E329" s="36">
        <f>Assumptions!$C$14*C329+Assumptions!$C$15*B329+Assumptions!$C$16*D329</f>
        <v>-1.9629712419779841E-3</v>
      </c>
    </row>
    <row r="330" spans="1:5" x14ac:dyDescent="0.25">
      <c r="A330" s="60">
        <f>'Daily Prices'!A330</f>
        <v>42513</v>
      </c>
      <c r="B330" s="69">
        <f>'Daily Prices'!B330/'Daily Prices'!B329-1</f>
        <v>-2.8274556456234778E-3</v>
      </c>
      <c r="C330" s="69">
        <f>'Daily Prices'!C330/'Daily Prices'!C329-1</f>
        <v>-5.1509756695199416E-3</v>
      </c>
      <c r="D330" s="69">
        <f>'Daily Prices'!D330/'Daily Prices'!D329-1</f>
        <v>-7.5063192734348139E-3</v>
      </c>
      <c r="E330" s="69">
        <f>Assumptions!$C$14*C330+Assumptions!$C$15*B330+Assumptions!$C$16*D330</f>
        <v>-5.1605227435254641E-3</v>
      </c>
    </row>
    <row r="331" spans="1:5" x14ac:dyDescent="0.25">
      <c r="A331" s="63">
        <f>'Daily Prices'!A331</f>
        <v>42514</v>
      </c>
      <c r="B331" s="36">
        <f>'Daily Prices'!B331/'Daily Prices'!B330-1</f>
        <v>2.9769690166925322E-3</v>
      </c>
      <c r="C331" s="36">
        <f>'Daily Prices'!C331/'Daily Prices'!C330-1</f>
        <v>-3.7306496853465321E-3</v>
      </c>
      <c r="D331" s="36">
        <f>'Daily Prices'!D331/'Daily Prices'!D330-1</f>
        <v>-5.8159577686422992E-4</v>
      </c>
      <c r="E331" s="36">
        <f>Assumptions!$C$14*C331+Assumptions!$C$15*B331+Assumptions!$C$16*D331</f>
        <v>-7.7364790219012223E-4</v>
      </c>
    </row>
    <row r="332" spans="1:5" x14ac:dyDescent="0.25">
      <c r="A332" s="60">
        <f>'Daily Prices'!A332</f>
        <v>42515</v>
      </c>
      <c r="B332" s="69">
        <f>'Daily Prices'!B332/'Daily Prices'!B331-1</f>
        <v>2.2750022030809891E-2</v>
      </c>
      <c r="C332" s="69">
        <f>'Daily Prices'!C332/'Daily Prices'!C331-1</f>
        <v>-1.9690617954741696E-2</v>
      </c>
      <c r="D332" s="69">
        <f>'Daily Prices'!D332/'Daily Prices'!D331-1</f>
        <v>2.3519059519200303E-2</v>
      </c>
      <c r="E332" s="69">
        <f>Assumptions!$C$14*C332+Assumptions!$C$15*B332+Assumptions!$C$16*D332</f>
        <v>6.0044772831063789E-3</v>
      </c>
    </row>
    <row r="333" spans="1:5" x14ac:dyDescent="0.25">
      <c r="A333" s="63">
        <f>'Daily Prices'!A333</f>
        <v>42516</v>
      </c>
      <c r="B333" s="36">
        <f>'Daily Prices'!B333/'Daily Prices'!B332-1</f>
        <v>1.8759198289721946E-2</v>
      </c>
      <c r="C333" s="36">
        <f>'Daily Prices'!C333/'Daily Prices'!C332-1</f>
        <v>-2.4967925519016054E-3</v>
      </c>
      <c r="D333" s="36">
        <f>'Daily Prices'!D333/'Daily Prices'!D332-1</f>
        <v>2.3753519124781075E-2</v>
      </c>
      <c r="E333" s="36">
        <f>Assumptions!$C$14*C333+Assumptions!$C$15*B333+Assumptions!$C$16*D333</f>
        <v>1.1755098203590265E-2</v>
      </c>
    </row>
    <row r="334" spans="1:5" x14ac:dyDescent="0.25">
      <c r="A334" s="60">
        <f>'Daily Prices'!A334</f>
        <v>42517</v>
      </c>
      <c r="B334" s="69">
        <f>'Daily Prices'!B334/'Daily Prices'!B333-1</f>
        <v>1.0881916115339507E-2</v>
      </c>
      <c r="C334" s="69">
        <f>'Daily Prices'!C334/'Daily Prices'!C333-1</f>
        <v>-5.8936973731226194E-3</v>
      </c>
      <c r="D334" s="69">
        <f>'Daily Prices'!D334/'Daily Prices'!D333-1</f>
        <v>1.3696145327836362E-2</v>
      </c>
      <c r="E334" s="69">
        <f>Assumptions!$C$14*C334+Assumptions!$C$15*B334+Assumptions!$C$16*D334</f>
        <v>5.015939483703713E-3</v>
      </c>
    </row>
    <row r="335" spans="1:5" x14ac:dyDescent="0.25">
      <c r="A335" s="63">
        <f>'Daily Prices'!A335</f>
        <v>42520</v>
      </c>
      <c r="B335" s="36">
        <f>'Daily Prices'!B335/'Daily Prices'!B334-1</f>
        <v>2.7013236485877723E-3</v>
      </c>
      <c r="C335" s="36">
        <f>'Daily Prices'!C335/'Daily Prices'!C334-1</f>
        <v>0</v>
      </c>
      <c r="D335" s="36">
        <f>'Daily Prices'!D335/'Daily Prices'!D334-1</f>
        <v>5.4521555675830502E-3</v>
      </c>
      <c r="E335" s="36">
        <f>Assumptions!$C$14*C335+Assumptions!$C$15*B335+Assumptions!$C$16*D335</f>
        <v>2.4460437648512467E-3</v>
      </c>
    </row>
    <row r="336" spans="1:5" x14ac:dyDescent="0.25">
      <c r="A336" s="60">
        <f>'Daily Prices'!A336</f>
        <v>42521</v>
      </c>
      <c r="B336" s="69">
        <f>'Daily Prices'!B336/'Daily Prices'!B335-1</f>
        <v>-2.1567336187026109E-3</v>
      </c>
      <c r="C336" s="69">
        <f>'Daily Prices'!C336/'Daily Prices'!C335-1</f>
        <v>-8.5493039537853921E-4</v>
      </c>
      <c r="D336" s="69">
        <f>'Daily Prices'!D336/'Daily Prices'!D335-1</f>
        <v>8.3514049739308316E-3</v>
      </c>
      <c r="E336" s="69">
        <f>Assumptions!$C$14*C336+Assumptions!$C$15*B336+Assumptions!$C$16*D336</f>
        <v>1.5164292484170505E-3</v>
      </c>
    </row>
    <row r="337" spans="1:5" x14ac:dyDescent="0.25">
      <c r="A337" s="63">
        <f>'Daily Prices'!A337</f>
        <v>42522</v>
      </c>
      <c r="B337" s="36">
        <f>'Daily Prices'!B337/'Daily Prices'!B336-1</f>
        <v>1.7237913961172247E-3</v>
      </c>
      <c r="C337" s="36">
        <f>'Daily Prices'!C337/'Daily Prices'!C336-1</f>
        <v>7.0745125203526271E-3</v>
      </c>
      <c r="D337" s="36">
        <f>'Daily Prices'!D337/'Daily Prices'!D336-1</f>
        <v>-3.1032784670562696E-2</v>
      </c>
      <c r="E337" s="36">
        <f>Assumptions!$C$14*C337+Assumptions!$C$15*B337+Assumptions!$C$16*D337</f>
        <v>-5.9628929741925903E-3</v>
      </c>
    </row>
    <row r="338" spans="1:5" x14ac:dyDescent="0.25">
      <c r="A338" s="60">
        <f>'Daily Prices'!A338</f>
        <v>42527</v>
      </c>
      <c r="B338" s="69">
        <f>'Daily Prices'!B338/'Daily Prices'!B337-1</f>
        <v>2.3777856721194368E-3</v>
      </c>
      <c r="C338" s="69">
        <f>'Daily Prices'!C338/'Daily Prices'!C337-1</f>
        <v>1.4675092067905959E-2</v>
      </c>
      <c r="D338" s="69">
        <f>'Daily Prices'!D338/'Daily Prices'!D337-1</f>
        <v>3.3807669128295581E-2</v>
      </c>
      <c r="E338" s="69">
        <f>Assumptions!$C$14*C338+Assumptions!$C$15*B338+Assumptions!$C$16*D338</f>
        <v>1.672567326728689E-2</v>
      </c>
    </row>
    <row r="339" spans="1:5" x14ac:dyDescent="0.25">
      <c r="A339" s="63">
        <f>'Daily Prices'!A339</f>
        <v>42530</v>
      </c>
      <c r="B339" s="36">
        <f>'Daily Prices'!B339/'Daily Prices'!B338-1</f>
        <v>-5.2245452797039516E-4</v>
      </c>
      <c r="C339" s="36">
        <f>'Daily Prices'!C339/'Daily Prices'!C338-1</f>
        <v>1.4239495590615547E-2</v>
      </c>
      <c r="D339" s="36">
        <f>'Daily Prices'!D339/'Daily Prices'!D338-1</f>
        <v>-2.3751642951562735E-3</v>
      </c>
      <c r="E339" s="36">
        <f>Assumptions!$C$14*C339+Assumptions!$C$15*B339+Assumptions!$C$16*D339</f>
        <v>4.8265125893082184E-3</v>
      </c>
    </row>
    <row r="340" spans="1:5" x14ac:dyDescent="0.25">
      <c r="A340" s="60">
        <f>'Daily Prices'!A340</f>
        <v>42531</v>
      </c>
      <c r="B340" s="69">
        <f>'Daily Prices'!B340/'Daily Prices'!B339-1</f>
        <v>-4.7718045424619548E-3</v>
      </c>
      <c r="C340" s="69">
        <f>'Daily Prices'!C340/'Daily Prices'!C339-1</f>
        <v>1.199441832158521E-2</v>
      </c>
      <c r="D340" s="69">
        <f>'Daily Prices'!D340/'Daily Prices'!D339-1</f>
        <v>-2.3751642951568286E-3</v>
      </c>
      <c r="E340" s="69">
        <f>Assumptions!$C$14*C340+Assumptions!$C$15*B340+Assumptions!$C$16*D340</f>
        <v>2.6536766773484492E-3</v>
      </c>
    </row>
    <row r="341" spans="1:5" x14ac:dyDescent="0.25">
      <c r="A341" s="63">
        <f>'Daily Prices'!A341</f>
        <v>42534</v>
      </c>
      <c r="B341" s="36">
        <f>'Daily Prices'!B341/'Daily Prices'!B340-1</f>
        <v>-8.972152088827956E-3</v>
      </c>
      <c r="C341" s="36">
        <f>'Daily Prices'!C341/'Daily Prices'!C340-1</f>
        <v>8.4716735337293514E-3</v>
      </c>
      <c r="D341" s="36">
        <f>'Daily Prices'!D341/'Daily Prices'!D340-1</f>
        <v>-2.3751642951586049E-3</v>
      </c>
      <c r="E341" s="36">
        <f>Assumptions!$C$14*C341+Assumptions!$C$15*B341+Assumptions!$C$16*D341</f>
        <v>-1.5525501704227382E-5</v>
      </c>
    </row>
    <row r="342" spans="1:5" x14ac:dyDescent="0.25">
      <c r="A342" s="60">
        <f>'Daily Prices'!A342</f>
        <v>42535</v>
      </c>
      <c r="B342" s="69">
        <f>'Daily Prices'!B342/'Daily Prices'!B341-1</f>
        <v>-4.0156428229742858E-5</v>
      </c>
      <c r="C342" s="69">
        <f>'Daily Prices'!C342/'Daily Prices'!C341-1</f>
        <v>7.3448517713388117E-3</v>
      </c>
      <c r="D342" s="69">
        <f>'Daily Prices'!D342/'Daily Prices'!D341-1</f>
        <v>5.7683291781500667E-3</v>
      </c>
      <c r="E342" s="69">
        <f>Assumptions!$C$14*C342+Assumptions!$C$15*B342+Assumptions!$C$16*D342</f>
        <v>4.6563925335116226E-3</v>
      </c>
    </row>
    <row r="343" spans="1:5" x14ac:dyDescent="0.25">
      <c r="A343" s="63">
        <f>'Daily Prices'!A343</f>
        <v>42536</v>
      </c>
      <c r="B343" s="36">
        <f>'Daily Prices'!B343/'Daily Prices'!B342-1</f>
        <v>1.2525899094966597E-2</v>
      </c>
      <c r="C343" s="36">
        <f>'Daily Prices'!C343/'Daily Prices'!C342-1</f>
        <v>-6.2802520821325647E-3</v>
      </c>
      <c r="D343" s="36">
        <f>'Daily Prices'!D343/'Daily Prices'!D342-1</f>
        <v>1.7933263775591346E-2</v>
      </c>
      <c r="E343" s="36">
        <f>Assumptions!$C$14*C343+Assumptions!$C$15*B343+Assumptions!$C$16*D343</f>
        <v>6.6256480283143574E-3</v>
      </c>
    </row>
    <row r="344" spans="1:5" x14ac:dyDescent="0.25">
      <c r="A344" s="60">
        <f>'Daily Prices'!A344</f>
        <v>42537</v>
      </c>
      <c r="B344" s="69">
        <f>'Daily Prices'!B344/'Daily Prices'!B343-1</f>
        <v>-7.5161806667131126E-3</v>
      </c>
      <c r="C344" s="69">
        <f>'Daily Prices'!C344/'Daily Prices'!C343-1</f>
        <v>2.4796765285015843E-2</v>
      </c>
      <c r="D344" s="69">
        <f>'Daily Prices'!D344/'Daily Prices'!D343-1</f>
        <v>-4.829625698658746E-3</v>
      </c>
      <c r="E344" s="69">
        <f>Assumptions!$C$14*C344+Assumptions!$C$15*B344+Assumptions!$C$16*D344</f>
        <v>6.2149642043947814E-3</v>
      </c>
    </row>
    <row r="345" spans="1:5" x14ac:dyDescent="0.25">
      <c r="A345" s="63">
        <f>'Daily Prices'!A345</f>
        <v>42538</v>
      </c>
      <c r="B345" s="36">
        <f>'Daily Prices'!B345/'Daily Prices'!B344-1</f>
        <v>3.786927729057421E-3</v>
      </c>
      <c r="C345" s="36">
        <f>'Daily Prices'!C345/'Daily Prices'!C344-1</f>
        <v>-1.9125523367054309E-2</v>
      </c>
      <c r="D345" s="36">
        <f>'Daily Prices'!D345/'Daily Prices'!D344-1</f>
        <v>4.4079670241048419E-4</v>
      </c>
      <c r="E345" s="36">
        <f>Assumptions!$C$14*C345+Assumptions!$C$15*B345+Assumptions!$C$16*D345</f>
        <v>-6.3818920173813517E-3</v>
      </c>
    </row>
    <row r="346" spans="1:5" x14ac:dyDescent="0.25">
      <c r="A346" s="60">
        <f>'Daily Prices'!A346</f>
        <v>42541</v>
      </c>
      <c r="B346" s="69">
        <f>'Daily Prices'!B346/'Daily Prices'!B345-1</f>
        <v>9.0517094063637948E-3</v>
      </c>
      <c r="C346" s="69">
        <f>'Daily Prices'!C346/'Daily Prices'!C345-1</f>
        <v>1.2702718056090134E-5</v>
      </c>
      <c r="D346" s="69">
        <f>'Daily Prices'!D346/'Daily Prices'!D345-1</f>
        <v>8.2188483295793091E-3</v>
      </c>
      <c r="E346" s="69">
        <f>Assumptions!$C$14*C346+Assumptions!$C$15*B346+Assumptions!$C$16*D346</f>
        <v>5.1862484080053665E-3</v>
      </c>
    </row>
    <row r="347" spans="1:5" x14ac:dyDescent="0.25">
      <c r="A347" s="63">
        <f>'Daily Prices'!A347</f>
        <v>42542</v>
      </c>
      <c r="B347" s="36">
        <f>'Daily Prices'!B347/'Daily Prices'!B346-1</f>
        <v>-2.0151174753190171E-3</v>
      </c>
      <c r="C347" s="36">
        <f>'Daily Prices'!C347/'Daily Prices'!C346-1</f>
        <v>-4.6056006265368099E-3</v>
      </c>
      <c r="D347" s="36">
        <f>'Daily Prices'!D347/'Daily Prices'!D346-1</f>
        <v>-2.5240036154646761E-3</v>
      </c>
      <c r="E347" s="36">
        <f>Assumptions!$C$14*C347+Assumptions!$C$15*B347+Assumptions!$C$16*D347</f>
        <v>-3.2039765778498321E-3</v>
      </c>
    </row>
    <row r="348" spans="1:5" x14ac:dyDescent="0.25">
      <c r="A348" s="60">
        <f>'Daily Prices'!A348</f>
        <v>42543</v>
      </c>
      <c r="B348" s="69">
        <f>'Daily Prices'!B348/'Daily Prices'!B347-1</f>
        <v>-1.7577438818353608E-3</v>
      </c>
      <c r="C348" s="69">
        <f>'Daily Prices'!C348/'Daily Prices'!C347-1</f>
        <v>-9.931563305882074E-3</v>
      </c>
      <c r="D348" s="69">
        <f>'Daily Prices'!D348/'Daily Prices'!D347-1</f>
        <v>-3.7848997247345029E-3</v>
      </c>
      <c r="E348" s="69">
        <f>Assumptions!$C$14*C348+Assumptions!$C$15*B348+Assumptions!$C$16*D348</f>
        <v>-5.6354184043237885E-3</v>
      </c>
    </row>
    <row r="349" spans="1:5" x14ac:dyDescent="0.25">
      <c r="A349" s="63">
        <f>'Daily Prices'!A349</f>
        <v>42544</v>
      </c>
      <c r="B349" s="36">
        <f>'Daily Prices'!B349/'Daily Prices'!B348-1</f>
        <v>8.8385673428441613E-3</v>
      </c>
      <c r="C349" s="36">
        <f>'Daily Prices'!C349/'Daily Prices'!C348-1</f>
        <v>-4.5733727528468604E-3</v>
      </c>
      <c r="D349" s="36">
        <f>'Daily Prices'!D349/'Daily Prices'!D348-1</f>
        <v>7.2874945563681237E-3</v>
      </c>
      <c r="E349" s="36">
        <f>Assumptions!$C$14*C349+Assumptions!$C$15*B349+Assumptions!$C$16*D349</f>
        <v>3.0084694686249411E-3</v>
      </c>
    </row>
    <row r="350" spans="1:5" x14ac:dyDescent="0.25">
      <c r="A350" s="60">
        <f>'Daily Prices'!A350</f>
        <v>42545</v>
      </c>
      <c r="B350" s="69">
        <f>'Daily Prices'!B350/'Daily Prices'!B349-1</f>
        <v>-2.2387418515959157E-2</v>
      </c>
      <c r="C350" s="69">
        <f>'Daily Prices'!C350/'Daily Prices'!C349-1</f>
        <v>5.0556829288419092E-2</v>
      </c>
      <c r="D350" s="69">
        <f>'Daily Prices'!D350/'Daily Prices'!D349-1</f>
        <v>-2.7631416413581023E-2</v>
      </c>
      <c r="E350" s="69">
        <f>Assumptions!$C$14*C350+Assumptions!$C$15*B350+Assumptions!$C$16*D350</f>
        <v>5.2170812365055844E-3</v>
      </c>
    </row>
    <row r="351" spans="1:5" x14ac:dyDescent="0.25">
      <c r="A351" s="63">
        <f>'Daily Prices'!A351</f>
        <v>42548</v>
      </c>
      <c r="B351" s="36">
        <f>'Daily Prices'!B351/'Daily Prices'!B350-1</f>
        <v>1.9888088777397783E-4</v>
      </c>
      <c r="C351" s="36">
        <f>'Daily Prices'!C351/'Daily Prices'!C350-1</f>
        <v>8.3161888528628936E-3</v>
      </c>
      <c r="D351" s="36">
        <f>'Daily Prices'!D351/'Daily Prices'!D350-1</f>
        <v>7.1271497533751393E-3</v>
      </c>
      <c r="E351" s="36">
        <f>Assumptions!$C$14*C351+Assumptions!$C$15*B351+Assumptions!$C$16*D351</f>
        <v>5.5242847334898929E-3</v>
      </c>
    </row>
    <row r="352" spans="1:5" x14ac:dyDescent="0.25">
      <c r="A352" s="60">
        <f>'Daily Prices'!A352</f>
        <v>42549</v>
      </c>
      <c r="B352" s="69">
        <f>'Daily Prices'!B352/'Daily Prices'!B351-1</f>
        <v>4.6051654814460719E-3</v>
      </c>
      <c r="C352" s="69">
        <f>'Daily Prices'!C352/'Daily Prices'!C351-1</f>
        <v>-1.332746592346179E-2</v>
      </c>
      <c r="D352" s="69">
        <f>'Daily Prices'!D352/'Daily Prices'!D351-1</f>
        <v>3.6079492320875151E-3</v>
      </c>
      <c r="E352" s="69">
        <f>Assumptions!$C$14*C352+Assumptions!$C$15*B352+Assumptions!$C$16*D352</f>
        <v>-2.8670519553246404E-3</v>
      </c>
    </row>
    <row r="353" spans="1:5" x14ac:dyDescent="0.25">
      <c r="A353" s="63">
        <f>'Daily Prices'!A353</f>
        <v>42550</v>
      </c>
      <c r="B353" s="36">
        <f>'Daily Prices'!B353/'Daily Prices'!B352-1</f>
        <v>8.1373670806856868E-3</v>
      </c>
      <c r="C353" s="36">
        <f>'Daily Prices'!C353/'Daily Prices'!C352-1</f>
        <v>3.563831129163475E-3</v>
      </c>
      <c r="D353" s="36">
        <f>'Daily Prices'!D353/'Daily Prices'!D352-1</f>
        <v>1.0347211236963139E-2</v>
      </c>
      <c r="E353" s="36">
        <f>Assumptions!$C$14*C353+Assumptions!$C$15*B353+Assumptions!$C$16*D353</f>
        <v>6.9709059469600376E-3</v>
      </c>
    </row>
    <row r="354" spans="1:5" x14ac:dyDescent="0.25">
      <c r="A354" s="60">
        <f>'Daily Prices'!A354</f>
        <v>42551</v>
      </c>
      <c r="B354" s="69">
        <f>'Daily Prices'!B354/'Daily Prices'!B353-1</f>
        <v>9.6980634912207098E-3</v>
      </c>
      <c r="C354" s="69">
        <f>'Daily Prices'!C354/'Daily Prices'!C353-1</f>
        <v>9.1172608354805895E-4</v>
      </c>
      <c r="D354" s="69">
        <f>'Daily Prices'!D354/'Daily Prices'!D353-1</f>
        <v>1.2759194598629175E-2</v>
      </c>
      <c r="E354" s="69">
        <f>Assumptions!$C$14*C354+Assumptions!$C$15*B354+Assumptions!$C$16*D354</f>
        <v>7.101867860374189E-3</v>
      </c>
    </row>
    <row r="355" spans="1:5" x14ac:dyDescent="0.25">
      <c r="A355" s="63">
        <f>'Daily Prices'!A355</f>
        <v>42552</v>
      </c>
      <c r="B355" s="36">
        <f>'Daily Prices'!B355/'Daily Prices'!B354-1</f>
        <v>5.377463173692032E-3</v>
      </c>
      <c r="C355" s="36">
        <f>'Daily Prices'!C355/'Daily Prices'!C354-1</f>
        <v>9.9368797789336494E-3</v>
      </c>
      <c r="D355" s="36">
        <f>'Daily Prices'!D355/'Daily Prices'!D354-1</f>
        <v>4.1980704139530367E-3</v>
      </c>
      <c r="E355" s="36">
        <f>Assumptions!$C$14*C355+Assumptions!$C$15*B355+Assumptions!$C$16*D355</f>
        <v>6.8474119878669804E-3</v>
      </c>
    </row>
    <row r="356" spans="1:5" x14ac:dyDescent="0.25">
      <c r="A356" s="60">
        <f>'Daily Prices'!A356</f>
        <v>42555</v>
      </c>
      <c r="B356" s="69">
        <f>'Daily Prices'!B356/'Daily Prices'!B355-1</f>
        <v>4.930942854479925E-3</v>
      </c>
      <c r="C356" s="69">
        <f>'Daily Prices'!C356/'Daily Prices'!C355-1</f>
        <v>8.8952106614637039E-3</v>
      </c>
      <c r="D356" s="69">
        <f>'Daily Prices'!D356/'Daily Prices'!D355-1</f>
        <v>4.1980704139519265E-3</v>
      </c>
      <c r="E356" s="69">
        <f>Assumptions!$C$14*C356+Assumptions!$C$15*B356+Assumptions!$C$16*D356</f>
        <v>6.296788245115037E-3</v>
      </c>
    </row>
    <row r="357" spans="1:5" x14ac:dyDescent="0.25">
      <c r="A357" s="63">
        <f>'Daily Prices'!A357</f>
        <v>42558</v>
      </c>
      <c r="B357" s="36">
        <f>'Daily Prices'!B357/'Daily Prices'!B356-1</f>
        <v>-2.8326067607177263E-3</v>
      </c>
      <c r="C357" s="36">
        <f>'Daily Prices'!C357/'Daily Prices'!C356-1</f>
        <v>7.4834048441130285E-3</v>
      </c>
      <c r="D357" s="36">
        <f>'Daily Prices'!D357/'Daily Prices'!D356-1</f>
        <v>4.1980704139517044E-3</v>
      </c>
      <c r="E357" s="36">
        <f>Assumptions!$C$14*C357+Assumptions!$C$15*B357+Assumptions!$C$16*D357</f>
        <v>3.4030010336154048E-3</v>
      </c>
    </row>
    <row r="358" spans="1:5" x14ac:dyDescent="0.25">
      <c r="A358" s="60">
        <f>'Daily Prices'!A358</f>
        <v>42562</v>
      </c>
      <c r="B358" s="69">
        <f>'Daily Prices'!B358/'Daily Prices'!B357-1</f>
        <v>1.56314966569846E-2</v>
      </c>
      <c r="C358" s="69">
        <f>'Daily Prices'!C358/'Daily Prices'!C357-1</f>
        <v>-4.7997661719569873E-3</v>
      </c>
      <c r="D358" s="69">
        <f>'Daily Prices'!D358/'Daily Prices'!D357-1</f>
        <v>1.7258989228818855E-2</v>
      </c>
      <c r="E358" s="69">
        <f>Assumptions!$C$14*C358+Assumptions!$C$15*B358+Assumptions!$C$16*D358</f>
        <v>7.947239296958241E-3</v>
      </c>
    </row>
    <row r="359" spans="1:5" x14ac:dyDescent="0.25">
      <c r="A359" s="63">
        <f>'Daily Prices'!A359</f>
        <v>42563</v>
      </c>
      <c r="B359" s="36">
        <f>'Daily Prices'!B359/'Daily Prices'!B358-1</f>
        <v>6.5679239894465002E-3</v>
      </c>
      <c r="C359" s="36">
        <f>'Daily Prices'!C359/'Daily Prices'!C358-1</f>
        <v>-1.3065463849979975E-2</v>
      </c>
      <c r="D359" s="36">
        <f>'Daily Prices'!D359/'Daily Prices'!D358-1</f>
        <v>1.7258989228817745E-2</v>
      </c>
      <c r="E359" s="36">
        <f>Assumptions!$C$14*C359+Assumptions!$C$15*B359+Assumptions!$C$16*D359</f>
        <v>1.9218884254872835E-3</v>
      </c>
    </row>
    <row r="360" spans="1:5" x14ac:dyDescent="0.25">
      <c r="A360" s="60">
        <f>'Daily Prices'!A360</f>
        <v>42564</v>
      </c>
      <c r="B360" s="69">
        <f>'Daily Prices'!B360/'Daily Prices'!B359-1</f>
        <v>2.5316328240587715E-4</v>
      </c>
      <c r="C360" s="69">
        <f>'Daily Prices'!C360/'Daily Prices'!C359-1</f>
        <v>8.8930098740824803E-4</v>
      </c>
      <c r="D360" s="69">
        <f>'Daily Prices'!D360/'Daily Prices'!D359-1</f>
        <v>-1.1600154399267648E-2</v>
      </c>
      <c r="E360" s="69">
        <f>Assumptions!$C$14*C360+Assumptions!$C$15*B360+Assumptions!$C$16*D360</f>
        <v>-3.0483769400952319E-3</v>
      </c>
    </row>
    <row r="361" spans="1:5" x14ac:dyDescent="0.25">
      <c r="A361" s="63">
        <f>'Daily Prices'!A361</f>
        <v>42565</v>
      </c>
      <c r="B361" s="36">
        <f>'Daily Prices'!B361/'Daily Prices'!B360-1</f>
        <v>4.5633355599352665E-3</v>
      </c>
      <c r="C361" s="36">
        <f>'Daily Prices'!C361/'Daily Prices'!C360-1</f>
        <v>-1.7217688931880692E-2</v>
      </c>
      <c r="D361" s="36">
        <f>'Daily Prices'!D361/'Daily Prices'!D360-1</f>
        <v>1.0677167994667558E-2</v>
      </c>
      <c r="E361" s="36">
        <f>Assumptions!$C$14*C361+Assumptions!$C$15*B361+Assumptions!$C$16*D361</f>
        <v>-2.3149245063714299E-3</v>
      </c>
    </row>
    <row r="362" spans="1:5" x14ac:dyDescent="0.25">
      <c r="A362" s="60">
        <f>'Daily Prices'!A362</f>
        <v>42566</v>
      </c>
      <c r="B362" s="69">
        <f>'Daily Prices'!B362/'Daily Prices'!B361-1</f>
        <v>-3.7796000373629957E-3</v>
      </c>
      <c r="C362" s="69">
        <f>'Daily Prices'!C362/'Daily Prices'!C361-1</f>
        <v>6.8714144140855637E-3</v>
      </c>
      <c r="D362" s="69">
        <f>'Daily Prices'!D362/'Daily Prices'!D361-1</f>
        <v>-4.1998531265236005E-3</v>
      </c>
      <c r="E362" s="69">
        <f>Assumptions!$C$14*C362+Assumptions!$C$15*B362+Assumptions!$C$16*D362</f>
        <v>3.5472981646824699E-4</v>
      </c>
    </row>
    <row r="363" spans="1:5" x14ac:dyDescent="0.25">
      <c r="A363" s="63">
        <f>'Daily Prices'!A363</f>
        <v>42569</v>
      </c>
      <c r="B363" s="36">
        <f>'Daily Prices'!B363/'Daily Prices'!B362-1</f>
        <v>-3.2274172399547885E-3</v>
      </c>
      <c r="C363" s="36">
        <f>'Daily Prices'!C363/'Daily Prices'!C362-1</f>
        <v>6.2476231624326584E-3</v>
      </c>
      <c r="D363" s="36">
        <f>'Daily Prices'!D363/'Daily Prices'!D362-1</f>
        <v>-5.8509590087499896E-3</v>
      </c>
      <c r="E363" s="36">
        <f>Assumptions!$C$14*C363+Assumptions!$C$15*B363+Assumptions!$C$16*D363</f>
        <v>-2.2446360963836978E-4</v>
      </c>
    </row>
    <row r="364" spans="1:5" x14ac:dyDescent="0.25">
      <c r="A364" s="60">
        <f>'Daily Prices'!A364</f>
        <v>42570</v>
      </c>
      <c r="B364" s="69">
        <f>'Daily Prices'!B364/'Daily Prices'!B363-1</f>
        <v>1.4762137136505871E-3</v>
      </c>
      <c r="C364" s="69">
        <f>'Daily Prices'!C364/'Daily Prices'!C363-1</f>
        <v>-2.3614385772673385E-3</v>
      </c>
      <c r="D364" s="69">
        <f>'Daily Prices'!D364/'Daily Prices'!D363-1</f>
        <v>6.2757102832959877E-3</v>
      </c>
      <c r="E364" s="69">
        <f>Assumptions!$C$14*C364+Assumptions!$C$15*B364+Assumptions!$C$16*D364</f>
        <v>1.3810017681770369E-3</v>
      </c>
    </row>
    <row r="365" spans="1:5" x14ac:dyDescent="0.25">
      <c r="A365" s="63">
        <f>'Daily Prices'!A365</f>
        <v>42571</v>
      </c>
      <c r="B365" s="36">
        <f>'Daily Prices'!B365/'Daily Prices'!B364-1</f>
        <v>4.616084428965106E-3</v>
      </c>
      <c r="C365" s="36">
        <f>'Daily Prices'!C365/'Daily Prices'!C364-1</f>
        <v>-1.1269192607733292E-2</v>
      </c>
      <c r="D365" s="36">
        <f>'Daily Prices'!D365/'Daily Prices'!D364-1</f>
        <v>5.0810490274522113E-3</v>
      </c>
      <c r="E365" s="36">
        <f>Assumptions!$C$14*C365+Assumptions!$C$15*B365+Assumptions!$C$16*D365</f>
        <v>-1.5985370061681221E-3</v>
      </c>
    </row>
    <row r="366" spans="1:5" x14ac:dyDescent="0.25">
      <c r="A366" s="60">
        <f>'Daily Prices'!A366</f>
        <v>42572</v>
      </c>
      <c r="B366" s="69">
        <f>'Daily Prices'!B366/'Daily Prices'!B365-1</f>
        <v>-7.3567419845829152E-3</v>
      </c>
      <c r="C366" s="69">
        <f>'Daily Prices'!C366/'Daily Prices'!C365-1</f>
        <v>3.8357500776031728E-3</v>
      </c>
      <c r="D366" s="69">
        <f>'Daily Prices'!D366/'Daily Prices'!D365-1</f>
        <v>-1.1108866079366342E-2</v>
      </c>
      <c r="E366" s="69">
        <f>Assumptions!$C$14*C366+Assumptions!$C$15*B366+Assumptions!$C$16*D366</f>
        <v>-4.0053823881435078E-3</v>
      </c>
    </row>
    <row r="367" spans="1:5" x14ac:dyDescent="0.25">
      <c r="A367" s="63">
        <f>'Daily Prices'!A367</f>
        <v>42573</v>
      </c>
      <c r="B367" s="36">
        <f>'Daily Prices'!B367/'Daily Prices'!B366-1</f>
        <v>3.3460216553136135E-3</v>
      </c>
      <c r="C367" s="36">
        <f>'Daily Prices'!C367/'Daily Prices'!C366-1</f>
        <v>6.9304364483491199E-5</v>
      </c>
      <c r="D367" s="36">
        <f>'Daily Prices'!D367/'Daily Prices'!D366-1</f>
        <v>4.7913661421021825E-3</v>
      </c>
      <c r="E367" s="36">
        <f>Assumptions!$C$14*C367+Assumptions!$C$15*B367+Assumptions!$C$16*D367</f>
        <v>2.4689380850181353E-3</v>
      </c>
    </row>
    <row r="368" spans="1:5" x14ac:dyDescent="0.25">
      <c r="A368" s="60">
        <f>'Daily Prices'!A368</f>
        <v>42576</v>
      </c>
      <c r="B368" s="69">
        <f>'Daily Prices'!B368/'Daily Prices'!B367-1</f>
        <v>1.0505969807835358E-2</v>
      </c>
      <c r="C368" s="69">
        <f>'Daily Prices'!C368/'Daily Prices'!C367-1</f>
        <v>-2.2429394733120001E-3</v>
      </c>
      <c r="D368" s="69">
        <f>'Daily Prices'!D368/'Daily Prices'!D367-1</f>
        <v>1.305292953776882E-2</v>
      </c>
      <c r="E368" s="69">
        <f>Assumptions!$C$14*C368+Assumptions!$C$15*B368+Assumptions!$C$16*D368</f>
        <v>6.1704940143564539E-3</v>
      </c>
    </row>
    <row r="369" spans="1:5" x14ac:dyDescent="0.25">
      <c r="A369" s="63">
        <f>'Daily Prices'!A369</f>
        <v>42577</v>
      </c>
      <c r="B369" s="36">
        <f>'Daily Prices'!B369/'Daily Prices'!B368-1</f>
        <v>-4.2291711009726507E-3</v>
      </c>
      <c r="C369" s="36">
        <f>'Daily Prices'!C369/'Daily Prices'!C368-1</f>
        <v>6.7001256972356593E-3</v>
      </c>
      <c r="D369" s="36">
        <f>'Daily Prices'!D369/'Daily Prices'!D368-1</f>
        <v>-6.1784152906745327E-3</v>
      </c>
      <c r="E369" s="36">
        <f>Assumptions!$C$14*C369+Assumptions!$C$15*B369+Assumptions!$C$16*D369</f>
        <v>-4.4222563859989115E-4</v>
      </c>
    </row>
    <row r="370" spans="1:5" x14ac:dyDescent="0.25">
      <c r="A370" s="60">
        <f>'Daily Prices'!A370</f>
        <v>42578</v>
      </c>
      <c r="B370" s="69">
        <f>'Daily Prices'!B370/'Daily Prices'!B369-1</f>
        <v>1.7089330624395771E-3</v>
      </c>
      <c r="C370" s="69">
        <f>'Daily Prices'!C370/'Daily Prices'!C369-1</f>
        <v>8.6897630082072297E-4</v>
      </c>
      <c r="D370" s="69">
        <f>'Daily Prices'!D370/'Daily Prices'!D369-1</f>
        <v>8.1618555951428196E-3</v>
      </c>
      <c r="E370" s="69">
        <f>Assumptions!$C$14*C370+Assumptions!$C$15*B370+Assumptions!$C$16*D370</f>
        <v>3.3088271176030079E-3</v>
      </c>
    </row>
    <row r="371" spans="1:5" x14ac:dyDescent="0.25">
      <c r="A371" s="63">
        <f>'Daily Prices'!A371</f>
        <v>42579</v>
      </c>
      <c r="B371" s="36">
        <f>'Daily Prices'!B371/'Daily Prices'!B370-1</f>
        <v>6.5760715778038215E-3</v>
      </c>
      <c r="C371" s="36">
        <f>'Daily Prices'!C371/'Daily Prices'!C370-1</f>
        <v>7.4220301259306787E-3</v>
      </c>
      <c r="D371" s="36">
        <f>'Daily Prices'!D371/'Daily Prices'!D370-1</f>
        <v>3.1132988346165291E-3</v>
      </c>
      <c r="E371" s="36">
        <f>Assumptions!$C$14*C371+Assumptions!$C$15*B371+Assumptions!$C$16*D371</f>
        <v>5.8756231740983763E-3</v>
      </c>
    </row>
    <row r="372" spans="1:5" x14ac:dyDescent="0.25">
      <c r="A372" s="60">
        <f>'Daily Prices'!A372</f>
        <v>42580</v>
      </c>
      <c r="B372" s="69">
        <f>'Daily Prices'!B372/'Daily Prices'!B371-1</f>
        <v>-5.5571665682333515E-3</v>
      </c>
      <c r="C372" s="69">
        <f>'Daily Prices'!C372/'Daily Prices'!C371-1</f>
        <v>-2.6042790863293197E-3</v>
      </c>
      <c r="D372" s="69">
        <f>'Daily Prices'!D372/'Daily Prices'!D371-1</f>
        <v>-5.3484800370678931E-3</v>
      </c>
      <c r="E372" s="69">
        <f>Assumptions!$C$14*C372+Assumptions!$C$15*B372+Assumptions!$C$16*D372</f>
        <v>-4.3134056161221014E-3</v>
      </c>
    </row>
    <row r="373" spans="1:5" x14ac:dyDescent="0.25">
      <c r="A373" s="63">
        <f>'Daily Prices'!A373</f>
        <v>42583</v>
      </c>
      <c r="B373" s="36">
        <f>'Daily Prices'!B373/'Daily Prices'!B372-1</f>
        <v>-1.7374961945483269E-3</v>
      </c>
      <c r="C373" s="36">
        <f>'Daily Prices'!C373/'Daily Prices'!C372-1</f>
        <v>4.470414556630331E-3</v>
      </c>
      <c r="D373" s="36">
        <f>'Daily Prices'!D373/'Daily Prices'!D372-1</f>
        <v>1.8253604874394203E-3</v>
      </c>
      <c r="E373" s="36">
        <f>Assumptions!$C$14*C373+Assumptions!$C$15*B373+Assumptions!$C$16*D373</f>
        <v>1.8145251105194603E-3</v>
      </c>
    </row>
    <row r="374" spans="1:5" x14ac:dyDescent="0.25">
      <c r="A374" s="60">
        <f>'Daily Prices'!A374</f>
        <v>42584</v>
      </c>
      <c r="B374" s="69">
        <f>'Daily Prices'!B374/'Daily Prices'!B373-1</f>
        <v>-7.6455766357463872E-4</v>
      </c>
      <c r="C374" s="69">
        <f>'Daily Prices'!C374/'Daily Prices'!C373-1</f>
        <v>9.6489914896524809E-3</v>
      </c>
      <c r="D374" s="69">
        <f>'Daily Prices'!D374/'Daily Prices'!D373-1</f>
        <v>1.8253604874389762E-3</v>
      </c>
      <c r="E374" s="69">
        <f>Assumptions!$C$14*C374+Assumptions!$C$15*B374+Assumptions!$C$16*D374</f>
        <v>4.1778374430202934E-3</v>
      </c>
    </row>
    <row r="375" spans="1:5" x14ac:dyDescent="0.25">
      <c r="A375" s="63">
        <f>'Daily Prices'!A375</f>
        <v>42585</v>
      </c>
      <c r="B375" s="36">
        <f>'Daily Prices'!B375/'Daily Prices'!B374-1</f>
        <v>-1.0156634458723279E-2</v>
      </c>
      <c r="C375" s="36">
        <f>'Daily Prices'!C375/'Daily Prices'!C374-1</f>
        <v>-1.4742417961127741E-3</v>
      </c>
      <c r="D375" s="36">
        <f>'Daily Prices'!D375/'Daily Prices'!D374-1</f>
        <v>1.8253604874409746E-3</v>
      </c>
      <c r="E375" s="36">
        <f>Assumptions!$C$14*C375+Assumptions!$C$15*B375+Assumptions!$C$16*D375</f>
        <v>-3.0890789098298012E-3</v>
      </c>
    </row>
    <row r="376" spans="1:5" x14ac:dyDescent="0.25">
      <c r="A376" s="60">
        <f>'Daily Prices'!A376</f>
        <v>42586</v>
      </c>
      <c r="B376" s="69">
        <f>'Daily Prices'!B376/'Daily Prices'!B375-1</f>
        <v>6.0871897870962144E-4</v>
      </c>
      <c r="C376" s="69">
        <f>'Daily Prices'!C376/'Daily Prices'!C375-1</f>
        <v>2.5719179779808421E-3</v>
      </c>
      <c r="D376" s="69">
        <f>'Daily Prices'!D376/'Daily Prices'!D375-1</f>
        <v>1.8253604874396423E-3</v>
      </c>
      <c r="E376" s="69">
        <f>Assumptions!$C$14*C376+Assumptions!$C$15*B376+Assumptions!$C$16*D376</f>
        <v>1.7589910310371159E-3</v>
      </c>
    </row>
    <row r="377" spans="1:5" x14ac:dyDescent="0.25">
      <c r="A377" s="63">
        <f>'Daily Prices'!A377</f>
        <v>42590</v>
      </c>
      <c r="B377" s="36">
        <f>'Daily Prices'!B377/'Daily Prices'!B376-1</f>
        <v>1.6893763055050526E-2</v>
      </c>
      <c r="C377" s="36">
        <f>'Daily Prices'!C377/'Daily Prices'!C376-1</f>
        <v>-1.8811725407459678E-2</v>
      </c>
      <c r="D377" s="36">
        <f>'Daily Prices'!D377/'Daily Prices'!D376-1</f>
        <v>1.8253604874387541E-3</v>
      </c>
      <c r="E377" s="36">
        <f>Assumptions!$C$14*C377+Assumptions!$C$15*B377+Assumptions!$C$16*D377</f>
        <v>-1.9089531002370876E-3</v>
      </c>
    </row>
    <row r="378" spans="1:5" x14ac:dyDescent="0.25">
      <c r="A378" s="60">
        <f>'Daily Prices'!A378</f>
        <v>42591</v>
      </c>
      <c r="B378" s="69">
        <f>'Daily Prices'!B378/'Daily Prices'!B377-1</f>
        <v>-3.4563916633578717E-3</v>
      </c>
      <c r="C378" s="69">
        <f>'Daily Prices'!C378/'Daily Prices'!C377-1</f>
        <v>2.5802376994432663E-3</v>
      </c>
      <c r="D378" s="69">
        <f>'Daily Prices'!D378/'Daily Prices'!D377-1</f>
        <v>1.1691803830138792E-2</v>
      </c>
      <c r="E378" s="69">
        <f>Assumptions!$C$14*C378+Assumptions!$C$15*B378+Assumptions!$C$16*D378</f>
        <v>3.5027187298115824E-3</v>
      </c>
    </row>
    <row r="379" spans="1:5" x14ac:dyDescent="0.25">
      <c r="A379" s="63">
        <f>'Daily Prices'!A379</f>
        <v>42593</v>
      </c>
      <c r="B379" s="36">
        <f>'Daily Prices'!B379/'Daily Prices'!B378-1</f>
        <v>-8.03128769784478E-3</v>
      </c>
      <c r="C379" s="36">
        <f>'Daily Prices'!C379/'Daily Prices'!C378-1</f>
        <v>1.0524696849526283E-2</v>
      </c>
      <c r="D379" s="36">
        <f>'Daily Prices'!D379/'Daily Prices'!D378-1</f>
        <v>1.1691803830140346E-2</v>
      </c>
      <c r="E379" s="36">
        <f>Assumptions!$C$14*C379+Assumptions!$C$15*B379+Assumptions!$C$16*D379</f>
        <v>5.3080335794991832E-3</v>
      </c>
    </row>
    <row r="380" spans="1:5" x14ac:dyDescent="0.25">
      <c r="A380" s="60">
        <f>'Daily Prices'!A380</f>
        <v>42594</v>
      </c>
      <c r="B380" s="69">
        <f>'Daily Prices'!B380/'Daily Prices'!B379-1</f>
        <v>1.0509842208789921E-2</v>
      </c>
      <c r="C380" s="69">
        <f>'Daily Prices'!C380/'Daily Prices'!C379-1</f>
        <v>-1.2202323813348404E-4</v>
      </c>
      <c r="D380" s="69">
        <f>'Daily Prices'!D380/'Daily Prices'!D379-1</f>
        <v>-2.2258596289326693E-2</v>
      </c>
      <c r="E380" s="69">
        <f>Assumptions!$C$14*C380+Assumptions!$C$15*B380+Assumptions!$C$16*D380</f>
        <v>-3.5734355194144249E-3</v>
      </c>
    </row>
    <row r="381" spans="1:5" x14ac:dyDescent="0.25">
      <c r="A381" s="63">
        <f>'Daily Prices'!A381</f>
        <v>42598</v>
      </c>
      <c r="B381" s="36">
        <f>'Daily Prices'!B381/'Daily Prices'!B380-1</f>
        <v>-3.1183842230148029E-3</v>
      </c>
      <c r="C381" s="36">
        <f>'Daily Prices'!C381/'Daily Prices'!C380-1</f>
        <v>-6.931854195827869E-3</v>
      </c>
      <c r="D381" s="36">
        <f>'Daily Prices'!D381/'Daily Prices'!D380-1</f>
        <v>-8.0961034519780872E-3</v>
      </c>
      <c r="E381" s="36">
        <f>Assumptions!$C$14*C381+Assumptions!$C$15*B381+Assumptions!$C$16*D381</f>
        <v>-6.1370879808290146E-3</v>
      </c>
    </row>
    <row r="382" spans="1:5" x14ac:dyDescent="0.25">
      <c r="A382" s="60">
        <f>'Daily Prices'!A382</f>
        <v>42599</v>
      </c>
      <c r="B382" s="69">
        <f>'Daily Prices'!B382/'Daily Prices'!B381-1</f>
        <v>-2.1108435143051274E-3</v>
      </c>
      <c r="C382" s="69">
        <f>'Daily Prices'!C382/'Daily Prices'!C381-1</f>
        <v>-1.0975500478827005E-4</v>
      </c>
      <c r="D382" s="69">
        <f>'Daily Prices'!D382/'Daily Prices'!D381-1</f>
        <v>1.3510100503921763E-3</v>
      </c>
      <c r="E382" s="69">
        <f>Assumptions!$C$14*C382+Assumptions!$C$15*B382+Assumptions!$C$16*D382</f>
        <v>-2.7185204108919341E-4</v>
      </c>
    </row>
    <row r="383" spans="1:5" x14ac:dyDescent="0.25">
      <c r="A383" s="63">
        <f>'Daily Prices'!A383</f>
        <v>42600</v>
      </c>
      <c r="B383" s="36">
        <f>'Daily Prices'!B383/'Daily Prices'!B382-1</f>
        <v>4.2159771500964727E-3</v>
      </c>
      <c r="C383" s="36">
        <f>'Daily Prices'!C383/'Daily Prices'!C382-1</f>
        <v>4.8762844053182874E-3</v>
      </c>
      <c r="D383" s="36">
        <f>'Daily Prices'!D383/'Daily Prices'!D382-1</f>
        <v>8.2552646328770685E-3</v>
      </c>
      <c r="E383" s="36">
        <f>Assumptions!$C$14*C383+Assumptions!$C$15*B383+Assumptions!$C$16*D383</f>
        <v>5.6918862970193771E-3</v>
      </c>
    </row>
    <row r="384" spans="1:5" x14ac:dyDescent="0.25">
      <c r="A384" s="60">
        <f>'Daily Prices'!A384</f>
        <v>42601</v>
      </c>
      <c r="B384" s="69">
        <f>'Daily Prices'!B384/'Daily Prices'!B383-1</f>
        <v>-1.651291591640236E-3</v>
      </c>
      <c r="C384" s="69">
        <f>'Daily Prices'!C384/'Daily Prices'!C383-1</f>
        <v>1.246224849363653E-3</v>
      </c>
      <c r="D384" s="69">
        <f>'Daily Prices'!D384/'Daily Prices'!D383-1</f>
        <v>7.8303063031581743E-3</v>
      </c>
      <c r="E384" s="69">
        <f>Assumptions!$C$14*C384+Assumptions!$C$15*B384+Assumptions!$C$16*D384</f>
        <v>2.3521943532008429E-3</v>
      </c>
    </row>
    <row r="385" spans="1:5" x14ac:dyDescent="0.25">
      <c r="A385" s="63">
        <f>'Daily Prices'!A385</f>
        <v>42604</v>
      </c>
      <c r="B385" s="36">
        <f>'Daily Prices'!B385/'Daily Prices'!B384-1</f>
        <v>-3.2574705274779348E-3</v>
      </c>
      <c r="C385" s="36">
        <f>'Daily Prices'!C385/'Daily Prices'!C384-1</f>
        <v>-6.7683074584167224E-3</v>
      </c>
      <c r="D385" s="36">
        <f>'Daily Prices'!D385/'Daily Prices'!D384-1</f>
        <v>-7.318351233580489E-3</v>
      </c>
      <c r="E385" s="36">
        <f>Assumptions!$C$14*C385+Assumptions!$C$15*B385+Assumptions!$C$16*D385</f>
        <v>-5.8800695116842158E-3</v>
      </c>
    </row>
    <row r="386" spans="1:5" x14ac:dyDescent="0.25">
      <c r="A386" s="60">
        <f>'Daily Prices'!A386</f>
        <v>42605</v>
      </c>
      <c r="B386" s="69">
        <f>'Daily Prices'!B386/'Daily Prices'!B385-1</f>
        <v>1.6687189169828365E-4</v>
      </c>
      <c r="C386" s="69">
        <f>'Daily Prices'!C386/'Daily Prices'!C385-1</f>
        <v>2.6585967421730583E-3</v>
      </c>
      <c r="D386" s="69">
        <f>'Daily Prices'!D386/'Daily Prices'!D385-1</f>
        <v>-3.2148406570187138E-4</v>
      </c>
      <c r="E386" s="69">
        <f>Assumptions!$C$14*C386+Assumptions!$C$15*B386+Assumptions!$C$16*D386</f>
        <v>1.017055044668147E-3</v>
      </c>
    </row>
    <row r="387" spans="1:5" x14ac:dyDescent="0.25">
      <c r="A387" s="63">
        <f>'Daily Prices'!A387</f>
        <v>42606</v>
      </c>
      <c r="B387" s="36">
        <f>'Daily Prices'!B387/'Daily Prices'!B386-1</f>
        <v>2.4912281829967409E-3</v>
      </c>
      <c r="C387" s="36">
        <f>'Daily Prices'!C387/'Daily Prices'!C386-1</f>
        <v>-1.0045770162563028E-2</v>
      </c>
      <c r="D387" s="36">
        <f>'Daily Prices'!D387/'Daily Prices'!D386-1</f>
        <v>4.0575601835033392E-3</v>
      </c>
      <c r="E387" s="36">
        <f>Assumptions!$C$14*C387+Assumptions!$C$15*B387+Assumptions!$C$16*D387</f>
        <v>-2.053671555075188E-3</v>
      </c>
    </row>
    <row r="388" spans="1:5" x14ac:dyDescent="0.25">
      <c r="A388" s="60">
        <f>'Daily Prices'!A388</f>
        <v>42607</v>
      </c>
      <c r="B388" s="69">
        <f>'Daily Prices'!B388/'Daily Prices'!B387-1</f>
        <v>-7.9839800085103052E-3</v>
      </c>
      <c r="C388" s="69">
        <f>'Daily Prices'!C388/'Daily Prices'!C387-1</f>
        <v>-6.1053947429120514E-3</v>
      </c>
      <c r="D388" s="69">
        <f>'Daily Prices'!D388/'Daily Prices'!D387-1</f>
        <v>-7.3804604632311532E-3</v>
      </c>
      <c r="E388" s="69">
        <f>Assumptions!$C$14*C388+Assumptions!$C$15*B388+Assumptions!$C$16*D388</f>
        <v>-7.0514900386872588E-3</v>
      </c>
    </row>
    <row r="389" spans="1:5" x14ac:dyDescent="0.25">
      <c r="A389" s="63">
        <f>'Daily Prices'!A389</f>
        <v>42608</v>
      </c>
      <c r="B389" s="36">
        <f>'Daily Prices'!B389/'Daily Prices'!B388-1</f>
        <v>-1.9277257326956176E-3</v>
      </c>
      <c r="C389" s="36">
        <f>'Daily Prices'!C389/'Daily Prices'!C388-1</f>
        <v>-2.1279214597798024E-3</v>
      </c>
      <c r="D389" s="36">
        <f>'Daily Prices'!D389/'Daily Prices'!D388-1</f>
        <v>-4.5293210798665884E-3</v>
      </c>
      <c r="E389" s="36">
        <f>Assumptions!$C$14*C389+Assumptions!$C$15*B389+Assumptions!$C$16*D389</f>
        <v>-2.7882826276805824E-3</v>
      </c>
    </row>
    <row r="390" spans="1:5" x14ac:dyDescent="0.25">
      <c r="A390" s="60">
        <f>'Daily Prices'!A390</f>
        <v>42611</v>
      </c>
      <c r="B390" s="69">
        <f>'Daily Prices'!B390/'Daily Prices'!B389-1</f>
        <v>4.3340622159833142E-3</v>
      </c>
      <c r="C390" s="69">
        <f>'Daily Prices'!C390/'Daily Prices'!C389-1</f>
        <v>0</v>
      </c>
      <c r="D390" s="69">
        <f>'Daily Prices'!D390/'Daily Prices'!D389-1</f>
        <v>7.4491584431799485E-3</v>
      </c>
      <c r="E390" s="69">
        <f>Assumptions!$C$14*C390+Assumptions!$C$15*B390+Assumptions!$C$16*D390</f>
        <v>3.5349661977489783E-3</v>
      </c>
    </row>
    <row r="391" spans="1:5" x14ac:dyDescent="0.25">
      <c r="A391" s="63">
        <f>'Daily Prices'!A391</f>
        <v>42612</v>
      </c>
      <c r="B391" s="36">
        <f>'Daily Prices'!B391/'Daily Prices'!B390-1</f>
        <v>1.5781649491482197E-2</v>
      </c>
      <c r="C391" s="36">
        <f>'Daily Prices'!C391/'Daily Prices'!C390-1</f>
        <v>1.645288888015628E-3</v>
      </c>
      <c r="D391" s="36">
        <f>'Daily Prices'!D391/'Daily Prices'!D390-1</f>
        <v>1.3793144539046898E-2</v>
      </c>
      <c r="E391" s="36">
        <f>Assumptions!$C$14*C391+Assumptions!$C$15*B391+Assumptions!$C$16*D391</f>
        <v>9.5305537643649799E-3</v>
      </c>
    </row>
    <row r="392" spans="1:5" x14ac:dyDescent="0.25">
      <c r="A392" s="60">
        <f>'Daily Prices'!A392</f>
        <v>42613</v>
      </c>
      <c r="B392" s="69">
        <f>'Daily Prices'!B392/'Daily Prices'!B391-1</f>
        <v>3.8513905192143483E-3</v>
      </c>
      <c r="C392" s="69">
        <f>'Daily Prices'!C392/'Daily Prices'!C391-1</f>
        <v>-9.6776908663565031E-3</v>
      </c>
      <c r="D392" s="69">
        <f>'Daily Prices'!D392/'Daily Prices'!D391-1</f>
        <v>4.7878759383765956E-3</v>
      </c>
      <c r="E392" s="69">
        <f>Assumptions!$C$14*C392+Assumptions!$C$15*B392+Assumptions!$C$16*D392</f>
        <v>-1.2792964092653181E-3</v>
      </c>
    </row>
    <row r="393" spans="1:5" x14ac:dyDescent="0.25">
      <c r="A393" s="63">
        <f>'Daily Prices'!A393</f>
        <v>42615</v>
      </c>
      <c r="B393" s="36">
        <f>'Daily Prices'!B393/'Daily Prices'!B392-1</f>
        <v>2.8096275257740722E-3</v>
      </c>
      <c r="C393" s="36">
        <f>'Daily Prices'!C393/'Daily Prices'!C392-1</f>
        <v>6.2166702317323352E-3</v>
      </c>
      <c r="D393" s="36">
        <f>'Daily Prices'!D393/'Daily Prices'!D392-1</f>
        <v>-7.668323377215791E-3</v>
      </c>
      <c r="E393" s="36">
        <f>Assumptions!$C$14*C393+Assumptions!$C$15*B393+Assumptions!$C$16*D393</f>
        <v>1.0290593372604185E-3</v>
      </c>
    </row>
    <row r="394" spans="1:5" x14ac:dyDescent="0.25">
      <c r="A394" s="60">
        <f>'Daily Prices'!A394</f>
        <v>42619</v>
      </c>
      <c r="B394" s="69">
        <f>'Daily Prices'!B394/'Daily Prices'!B393-1</f>
        <v>1.562835696343523E-2</v>
      </c>
      <c r="C394" s="69">
        <f>'Daily Prices'!C394/'Daily Prices'!C393-1</f>
        <v>4.9709085524674013E-3</v>
      </c>
      <c r="D394" s="69">
        <f>'Daily Prices'!D394/'Daily Prices'!D393-1</f>
        <v>-7.6683233772135706E-3</v>
      </c>
      <c r="E394" s="69">
        <f>Assumptions!$C$14*C394+Assumptions!$C$15*B394+Assumptions!$C$16*D394</f>
        <v>4.3763734968534588E-3</v>
      </c>
    </row>
    <row r="395" spans="1:5" x14ac:dyDescent="0.25">
      <c r="A395" s="63">
        <f>'Daily Prices'!A395</f>
        <v>42621</v>
      </c>
      <c r="B395" s="36">
        <f>'Daily Prices'!B395/'Daily Prices'!B394-1</f>
        <v>2.3210695554767291E-3</v>
      </c>
      <c r="C395" s="36">
        <f>'Daily Prices'!C395/'Daily Prices'!C394-1</f>
        <v>1.0097403395911142E-2</v>
      </c>
      <c r="D395" s="36">
        <f>'Daily Prices'!D395/'Daily Prices'!D394-1</f>
        <v>-7.6683233772142367E-3</v>
      </c>
      <c r="E395" s="36">
        <f>Assumptions!$C$14*C395+Assumptions!$C$15*B395+Assumptions!$C$16*D395</f>
        <v>2.4347852118432049E-3</v>
      </c>
    </row>
    <row r="396" spans="1:5" x14ac:dyDescent="0.25">
      <c r="A396" s="60">
        <f>'Daily Prices'!A396</f>
        <v>42622</v>
      </c>
      <c r="B396" s="69">
        <f>'Daily Prices'!B396/'Daily Prices'!B395-1</f>
        <v>-8.5394253386436025E-3</v>
      </c>
      <c r="C396" s="69">
        <f>'Daily Prices'!C396/'Daily Prices'!C395-1</f>
        <v>-5.93803627981071E-3</v>
      </c>
      <c r="D396" s="69">
        <f>'Daily Prices'!D396/'Daily Prices'!D395-1</f>
        <v>4.966370106406548E-2</v>
      </c>
      <c r="E396" s="69">
        <f>Assumptions!$C$14*C396+Assumptions!$C$15*B396+Assumptions!$C$16*D396</f>
        <v>9.9620682057022791E-3</v>
      </c>
    </row>
    <row r="397" spans="1:5" x14ac:dyDescent="0.25">
      <c r="A397" s="63">
        <f>'Daily Prices'!A397</f>
        <v>42625</v>
      </c>
      <c r="B397" s="36">
        <f>'Daily Prices'!B397/'Daily Prices'!B396-1</f>
        <v>-1.5408068478760972E-2</v>
      </c>
      <c r="C397" s="36">
        <f>'Daily Prices'!C397/'Daily Prices'!C396-1</f>
        <v>-6.0892336313658202E-3</v>
      </c>
      <c r="D397" s="36">
        <f>'Daily Prices'!D397/'Daily Prices'!D396-1</f>
        <v>-3.7646222452013212E-2</v>
      </c>
      <c r="E397" s="36">
        <f>Assumptions!$C$14*C397+Assumptions!$C$15*B397+Assumptions!$C$16*D397</f>
        <v>-1.8351980731778583E-2</v>
      </c>
    </row>
    <row r="398" spans="1:5" x14ac:dyDescent="0.25">
      <c r="A398" s="60">
        <f>'Daily Prices'!A398</f>
        <v>42627</v>
      </c>
      <c r="B398" s="69">
        <f>'Daily Prices'!B398/'Daily Prices'!B397-1</f>
        <v>6.5917694933337323E-4</v>
      </c>
      <c r="C398" s="69">
        <f>'Daily Prices'!C398/'Daily Prices'!C397-1</f>
        <v>-1.3716774493788275E-3</v>
      </c>
      <c r="D398" s="69">
        <f>'Daily Prices'!D398/'Daily Prices'!D397-1</f>
        <v>2.356022493615173E-2</v>
      </c>
      <c r="E398" s="69">
        <f>Assumptions!$C$14*C398+Assumptions!$C$15*B398+Assumptions!$C$16*D398</f>
        <v>6.7171495858939995E-3</v>
      </c>
    </row>
    <row r="399" spans="1:5" x14ac:dyDescent="0.25">
      <c r="A399" s="63">
        <f>'Daily Prices'!A399</f>
        <v>42628</v>
      </c>
      <c r="B399" s="36">
        <f>'Daily Prices'!B399/'Daily Prices'!B398-1</f>
        <v>1.4330914418780871E-3</v>
      </c>
      <c r="C399" s="36">
        <f>'Daily Prices'!C399/'Daily Prices'!C398-1</f>
        <v>-7.800797127542114E-3</v>
      </c>
      <c r="D399" s="36">
        <f>'Daily Prices'!D399/'Daily Prices'!D398-1</f>
        <v>-2.6997037851815842E-3</v>
      </c>
      <c r="E399" s="36">
        <f>Assumptions!$C$14*C399+Assumptions!$C$15*B399+Assumptions!$C$16*D399</f>
        <v>-3.500302554007895E-3</v>
      </c>
    </row>
    <row r="400" spans="1:5" x14ac:dyDescent="0.25">
      <c r="A400" s="60">
        <f>'Daily Prices'!A400</f>
        <v>42629</v>
      </c>
      <c r="B400" s="69">
        <f>'Daily Prices'!B400/'Daily Prices'!B399-1</f>
        <v>6.5512519141839309E-3</v>
      </c>
      <c r="C400" s="69">
        <f>'Daily Prices'!C400/'Daily Prices'!C399-1</f>
        <v>1.688066603558136E-3</v>
      </c>
      <c r="D400" s="69">
        <f>'Daily Prices'!D400/'Daily Prices'!D399-1</f>
        <v>7.8172467037918025E-4</v>
      </c>
      <c r="E400" s="69">
        <f>Assumptions!$C$14*C400+Assumptions!$C$15*B400+Assumptions!$C$16*D400</f>
        <v>2.8751196167921878E-3</v>
      </c>
    </row>
    <row r="401" spans="1:5" x14ac:dyDescent="0.25">
      <c r="A401" s="63">
        <f>'Daily Prices'!A401</f>
        <v>42632</v>
      </c>
      <c r="B401" s="36">
        <f>'Daily Prices'!B401/'Daily Prices'!B400-1</f>
        <v>1.2402518546958952E-3</v>
      </c>
      <c r="C401" s="36">
        <f>'Daily Prices'!C401/'Daily Prices'!C400-1</f>
        <v>2.9867242652021897E-3</v>
      </c>
      <c r="D401" s="36">
        <f>'Daily Prices'!D401/'Daily Prices'!D400-1</f>
        <v>4.717619535585138E-3</v>
      </c>
      <c r="E401" s="36">
        <f>Assumptions!$C$14*C401+Assumptions!$C$15*B401+Assumptions!$C$16*D401</f>
        <v>2.9820511231651858E-3</v>
      </c>
    </row>
    <row r="402" spans="1:5" x14ac:dyDescent="0.25">
      <c r="A402" s="60">
        <f>'Daily Prices'!A402</f>
        <v>42633</v>
      </c>
      <c r="B402" s="69">
        <f>'Daily Prices'!B402/'Daily Prices'!B401-1</f>
        <v>-3.8869196249279314E-3</v>
      </c>
      <c r="C402" s="69">
        <f>'Daily Prices'!C402/'Daily Prices'!C401-1</f>
        <v>-4.7035705801179439E-4</v>
      </c>
      <c r="D402" s="69">
        <f>'Daily Prices'!D402/'Daily Prices'!D401-1</f>
        <v>-2.3977677282785992E-3</v>
      </c>
      <c r="E402" s="69">
        <f>Assumptions!$C$14*C402+Assumptions!$C$15*B402+Assumptions!$C$16*D402</f>
        <v>-2.0735490291666769E-3</v>
      </c>
    </row>
    <row r="403" spans="1:5" x14ac:dyDescent="0.25">
      <c r="A403" s="63">
        <f>'Daily Prices'!A403</f>
        <v>42634</v>
      </c>
      <c r="B403" s="36">
        <f>'Daily Prices'!B403/'Daily Prices'!B402-1</f>
        <v>-5.5323385875361009E-4</v>
      </c>
      <c r="C403" s="36">
        <f>'Daily Prices'!C403/'Daily Prices'!C402-1</f>
        <v>8.9102008717625303E-3</v>
      </c>
      <c r="D403" s="36">
        <f>'Daily Prices'!D403/'Daily Prices'!D402-1</f>
        <v>-1.8884885147492092E-3</v>
      </c>
      <c r="E403" s="36">
        <f>Assumptions!$C$14*C403+Assumptions!$C$15*B403+Assumptions!$C$16*D403</f>
        <v>2.8315636366541665E-3</v>
      </c>
    </row>
    <row r="404" spans="1:5" x14ac:dyDescent="0.25">
      <c r="A404" s="60">
        <f>'Daily Prices'!A404</f>
        <v>42635</v>
      </c>
      <c r="B404" s="69">
        <f>'Daily Prices'!B404/'Daily Prices'!B403-1</f>
        <v>9.3207312341840876E-3</v>
      </c>
      <c r="C404" s="69">
        <f>'Daily Prices'!C404/'Daily Prices'!C403-1</f>
        <v>4.3792138630405208E-3</v>
      </c>
      <c r="D404" s="69">
        <f>'Daily Prices'!D404/'Daily Prices'!D403-1</f>
        <v>1.6185920664830711E-2</v>
      </c>
      <c r="E404" s="69">
        <f>Assumptions!$C$14*C404+Assumptions!$C$15*B404+Assumptions!$C$16*D404</f>
        <v>9.4036811149206482E-3</v>
      </c>
    </row>
    <row r="405" spans="1:5" x14ac:dyDescent="0.25">
      <c r="A405" s="63">
        <f>'Daily Prices'!A405</f>
        <v>42636</v>
      </c>
      <c r="B405" s="36">
        <f>'Daily Prices'!B405/'Daily Prices'!B404-1</f>
        <v>-3.6461101034194199E-3</v>
      </c>
      <c r="C405" s="36">
        <f>'Daily Prices'!C405/'Daily Prices'!C404-1</f>
        <v>7.5499621604913081E-4</v>
      </c>
      <c r="D405" s="36">
        <f>'Daily Prices'!D405/'Daily Prices'!D404-1</f>
        <v>-4.8288322556104823E-3</v>
      </c>
      <c r="E405" s="36">
        <f>Assumptions!$C$14*C405+Assumptions!$C$15*B405+Assumptions!$C$16*D405</f>
        <v>-2.2404842212893185E-3</v>
      </c>
    </row>
    <row r="406" spans="1:5" x14ac:dyDescent="0.25">
      <c r="A406" s="60">
        <f>'Daily Prices'!A406</f>
        <v>42639</v>
      </c>
      <c r="B406" s="69">
        <f>'Daily Prices'!B406/'Daily Prices'!B405-1</f>
        <v>-1.3043711817475989E-2</v>
      </c>
      <c r="C406" s="69">
        <f>'Daily Prices'!C406/'Daily Prices'!C405-1</f>
        <v>3.9435428072387424E-5</v>
      </c>
      <c r="D406" s="69">
        <f>'Daily Prices'!D406/'Daily Prices'!D405-1</f>
        <v>-1.0824426051244007E-2</v>
      </c>
      <c r="E406" s="69">
        <f>Assumptions!$C$14*C406+Assumptions!$C$15*B406+Assumptions!$C$16*D406</f>
        <v>-7.1446671893870429E-3</v>
      </c>
    </row>
    <row r="407" spans="1:5" x14ac:dyDescent="0.25">
      <c r="A407" s="63">
        <f>'Daily Prices'!A407</f>
        <v>42640</v>
      </c>
      <c r="B407" s="36">
        <f>'Daily Prices'!B407/'Daily Prices'!B406-1</f>
        <v>-2.4944971209728273E-3</v>
      </c>
      <c r="C407" s="36">
        <f>'Daily Prices'!C407/'Daily Prices'!C406-1</f>
        <v>-1.2492583743207386E-2</v>
      </c>
      <c r="D407" s="36">
        <f>'Daily Prices'!D407/'Daily Prices'!D406-1</f>
        <v>-6.1901440696139343E-3</v>
      </c>
      <c r="E407" s="36">
        <f>Assumptions!$C$14*C407+Assumptions!$C$15*B407+Assumptions!$C$16*D407</f>
        <v>-7.6024258544589831E-3</v>
      </c>
    </row>
    <row r="408" spans="1:5" x14ac:dyDescent="0.25">
      <c r="A408" s="60">
        <f>'Daily Prices'!A408</f>
        <v>42641</v>
      </c>
      <c r="B408" s="69">
        <f>'Daily Prices'!B408/'Daily Prices'!B407-1</f>
        <v>2.4486513107777608E-3</v>
      </c>
      <c r="C408" s="69">
        <f>'Daily Prices'!C408/'Daily Prices'!C407-1</f>
        <v>-2.5598925809410256E-3</v>
      </c>
      <c r="D408" s="69">
        <f>'Daily Prices'!D408/'Daily Prices'!D407-1</f>
        <v>1.0396720017574079E-2</v>
      </c>
      <c r="E408" s="69">
        <f>Assumptions!$C$14*C408+Assumptions!$C$15*B408+Assumptions!$C$16*D408</f>
        <v>2.8296543661291418E-3</v>
      </c>
    </row>
    <row r="409" spans="1:5" x14ac:dyDescent="0.25">
      <c r="A409" s="63">
        <f>'Daily Prices'!A409</f>
        <v>42642</v>
      </c>
      <c r="B409" s="36">
        <f>'Daily Prices'!B409/'Daily Prices'!B408-1</f>
        <v>-1.6445167517825321E-2</v>
      </c>
      <c r="C409" s="36">
        <f>'Daily Prices'!C409/'Daily Prices'!C408-1</f>
        <v>1.2738479694296423E-3</v>
      </c>
      <c r="D409" s="36">
        <f>'Daily Prices'!D409/'Daily Prices'!D408-1</f>
        <v>-2.7336692698863407E-2</v>
      </c>
      <c r="E409" s="36">
        <f>Assumptions!$C$14*C409+Assumptions!$C$15*B409+Assumptions!$C$16*D409</f>
        <v>-1.2625018877234762E-2</v>
      </c>
    </row>
    <row r="410" spans="1:5" x14ac:dyDescent="0.25">
      <c r="A410" s="60">
        <f>'Daily Prices'!A410</f>
        <v>42643</v>
      </c>
      <c r="B410" s="69">
        <f>'Daily Prices'!B410/'Daily Prices'!B409-1</f>
        <v>1.3810065068657895E-3</v>
      </c>
      <c r="C410" s="69">
        <f>'Daily Prices'!C410/'Daily Prices'!C409-1</f>
        <v>9.5405691717842522E-4</v>
      </c>
      <c r="D410" s="69">
        <f>'Daily Prices'!D410/'Daily Prices'!D409-1</f>
        <v>1.4208765797682821E-2</v>
      </c>
      <c r="E410" s="69">
        <f>Assumptions!$C$14*C410+Assumptions!$C$15*B410+Assumptions!$C$16*D410</f>
        <v>5.0585544582359525E-3</v>
      </c>
    </row>
    <row r="411" spans="1:5" x14ac:dyDescent="0.25">
      <c r="A411" s="63">
        <f>'Daily Prices'!A411</f>
        <v>42646</v>
      </c>
      <c r="B411" s="36">
        <f>'Daily Prices'!B411/'Daily Prices'!B410-1</f>
        <v>1.3540893620747285E-2</v>
      </c>
      <c r="C411" s="36">
        <f>'Daily Prices'!C411/'Daily Prices'!C410-1</f>
        <v>-8.5854774992377703E-3</v>
      </c>
      <c r="D411" s="36">
        <f>'Daily Prices'!D411/'Daily Prices'!D410-1</f>
        <v>6.3578670240640456E-3</v>
      </c>
      <c r="E411" s="36">
        <f>Assumptions!$C$14*C411+Assumptions!$C$15*B411+Assumptions!$C$16*D411</f>
        <v>2.5354371937482915E-3</v>
      </c>
    </row>
    <row r="412" spans="1:5" x14ac:dyDescent="0.25">
      <c r="A412" s="60">
        <f>'Daily Prices'!A412</f>
        <v>42648</v>
      </c>
      <c r="B412" s="69">
        <f>'Daily Prices'!B412/'Daily Prices'!B411-1</f>
        <v>-7.8992213725814775E-4</v>
      </c>
      <c r="C412" s="69">
        <f>'Daily Prices'!C412/'Daily Prices'!C411-1</f>
        <v>-3.1523763813636418E-2</v>
      </c>
      <c r="D412" s="69">
        <f>'Daily Prices'!D412/'Daily Prices'!D411-1</f>
        <v>6.3578670240624913E-3</v>
      </c>
      <c r="E412" s="69">
        <f>Assumptions!$C$14*C412+Assumptions!$C$15*B412+Assumptions!$C$16*D412</f>
        <v>-1.0939122059413265E-2</v>
      </c>
    </row>
    <row r="413" spans="1:5" x14ac:dyDescent="0.25">
      <c r="A413" s="63">
        <f>'Daily Prices'!A413</f>
        <v>42649</v>
      </c>
      <c r="B413" s="36">
        <f>'Daily Prices'!B413/'Daily Prices'!B412-1</f>
        <v>-4.0668325479837897E-3</v>
      </c>
      <c r="C413" s="36">
        <f>'Daily Prices'!C413/'Daily Prices'!C412-1</f>
        <v>-1.1085469999604469E-2</v>
      </c>
      <c r="D413" s="36">
        <f>'Daily Prices'!D413/'Daily Prices'!D412-1</f>
        <v>6.3578670240622692E-3</v>
      </c>
      <c r="E413" s="36">
        <f>Assumptions!$C$14*C413+Assumptions!$C$15*B413+Assumptions!$C$16*D413</f>
        <v>-3.7468776570182437E-3</v>
      </c>
    </row>
    <row r="414" spans="1:5" x14ac:dyDescent="0.25">
      <c r="A414" s="60">
        <f>'Daily Prices'!A414</f>
        <v>42653</v>
      </c>
      <c r="B414" s="69">
        <f>'Daily Prices'!B414/'Daily Prices'!B413-1</f>
        <v>-8.4927850464355803E-4</v>
      </c>
      <c r="C414" s="69">
        <f>'Daily Prices'!C414/'Daily Prices'!C413-1</f>
        <v>6.5136745933158657E-4</v>
      </c>
      <c r="D414" s="69">
        <f>'Daily Prices'!D414/'Daily Prices'!D413-1</f>
        <v>6.3578670240638235E-3</v>
      </c>
      <c r="E414" s="69">
        <f>Assumptions!$C$14*C414+Assumptions!$C$15*B414+Assumptions!$C$16*D414</f>
        <v>1.9131235395587142E-3</v>
      </c>
    </row>
    <row r="415" spans="1:5" x14ac:dyDescent="0.25">
      <c r="A415" s="63">
        <f>'Daily Prices'!A415</f>
        <v>42656</v>
      </c>
      <c r="B415" s="36">
        <f>'Daily Prices'!B415/'Daily Prices'!B414-1</f>
        <v>-1.5640790617875822E-2</v>
      </c>
      <c r="C415" s="36">
        <f>'Daily Prices'!C415/'Daily Prices'!C414-1</f>
        <v>6.7297998211515164E-3</v>
      </c>
      <c r="D415" s="36">
        <f>'Daily Prices'!D415/'Daily Prices'!D414-1</f>
        <v>-1.9183083593215078E-2</v>
      </c>
      <c r="E415" s="36">
        <f>Assumptions!$C$14*C415+Assumptions!$C$15*B415+Assumptions!$C$16*D415</f>
        <v>-7.7552423348666629E-3</v>
      </c>
    </row>
    <row r="416" spans="1:5" x14ac:dyDescent="0.25">
      <c r="A416" s="60">
        <f>'Daily Prices'!A416</f>
        <v>42657</v>
      </c>
      <c r="B416" s="69">
        <f>'Daily Prices'!B416/'Daily Prices'!B415-1</f>
        <v>1.1029873266792389E-3</v>
      </c>
      <c r="C416" s="69">
        <f>'Daily Prices'!C416/'Daily Prices'!C415-1</f>
        <v>-9.4479551557001828E-3</v>
      </c>
      <c r="D416" s="69">
        <f>'Daily Prices'!D416/'Daily Prices'!D415-1</f>
        <v>5.4576263299934702E-3</v>
      </c>
      <c r="E416" s="69">
        <f>Assumptions!$C$14*C416+Assumptions!$C$15*B416+Assumptions!$C$16*D416</f>
        <v>-1.8109979652782607E-3</v>
      </c>
    </row>
    <row r="417" spans="1:5" x14ac:dyDescent="0.25">
      <c r="A417" s="63">
        <f>'Daily Prices'!A417</f>
        <v>42660</v>
      </c>
      <c r="B417" s="36">
        <f>'Daily Prices'!B417/'Daily Prices'!B416-1</f>
        <v>-5.1901451202589488E-3</v>
      </c>
      <c r="C417" s="36">
        <f>'Daily Prices'!C417/'Daily Prices'!C416-1</f>
        <v>3.9980007600737277E-3</v>
      </c>
      <c r="D417" s="36">
        <f>'Daily Prices'!D417/'Daily Prices'!D416-1</f>
        <v>-4.6084993067968538E-3</v>
      </c>
      <c r="E417" s="36">
        <f>Assumptions!$C$14*C417+Assumptions!$C$15*B417+Assumptions!$C$16*D417</f>
        <v>-1.3403930240872496E-3</v>
      </c>
    </row>
    <row r="418" spans="1:5" x14ac:dyDescent="0.25">
      <c r="A418" s="60">
        <f>'Daily Prices'!A418</f>
        <v>42661</v>
      </c>
      <c r="B418" s="69">
        <f>'Daily Prices'!B418/'Daily Prices'!B417-1</f>
        <v>1.8921560757240163E-2</v>
      </c>
      <c r="C418" s="69">
        <f>'Daily Prices'!C418/'Daily Prices'!C417-1</f>
        <v>1.5448754096754058E-3</v>
      </c>
      <c r="D418" s="69">
        <f>'Daily Prices'!D418/'Daily Prices'!D417-1</f>
        <v>1.9338766448993461E-2</v>
      </c>
      <c r="E418" s="69">
        <f>Assumptions!$C$14*C418+Assumptions!$C$15*B418+Assumptions!$C$16*D418</f>
        <v>1.2096048325740249E-2</v>
      </c>
    </row>
    <row r="419" spans="1:5" x14ac:dyDescent="0.25">
      <c r="A419" s="63">
        <f>'Daily Prices'!A419</f>
        <v>42662</v>
      </c>
      <c r="B419" s="36">
        <f>'Daily Prices'!B419/'Daily Prices'!B418-1</f>
        <v>-2.3710486088137639E-3</v>
      </c>
      <c r="C419" s="36">
        <f>'Daily Prices'!C419/'Daily Prices'!C418-1</f>
        <v>7.2856861584109645E-3</v>
      </c>
      <c r="D419" s="36">
        <f>'Daily Prices'!D419/'Daily Prices'!D418-1</f>
        <v>-1.0091220068416673E-3</v>
      </c>
      <c r="E419" s="36">
        <f>Assumptions!$C$14*C419+Assumptions!$C$15*B419+Assumptions!$C$16*D419</f>
        <v>1.900223278667757E-3</v>
      </c>
    </row>
    <row r="420" spans="1:5" x14ac:dyDescent="0.25">
      <c r="A420" s="60">
        <f>'Daily Prices'!A420</f>
        <v>42663</v>
      </c>
      <c r="B420" s="69">
        <f>'Daily Prices'!B420/'Daily Prices'!B419-1</f>
        <v>5.1982588852277356E-3</v>
      </c>
      <c r="C420" s="69">
        <f>'Daily Prices'!C420/'Daily Prices'!C419-1</f>
        <v>5.0502148008630954E-3</v>
      </c>
      <c r="D420" s="69">
        <f>'Daily Prices'!D420/'Daily Prices'!D419-1</f>
        <v>9.4584234565857628E-3</v>
      </c>
      <c r="E420" s="69">
        <f>Assumptions!$C$14*C420+Assumptions!$C$15*B420+Assumptions!$C$16*D420</f>
        <v>6.4170906228892873E-3</v>
      </c>
    </row>
    <row r="421" spans="1:5" x14ac:dyDescent="0.25">
      <c r="A421" s="63">
        <f>'Daily Prices'!A421</f>
        <v>42664</v>
      </c>
      <c r="B421" s="36">
        <f>'Daily Prices'!B421/'Daily Prices'!B420-1</f>
        <v>-1.8720333994078908E-3</v>
      </c>
      <c r="C421" s="36">
        <f>'Daily Prices'!C421/'Daily Prices'!C420-1</f>
        <v>-2.8619741350496275E-3</v>
      </c>
      <c r="D421" s="36">
        <f>'Daily Prices'!D421/'Daily Prices'!D420-1</f>
        <v>-1.0892486634088705E-3</v>
      </c>
      <c r="E421" s="36">
        <f>Assumptions!$C$14*C421+Assumptions!$C$15*B421+Assumptions!$C$16*D421</f>
        <v>-2.0331742728648796E-3</v>
      </c>
    </row>
    <row r="422" spans="1:5" x14ac:dyDescent="0.25">
      <c r="A422" s="60">
        <f>'Daily Prices'!A422</f>
        <v>42667</v>
      </c>
      <c r="B422" s="69">
        <f>'Daily Prices'!B422/'Daily Prices'!B421-1</f>
        <v>3.6292818580783148E-3</v>
      </c>
      <c r="C422" s="69">
        <f>'Daily Prices'!C422/'Daily Prices'!C421-1</f>
        <v>-1.1983405885465093E-3</v>
      </c>
      <c r="D422" s="69">
        <f>'Daily Prices'!D422/'Daily Prices'!D421-1</f>
        <v>6.1219138102452941E-3</v>
      </c>
      <c r="E422" s="69">
        <f>Assumptions!$C$14*C422+Assumptions!$C$15*B422+Assumptions!$C$16*D422</f>
        <v>2.4460224650784792E-3</v>
      </c>
    </row>
    <row r="423" spans="1:5" x14ac:dyDescent="0.25">
      <c r="A423" s="63">
        <f>'Daily Prices'!A423</f>
        <v>42668</v>
      </c>
      <c r="B423" s="36">
        <f>'Daily Prices'!B423/'Daily Prices'!B422-1</f>
        <v>-3.1108183801601408E-3</v>
      </c>
      <c r="C423" s="36">
        <f>'Daily Prices'!C423/'Daily Prices'!C422-1</f>
        <v>1.9474542927073735E-3</v>
      </c>
      <c r="D423" s="36">
        <f>'Daily Prices'!D423/'Daily Prices'!D422-1</f>
        <v>-5.0064878081701458E-4</v>
      </c>
      <c r="E423" s="36">
        <f>Assumptions!$C$14*C423+Assumptions!$C$15*B423+Assumptions!$C$16*D423</f>
        <v>-3.0445843121019707E-4</v>
      </c>
    </row>
    <row r="424" spans="1:5" x14ac:dyDescent="0.25">
      <c r="A424" s="60">
        <f>'Daily Prices'!A424</f>
        <v>42669</v>
      </c>
      <c r="B424" s="69">
        <f>'Daily Prices'!B424/'Daily Prices'!B423-1</f>
        <v>-9.0743009787329632E-3</v>
      </c>
      <c r="C424" s="69">
        <f>'Daily Prices'!C424/'Daily Prices'!C423-1</f>
        <v>1.6514997202108361E-3</v>
      </c>
      <c r="D424" s="69">
        <f>'Daily Prices'!D424/'Daily Prices'!D423-1</f>
        <v>-1.4638648809378596E-2</v>
      </c>
      <c r="E424" s="69">
        <f>Assumptions!$C$14*C424+Assumptions!$C$15*B424+Assumptions!$C$16*D424</f>
        <v>-6.4532850483491333E-3</v>
      </c>
    </row>
    <row r="425" spans="1:5" x14ac:dyDescent="0.25">
      <c r="A425" s="63">
        <f>'Daily Prices'!A425</f>
        <v>42670</v>
      </c>
      <c r="B425" s="36">
        <f>'Daily Prices'!B425/'Daily Prices'!B424-1</f>
        <v>2.8520098245075065E-3</v>
      </c>
      <c r="C425" s="36">
        <f>'Daily Prices'!C425/'Daily Prices'!C424-1</f>
        <v>-3.3779500856280231E-3</v>
      </c>
      <c r="D425" s="36">
        <f>'Daily Prices'!D425/'Daily Prices'!D424-1</f>
        <v>-1.614506185767306E-3</v>
      </c>
      <c r="E425" s="36">
        <f>Assumptions!$C$14*C425+Assumptions!$C$15*B425+Assumptions!$C$16*D425</f>
        <v>-9.7992894262914913E-4</v>
      </c>
    </row>
    <row r="426" spans="1:5" x14ac:dyDescent="0.25">
      <c r="A426" s="60">
        <f>'Daily Prices'!A426</f>
        <v>42671</v>
      </c>
      <c r="B426" s="69">
        <f>'Daily Prices'!B426/'Daily Prices'!B425-1</f>
        <v>9.1739832855108894E-4</v>
      </c>
      <c r="C426" s="69">
        <f>'Daily Prices'!C426/'Daily Prices'!C425-1</f>
        <v>4.3429003913215691E-3</v>
      </c>
      <c r="D426" s="69">
        <f>'Daily Prices'!D426/'Daily Prices'!D425-1</f>
        <v>3.5851179465664629E-3</v>
      </c>
      <c r="E426" s="69">
        <f>Assumptions!$C$14*C426+Assumptions!$C$15*B426+Assumptions!$C$16*D426</f>
        <v>3.0879150390638928E-3</v>
      </c>
    </row>
    <row r="427" spans="1:5" x14ac:dyDescent="0.25">
      <c r="A427" s="63">
        <f>'Daily Prices'!A427</f>
        <v>42675</v>
      </c>
      <c r="B427" s="36">
        <f>'Daily Prices'!B427/'Daily Prices'!B426-1</f>
        <v>-2.3227091162931757E-3</v>
      </c>
      <c r="C427" s="36">
        <f>'Daily Prices'!C427/'Daily Prices'!C426-1</f>
        <v>1.1104771209655251E-2</v>
      </c>
      <c r="D427" s="36">
        <f>'Daily Prices'!D427/'Daily Prices'!D426-1</f>
        <v>-1.5915402550954805E-2</v>
      </c>
      <c r="E427" s="36">
        <f>Assumptions!$C$14*C427+Assumptions!$C$15*B427+Assumptions!$C$16*D427</f>
        <v>-1.0295250163122938E-3</v>
      </c>
    </row>
    <row r="428" spans="1:5" x14ac:dyDescent="0.25">
      <c r="A428" s="60">
        <f>'Daily Prices'!A428</f>
        <v>42676</v>
      </c>
      <c r="B428" s="69">
        <f>'Daily Prices'!B428/'Daily Prices'!B427-1</f>
        <v>-1.2533446498695477E-2</v>
      </c>
      <c r="C428" s="69">
        <f>'Daily Prices'!C428/'Daily Prices'!C427-1</f>
        <v>1.2124950176737981E-2</v>
      </c>
      <c r="D428" s="69">
        <f>'Daily Prices'!D428/'Daily Prices'!D427-1</f>
        <v>-1.591540255095325E-2</v>
      </c>
      <c r="E428" s="69">
        <f>Assumptions!$C$14*C428+Assumptions!$C$15*B428+Assumptions!$C$16*D428</f>
        <v>-3.6846746441994245E-3</v>
      </c>
    </row>
    <row r="429" spans="1:5" x14ac:dyDescent="0.25">
      <c r="A429" s="63">
        <f>'Daily Prices'!A429</f>
        <v>42677</v>
      </c>
      <c r="B429" s="36">
        <f>'Daily Prices'!B429/'Daily Prices'!B428-1</f>
        <v>-3.5216051602742215E-3</v>
      </c>
      <c r="C429" s="36">
        <f>'Daily Prices'!C429/'Daily Prices'!C428-1</f>
        <v>-3.0736117782536043E-3</v>
      </c>
      <c r="D429" s="36">
        <f>'Daily Prices'!D429/'Daily Prices'!D428-1</f>
        <v>-1.5915402550955804E-2</v>
      </c>
      <c r="E429" s="36">
        <f>Assumptions!$C$14*C429+Assumptions!$C$15*B429+Assumptions!$C$16*D429</f>
        <v>-7.0605470246704501E-3</v>
      </c>
    </row>
    <row r="430" spans="1:5" x14ac:dyDescent="0.25">
      <c r="A430" s="60">
        <f>'Daily Prices'!A430</f>
        <v>42678</v>
      </c>
      <c r="B430" s="69">
        <f>'Daily Prices'!B430/'Daily Prices'!B429-1</f>
        <v>-5.6918850263284471E-3</v>
      </c>
      <c r="C430" s="69">
        <f>'Daily Prices'!C430/'Daily Prices'!C429-1</f>
        <v>3.2682092903453253E-3</v>
      </c>
      <c r="D430" s="69">
        <f>'Daily Prices'!D430/'Daily Prices'!D429-1</f>
        <v>-1.5915402550952695E-2</v>
      </c>
      <c r="E430" s="69">
        <f>Assumptions!$C$14*C430+Assumptions!$C$15*B430+Assumptions!$C$16*D430</f>
        <v>-5.1749025570462116E-3</v>
      </c>
    </row>
    <row r="431" spans="1:5" x14ac:dyDescent="0.25">
      <c r="A431" s="63">
        <f>'Daily Prices'!A431</f>
        <v>42681</v>
      </c>
      <c r="B431" s="36">
        <f>'Daily Prices'!B431/'Daily Prices'!B430-1</f>
        <v>6.7771131272651441E-3</v>
      </c>
      <c r="C431" s="36">
        <f>'Daily Prices'!C431/'Daily Prices'!C430-1</f>
        <v>-1.6162006565907605E-2</v>
      </c>
      <c r="D431" s="36">
        <f>'Daily Prices'!D431/'Daily Prices'!D430-1</f>
        <v>-1.5915402550955471E-2</v>
      </c>
      <c r="E431" s="36">
        <f>Assumptions!$C$14*C431+Assumptions!$C$15*B431+Assumptions!$C$16*D431</f>
        <v>-9.2062894534701394E-3</v>
      </c>
    </row>
    <row r="432" spans="1:5" x14ac:dyDescent="0.25">
      <c r="A432" s="60">
        <f>'Daily Prices'!A432</f>
        <v>42682</v>
      </c>
      <c r="B432" s="69">
        <f>'Daily Prices'!B432/'Daily Prices'!B431-1</f>
        <v>4.8126314915442059E-3</v>
      </c>
      <c r="C432" s="69">
        <f>'Daily Prices'!C432/'Daily Prices'!C431-1</f>
        <v>-6.2991383003015988E-3</v>
      </c>
      <c r="D432" s="69">
        <f>'Daily Prices'!D432/'Daily Prices'!D431-1</f>
        <v>1.2800003294194173E-2</v>
      </c>
      <c r="E432" s="69">
        <f>Assumptions!$C$14*C432+Assumptions!$C$15*B432+Assumptions!$C$16*D432</f>
        <v>2.764135115600874E-3</v>
      </c>
    </row>
    <row r="433" spans="1:5" x14ac:dyDescent="0.25">
      <c r="A433" s="63">
        <f>'Daily Prices'!A433</f>
        <v>42685</v>
      </c>
      <c r="B433" s="36">
        <f>'Daily Prices'!B433/'Daily Prices'!B432-1</f>
        <v>-2.7991594403130815E-2</v>
      </c>
      <c r="C433" s="36">
        <f>'Daily Prices'!C433/'Daily Prices'!C432-1</f>
        <v>-1.6859996126517451E-2</v>
      </c>
      <c r="D433" s="36">
        <f>'Daily Prices'!D433/'Daily Prices'!D432-1</f>
        <v>3.810172385753785E-2</v>
      </c>
      <c r="E433" s="36">
        <f>Assumptions!$C$14*C433+Assumptions!$C$15*B433+Assumptions!$C$16*D433</f>
        <v>-3.7109596142848693E-3</v>
      </c>
    </row>
    <row r="434" spans="1:5" x14ac:dyDescent="0.25">
      <c r="A434" s="60">
        <f>'Daily Prices'!A434</f>
        <v>42689</v>
      </c>
      <c r="B434" s="69">
        <f>'Daily Prices'!B434/'Daily Prices'!B433-1</f>
        <v>-1.9172730194691567E-2</v>
      </c>
      <c r="C434" s="69">
        <f>'Daily Prices'!C434/'Daily Prices'!C433-1</f>
        <v>-4.9640961299929343E-3</v>
      </c>
      <c r="D434" s="69">
        <f>'Daily Prices'!D434/'Daily Prices'!D433-1</f>
        <v>-2.4160747890487499E-2</v>
      </c>
      <c r="E434" s="69">
        <f>Assumptions!$C$14*C434+Assumptions!$C$15*B434+Assumptions!$C$16*D434</f>
        <v>-1.4985681877550894E-2</v>
      </c>
    </row>
    <row r="435" spans="1:5" x14ac:dyDescent="0.25">
      <c r="A435" s="63">
        <f>'Daily Prices'!A435</f>
        <v>42690</v>
      </c>
      <c r="B435" s="36">
        <f>'Daily Prices'!B435/'Daily Prices'!B434-1</f>
        <v>-2.2581575943103616E-4</v>
      </c>
      <c r="C435" s="36">
        <f>'Daily Prices'!C435/'Daily Prices'!C434-1</f>
        <v>5.2419804366665712E-3</v>
      </c>
      <c r="D435" s="36">
        <f>'Daily Prices'!D435/'Daily Prices'!D434-1</f>
        <v>2.091004866302093E-3</v>
      </c>
      <c r="E435" s="36">
        <f>Assumptions!$C$14*C435+Assumptions!$C$15*B435+Assumptions!$C$16*D435</f>
        <v>2.6563489067279455E-3</v>
      </c>
    </row>
    <row r="436" spans="1:5" x14ac:dyDescent="0.25">
      <c r="A436" s="60">
        <f>'Daily Prices'!A436</f>
        <v>42691</v>
      </c>
      <c r="B436" s="69">
        <f>'Daily Prices'!B436/'Daily Prices'!B435-1</f>
        <v>-2.7024159758527455E-3</v>
      </c>
      <c r="C436" s="69">
        <f>'Daily Prices'!C436/'Daily Prices'!C435-1</f>
        <v>-4.1043148964626797E-3</v>
      </c>
      <c r="D436" s="69">
        <f>'Daily Prices'!D436/'Daily Prices'!D435-1</f>
        <v>-1.624056054965628E-3</v>
      </c>
      <c r="E436" s="69">
        <f>Assumptions!$C$14*C436+Assumptions!$C$15*B436+Assumptions!$C$16*D436</f>
        <v>-2.9396675678305837E-3</v>
      </c>
    </row>
    <row r="437" spans="1:5" x14ac:dyDescent="0.25">
      <c r="A437" s="63">
        <f>'Daily Prices'!A437</f>
        <v>42692</v>
      </c>
      <c r="B437" s="36">
        <f>'Daily Prices'!B437/'Daily Prices'!B436-1</f>
        <v>-2.9503248865127008E-3</v>
      </c>
      <c r="C437" s="36">
        <f>'Daily Prices'!C437/'Daily Prices'!C436-1</f>
        <v>-9.7928405273459695E-3</v>
      </c>
      <c r="D437" s="36">
        <f>'Daily Prices'!D437/'Daily Prices'!D436-1</f>
        <v>-1.0289716701834539E-3</v>
      </c>
      <c r="E437" s="36">
        <f>Assumptions!$C$14*C437+Assumptions!$C$15*B437+Assumptions!$C$16*D437</f>
        <v>-5.1109251779472339E-3</v>
      </c>
    </row>
    <row r="438" spans="1:5" x14ac:dyDescent="0.25">
      <c r="A438" s="60">
        <f>'Daily Prices'!A438</f>
        <v>42695</v>
      </c>
      <c r="B438" s="69">
        <f>'Daily Prices'!B438/'Daily Prices'!B437-1</f>
        <v>-1.4726442281218111E-2</v>
      </c>
      <c r="C438" s="69">
        <f>'Daily Prices'!C438/'Daily Prices'!C437-1</f>
        <v>4.2199139657210782E-3</v>
      </c>
      <c r="D438" s="69">
        <f>'Daily Prices'!D438/'Daily Prices'!D437-1</f>
        <v>-2.9308714307800687E-2</v>
      </c>
      <c r="E438" s="69">
        <f>Assumptions!$C$14*C438+Assumptions!$C$15*B438+Assumptions!$C$16*D438</f>
        <v>-1.1522581390417208E-2</v>
      </c>
    </row>
    <row r="439" spans="1:5" x14ac:dyDescent="0.25">
      <c r="A439" s="63">
        <f>'Daily Prices'!A439</f>
        <v>42696</v>
      </c>
      <c r="B439" s="36">
        <f>'Daily Prices'!B439/'Daily Prices'!B438-1</f>
        <v>7.5932053930232168E-3</v>
      </c>
      <c r="C439" s="36">
        <f>'Daily Prices'!C439/'Daily Prices'!C438-1</f>
        <v>3.907490229151378E-4</v>
      </c>
      <c r="D439" s="36">
        <f>'Daily Prices'!D439/'Daily Prices'!D438-1</f>
        <v>6.4412571414387276E-3</v>
      </c>
      <c r="E439" s="36">
        <f>Assumptions!$C$14*C439+Assumptions!$C$15*B439+Assumptions!$C$16*D439</f>
        <v>4.3666383695046386E-3</v>
      </c>
    </row>
    <row r="440" spans="1:5" x14ac:dyDescent="0.25">
      <c r="A440" s="60">
        <f>'Daily Prices'!A440</f>
        <v>42697</v>
      </c>
      <c r="B440" s="69">
        <f>'Daily Prices'!B440/'Daily Prices'!B439-1</f>
        <v>3.5064431808289331E-3</v>
      </c>
      <c r="C440" s="69">
        <f>'Daily Prices'!C440/'Daily Prices'!C439-1</f>
        <v>-1.5388267656723187E-2</v>
      </c>
      <c r="D440" s="69">
        <f>'Daily Prices'!D440/'Daily Prices'!D439-1</f>
        <v>4.1659815850048076E-3</v>
      </c>
      <c r="E440" s="69">
        <f>Assumptions!$C$14*C440+Assumptions!$C$15*B440+Assumptions!$C$16*D440</f>
        <v>-3.8535796329391536E-3</v>
      </c>
    </row>
    <row r="441" spans="1:5" x14ac:dyDescent="0.25">
      <c r="A441" s="63">
        <f>'Daily Prices'!A441</f>
        <v>42698</v>
      </c>
      <c r="B441" s="36">
        <f>'Daily Prices'!B441/'Daily Prices'!B440-1</f>
        <v>-7.356110765432522E-3</v>
      </c>
      <c r="C441" s="36">
        <f>'Daily Prices'!C441/'Daily Prices'!C440-1</f>
        <v>-6.373188015167397E-4</v>
      </c>
      <c r="D441" s="36">
        <f>'Daily Prices'!D441/'Daily Prices'!D440-1</f>
        <v>-3.8314568336856869E-3</v>
      </c>
      <c r="E441" s="36">
        <f>Assumptions!$C$14*C441+Assumptions!$C$15*B441+Assumptions!$C$16*D441</f>
        <v>-3.6111978003421589E-3</v>
      </c>
    </row>
    <row r="442" spans="1:5" x14ac:dyDescent="0.25">
      <c r="A442" s="60">
        <f>'Daily Prices'!A442</f>
        <v>42699</v>
      </c>
      <c r="B442" s="69">
        <f>'Daily Prices'!B442/'Daily Prices'!B441-1</f>
        <v>1.7639868570082928E-2</v>
      </c>
      <c r="C442" s="69">
        <f>'Daily Prices'!C442/'Daily Prices'!C441-1</f>
        <v>-1.0549068923633165E-3</v>
      </c>
      <c r="D442" s="69">
        <f>'Daily Prices'!D442/'Daily Prices'!D441-1</f>
        <v>1.430200425300221E-2</v>
      </c>
      <c r="E442" s="69">
        <f>Assumptions!$C$14*C442+Assumptions!$C$15*B442+Assumptions!$C$16*D442</f>
        <v>9.1605990899802144E-3</v>
      </c>
    </row>
    <row r="443" spans="1:5" x14ac:dyDescent="0.25">
      <c r="A443" s="63">
        <f>'Daily Prices'!A443</f>
        <v>42702</v>
      </c>
      <c r="B443" s="36">
        <f>'Daily Prices'!B443/'Daily Prices'!B442-1</f>
        <v>1.2855131070657055E-3</v>
      </c>
      <c r="C443" s="36">
        <f>'Daily Prices'!C443/'Daily Prices'!C442-1</f>
        <v>-8.0063687693765484E-4</v>
      </c>
      <c r="D443" s="36">
        <f>'Daily Prices'!D443/'Daily Prices'!D442-1</f>
        <v>-3.3706317503787719E-3</v>
      </c>
      <c r="E443" s="36">
        <f>Assumptions!$C$14*C443+Assumptions!$C$15*B443+Assumptions!$C$16*D443</f>
        <v>-9.4579034376898199E-4</v>
      </c>
    </row>
    <row r="444" spans="1:5" x14ac:dyDescent="0.25">
      <c r="A444" s="60">
        <f>'Daily Prices'!A444</f>
        <v>42703</v>
      </c>
      <c r="B444" s="69">
        <f>'Daily Prices'!B444/'Daily Prices'!B443-1</f>
        <v>1.6637463819018095E-3</v>
      </c>
      <c r="C444" s="69">
        <f>'Daily Prices'!C444/'Daily Prices'!C443-1</f>
        <v>3.1748998924108207E-4</v>
      </c>
      <c r="D444" s="69">
        <f>'Daily Prices'!D444/'Daily Prices'!D443-1</f>
        <v>1.9613342763997732E-3</v>
      </c>
      <c r="E444" s="69">
        <f>Assumptions!$C$14*C444+Assumptions!$C$15*B444+Assumptions!$C$16*D444</f>
        <v>1.2145201931869076E-3</v>
      </c>
    </row>
    <row r="445" spans="1:5" x14ac:dyDescent="0.25">
      <c r="A445" s="63">
        <f>'Daily Prices'!A445</f>
        <v>42704</v>
      </c>
      <c r="B445" s="36">
        <f>'Daily Prices'!B445/'Daily Prices'!B444-1</f>
        <v>9.805255055976847E-3</v>
      </c>
      <c r="C445" s="36">
        <f>'Daily Prices'!C445/'Daily Prices'!C444-1</f>
        <v>-8.2960753993990277E-3</v>
      </c>
      <c r="D445" s="36">
        <f>'Daily Prices'!D445/'Daily Prices'!D444-1</f>
        <v>1.6907482499183502E-2</v>
      </c>
      <c r="E445" s="36">
        <f>Assumptions!$C$14*C445+Assumptions!$C$15*B445+Assumptions!$C$16*D445</f>
        <v>4.6953911067884931E-3</v>
      </c>
    </row>
    <row r="446" spans="1:5" x14ac:dyDescent="0.25">
      <c r="A446" s="60">
        <f>'Daily Prices'!A446</f>
        <v>42705</v>
      </c>
      <c r="B446" s="69">
        <f>'Daily Prices'!B446/'Daily Prices'!B445-1</f>
        <v>-3.485185989770101E-3</v>
      </c>
      <c r="C446" s="69">
        <f>'Daily Prices'!C446/'Daily Prices'!C445-1</f>
        <v>-1.8328821347913249E-2</v>
      </c>
      <c r="D446" s="69">
        <f>'Daily Prices'!D446/'Daily Prices'!D445-1</f>
        <v>-5.8027178868109708E-3</v>
      </c>
      <c r="E446" s="69">
        <f>Assumptions!$C$14*C446+Assumptions!$C$15*B446+Assumptions!$C$16*D446</f>
        <v>-1.011789970213962E-2</v>
      </c>
    </row>
    <row r="447" spans="1:5" x14ac:dyDescent="0.25">
      <c r="A447" s="63">
        <f>'Daily Prices'!A447</f>
        <v>42706</v>
      </c>
      <c r="B447" s="36">
        <f>'Daily Prices'!B447/'Daily Prices'!B446-1</f>
        <v>-1.2396874689381554E-2</v>
      </c>
      <c r="C447" s="36">
        <f>'Daily Prices'!C447/'Daily Prices'!C446-1</f>
        <v>6.7711241973134051E-3</v>
      </c>
      <c r="D447" s="36">
        <f>'Daily Prices'!D447/'Daily Prices'!D446-1</f>
        <v>-5.8027178868144125E-3</v>
      </c>
      <c r="E447" s="36">
        <f>Assumptions!$C$14*C447+Assumptions!$C$15*B447+Assumptions!$C$16*D447</f>
        <v>-2.7514280939334281E-3</v>
      </c>
    </row>
    <row r="448" spans="1:5" x14ac:dyDescent="0.25">
      <c r="A448" s="60">
        <f>'Daily Prices'!A448</f>
        <v>42709</v>
      </c>
      <c r="B448" s="69">
        <f>'Daily Prices'!B448/'Daily Prices'!B447-1</f>
        <v>4.515326720715418E-3</v>
      </c>
      <c r="C448" s="69">
        <f>'Daily Prices'!C448/'Daily Prices'!C447-1</f>
        <v>-9.9453164186544818E-3</v>
      </c>
      <c r="D448" s="69">
        <f>'Daily Prices'!D448/'Daily Prices'!D447-1</f>
        <v>-5.802717886812192E-3</v>
      </c>
      <c r="E448" s="69">
        <f>Assumptions!$C$14*C448+Assumptions!$C$15*B448+Assumptions!$C$16*D448</f>
        <v>-4.3643439172908255E-3</v>
      </c>
    </row>
    <row r="449" spans="1:5" x14ac:dyDescent="0.25">
      <c r="A449" s="63">
        <f>'Daily Prices'!A449</f>
        <v>42711</v>
      </c>
      <c r="B449" s="36">
        <f>'Daily Prices'!B449/'Daily Prices'!B448-1</f>
        <v>-4.2593485166476652E-3</v>
      </c>
      <c r="C449" s="36">
        <f>'Daily Prices'!C449/'Daily Prices'!C448-1</f>
        <v>6.2918324104632717E-3</v>
      </c>
      <c r="D449" s="36">
        <f>'Daily Prices'!D449/'Daily Prices'!D448-1</f>
        <v>-5.8027178868117479E-3</v>
      </c>
      <c r="E449" s="36">
        <f>Assumptions!$C$14*C449+Assumptions!$C$15*B449+Assumptions!$C$16*D449</f>
        <v>-5.0188695685251519E-4</v>
      </c>
    </row>
    <row r="450" spans="1:5" x14ac:dyDescent="0.25">
      <c r="A450" s="60">
        <f>'Daily Prices'!A450</f>
        <v>42712</v>
      </c>
      <c r="B450" s="69">
        <f>'Daily Prices'!B450/'Daily Prices'!B449-1</f>
        <v>1.743386310943329E-2</v>
      </c>
      <c r="C450" s="69">
        <f>'Daily Prices'!C450/'Daily Prices'!C449-1</f>
        <v>-7.2240772901956962E-3</v>
      </c>
      <c r="D450" s="69">
        <f>'Daily Prices'!D450/'Daily Prices'!D449-1</f>
        <v>1.7107785788226026E-2</v>
      </c>
      <c r="E450" s="69">
        <f>Assumptions!$C$14*C450+Assumptions!$C$15*B450+Assumptions!$C$16*D450</f>
        <v>7.472863753219516E-3</v>
      </c>
    </row>
    <row r="451" spans="1:5" x14ac:dyDescent="0.25">
      <c r="A451" s="63">
        <f>'Daily Prices'!A451</f>
        <v>42713</v>
      </c>
      <c r="B451" s="36">
        <f>'Daily Prices'!B451/'Daily Prices'!B450-1</f>
        <v>1.9816979517710553E-3</v>
      </c>
      <c r="C451" s="36">
        <f>'Daily Prices'!C451/'Daily Prices'!C450-1</f>
        <v>-4.8452701431883627E-3</v>
      </c>
      <c r="D451" s="36">
        <f>'Daily Prices'!D451/'Daily Prices'!D450-1</f>
        <v>2.9673435630605649E-2</v>
      </c>
      <c r="E451" s="36">
        <f>Assumptions!$C$14*C451+Assumptions!$C$15*B451+Assumptions!$C$16*D451</f>
        <v>7.5584320174376662E-3</v>
      </c>
    </row>
    <row r="452" spans="1:5" x14ac:dyDescent="0.25">
      <c r="A452" s="60">
        <f>'Daily Prices'!A452</f>
        <v>42716</v>
      </c>
      <c r="B452" s="69">
        <f>'Daily Prices'!B452/'Daily Prices'!B451-1</f>
        <v>-8.671568367207283E-3</v>
      </c>
      <c r="C452" s="69">
        <f>'Daily Prices'!C452/'Daily Prices'!C451-1</f>
        <v>-6.4454883172665456E-3</v>
      </c>
      <c r="D452" s="69">
        <f>'Daily Prices'!D452/'Daily Prices'!D451-1</f>
        <v>-2.2548534130830578E-2</v>
      </c>
      <c r="E452" s="69">
        <f>Assumptions!$C$14*C452+Assumptions!$C$15*B452+Assumptions!$C$16*D452</f>
        <v>-1.1944226076317975E-2</v>
      </c>
    </row>
    <row r="453" spans="1:5" x14ac:dyDescent="0.25">
      <c r="A453" s="63">
        <f>'Daily Prices'!A453</f>
        <v>42717</v>
      </c>
      <c r="B453" s="36">
        <f>'Daily Prices'!B453/'Daily Prices'!B452-1</f>
        <v>6.8858513066447635E-3</v>
      </c>
      <c r="C453" s="36">
        <f>'Daily Prices'!C453/'Daily Prices'!C452-1</f>
        <v>1.2198597731301053E-3</v>
      </c>
      <c r="D453" s="36">
        <f>'Daily Prices'!D453/'Daily Prices'!D452-1</f>
        <v>4.2283972778696111E-3</v>
      </c>
      <c r="E453" s="36">
        <f>Assumptions!$C$14*C453+Assumptions!$C$15*B453+Assumptions!$C$16*D453</f>
        <v>3.8222184846063538E-3</v>
      </c>
    </row>
    <row r="454" spans="1:5" x14ac:dyDescent="0.25">
      <c r="A454" s="60">
        <f>'Daily Prices'!A454</f>
        <v>42718</v>
      </c>
      <c r="B454" s="69">
        <f>'Daily Prices'!B454/'Daily Prices'!B453-1</f>
        <v>-3.5575938409951879E-3</v>
      </c>
      <c r="C454" s="69">
        <f>'Daily Prices'!C454/'Daily Prices'!C453-1</f>
        <v>3.3124970094013939E-3</v>
      </c>
      <c r="D454" s="69">
        <f>'Daily Prices'!D454/'Daily Prices'!D453-1</f>
        <v>-1.0528469171307675E-2</v>
      </c>
      <c r="E454" s="69">
        <f>Assumptions!$C$14*C454+Assumptions!$C$15*B454+Assumptions!$C$16*D454</f>
        <v>-2.9008200999303011E-3</v>
      </c>
    </row>
    <row r="455" spans="1:5" x14ac:dyDescent="0.25">
      <c r="A455" s="63">
        <f>'Daily Prices'!A455</f>
        <v>42719</v>
      </c>
      <c r="B455" s="36">
        <f>'Daily Prices'!B455/'Daily Prices'!B454-1</f>
        <v>-3.1489119206821181E-3</v>
      </c>
      <c r="C455" s="36">
        <f>'Daily Prices'!C455/'Daily Prices'!C454-1</f>
        <v>-2.4040400665696571E-2</v>
      </c>
      <c r="D455" s="36">
        <f>'Daily Prices'!D455/'Daily Prices'!D454-1</f>
        <v>6.2225130522230998E-5</v>
      </c>
      <c r="E455" s="36">
        <f>Assumptions!$C$14*C455+Assumptions!$C$15*B455+Assumptions!$C$16*D455</f>
        <v>-1.0542166303326597E-2</v>
      </c>
    </row>
    <row r="456" spans="1:5" x14ac:dyDescent="0.25">
      <c r="A456" s="60">
        <f>'Daily Prices'!A456</f>
        <v>42720</v>
      </c>
      <c r="B456" s="69">
        <f>'Daily Prices'!B456/'Daily Prices'!B455-1</f>
        <v>-1.1127841210116785E-3</v>
      </c>
      <c r="C456" s="69">
        <f>'Daily Prices'!C456/'Daily Prices'!C455-1</f>
        <v>3.0896882390003544E-3</v>
      </c>
      <c r="D456" s="69">
        <f>'Daily Prices'!D456/'Daily Prices'!D455-1</f>
        <v>-2.380464933302795E-3</v>
      </c>
      <c r="E456" s="69">
        <f>Assumptions!$C$14*C456+Assumptions!$C$15*B456+Assumptions!$C$16*D456</f>
        <v>1.879005793057999E-4</v>
      </c>
    </row>
    <row r="457" spans="1:5" x14ac:dyDescent="0.25">
      <c r="A457" s="63">
        <f>'Daily Prices'!A457</f>
        <v>42723</v>
      </c>
      <c r="B457" s="36">
        <f>'Daily Prices'!B457/'Daily Prices'!B456-1</f>
        <v>-4.3360478618746923E-3</v>
      </c>
      <c r="C457" s="36">
        <f>'Daily Prices'!C457/'Daily Prices'!C456-1</f>
        <v>4.2602938322322537E-3</v>
      </c>
      <c r="D457" s="36">
        <f>'Daily Prices'!D457/'Daily Prices'!D456-1</f>
        <v>-4.9131250050298281E-3</v>
      </c>
      <c r="E457" s="36">
        <f>Assumptions!$C$14*C457+Assumptions!$C$15*B457+Assumptions!$C$16*D457</f>
        <v>-1.0706343271784545E-3</v>
      </c>
    </row>
    <row r="458" spans="1:5" x14ac:dyDescent="0.25">
      <c r="A458" s="60">
        <f>'Daily Prices'!A458</f>
        <v>42724</v>
      </c>
      <c r="B458" s="69">
        <f>'Daily Prices'!B458/'Daily Prices'!B457-1</f>
        <v>-2.5296970202505209E-3</v>
      </c>
      <c r="C458" s="69">
        <f>'Daily Prices'!C458/'Daily Prices'!C457-1</f>
        <v>-7.95187783151452E-3</v>
      </c>
      <c r="D458" s="69">
        <f>'Daily Prices'!D458/'Daily Prices'!D457-1</f>
        <v>-9.5108311059172168E-3</v>
      </c>
      <c r="E458" s="69">
        <f>Assumptions!$C$14*C458+Assumptions!$C$15*B458+Assumptions!$C$16*D458</f>
        <v>-6.7929095704561291E-3</v>
      </c>
    </row>
    <row r="459" spans="1:5" x14ac:dyDescent="0.25">
      <c r="A459" s="63">
        <f>'Daily Prices'!A459</f>
        <v>42725</v>
      </c>
      <c r="B459" s="36">
        <f>'Daily Prices'!B459/'Daily Prices'!B458-1</f>
        <v>-2.4935399829252303E-3</v>
      </c>
      <c r="C459" s="36">
        <f>'Daily Prices'!C459/'Daily Prices'!C458-1</f>
        <v>5.2466023382919946E-3</v>
      </c>
      <c r="D459" s="36">
        <f>'Daily Prices'!D459/'Daily Prices'!D458-1</f>
        <v>-9.5531649962232734E-4</v>
      </c>
      <c r="E459" s="36">
        <f>Assumptions!$C$14*C459+Assumptions!$C$15*B459+Assumptions!$C$16*D459</f>
        <v>1.0639839905525307E-3</v>
      </c>
    </row>
    <row r="460" spans="1:5" x14ac:dyDescent="0.25">
      <c r="A460" s="60">
        <f>'Daily Prices'!A460</f>
        <v>42726</v>
      </c>
      <c r="B460" s="69">
        <f>'Daily Prices'!B460/'Daily Prices'!B459-1</f>
        <v>-1.0013573463992342E-2</v>
      </c>
      <c r="C460" s="69">
        <f>'Daily Prices'!C460/'Daily Prices'!C459-1</f>
        <v>-9.9145525028898618E-4</v>
      </c>
      <c r="D460" s="69">
        <f>'Daily Prices'!D460/'Daily Prices'!D459-1</f>
        <v>-1.3820384044852974E-2</v>
      </c>
      <c r="E460" s="69">
        <f>Assumptions!$C$14*C460+Assumptions!$C$15*B460+Assumptions!$C$16*D460</f>
        <v>-7.5467693527691889E-3</v>
      </c>
    </row>
    <row r="461" spans="1:5" x14ac:dyDescent="0.25">
      <c r="A461" s="63">
        <f>'Daily Prices'!A461</f>
        <v>42727</v>
      </c>
      <c r="B461" s="36">
        <f>'Daily Prices'!B461/'Daily Prices'!B460-1</f>
        <v>2.3518452939998991E-3</v>
      </c>
      <c r="C461" s="36">
        <f>'Daily Prices'!C461/'Daily Prices'!C460-1</f>
        <v>0</v>
      </c>
      <c r="D461" s="36">
        <f>'Daily Prices'!D461/'Daily Prices'!D460-1</f>
        <v>2.9482573582122473E-3</v>
      </c>
      <c r="E461" s="36">
        <f>Assumptions!$C$14*C461+Assumptions!$C$15*B461+Assumptions!$C$16*D461</f>
        <v>1.5900307956636438E-3</v>
      </c>
    </row>
    <row r="462" spans="1:5" x14ac:dyDescent="0.25">
      <c r="A462" s="60">
        <f>'Daily Prices'!A462</f>
        <v>42730</v>
      </c>
      <c r="B462" s="69">
        <f>'Daily Prices'!B462/'Daily Prices'!B461-1</f>
        <v>-8.9705729876693452E-3</v>
      </c>
      <c r="C462" s="69">
        <f>'Daily Prices'!C462/'Daily Prices'!C461-1</f>
        <v>0</v>
      </c>
      <c r="D462" s="69">
        <f>'Daily Prices'!D462/'Daily Prices'!D461-1</f>
        <v>-1.5410644086423675E-2</v>
      </c>
      <c r="E462" s="69">
        <f>Assumptions!$C$14*C462+Assumptions!$C$15*B462+Assumptions!$C$16*D462</f>
        <v>-7.3143651222279055E-3</v>
      </c>
    </row>
    <row r="463" spans="1:5" x14ac:dyDescent="0.25">
      <c r="A463" s="63">
        <f>'Daily Prices'!A463</f>
        <v>42731</v>
      </c>
      <c r="B463" s="36">
        <f>'Daily Prices'!B463/'Daily Prices'!B462-1</f>
        <v>1.574527939985515E-2</v>
      </c>
      <c r="C463" s="36">
        <f>'Daily Prices'!C463/'Daily Prices'!C462-1</f>
        <v>0</v>
      </c>
      <c r="D463" s="36">
        <f>'Daily Prices'!D463/'Daily Prices'!D462-1</f>
        <v>1.636100801265572E-2</v>
      </c>
      <c r="E463" s="36">
        <f>Assumptions!$C$14*C463+Assumptions!$C$15*B463+Assumptions!$C$16*D463</f>
        <v>9.6318862237532599E-3</v>
      </c>
    </row>
    <row r="464" spans="1:5" x14ac:dyDescent="0.25">
      <c r="A464" s="60">
        <f>'Daily Prices'!A464</f>
        <v>42732</v>
      </c>
      <c r="B464" s="69">
        <f>'Daily Prices'!B464/'Daily Prices'!B463-1</f>
        <v>-1.0528950034782714E-4</v>
      </c>
      <c r="C464" s="69">
        <f>'Daily Prices'!C464/'Daily Prices'!C463-1</f>
        <v>7.6290102622340594E-3</v>
      </c>
      <c r="D464" s="69">
        <f>'Daily Prices'!D464/'Daily Prices'!D463-1</f>
        <v>-1.2757550797966033E-3</v>
      </c>
      <c r="E464" s="69">
        <f>Assumptions!$C$14*C464+Assumptions!$C$15*B464+Assumptions!$C$16*D464</f>
        <v>2.6372907308502948E-3</v>
      </c>
    </row>
    <row r="465" spans="1:5" x14ac:dyDescent="0.25">
      <c r="A465" s="63">
        <f>'Daily Prices'!A465</f>
        <v>42733</v>
      </c>
      <c r="B465" s="36">
        <f>'Daily Prices'!B465/'Daily Prices'!B464-1</f>
        <v>5.9315515660030016E-3</v>
      </c>
      <c r="C465" s="36">
        <f>'Daily Prices'!C465/'Daily Prices'!C464-1</f>
        <v>6.072994805725207E-3</v>
      </c>
      <c r="D465" s="36">
        <f>'Daily Prices'!D465/'Daily Prices'!D464-1</f>
        <v>4.5535251063970605E-3</v>
      </c>
      <c r="E465" s="36">
        <f>Assumptions!$C$14*C465+Assumptions!$C$15*B465+Assumptions!$C$16*D465</f>
        <v>5.5747209240101011E-3</v>
      </c>
    </row>
    <row r="466" spans="1:5" x14ac:dyDescent="0.25">
      <c r="A466" s="60">
        <f>'Daily Prices'!A466</f>
        <v>42734</v>
      </c>
      <c r="B466" s="69">
        <f>'Daily Prices'!B466/'Daily Prices'!B465-1</f>
        <v>9.8728862575687693E-3</v>
      </c>
      <c r="C466" s="69">
        <f>'Daily Prices'!C466/'Daily Prices'!C465-1</f>
        <v>0</v>
      </c>
      <c r="D466" s="69">
        <f>'Daily Prices'!D466/'Daily Prices'!D465-1</f>
        <v>1.1440235059793746E-2</v>
      </c>
      <c r="E466" s="69">
        <f>Assumptions!$C$14*C466+Assumptions!$C$15*B466+Assumptions!$C$16*D466</f>
        <v>6.3939363952087548E-3</v>
      </c>
    </row>
    <row r="467" spans="1:5" x14ac:dyDescent="0.25">
      <c r="A467" s="63">
        <f>'Daily Prices'!A467</f>
        <v>42737</v>
      </c>
      <c r="B467" s="36">
        <f>'Daily Prices'!B467/'Daily Prices'!B466-1</f>
        <v>-1.1646309723485349E-3</v>
      </c>
      <c r="C467" s="36">
        <f>'Daily Prices'!C467/'Daily Prices'!C466-1</f>
        <v>0</v>
      </c>
      <c r="D467" s="36">
        <f>'Daily Prices'!D467/'Daily Prices'!D466-1</f>
        <v>8.707716594380388E-2</v>
      </c>
      <c r="E467" s="36">
        <f>Assumptions!$C$14*C467+Assumptions!$C$15*B467+Assumptions!$C$16*D467</f>
        <v>2.5773760491436603E-2</v>
      </c>
    </row>
    <row r="468" spans="1:5" x14ac:dyDescent="0.25">
      <c r="A468" s="60">
        <f>'Daily Prices'!A468</f>
        <v>42738</v>
      </c>
      <c r="B468" s="69">
        <f>'Daily Prices'!B468/'Daily Prices'!B467-1</f>
        <v>1.7969239099169254E-3</v>
      </c>
      <c r="C468" s="69">
        <f>'Daily Prices'!C468/'Daily Prices'!C467-1</f>
        <v>1.0954608750305406E-2</v>
      </c>
      <c r="D468" s="69">
        <f>'Daily Prices'!D468/'Daily Prices'!D467-1</f>
        <v>-7.1168658998463918E-3</v>
      </c>
      <c r="E468" s="69">
        <f>Assumptions!$C$14*C468+Assumptions!$C$15*B468+Assumptions!$C$16*D468</f>
        <v>2.7858609031433225E-3</v>
      </c>
    </row>
    <row r="469" spans="1:5" x14ac:dyDescent="0.25">
      <c r="A469" s="63">
        <f>'Daily Prices'!A469</f>
        <v>42741</v>
      </c>
      <c r="B469" s="36">
        <f>'Daily Prices'!B469/'Daily Prices'!B468-1</f>
        <v>4.3534495053905164E-3</v>
      </c>
      <c r="C469" s="36">
        <f>'Daily Prices'!C469/'Daily Prices'!C468-1</f>
        <v>1.8081099576384263E-2</v>
      </c>
      <c r="D469" s="36">
        <f>'Daily Prices'!D469/'Daily Prices'!D468-1</f>
        <v>-7.1168658998487233E-3</v>
      </c>
      <c r="E469" s="36">
        <f>Assumptions!$C$14*C469+Assumptions!$C$15*B469+Assumptions!$C$16*D469</f>
        <v>6.4034149122162431E-3</v>
      </c>
    </row>
    <row r="470" spans="1:5" x14ac:dyDescent="0.25">
      <c r="A470" s="60">
        <f>'Daily Prices'!A470</f>
        <v>42744</v>
      </c>
      <c r="B470" s="69">
        <f>'Daily Prices'!B470/'Daily Prices'!B469-1</f>
        <v>-1.2212608509288847E-3</v>
      </c>
      <c r="C470" s="69">
        <f>'Daily Prices'!C470/'Daily Prices'!C469-1</f>
        <v>2.2228985124230771E-3</v>
      </c>
      <c r="D470" s="69">
        <f>'Daily Prices'!D470/'Daily Prices'!D469-1</f>
        <v>-7.1168658998461698E-3</v>
      </c>
      <c r="E470" s="69">
        <f>Assumptions!$C$14*C470+Assumptions!$C$15*B470+Assumptions!$C$16*D470</f>
        <v>-1.6122786202632856E-3</v>
      </c>
    </row>
    <row r="471" spans="1:5" x14ac:dyDescent="0.25">
      <c r="A471" s="63">
        <f>'Daily Prices'!A471</f>
        <v>42746</v>
      </c>
      <c r="B471" s="36">
        <f>'Daily Prices'!B471/'Daily Prices'!B470-1</f>
        <v>1.5484976549535956E-2</v>
      </c>
      <c r="C471" s="36">
        <f>'Daily Prices'!C471/'Daily Prices'!C470-1</f>
        <v>1.1457738586284627E-3</v>
      </c>
      <c r="D471" s="36">
        <f>'Daily Prices'!D471/'Daily Prices'!D470-1</f>
        <v>-7.1168658998463918E-3</v>
      </c>
      <c r="E471" s="36">
        <f>Assumptions!$C$14*C471+Assumptions!$C$15*B471+Assumptions!$C$16*D471</f>
        <v>2.9687427383582547E-3</v>
      </c>
    </row>
    <row r="472" spans="1:5" x14ac:dyDescent="0.25">
      <c r="A472" s="60">
        <f>'Daily Prices'!A472</f>
        <v>42747</v>
      </c>
      <c r="B472" s="69">
        <f>'Daily Prices'!B472/'Daily Prices'!B471-1</f>
        <v>3.9332493503230204E-3</v>
      </c>
      <c r="C472" s="69">
        <f>'Daily Prices'!C472/'Daily Prices'!C471-1</f>
        <v>1.9477626148612037E-2</v>
      </c>
      <c r="D472" s="69">
        <f>'Daily Prices'!D472/'Daily Prices'!D471-1</f>
        <v>-7.1168658998476131E-3</v>
      </c>
      <c r="E472" s="69">
        <f>Assumptions!$C$14*C472+Assumptions!$C$15*B472+Assumptions!$C$16*D472</f>
        <v>6.8359654945874381E-3</v>
      </c>
    </row>
    <row r="473" spans="1:5" x14ac:dyDescent="0.25">
      <c r="A473" s="63">
        <f>'Daily Prices'!A473</f>
        <v>42748</v>
      </c>
      <c r="B473" s="36">
        <f>'Daily Prices'!B473/'Daily Prices'!B472-1</f>
        <v>-3.339797615604656E-4</v>
      </c>
      <c r="C473" s="36">
        <f>'Daily Prices'!C473/'Daily Prices'!C472-1</f>
        <v>-1.038368715124649E-2</v>
      </c>
      <c r="D473" s="36">
        <f>'Daily Prices'!D473/'Daily Prices'!D472-1</f>
        <v>-7.1168658998477241E-3</v>
      </c>
      <c r="E473" s="36">
        <f>Assumptions!$C$14*C473+Assumptions!$C$15*B473+Assumptions!$C$16*D473</f>
        <v>-6.3887285589210524E-3</v>
      </c>
    </row>
    <row r="474" spans="1:5" x14ac:dyDescent="0.25">
      <c r="A474" s="60">
        <f>'Daily Prices'!A474</f>
        <v>42751</v>
      </c>
      <c r="B474" s="69">
        <f>'Daily Prices'!B474/'Daily Prices'!B473-1</f>
        <v>1.8397051772407469E-3</v>
      </c>
      <c r="C474" s="69">
        <f>'Daily Prices'!C474/'Daily Prices'!C473-1</f>
        <v>1.0226764273379763E-2</v>
      </c>
      <c r="D474" s="69">
        <f>'Daily Prices'!D474/'Daily Prices'!D473-1</f>
        <v>6.830718504859723E-3</v>
      </c>
      <c r="E474" s="69">
        <f>Assumptions!$C$14*C474+Assumptions!$C$15*B474+Assumptions!$C$16*D474</f>
        <v>6.6918328139820458E-3</v>
      </c>
    </row>
    <row r="475" spans="1:5" x14ac:dyDescent="0.25">
      <c r="A475" s="63">
        <f>'Daily Prices'!A475</f>
        <v>42752</v>
      </c>
      <c r="B475" s="36">
        <f>'Daily Prices'!B475/'Daily Prices'!B474-1</f>
        <v>-1.9242770768431727E-3</v>
      </c>
      <c r="C475" s="36">
        <f>'Daily Prices'!C475/'Daily Prices'!C474-1</f>
        <v>8.284001143024744E-3</v>
      </c>
      <c r="D475" s="36">
        <f>'Daily Prices'!D475/'Daily Prices'!D474-1</f>
        <v>-3.1234903938104353E-4</v>
      </c>
      <c r="E475" s="36">
        <f>Assumptions!$C$14*C475+Assumptions!$C$15*B475+Assumptions!$C$16*D475</f>
        <v>2.6426126223426331E-3</v>
      </c>
    </row>
    <row r="476" spans="1:5" x14ac:dyDescent="0.25">
      <c r="A476" s="60">
        <f>'Daily Prices'!A476</f>
        <v>42753</v>
      </c>
      <c r="B476" s="69">
        <f>'Daily Prices'!B476/'Daily Prices'!B475-1</f>
        <v>8.0703019497230244E-4</v>
      </c>
      <c r="C476" s="69">
        <f>'Daily Prices'!C476/'Daily Prices'!C475-1</f>
        <v>2.0252448905395681E-3</v>
      </c>
      <c r="D476" s="69">
        <f>'Daily Prices'!D476/'Daily Prices'!D475-1</f>
        <v>4.5120398689666441E-3</v>
      </c>
      <c r="E476" s="69">
        <f>Assumptions!$C$14*C476+Assumptions!$C$15*B476+Assumptions!$C$16*D476</f>
        <v>2.4058189753975116E-3</v>
      </c>
    </row>
    <row r="477" spans="1:5" x14ac:dyDescent="0.25">
      <c r="A477" s="63">
        <f>'Daily Prices'!A477</f>
        <v>42754</v>
      </c>
      <c r="B477" s="36">
        <f>'Daily Prices'!B477/'Daily Prices'!B476-1</f>
        <v>1.8695675781175147E-3</v>
      </c>
      <c r="C477" s="36">
        <f>'Daily Prices'!C477/'Daily Prices'!C476-1</f>
        <v>-1.581584913243661E-2</v>
      </c>
      <c r="D477" s="36">
        <f>'Daily Prices'!D477/'Daily Prices'!D476-1</f>
        <v>2.5482358441537567E-3</v>
      </c>
      <c r="E477" s="36">
        <f>Assumptions!$C$14*C477+Assumptions!$C$15*B477+Assumptions!$C$16*D477</f>
        <v>-5.0009986262932633E-3</v>
      </c>
    </row>
    <row r="478" spans="1:5" x14ac:dyDescent="0.25">
      <c r="A478" s="60">
        <f>'Daily Prices'!A478</f>
        <v>42755</v>
      </c>
      <c r="B478" s="69">
        <f>'Daily Prices'!B478/'Daily Prices'!B477-1</f>
        <v>-1.0037131160147261E-2</v>
      </c>
      <c r="C478" s="69">
        <f>'Daily Prices'!C478/'Daily Prices'!C477-1</f>
        <v>3.1554214717861573E-3</v>
      </c>
      <c r="D478" s="69">
        <f>'Daily Prices'!D478/'Daily Prices'!D477-1</f>
        <v>-1.8489898483809108E-2</v>
      </c>
      <c r="E478" s="69">
        <f>Assumptions!$C$14*C478+Assumptions!$C$15*B478+Assumptions!$C$16*D478</f>
        <v>-7.295940304472448E-3</v>
      </c>
    </row>
    <row r="479" spans="1:5" x14ac:dyDescent="0.25">
      <c r="A479" s="63">
        <f>'Daily Prices'!A479</f>
        <v>42758</v>
      </c>
      <c r="B479" s="36">
        <f>'Daily Prices'!B479/'Daily Prices'!B478-1</f>
        <v>3.06423273964751E-3</v>
      </c>
      <c r="C479" s="36">
        <f>'Daily Prices'!C479/'Daily Prices'!C478-1</f>
        <v>1.0463376896487464E-2</v>
      </c>
      <c r="D479" s="36">
        <f>'Daily Prices'!D479/'Daily Prices'!D478-1</f>
        <v>4.1053369380195104E-3</v>
      </c>
      <c r="E479" s="36">
        <f>Assumptions!$C$14*C479+Assumptions!$C$15*B479+Assumptions!$C$16*D479</f>
        <v>6.3362216618950912E-3</v>
      </c>
    </row>
    <row r="480" spans="1:5" x14ac:dyDescent="0.25">
      <c r="A480" s="60">
        <f>'Daily Prices'!A480</f>
        <v>42759</v>
      </c>
      <c r="B480" s="69">
        <f>'Daily Prices'!B480/'Daily Prices'!B479-1</f>
        <v>9.523057940048707E-3</v>
      </c>
      <c r="C480" s="69">
        <f>'Daily Prices'!C480/'Daily Prices'!C479-1</f>
        <v>3.772431002088128E-3</v>
      </c>
      <c r="D480" s="69">
        <f>'Daily Prices'!D480/'Daily Prices'!D479-1</f>
        <v>9.1215185715289859E-3</v>
      </c>
      <c r="E480" s="69">
        <f>Assumptions!$C$14*C480+Assumptions!$C$15*B480+Assumptions!$C$16*D480</f>
        <v>7.1023453543085577E-3</v>
      </c>
    </row>
    <row r="481" spans="1:5" x14ac:dyDescent="0.25">
      <c r="A481" s="63">
        <f>'Daily Prices'!A481</f>
        <v>42760</v>
      </c>
      <c r="B481" s="36">
        <f>'Daily Prices'!B481/'Daily Prices'!B480-1</f>
        <v>1.2148053118874458E-2</v>
      </c>
      <c r="C481" s="36">
        <f>'Daily Prices'!C481/'Daily Prices'!C480-1</f>
        <v>-1.8852651580751223E-2</v>
      </c>
      <c r="D481" s="36">
        <f>'Daily Prices'!D481/'Daily Prices'!D480-1</f>
        <v>1.1680065414566787E-2</v>
      </c>
      <c r="E481" s="36">
        <f>Assumptions!$C$14*C481+Assumptions!$C$15*B481+Assumptions!$C$16*D481</f>
        <v>-3.9262507226811615E-4</v>
      </c>
    </row>
    <row r="482" spans="1:5" x14ac:dyDescent="0.25">
      <c r="A482" s="60">
        <f>'Daily Prices'!A482</f>
        <v>42762</v>
      </c>
      <c r="B482" s="69">
        <f>'Daily Prices'!B482/'Daily Prices'!B481-1</f>
        <v>6.2912920174360565E-3</v>
      </c>
      <c r="C482" s="69">
        <f>'Daily Prices'!C482/'Daily Prices'!C481-1</f>
        <v>-7.8442049471669772E-3</v>
      </c>
      <c r="D482" s="69">
        <f>'Daily Prices'!D482/'Daily Prices'!D481-1</f>
        <v>1.1631403448625788E-2</v>
      </c>
      <c r="E482" s="69">
        <f>Assumptions!$C$14*C482+Assumptions!$C$15*B482+Assumptions!$C$16*D482</f>
        <v>2.2391266609517618E-3</v>
      </c>
    </row>
    <row r="483" spans="1:5" x14ac:dyDescent="0.25">
      <c r="A483" s="63">
        <f>'Daily Prices'!A483</f>
        <v>42765</v>
      </c>
      <c r="B483" s="36">
        <f>'Daily Prices'!B483/'Daily Prices'!B482-1</f>
        <v>-1.1799532752848618E-3</v>
      </c>
      <c r="C483" s="36">
        <f>'Daily Prices'!C483/'Daily Prices'!C482-1</f>
        <v>1.7770635165170745E-3</v>
      </c>
      <c r="D483" s="36">
        <f>'Daily Prices'!D483/'Daily Prices'!D482-1</f>
        <v>-1.4066801213189484E-3</v>
      </c>
      <c r="E483" s="36">
        <f>Assumptions!$C$14*C483+Assumptions!$C$15*B483+Assumptions!$C$16*D483</f>
        <v>-6.5164612374313247E-5</v>
      </c>
    </row>
    <row r="484" spans="1:5" x14ac:dyDescent="0.25">
      <c r="A484" s="60">
        <f>'Daily Prices'!A484</f>
        <v>42766</v>
      </c>
      <c r="B484" s="69">
        <f>'Daily Prices'!B484/'Daily Prices'!B483-1</f>
        <v>-6.9516358606743767E-3</v>
      </c>
      <c r="C484" s="69">
        <f>'Daily Prices'!C484/'Daily Prices'!C483-1</f>
        <v>1.265160763172446E-2</v>
      </c>
      <c r="D484" s="69">
        <f>'Daily Prices'!D484/'Daily Prices'!D483-1</f>
        <v>-1.17318954746507E-2</v>
      </c>
      <c r="E484" s="69">
        <f>Assumptions!$C$14*C484+Assumptions!$C$15*B484+Assumptions!$C$16*D484</f>
        <v>-5.4441634790773847E-4</v>
      </c>
    </row>
    <row r="485" spans="1:5" x14ac:dyDescent="0.25">
      <c r="A485" s="63">
        <f>'Daily Prices'!A485</f>
        <v>42767</v>
      </c>
      <c r="B485" s="36">
        <f>'Daily Prices'!B485/'Daily Prices'!B484-1</f>
        <v>1.7561494882115891E-2</v>
      </c>
      <c r="C485" s="36">
        <f>'Daily Prices'!C485/'Daily Prices'!C484-1</f>
        <v>-9.3863396084384876E-3</v>
      </c>
      <c r="D485" s="36">
        <f>'Daily Prices'!D485/'Daily Prices'!D484-1</f>
        <v>1.4642549910611313E-2</v>
      </c>
      <c r="E485" s="36">
        <f>Assumptions!$C$14*C485+Assumptions!$C$15*B485+Assumptions!$C$16*D485</f>
        <v>5.9066775944427658E-3</v>
      </c>
    </row>
    <row r="486" spans="1:5" x14ac:dyDescent="0.25">
      <c r="A486" s="60">
        <f>'Daily Prices'!A486</f>
        <v>42768</v>
      </c>
      <c r="B486" s="69">
        <f>'Daily Prices'!B486/'Daily Prices'!B485-1</f>
        <v>3.0193691625648444E-3</v>
      </c>
      <c r="C486" s="69">
        <f>'Daily Prices'!C486/'Daily Prices'!C485-1</f>
        <v>1.2535859449450681E-2</v>
      </c>
      <c r="D486" s="69">
        <f>'Daily Prices'!D486/'Daily Prices'!D485-1</f>
        <v>1.4642549910610425E-2</v>
      </c>
      <c r="E486" s="69">
        <f>Assumptions!$C$14*C486+Assumptions!$C$15*B486+Assumptions!$C$16*D486</f>
        <v>1.0312919501732853E-2</v>
      </c>
    </row>
    <row r="487" spans="1:5" x14ac:dyDescent="0.25">
      <c r="A487" s="63">
        <f>'Daily Prices'!A487</f>
        <v>42769</v>
      </c>
      <c r="B487" s="36">
        <f>'Daily Prices'!B487/'Daily Prices'!B486-1</f>
        <v>4.9279739933338895E-4</v>
      </c>
      <c r="C487" s="36">
        <f>'Daily Prices'!C487/'Daily Prices'!C486-1</f>
        <v>-6.8585809576400258E-3</v>
      </c>
      <c r="D487" s="36">
        <f>'Daily Prices'!D487/'Daily Prices'!D486-1</f>
        <v>5.3704531902207808E-3</v>
      </c>
      <c r="E487" s="36">
        <f>Assumptions!$C$14*C487+Assumptions!$C$15*B487+Assumptions!$C$16*D487</f>
        <v>-9.8445720618975971E-4</v>
      </c>
    </row>
    <row r="488" spans="1:5" x14ac:dyDescent="0.25">
      <c r="A488" s="60">
        <f>'Daily Prices'!A488</f>
        <v>42772</v>
      </c>
      <c r="B488" s="69">
        <f>'Daily Prices'!B488/'Daily Prices'!B487-1</f>
        <v>7.0381140290616262E-3</v>
      </c>
      <c r="C488" s="69">
        <f>'Daily Prices'!C488/'Daily Prices'!C487-1</f>
        <v>1.0892762481358842E-2</v>
      </c>
      <c r="D488" s="69">
        <f>'Daily Prices'!D488/'Daily Prices'!D487-1</f>
        <v>-1.000032207947199E-3</v>
      </c>
      <c r="E488" s="69">
        <f>Assumptions!$C$14*C488+Assumptions!$C$15*B488+Assumptions!$C$16*D488</f>
        <v>6.1685295388778649E-3</v>
      </c>
    </row>
    <row r="489" spans="1:5" x14ac:dyDescent="0.25">
      <c r="A489" s="63">
        <f>'Daily Prices'!A489</f>
        <v>42774</v>
      </c>
      <c r="B489" s="36">
        <f>'Daily Prices'!B489/'Daily Prices'!B488-1</f>
        <v>-5.2518910464681712E-3</v>
      </c>
      <c r="C489" s="36">
        <f>'Daily Prices'!C489/'Daily Prices'!C488-1</f>
        <v>9.4834481098426959E-3</v>
      </c>
      <c r="D489" s="36">
        <f>'Daily Prices'!D489/'Daily Prices'!D488-1</f>
        <v>-1.0000322079476431E-3</v>
      </c>
      <c r="E489" s="36">
        <f>Assumptions!$C$14*C489+Assumptions!$C$15*B489+Assumptions!$C$16*D489</f>
        <v>1.9178022676123341E-3</v>
      </c>
    </row>
    <row r="490" spans="1:5" x14ac:dyDescent="0.25">
      <c r="A490" s="60">
        <f>'Daily Prices'!A490</f>
        <v>42779</v>
      </c>
      <c r="B490" s="69">
        <f>'Daily Prices'!B490/'Daily Prices'!B489-1</f>
        <v>2.1809888469108696E-3</v>
      </c>
      <c r="C490" s="69">
        <f>'Daily Prices'!C490/'Daily Prices'!C489-1</f>
        <v>-1.6164474173446797E-2</v>
      </c>
      <c r="D490" s="69">
        <f>'Daily Prices'!D490/'Daily Prices'!D489-1</f>
        <v>-1.0000322079481982E-3</v>
      </c>
      <c r="E490" s="69">
        <f>Assumptions!$C$14*C490+Assumptions!$C$15*B490+Assumptions!$C$16*D490</f>
        <v>-6.1115026776899168E-3</v>
      </c>
    </row>
    <row r="491" spans="1:5" x14ac:dyDescent="0.25">
      <c r="A491" s="63">
        <f>'Daily Prices'!A491</f>
        <v>42780</v>
      </c>
      <c r="B491" s="36">
        <f>'Daily Prices'!B491/'Daily Prices'!B490-1</f>
        <v>-4.3419035667091599E-4</v>
      </c>
      <c r="C491" s="36">
        <f>'Daily Prices'!C491/'Daily Prices'!C490-1</f>
        <v>5.3267762239901373E-3</v>
      </c>
      <c r="D491" s="36">
        <f>'Daily Prices'!D491/'Daily Prices'!D490-1</f>
        <v>-2.5673678437642122E-3</v>
      </c>
      <c r="E491" s="36">
        <f>Assumptions!$C$14*C491+Assumptions!$C$15*B491+Assumptions!$C$16*D491</f>
        <v>1.2302430294655166E-3</v>
      </c>
    </row>
    <row r="492" spans="1:5" x14ac:dyDescent="0.25">
      <c r="A492" s="60">
        <f>'Daily Prices'!A492</f>
        <v>42781</v>
      </c>
      <c r="B492" s="69">
        <f>'Daily Prices'!B492/'Daily Prices'!B491-1</f>
        <v>-6.4839263905860367E-3</v>
      </c>
      <c r="C492" s="69">
        <f>'Daily Prices'!C492/'Daily Prices'!C491-1</f>
        <v>-5.3082690109220732E-3</v>
      </c>
      <c r="D492" s="69">
        <f>'Daily Prices'!D492/'Daily Prices'!D491-1</f>
        <v>-1.6938664439987705E-2</v>
      </c>
      <c r="E492" s="69">
        <f>Assumptions!$C$14*C492+Assumptions!$C$15*B492+Assumptions!$C$16*D492</f>
        <v>-9.1500848535409525E-3</v>
      </c>
    </row>
    <row r="493" spans="1:5" x14ac:dyDescent="0.25">
      <c r="A493" s="63">
        <f>'Daily Prices'!A493</f>
        <v>42782</v>
      </c>
      <c r="B493" s="36">
        <f>'Daily Prices'!B493/'Daily Prices'!B492-1</f>
        <v>5.1751767679277805E-3</v>
      </c>
      <c r="C493" s="36">
        <f>'Daily Prices'!C493/'Daily Prices'!C492-1</f>
        <v>1.7277176647922277E-2</v>
      </c>
      <c r="D493" s="36">
        <f>'Daily Prices'!D493/'Daily Prices'!D492-1</f>
        <v>1.0492268256243387E-2</v>
      </c>
      <c r="E493" s="36">
        <f>Assumptions!$C$14*C493+Assumptions!$C$15*B493+Assumptions!$C$16*D493</f>
        <v>1.161110416642026E-2</v>
      </c>
    </row>
    <row r="494" spans="1:5" x14ac:dyDescent="0.25">
      <c r="A494" s="60">
        <f>'Daily Prices'!A494</f>
        <v>42783</v>
      </c>
      <c r="B494" s="69">
        <f>'Daily Prices'!B494/'Daily Prices'!B493-1</f>
        <v>5.917755634287758E-3</v>
      </c>
      <c r="C494" s="69">
        <f>'Daily Prices'!C494/'Daily Prices'!C493-1</f>
        <v>1.3720189047927711E-4</v>
      </c>
      <c r="D494" s="69">
        <f>'Daily Prices'!D494/'Daily Prices'!D493-1</f>
        <v>3.9308028594480238E-3</v>
      </c>
      <c r="E494" s="69">
        <f>Assumptions!$C$14*C494+Assumptions!$C$15*B494+Assumptions!$C$16*D494</f>
        <v>3.0094483043124451E-3</v>
      </c>
    </row>
    <row r="495" spans="1:5" x14ac:dyDescent="0.25">
      <c r="A495" s="63">
        <f>'Daily Prices'!A495</f>
        <v>42786</v>
      </c>
      <c r="B495" s="36">
        <f>'Daily Prices'!B495/'Daily Prices'!B494-1</f>
        <v>6.7733918770582768E-3</v>
      </c>
      <c r="C495" s="36">
        <f>'Daily Prices'!C495/'Daily Prices'!C494-1</f>
        <v>-5.7859329624878608E-3</v>
      </c>
      <c r="D495" s="36">
        <f>'Daily Prices'!D495/'Daily Prices'!D494-1</f>
        <v>1.0047377421434689E-2</v>
      </c>
      <c r="E495" s="36">
        <f>Assumptions!$C$14*C495+Assumptions!$C$15*B495+Assumptions!$C$16*D495</f>
        <v>2.731857604552745E-3</v>
      </c>
    </row>
    <row r="496" spans="1:5" x14ac:dyDescent="0.25">
      <c r="A496" s="60">
        <f>'Daily Prices'!A496</f>
        <v>42787</v>
      </c>
      <c r="B496" s="69">
        <f>'Daily Prices'!B496/'Daily Prices'!B495-1</f>
        <v>3.4893400852289425E-3</v>
      </c>
      <c r="C496" s="69">
        <f>'Daily Prices'!C496/'Daily Prices'!C495-1</f>
        <v>-3.7230839656146042E-3</v>
      </c>
      <c r="D496" s="69">
        <f>'Daily Prices'!D496/'Daily Prices'!D495-1</f>
        <v>5.3382330356135377E-3</v>
      </c>
      <c r="E496" s="69">
        <f>Assumptions!$C$14*C496+Assumptions!$C$15*B496+Assumptions!$C$16*D496</f>
        <v>1.1590383500069022E-3</v>
      </c>
    </row>
    <row r="497" spans="1:5" x14ac:dyDescent="0.25">
      <c r="A497" s="63">
        <f>'Daily Prices'!A497</f>
        <v>42788</v>
      </c>
      <c r="B497" s="36">
        <f>'Daily Prices'!B497/'Daily Prices'!B496-1</f>
        <v>3.5853372501311043E-3</v>
      </c>
      <c r="C497" s="36">
        <f>'Daily Prices'!C497/'Daily Prices'!C496-1</f>
        <v>3.8105471748464126E-3</v>
      </c>
      <c r="D497" s="36">
        <f>'Daily Prices'!D497/'Daily Prices'!D496-1</f>
        <v>-2.2932824860212309E-3</v>
      </c>
      <c r="E497" s="36">
        <f>Assumptions!$C$14*C497+Assumptions!$C$15*B497+Assumptions!$C$16*D497</f>
        <v>1.9118352991715271E-3</v>
      </c>
    </row>
    <row r="498" spans="1:5" x14ac:dyDescent="0.25">
      <c r="A498" s="60">
        <f>'Daily Prices'!A498</f>
        <v>42789</v>
      </c>
      <c r="B498" s="69">
        <f>'Daily Prices'!B498/'Daily Prices'!B497-1</f>
        <v>9.7905019658961479E-4</v>
      </c>
      <c r="C498" s="69">
        <f>'Daily Prices'!C498/'Daily Prices'!C497-1</f>
        <v>3.5944966467407191E-3</v>
      </c>
      <c r="D498" s="69">
        <f>'Daily Prices'!D498/'Daily Prices'!D497-1</f>
        <v>6.4012691853587711E-4</v>
      </c>
      <c r="E498" s="69">
        <f>Assumptions!$C$14*C498+Assumptions!$C$15*B498+Assumptions!$C$16*D498</f>
        <v>1.9235517932339355E-3</v>
      </c>
    </row>
    <row r="499" spans="1:5" x14ac:dyDescent="0.25">
      <c r="A499" s="63">
        <f>'Daily Prices'!A499</f>
        <v>42793</v>
      </c>
      <c r="B499" s="36">
        <f>'Daily Prices'!B499/'Daily Prices'!B498-1</f>
        <v>-2.7719545619574459E-3</v>
      </c>
      <c r="C499" s="36">
        <f>'Daily Prices'!C499/'Daily Prices'!C498-1</f>
        <v>8.8466485103815273E-3</v>
      </c>
      <c r="D499" s="36">
        <f>'Daily Prices'!D499/'Daily Prices'!D498-1</f>
        <v>-4.7600875325158887E-3</v>
      </c>
      <c r="E499" s="36">
        <f>Assumptions!$C$14*C499+Assumptions!$C$15*B499+Assumptions!$C$16*D499</f>
        <v>1.2790467758106109E-3</v>
      </c>
    </row>
    <row r="500" spans="1:5" x14ac:dyDescent="0.25">
      <c r="A500" s="60">
        <f>'Daily Prices'!A500</f>
        <v>42794</v>
      </c>
      <c r="B500" s="69">
        <f>'Daily Prices'!B500/'Daily Prices'!B499-1</f>
        <v>-2.4141980947409714E-3</v>
      </c>
      <c r="C500" s="69">
        <f>'Daily Prices'!C500/'Daily Prices'!C499-1</f>
        <v>-1.6244099517115362E-3</v>
      </c>
      <c r="D500" s="69">
        <f>'Daily Prices'!D500/'Daily Prices'!D499-1</f>
        <v>7.0946290138818036E-4</v>
      </c>
      <c r="E500" s="69">
        <f>Assumptions!$C$14*C500+Assumptions!$C$15*B500+Assumptions!$C$16*D500</f>
        <v>-1.1611845386904516E-3</v>
      </c>
    </row>
    <row r="501" spans="1:5" x14ac:dyDescent="0.25">
      <c r="A501" s="63">
        <f>'Daily Prices'!A501</f>
        <v>42795</v>
      </c>
      <c r="B501" s="36">
        <f>'Daily Prices'!B501/'Daily Prices'!B500-1</f>
        <v>8.3904712468845233E-3</v>
      </c>
      <c r="C501" s="36">
        <f>'Daily Prices'!C501/'Daily Prices'!C500-1</f>
        <v>-1.1713228842101464E-2</v>
      </c>
      <c r="D501" s="36">
        <f>'Daily Prices'!D501/'Daily Prices'!D500-1</f>
        <v>-1.0955081448980053E-3</v>
      </c>
      <c r="E501" s="36">
        <f>Assumptions!$C$14*C501+Assumptions!$C$15*B501+Assumptions!$C$16*D501</f>
        <v>-2.4968026062446307E-3</v>
      </c>
    </row>
    <row r="502" spans="1:5" x14ac:dyDescent="0.25">
      <c r="A502" s="60">
        <f>'Daily Prices'!A502</f>
        <v>42796</v>
      </c>
      <c r="B502" s="69">
        <f>'Daily Prices'!B502/'Daily Prices'!B501-1</f>
        <v>-4.9923252056530698E-3</v>
      </c>
      <c r="C502" s="69">
        <f>'Daily Prices'!C502/'Daily Prices'!C501-1</f>
        <v>-3.1331754219598995E-4</v>
      </c>
      <c r="D502" s="69">
        <f>'Daily Prices'!D502/'Daily Prices'!D501-1</f>
        <v>-1.095508144896451E-3</v>
      </c>
      <c r="E502" s="69">
        <f>Assumptions!$C$14*C502+Assumptions!$C$15*B502+Assumptions!$C$16*D502</f>
        <v>-1.9516770220432522E-3</v>
      </c>
    </row>
    <row r="503" spans="1:5" x14ac:dyDescent="0.25">
      <c r="A503" s="63">
        <f>'Daily Prices'!A503</f>
        <v>42797</v>
      </c>
      <c r="B503" s="36">
        <f>'Daily Prices'!B503/'Daily Prices'!B502-1</f>
        <v>-2.5450948151839459E-4</v>
      </c>
      <c r="C503" s="36">
        <f>'Daily Prices'!C503/'Daily Prices'!C502-1</f>
        <v>-1.0116450929948506E-2</v>
      </c>
      <c r="D503" s="36">
        <f>'Daily Prices'!D503/'Daily Prices'!D502-1</f>
        <v>-4.7305883553316885E-4</v>
      </c>
      <c r="E503" s="36">
        <f>Assumptions!$C$14*C503+Assumptions!$C$15*B503+Assumptions!$C$16*D503</f>
        <v>-4.2648508670948713E-3</v>
      </c>
    </row>
    <row r="504" spans="1:5" x14ac:dyDescent="0.25">
      <c r="A504" s="60">
        <f>'Daily Prices'!A504</f>
        <v>42801</v>
      </c>
      <c r="B504" s="69">
        <f>'Daily Prices'!B504/'Daily Prices'!B503-1</f>
        <v>5.7959001056102633E-3</v>
      </c>
      <c r="C504" s="69">
        <f>'Daily Prices'!C504/'Daily Prices'!C503-1</f>
        <v>-1.0320209913501577E-2</v>
      </c>
      <c r="D504" s="69">
        <f>'Daily Prices'!D504/'Daily Prices'!D503-1</f>
        <v>4.5339302014923977E-3</v>
      </c>
      <c r="E504" s="69">
        <f>Assumptions!$C$14*C504+Assumptions!$C$15*B504+Assumptions!$C$16*D504</f>
        <v>-1.0291348732698333E-3</v>
      </c>
    </row>
    <row r="505" spans="1:5" x14ac:dyDescent="0.25">
      <c r="A505" s="63">
        <f>'Daily Prices'!A505</f>
        <v>42802</v>
      </c>
      <c r="B505" s="36">
        <f>'Daily Prices'!B505/'Daily Prices'!B504-1</f>
        <v>-3.3662579708106932E-3</v>
      </c>
      <c r="C505" s="36">
        <f>'Daily Prices'!C505/'Daily Prices'!C504-1</f>
        <v>-2.8919919952039574E-3</v>
      </c>
      <c r="D505" s="36">
        <f>'Daily Prices'!D505/'Daily Prices'!D504-1</f>
        <v>4.5339302014921756E-3</v>
      </c>
      <c r="E505" s="36">
        <f>Assumptions!$C$14*C505+Assumptions!$C$15*B505+Assumptions!$C$16*D505</f>
        <v>-8.064951288771383E-4</v>
      </c>
    </row>
    <row r="506" spans="1:5" x14ac:dyDescent="0.25">
      <c r="A506" s="60">
        <f>'Daily Prices'!A506</f>
        <v>42804</v>
      </c>
      <c r="B506" s="69">
        <f>'Daily Prices'!B506/'Daily Prices'!B505-1</f>
        <v>1.5324230830180419E-3</v>
      </c>
      <c r="C506" s="69">
        <f>'Daily Prices'!C506/'Daily Prices'!C505-1</f>
        <v>-9.5790489624686392E-3</v>
      </c>
      <c r="D506" s="69">
        <f>'Daily Prices'!D506/'Daily Prices'!D505-1</f>
        <v>4.5339302014928418E-3</v>
      </c>
      <c r="E506" s="69">
        <f>Assumptions!$C$14*C506+Assumptions!$C$15*B506+Assumptions!$C$16*D506</f>
        <v>-2.0117135996341909E-3</v>
      </c>
    </row>
    <row r="507" spans="1:5" x14ac:dyDescent="0.25">
      <c r="A507" s="63">
        <f>'Daily Prices'!A507</f>
        <v>42808</v>
      </c>
      <c r="B507" s="36">
        <f>'Daily Prices'!B507/'Daily Prices'!B506-1</f>
        <v>1.7149038061260446E-2</v>
      </c>
      <c r="C507" s="36">
        <f>'Daily Prices'!C507/'Daily Prices'!C506-1</f>
        <v>-1.037144479488139E-2</v>
      </c>
      <c r="D507" s="36">
        <f>'Daily Prices'!D507/'Daily Prices'!D506-1</f>
        <v>4.5339302014921756E-3</v>
      </c>
      <c r="E507" s="36">
        <f>Assumptions!$C$14*C507+Assumptions!$C$15*B507+Assumptions!$C$16*D507</f>
        <v>2.35631256087323E-3</v>
      </c>
    </row>
    <row r="508" spans="1:5" x14ac:dyDescent="0.25">
      <c r="A508" s="60">
        <f>'Daily Prices'!A508</f>
        <v>42809</v>
      </c>
      <c r="B508" s="69">
        <f>'Daily Prices'!B508/'Daily Prices'!B507-1</f>
        <v>-1.5120931791758885E-3</v>
      </c>
      <c r="C508" s="69">
        <f>'Daily Prices'!C508/'Daily Prices'!C507-1</f>
        <v>-8.121678483588024E-3</v>
      </c>
      <c r="D508" s="69">
        <f>'Daily Prices'!D508/'Daily Prices'!D507-1</f>
        <v>3.5597891467442633E-3</v>
      </c>
      <c r="E508" s="69">
        <f>Assumptions!$C$14*C508+Assumptions!$C$15*B508+Assumptions!$C$16*D508</f>
        <v>-2.6343626031646973E-3</v>
      </c>
    </row>
    <row r="509" spans="1:5" x14ac:dyDescent="0.25">
      <c r="A509" s="63">
        <f>'Daily Prices'!A509</f>
        <v>42810</v>
      </c>
      <c r="B509" s="36">
        <f>'Daily Prices'!B509/'Daily Prices'!B508-1</f>
        <v>6.3861248223100464E-3</v>
      </c>
      <c r="C509" s="36">
        <f>'Daily Prices'!C509/'Daily Prices'!C508-1</f>
        <v>2.3157121702036543E-2</v>
      </c>
      <c r="D509" s="36">
        <f>'Daily Prices'!D509/'Daily Prices'!D508-1</f>
        <v>1.3142480397979606E-2</v>
      </c>
      <c r="E509" s="36">
        <f>Assumptions!$C$14*C509+Assumptions!$C$15*B509+Assumptions!$C$16*D509</f>
        <v>1.5121430246901513E-2</v>
      </c>
    </row>
    <row r="510" spans="1:5" x14ac:dyDescent="0.25">
      <c r="A510" s="60">
        <f>'Daily Prices'!A510</f>
        <v>42811</v>
      </c>
      <c r="B510" s="69">
        <f>'Daily Prices'!B510/'Daily Prices'!B509-1</f>
        <v>2.1341283079581164E-3</v>
      </c>
      <c r="C510" s="69">
        <f>'Daily Prices'!C510/'Daily Prices'!C509-1</f>
        <v>2.1719446206382997E-3</v>
      </c>
      <c r="D510" s="69">
        <f>'Daily Prices'!D510/'Daily Prices'!D509-1</f>
        <v>-5.2203500431146077E-3</v>
      </c>
      <c r="E510" s="69">
        <f>Assumptions!$C$14*C510+Assumptions!$C$15*B510+Assumptions!$C$16*D510</f>
        <v>-5.7088672291627377E-5</v>
      </c>
    </row>
    <row r="511" spans="1:5" x14ac:dyDescent="0.25">
      <c r="A511" s="63">
        <f>'Daily Prices'!A511</f>
        <v>42814</v>
      </c>
      <c r="B511" s="36">
        <f>'Daily Prices'!B511/'Daily Prices'!B510-1</f>
        <v>-4.3930670150990059E-3</v>
      </c>
      <c r="C511" s="36">
        <f>'Daily Prices'!C511/'Daily Prices'!C510-1</f>
        <v>-1.0117498779547152E-3</v>
      </c>
      <c r="D511" s="36">
        <f>'Daily Prices'!D511/'Daily Prices'!D510-1</f>
        <v>-3.4582496102936178E-3</v>
      </c>
      <c r="E511" s="36">
        <f>Assumptions!$C$14*C511+Assumptions!$C$15*B511+Assumptions!$C$16*D511</f>
        <v>-2.7600949387996732E-3</v>
      </c>
    </row>
    <row r="512" spans="1:5" x14ac:dyDescent="0.25">
      <c r="A512" s="60">
        <f>'Daily Prices'!A512</f>
        <v>42815</v>
      </c>
      <c r="B512" s="69">
        <f>'Daily Prices'!B512/'Daily Prices'!B511-1</f>
        <v>-1.1277581631194966E-3</v>
      </c>
      <c r="C512" s="69">
        <f>'Daily Prices'!C512/'Daily Prices'!C511-1</f>
        <v>1.0620030247802559E-2</v>
      </c>
      <c r="D512" s="69">
        <f>'Daily Prices'!D512/'Daily Prices'!D511-1</f>
        <v>-1.5407261666660066E-3</v>
      </c>
      <c r="E512" s="69">
        <f>Assumptions!$C$14*C512+Assumptions!$C$15*B512+Assumptions!$C$16*D512</f>
        <v>3.447466800185373E-3</v>
      </c>
    </row>
    <row r="513" spans="1:5" x14ac:dyDescent="0.25">
      <c r="A513" s="63">
        <f>'Daily Prices'!A513</f>
        <v>42816</v>
      </c>
      <c r="B513" s="36">
        <f>'Daily Prices'!B513/'Daily Prices'!B512-1</f>
        <v>-1.0777179931118597E-2</v>
      </c>
      <c r="C513" s="36">
        <f>'Daily Prices'!C513/'Daily Prices'!C512-1</f>
        <v>4.5153104506452379E-3</v>
      </c>
      <c r="D513" s="36">
        <f>'Daily Prices'!D513/'Daily Prices'!D512-1</f>
        <v>-1.1960864572730601E-2</v>
      </c>
      <c r="E513" s="36">
        <f>Assumptions!$C$14*C513+Assumptions!$C$15*B513+Assumptions!$C$16*D513</f>
        <v>-5.015289170896664E-3</v>
      </c>
    </row>
    <row r="514" spans="1:5" x14ac:dyDescent="0.25">
      <c r="A514" s="60">
        <f>'Daily Prices'!A514</f>
        <v>42817</v>
      </c>
      <c r="B514" s="69">
        <f>'Daily Prices'!B514/'Daily Prices'!B513-1</f>
        <v>5.6391183666304467E-3</v>
      </c>
      <c r="C514" s="69">
        <f>'Daily Prices'!C514/'Daily Prices'!C513-1</f>
        <v>-9.3557391290643999E-4</v>
      </c>
      <c r="D514" s="69">
        <f>'Daily Prices'!D514/'Daily Prices'!D513-1</f>
        <v>6.8190566971568778E-3</v>
      </c>
      <c r="E514" s="69">
        <f>Assumptions!$C$14*C514+Assumptions!$C$15*B514+Assumptions!$C$16*D514</f>
        <v>3.3632229539736214E-3</v>
      </c>
    </row>
    <row r="515" spans="1:5" x14ac:dyDescent="0.25">
      <c r="A515" s="63">
        <f>'Daily Prices'!A515</f>
        <v>42818</v>
      </c>
      <c r="B515" s="36">
        <f>'Daily Prices'!B515/'Daily Prices'!B514-1</f>
        <v>3.0423944230497657E-3</v>
      </c>
      <c r="C515" s="36">
        <f>'Daily Prices'!C515/'Daily Prices'!C514-1</f>
        <v>-4.2485723547525112E-4</v>
      </c>
      <c r="D515" s="36">
        <f>'Daily Prices'!D515/'Daily Prices'!D514-1</f>
        <v>7.7196176604461542E-3</v>
      </c>
      <c r="E515" s="36">
        <f>Assumptions!$C$14*C515+Assumptions!$C$15*B515+Assumptions!$C$16*D515</f>
        <v>3.0586607308586756E-3</v>
      </c>
    </row>
    <row r="516" spans="1:5" x14ac:dyDescent="0.25">
      <c r="A516" s="60">
        <f>'Daily Prices'!A516</f>
        <v>42821</v>
      </c>
      <c r="B516" s="69">
        <f>'Daily Prices'!B516/'Daily Prices'!B515-1</f>
        <v>-6.2624484218969378E-3</v>
      </c>
      <c r="C516" s="69">
        <f>'Daily Prices'!C516/'Daily Prices'!C515-1</f>
        <v>2.9699946343277883E-3</v>
      </c>
      <c r="D516" s="69">
        <f>'Daily Prices'!D516/'Daily Prices'!D515-1</f>
        <v>-3.6044011635260054E-3</v>
      </c>
      <c r="E516" s="69">
        <f>Assumptions!$C$14*C516+Assumptions!$C$15*B516+Assumptions!$C$16*D516</f>
        <v>-1.7720570218957674E-3</v>
      </c>
    </row>
    <row r="517" spans="1:5" x14ac:dyDescent="0.25">
      <c r="A517" s="63">
        <f>'Daily Prices'!A517</f>
        <v>42822</v>
      </c>
      <c r="B517" s="36">
        <f>'Daily Prices'!B517/'Daily Prices'!B516-1</f>
        <v>5.8955814776748827E-3</v>
      </c>
      <c r="C517" s="36">
        <f>'Daily Prices'!C517/'Daily Prices'!C516-1</f>
        <v>-8.2397436698189441E-4</v>
      </c>
      <c r="D517" s="36">
        <f>'Daily Prices'!D517/'Daily Prices'!D516-1</f>
        <v>5.5938857106592188E-3</v>
      </c>
      <c r="E517" s="36">
        <f>Assumptions!$C$14*C517+Assumptions!$C$15*B517+Assumptions!$C$16*D517</f>
        <v>3.1172504097074722E-3</v>
      </c>
    </row>
    <row r="518" spans="1:5" x14ac:dyDescent="0.25">
      <c r="A518" s="60">
        <f>'Daily Prices'!A518</f>
        <v>42823</v>
      </c>
      <c r="B518" s="69">
        <f>'Daily Prices'!B518/'Daily Prices'!B517-1</f>
        <v>4.1452563659658548E-3</v>
      </c>
      <c r="C518" s="69">
        <f>'Daily Prices'!C518/'Daily Prices'!C517-1</f>
        <v>-7.6442220907925185E-3</v>
      </c>
      <c r="D518" s="69">
        <f>'Daily Prices'!D518/'Daily Prices'!D517-1</f>
        <v>7.1549641169894596E-3</v>
      </c>
      <c r="E518" s="69">
        <f>Assumptions!$C$14*C518+Assumptions!$C$15*B518+Assumptions!$C$16*D518</f>
        <v>3.3237730856958679E-4</v>
      </c>
    </row>
    <row r="519" spans="1:5" x14ac:dyDescent="0.25">
      <c r="A519" s="63">
        <f>'Daily Prices'!A519</f>
        <v>42824</v>
      </c>
      <c r="B519" s="36">
        <f>'Daily Prices'!B519/'Daily Prices'!B518-1</f>
        <v>3.9276797635603433E-3</v>
      </c>
      <c r="C519" s="36">
        <f>'Daily Prices'!C519/'Daily Prices'!C518-1</f>
        <v>-2.9464181510570064E-3</v>
      </c>
      <c r="D519" s="36">
        <f>'Daily Prices'!D519/'Daily Prices'!D518-1</f>
        <v>3.5287925120133234E-3</v>
      </c>
      <c r="E519" s="36">
        <f>Assumptions!$C$14*C519+Assumptions!$C$15*B519+Assumptions!$C$16*D519</f>
        <v>1.0583744222492973E-3</v>
      </c>
    </row>
    <row r="520" spans="1:5" x14ac:dyDescent="0.25">
      <c r="A520" s="60">
        <f>'Daily Prices'!A520</f>
        <v>42825</v>
      </c>
      <c r="B520" s="69">
        <f>'Daily Prices'!B520/'Daily Prices'!B519-1</f>
        <v>-9.0800481121111609E-4</v>
      </c>
      <c r="C520" s="69">
        <f>'Daily Prices'!C520/'Daily Prices'!C519-1</f>
        <v>-1.9475051206079286E-3</v>
      </c>
      <c r="D520" s="69">
        <f>'Daily Prices'!D520/'Daily Prices'!D519-1</f>
        <v>1.9588988062848589E-3</v>
      </c>
      <c r="E520" s="69">
        <f>Assumptions!$C$14*C520+Assumptions!$C$15*B520+Assumptions!$C$16*D520</f>
        <v>-4.6373384972104876E-4</v>
      </c>
    </row>
    <row r="521" spans="1:5" x14ac:dyDescent="0.25">
      <c r="A521" s="63">
        <f>'Daily Prices'!A521</f>
        <v>42830</v>
      </c>
      <c r="B521" s="36">
        <f>'Daily Prices'!B521/'Daily Prices'!B520-1</f>
        <v>1.1942404753464642E-2</v>
      </c>
      <c r="C521" s="36">
        <f>'Daily Prices'!C521/'Daily Prices'!C520-1</f>
        <v>3.2162603820991009E-3</v>
      </c>
      <c r="D521" s="36">
        <f>'Daily Prices'!D521/'Daily Prices'!D520-1</f>
        <v>4.9031635438385957E-2</v>
      </c>
      <c r="E521" s="36">
        <f>Assumptions!$C$14*C521+Assumptions!$C$15*B521+Assumptions!$C$16*D521</f>
        <v>1.9578716210394819E-2</v>
      </c>
    </row>
    <row r="522" spans="1:5" x14ac:dyDescent="0.25">
      <c r="A522" s="60">
        <f>'Daily Prices'!A522</f>
        <v>42832</v>
      </c>
      <c r="B522" s="69">
        <f>'Daily Prices'!B522/'Daily Prices'!B521-1</f>
        <v>-8.9286667485147797E-3</v>
      </c>
      <c r="C522" s="69">
        <f>'Daily Prices'!C522/'Daily Prices'!C521-1</f>
        <v>5.1206304745408104E-3</v>
      </c>
      <c r="D522" s="69">
        <f>'Daily Prices'!D522/'Daily Prices'!D521-1</f>
        <v>-9.6297843293535745E-3</v>
      </c>
      <c r="E522" s="69">
        <f>Assumptions!$C$14*C522+Assumptions!$C$15*B522+Assumptions!$C$16*D522</f>
        <v>-3.519283133544182E-3</v>
      </c>
    </row>
    <row r="523" spans="1:5" x14ac:dyDescent="0.25">
      <c r="A523" s="63">
        <f>'Daily Prices'!A523</f>
        <v>42835</v>
      </c>
      <c r="B523" s="36">
        <f>'Daily Prices'!B523/'Daily Prices'!B522-1</f>
        <v>-4.4054168415715855E-3</v>
      </c>
      <c r="C523" s="36">
        <f>'Daily Prices'!C523/'Daily Prices'!C522-1</f>
        <v>-8.653845563366902E-3</v>
      </c>
      <c r="D523" s="36">
        <f>'Daily Prices'!D523/'Daily Prices'!D522-1</f>
        <v>-9.6297843293541296E-3</v>
      </c>
      <c r="E523" s="36">
        <f>Assumptions!$C$14*C523+Assumptions!$C$15*B523+Assumptions!$C$16*D523</f>
        <v>-7.6720985766244752E-3</v>
      </c>
    </row>
    <row r="524" spans="1:5" x14ac:dyDescent="0.25">
      <c r="A524" s="60">
        <f>'Daily Prices'!A524</f>
        <v>42837</v>
      </c>
      <c r="B524" s="69">
        <f>'Daily Prices'!B524/'Daily Prices'!B523-1</f>
        <v>2.2903907053550832E-3</v>
      </c>
      <c r="C524" s="69">
        <f>'Daily Prices'!C524/'Daily Prices'!C523-1</f>
        <v>2.2397335839240862E-2</v>
      </c>
      <c r="D524" s="69">
        <f>'Daily Prices'!D524/'Daily Prices'!D523-1</f>
        <v>-9.6297843293539076E-3</v>
      </c>
      <c r="E524" s="69">
        <f>Assumptions!$C$14*C524+Assumptions!$C$15*B524+Assumptions!$C$16*D524</f>
        <v>6.7571162484966986E-3</v>
      </c>
    </row>
    <row r="525" spans="1:5" x14ac:dyDescent="0.25">
      <c r="A525" s="63">
        <f>'Daily Prices'!A525</f>
        <v>42838</v>
      </c>
      <c r="B525" s="36">
        <f>'Daily Prices'!B525/'Daily Prices'!B524-1</f>
        <v>-6.1406420568704823E-3</v>
      </c>
      <c r="C525" s="36">
        <f>'Daily Prices'!C525/'Daily Prices'!C524-1</f>
        <v>3.3726081256444385E-3</v>
      </c>
      <c r="D525" s="36">
        <f>'Daily Prices'!D525/'Daily Prices'!D524-1</f>
        <v>-9.6297843293537966E-3</v>
      </c>
      <c r="E525" s="36">
        <f>Assumptions!$C$14*C525+Assumptions!$C$15*B525+Assumptions!$C$16*D525</f>
        <v>-3.3820846656095081E-3</v>
      </c>
    </row>
    <row r="526" spans="1:5" x14ac:dyDescent="0.25">
      <c r="A526" s="60">
        <f>'Daily Prices'!A526</f>
        <v>42842</v>
      </c>
      <c r="B526" s="69">
        <f>'Daily Prices'!B526/'Daily Prices'!B525-1</f>
        <v>-1.6221197531011144E-3</v>
      </c>
      <c r="C526" s="69">
        <f>'Daily Prices'!C526/'Daily Prices'!C525-1</f>
        <v>0</v>
      </c>
      <c r="D526" s="69">
        <f>'Daily Prices'!D526/'Daily Prices'!D525-1</f>
        <v>-4.1638290289458535E-4</v>
      </c>
      <c r="E526" s="69">
        <f>Assumptions!$C$14*C526+Assumptions!$C$15*B526+Assumptions!$C$16*D526</f>
        <v>-6.115507967987099E-4</v>
      </c>
    </row>
    <row r="527" spans="1:5" x14ac:dyDescent="0.25">
      <c r="A527" s="63">
        <f>'Daily Prices'!A527</f>
        <v>42843</v>
      </c>
      <c r="B527" s="36">
        <f>'Daily Prices'!B527/'Daily Prices'!B526-1</f>
        <v>-3.2148328361720768E-3</v>
      </c>
      <c r="C527" s="36">
        <f>'Daily Prices'!C527/'Daily Prices'!C526-1</f>
        <v>-2.1819523902740778E-3</v>
      </c>
      <c r="D527" s="36">
        <f>'Daily Prices'!D527/'Daily Prices'!D526-1</f>
        <v>-3.254787750419097E-3</v>
      </c>
      <c r="E527" s="36">
        <f>Assumptions!$C$14*C527+Assumptions!$C$15*B527+Assumptions!$C$16*D527</f>
        <v>-2.8136671320869834E-3</v>
      </c>
    </row>
    <row r="528" spans="1:5" x14ac:dyDescent="0.25">
      <c r="A528" s="60">
        <f>'Daily Prices'!A528</f>
        <v>42844</v>
      </c>
      <c r="B528" s="69">
        <f>'Daily Prices'!B528/'Daily Prices'!B527-1</f>
        <v>5.9585730803468628E-4</v>
      </c>
      <c r="C528" s="69">
        <f>'Daily Prices'!C528/'Daily Prices'!C527-1</f>
        <v>7.6396746021778483E-4</v>
      </c>
      <c r="D528" s="69">
        <f>'Daily Prices'!D528/'Daily Prices'!D527-1</f>
        <v>9.686456315320946E-4</v>
      </c>
      <c r="E528" s="69">
        <f>Assumptions!$C$14*C528+Assumptions!$C$15*B528+Assumptions!$C$16*D528</f>
        <v>7.7493786595714807E-4</v>
      </c>
    </row>
    <row r="529" spans="1:5" x14ac:dyDescent="0.25">
      <c r="A529" s="63">
        <f>'Daily Prices'!A529</f>
        <v>42845</v>
      </c>
      <c r="B529" s="36">
        <f>'Daily Prices'!B529/'Daily Prices'!B528-1</f>
        <v>2.9253590314068934E-3</v>
      </c>
      <c r="C529" s="36">
        <f>'Daily Prices'!C529/'Daily Prices'!C528-1</f>
        <v>3.6219632133924762E-3</v>
      </c>
      <c r="D529" s="36">
        <f>'Daily Prices'!D529/'Daily Prices'!D528-1</f>
        <v>5.2932049896241562E-3</v>
      </c>
      <c r="E529" s="36">
        <f>Assumptions!$C$14*C529+Assumptions!$C$15*B529+Assumptions!$C$16*D529</f>
        <v>3.914354491666305E-3</v>
      </c>
    </row>
    <row r="530" spans="1:5" x14ac:dyDescent="0.25">
      <c r="A530" s="60">
        <f>'Daily Prices'!A530</f>
        <v>42846</v>
      </c>
      <c r="B530" s="69">
        <f>'Daily Prices'!B530/'Daily Prices'!B529-1</f>
        <v>-1.9403590258982861E-3</v>
      </c>
      <c r="C530" s="69">
        <f>'Daily Prices'!C530/'Daily Prices'!C529-1</f>
        <v>-1.2298768243297342E-3</v>
      </c>
      <c r="D530" s="69">
        <f>'Daily Prices'!D530/'Daily Prices'!D529-1</f>
        <v>-2.3792554267965116E-3</v>
      </c>
      <c r="E530" s="69">
        <f>Assumptions!$C$14*C530+Assumptions!$C$15*B530+Assumptions!$C$16*D530</f>
        <v>-1.7878350655403329E-3</v>
      </c>
    </row>
    <row r="531" spans="1:5" x14ac:dyDescent="0.25">
      <c r="A531" s="63">
        <f>'Daily Prices'!A531</f>
        <v>42849</v>
      </c>
      <c r="B531" s="36">
        <f>'Daily Prices'!B531/'Daily Prices'!B530-1</f>
        <v>9.8939905262334094E-3</v>
      </c>
      <c r="C531" s="36">
        <f>'Daily Prices'!C531/'Daily Prices'!C530-1</f>
        <v>-1.208032734786646E-2</v>
      </c>
      <c r="D531" s="36">
        <f>'Daily Prices'!D531/'Daily Prices'!D530-1</f>
        <v>9.4762150882088392E-3</v>
      </c>
      <c r="E531" s="36">
        <f>Assumptions!$C$14*C531+Assumptions!$C$15*B531+Assumptions!$C$16*D531</f>
        <v>9.789307451860906E-4</v>
      </c>
    </row>
    <row r="532" spans="1:5" x14ac:dyDescent="0.25">
      <c r="A532" s="60">
        <f>'Daily Prices'!A532</f>
        <v>42850</v>
      </c>
      <c r="B532" s="69">
        <f>'Daily Prices'!B532/'Daily Prices'!B531-1</f>
        <v>9.6911771846623918E-3</v>
      </c>
      <c r="C532" s="69">
        <f>'Daily Prices'!C532/'Daily Prices'!C531-1</f>
        <v>-3.9143572679360972E-3</v>
      </c>
      <c r="D532" s="69">
        <f>'Daily Prices'!D532/'Daily Prices'!D531-1</f>
        <v>7.604868373917606E-3</v>
      </c>
      <c r="E532" s="69">
        <f>Assumptions!$C$14*C532+Assumptions!$C$15*B532+Assumptions!$C$16*D532</f>
        <v>3.6230707603995601E-3</v>
      </c>
    </row>
    <row r="533" spans="1:5" x14ac:dyDescent="0.25">
      <c r="A533" s="63">
        <f>'Daily Prices'!A533</f>
        <v>42851</v>
      </c>
      <c r="B533" s="36">
        <f>'Daily Prices'!B533/'Daily Prices'!B532-1</f>
        <v>6.3490123313307834E-3</v>
      </c>
      <c r="C533" s="36">
        <f>'Daily Prices'!C533/'Daily Prices'!C532-1</f>
        <v>-7.6900337677313635E-3</v>
      </c>
      <c r="D533" s="36">
        <f>'Daily Prices'!D533/'Daily Prices'!D532-1</f>
        <v>3.9263497260746405E-3</v>
      </c>
      <c r="E533" s="36">
        <f>Assumptions!$C$14*C533+Assumptions!$C$15*B533+Assumptions!$C$16*D533</f>
        <v>6.5951101290812834E-6</v>
      </c>
    </row>
    <row r="534" spans="1:5" x14ac:dyDescent="0.25">
      <c r="A534" s="60">
        <f>'Daily Prices'!A534</f>
        <v>42852</v>
      </c>
      <c r="B534" s="69">
        <f>'Daily Prices'!B534/'Daily Prices'!B533-1</f>
        <v>-3.4383830539915783E-3</v>
      </c>
      <c r="C534" s="69">
        <f>'Daily Prices'!C534/'Daily Prices'!C533-1</f>
        <v>2.3327963865305001E-4</v>
      </c>
      <c r="D534" s="69">
        <f>'Daily Prices'!D534/'Daily Prices'!D533-1</f>
        <v>-1.7447454658211514E-3</v>
      </c>
      <c r="E534" s="69">
        <f>Assumptions!$C$14*C534+Assumptions!$C$15*B534+Assumptions!$C$16*D534</f>
        <v>-1.4616267004825987E-3</v>
      </c>
    </row>
    <row r="535" spans="1:5" x14ac:dyDescent="0.25">
      <c r="A535" s="63">
        <f>'Daily Prices'!A535</f>
        <v>42853</v>
      </c>
      <c r="B535" s="36">
        <f>'Daily Prices'!B535/'Daily Prices'!B534-1</f>
        <v>-3.7076578085590839E-3</v>
      </c>
      <c r="C535" s="36">
        <f>'Daily Prices'!C535/'Daily Prices'!C534-1</f>
        <v>5.5484875627840324E-3</v>
      </c>
      <c r="D535" s="36">
        <f>'Daily Prices'!D535/'Daily Prices'!D534-1</f>
        <v>6.4443448451299012E-3</v>
      </c>
      <c r="E535" s="36">
        <f>Assumptions!$C$14*C535+Assumptions!$C$15*B535+Assumptions!$C$16*D535</f>
        <v>3.0404011360848577E-3</v>
      </c>
    </row>
    <row r="536" spans="1:5" x14ac:dyDescent="0.25">
      <c r="A536" s="60">
        <f>'Daily Prices'!A536</f>
        <v>42859</v>
      </c>
      <c r="B536" s="69">
        <f>'Daily Prices'!B536/'Daily Prices'!B535-1</f>
        <v>6.9458928284933386E-3</v>
      </c>
      <c r="C536" s="69">
        <f>'Daily Prices'!C536/'Daily Prices'!C535-1</f>
        <v>-3.0675194822666008E-2</v>
      </c>
      <c r="D536" s="69">
        <f>'Daily Prices'!D536/'Daily Prices'!D535-1</f>
        <v>-1.4422407345317634E-2</v>
      </c>
      <c r="E536" s="69">
        <f>Assumptions!$C$14*C536+Assumptions!$C$15*B536+Assumptions!$C$16*D536</f>
        <v>-1.4513032284113693E-2</v>
      </c>
    </row>
    <row r="537" spans="1:5" x14ac:dyDescent="0.25">
      <c r="A537" s="63">
        <f>'Daily Prices'!A537</f>
        <v>42860</v>
      </c>
      <c r="B537" s="36">
        <f>'Daily Prices'!B537/'Daily Prices'!B536-1</f>
        <v>-8.8763239717176701E-3</v>
      </c>
      <c r="C537" s="36">
        <f>'Daily Prices'!C537/'Daily Prices'!C536-1</f>
        <v>1.300821910585892E-3</v>
      </c>
      <c r="D537" s="36">
        <f>'Daily Prices'!D537/'Daily Prices'!D536-1</f>
        <v>1.9385666958009917E-2</v>
      </c>
      <c r="E537" s="36">
        <f>Assumptions!$C$14*C537+Assumptions!$C$15*B537+Assumptions!$C$16*D537</f>
        <v>3.6731316601220304E-3</v>
      </c>
    </row>
    <row r="538" spans="1:5" x14ac:dyDescent="0.25">
      <c r="A538" s="60">
        <f>'Daily Prices'!A538</f>
        <v>42864</v>
      </c>
      <c r="B538" s="69">
        <f>'Daily Prices'!B538/'Daily Prices'!B537-1</f>
        <v>2.4934022800648936E-3</v>
      </c>
      <c r="C538" s="69">
        <f>'Daily Prices'!C538/'Daily Prices'!C537-1</f>
        <v>-9.9295501894824945E-4</v>
      </c>
      <c r="D538" s="69">
        <f>'Daily Prices'!D538/'Daily Prices'!D537-1</f>
        <v>1.5551170620257126E-2</v>
      </c>
      <c r="E538" s="69">
        <f>Assumptions!$C$14*C538+Assumptions!$C$15*B538+Assumptions!$C$16*D538</f>
        <v>5.0161898625173066E-3</v>
      </c>
    </row>
    <row r="539" spans="1:5" x14ac:dyDescent="0.25">
      <c r="A539" s="63">
        <f>'Daily Prices'!A539</f>
        <v>42865</v>
      </c>
      <c r="B539" s="36">
        <f>'Daily Prices'!B539/'Daily Prices'!B538-1</f>
        <v>1.0520741984248128E-2</v>
      </c>
      <c r="C539" s="36">
        <f>'Daily Prices'!C539/'Daily Prices'!C538-1</f>
        <v>2.1700749352435711E-3</v>
      </c>
      <c r="D539" s="36">
        <f>'Daily Prices'!D539/'Daily Prices'!D538-1</f>
        <v>1.5551170620255128E-2</v>
      </c>
      <c r="E539" s="36">
        <f>Assumptions!$C$14*C539+Assumptions!$C$15*B539+Assumptions!$C$16*D539</f>
        <v>8.6896037554484058E-3</v>
      </c>
    </row>
    <row r="540" spans="1:5" x14ac:dyDescent="0.25">
      <c r="A540" s="60">
        <f>'Daily Prices'!A540</f>
        <v>42867</v>
      </c>
      <c r="B540" s="69">
        <f>'Daily Prices'!B540/'Daily Prices'!B539-1</f>
        <v>-1.9842522704678345E-3</v>
      </c>
      <c r="C540" s="69">
        <f>'Daily Prices'!C540/'Daily Prices'!C539-1</f>
        <v>-1.3960909705683644E-3</v>
      </c>
      <c r="D540" s="69">
        <f>'Daily Prices'!D540/'Daily Prices'!D539-1</f>
        <v>-7.1116787318222796E-3</v>
      </c>
      <c r="E540" s="69">
        <f>Assumptions!$C$14*C540+Assumptions!$C$15*B540+Assumptions!$C$16*D540</f>
        <v>-3.28721568891438E-3</v>
      </c>
    </row>
    <row r="541" spans="1:5" x14ac:dyDescent="0.25">
      <c r="A541" s="63">
        <f>'Daily Prices'!A541</f>
        <v>42870</v>
      </c>
      <c r="B541" s="36">
        <f>'Daily Prices'!B541/'Daily Prices'!B540-1</f>
        <v>4.4378340507780223E-3</v>
      </c>
      <c r="C541" s="36">
        <f>'Daily Prices'!C541/'Daily Prices'!C540-1</f>
        <v>-3.397941485530076E-4</v>
      </c>
      <c r="D541" s="36">
        <f>'Daily Prices'!D541/'Daily Prices'!D540-1</f>
        <v>-7.1116787318246111E-3</v>
      </c>
      <c r="E541" s="36">
        <f>Assumptions!$C$14*C541+Assumptions!$C$15*B541+Assumptions!$C$16*D541</f>
        <v>-9.3807106373517963E-4</v>
      </c>
    </row>
    <row r="542" spans="1:5" x14ac:dyDescent="0.25">
      <c r="A542" s="60">
        <f>'Daily Prices'!A542</f>
        <v>42871</v>
      </c>
      <c r="B542" s="69">
        <f>'Daily Prices'!B542/'Daily Prices'!B541-1</f>
        <v>8.5904283737416876E-3</v>
      </c>
      <c r="C542" s="69">
        <f>'Daily Prices'!C542/'Daily Prices'!C541-1</f>
        <v>1.0392319561676189E-3</v>
      </c>
      <c r="D542" s="69">
        <f>'Daily Prices'!D542/'Daily Prices'!D541-1</f>
        <v>6.6386912486766647E-3</v>
      </c>
      <c r="E542" s="69">
        <f>Assumptions!$C$14*C542+Assumptions!$C$15*B542+Assumptions!$C$16*D542</f>
        <v>4.9844286691925529E-3</v>
      </c>
    </row>
    <row r="543" spans="1:5" x14ac:dyDescent="0.25">
      <c r="A543" s="63">
        <f>'Daily Prices'!A543</f>
        <v>42872</v>
      </c>
      <c r="B543" s="36">
        <f>'Daily Prices'!B543/'Daily Prices'!B542-1</f>
        <v>2.4906319279591749E-3</v>
      </c>
      <c r="C543" s="36">
        <f>'Daily Prices'!C543/'Daily Prices'!C542-1</f>
        <v>2.0073320984127951E-2</v>
      </c>
      <c r="D543" s="36">
        <f>'Daily Prices'!D543/'Daily Prices'!D542-1</f>
        <v>5.2454948439644156E-3</v>
      </c>
      <c r="E543" s="36">
        <f>Assumptions!$C$14*C543+Assumptions!$C$15*B543+Assumptions!$C$16*D543</f>
        <v>1.035016642522826E-2</v>
      </c>
    </row>
    <row r="544" spans="1:5" x14ac:dyDescent="0.25">
      <c r="A544" s="60">
        <f>'Daily Prices'!A544</f>
        <v>42873</v>
      </c>
      <c r="B544" s="69">
        <f>'Daily Prices'!B544/'Daily Prices'!B543-1</f>
        <v>-7.3055768382097597E-3</v>
      </c>
      <c r="C544" s="69">
        <f>'Daily Prices'!C544/'Daily Prices'!C543-1</f>
        <v>1.1811352719614199E-2</v>
      </c>
      <c r="D544" s="69">
        <f>'Daily Prices'!D544/'Daily Prices'!D543-1</f>
        <v>-1.743588378738925E-2</v>
      </c>
      <c r="E544" s="69">
        <f>Assumptions!$C$14*C544+Assumptions!$C$15*B544+Assumptions!$C$16*D544</f>
        <v>-2.6978970998340229E-3</v>
      </c>
    </row>
    <row r="545" spans="1:5" x14ac:dyDescent="0.25">
      <c r="A545" s="63">
        <f>'Daily Prices'!A545</f>
        <v>42874</v>
      </c>
      <c r="B545" s="36">
        <f>'Daily Prices'!B545/'Daily Prices'!B544-1</f>
        <v>9.8998547386064395E-4</v>
      </c>
      <c r="C545" s="36">
        <f>'Daily Prices'!C545/'Daily Prices'!C544-1</f>
        <v>-9.2438081047508946E-3</v>
      </c>
      <c r="D545" s="36">
        <f>'Daily Prices'!D545/'Daily Prices'!D544-1</f>
        <v>-1.1596568093017456E-3</v>
      </c>
      <c r="E545" s="36">
        <f>Assumptions!$C$14*C545+Assumptions!$C$15*B545+Assumptions!$C$16*D545</f>
        <v>-3.7484246425326883E-3</v>
      </c>
    </row>
    <row r="546" spans="1:5" x14ac:dyDescent="0.25">
      <c r="A546" s="60">
        <f>'Daily Prices'!A546</f>
        <v>42877</v>
      </c>
      <c r="B546" s="69">
        <f>'Daily Prices'!B546/'Daily Prices'!B545-1</f>
        <v>3.4810529618984898E-3</v>
      </c>
      <c r="C546" s="69">
        <f>'Daily Prices'!C546/'Daily Prices'!C545-1</f>
        <v>5.0834402255053313E-3</v>
      </c>
      <c r="D546" s="69">
        <f>'Daily Prices'!D546/'Daily Prices'!D545-1</f>
        <v>-8.8270139167839767E-3</v>
      </c>
      <c r="E546" s="69">
        <f>Assumptions!$C$14*C546+Assumptions!$C$15*B546+Assumptions!$C$16*D546</f>
        <v>4.2958780373648659E-4</v>
      </c>
    </row>
    <row r="547" spans="1:5" x14ac:dyDescent="0.25">
      <c r="A547" s="63">
        <f>'Daily Prices'!A547</f>
        <v>42878</v>
      </c>
      <c r="B547" s="36">
        <f>'Daily Prices'!B547/'Daily Prices'!B546-1</f>
        <v>-6.7292598174020224E-3</v>
      </c>
      <c r="C547" s="36">
        <f>'Daily Prices'!C547/'Daily Prices'!C546-1</f>
        <v>6.7156564850239242E-3</v>
      </c>
      <c r="D547" s="36">
        <f>'Daily Prices'!D547/'Daily Prices'!D546-1</f>
        <v>-8.6388656615350445E-3</v>
      </c>
      <c r="E547" s="36">
        <f>Assumptions!$C$14*C547+Assumptions!$C$15*B547+Assumptions!$C$16*D547</f>
        <v>-1.9241750496715501E-3</v>
      </c>
    </row>
    <row r="548" spans="1:5" x14ac:dyDescent="0.25">
      <c r="A548" s="60">
        <f>'Daily Prices'!A548</f>
        <v>42879</v>
      </c>
      <c r="B548" s="69">
        <f>'Daily Prices'!B548/'Daily Prices'!B547-1</f>
        <v>-2.0948287927812226E-3</v>
      </c>
      <c r="C548" s="69">
        <f>'Daily Prices'!C548/'Daily Prices'!C547-1</f>
        <v>-7.9694968270080935E-3</v>
      </c>
      <c r="D548" s="69">
        <f>'Daily Prices'!D548/'Daily Prices'!D547-1</f>
        <v>-8.7848665021120764E-3</v>
      </c>
      <c r="E548" s="69">
        <f>Assumptions!$C$14*C548+Assumptions!$C$15*B548+Assumptions!$C$16*D548</f>
        <v>-6.4517073192712267E-3</v>
      </c>
    </row>
    <row r="549" spans="1:5" x14ac:dyDescent="0.25">
      <c r="A549" s="63">
        <f>'Daily Prices'!A549</f>
        <v>42880</v>
      </c>
      <c r="B549" s="36">
        <f>'Daily Prices'!B549/'Daily Prices'!B548-1</f>
        <v>1.4797548911543945E-2</v>
      </c>
      <c r="C549" s="36">
        <f>'Daily Prices'!C549/'Daily Prices'!C548-1</f>
        <v>2.45520362659013E-4</v>
      </c>
      <c r="D549" s="36">
        <f>'Daily Prices'!D549/'Daily Prices'!D548-1</f>
        <v>2.070463270072076E-2</v>
      </c>
      <c r="E549" s="36">
        <f>Assumptions!$C$14*C549+Assumptions!$C$15*B549+Assumptions!$C$16*D549</f>
        <v>1.0748862628743017E-2</v>
      </c>
    </row>
    <row r="550" spans="1:5" x14ac:dyDescent="0.25">
      <c r="A550" s="60">
        <f>'Daily Prices'!A550</f>
        <v>42881</v>
      </c>
      <c r="B550" s="69">
        <f>'Daily Prices'!B550/'Daily Prices'!B549-1</f>
        <v>9.0464952391915432E-3</v>
      </c>
      <c r="C550" s="69">
        <f>'Daily Prices'!C550/'Daily Prices'!C549-1</f>
        <v>6.6155932223432856E-3</v>
      </c>
      <c r="D550" s="69">
        <f>'Daily Prices'!D550/'Daily Prices'!D549-1</f>
        <v>1.2356960678677975E-2</v>
      </c>
      <c r="E550" s="69">
        <f>Assumptions!$C$14*C550+Assumptions!$C$15*B550+Assumptions!$C$16*D550</f>
        <v>9.0672740642981694E-3</v>
      </c>
    </row>
    <row r="551" spans="1:5" x14ac:dyDescent="0.25">
      <c r="A551" s="63">
        <f>'Daily Prices'!A551</f>
        <v>42884</v>
      </c>
      <c r="B551" s="36">
        <f>'Daily Prices'!B551/'Daily Prices'!B550-1</f>
        <v>2.6127836571945284E-3</v>
      </c>
      <c r="C551" s="36">
        <f>'Daily Prices'!C551/'Daily Prices'!C550-1</f>
        <v>0</v>
      </c>
      <c r="D551" s="36">
        <f>'Daily Prices'!D551/'Daily Prices'!D550-1</f>
        <v>-1.1721118221623361E-2</v>
      </c>
      <c r="E551" s="36">
        <f>Assumptions!$C$14*C551+Assumptions!$C$15*B551+Assumptions!$C$16*D551</f>
        <v>-2.7325003693286498E-3</v>
      </c>
    </row>
    <row r="552" spans="1:5" x14ac:dyDescent="0.25">
      <c r="A552" s="60">
        <f>'Daily Prices'!A552</f>
        <v>42885</v>
      </c>
      <c r="B552" s="69">
        <f>'Daily Prices'!B552/'Daily Prices'!B551-1</f>
        <v>1.6110948244383305E-3</v>
      </c>
      <c r="C552" s="69">
        <f>'Daily Prices'!C552/'Daily Prices'!C551-1</f>
        <v>-2.0430747234067015E-3</v>
      </c>
      <c r="D552" s="69">
        <f>'Daily Prices'!D552/'Daily Prices'!D551-1</f>
        <v>8.9922295685365139E-3</v>
      </c>
      <c r="E552" s="69">
        <f>Assumptions!$C$14*C552+Assumptions!$C$15*B552+Assumptions!$C$16*D552</f>
        <v>2.3637674285297726E-3</v>
      </c>
    </row>
    <row r="553" spans="1:5" x14ac:dyDescent="0.25">
      <c r="A553" s="63">
        <f>'Daily Prices'!A553</f>
        <v>42886</v>
      </c>
      <c r="B553" s="36">
        <f>'Daily Prices'!B553/'Daily Prices'!B552-1</f>
        <v>-4.3646540048913884E-4</v>
      </c>
      <c r="C553" s="36">
        <f>'Daily Prices'!C553/'Daily Prices'!C552-1</f>
        <v>2.0108262995925941E-3</v>
      </c>
      <c r="D553" s="36">
        <f>'Daily Prices'!D553/'Daily Prices'!D552-1</f>
        <v>1.4574822205748461E-3</v>
      </c>
      <c r="E553" s="36">
        <f>Assumptions!$C$14*C553+Assumptions!$C$15*B553+Assumptions!$C$16*D553</f>
        <v>1.1106355658627499E-3</v>
      </c>
    </row>
    <row r="554" spans="1:5" x14ac:dyDescent="0.25">
      <c r="A554" s="60">
        <f>'Daily Prices'!A554</f>
        <v>42887</v>
      </c>
      <c r="B554" s="69">
        <f>'Daily Prices'!B554/'Daily Prices'!B553-1</f>
        <v>-2.6359894431993158E-4</v>
      </c>
      <c r="C554" s="69">
        <f>'Daily Prices'!C554/'Daily Prices'!C553-1</f>
        <v>-2.9072945316189758E-3</v>
      </c>
      <c r="D554" s="69">
        <f>'Daily Prices'!D554/'Daily Prices'!D553-1</f>
        <v>1.2357259976962798E-3</v>
      </c>
      <c r="E554" s="69">
        <f>Assumptions!$C$14*C554+Assumptions!$C$15*B554+Assumptions!$C$16*D554</f>
        <v>-8.712796966346859E-4</v>
      </c>
    </row>
    <row r="555" spans="1:5" x14ac:dyDescent="0.25">
      <c r="A555" s="63">
        <f>'Daily Prices'!A555</f>
        <v>42888</v>
      </c>
      <c r="B555" s="36">
        <f>'Daily Prices'!B555/'Daily Prices'!B554-1</f>
        <v>4.3580765242268171E-3</v>
      </c>
      <c r="C555" s="36">
        <f>'Daily Prices'!C555/'Daily Prices'!C554-1</f>
        <v>6.1052074311962468E-3</v>
      </c>
      <c r="D555" s="36">
        <f>'Daily Prices'!D555/'Daily Prices'!D554-1</f>
        <v>1.2357259976960577E-3</v>
      </c>
      <c r="E555" s="36">
        <f>Assumptions!$C$14*C555+Assumptions!$C$15*B555+Assumptions!$C$16*D555</f>
        <v>4.1202237290553613E-3</v>
      </c>
    </row>
    <row r="556" spans="1:5" x14ac:dyDescent="0.25">
      <c r="A556" s="60">
        <f>'Daily Prices'!A556</f>
        <v>42892</v>
      </c>
      <c r="B556" s="69">
        <f>'Daily Prices'!B556/'Daily Prices'!B555-1</f>
        <v>-2.64538844489981E-3</v>
      </c>
      <c r="C556" s="69">
        <f>'Daily Prices'!C556/'Daily Prices'!C555-1</f>
        <v>1.7117685598604382E-2</v>
      </c>
      <c r="D556" s="69">
        <f>'Daily Prices'!D556/'Daily Prices'!D555-1</f>
        <v>1.2357259976947255E-3</v>
      </c>
      <c r="E556" s="69">
        <f>Assumptions!$C$14*C556+Assumptions!$C$15*B556+Assumptions!$C$16*D556</f>
        <v>6.4241755052802272E-3</v>
      </c>
    </row>
    <row r="557" spans="1:5" x14ac:dyDescent="0.25">
      <c r="A557" s="63">
        <f>'Daily Prices'!A557</f>
        <v>42893</v>
      </c>
      <c r="B557" s="36">
        <f>'Daily Prices'!B557/'Daily Prices'!B556-1</f>
        <v>2.5879625117342098E-3</v>
      </c>
      <c r="C557" s="36">
        <f>'Daily Prices'!C557/'Daily Prices'!C556-1</f>
        <v>-1.7670032067140795E-3</v>
      </c>
      <c r="D557" s="36">
        <f>'Daily Prices'!D557/'Daily Prices'!D556-1</f>
        <v>9.7130116720796078E-3</v>
      </c>
      <c r="E557" s="36">
        <f>Assumptions!$C$14*C557+Assumptions!$C$15*B557+Assumptions!$C$16*D557</f>
        <v>2.9834909724585136E-3</v>
      </c>
    </row>
    <row r="558" spans="1:5" x14ac:dyDescent="0.25">
      <c r="A558" s="60">
        <f>'Daily Prices'!A558</f>
        <v>42895</v>
      </c>
      <c r="B558" s="69">
        <f>'Daily Prices'!B558/'Daily Prices'!B557-1</f>
        <v>-2.9483922628037451E-4</v>
      </c>
      <c r="C558" s="69">
        <f>'Daily Prices'!C558/'Daily Prices'!C557-1</f>
        <v>-2.0208314904484048E-2</v>
      </c>
      <c r="D558" s="69">
        <f>'Daily Prices'!D558/'Daily Prices'!D557-1</f>
        <v>1.6525171308668485E-2</v>
      </c>
      <c r="E558" s="69">
        <f>Assumptions!$C$14*C558+Assumptions!$C$15*B558+Assumptions!$C$16*D558</f>
        <v>-3.2142263370771862E-3</v>
      </c>
    </row>
    <row r="559" spans="1:5" x14ac:dyDescent="0.25">
      <c r="A559" s="63">
        <f>'Daily Prices'!A559</f>
        <v>42898</v>
      </c>
      <c r="B559" s="36">
        <f>'Daily Prices'!B559/'Daily Prices'!B558-1</f>
        <v>-5.3214663397102013E-3</v>
      </c>
      <c r="C559" s="36">
        <f>'Daily Prices'!C559/'Daily Prices'!C558-1</f>
        <v>1.8078668581766877E-3</v>
      </c>
      <c r="D559" s="36">
        <f>'Daily Prices'!D559/'Daily Prices'!D558-1</f>
        <v>-1.4280388796895749E-2</v>
      </c>
      <c r="E559" s="36">
        <f>Assumptions!$C$14*C559+Assumptions!$C$15*B559+Assumptions!$C$16*D559</f>
        <v>-5.1574097977111098E-3</v>
      </c>
    </row>
    <row r="560" spans="1:5" x14ac:dyDescent="0.25">
      <c r="A560" s="60">
        <f>'Daily Prices'!A560</f>
        <v>42899</v>
      </c>
      <c r="B560" s="69">
        <f>'Daily Prices'!B560/'Daily Prices'!B559-1</f>
        <v>2.5051695250466466E-4</v>
      </c>
      <c r="C560" s="69">
        <f>'Daily Prices'!C560/'Daily Prices'!C559-1</f>
        <v>-5.2838982589082928E-3</v>
      </c>
      <c r="D560" s="69">
        <f>'Daily Prices'!D560/'Daily Prices'!D559-1</f>
        <v>-1.428038879689475E-2</v>
      </c>
      <c r="E560" s="69">
        <f>Assumptions!$C$14*C560+Assumptions!$C$15*B560+Assumptions!$C$16*D560</f>
        <v>-6.3225208568803426E-3</v>
      </c>
    </row>
    <row r="561" spans="1:5" x14ac:dyDescent="0.25">
      <c r="A561" s="63">
        <f>'Daily Prices'!A561</f>
        <v>42900</v>
      </c>
      <c r="B561" s="36">
        <f>'Daily Prices'!B561/'Daily Prices'!B560-1</f>
        <v>1.6853414198856331E-3</v>
      </c>
      <c r="C561" s="36">
        <f>'Daily Prices'!C561/'Daily Prices'!C560-1</f>
        <v>6.0356481391445893E-3</v>
      </c>
      <c r="D561" s="36">
        <f>'Daily Prices'!D561/'Daily Prices'!D560-1</f>
        <v>4.20337955085337E-3</v>
      </c>
      <c r="E561" s="36">
        <f>Assumptions!$C$14*C561+Assumptions!$C$15*B561+Assumptions!$C$16*D561</f>
        <v>4.180875546879537E-3</v>
      </c>
    </row>
    <row r="562" spans="1:5" x14ac:dyDescent="0.25">
      <c r="A562" s="60">
        <f>'Daily Prices'!A562</f>
        <v>42901</v>
      </c>
      <c r="B562" s="69">
        <f>'Daily Prices'!B562/'Daily Prices'!B561-1</f>
        <v>-2.5735085253487666E-3</v>
      </c>
      <c r="C562" s="69">
        <f>'Daily Prices'!C562/'Daily Prices'!C561-1</f>
        <v>-8.152564260374473E-3</v>
      </c>
      <c r="D562" s="69">
        <f>'Daily Prices'!D562/'Daily Prices'!D561-1</f>
        <v>-3.6237658644612258E-3</v>
      </c>
      <c r="E562" s="69">
        <f>Assumptions!$C$14*C562+Assumptions!$C$15*B562+Assumptions!$C$16*D562</f>
        <v>-5.1202080210927866E-3</v>
      </c>
    </row>
    <row r="563" spans="1:5" x14ac:dyDescent="0.25">
      <c r="A563" s="63">
        <f>'Daily Prices'!A563</f>
        <v>42902</v>
      </c>
      <c r="B563" s="36">
        <f>'Daily Prices'!B563/'Daily Prices'!B562-1</f>
        <v>-6.2202883085926697E-4</v>
      </c>
      <c r="C563" s="36">
        <f>'Daily Prices'!C563/'Daily Prices'!C562-1</f>
        <v>-1.7601478978237495E-3</v>
      </c>
      <c r="D563" s="36">
        <f>'Daily Prices'!D563/'Daily Prices'!D562-1</f>
        <v>8.4862057062995433E-4</v>
      </c>
      <c r="E563" s="36">
        <f>Assumptions!$C$14*C563+Assumptions!$C$15*B563+Assumptions!$C$16*D563</f>
        <v>-6.3608163719829373E-4</v>
      </c>
    </row>
    <row r="564" spans="1:5" x14ac:dyDescent="0.25">
      <c r="A564" s="60">
        <f>'Daily Prices'!A564</f>
        <v>42905</v>
      </c>
      <c r="B564" s="69">
        <f>'Daily Prices'!B564/'Daily Prices'!B563-1</f>
        <v>8.2163418812224442E-3</v>
      </c>
      <c r="C564" s="69">
        <f>'Daily Prices'!C564/'Daily Prices'!C563-1</f>
        <v>-5.4125938024913722E-3</v>
      </c>
      <c r="D564" s="69">
        <f>'Daily Prices'!D564/'Daily Prices'!D563-1</f>
        <v>8.4588221241603812E-3</v>
      </c>
      <c r="E564" s="69">
        <f>Assumptions!$C$14*C564+Assumptions!$C$15*B564+Assumptions!$C$16*D564</f>
        <v>2.8375116806182983E-3</v>
      </c>
    </row>
    <row r="565" spans="1:5" x14ac:dyDescent="0.25">
      <c r="A565" s="63">
        <f>'Daily Prices'!A565</f>
        <v>42906</v>
      </c>
      <c r="B565" s="36">
        <f>'Daily Prices'!B565/'Daily Prices'!B564-1</f>
        <v>-4.483965511790089E-4</v>
      </c>
      <c r="C565" s="36">
        <f>'Daily Prices'!C565/'Daily Prices'!C564-1</f>
        <v>-2.1123074088215121E-3</v>
      </c>
      <c r="D565" s="36">
        <f>'Daily Prices'!D565/'Daily Prices'!D564-1</f>
        <v>2.2154121283803896E-3</v>
      </c>
      <c r="E565" s="36">
        <f>Assumptions!$C$14*C565+Assumptions!$C$15*B565+Assumptions!$C$16*D565</f>
        <v>-3.1481829036819078E-4</v>
      </c>
    </row>
    <row r="566" spans="1:5" x14ac:dyDescent="0.25">
      <c r="A566" s="60">
        <f>'Daily Prices'!A566</f>
        <v>42907</v>
      </c>
      <c r="B566" s="69">
        <f>'Daily Prices'!B566/'Daily Prices'!B565-1</f>
        <v>-4.4380499036189569E-4</v>
      </c>
      <c r="C566" s="69">
        <f>'Daily Prices'!C566/'Daily Prices'!C565-1</f>
        <v>-7.8731715857183193E-4</v>
      </c>
      <c r="D566" s="69">
        <f>'Daily Prices'!D566/'Daily Prices'!D565-1</f>
        <v>6.6914683778196427E-4</v>
      </c>
      <c r="E566" s="69">
        <f>Assumptions!$C$14*C566+Assumptions!$C$15*B566+Assumptions!$C$16*D566</f>
        <v>-2.473243092027122E-4</v>
      </c>
    </row>
    <row r="567" spans="1:5" x14ac:dyDescent="0.25">
      <c r="A567" s="63">
        <f>'Daily Prices'!A567</f>
        <v>42908</v>
      </c>
      <c r="B567" s="36">
        <f>'Daily Prices'!B567/'Daily Prices'!B566-1</f>
        <v>2.2695568674246935E-4</v>
      </c>
      <c r="C567" s="36">
        <f>'Daily Prices'!C567/'Daily Prices'!C566-1</f>
        <v>7.058913251855703E-3</v>
      </c>
      <c r="D567" s="36">
        <f>'Daily Prices'!D567/'Daily Prices'!D566-1</f>
        <v>-1.395618854661107E-3</v>
      </c>
      <c r="E567" s="36">
        <f>Assumptions!$C$14*C567+Assumptions!$C$15*B567+Assumptions!$C$16*D567</f>
        <v>2.4729663503666901E-3</v>
      </c>
    </row>
    <row r="568" spans="1:5" x14ac:dyDescent="0.25">
      <c r="A568" s="60">
        <f>'Daily Prices'!A568</f>
        <v>42909</v>
      </c>
      <c r="B568" s="69">
        <f>'Daily Prices'!B568/'Daily Prices'!B567-1</f>
        <v>-4.8746050748560421E-3</v>
      </c>
      <c r="C568" s="69">
        <f>'Daily Prices'!C568/'Daily Prices'!C567-1</f>
        <v>1.821344188888796E-3</v>
      </c>
      <c r="D568" s="69">
        <f>'Daily Prices'!D568/'Daily Prices'!D567-1</f>
        <v>-9.0533841499979006E-3</v>
      </c>
      <c r="E568" s="69">
        <f>Assumptions!$C$14*C568+Assumptions!$C$15*B568+Assumptions!$C$16*D568</f>
        <v>-3.4498590919006646E-3</v>
      </c>
    </row>
    <row r="569" spans="1:5" x14ac:dyDescent="0.25">
      <c r="A569" s="63">
        <f>'Daily Prices'!A569</f>
        <v>42913</v>
      </c>
      <c r="B569" s="36">
        <f>'Daily Prices'!B569/'Daily Prices'!B568-1</f>
        <v>-5.7793945124012813E-3</v>
      </c>
      <c r="C569" s="36">
        <f>'Daily Prices'!C569/'Daily Prices'!C568-1</f>
        <v>-4.9192742245569576E-3</v>
      </c>
      <c r="D569" s="36">
        <f>'Daily Prices'!D569/'Daily Prices'!D568-1</f>
        <v>-1.3027552854042668E-2</v>
      </c>
      <c r="E569" s="36">
        <f>Assumptions!$C$14*C569+Assumptions!$C$15*B569+Assumptions!$C$16*D569</f>
        <v>-7.6097938997559678E-3</v>
      </c>
    </row>
    <row r="570" spans="1:5" x14ac:dyDescent="0.25">
      <c r="A570" s="60">
        <f>'Daily Prices'!A570</f>
        <v>42914</v>
      </c>
      <c r="B570" s="69">
        <f>'Daily Prices'!B570/'Daily Prices'!B569-1</f>
        <v>-4.0031332520410468E-3</v>
      </c>
      <c r="C570" s="69">
        <f>'Daily Prices'!C570/'Daily Prices'!C569-1</f>
        <v>-7.5394542845397261E-4</v>
      </c>
      <c r="D570" s="69">
        <f>'Daily Prices'!D570/'Daily Prices'!D569-1</f>
        <v>3.0827243107722779E-4</v>
      </c>
      <c r="E570" s="69">
        <f>Assumptions!$C$14*C570+Assumptions!$C$15*B570+Assumptions!$C$16*D570</f>
        <v>-1.4100364176707347E-3</v>
      </c>
    </row>
    <row r="571" spans="1:5" x14ac:dyDescent="0.25">
      <c r="A571" s="63">
        <f>'Daily Prices'!A571</f>
        <v>42915</v>
      </c>
      <c r="B571" s="36">
        <f>'Daily Prices'!B571/'Daily Prices'!B570-1</f>
        <v>7.5240835536516393E-4</v>
      </c>
      <c r="C571" s="36">
        <f>'Daily Prices'!C571/'Daily Prices'!C570-1</f>
        <v>9.3239780517695436E-4</v>
      </c>
      <c r="D571" s="36">
        <f>'Daily Prices'!D571/'Daily Prices'!D570-1</f>
        <v>1.4727816333064414E-3</v>
      </c>
      <c r="E571" s="36">
        <f>Assumptions!$C$14*C571+Assumptions!$C$15*B571+Assumptions!$C$16*D571</f>
        <v>1.0405161186722632E-3</v>
      </c>
    </row>
    <row r="572" spans="1:5" x14ac:dyDescent="0.25">
      <c r="A572" s="60">
        <f>'Daily Prices'!A572</f>
        <v>42916</v>
      </c>
      <c r="B572" s="69">
        <f>'Daily Prices'!B572/'Daily Prices'!B571-1</f>
        <v>2.0769653556085288E-3</v>
      </c>
      <c r="C572" s="69">
        <f>'Daily Prices'!C572/'Daily Prices'!C571-1</f>
        <v>-3.7617350222465262E-3</v>
      </c>
      <c r="D572" s="69">
        <f>'Daily Prices'!D572/'Daily Prices'!D571-1</f>
        <v>4.2384335647216442E-3</v>
      </c>
      <c r="E572" s="69">
        <f>Assumptions!$C$14*C572+Assumptions!$C$15*B572+Assumptions!$C$16*D572</f>
        <v>3.8992566720044133E-4</v>
      </c>
    </row>
    <row r="573" spans="1:5" x14ac:dyDescent="0.25">
      <c r="A573" s="63">
        <f>'Daily Prices'!A573</f>
        <v>42919</v>
      </c>
      <c r="B573" s="36">
        <f>'Daily Prices'!B573/'Daily Prices'!B572-1</f>
        <v>9.7022761751408559E-3</v>
      </c>
      <c r="C573" s="36">
        <f>'Daily Prices'!C573/'Daily Prices'!C572-1</f>
        <v>-7.0148430246561588E-3</v>
      </c>
      <c r="D573" s="36">
        <f>'Daily Prices'!D573/'Daily Prices'!D572-1</f>
        <v>4.7040128466264708E-3</v>
      </c>
      <c r="E573" s="36">
        <f>Assumptions!$C$14*C573+Assumptions!$C$15*B573+Assumptions!$C$16*D573</f>
        <v>1.515949496667734E-3</v>
      </c>
    </row>
    <row r="574" spans="1:5" x14ac:dyDescent="0.25">
      <c r="A574" s="60">
        <f>'Daily Prices'!A574</f>
        <v>42920</v>
      </c>
      <c r="B574" s="69">
        <f>'Daily Prices'!B574/'Daily Prices'!B573-1</f>
        <v>-3.7890410555241338E-4</v>
      </c>
      <c r="C574" s="69">
        <f>'Daily Prices'!C574/'Daily Prices'!C573-1</f>
        <v>-5.8743490230193096E-3</v>
      </c>
      <c r="D574" s="69">
        <f>'Daily Prices'!D574/'Daily Prices'!D573-1</f>
        <v>4.7040128466269149E-3</v>
      </c>
      <c r="E574" s="69">
        <f>Assumptions!$C$14*C574+Assumptions!$C$15*B574+Assumptions!$C$16*D574</f>
        <v>-1.0522069868853737E-3</v>
      </c>
    </row>
    <row r="575" spans="1:5" x14ac:dyDescent="0.25">
      <c r="A575" s="63">
        <f>'Daily Prices'!A575</f>
        <v>42922</v>
      </c>
      <c r="B575" s="36">
        <f>'Daily Prices'!B575/'Daily Prices'!B574-1</f>
        <v>5.1121779416010149E-3</v>
      </c>
      <c r="C575" s="36">
        <f>'Daily Prices'!C575/'Daily Prices'!C574-1</f>
        <v>4.9140166963113074E-4</v>
      </c>
      <c r="D575" s="36">
        <f>'Daily Prices'!D575/'Daily Prices'!D574-1</f>
        <v>4.7040128466271369E-3</v>
      </c>
      <c r="E575" s="36">
        <f>Assumptions!$C$14*C575+Assumptions!$C$15*B575+Assumptions!$C$16*D575</f>
        <v>3.1414179043208978E-3</v>
      </c>
    </row>
    <row r="576" spans="1:5" x14ac:dyDescent="0.25">
      <c r="A576" s="60">
        <f>'Daily Prices'!A576</f>
        <v>42923</v>
      </c>
      <c r="B576" s="69">
        <f>'Daily Prices'!B576/'Daily Prices'!B575-1</f>
        <v>-2.7765965111148372E-4</v>
      </c>
      <c r="C576" s="69">
        <f>'Daily Prices'!C576/'Daily Prices'!C575-1</f>
        <v>-8.931574960915567E-3</v>
      </c>
      <c r="D576" s="69">
        <f>'Daily Prices'!D576/'Daily Prices'!D575-1</f>
        <v>2.3420141989827226E-3</v>
      </c>
      <c r="E576" s="69">
        <f>Assumptions!$C$14*C576+Assumptions!$C$15*B576+Assumptions!$C$16*D576</f>
        <v>-2.9533236200048551E-3</v>
      </c>
    </row>
    <row r="577" spans="1:5" x14ac:dyDescent="0.25">
      <c r="A577" s="63">
        <f>'Daily Prices'!A577</f>
        <v>42927</v>
      </c>
      <c r="B577" s="36">
        <f>'Daily Prices'!B577/'Daily Prices'!B576-1</f>
        <v>1.2323094274572899E-2</v>
      </c>
      <c r="C577" s="36">
        <f>'Daily Prices'!C577/'Daily Prices'!C576-1</f>
        <v>-5.1958967357208508E-3</v>
      </c>
      <c r="D577" s="36">
        <f>'Daily Prices'!D577/'Daily Prices'!D576-1</f>
        <v>6.9594147536904405E-3</v>
      </c>
      <c r="E577" s="36">
        <f>Assumptions!$C$14*C577+Assumptions!$C$15*B577+Assumptions!$C$16*D577</f>
        <v>3.7063940141906608E-3</v>
      </c>
    </row>
    <row r="578" spans="1:5" x14ac:dyDescent="0.25">
      <c r="A578" s="60">
        <f>'Daily Prices'!A578</f>
        <v>42928</v>
      </c>
      <c r="B578" s="69">
        <f>'Daily Prices'!B578/'Daily Prices'!B577-1</f>
        <v>1.818434382489853E-3</v>
      </c>
      <c r="C578" s="69">
        <f>'Daily Prices'!C578/'Daily Prices'!C577-1</f>
        <v>4.3973487973167913E-3</v>
      </c>
      <c r="D578" s="69">
        <f>'Daily Prices'!D578/'Daily Prices'!D577-1</f>
        <v>6.9594147536904405E-3</v>
      </c>
      <c r="E578" s="69">
        <f>Assumptions!$C$14*C578+Assumptions!$C$15*B578+Assumptions!$C$16*D578</f>
        <v>4.3922942597808042E-3</v>
      </c>
    </row>
    <row r="579" spans="1:5" x14ac:dyDescent="0.25">
      <c r="A579" s="63">
        <f>'Daily Prices'!A579</f>
        <v>42929</v>
      </c>
      <c r="B579" s="36">
        <f>'Daily Prices'!B579/'Daily Prices'!B578-1</f>
        <v>7.3120992352730951E-3</v>
      </c>
      <c r="C579" s="36">
        <f>'Daily Prices'!C579/'Daily Prices'!C578-1</f>
        <v>7.7761785273167128E-4</v>
      </c>
      <c r="D579" s="36">
        <f>'Daily Prices'!D579/'Daily Prices'!D578-1</f>
        <v>6.9594147536886641E-3</v>
      </c>
      <c r="E579" s="36">
        <f>Assumptions!$C$14*C579+Assumptions!$C$15*B579+Assumptions!$C$16*D579</f>
        <v>4.5925013377811959E-3</v>
      </c>
    </row>
    <row r="580" spans="1:5" x14ac:dyDescent="0.25">
      <c r="A580" s="60">
        <f>'Daily Prices'!A580</f>
        <v>42930</v>
      </c>
      <c r="B580" s="69">
        <f>'Daily Prices'!B580/'Daily Prices'!B579-1</f>
        <v>-5.1908114833365548E-4</v>
      </c>
      <c r="C580" s="69">
        <f>'Daily Prices'!C580/'Daily Prices'!C579-1</f>
        <v>6.6233889376423605E-3</v>
      </c>
      <c r="D580" s="69">
        <f>'Daily Prices'!D580/'Daily Prices'!D579-1</f>
        <v>1.0471648257008859E-3</v>
      </c>
      <c r="E580" s="69">
        <f>Assumptions!$C$14*C580+Assumptions!$C$15*B580+Assumptions!$C$16*D580</f>
        <v>2.8077806782671132E-3</v>
      </c>
    </row>
    <row r="581" spans="1:5" x14ac:dyDescent="0.25">
      <c r="A581" s="63">
        <f>'Daily Prices'!A581</f>
        <v>42933</v>
      </c>
      <c r="B581" s="36">
        <f>'Daily Prices'!B581/'Daily Prices'!B580-1</f>
        <v>1.6873433632877965E-3</v>
      </c>
      <c r="C581" s="36">
        <f>'Daily Prices'!C581/'Daily Prices'!C580-1</f>
        <v>4.1496792596347198E-3</v>
      </c>
      <c r="D581" s="36">
        <f>'Daily Prices'!D581/'Daily Prices'!D580-1</f>
        <v>4.6405073273740882E-3</v>
      </c>
      <c r="E581" s="36">
        <f>Assumptions!$C$14*C581+Assumptions!$C$15*B581+Assumptions!$C$16*D581</f>
        <v>3.5582269110524534E-3</v>
      </c>
    </row>
    <row r="582" spans="1:5" x14ac:dyDescent="0.25">
      <c r="A582" s="60">
        <f>'Daily Prices'!A582</f>
        <v>42934</v>
      </c>
      <c r="B582" s="69">
        <f>'Daily Prices'!B582/'Daily Prices'!B581-1</f>
        <v>-1.1341932820739475E-2</v>
      </c>
      <c r="C582" s="69">
        <f>'Daily Prices'!C582/'Daily Prices'!C581-1</f>
        <v>4.6152887262593811E-3</v>
      </c>
      <c r="D582" s="69">
        <f>'Daily Prices'!D582/'Daily Prices'!D581-1</f>
        <v>-3.9800575437821673E-3</v>
      </c>
      <c r="E582" s="69">
        <f>Assumptions!$C$14*C582+Assumptions!$C$15*B582+Assumptions!$C$16*D582</f>
        <v>-2.7504816188527398E-3</v>
      </c>
    </row>
    <row r="583" spans="1:5" x14ac:dyDescent="0.25">
      <c r="A583" s="63">
        <f>'Daily Prices'!A583</f>
        <v>42935</v>
      </c>
      <c r="B583" s="36">
        <f>'Daily Prices'!B583/'Daily Prices'!B582-1</f>
        <v>7.7058458282128761E-3</v>
      </c>
      <c r="C583" s="36">
        <f>'Daily Prices'!C583/'Daily Prices'!C582-1</f>
        <v>5.2265338968360275E-4</v>
      </c>
      <c r="D583" s="36">
        <f>'Daily Prices'!D583/'Daily Prices'!D582-1</f>
        <v>6.1030417507978996E-3</v>
      </c>
      <c r="E583" s="36">
        <f>Assumptions!$C$14*C583+Assumptions!$C$15*B583+Assumptions!$C$16*D583</f>
        <v>4.3517276295766735E-3</v>
      </c>
    </row>
    <row r="584" spans="1:5" x14ac:dyDescent="0.25">
      <c r="A584" s="60">
        <f>'Daily Prices'!A584</f>
        <v>42936</v>
      </c>
      <c r="B584" s="69">
        <f>'Daily Prices'!B584/'Daily Prices'!B583-1</f>
        <v>-1.5944122032772734E-3</v>
      </c>
      <c r="C584" s="69">
        <f>'Daily Prices'!C584/'Daily Prices'!C583-1</f>
        <v>-1.3823662678079662E-3</v>
      </c>
      <c r="D584" s="69">
        <f>'Daily Prices'!D584/'Daily Prices'!D583-1</f>
        <v>-4.1270951076930462E-3</v>
      </c>
      <c r="E584" s="69">
        <f>Assumptions!$C$14*C584+Assumptions!$C$15*B584+Assumptions!$C$16*D584</f>
        <v>-2.2693987004142827E-3</v>
      </c>
    </row>
    <row r="585" spans="1:5" x14ac:dyDescent="0.25">
      <c r="A585" s="63">
        <f>'Daily Prices'!A585</f>
        <v>42937</v>
      </c>
      <c r="B585" s="36">
        <f>'Daily Prices'!B585/'Daily Prices'!B584-1</f>
        <v>3.901969634282354E-3</v>
      </c>
      <c r="C585" s="36">
        <f>'Daily Prices'!C585/'Daily Prices'!C584-1</f>
        <v>8.4999925987765401E-3</v>
      </c>
      <c r="D585" s="36">
        <f>'Daily Prices'!D585/'Daily Prices'!D584-1</f>
        <v>1.4009016476033143E-3</v>
      </c>
      <c r="E585" s="36">
        <f>Assumptions!$C$14*C585+Assumptions!$C$15*B585+Assumptions!$C$16*D585</f>
        <v>4.9908584240763165E-3</v>
      </c>
    </row>
    <row r="586" spans="1:5" x14ac:dyDescent="0.25">
      <c r="A586" s="60">
        <f>'Daily Prices'!A586</f>
        <v>42940</v>
      </c>
      <c r="B586" s="69">
        <f>'Daily Prices'!B586/'Daily Prices'!B585-1</f>
        <v>6.7745088886939087E-3</v>
      </c>
      <c r="C586" s="69">
        <f>'Daily Prices'!C586/'Daily Prices'!C585-1</f>
        <v>5.6862360473350915E-3</v>
      </c>
      <c r="D586" s="69">
        <f>'Daily Prices'!D586/'Daily Prices'!D585-1</f>
        <v>5.104028043753539E-3</v>
      </c>
      <c r="E586" s="69">
        <f>Assumptions!$C$14*C586+Assumptions!$C$15*B586+Assumptions!$C$16*D586</f>
        <v>5.8380554986682716E-3</v>
      </c>
    </row>
    <row r="587" spans="1:5" x14ac:dyDescent="0.25">
      <c r="A587" s="63">
        <f>'Daily Prices'!A587</f>
        <v>42941</v>
      </c>
      <c r="B587" s="36">
        <f>'Daily Prices'!B587/'Daily Prices'!B586-1</f>
        <v>-5.4580633116729782E-4</v>
      </c>
      <c r="C587" s="36">
        <f>'Daily Prices'!C587/'Daily Prices'!C586-1</f>
        <v>-2.1929154607103207E-4</v>
      </c>
      <c r="D587" s="36">
        <f>'Daily Prices'!D587/'Daily Prices'!D586-1</f>
        <v>2.6900254309125682E-3</v>
      </c>
      <c r="E587" s="36">
        <f>Assumptions!$C$14*C587+Assumptions!$C$15*B587+Assumptions!$C$16*D587</f>
        <v>5.5554911149516826E-4</v>
      </c>
    </row>
    <row r="588" spans="1:5" x14ac:dyDescent="0.25">
      <c r="A588" s="60">
        <f>'Daily Prices'!A588</f>
        <v>42942</v>
      </c>
      <c r="B588" s="69">
        <f>'Daily Prices'!B588/'Daily Prices'!B587-1</f>
        <v>4.78430893125803E-3</v>
      </c>
      <c r="C588" s="69">
        <f>'Daily Prices'!C588/'Daily Prices'!C587-1</f>
        <v>-6.7192405528698762E-3</v>
      </c>
      <c r="D588" s="69">
        <f>'Daily Prices'!D588/'Daily Prices'!D587-1</f>
        <v>3.8937762383028929E-3</v>
      </c>
      <c r="E588" s="69">
        <f>Assumptions!$C$14*C588+Assumptions!$C$15*B588+Assumptions!$C$16*D588</f>
        <v>-8.4270670279673566E-5</v>
      </c>
    </row>
    <row r="589" spans="1:5" x14ac:dyDescent="0.25">
      <c r="A589" s="63">
        <f>'Daily Prices'!A589</f>
        <v>42943</v>
      </c>
      <c r="B589" s="36">
        <f>'Daily Prices'!B589/'Daily Prices'!B588-1</f>
        <v>2.5939968736121699E-5</v>
      </c>
      <c r="C589" s="36">
        <f>'Daily Prices'!C589/'Daily Prices'!C588-1</f>
        <v>7.9011936669897143E-3</v>
      </c>
      <c r="D589" s="36">
        <f>'Daily Prices'!D589/'Daily Prices'!D588-1</f>
        <v>-4.2861107234576368E-3</v>
      </c>
      <c r="E589" s="36">
        <f>Assumptions!$C$14*C589+Assumptions!$C$15*B589+Assumptions!$C$16*D589</f>
        <v>1.8824262403794312E-3</v>
      </c>
    </row>
    <row r="590" spans="1:5" x14ac:dyDescent="0.25">
      <c r="A590" s="60">
        <f>'Daily Prices'!A590</f>
        <v>42944</v>
      </c>
      <c r="B590" s="69">
        <f>'Daily Prices'!B590/'Daily Prices'!B589-1</f>
        <v>-2.2672179796375813E-3</v>
      </c>
      <c r="C590" s="69">
        <f>'Daily Prices'!C590/'Daily Prices'!C589-1</f>
        <v>2.1550874583680102E-3</v>
      </c>
      <c r="D590" s="69">
        <f>'Daily Prices'!D590/'Daily Prices'!D589-1</f>
        <v>-8.8926550213697109E-4</v>
      </c>
      <c r="E590" s="69">
        <f>Assumptions!$C$14*C590+Assumptions!$C$15*B590+Assumptions!$C$16*D590</f>
        <v>-8.4910061185161536E-5</v>
      </c>
    </row>
    <row r="591" spans="1:5" x14ac:dyDescent="0.25">
      <c r="A591" s="63">
        <f>'Daily Prices'!A591</f>
        <v>42947</v>
      </c>
      <c r="B591" s="36">
        <f>'Daily Prices'!B591/'Daily Prices'!B590-1</f>
        <v>6.3466654781756393E-3</v>
      </c>
      <c r="C591" s="36">
        <f>'Daily Prices'!C591/'Daily Prices'!C590-1</f>
        <v>3.023458064129958E-3</v>
      </c>
      <c r="D591" s="36">
        <f>'Daily Prices'!D591/'Daily Prices'!D590-1</f>
        <v>1.5534074510025198E-2</v>
      </c>
      <c r="E591" s="36">
        <f>Assumptions!$C$14*C591+Assumptions!$C$15*B591+Assumptions!$C$16*D591</f>
        <v>7.7736052221122343E-3</v>
      </c>
    </row>
    <row r="592" spans="1:5" x14ac:dyDescent="0.25">
      <c r="A592" s="60">
        <f>'Daily Prices'!A592</f>
        <v>42949</v>
      </c>
      <c r="B592" s="69">
        <f>'Daily Prices'!B592/'Daily Prices'!B591-1</f>
        <v>-1.1748445483829029E-3</v>
      </c>
      <c r="C592" s="69">
        <f>'Daily Prices'!C592/'Daily Prices'!C591-1</f>
        <v>-6.8030505852950673E-3</v>
      </c>
      <c r="D592" s="69">
        <f>'Daily Prices'!D592/'Daily Prices'!D591-1</f>
        <v>-4.5003458561426735E-3</v>
      </c>
      <c r="E592" s="69">
        <f>Assumptions!$C$14*C592+Assumptions!$C$15*B592+Assumptions!$C$16*D592</f>
        <v>-4.4237773554756995E-3</v>
      </c>
    </row>
    <row r="593" spans="1:5" x14ac:dyDescent="0.25">
      <c r="A593" s="63">
        <f>'Daily Prices'!A593</f>
        <v>42950</v>
      </c>
      <c r="B593" s="36">
        <f>'Daily Prices'!B593/'Daily Prices'!B592-1</f>
        <v>-7.3548022369240851E-3</v>
      </c>
      <c r="C593" s="36">
        <f>'Daily Prices'!C593/'Daily Prices'!C592-1</f>
        <v>-7.3399264772011641E-5</v>
      </c>
      <c r="D593" s="36">
        <f>'Daily Prices'!D593/'Daily Prices'!D592-1</f>
        <v>-4.500345856140231E-3</v>
      </c>
      <c r="E593" s="36">
        <f>Assumptions!$C$14*C593+Assumptions!$C$15*B593+Assumptions!$C$16*D593</f>
        <v>-3.5859041338280996E-3</v>
      </c>
    </row>
    <row r="594" spans="1:5" x14ac:dyDescent="0.25">
      <c r="A594" s="60">
        <f>'Daily Prices'!A594</f>
        <v>42955</v>
      </c>
      <c r="B594" s="69">
        <f>'Daily Prices'!B594/'Daily Prices'!B593-1</f>
        <v>-6.9387317032013618E-3</v>
      </c>
      <c r="C594" s="69">
        <f>'Daily Prices'!C594/'Daily Prices'!C593-1</f>
        <v>-5.188334923767246E-3</v>
      </c>
      <c r="D594" s="69">
        <f>'Daily Prices'!D594/'Daily Prices'!D593-1</f>
        <v>-4.5003458561428955E-3</v>
      </c>
      <c r="E594" s="69">
        <f>Assumptions!$C$14*C594+Assumptions!$C$15*B594+Assumptions!$C$16*D594</f>
        <v>-5.5070572373101751E-3</v>
      </c>
    </row>
    <row r="595" spans="1:5" x14ac:dyDescent="0.25">
      <c r="A595" s="63">
        <f>'Daily Prices'!A595</f>
        <v>42956</v>
      </c>
      <c r="B595" s="36">
        <f>'Daily Prices'!B595/'Daily Prices'!B594-1</f>
        <v>-6.7579407756372945E-3</v>
      </c>
      <c r="C595" s="36">
        <f>'Daily Prices'!C595/'Daily Prices'!C594-1</f>
        <v>1.086567404869454E-2</v>
      </c>
      <c r="D595" s="36">
        <f>'Daily Prices'!D595/'Daily Prices'!D594-1</f>
        <v>-1.5722116539042208E-2</v>
      </c>
      <c r="E595" s="36">
        <f>Assumptions!$C$14*C595+Assumptions!$C$15*B595+Assumptions!$C$16*D595</f>
        <v>-2.3977475749260347E-3</v>
      </c>
    </row>
    <row r="596" spans="1:5" x14ac:dyDescent="0.25">
      <c r="A596" s="60">
        <f>'Daily Prices'!A596</f>
        <v>42958</v>
      </c>
      <c r="B596" s="69">
        <f>'Daily Prices'!B596/'Daily Prices'!B595-1</f>
        <v>-1.8373889547214528E-2</v>
      </c>
      <c r="C596" s="69">
        <f>'Daily Prices'!C596/'Daily Prices'!C595-1</f>
        <v>1.425482488986729E-2</v>
      </c>
      <c r="D596" s="69">
        <f>'Daily Prices'!D596/'Daily Prices'!D595-1</f>
        <v>-4.978998382898614E-3</v>
      </c>
      <c r="E596" s="69">
        <f>Assumptions!$C$14*C596+Assumptions!$C$15*B596+Assumptions!$C$16*D596</f>
        <v>-1.3039364230870252E-3</v>
      </c>
    </row>
    <row r="597" spans="1:5" x14ac:dyDescent="0.25">
      <c r="A597" s="63">
        <f>'Daily Prices'!A597</f>
        <v>42961</v>
      </c>
      <c r="B597" s="36">
        <f>'Daily Prices'!B597/'Daily Prices'!B596-1</f>
        <v>7.5428683467682056E-3</v>
      </c>
      <c r="C597" s="36">
        <f>'Daily Prices'!C597/'Daily Prices'!C596-1</f>
        <v>-2.9157540649720204E-3</v>
      </c>
      <c r="D597" s="36">
        <f>'Daily Prices'!D597/'Daily Prices'!D596-1</f>
        <v>-4.9789983828995021E-3</v>
      </c>
      <c r="E597" s="36">
        <f>Assumptions!$C$14*C597+Assumptions!$C$15*B597+Assumptions!$C$16*D597</f>
        <v>-3.9714063682819698E-4</v>
      </c>
    </row>
    <row r="598" spans="1:5" x14ac:dyDescent="0.25">
      <c r="A598" s="60">
        <f>'Daily Prices'!A598</f>
        <v>42963</v>
      </c>
      <c r="B598" s="69">
        <f>'Daily Prices'!B598/'Daily Prices'!B597-1</f>
        <v>1.0234337911217084E-2</v>
      </c>
      <c r="C598" s="69">
        <f>'Daily Prices'!C598/'Daily Prices'!C597-1</f>
        <v>-5.6659837462353924E-3</v>
      </c>
      <c r="D598" s="69">
        <f>'Daily Prices'!D598/'Daily Prices'!D597-1</f>
        <v>7.1212696734983538E-3</v>
      </c>
      <c r="E598" s="69">
        <f>Assumptions!$C$14*C598+Assumptions!$C$15*B598+Assumptions!$C$16*D598</f>
        <v>2.9402887769204738E-3</v>
      </c>
    </row>
    <row r="599" spans="1:5" x14ac:dyDescent="0.25">
      <c r="A599" s="63">
        <f>'Daily Prices'!A599</f>
        <v>42964</v>
      </c>
      <c r="B599" s="36">
        <f>'Daily Prices'!B599/'Daily Prices'!B598-1</f>
        <v>7.7334944032103614E-4</v>
      </c>
      <c r="C599" s="36">
        <f>'Daily Prices'!C599/'Daily Prices'!C598-1</f>
        <v>9.0944634849223771E-3</v>
      </c>
      <c r="D599" s="36">
        <f>'Daily Prices'!D599/'Daily Prices'!D598-1</f>
        <v>2.4384164559494437E-3</v>
      </c>
      <c r="E599" s="36">
        <f>Assumptions!$C$14*C599+Assumptions!$C$15*B599+Assumptions!$C$16*D599</f>
        <v>4.6013151628500944E-3</v>
      </c>
    </row>
    <row r="600" spans="1:5" x14ac:dyDescent="0.25">
      <c r="A600" s="60">
        <f>'Daily Prices'!A600</f>
        <v>42965</v>
      </c>
      <c r="B600" s="69">
        <f>'Daily Prices'!B600/'Daily Prices'!B599-1</f>
        <v>-8.5163101901969407E-3</v>
      </c>
      <c r="C600" s="69">
        <f>'Daily Prices'!C600/'Daily Prices'!C599-1</f>
        <v>7.3705880069474539E-3</v>
      </c>
      <c r="D600" s="69">
        <f>'Daily Prices'!D600/'Daily Prices'!D599-1</f>
        <v>-1.0536406301886458E-2</v>
      </c>
      <c r="E600" s="69">
        <f>Assumptions!$C$14*C600+Assumptions!$C$15*B600+Assumptions!$C$16*D600</f>
        <v>-2.7675797448460382E-3</v>
      </c>
    </row>
    <row r="601" spans="1:5" x14ac:dyDescent="0.25">
      <c r="A601" s="63">
        <f>'Daily Prices'!A601</f>
        <v>42968</v>
      </c>
      <c r="B601" s="36">
        <f>'Daily Prices'!B601/'Daily Prices'!B600-1</f>
        <v>-8.4324408685513275E-3</v>
      </c>
      <c r="C601" s="36">
        <f>'Daily Prices'!C601/'Daily Prices'!C600-1</f>
        <v>-8.4451251710104813E-4</v>
      </c>
      <c r="D601" s="36">
        <f>'Daily Prices'!D601/'Daily Prices'!D600-1</f>
        <v>-1.2903641786307207E-2</v>
      </c>
      <c r="E601" s="36">
        <f>Assumptions!$C$14*C601+Assumptions!$C$15*B601+Assumptions!$C$16*D601</f>
        <v>-6.7386298032979797E-3</v>
      </c>
    </row>
    <row r="602" spans="1:5" x14ac:dyDescent="0.25">
      <c r="A602" s="60">
        <f>'Daily Prices'!A602</f>
        <v>42969</v>
      </c>
      <c r="B602" s="69">
        <f>'Daily Prices'!B602/'Daily Prices'!B601-1</f>
        <v>1.0557010254694799E-3</v>
      </c>
      <c r="C602" s="69">
        <f>'Daily Prices'!C602/'Daily Prices'!C601-1</f>
        <v>-8.3140235737760859E-3</v>
      </c>
      <c r="D602" s="69">
        <f>'Daily Prices'!D602/'Daily Prices'!D601-1</f>
        <v>-3.4033259471781818E-3</v>
      </c>
      <c r="E602" s="69">
        <f>Assumptions!$C$14*C602+Assumptions!$C$15*B602+Assumptions!$C$16*D602</f>
        <v>-4.0298969060230446E-3</v>
      </c>
    </row>
    <row r="603" spans="1:5" x14ac:dyDescent="0.25">
      <c r="A603" s="63">
        <f>'Daily Prices'!A603</f>
        <v>42970</v>
      </c>
      <c r="B603" s="36">
        <f>'Daily Prices'!B603/'Daily Prices'!B602-1</f>
        <v>8.8253011566910011E-3</v>
      </c>
      <c r="C603" s="36">
        <f>'Daily Prices'!C603/'Daily Prices'!C602-1</f>
        <v>1.4762640153658246E-3</v>
      </c>
      <c r="D603" s="36">
        <f>'Daily Prices'!D603/'Daily Prices'!D602-1</f>
        <v>1.569330001294067E-2</v>
      </c>
      <c r="E603" s="36">
        <f>Assumptions!$C$14*C603+Assumptions!$C$15*B603+Assumptions!$C$16*D603</f>
        <v>7.9460859570358311E-3</v>
      </c>
    </row>
    <row r="604" spans="1:5" x14ac:dyDescent="0.25">
      <c r="A604" s="60">
        <f>'Daily Prices'!A604</f>
        <v>42971</v>
      </c>
      <c r="B604" s="69">
        <f>'Daily Prices'!B604/'Daily Prices'!B603-1</f>
        <v>8.8855775197749232E-4</v>
      </c>
      <c r="C604" s="69">
        <f>'Daily Prices'!C604/'Daily Prices'!C603-1</f>
        <v>1.6544200185659719E-3</v>
      </c>
      <c r="D604" s="69">
        <f>'Daily Prices'!D604/'Daily Prices'!D603-1</f>
        <v>4.3499914787159533E-3</v>
      </c>
      <c r="E604" s="69">
        <f>Assumptions!$C$14*C604+Assumptions!$C$15*B604+Assumptions!$C$16*D604</f>
        <v>2.2333327766344223E-3</v>
      </c>
    </row>
    <row r="605" spans="1:5" x14ac:dyDescent="0.25">
      <c r="A605" s="63">
        <f>'Daily Prices'!A605</f>
        <v>42975</v>
      </c>
      <c r="B605" s="36">
        <f>'Daily Prices'!B605/'Daily Prices'!B604-1</f>
        <v>4.8980790642882965E-3</v>
      </c>
      <c r="C605" s="36">
        <f>'Daily Prices'!C605/'Daily Prices'!C604-1</f>
        <v>-2.9483947325786852E-3</v>
      </c>
      <c r="D605" s="36">
        <f>'Daily Prices'!D605/'Daily Prices'!D604-1</f>
        <v>6.6507632644587922E-3</v>
      </c>
      <c r="E605" s="36">
        <f>Assumptions!$C$14*C605+Assumptions!$C$15*B605+Assumptions!$C$16*D605</f>
        <v>2.2852948055926523E-3</v>
      </c>
    </row>
    <row r="606" spans="1:5" x14ac:dyDescent="0.25">
      <c r="A606" s="60">
        <f>'Daily Prices'!A606</f>
        <v>42976</v>
      </c>
      <c r="B606" s="69">
        <f>'Daily Prices'!B606/'Daily Prices'!B605-1</f>
        <v>-1.1414823302201338E-2</v>
      </c>
      <c r="C606" s="69">
        <f>'Daily Prices'!C606/'Daily Prices'!C605-1</f>
        <v>2.4465204886672698E-2</v>
      </c>
      <c r="D606" s="69">
        <f>'Daily Prices'!D606/'Daily Prices'!D605-1</f>
        <v>-1.0744065397235714E-2</v>
      </c>
      <c r="E606" s="69">
        <f>Assumptions!$C$14*C606+Assumptions!$C$15*B606+Assumptions!$C$16*D606</f>
        <v>3.1384153448379649E-3</v>
      </c>
    </row>
    <row r="607" spans="1:5" x14ac:dyDescent="0.25">
      <c r="A607" s="63">
        <f>'Daily Prices'!A607</f>
        <v>42977</v>
      </c>
      <c r="B607" s="36">
        <f>'Daily Prices'!B607/'Daily Prices'!B606-1</f>
        <v>8.2218297912062255E-3</v>
      </c>
      <c r="C607" s="36">
        <f>'Daily Prices'!C607/'Daily Prices'!C606-1</f>
        <v>-6.8669302894203144E-3</v>
      </c>
      <c r="D607" s="36">
        <f>'Daily Prices'!D607/'Daily Prices'!D606-1</f>
        <v>8.0169404602379313E-3</v>
      </c>
      <c r="E607" s="36">
        <f>Assumptions!$C$14*C607+Assumptions!$C$15*B607+Assumptions!$C$16*D607</f>
        <v>2.1248589596651211E-3</v>
      </c>
    </row>
    <row r="608" spans="1:5" x14ac:dyDescent="0.25">
      <c r="A608" s="60">
        <f>'Daily Prices'!A608</f>
        <v>42978</v>
      </c>
      <c r="B608" s="69">
        <f>'Daily Prices'!B608/'Daily Prices'!B607-1</f>
        <v>2.6552732912308308E-3</v>
      </c>
      <c r="C608" s="69">
        <f>'Daily Prices'!C608/'Daily Prices'!C607-1</f>
        <v>2.3270973255749006E-3</v>
      </c>
      <c r="D608" s="69">
        <f>'Daily Prices'!D608/'Daily Prices'!D607-1</f>
        <v>9.0593386682780164E-4</v>
      </c>
      <c r="E608" s="69">
        <f>Assumptions!$C$14*C608+Assumptions!$C$15*B608+Assumptions!$C$16*D608</f>
        <v>1.9992010776475498E-3</v>
      </c>
    </row>
    <row r="609" spans="1:5" x14ac:dyDescent="0.25">
      <c r="A609" s="63">
        <f>'Daily Prices'!A609</f>
        <v>42979</v>
      </c>
      <c r="B609" s="36">
        <f>'Daily Prices'!B609/'Daily Prices'!B608-1</f>
        <v>5.0973054623486558E-3</v>
      </c>
      <c r="C609" s="36">
        <f>'Daily Prices'!C609/'Daily Prices'!C608-1</f>
        <v>4.037615621520052E-3</v>
      </c>
      <c r="D609" s="36">
        <f>'Daily Prices'!D609/'Daily Prices'!D608-1</f>
        <v>-1.7428566853243677E-2</v>
      </c>
      <c r="E609" s="36">
        <f>Assumptions!$C$14*C609+Assumptions!$C$15*B609+Assumptions!$C$16*D609</f>
        <v>-2.0843321686604853E-3</v>
      </c>
    </row>
    <row r="610" spans="1:5" x14ac:dyDescent="0.25">
      <c r="A610" s="60">
        <f>'Daily Prices'!A610</f>
        <v>42983</v>
      </c>
      <c r="B610" s="69">
        <f>'Daily Prices'!B610/'Daily Prices'!B609-1</f>
        <v>-2.5924809898837387E-3</v>
      </c>
      <c r="C610" s="69">
        <f>'Daily Prices'!C610/'Daily Prices'!C609-1</f>
        <v>1.6030450735972313E-2</v>
      </c>
      <c r="D610" s="69">
        <f>'Daily Prices'!D610/'Daily Prices'!D609-1</f>
        <v>-1.7428566853243677E-2</v>
      </c>
      <c r="E610" s="69">
        <f>Assumptions!$C$14*C610+Assumptions!$C$15*B610+Assumptions!$C$16*D610</f>
        <v>4.058659414507013E-4</v>
      </c>
    </row>
    <row r="611" spans="1:5" x14ac:dyDescent="0.25">
      <c r="A611" s="63">
        <f>'Daily Prices'!A611</f>
        <v>42984</v>
      </c>
      <c r="B611" s="36">
        <f>'Daily Prices'!B611/'Daily Prices'!B610-1</f>
        <v>-4.6394871980269814E-3</v>
      </c>
      <c r="C611" s="36">
        <f>'Daily Prices'!C611/'Daily Prices'!C610-1</f>
        <v>1.1517783651839864E-3</v>
      </c>
      <c r="D611" s="36">
        <f>'Daily Prices'!D611/'Daily Prices'!D610-1</f>
        <v>1.9701254256574874E-2</v>
      </c>
      <c r="E611" s="36">
        <f>Assumptions!$C$14*C611+Assumptions!$C$15*B611+Assumptions!$C$16*D611</f>
        <v>4.9792414636379619E-3</v>
      </c>
    </row>
    <row r="612" spans="1:5" x14ac:dyDescent="0.25">
      <c r="A612" s="60">
        <f>'Daily Prices'!A612</f>
        <v>42986</v>
      </c>
      <c r="B612" s="69">
        <f>'Daily Prices'!B612/'Daily Prices'!B611-1</f>
        <v>8.0696179043826533E-4</v>
      </c>
      <c r="C612" s="69">
        <f>'Daily Prices'!C612/'Daily Prices'!C611-1</f>
        <v>4.2605622136131505E-3</v>
      </c>
      <c r="D612" s="69">
        <f>'Daily Prices'!D612/'Daily Prices'!D611-1</f>
        <v>2.2498521806477489E-2</v>
      </c>
      <c r="E612" s="69">
        <f>Assumptions!$C$14*C612+Assumptions!$C$15*B612+Assumptions!$C$16*D612</f>
        <v>8.6958699645199866E-3</v>
      </c>
    </row>
    <row r="613" spans="1:5" x14ac:dyDescent="0.25">
      <c r="A613" s="63">
        <f>'Daily Prices'!A613</f>
        <v>42989</v>
      </c>
      <c r="B613" s="36">
        <f>'Daily Prices'!B613/'Daily Prices'!B612-1</f>
        <v>6.1424813301893533E-3</v>
      </c>
      <c r="C613" s="36">
        <f>'Daily Prices'!C613/'Daily Prices'!C612-1</f>
        <v>-9.082562657681148E-3</v>
      </c>
      <c r="D613" s="36">
        <f>'Daily Prices'!D613/'Daily Prices'!D612-1</f>
        <v>7.6009823987226444E-3</v>
      </c>
      <c r="E613" s="36">
        <f>Assumptions!$C$14*C613+Assumptions!$C$15*B613+Assumptions!$C$16*D613</f>
        <v>4.9001405560113978E-4</v>
      </c>
    </row>
    <row r="614" spans="1:5" x14ac:dyDescent="0.25">
      <c r="A614" s="60">
        <f>'Daily Prices'!A614</f>
        <v>42991</v>
      </c>
      <c r="B614" s="69">
        <f>'Daily Prices'!B614/'Daily Prices'!B613-1</f>
        <v>9.5429544296872226E-3</v>
      </c>
      <c r="C614" s="69">
        <f>'Daily Prices'!C614/'Daily Prices'!C613-1</f>
        <v>-1.8326465012257209E-3</v>
      </c>
      <c r="D614" s="69">
        <f>'Daily Prices'!D614/'Daily Prices'!D613-1</f>
        <v>7.60098239872109E-3</v>
      </c>
      <c r="E614" s="69">
        <f>Assumptions!$C$14*C614+Assumptions!$C$15*B614+Assumptions!$C$16*D614</f>
        <v>4.4101224480322058E-3</v>
      </c>
    </row>
    <row r="615" spans="1:5" x14ac:dyDescent="0.25">
      <c r="A615" s="63">
        <f>'Daily Prices'!A615</f>
        <v>42992</v>
      </c>
      <c r="B615" s="36">
        <f>'Daily Prices'!B615/'Daily Prices'!B614-1</f>
        <v>1.7249516177790802E-3</v>
      </c>
      <c r="C615" s="36">
        <f>'Daily Prices'!C615/'Daily Prices'!C614-1</f>
        <v>-1.0930092626243448E-3</v>
      </c>
      <c r="D615" s="36">
        <f>'Daily Prices'!D615/'Daily Prices'!D614-1</f>
        <v>4.5630231472346683E-3</v>
      </c>
      <c r="E615" s="36">
        <f>Assumptions!$C$14*C615+Assumptions!$C$15*B615+Assumptions!$C$16*D615</f>
        <v>1.4491887244543868E-3</v>
      </c>
    </row>
    <row r="616" spans="1:5" x14ac:dyDescent="0.25">
      <c r="A616" s="60">
        <f>'Daily Prices'!A616</f>
        <v>42993</v>
      </c>
      <c r="B616" s="69">
        <f>'Daily Prices'!B616/'Daily Prices'!B615-1</f>
        <v>9.5155593973439423E-4</v>
      </c>
      <c r="C616" s="69">
        <f>'Daily Prices'!C616/'Daily Prices'!C615-1</f>
        <v>-2.5744276498818053E-3</v>
      </c>
      <c r="D616" s="69">
        <f>'Daily Prices'!D616/'Daily Prices'!D615-1</f>
        <v>-4.9511671178625871E-4</v>
      </c>
      <c r="E616" s="69">
        <f>Assumptions!$C$14*C616+Assumptions!$C$15*B616+Assumptions!$C$16*D616</f>
        <v>-8.9283929156828144E-4</v>
      </c>
    </row>
    <row r="617" spans="1:5" x14ac:dyDescent="0.25">
      <c r="A617" s="63">
        <f>'Daily Prices'!A617</f>
        <v>42996</v>
      </c>
      <c r="B617" s="36">
        <f>'Daily Prices'!B617/'Daily Prices'!B616-1</f>
        <v>4.6835381458145697E-3</v>
      </c>
      <c r="C617" s="36">
        <f>'Daily Prices'!C617/'Daily Prices'!C616-1</f>
        <v>-7.5107498513490301E-3</v>
      </c>
      <c r="D617" s="36">
        <f>'Daily Prices'!D617/'Daily Prices'!D616-1</f>
        <v>5.4985179089332981E-3</v>
      </c>
      <c r="E617" s="36">
        <f>Assumptions!$C$14*C617+Assumptions!$C$15*B617+Assumptions!$C$16*D617</f>
        <v>5.0316875884748096E-5</v>
      </c>
    </row>
    <row r="618" spans="1:5" x14ac:dyDescent="0.25">
      <c r="A618" s="60">
        <f>'Daily Prices'!A618</f>
        <v>42997</v>
      </c>
      <c r="B618" s="69">
        <f>'Daily Prices'!B618/'Daily Prices'!B617-1</f>
        <v>-6.5970140415549938E-4</v>
      </c>
      <c r="C618" s="69">
        <f>'Daily Prices'!C618/'Daily Prices'!C617-1</f>
        <v>1.8362800718985106E-4</v>
      </c>
      <c r="D618" s="69">
        <f>'Daily Prices'!D618/'Daily Prices'!D617-1</f>
        <v>5.48275237347573E-4</v>
      </c>
      <c r="E618" s="69">
        <f>Assumptions!$C$14*C618+Assumptions!$C$15*B618+Assumptions!$C$16*D618</f>
        <v>4.0023352833562503E-5</v>
      </c>
    </row>
    <row r="619" spans="1:5" x14ac:dyDescent="0.25">
      <c r="A619" s="63">
        <f>'Daily Prices'!A619</f>
        <v>42998</v>
      </c>
      <c r="B619" s="36">
        <f>'Daily Prices'!B619/'Daily Prices'!B618-1</f>
        <v>-5.7403208469031242E-5</v>
      </c>
      <c r="C619" s="36">
        <f>'Daily Prices'!C619/'Daily Prices'!C618-1</f>
        <v>1.9988739708312053E-3</v>
      </c>
      <c r="D619" s="36">
        <f>'Daily Prices'!D619/'Daily Prices'!D618-1</f>
        <v>-1.1483645731911185E-3</v>
      </c>
      <c r="E619" s="36">
        <f>Assumptions!$C$14*C619+Assumptions!$C$15*B619+Assumptions!$C$16*D619</f>
        <v>4.3781925383443735E-4</v>
      </c>
    </row>
    <row r="620" spans="1:5" x14ac:dyDescent="0.25">
      <c r="A620" s="60">
        <f>'Daily Prices'!A620</f>
        <v>42999</v>
      </c>
      <c r="B620" s="69">
        <f>'Daily Prices'!B620/'Daily Prices'!B619-1</f>
        <v>-9.4041729590055301E-4</v>
      </c>
      <c r="C620" s="69">
        <f>'Daily Prices'!C620/'Daily Prices'!C619-1</f>
        <v>-5.8596233774803608E-3</v>
      </c>
      <c r="D620" s="69">
        <f>'Daily Prices'!D620/'Daily Prices'!D619-1</f>
        <v>-6.2652257707500603E-3</v>
      </c>
      <c r="E620" s="69">
        <f>Assumptions!$C$14*C620+Assumptions!$C$15*B620+Assumptions!$C$16*D620</f>
        <v>-4.5055422709873285E-3</v>
      </c>
    </row>
    <row r="621" spans="1:5" x14ac:dyDescent="0.25">
      <c r="A621" s="63">
        <f>'Daily Prices'!A621</f>
        <v>43000</v>
      </c>
      <c r="B621" s="36">
        <f>'Daily Prices'!B621/'Daily Prices'!B620-1</f>
        <v>-1.3827601078033935E-2</v>
      </c>
      <c r="C621" s="36">
        <f>'Daily Prices'!C621/'Daily Prices'!C620-1</f>
        <v>1.262259582943015E-3</v>
      </c>
      <c r="D621" s="36">
        <f>'Daily Prices'!D621/'Daily Prices'!D620-1</f>
        <v>-2.5086089917558563E-2</v>
      </c>
      <c r="E621" s="36">
        <f>Assumptions!$C$14*C621+Assumptions!$C$15*B621+Assumptions!$C$16*D621</f>
        <v>-1.1169203465500543E-2</v>
      </c>
    </row>
    <row r="622" spans="1:5" x14ac:dyDescent="0.25">
      <c r="A622" s="60">
        <f>'Daily Prices'!A622</f>
        <v>43003</v>
      </c>
      <c r="B622" s="69">
        <f>'Daily Prices'!B622/'Daily Prices'!B621-1</f>
        <v>-9.2665222332628527E-3</v>
      </c>
      <c r="C622" s="69">
        <f>'Daily Prices'!C622/'Daily Prices'!C621-1</f>
        <v>4.8547873961770627E-3</v>
      </c>
      <c r="D622" s="69">
        <f>'Daily Prices'!D622/'Daily Prices'!D621-1</f>
        <v>-8.6286276099668546E-3</v>
      </c>
      <c r="E622" s="69">
        <f>Assumptions!$C$14*C622+Assumptions!$C$15*B622+Assumptions!$C$16*D622</f>
        <v>-3.4266299944980872E-3</v>
      </c>
    </row>
    <row r="623" spans="1:5" x14ac:dyDescent="0.25">
      <c r="A623" s="63">
        <f>'Daily Prices'!A623</f>
        <v>43004</v>
      </c>
      <c r="B623" s="36">
        <f>'Daily Prices'!B623/'Daily Prices'!B622-1</f>
        <v>-8.4960047908999581E-4</v>
      </c>
      <c r="C623" s="36">
        <f>'Daily Prices'!C623/'Daily Prices'!C622-1</f>
        <v>7.9996502159955796E-3</v>
      </c>
      <c r="D623" s="36">
        <f>'Daily Prices'!D623/'Daily Prices'!D622-1</f>
        <v>5.2483965072500638E-3</v>
      </c>
      <c r="E623" s="36">
        <f>Assumptions!$C$14*C623+Assumptions!$C$15*B623+Assumptions!$C$16*D623</f>
        <v>4.5194988948462521E-3</v>
      </c>
    </row>
    <row r="624" spans="1:5" x14ac:dyDescent="0.25">
      <c r="A624" s="60">
        <f>'Daily Prices'!A624</f>
        <v>43005</v>
      </c>
      <c r="B624" s="69">
        <f>'Daily Prices'!B624/'Daily Prices'!B623-1</f>
        <v>-1.3922574095499352E-2</v>
      </c>
      <c r="C624" s="69">
        <f>'Daily Prices'!C624/'Daily Prices'!C623-1</f>
        <v>-1.217948921401113E-2</v>
      </c>
      <c r="D624" s="69">
        <f>'Daily Prices'!D624/'Daily Prices'!D623-1</f>
        <v>-2.0692926458090288E-2</v>
      </c>
      <c r="E624" s="69">
        <f>Assumptions!$C$14*C624+Assumptions!$C$15*B624+Assumptions!$C$16*D624</f>
        <v>-1.5256445851681344E-2</v>
      </c>
    </row>
    <row r="625" spans="1:5" x14ac:dyDescent="0.25">
      <c r="A625" s="63">
        <f>'Daily Prices'!A625</f>
        <v>43006</v>
      </c>
      <c r="B625" s="36">
        <f>'Daily Prices'!B625/'Daily Prices'!B624-1</f>
        <v>3.9368019253005482E-3</v>
      </c>
      <c r="C625" s="36">
        <f>'Daily Prices'!C625/'Daily Prices'!C624-1</f>
        <v>-6.5140331360935555E-4</v>
      </c>
      <c r="D625" s="36">
        <f>'Daily Prices'!D625/'Daily Prices'!D624-1</f>
        <v>1.4009418096199155E-3</v>
      </c>
      <c r="E625" s="36">
        <f>Assumptions!$C$14*C625+Assumptions!$C$15*B625+Assumptions!$C$16*D625</f>
        <v>1.3407617950323969E-3</v>
      </c>
    </row>
    <row r="626" spans="1:5" x14ac:dyDescent="0.25">
      <c r="A626" s="60">
        <f>'Daily Prices'!A626</f>
        <v>43007</v>
      </c>
      <c r="B626" s="69">
        <f>'Daily Prices'!B626/'Daily Prices'!B625-1</f>
        <v>3.9638801015762226E-5</v>
      </c>
      <c r="C626" s="69">
        <f>'Daily Prices'!C626/'Daily Prices'!C625-1</f>
        <v>-1.5318075114315599E-3</v>
      </c>
      <c r="D626" s="69">
        <f>'Daily Prices'!D626/'Daily Prices'!D625-1</f>
        <v>6.5935210174781211E-3</v>
      </c>
      <c r="E626" s="69">
        <f>Assumptions!$C$14*C626+Assumptions!$C$15*B626+Assumptions!$C$16*D626</f>
        <v>1.3772249409755408E-3</v>
      </c>
    </row>
    <row r="627" spans="1:5" x14ac:dyDescent="0.25">
      <c r="A627" s="63">
        <f>'Daily Prices'!A627</f>
        <v>43011</v>
      </c>
      <c r="B627" s="36">
        <f>'Daily Prices'!B627/'Daily Prices'!B626-1</f>
        <v>6.829750426100123E-3</v>
      </c>
      <c r="C627" s="36">
        <f>'Daily Prices'!C627/'Daily Prices'!C626-1</f>
        <v>-7.1143216898433836E-3</v>
      </c>
      <c r="D627" s="36">
        <f>'Daily Prices'!D627/'Daily Prices'!D626-1</f>
        <v>-4.2424864262655682E-3</v>
      </c>
      <c r="E627" s="36">
        <f>Assumptions!$C$14*C627+Assumptions!$C$15*B627+Assumptions!$C$16*D627</f>
        <v>-2.0695494759869872E-3</v>
      </c>
    </row>
    <row r="628" spans="1:5" x14ac:dyDescent="0.25">
      <c r="A628" s="60">
        <f>'Daily Prices'!A628</f>
        <v>43012</v>
      </c>
      <c r="B628" s="69">
        <f>'Daily Prices'!B628/'Daily Prices'!B627-1</f>
        <v>5.5347460645931434E-3</v>
      </c>
      <c r="C628" s="69">
        <f>'Daily Prices'!C628/'Daily Prices'!C627-1</f>
        <v>-3.9904369805974227E-3</v>
      </c>
      <c r="D628" s="69">
        <f>'Daily Prices'!D628/'Daily Prices'!D627-1</f>
        <v>-4.2424864262656792E-3</v>
      </c>
      <c r="E628" s="69">
        <f>Assumptions!$C$14*C628+Assumptions!$C$15*B628+Assumptions!$C$16*D628</f>
        <v>-1.2084969007407299E-3</v>
      </c>
    </row>
    <row r="629" spans="1:5" x14ac:dyDescent="0.25">
      <c r="A629" s="63">
        <f>'Daily Prices'!A629</f>
        <v>43013</v>
      </c>
      <c r="B629" s="36">
        <f>'Daily Prices'!B629/'Daily Prices'!B628-1</f>
        <v>-2.5158098504943771E-3</v>
      </c>
      <c r="C629" s="36">
        <f>'Daily Prices'!C629/'Daily Prices'!C628-1</f>
        <v>1.1184028522313039E-3</v>
      </c>
      <c r="D629" s="36">
        <f>'Daily Prices'!D629/'Daily Prices'!D628-1</f>
        <v>-4.2424864262656792E-3</v>
      </c>
      <c r="E629" s="36">
        <f>Assumptions!$C$14*C629+Assumptions!$C$15*B629+Assumptions!$C$16*D629</f>
        <v>-1.5801277421354952E-3</v>
      </c>
    </row>
    <row r="630" spans="1:5" x14ac:dyDescent="0.25">
      <c r="A630" s="60">
        <f>'Daily Prices'!A630</f>
        <v>43018</v>
      </c>
      <c r="B630" s="69">
        <f>'Daily Prices'!B630/'Daily Prices'!B629-1</f>
        <v>1.0521007988407272E-2</v>
      </c>
      <c r="C630" s="69">
        <f>'Daily Prices'!C630/'Daily Prices'!C629-1</f>
        <v>1.4520103461369116E-2</v>
      </c>
      <c r="D630" s="69">
        <f>'Daily Prices'!D630/'Daily Prices'!D629-1</f>
        <v>3.4368488736200131E-2</v>
      </c>
      <c r="E630" s="69">
        <f>Assumptions!$C$14*C630+Assumptions!$C$15*B630+Assumptions!$C$16*D630</f>
        <v>1.9274890401929867E-2</v>
      </c>
    </row>
    <row r="631" spans="1:5" x14ac:dyDescent="0.25">
      <c r="A631" s="63">
        <f>'Daily Prices'!A631</f>
        <v>43019</v>
      </c>
      <c r="B631" s="36">
        <f>'Daily Prices'!B631/'Daily Prices'!B630-1</f>
        <v>-2.8323154601760381E-3</v>
      </c>
      <c r="C631" s="36">
        <f>'Daily Prices'!C631/'Daily Prices'!C630-1</f>
        <v>-2.3690351714822366E-3</v>
      </c>
      <c r="D631" s="36">
        <f>'Daily Prices'!D631/'Daily Prices'!D630-1</f>
        <v>1.4896575068705786E-3</v>
      </c>
      <c r="E631" s="36">
        <f>Assumptions!$C$14*C631+Assumptions!$C$15*B631+Assumptions!$C$16*D631</f>
        <v>-1.3504114545845325E-3</v>
      </c>
    </row>
    <row r="632" spans="1:5" x14ac:dyDescent="0.25">
      <c r="A632" s="60">
        <f>'Daily Prices'!A632</f>
        <v>43021</v>
      </c>
      <c r="B632" s="69">
        <f>'Daily Prices'!B632/'Daily Prices'!B631-1</f>
        <v>1.8806941888214412E-2</v>
      </c>
      <c r="C632" s="69">
        <f>'Daily Prices'!C632/'Daily Prices'!C631-1</f>
        <v>7.5660178799519251E-4</v>
      </c>
      <c r="D632" s="69">
        <f>'Daily Prices'!D632/'Daily Prices'!D631-1</f>
        <v>1.4896575068712448E-3</v>
      </c>
      <c r="E632" s="69">
        <f>Assumptions!$C$14*C632+Assumptions!$C$15*B632+Assumptions!$C$16*D632</f>
        <v>6.3916205337237741E-3</v>
      </c>
    </row>
    <row r="633" spans="1:5" x14ac:dyDescent="0.25">
      <c r="A633" s="63">
        <f>'Daily Prices'!A633</f>
        <v>43024</v>
      </c>
      <c r="B633" s="36">
        <f>'Daily Prices'!B633/'Daily Prices'!B632-1</f>
        <v>6.1959091274883527E-3</v>
      </c>
      <c r="C633" s="36">
        <f>'Daily Prices'!C633/'Daily Prices'!C632-1</f>
        <v>2.850126403372899E-3</v>
      </c>
      <c r="D633" s="36">
        <f>'Daily Prices'!D633/'Daily Prices'!D632-1</f>
        <v>2.8488775520174592E-3</v>
      </c>
      <c r="E633" s="36">
        <f>Assumptions!$C$14*C633+Assumptions!$C$15*B633+Assumptions!$C$16*D633</f>
        <v>3.8534865652009032E-3</v>
      </c>
    </row>
    <row r="634" spans="1:5" x14ac:dyDescent="0.25">
      <c r="A634" s="60">
        <f>'Daily Prices'!A634</f>
        <v>43025</v>
      </c>
      <c r="B634" s="69">
        <f>'Daily Prices'!B634/'Daily Prices'!B633-1</f>
        <v>-7.5014616818713797E-4</v>
      </c>
      <c r="C634" s="69">
        <f>'Daily Prices'!C634/'Daily Prices'!C633-1</f>
        <v>-9.2083311394074441E-3</v>
      </c>
      <c r="D634" s="69">
        <f>'Daily Prices'!D634/'Daily Prices'!D633-1</f>
        <v>1.0086490437326567E-3</v>
      </c>
      <c r="E634" s="69">
        <f>Assumptions!$C$14*C634+Assumptions!$C$15*B634+Assumptions!$C$16*D634</f>
        <v>-3.6057815930993224E-3</v>
      </c>
    </row>
    <row r="635" spans="1:5" x14ac:dyDescent="0.25">
      <c r="A635" s="63">
        <f>'Daily Prices'!A635</f>
        <v>43026</v>
      </c>
      <c r="B635" s="36">
        <f>'Daily Prices'!B635/'Daily Prices'!B634-1</f>
        <v>-7.6082916579267579E-4</v>
      </c>
      <c r="C635" s="36">
        <f>'Daily Prices'!C635/'Daily Prices'!C634-1</f>
        <v>-2.9347496671314754E-3</v>
      </c>
      <c r="D635" s="36">
        <f>'Daily Prices'!D635/'Daily Prices'!D634-1</f>
        <v>-8.0464581954127201E-3</v>
      </c>
      <c r="E635" s="36">
        <f>Assumptions!$C$14*C635+Assumptions!$C$15*B635+Assumptions!$C$16*D635</f>
        <v>-3.8160860752142092E-3</v>
      </c>
    </row>
    <row r="636" spans="1:5" x14ac:dyDescent="0.25">
      <c r="A636" s="60">
        <f>'Daily Prices'!A636</f>
        <v>43031</v>
      </c>
      <c r="B636" s="69">
        <f>'Daily Prices'!B636/'Daily Prices'!B635-1</f>
        <v>-2.3824320571070867E-3</v>
      </c>
      <c r="C636" s="69">
        <f>'Daily Prices'!C636/'Daily Prices'!C635-1</f>
        <v>-4.897483216784182E-3</v>
      </c>
      <c r="D636" s="69">
        <f>'Daily Prices'!D636/'Daily Prices'!D635-1</f>
        <v>-2.0708708944493504E-3</v>
      </c>
      <c r="E636" s="69">
        <f>Assumptions!$C$14*C636+Assumptions!$C$15*B636+Assumptions!$C$16*D636</f>
        <v>-3.2949841721806039E-3</v>
      </c>
    </row>
    <row r="637" spans="1:5" x14ac:dyDescent="0.25">
      <c r="A637" s="63">
        <f>'Daily Prices'!A637</f>
        <v>43032</v>
      </c>
      <c r="B637" s="36">
        <f>'Daily Prices'!B637/'Daily Prices'!B636-1</f>
        <v>3.095359974798928E-3</v>
      </c>
      <c r="C637" s="36">
        <f>'Daily Prices'!C637/'Daily Prices'!C636-1</f>
        <v>4.0505947354447791E-3</v>
      </c>
      <c r="D637" s="36">
        <f>'Daily Prices'!D637/'Daily Prices'!D636-1</f>
        <v>7.9154721335712441E-3</v>
      </c>
      <c r="E637" s="36">
        <f>Assumptions!$C$14*C637+Assumptions!$C$15*B637+Assumptions!$C$16*D637</f>
        <v>4.923487526688964E-3</v>
      </c>
    </row>
    <row r="638" spans="1:5" x14ac:dyDescent="0.25">
      <c r="A638" s="60">
        <f>'Daily Prices'!A638</f>
        <v>43033</v>
      </c>
      <c r="B638" s="69">
        <f>'Daily Prices'!B638/'Daily Prices'!B637-1</f>
        <v>1.3345461481985232E-2</v>
      </c>
      <c r="C638" s="69">
        <f>'Daily Prices'!C638/'Daily Prices'!C637-1</f>
        <v>-5.2582146988995326E-3</v>
      </c>
      <c r="D638" s="69">
        <f>'Daily Prices'!D638/'Daily Prices'!D637-1</f>
        <v>6.1933724859748462E-3</v>
      </c>
      <c r="E638" s="69">
        <f>Assumptions!$C$14*C638+Assumptions!$C$15*B638+Assumptions!$C$16*D638</f>
        <v>3.7583643108282105E-3</v>
      </c>
    </row>
    <row r="639" spans="1:5" x14ac:dyDescent="0.25">
      <c r="A639" s="63">
        <f>'Daily Prices'!A639</f>
        <v>43034</v>
      </c>
      <c r="B639" s="36">
        <f>'Daily Prices'!B639/'Daily Prices'!B638-1</f>
        <v>3.1665279564196958E-3</v>
      </c>
      <c r="C639" s="36">
        <f>'Daily Prices'!C639/'Daily Prices'!C638-1</f>
        <v>-8.2507842230838957E-4</v>
      </c>
      <c r="D639" s="36">
        <f>'Daily Prices'!D639/'Daily Prices'!D638-1</f>
        <v>6.1933724859750683E-3</v>
      </c>
      <c r="E639" s="36">
        <f>Assumptions!$C$14*C639+Assumptions!$C$15*B639+Assumptions!$C$16*D639</f>
        <v>2.477938763795073E-3</v>
      </c>
    </row>
    <row r="640" spans="1:5" x14ac:dyDescent="0.25">
      <c r="A640" s="60">
        <f>'Daily Prices'!A640</f>
        <v>43035</v>
      </c>
      <c r="B640" s="69">
        <f>'Daily Prices'!B640/'Daily Prices'!B639-1</f>
        <v>3.0440041113677374E-4</v>
      </c>
      <c r="C640" s="69">
        <f>'Daily Prices'!C640/'Daily Prices'!C639-1</f>
        <v>-5.3422339538964358E-3</v>
      </c>
      <c r="D640" s="69">
        <f>'Daily Prices'!D640/'Daily Prices'!D639-1</f>
        <v>6.1933724859741801E-3</v>
      </c>
      <c r="E640" s="69">
        <f>Assumptions!$C$14*C640+Assumptions!$C$15*B640+Assumptions!$C$16*D640</f>
        <v>-1.8756171242528819E-4</v>
      </c>
    </row>
    <row r="641" spans="1:5" x14ac:dyDescent="0.25">
      <c r="A641" s="63">
        <f>'Daily Prices'!A641</f>
        <v>43038</v>
      </c>
      <c r="B641" s="36">
        <f>'Daily Prices'!B641/'Daily Prices'!B640-1</f>
        <v>3.2855589220086578E-3</v>
      </c>
      <c r="C641" s="36">
        <f>'Daily Prices'!C641/'Daily Prices'!C640-1</f>
        <v>3.0219286406767409E-3</v>
      </c>
      <c r="D641" s="36">
        <f>'Daily Prices'!D641/'Daily Prices'!D640-1</f>
        <v>6.1933724859750683E-3</v>
      </c>
      <c r="E641" s="36">
        <f>Assumptions!$C$14*C641+Assumptions!$C$15*B641+Assumptions!$C$16*D641</f>
        <v>4.0524508786658146E-3</v>
      </c>
    </row>
    <row r="642" spans="1:5" x14ac:dyDescent="0.25">
      <c r="A642" s="60">
        <f>'Daily Prices'!A642</f>
        <v>43039</v>
      </c>
      <c r="B642" s="69">
        <f>'Daily Prices'!B642/'Daily Prices'!B641-1</f>
        <v>-1.5941124554202935E-3</v>
      </c>
      <c r="C642" s="69">
        <f>'Daily Prices'!C642/'Daily Prices'!C641-1</f>
        <v>-4.8710453124393149E-3</v>
      </c>
      <c r="D642" s="69">
        <f>'Daily Prices'!D642/'Daily Prices'!D641-1</f>
        <v>6.1933724859761785E-3</v>
      </c>
      <c r="E642" s="69">
        <f>Assumptions!$C$14*C642+Assumptions!$C$15*B642+Assumptions!$C$16*D642</f>
        <v>-5.6864011580896098E-4</v>
      </c>
    </row>
    <row r="643" spans="1:5" x14ac:dyDescent="0.25">
      <c r="A643" s="63">
        <f>'Daily Prices'!A643</f>
        <v>43040</v>
      </c>
      <c r="B643" s="36">
        <f>'Daily Prices'!B643/'Daily Prices'!B642-1</f>
        <v>1.1656233543782202E-2</v>
      </c>
      <c r="C643" s="36">
        <f>'Daily Prices'!C643/'Daily Prices'!C642-1</f>
        <v>3.3783631583341744E-3</v>
      </c>
      <c r="D643" s="36">
        <f>'Daily Prices'!D643/'Daily Prices'!D642-1</f>
        <v>6.1933724859746242E-3</v>
      </c>
      <c r="E643" s="36">
        <f>Assumptions!$C$14*C643+Assumptions!$C$15*B643+Assumptions!$C$16*D643</f>
        <v>6.7062270722607169E-3</v>
      </c>
    </row>
    <row r="644" spans="1:5" x14ac:dyDescent="0.25">
      <c r="A644" s="60">
        <f>'Daily Prices'!A644</f>
        <v>43046</v>
      </c>
      <c r="B644" s="69">
        <f>'Daily Prices'!B644/'Daily Prices'!B643-1</f>
        <v>-6.8305998731555961E-3</v>
      </c>
      <c r="C644" s="69">
        <f>'Daily Prices'!C644/'Daily Prices'!C643-1</f>
        <v>9.1754252330455977E-3</v>
      </c>
      <c r="D644" s="69">
        <f>'Daily Prices'!D644/'Daily Prices'!D643-1</f>
        <v>6.1933724859752903E-3</v>
      </c>
      <c r="E644" s="69">
        <f>Assumptions!$C$14*C644+Assumptions!$C$15*B644+Assumptions!$C$16*D644</f>
        <v>3.4790018770641472E-3</v>
      </c>
    </row>
    <row r="645" spans="1:5" x14ac:dyDescent="0.25">
      <c r="A645" s="63">
        <f>'Daily Prices'!A645</f>
        <v>43047</v>
      </c>
      <c r="B645" s="36">
        <f>'Daily Prices'!B645/'Daily Prices'!B644-1</f>
        <v>-4.5533874565638621E-3</v>
      </c>
      <c r="C645" s="36">
        <f>'Daily Prices'!C645/'Daily Prices'!C644-1</f>
        <v>2.6789847779189468E-3</v>
      </c>
      <c r="D645" s="36">
        <f>'Daily Prices'!D645/'Daily Prices'!D644-1</f>
        <v>6.1933724859744022E-3</v>
      </c>
      <c r="E645" s="36">
        <f>Assumptions!$C$14*C645+Assumptions!$C$15*B645+Assumptions!$C$16*D645</f>
        <v>1.5635894199907407E-3</v>
      </c>
    </row>
    <row r="646" spans="1:5" x14ac:dyDescent="0.25">
      <c r="A646" s="60">
        <f>'Daily Prices'!A646</f>
        <v>43048</v>
      </c>
      <c r="B646" s="69">
        <f>'Daily Prices'!B646/'Daily Prices'!B645-1</f>
        <v>9.6692205410131571E-4</v>
      </c>
      <c r="C646" s="69">
        <f>'Daily Prices'!C646/'Daily Prices'!C645-1</f>
        <v>3.6814823405064701E-3</v>
      </c>
      <c r="D646" s="69">
        <f>'Daily Prices'!D646/'Daily Prices'!D645-1</f>
        <v>6.1933724859746242E-3</v>
      </c>
      <c r="E646" s="69">
        <f>Assumptions!$C$14*C646+Assumptions!$C$15*B646+Assumptions!$C$16*D646</f>
        <v>3.6206812982253699E-3</v>
      </c>
    </row>
    <row r="647" spans="1:5" x14ac:dyDescent="0.25">
      <c r="A647" s="63">
        <f>'Daily Prices'!A647</f>
        <v>43049</v>
      </c>
      <c r="B647" s="36">
        <f>'Daily Prices'!B647/'Daily Prices'!B646-1</f>
        <v>1.9136306864198094E-3</v>
      </c>
      <c r="C647" s="36">
        <f>'Daily Prices'!C647/'Daily Prices'!C646-1</f>
        <v>2.9869090032277335E-3</v>
      </c>
      <c r="D647" s="36">
        <f>'Daily Prices'!D647/'Daily Prices'!D646-1</f>
        <v>6.1933724859744022E-3</v>
      </c>
      <c r="E647" s="36">
        <f>Assumptions!$C$14*C647+Assumptions!$C$15*B647+Assumptions!$C$16*D647</f>
        <v>3.6268645530093567E-3</v>
      </c>
    </row>
    <row r="648" spans="1:5" x14ac:dyDescent="0.25">
      <c r="A648" s="60">
        <f>'Daily Prices'!A648</f>
        <v>43052</v>
      </c>
      <c r="B648" s="69">
        <f>'Daily Prices'!B648/'Daily Prices'!B647-1</f>
        <v>-8.4347504514542537E-3</v>
      </c>
      <c r="C648" s="69">
        <f>'Daily Prices'!C648/'Daily Prices'!C647-1</f>
        <v>-3.3457685290484429E-3</v>
      </c>
      <c r="D648" s="69">
        <f>'Daily Prices'!D648/'Daily Prices'!D647-1</f>
        <v>6.1933724859755124E-3</v>
      </c>
      <c r="E648" s="69">
        <f>Assumptions!$C$14*C648+Assumptions!$C$15*B648+Assumptions!$C$16*D648</f>
        <v>-2.0107208012629992E-3</v>
      </c>
    </row>
    <row r="649" spans="1:5" x14ac:dyDescent="0.25">
      <c r="A649" s="63">
        <f>'Daily Prices'!A649</f>
        <v>43053</v>
      </c>
      <c r="B649" s="36">
        <f>'Daily Prices'!B649/'Daily Prices'!B648-1</f>
        <v>-2.7756620842559476E-3</v>
      </c>
      <c r="C649" s="36">
        <f>'Daily Prices'!C649/'Daily Prices'!C648-1</f>
        <v>-3.5279281863682677E-3</v>
      </c>
      <c r="D649" s="36">
        <f>'Daily Prices'!D649/'Daily Prices'!D648-1</f>
        <v>-4.9155692107586413E-3</v>
      </c>
      <c r="E649" s="36">
        <f>Assumptions!$C$14*C649+Assumptions!$C$15*B649+Assumptions!$C$16*D649</f>
        <v>-3.7185406630516841E-3</v>
      </c>
    </row>
    <row r="650" spans="1:5" x14ac:dyDescent="0.25">
      <c r="A650" s="60">
        <f>'Daily Prices'!A650</f>
        <v>43054</v>
      </c>
      <c r="B650" s="69">
        <f>'Daily Prices'!B650/'Daily Prices'!B649-1</f>
        <v>-5.5075804743326406E-3</v>
      </c>
      <c r="C650" s="69">
        <f>'Daily Prices'!C650/'Daily Prices'!C649-1</f>
        <v>5.4166064401643954E-3</v>
      </c>
      <c r="D650" s="69">
        <f>'Daily Prices'!D650/'Daily Prices'!D649-1</f>
        <v>-6.2943021448270686E-3</v>
      </c>
      <c r="E650" s="69">
        <f>Assumptions!$C$14*C650+Assumptions!$C$15*B650+Assumptions!$C$16*D650</f>
        <v>-1.3739222096821543E-3</v>
      </c>
    </row>
    <row r="651" spans="1:5" x14ac:dyDescent="0.25">
      <c r="A651" s="63">
        <f>'Daily Prices'!A651</f>
        <v>43055</v>
      </c>
      <c r="B651" s="36">
        <f>'Daily Prices'!B651/'Daily Prices'!B650-1</f>
        <v>1.0573118065569265E-2</v>
      </c>
      <c r="C651" s="36">
        <f>'Daily Prices'!C651/'Daily Prices'!C650-1</f>
        <v>-4.3118726765698501E-3</v>
      </c>
      <c r="D651" s="36">
        <f>'Daily Prices'!D651/'Daily Prices'!D650-1</f>
        <v>1.2685246083017354E-2</v>
      </c>
      <c r="E651" s="36">
        <f>Assumptions!$C$14*C651+Assumptions!$C$15*B651+Assumptions!$C$16*D651</f>
        <v>5.2527601739480456E-3</v>
      </c>
    </row>
    <row r="652" spans="1:5" x14ac:dyDescent="0.25">
      <c r="A652" s="60">
        <f>'Daily Prices'!A652</f>
        <v>43056</v>
      </c>
      <c r="B652" s="69">
        <f>'Daily Prices'!B652/'Daily Prices'!B651-1</f>
        <v>7.1278365001532507E-3</v>
      </c>
      <c r="C652" s="69">
        <f>'Daily Prices'!C652/'Daily Prices'!C651-1</f>
        <v>-5.6436924846592351E-4</v>
      </c>
      <c r="D652" s="69">
        <f>'Daily Prices'!D652/'Daily Prices'!D651-1</f>
        <v>7.52339490539633E-3</v>
      </c>
      <c r="E652" s="69">
        <f>Assumptions!$C$14*C652+Assumptions!$C$15*B652+Assumptions!$C$16*D652</f>
        <v>4.1696217222785045E-3</v>
      </c>
    </row>
    <row r="653" spans="1:5" x14ac:dyDescent="0.25">
      <c r="A653" s="63">
        <f>'Daily Prices'!A653</f>
        <v>43059</v>
      </c>
      <c r="B653" s="36">
        <f>'Daily Prices'!B653/'Daily Prices'!B652-1</f>
        <v>5.1285434936465535E-4</v>
      </c>
      <c r="C653" s="36">
        <f>'Daily Prices'!C653/'Daily Prices'!C652-1</f>
        <v>3.6763462891857834E-3</v>
      </c>
      <c r="D653" s="36">
        <f>'Daily Prices'!D653/'Daily Prices'!D652-1</f>
        <v>4.0664549097790825E-5</v>
      </c>
      <c r="E653" s="36">
        <f>Assumptions!$C$14*C653+Assumptions!$C$15*B653+Assumptions!$C$16*D653</f>
        <v>1.6365941852130475E-3</v>
      </c>
    </row>
    <row r="654" spans="1:5" x14ac:dyDescent="0.25">
      <c r="A654" s="60">
        <f>'Daily Prices'!A654</f>
        <v>43060</v>
      </c>
      <c r="B654" s="69">
        <f>'Daily Prices'!B654/'Daily Prices'!B653-1</f>
        <v>3.5506701159175869E-3</v>
      </c>
      <c r="C654" s="69">
        <f>'Daily Prices'!C654/'Daily Prices'!C653-1</f>
        <v>-6.4579407837560554E-3</v>
      </c>
      <c r="D654" s="69">
        <f>'Daily Prices'!D654/'Daily Prices'!D653-1</f>
        <v>3.2560437111066598E-3</v>
      </c>
      <c r="E654" s="69">
        <f>Assumptions!$C$14*C654+Assumptions!$C$15*B654+Assumptions!$C$16*D654</f>
        <v>-5.4116216539514851E-4</v>
      </c>
    </row>
    <row r="655" spans="1:5" x14ac:dyDescent="0.25">
      <c r="A655" s="63">
        <f>'Daily Prices'!A655</f>
        <v>43061</v>
      </c>
      <c r="B655" s="36">
        <f>'Daily Prices'!B655/'Daily Prices'!B654-1</f>
        <v>2.4851881887848482E-3</v>
      </c>
      <c r="C655" s="36">
        <f>'Daily Prices'!C655/'Daily Prices'!C654-1</f>
        <v>2.0442462757095381E-3</v>
      </c>
      <c r="D655" s="36">
        <f>'Daily Prices'!D655/'Daily Prices'!D654-1</f>
        <v>3.0713434350408964E-3</v>
      </c>
      <c r="E655" s="36">
        <f>Assumptions!$C$14*C655+Assumptions!$C$15*B655+Assumptions!$C$16*D655</f>
        <v>2.4846579974315388E-3</v>
      </c>
    </row>
    <row r="656" spans="1:5" x14ac:dyDescent="0.25">
      <c r="A656" s="60">
        <f>'Daily Prices'!A656</f>
        <v>43062</v>
      </c>
      <c r="B656" s="69">
        <f>'Daily Prices'!B656/'Daily Prices'!B655-1</f>
        <v>7.9048792442537597E-4</v>
      </c>
      <c r="C656" s="69">
        <f>'Daily Prices'!C656/'Daily Prices'!C655-1</f>
        <v>-3.2443481271715591E-4</v>
      </c>
      <c r="D656" s="69">
        <f>'Daily Prices'!D656/'Daily Prices'!D655-1</f>
        <v>2.1475477548773547E-3</v>
      </c>
      <c r="E656" s="69">
        <f>Assumptions!$C$14*C656+Assumptions!$C$15*B656+Assumptions!$C$16*D656</f>
        <v>7.5163677870395676E-4</v>
      </c>
    </row>
    <row r="657" spans="1:5" x14ac:dyDescent="0.25">
      <c r="A657" s="63">
        <f>'Daily Prices'!A657</f>
        <v>43063</v>
      </c>
      <c r="B657" s="36">
        <f>'Daily Prices'!B657/'Daily Prices'!B656-1</f>
        <v>2.714058082510018E-3</v>
      </c>
      <c r="C657" s="36">
        <f>'Daily Prices'!C657/'Daily Prices'!C656-1</f>
        <v>1.5494869649690379E-4</v>
      </c>
      <c r="D657" s="36">
        <f>'Daily Prices'!D657/'Daily Prices'!D656-1</f>
        <v>1.5291821414225026E-3</v>
      </c>
      <c r="E657" s="36">
        <f>Assumptions!$C$14*C657+Assumptions!$C$15*B657+Assumptions!$C$16*D657</f>
        <v>1.3349515457785177E-3</v>
      </c>
    </row>
    <row r="658" spans="1:5" x14ac:dyDescent="0.25">
      <c r="A658" s="60">
        <f>'Daily Prices'!A658</f>
        <v>43066</v>
      </c>
      <c r="B658" s="69">
        <f>'Daily Prices'!B658/'Daily Prices'!B657-1</f>
        <v>1.3420730396529468E-3</v>
      </c>
      <c r="C658" s="69">
        <f>'Daily Prices'!C658/'Daily Prices'!C657-1</f>
        <v>2.290749363892175E-3</v>
      </c>
      <c r="D658" s="69">
        <f>'Daily Prices'!D658/'Daily Prices'!D657-1</f>
        <v>2.0919597472948137E-3</v>
      </c>
      <c r="E658" s="69">
        <f>Assumptions!$C$14*C658+Assumptions!$C$15*B658+Assumptions!$C$16*D658</f>
        <v>1.946509581641198E-3</v>
      </c>
    </row>
    <row r="659" spans="1:5" x14ac:dyDescent="0.25">
      <c r="A659" s="63">
        <f>'Daily Prices'!A659</f>
        <v>43067</v>
      </c>
      <c r="B659" s="36">
        <f>'Daily Prices'!B659/'Daily Prices'!B658-1</f>
        <v>-3.1386733182228177E-3</v>
      </c>
      <c r="C659" s="36">
        <f>'Daily Prices'!C659/'Daily Prices'!C658-1</f>
        <v>-3.4227033214138114E-3</v>
      </c>
      <c r="D659" s="36">
        <f>'Daily Prices'!D659/'Daily Prices'!D658-1</f>
        <v>-4.1290587531581657E-3</v>
      </c>
      <c r="E659" s="36">
        <f>Assumptions!$C$14*C659+Assumptions!$C$15*B659+Assumptions!$C$16*D659</f>
        <v>-3.5494009499798199E-3</v>
      </c>
    </row>
    <row r="660" spans="1:5" x14ac:dyDescent="0.25">
      <c r="A660" s="60">
        <f>'Daily Prices'!A660</f>
        <v>43068</v>
      </c>
      <c r="B660" s="69">
        <f>'Daily Prices'!B660/'Daily Prices'!B659-1</f>
        <v>-4.7087043210303214E-4</v>
      </c>
      <c r="C660" s="69">
        <f>'Daily Prices'!C660/'Daily Prices'!C659-1</f>
        <v>-5.8301815456166528E-3</v>
      </c>
      <c r="D660" s="69">
        <f>'Daily Prices'!D660/'Daily Prices'!D659-1</f>
        <v>-2.4682836016023391E-3</v>
      </c>
      <c r="E660" s="69">
        <f>Assumptions!$C$14*C660+Assumptions!$C$15*B660+Assumptions!$C$16*D660</f>
        <v>-3.213818828358272E-3</v>
      </c>
    </row>
    <row r="661" spans="1:5" x14ac:dyDescent="0.25">
      <c r="A661" s="63">
        <f>'Daily Prices'!A661</f>
        <v>43069</v>
      </c>
      <c r="B661" s="36">
        <f>'Daily Prices'!B661/'Daily Prices'!B660-1</f>
        <v>-1.3493236865067093E-2</v>
      </c>
      <c r="C661" s="36">
        <f>'Daily Prices'!C661/'Daily Prices'!C660-1</f>
        <v>-1.06392042107184E-3</v>
      </c>
      <c r="D661" s="36">
        <f>'Daily Prices'!D661/'Daily Prices'!D660-1</f>
        <v>-1.1639523754603864E-2</v>
      </c>
      <c r="E661" s="36">
        <f>Assumptions!$C$14*C661+Assumptions!$C$15*B661+Assumptions!$C$16*D661</f>
        <v>-7.9653963543300232E-3</v>
      </c>
    </row>
    <row r="662" spans="1:5" x14ac:dyDescent="0.25">
      <c r="A662" s="60">
        <f>'Daily Prices'!A662</f>
        <v>43070</v>
      </c>
      <c r="B662" s="69">
        <f>'Daily Prices'!B662/'Daily Prices'!B661-1</f>
        <v>-9.5449835366303581E-3</v>
      </c>
      <c r="C662" s="69">
        <f>'Daily Prices'!C662/'Daily Prices'!C661-1</f>
        <v>-3.7483739605763677E-3</v>
      </c>
      <c r="D662" s="69">
        <f>'Daily Prices'!D662/'Daily Prices'!D661-1</f>
        <v>1.7924845083405749E-4</v>
      </c>
      <c r="E662" s="69">
        <f>Assumptions!$C$14*C662+Assumptions!$C$15*B662+Assumptions!$C$16*D662</f>
        <v>-4.309070109969438E-3</v>
      </c>
    </row>
    <row r="663" spans="1:5" x14ac:dyDescent="0.25">
      <c r="A663" s="63">
        <f>'Daily Prices'!A663</f>
        <v>43073</v>
      </c>
      <c r="B663" s="36">
        <f>'Daily Prices'!B663/'Daily Prices'!B662-1</f>
        <v>1.1202164655372826E-3</v>
      </c>
      <c r="C663" s="36">
        <f>'Daily Prices'!C663/'Daily Prices'!C662-1</f>
        <v>-4.2468573571277091E-3</v>
      </c>
      <c r="D663" s="36">
        <f>'Daily Prices'!D663/'Daily Prices'!D662-1</f>
        <v>1.7924845083472363E-4</v>
      </c>
      <c r="E663" s="36">
        <f>Assumptions!$C$14*C663+Assumptions!$C$15*B663+Assumptions!$C$16*D663</f>
        <v>-1.3089034679394818E-3</v>
      </c>
    </row>
    <row r="664" spans="1:5" x14ac:dyDescent="0.25">
      <c r="A664" s="60">
        <f>'Daily Prices'!A664</f>
        <v>43074</v>
      </c>
      <c r="B664" s="69">
        <f>'Daily Prices'!B664/'Daily Prices'!B663-1</f>
        <v>-2.0468686681845982E-3</v>
      </c>
      <c r="C664" s="69">
        <f>'Daily Prices'!C664/'Daily Prices'!C663-1</f>
        <v>-5.9991766146879622E-3</v>
      </c>
      <c r="D664" s="69">
        <f>'Daily Prices'!D664/'Daily Prices'!D663-1</f>
        <v>1.7924845083339136E-4</v>
      </c>
      <c r="E664" s="69">
        <f>Assumptions!$C$14*C664+Assumptions!$C$15*B664+Assumptions!$C$16*D664</f>
        <v>-2.959956711080547E-3</v>
      </c>
    </row>
    <row r="665" spans="1:5" x14ac:dyDescent="0.25">
      <c r="A665" s="63">
        <f>'Daily Prices'!A665</f>
        <v>43075</v>
      </c>
      <c r="B665" s="36">
        <f>'Daily Prices'!B665/'Daily Prices'!B664-1</f>
        <v>-6.2574613351934483E-3</v>
      </c>
      <c r="C665" s="36">
        <f>'Daily Prices'!C665/'Daily Prices'!C664-1</f>
        <v>8.6295133035707572E-4</v>
      </c>
      <c r="D665" s="36">
        <f>'Daily Prices'!D665/'Daily Prices'!D664-1</f>
        <v>1.792484508336134E-4</v>
      </c>
      <c r="E665" s="36">
        <f>Assumptions!$C$14*C665+Assumptions!$C$15*B665+Assumptions!$C$16*D665</f>
        <v>-1.4782833331651202E-3</v>
      </c>
    </row>
    <row r="666" spans="1:5" x14ac:dyDescent="0.25">
      <c r="A666" s="60">
        <f>'Daily Prices'!A666</f>
        <v>43076</v>
      </c>
      <c r="B666" s="69">
        <f>'Daily Prices'!B666/'Daily Prices'!B665-1</f>
        <v>1.0799400438933571E-2</v>
      </c>
      <c r="C666" s="69">
        <f>'Daily Prices'!C666/'Daily Prices'!C665-1</f>
        <v>-7.6152246145617664E-3</v>
      </c>
      <c r="D666" s="69">
        <f>'Daily Prices'!D666/'Daily Prices'!D665-1</f>
        <v>1.7924845083405749E-4</v>
      </c>
      <c r="E666" s="69">
        <f>Assumptions!$C$14*C666+Assumptions!$C$15*B666+Assumptions!$C$16*D666</f>
        <v>2.4750482110558138E-4</v>
      </c>
    </row>
    <row r="667" spans="1:5" x14ac:dyDescent="0.25">
      <c r="A667" s="63">
        <f>'Daily Prices'!A667</f>
        <v>43081</v>
      </c>
      <c r="B667" s="36">
        <f>'Daily Prices'!B667/'Daily Prices'!B666-1</f>
        <v>8.4609008835112576E-3</v>
      </c>
      <c r="C667" s="36">
        <f>'Daily Prices'!C667/'Daily Prices'!C666-1</f>
        <v>-1.0346090448312362E-2</v>
      </c>
      <c r="D667" s="36">
        <f>'Daily Prices'!D667/'Daily Prices'!D666-1</f>
        <v>1.7924845083405749E-4</v>
      </c>
      <c r="E667" s="36">
        <f>Assumptions!$C$14*C667+Assumptions!$C$15*B667+Assumptions!$C$16*D667</f>
        <v>-1.5463913790213506E-3</v>
      </c>
    </row>
    <row r="668" spans="1:5" x14ac:dyDescent="0.25">
      <c r="A668" s="60">
        <f>'Daily Prices'!A668</f>
        <v>43082</v>
      </c>
      <c r="B668" s="69">
        <f>'Daily Prices'!B668/'Daily Prices'!B667-1</f>
        <v>-5.2651394201093105E-3</v>
      </c>
      <c r="C668" s="69">
        <f>'Daily Prices'!C668/'Daily Prices'!C667-1</f>
        <v>-1.7691675102726734E-3</v>
      </c>
      <c r="D668" s="69">
        <f>'Daily Prices'!D668/'Daily Prices'!D667-1</f>
        <v>-9.6279319020615706E-3</v>
      </c>
      <c r="E668" s="69">
        <f>Assumptions!$C$14*C668+Assumptions!$C$15*B668+Assumptions!$C$16*D668</f>
        <v>-5.175588400760333E-3</v>
      </c>
    </row>
    <row r="669" spans="1:5" x14ac:dyDescent="0.25">
      <c r="A669" s="63">
        <f>'Daily Prices'!A669</f>
        <v>43083</v>
      </c>
      <c r="B669" s="36">
        <f>'Daily Prices'!B669/'Daily Prices'!B668-1</f>
        <v>5.8590677287171378E-3</v>
      </c>
      <c r="C669" s="36">
        <f>'Daily Prices'!C669/'Daily Prices'!C668-1</f>
        <v>5.5777220198696131E-3</v>
      </c>
      <c r="D669" s="36">
        <f>'Daily Prices'!D669/'Daily Prices'!D668-1</f>
        <v>1.1846204170475882E-3</v>
      </c>
      <c r="E669" s="36">
        <f>Assumptions!$C$14*C669+Assumptions!$C$15*B669+Assumptions!$C$16*D669</f>
        <v>4.3441952516772636E-3</v>
      </c>
    </row>
    <row r="670" spans="1:5" x14ac:dyDescent="0.25">
      <c r="A670" s="60">
        <f>'Daily Prices'!A670</f>
        <v>43084</v>
      </c>
      <c r="B670" s="69">
        <f>'Daily Prices'!B670/'Daily Prices'!B669-1</f>
        <v>6.5050065119245382E-3</v>
      </c>
      <c r="C670" s="69">
        <f>'Daily Prices'!C670/'Daily Prices'!C669-1</f>
        <v>-1.3341325695092054E-3</v>
      </c>
      <c r="D670" s="69">
        <f>'Daily Prices'!D670/'Daily Prices'!D669-1</f>
        <v>6.6046507367252261E-3</v>
      </c>
      <c r="E670" s="69">
        <f>Assumptions!$C$14*C670+Assumptions!$C$15*B670+Assumptions!$C$16*D670</f>
        <v>3.3992441467912472E-3</v>
      </c>
    </row>
    <row r="671" spans="1:5" x14ac:dyDescent="0.25">
      <c r="A671" s="63">
        <f>'Daily Prices'!A671</f>
        <v>43087</v>
      </c>
      <c r="B671" s="36">
        <f>'Daily Prices'!B671/'Daily Prices'!B670-1</f>
        <v>4.1451789844118014E-3</v>
      </c>
      <c r="C671" s="36">
        <f>'Daily Prices'!C671/'Daily Prices'!C670-1</f>
        <v>6.8227524851047772E-3</v>
      </c>
      <c r="D671" s="36">
        <f>'Daily Prices'!D671/'Daily Prices'!D670-1</f>
        <v>1.0149866756456349E-2</v>
      </c>
      <c r="E671" s="36">
        <f>Assumptions!$C$14*C671+Assumptions!$C$15*B671+Assumptions!$C$16*D671</f>
        <v>7.0176147163023561E-3</v>
      </c>
    </row>
    <row r="672" spans="1:5" x14ac:dyDescent="0.25">
      <c r="A672" s="60">
        <f>'Daily Prices'!A672</f>
        <v>43088</v>
      </c>
      <c r="B672" s="69">
        <f>'Daily Prices'!B672/'Daily Prices'!B671-1</f>
        <v>6.9954835591552467E-3</v>
      </c>
      <c r="C672" s="69">
        <f>'Daily Prices'!C672/'Daily Prices'!C671-1</f>
        <v>-1.6243857698553521E-3</v>
      </c>
      <c r="D672" s="69">
        <f>'Daily Prices'!D672/'Daily Prices'!D671-1</f>
        <v>9.2445920562873596E-3</v>
      </c>
      <c r="E672" s="69">
        <f>Assumptions!$C$14*C672+Assumptions!$C$15*B672+Assumptions!$C$16*D672</f>
        <v>4.2222683766906417E-3</v>
      </c>
    </row>
    <row r="673" spans="1:5" x14ac:dyDescent="0.25">
      <c r="A673" s="63">
        <f>'Daily Prices'!A673</f>
        <v>43089</v>
      </c>
      <c r="B673" s="36">
        <f>'Daily Prices'!B673/'Daily Prices'!B672-1</f>
        <v>-1.7543061181426456E-3</v>
      </c>
      <c r="C673" s="36">
        <f>'Daily Prices'!C673/'Daily Prices'!C672-1</f>
        <v>2.1811796032347175E-3</v>
      </c>
      <c r="D673" s="36">
        <f>'Daily Prices'!D673/'Daily Prices'!D672-1</f>
        <v>4.1061163280597945E-4</v>
      </c>
      <c r="E673" s="36">
        <f>Assumptions!$C$14*C673+Assumptions!$C$15*B673+Assumptions!$C$16*D673</f>
        <v>4.6936349569288728E-4</v>
      </c>
    </row>
    <row r="674" spans="1:5" x14ac:dyDescent="0.25">
      <c r="A674" s="60">
        <f>'Daily Prices'!A674</f>
        <v>43090</v>
      </c>
      <c r="B674" s="69">
        <f>'Daily Prices'!B674/'Daily Prices'!B673-1</f>
        <v>-6.2467840904179006E-4</v>
      </c>
      <c r="C674" s="69">
        <f>'Daily Prices'!C674/'Daily Prices'!C673-1</f>
        <v>3.9079382684303887E-4</v>
      </c>
      <c r="D674" s="69">
        <f>'Daily Prices'!D674/'Daily Prices'!D673-1</f>
        <v>5.5350334005510593E-3</v>
      </c>
      <c r="E674" s="69">
        <f>Assumptions!$C$14*C674+Assumptions!$C$15*B674+Assumptions!$C$16*D674</f>
        <v>1.6294240281899963E-3</v>
      </c>
    </row>
    <row r="675" spans="1:5" x14ac:dyDescent="0.25">
      <c r="A675" s="63">
        <f>'Daily Prices'!A675</f>
        <v>43091</v>
      </c>
      <c r="B675" s="36">
        <f>'Daily Prices'!B675/'Daily Prices'!B674-1</f>
        <v>5.451430074641106E-3</v>
      </c>
      <c r="C675" s="36">
        <f>'Daily Prices'!C675/'Daily Prices'!C674-1</f>
        <v>0</v>
      </c>
      <c r="D675" s="36">
        <f>'Daily Prices'!D675/'Daily Prices'!D674-1</f>
        <v>4.4116385621282284E-3</v>
      </c>
      <c r="E675" s="36">
        <f>Assumptions!$C$14*C675+Assumptions!$C$15*B675+Assumptions!$C$16*D675</f>
        <v>2.9589205910308001E-3</v>
      </c>
    </row>
    <row r="676" spans="1:5" x14ac:dyDescent="0.25">
      <c r="A676" s="60">
        <f>'Daily Prices'!A676</f>
        <v>43095</v>
      </c>
      <c r="B676" s="69">
        <f>'Daily Prices'!B676/'Daily Prices'!B675-1</f>
        <v>2.071578624820658E-3</v>
      </c>
      <c r="C676" s="69">
        <f>'Daily Prices'!C676/'Daily Prices'!C675-1</f>
        <v>0</v>
      </c>
      <c r="D676" s="69">
        <f>'Daily Prices'!D676/'Daily Prices'!D675-1</f>
        <v>1.288377071894331E-3</v>
      </c>
      <c r="E676" s="69">
        <f>Assumptions!$C$14*C676+Assumptions!$C$15*B676+Assumptions!$C$16*D676</f>
        <v>1.0079867090144966E-3</v>
      </c>
    </row>
    <row r="677" spans="1:5" x14ac:dyDescent="0.25">
      <c r="A677" s="63">
        <f>'Daily Prices'!A677</f>
        <v>43096</v>
      </c>
      <c r="B677" s="36">
        <f>'Daily Prices'!B677/'Daily Prices'!B676-1</f>
        <v>-2.9049758296014749E-3</v>
      </c>
      <c r="C677" s="36">
        <f>'Daily Prices'!C677/'Daily Prices'!C676-1</f>
        <v>1.3916560677554424E-2</v>
      </c>
      <c r="D677" s="36">
        <f>'Daily Prices'!D677/'Daily Prices'!D676-1</f>
        <v>-6.4394786066374055E-3</v>
      </c>
      <c r="E677" s="36">
        <f>Assumptions!$C$14*C677+Assumptions!$C$15*B677+Assumptions!$C$16*D677</f>
        <v>2.7632879401501059E-3</v>
      </c>
    </row>
    <row r="678" spans="1:5" x14ac:dyDescent="0.25">
      <c r="A678" s="60">
        <f>'Daily Prices'!A678</f>
        <v>43097</v>
      </c>
      <c r="B678" s="69">
        <f>'Daily Prices'!B678/'Daily Prices'!B677-1</f>
        <v>-1.8807607143351834E-3</v>
      </c>
      <c r="C678" s="69">
        <f>'Daily Prices'!C678/'Daily Prices'!C677-1</f>
        <v>7.6038460193448287E-3</v>
      </c>
      <c r="D678" s="69">
        <f>'Daily Prices'!D678/'Daily Prices'!D677-1</f>
        <v>-2.5161142315854867E-4</v>
      </c>
      <c r="E678" s="69">
        <f>Assumptions!$C$14*C678+Assumptions!$C$15*B678+Assumptions!$C$16*D678</f>
        <v>2.4018267664898123E-3</v>
      </c>
    </row>
    <row r="679" spans="1:5" x14ac:dyDescent="0.25">
      <c r="A679" s="63">
        <f>'Daily Prices'!A679</f>
        <v>43098</v>
      </c>
      <c r="B679" s="36">
        <f>'Daily Prices'!B679/'Daily Prices'!B678-1</f>
        <v>6.1687489641200077E-3</v>
      </c>
      <c r="C679" s="36">
        <f>'Daily Prices'!C679/'Daily Prices'!C678-1</f>
        <v>0</v>
      </c>
      <c r="D679" s="36">
        <f>'Daily Prices'!D679/'Daily Prices'!D678-1</f>
        <v>4.6086087568006917E-3</v>
      </c>
      <c r="E679" s="36">
        <f>Assumptions!$C$14*C679+Assumptions!$C$15*B679+Assumptions!$C$16*D679</f>
        <v>3.2332073162762097E-3</v>
      </c>
    </row>
    <row r="680" spans="1:5" x14ac:dyDescent="0.25">
      <c r="A680" s="60">
        <f>'Daily Prices'!A680</f>
        <v>43101</v>
      </c>
      <c r="B680" s="69">
        <f>'Daily Prices'!B680/'Daily Prices'!B679-1</f>
        <v>-7.166844359853819E-3</v>
      </c>
      <c r="C680" s="69">
        <f>'Daily Prices'!C680/'Daily Prices'!C679-1</f>
        <v>0</v>
      </c>
      <c r="D680" s="69">
        <f>'Daily Prices'!D680/'Daily Prices'!D679-1</f>
        <v>-4.7245162012885533E-3</v>
      </c>
      <c r="E680" s="69">
        <f>Assumptions!$C$14*C680+Assumptions!$C$15*B680+Assumptions!$C$16*D680</f>
        <v>-3.5674081683427115E-3</v>
      </c>
    </row>
    <row r="681" spans="1:5" x14ac:dyDescent="0.25">
      <c r="A681" s="63">
        <f>'Daily Prices'!A681</f>
        <v>43102</v>
      </c>
      <c r="B681" s="36">
        <f>'Daily Prices'!B681/'Daily Prices'!B680-1</f>
        <v>-1.4491574923614081E-5</v>
      </c>
      <c r="C681" s="36">
        <f>'Daily Prices'!C681/'Daily Prices'!C680-1</f>
        <v>6.6219751866998244E-3</v>
      </c>
      <c r="D681" s="36">
        <f>'Daily Prices'!D681/'Daily Prices'!D680-1</f>
        <v>3.0168112268316394E-2</v>
      </c>
      <c r="E681" s="36">
        <f>Assumptions!$C$14*C681+Assumptions!$C$15*B681+Assumptions!$C$16*D681</f>
        <v>1.1694876282697763E-2</v>
      </c>
    </row>
    <row r="682" spans="1:5" x14ac:dyDescent="0.25">
      <c r="A682" s="60">
        <f>'Daily Prices'!A682</f>
        <v>43103</v>
      </c>
      <c r="B682" s="69">
        <f>'Daily Prices'!B682/'Daily Prices'!B681-1</f>
        <v>-5.5837734596875244E-4</v>
      </c>
      <c r="C682" s="69">
        <f>'Daily Prices'!C682/'Daily Prices'!C681-1</f>
        <v>1.4344928927663148E-3</v>
      </c>
      <c r="D682" s="69">
        <f>'Daily Prices'!D682/'Daily Prices'!D681-1</f>
        <v>-2.5490272382550194E-2</v>
      </c>
      <c r="E682" s="69">
        <f>Assumptions!$C$14*C682+Assumptions!$C$15*B682+Assumptions!$C$16*D682</f>
        <v>-7.2407977614491574E-3</v>
      </c>
    </row>
    <row r="683" spans="1:5" x14ac:dyDescent="0.25">
      <c r="A683" s="63">
        <f>'Daily Prices'!A683</f>
        <v>43108</v>
      </c>
      <c r="B683" s="36">
        <f>'Daily Prices'!B683/'Daily Prices'!B682-1</f>
        <v>1.6553833916583827E-2</v>
      </c>
      <c r="C683" s="36">
        <f>'Daily Prices'!C683/'Daily Prices'!C682-1</f>
        <v>4.8540469044624501E-3</v>
      </c>
      <c r="D683" s="36">
        <f>'Daily Prices'!D683/'Daily Prices'!D682-1</f>
        <v>-2.549027238255086E-2</v>
      </c>
      <c r="E683" s="36">
        <f>Assumptions!$C$14*C683+Assumptions!$C$15*B683+Assumptions!$C$16*D683</f>
        <v>-7.3931277800512972E-4</v>
      </c>
    </row>
    <row r="684" spans="1:5" x14ac:dyDescent="0.25">
      <c r="A684" s="60">
        <f>'Daily Prices'!A684</f>
        <v>43110</v>
      </c>
      <c r="B684" s="69">
        <f>'Daily Prices'!B684/'Daily Prices'!B683-1</f>
        <v>2.3369280923033475E-3</v>
      </c>
      <c r="C684" s="69">
        <f>'Daily Prices'!C684/'Daily Prices'!C683-1</f>
        <v>5.0239948160359926E-3</v>
      </c>
      <c r="D684" s="69">
        <f>'Daily Prices'!D684/'Daily Prices'!D683-1</f>
        <v>-1.5982104885590265E-2</v>
      </c>
      <c r="E684" s="69">
        <f>Assumptions!$C$14*C684+Assumptions!$C$15*B684+Assumptions!$C$16*D684</f>
        <v>-2.0839551115716779E-3</v>
      </c>
    </row>
    <row r="685" spans="1:5" x14ac:dyDescent="0.25">
      <c r="A685" s="63">
        <f>'Daily Prices'!A685</f>
        <v>43111</v>
      </c>
      <c r="B685" s="36">
        <f>'Daily Prices'!B685/'Daily Prices'!B684-1</f>
        <v>2.045126966605082E-3</v>
      </c>
      <c r="C685" s="36">
        <f>'Daily Prices'!C685/'Daily Prices'!C684-1</f>
        <v>1.4789720722385713E-3</v>
      </c>
      <c r="D685" s="36">
        <f>'Daily Prices'!D685/'Daily Prices'!D684-1</f>
        <v>3.4056686507203393E-2</v>
      </c>
      <c r="E685" s="36">
        <f>Assumptions!$C$14*C685+Assumptions!$C$15*B685+Assumptions!$C$16*D685</f>
        <v>1.1422132871037971E-2</v>
      </c>
    </row>
    <row r="686" spans="1:5" x14ac:dyDescent="0.25">
      <c r="A686" s="60">
        <f>'Daily Prices'!A686</f>
        <v>43115</v>
      </c>
      <c r="B686" s="69">
        <f>'Daily Prices'!B686/'Daily Prices'!B685-1</f>
        <v>9.8546552826976885E-3</v>
      </c>
      <c r="C686" s="69">
        <f>'Daily Prices'!C686/'Daily Prices'!C685-1</f>
        <v>9.3058634091542913E-3</v>
      </c>
      <c r="D686" s="69">
        <f>'Daily Prices'!D686/'Daily Prices'!D685-1</f>
        <v>3.4056686507203837E-2</v>
      </c>
      <c r="E686" s="69">
        <f>Assumptions!$C$14*C686+Assumptions!$C$15*B686+Assumptions!$C$16*D686</f>
        <v>1.6895747900632176E-2</v>
      </c>
    </row>
    <row r="687" spans="1:5" x14ac:dyDescent="0.25">
      <c r="A687" s="63">
        <f>'Daily Prices'!A687</f>
        <v>43116</v>
      </c>
      <c r="B687" s="36">
        <f>'Daily Prices'!B687/'Daily Prices'!B686-1</f>
        <v>-2.0795838306760794E-3</v>
      </c>
      <c r="C687" s="36">
        <f>'Daily Prices'!C687/'Daily Prices'!C686-1</f>
        <v>3.5246095730776528E-3</v>
      </c>
      <c r="D687" s="36">
        <f>'Daily Prices'!D687/'Daily Prices'!D686-1</f>
        <v>-7.8493251766711403E-3</v>
      </c>
      <c r="E687" s="36">
        <f>Assumptions!$C$14*C687+Assumptions!$C$15*B687+Assumptions!$C$16*D687</f>
        <v>-1.5688288729731044E-3</v>
      </c>
    </row>
    <row r="688" spans="1:5" x14ac:dyDescent="0.25">
      <c r="A688" s="60">
        <f>'Daily Prices'!A688</f>
        <v>43117</v>
      </c>
      <c r="B688" s="69">
        <f>'Daily Prices'!B688/'Daily Prices'!B687-1</f>
        <v>8.9376075787184206E-3</v>
      </c>
      <c r="C688" s="69">
        <f>'Daily Prices'!C688/'Daily Prices'!C687-1</f>
        <v>-1.5222045841094545E-3</v>
      </c>
      <c r="D688" s="69">
        <f>'Daily Prices'!D688/'Daily Prices'!D687-1</f>
        <v>1.4944285130233492E-2</v>
      </c>
      <c r="E688" s="69">
        <f>Assumptions!$C$14*C688+Assumptions!$C$15*B688+Assumptions!$C$16*D688</f>
        <v>6.5556859790417915E-3</v>
      </c>
    </row>
    <row r="689" spans="1:5" x14ac:dyDescent="0.25">
      <c r="A689" s="63">
        <f>'Daily Prices'!A689</f>
        <v>43118</v>
      </c>
      <c r="B689" s="36">
        <f>'Daily Prices'!B689/'Daily Prices'!B688-1</f>
        <v>5.0872503193961638E-3</v>
      </c>
      <c r="C689" s="36">
        <f>'Daily Prices'!C689/'Daily Prices'!C688-1</f>
        <v>-1.5252289045467604E-3</v>
      </c>
      <c r="D689" s="36">
        <f>'Daily Prices'!D689/'Daily Prices'!D688-1</f>
        <v>-8.1363292242204732E-3</v>
      </c>
      <c r="E689" s="36">
        <f>Assumptions!$C$14*C689+Assumptions!$C$15*B689+Assumptions!$C$16*D689</f>
        <v>-1.5248152332659973E-3</v>
      </c>
    </row>
    <row r="690" spans="1:5" x14ac:dyDescent="0.25">
      <c r="A690" s="60">
        <f>'Daily Prices'!A690</f>
        <v>43119</v>
      </c>
      <c r="B690" s="69">
        <f>'Daily Prices'!B690/'Daily Prices'!B689-1</f>
        <v>7.126713932301687E-3</v>
      </c>
      <c r="C690" s="69">
        <f>'Daily Prices'!C690/'Daily Prices'!C689-1</f>
        <v>6.0280135839385629E-4</v>
      </c>
      <c r="D690" s="69">
        <f>'Daily Prices'!D690/'Daily Prices'!D689-1</f>
        <v>9.6734612759117322E-3</v>
      </c>
      <c r="E690" s="69">
        <f>Assumptions!$C$14*C690+Assumptions!$C$15*B690+Assumptions!$C$16*D690</f>
        <v>5.2811731058215686E-3</v>
      </c>
    </row>
    <row r="691" spans="1:5" x14ac:dyDescent="0.25">
      <c r="A691" s="63">
        <f>'Daily Prices'!A691</f>
        <v>43122</v>
      </c>
      <c r="B691" s="36">
        <f>'Daily Prices'!B691/'Daily Prices'!B690-1</f>
        <v>8.065819656573936E-3</v>
      </c>
      <c r="C691" s="36">
        <f>'Daily Prices'!C691/'Daily Prices'!C690-1</f>
        <v>-1.9134339024939884E-4</v>
      </c>
      <c r="D691" s="36">
        <f>'Daily Prices'!D691/'Daily Prices'!D690-1</f>
        <v>4.8638479170322046E-3</v>
      </c>
      <c r="E691" s="36">
        <f>Assumptions!$C$14*C691+Assumptions!$C$15*B691+Assumptions!$C$16*D691</f>
        <v>3.802362915982082E-3</v>
      </c>
    </row>
    <row r="692" spans="1:5" x14ac:dyDescent="0.25">
      <c r="A692" s="60">
        <f>'Daily Prices'!A692</f>
        <v>43123</v>
      </c>
      <c r="B692" s="69">
        <f>'Daily Prices'!B692/'Daily Prices'!B691-1</f>
        <v>9.5527656425595797E-3</v>
      </c>
      <c r="C692" s="69">
        <f>'Daily Prices'!C692/'Daily Prices'!C691-1</f>
        <v>-1.4160946596063484E-3</v>
      </c>
      <c r="D692" s="69">
        <f>'Daily Prices'!D692/'Daily Prices'!D691-1</f>
        <v>1.5748735629899757E-2</v>
      </c>
      <c r="E692" s="69">
        <f>Assumptions!$C$14*C692+Assumptions!$C$15*B692+Assumptions!$C$16*D692</f>
        <v>7.024012517895261E-3</v>
      </c>
    </row>
    <row r="693" spans="1:5" x14ac:dyDescent="0.25">
      <c r="A693" s="63">
        <f>'Daily Prices'!A693</f>
        <v>43124</v>
      </c>
      <c r="B693" s="36">
        <f>'Daily Prices'!B693/'Daily Prices'!B692-1</f>
        <v>5.9933624755736936E-4</v>
      </c>
      <c r="C693" s="36">
        <f>'Daily Prices'!C693/'Daily Prices'!C692-1</f>
        <v>1.2430886446544109E-2</v>
      </c>
      <c r="D693" s="36">
        <f>'Daily Prices'!D693/'Daily Prices'!D692-1</f>
        <v>1.3974365424163082E-5</v>
      </c>
      <c r="E693" s="36">
        <f>Assumptions!$C$14*C693+Assumptions!$C$15*B693+Assumptions!$C$16*D693</f>
        <v>5.1563477625121042E-3</v>
      </c>
    </row>
    <row r="694" spans="1:5" x14ac:dyDescent="0.25">
      <c r="A694" s="60">
        <f>'Daily Prices'!A694</f>
        <v>43125</v>
      </c>
      <c r="B694" s="69">
        <f>'Daily Prices'!B694/'Daily Prices'!B693-1</f>
        <v>-3.0750817717337675E-3</v>
      </c>
      <c r="C694" s="69">
        <f>'Daily Prices'!C694/'Daily Prices'!C693-1</f>
        <v>-1.389658275992578E-3</v>
      </c>
      <c r="D694" s="69">
        <f>'Daily Prices'!D694/'Daily Prices'!D693-1</f>
        <v>-8.9364818070278851E-3</v>
      </c>
      <c r="E694" s="69">
        <f>Assumptions!$C$14*C694+Assumptions!$C$15*B694+Assumptions!$C$16*D694</f>
        <v>-4.1593323840255266E-3</v>
      </c>
    </row>
    <row r="695" spans="1:5" x14ac:dyDescent="0.25">
      <c r="A695" s="63">
        <f>'Daily Prices'!A695</f>
        <v>43129</v>
      </c>
      <c r="B695" s="36">
        <f>'Daily Prices'!B695/'Daily Prices'!B694-1</f>
        <v>6.4578962143040375E-3</v>
      </c>
      <c r="C695" s="36">
        <f>'Daily Prices'!C695/'Daily Prices'!C694-1</f>
        <v>-4.7461361978622385E-3</v>
      </c>
      <c r="D695" s="36">
        <f>'Daily Prices'!D695/'Daily Prices'!D694-1</f>
        <v>-4.0157301564696102E-3</v>
      </c>
      <c r="E695" s="36">
        <f>Assumptions!$C$14*C695+Assumptions!$C$15*B695+Assumptions!$C$16*D695</f>
        <v>-1.1658046617945674E-3</v>
      </c>
    </row>
    <row r="696" spans="1:5" x14ac:dyDescent="0.25">
      <c r="A696" s="60">
        <f>'Daily Prices'!A696</f>
        <v>43130</v>
      </c>
      <c r="B696" s="69">
        <f>'Daily Prices'!B696/'Daily Prices'!B695-1</f>
        <v>-6.8770024735931301E-3</v>
      </c>
      <c r="C696" s="69">
        <f>'Daily Prices'!C696/'Daily Prices'!C695-1</f>
        <v>2.2742534943720472E-3</v>
      </c>
      <c r="D696" s="69">
        <f>'Daily Prices'!D696/'Daily Prices'!D695-1</f>
        <v>-3.3424740537090214E-3</v>
      </c>
      <c r="E696" s="69">
        <f>Assumptions!$C$14*C696+Assumptions!$C$15*B696+Assumptions!$C$16*D696</f>
        <v>-2.1561415604418265E-3</v>
      </c>
    </row>
    <row r="697" spans="1:5" x14ac:dyDescent="0.25">
      <c r="A697" s="63">
        <f>'Daily Prices'!A697</f>
        <v>43131</v>
      </c>
      <c r="B697" s="36">
        <f>'Daily Prices'!B697/'Daily Prices'!B696-1</f>
        <v>-1.9068245224684865E-3</v>
      </c>
      <c r="C697" s="36">
        <f>'Daily Prices'!C697/'Daily Prices'!C696-1</f>
        <v>-1.2684443229892262E-3</v>
      </c>
      <c r="D697" s="36">
        <f>'Daily Prices'!D697/'Daily Prices'!D696-1</f>
        <v>-6.2741299030398823E-3</v>
      </c>
      <c r="E697" s="36">
        <f>Assumptions!$C$14*C697+Assumptions!$C$15*B697+Assumptions!$C$16*D697</f>
        <v>-2.9616640568482012E-3</v>
      </c>
    </row>
    <row r="698" spans="1:5" x14ac:dyDescent="0.25">
      <c r="A698" s="60">
        <f>'Daily Prices'!A698</f>
        <v>43132</v>
      </c>
      <c r="B698" s="69">
        <f>'Daily Prices'!B698/'Daily Prices'!B697-1</f>
        <v>-1.6226878227787456E-3</v>
      </c>
      <c r="C698" s="69">
        <f>'Daily Prices'!C698/'Daily Prices'!C697-1</f>
        <v>1.6178030004121435E-3</v>
      </c>
      <c r="D698" s="69">
        <f>'Daily Prices'!D698/'Daily Prices'!D697-1</f>
        <v>-3.9410507658111604E-2</v>
      </c>
      <c r="E698" s="69">
        <f>Assumptions!$C$14*C698+Assumptions!$C$15*B698+Assumptions!$C$16*D698</f>
        <v>-1.1662837444102247E-2</v>
      </c>
    </row>
    <row r="699" spans="1:5" x14ac:dyDescent="0.25">
      <c r="A699" s="63">
        <f>'Daily Prices'!A699</f>
        <v>43133</v>
      </c>
      <c r="B699" s="36">
        <f>'Daily Prices'!B699/'Daily Prices'!B698-1</f>
        <v>-2.3391482248697137E-2</v>
      </c>
      <c r="C699" s="36">
        <f>'Daily Prices'!C699/'Daily Prices'!C698-1</f>
        <v>-4.9825095872390035E-3</v>
      </c>
      <c r="D699" s="36">
        <f>'Daily Prices'!D699/'Daily Prices'!D698-1</f>
        <v>5.8019624591154617E-3</v>
      </c>
      <c r="E699" s="36">
        <f>Assumptions!$C$14*C699+Assumptions!$C$15*B699+Assumptions!$C$16*D699</f>
        <v>-7.2698597717701045E-3</v>
      </c>
    </row>
    <row r="700" spans="1:5" x14ac:dyDescent="0.25">
      <c r="A700" s="60">
        <f>'Daily Prices'!A700</f>
        <v>43136</v>
      </c>
      <c r="B700" s="69">
        <f>'Daily Prices'!B700/'Daily Prices'!B699-1</f>
        <v>-8.8285911868078992E-3</v>
      </c>
      <c r="C700" s="69">
        <f>'Daily Prices'!C700/'Daily Prices'!C699-1</f>
        <v>3.9565862461587997E-4</v>
      </c>
      <c r="D700" s="69">
        <f>'Daily Prices'!D700/'Daily Prices'!D699-1</f>
        <v>-4.6969062586457055E-2</v>
      </c>
      <c r="E700" s="69">
        <f>Assumptions!$C$14*C700+Assumptions!$C$15*B700+Assumptions!$C$16*D700</f>
        <v>-1.6581032682133134E-2</v>
      </c>
    </row>
    <row r="701" spans="1:5" x14ac:dyDescent="0.25">
      <c r="A701" s="63">
        <f>'Daily Prices'!A701</f>
        <v>43138</v>
      </c>
      <c r="B701" s="36">
        <f>'Daily Prices'!B701/'Daily Prices'!B700-1</f>
        <v>-1.9404634901125539E-2</v>
      </c>
      <c r="C701" s="36">
        <f>'Daily Prices'!C701/'Daily Prices'!C700-1</f>
        <v>-2.3685637383079605E-3</v>
      </c>
      <c r="D701" s="36">
        <f>'Daily Prices'!D701/'Daily Prices'!D700-1</f>
        <v>1.0271450795925174E-2</v>
      </c>
      <c r="E701" s="36">
        <f>Assumptions!$C$14*C701+Assumptions!$C$15*B701+Assumptions!$C$16*D701</f>
        <v>-3.6873807268832932E-3</v>
      </c>
    </row>
    <row r="702" spans="1:5" x14ac:dyDescent="0.25">
      <c r="A702" s="60">
        <f>'Daily Prices'!A702</f>
        <v>43139</v>
      </c>
      <c r="B702" s="69">
        <f>'Daily Prices'!B702/'Daily Prices'!B701-1</f>
        <v>9.6955318400444579E-3</v>
      </c>
      <c r="C702" s="69">
        <f>'Daily Prices'!C702/'Daily Prices'!C701-1</f>
        <v>-4.3979381774825743E-3</v>
      </c>
      <c r="D702" s="69">
        <f>'Daily Prices'!D702/'Daily Prices'!D701-1</f>
        <v>1.027145079592473E-2</v>
      </c>
      <c r="E702" s="69">
        <f>Assumptions!$C$14*C702+Assumptions!$C$15*B702+Assumptions!$C$16*D702</f>
        <v>4.2309195197977262E-3</v>
      </c>
    </row>
    <row r="703" spans="1:5" x14ac:dyDescent="0.25">
      <c r="A703" s="63">
        <f>'Daily Prices'!A703</f>
        <v>43145</v>
      </c>
      <c r="B703" s="36">
        <f>'Daily Prices'!B703/'Daily Prices'!B702-1</f>
        <v>-7.4741755770177942E-3</v>
      </c>
      <c r="C703" s="36">
        <f>'Daily Prices'!C703/'Daily Prices'!C702-1</f>
        <v>8.448326407401785E-3</v>
      </c>
      <c r="D703" s="36">
        <f>'Daily Prices'!D703/'Daily Prices'!D702-1</f>
        <v>1.3199141553872584E-2</v>
      </c>
      <c r="E703" s="36">
        <f>Assumptions!$C$14*C703+Assumptions!$C$15*B703+Assumptions!$C$16*D703</f>
        <v>5.0968203560171517E-3</v>
      </c>
    </row>
    <row r="704" spans="1:5" x14ac:dyDescent="0.25">
      <c r="A704" s="60">
        <f>'Daily Prices'!A704</f>
        <v>43146</v>
      </c>
      <c r="B704" s="69">
        <f>'Daily Prices'!B704/'Daily Prices'!B703-1</f>
        <v>4.1433483770765278E-3</v>
      </c>
      <c r="C704" s="69">
        <f>'Daily Prices'!C704/'Daily Prices'!C703-1</f>
        <v>1.0951948958080493E-2</v>
      </c>
      <c r="D704" s="69">
        <f>'Daily Prices'!D704/'Daily Prices'!D703-1</f>
        <v>-2.7606602166194705E-3</v>
      </c>
      <c r="E704" s="69">
        <f>Assumptions!$C$14*C704+Assumptions!$C$15*B704+Assumptions!$C$16*D704</f>
        <v>4.7955860313693144E-3</v>
      </c>
    </row>
    <row r="705" spans="1:5" x14ac:dyDescent="0.25">
      <c r="A705" s="63">
        <f>'Daily Prices'!A705</f>
        <v>43147</v>
      </c>
      <c r="B705" s="36">
        <f>'Daily Prices'!B705/'Daily Prices'!B704-1</f>
        <v>-8.359508733443044E-3</v>
      </c>
      <c r="C705" s="36">
        <f>'Daily Prices'!C705/'Daily Prices'!C704-1</f>
        <v>6.6919876175619564E-3</v>
      </c>
      <c r="D705" s="36">
        <f>'Daily Prices'!D705/'Daily Prices'!D704-1</f>
        <v>-1.2244357269089901E-2</v>
      </c>
      <c r="E705" s="36">
        <f>Assumptions!$C$14*C705+Assumptions!$C$15*B705+Assumptions!$C$16*D705</f>
        <v>-3.5043647537351006E-3</v>
      </c>
    </row>
    <row r="706" spans="1:5" x14ac:dyDescent="0.25">
      <c r="A706" s="60">
        <f>'Daily Prices'!A706</f>
        <v>43150</v>
      </c>
      <c r="B706" s="69">
        <f>'Daily Prices'!B706/'Daily Prices'!B705-1</f>
        <v>-6.9419207333207833E-3</v>
      </c>
      <c r="C706" s="69">
        <f>'Daily Prices'!C706/'Daily Prices'!C705-1</f>
        <v>-4.0678438762044022E-3</v>
      </c>
      <c r="D706" s="69">
        <f>'Daily Prices'!D706/'Daily Prices'!D705-1</f>
        <v>-1.1609760855385565E-2</v>
      </c>
      <c r="E706" s="69">
        <f>Assumptions!$C$14*C706+Assumptions!$C$15*B706+Assumptions!$C$16*D706</f>
        <v>-7.1926420270936649E-3</v>
      </c>
    </row>
    <row r="707" spans="1:5" x14ac:dyDescent="0.25">
      <c r="A707" s="63">
        <f>'Daily Prices'!A707</f>
        <v>43151</v>
      </c>
      <c r="B707" s="36">
        <f>'Daily Prices'!B707/'Daily Prices'!B706-1</f>
        <v>-2.1042402795470316E-3</v>
      </c>
      <c r="C707" s="36">
        <f>'Daily Prices'!C707/'Daily Prices'!C706-1</f>
        <v>1.5853701713059998E-3</v>
      </c>
      <c r="D707" s="36">
        <f>'Daily Prices'!D707/'Daily Prices'!D706-1</f>
        <v>-1.0006876836778922E-3</v>
      </c>
      <c r="E707" s="36">
        <f>Assumptions!$C$14*C707+Assumptions!$C$15*B707+Assumptions!$C$16*D707</f>
        <v>-2.9733032044507716E-4</v>
      </c>
    </row>
    <row r="708" spans="1:5" x14ac:dyDescent="0.25">
      <c r="A708" s="60">
        <f>'Daily Prices'!A708</f>
        <v>43152</v>
      </c>
      <c r="B708" s="69">
        <f>'Daily Prices'!B708/'Daily Prices'!B707-1</f>
        <v>4.1915416132229932E-3</v>
      </c>
      <c r="C708" s="69">
        <f>'Daily Prices'!C708/'Daily Prices'!C707-1</f>
        <v>-7.3613905869813756E-3</v>
      </c>
      <c r="D708" s="69">
        <f>'Daily Prices'!D708/'Daily Prices'!D707-1</f>
        <v>2.6516233089728392E-3</v>
      </c>
      <c r="E708" s="69">
        <f>Assumptions!$C$14*C708+Assumptions!$C$15*B708+Assumptions!$C$16*D708</f>
        <v>-8.9160675813380072E-4</v>
      </c>
    </row>
    <row r="709" spans="1:5" x14ac:dyDescent="0.25">
      <c r="A709" s="63">
        <f>'Daily Prices'!A709</f>
        <v>43153</v>
      </c>
      <c r="B709" s="36">
        <f>'Daily Prices'!B709/'Daily Prices'!B708-1</f>
        <v>-7.4930137102058314E-4</v>
      </c>
      <c r="C709" s="36">
        <f>'Daily Prices'!C709/'Daily Prices'!C708-1</f>
        <v>1.4272167591236062E-3</v>
      </c>
      <c r="D709" s="36">
        <f>'Daily Prices'!D709/'Daily Prices'!D708-1</f>
        <v>-3.4358389404317569E-3</v>
      </c>
      <c r="E709" s="36">
        <f>Assumptions!$C$14*C709+Assumptions!$C$15*B709+Assumptions!$C$16*D709</f>
        <v>-6.8465538978625942E-4</v>
      </c>
    </row>
    <row r="710" spans="1:5" x14ac:dyDescent="0.25">
      <c r="A710" s="60">
        <f>'Daily Prices'!A710</f>
        <v>43154</v>
      </c>
      <c r="B710" s="69">
        <f>'Daily Prices'!B710/'Daily Prices'!B709-1</f>
        <v>9.5403539378169366E-3</v>
      </c>
      <c r="C710" s="69">
        <f>'Daily Prices'!C710/'Daily Prices'!C709-1</f>
        <v>-1.8008221441677685E-3</v>
      </c>
      <c r="D710" s="69">
        <f>'Daily Prices'!D710/'Daily Prices'!D709-1</f>
        <v>1.2483954827916977E-2</v>
      </c>
      <c r="E710" s="69">
        <f>Assumptions!$C$14*C710+Assumptions!$C$15*B710+Assumptions!$C$16*D710</f>
        <v>5.8869637720530658E-3</v>
      </c>
    </row>
    <row r="711" spans="1:5" x14ac:dyDescent="0.25">
      <c r="A711" s="63">
        <f>'Daily Prices'!A711</f>
        <v>43157</v>
      </c>
      <c r="B711" s="36">
        <f>'Daily Prices'!B711/'Daily Prices'!B710-1</f>
        <v>8.8922343789128444E-3</v>
      </c>
      <c r="C711" s="36">
        <f>'Daily Prices'!C711/'Daily Prices'!C710-1</f>
        <v>3.3514618463423851E-3</v>
      </c>
      <c r="D711" s="36">
        <f>'Daily Prices'!D711/'Daily Prices'!D710-1</f>
        <v>6.4823417593096178E-3</v>
      </c>
      <c r="E711" s="36">
        <f>Assumptions!$C$14*C711+Assumptions!$C$15*B711+Assumptions!$C$16*D711</f>
        <v>5.9529575800036927E-3</v>
      </c>
    </row>
    <row r="712" spans="1:5" x14ac:dyDescent="0.25">
      <c r="A712" s="60">
        <f>'Daily Prices'!A712</f>
        <v>43158</v>
      </c>
      <c r="B712" s="69">
        <f>'Daily Prices'!B712/'Daily Prices'!B711-1</f>
        <v>-2.8845358280774613E-3</v>
      </c>
      <c r="C712" s="69">
        <f>'Daily Prices'!C712/'Daily Prices'!C711-1</f>
        <v>-1.7716761728935326E-3</v>
      </c>
      <c r="D712" s="69">
        <f>'Daily Prices'!D712/'Daily Prices'!D711-1</f>
        <v>-7.4076656531083529E-3</v>
      </c>
      <c r="E712" s="69">
        <f>Assumptions!$C$14*C712+Assumptions!$C$15*B712+Assumptions!$C$16*D712</f>
        <v>-3.7963309135131572E-3</v>
      </c>
    </row>
    <row r="713" spans="1:5" x14ac:dyDescent="0.25">
      <c r="A713" s="63">
        <f>'Daily Prices'!A713</f>
        <v>43159</v>
      </c>
      <c r="B713" s="36">
        <f>'Daily Prices'!B713/'Daily Prices'!B712-1</f>
        <v>-4.7268431995327598E-3</v>
      </c>
      <c r="C713" s="36">
        <f>'Daily Prices'!C713/'Daily Prices'!C712-1</f>
        <v>-4.8442325282584964E-3</v>
      </c>
      <c r="D713" s="36">
        <f>'Daily Prices'!D713/'Daily Prices'!D712-1</f>
        <v>-1.9470553650920985E-3</v>
      </c>
      <c r="E713" s="36">
        <f>Assumptions!$C$14*C713+Assumptions!$C$15*B713+Assumptions!$C$16*D713</f>
        <v>-3.9398625806908562E-3</v>
      </c>
    </row>
    <row r="714" spans="1:5" x14ac:dyDescent="0.25">
      <c r="A714" s="60">
        <f>'Daily Prices'!A714</f>
        <v>43160</v>
      </c>
      <c r="B714" s="69">
        <f>'Daily Prices'!B714/'Daily Prices'!B713-1</f>
        <v>-4.0106435634874593E-3</v>
      </c>
      <c r="C714" s="69">
        <f>'Daily Prices'!C714/'Daily Prices'!C713-1</f>
        <v>-6.9104275542556381E-3</v>
      </c>
      <c r="D714" s="69">
        <f>'Daily Prices'!D714/'Daily Prices'!D713-1</f>
        <v>3.2852377746496186E-2</v>
      </c>
      <c r="E714" s="69">
        <f>Assumptions!$C$14*C714+Assumptions!$C$15*B714+Assumptions!$C$16*D714</f>
        <v>5.8883492332003629E-3</v>
      </c>
    </row>
    <row r="715" spans="1:5" x14ac:dyDescent="0.25">
      <c r="A715" s="63">
        <f>'Daily Prices'!A715</f>
        <v>43164</v>
      </c>
      <c r="B715" s="36">
        <f>'Daily Prices'!B715/'Daily Prices'!B714-1</f>
        <v>-8.8160639399605945E-3</v>
      </c>
      <c r="C715" s="36">
        <f>'Daily Prices'!C715/'Daily Prices'!C714-1</f>
        <v>6.7197131671914434E-3</v>
      </c>
      <c r="D715" s="36">
        <f>'Daily Prices'!D715/'Daily Prices'!D714-1</f>
        <v>-4.9111818568332355E-2</v>
      </c>
      <c r="E715" s="36">
        <f>Assumptions!$C$14*C715+Assumptions!$C$15*B715+Assumptions!$C$16*D715</f>
        <v>-1.4690479485611306E-2</v>
      </c>
    </row>
    <row r="716" spans="1:5" x14ac:dyDescent="0.25">
      <c r="A716" s="60">
        <f>'Daily Prices'!A716</f>
        <v>43166</v>
      </c>
      <c r="B716" s="69">
        <f>'Daily Prices'!B716/'Daily Prices'!B715-1</f>
        <v>-2.114838808324826E-2</v>
      </c>
      <c r="C716" s="69">
        <f>'Daily Prices'!C716/'Daily Prices'!C715-1</f>
        <v>5.6286816825401598E-3</v>
      </c>
      <c r="D716" s="69">
        <f>'Daily Prices'!D716/'Daily Prices'!D715-1</f>
        <v>1.8751435136789008E-2</v>
      </c>
      <c r="E716" s="69">
        <f>Assumptions!$C$14*C716+Assumptions!$C$15*B716+Assumptions!$C$16*D716</f>
        <v>1.5323867890782881E-3</v>
      </c>
    </row>
    <row r="717" spans="1:5" x14ac:dyDescent="0.25">
      <c r="A717" s="63">
        <f>'Daily Prices'!A717</f>
        <v>43167</v>
      </c>
      <c r="B717" s="36">
        <f>'Daily Prices'!B717/'Daily Prices'!B716-1</f>
        <v>9.6412415550590769E-3</v>
      </c>
      <c r="C717" s="36">
        <f>'Daily Prices'!C717/'Daily Prices'!C716-1</f>
        <v>-3.7686222278427994E-3</v>
      </c>
      <c r="D717" s="36">
        <f>'Daily Prices'!D717/'Daily Prices'!D716-1</f>
        <v>1.8751435136789452E-2</v>
      </c>
      <c r="E717" s="36">
        <f>Assumptions!$C$14*C717+Assumptions!$C$15*B717+Assumptions!$C$16*D717</f>
        <v>7.0103541164174381E-3</v>
      </c>
    </row>
    <row r="718" spans="1:5" x14ac:dyDescent="0.25">
      <c r="A718" s="60">
        <f>'Daily Prices'!A718</f>
        <v>43168</v>
      </c>
      <c r="B718" s="69">
        <f>'Daily Prices'!B718/'Daily Prices'!B717-1</f>
        <v>-1.3321711691534066E-3</v>
      </c>
      <c r="C718" s="69">
        <f>'Daily Prices'!C718/'Daily Prices'!C717-1</f>
        <v>-2.7848820159214194E-3</v>
      </c>
      <c r="D718" s="69">
        <f>'Daily Prices'!D718/'Daily Prices'!D717-1</f>
        <v>-1.1553934034942648E-2</v>
      </c>
      <c r="E718" s="69">
        <f>Assumptions!$C$14*C718+Assumptions!$C$15*B718+Assumptions!$C$16*D718</f>
        <v>-4.9797843675973841E-3</v>
      </c>
    </row>
    <row r="719" spans="1:5" x14ac:dyDescent="0.25">
      <c r="A719" s="63">
        <f>'Daily Prices'!A719</f>
        <v>43171</v>
      </c>
      <c r="B719" s="36">
        <f>'Daily Prices'!B719/'Daily Prices'!B718-1</f>
        <v>1.8338410322831677E-2</v>
      </c>
      <c r="C719" s="36">
        <f>'Daily Prices'!C719/'Daily Prices'!C718-1</f>
        <v>-1.2748158994252412E-3</v>
      </c>
      <c r="D719" s="36">
        <f>'Daily Prices'!D719/'Daily Prices'!D718-1</f>
        <v>-1.1553934034942426E-2</v>
      </c>
      <c r="E719" s="36">
        <f>Assumptions!$C$14*C719+Assumptions!$C$15*B719+Assumptions!$C$16*D719</f>
        <v>1.5254165265966785E-3</v>
      </c>
    </row>
    <row r="720" spans="1:5" x14ac:dyDescent="0.25">
      <c r="A720" s="60">
        <f>'Daily Prices'!A720</f>
        <v>43172</v>
      </c>
      <c r="B720" s="69">
        <f>'Daily Prices'!B720/'Daily Prices'!B719-1</f>
        <v>-1.8031755466282329E-3</v>
      </c>
      <c r="C720" s="69">
        <f>'Daily Prices'!C720/'Daily Prices'!C719-1</f>
        <v>-2.0412352869880745E-4</v>
      </c>
      <c r="D720" s="69">
        <f>'Daily Prices'!D720/'Daily Prices'!D719-1</f>
        <v>-2.3032178369940648E-2</v>
      </c>
      <c r="E720" s="69">
        <f>Assumptions!$C$14*C720+Assumptions!$C$15*B720+Assumptions!$C$16*D720</f>
        <v>-7.5322555864501869E-3</v>
      </c>
    </row>
    <row r="721" spans="1:5" x14ac:dyDescent="0.25">
      <c r="A721" s="63">
        <f>'Daily Prices'!A721</f>
        <v>43173</v>
      </c>
      <c r="B721" s="36">
        <f>'Daily Prices'!B721/'Daily Prices'!B720-1</f>
        <v>-6.2144125932828143E-4</v>
      </c>
      <c r="C721" s="36">
        <f>'Daily Prices'!C721/'Daily Prices'!C720-1</f>
        <v>2.7523197089349694E-3</v>
      </c>
      <c r="D721" s="36">
        <f>'Daily Prices'!D721/'Daily Prices'!D720-1</f>
        <v>2.4784511567417233E-3</v>
      </c>
      <c r="E721" s="36">
        <f>Assumptions!$C$14*C721+Assumptions!$C$15*B721+Assumptions!$C$16*D721</f>
        <v>1.6580308527980206E-3</v>
      </c>
    </row>
    <row r="722" spans="1:5" x14ac:dyDescent="0.25">
      <c r="A722" s="60">
        <f>'Daily Prices'!A722</f>
        <v>43174</v>
      </c>
      <c r="B722" s="69">
        <f>'Daily Prices'!B722/'Daily Prices'!B721-1</f>
        <v>-4.4390931009635759E-3</v>
      </c>
      <c r="C722" s="69">
        <f>'Daily Prices'!C722/'Daily Prices'!C721-1</f>
        <v>-2.0453611511754843E-3</v>
      </c>
      <c r="D722" s="69">
        <f>'Daily Prices'!D722/'Daily Prices'!D721-1</f>
        <v>-4.8913103158330085E-3</v>
      </c>
      <c r="E722" s="69">
        <f>Assumptions!$C$14*C722+Assumptions!$C$15*B722+Assumptions!$C$16*D722</f>
        <v>-3.617265485509169E-3</v>
      </c>
    </row>
    <row r="723" spans="1:5" x14ac:dyDescent="0.25">
      <c r="A723" s="63">
        <f>'Daily Prices'!A723</f>
        <v>43175</v>
      </c>
      <c r="B723" s="36">
        <f>'Daily Prices'!B723/'Daily Prices'!B722-1</f>
        <v>-1.512637173101572E-2</v>
      </c>
      <c r="C723" s="36">
        <f>'Daily Prices'!C723/'Daily Prices'!C722-1</f>
        <v>-5.3672164804143829E-3</v>
      </c>
      <c r="D723" s="36">
        <f>'Daily Prices'!D723/'Daily Prices'!D722-1</f>
        <v>-1.1254234723073964E-2</v>
      </c>
      <c r="E723" s="36">
        <f>Assumptions!$C$14*C723+Assumptions!$C$15*B723+Assumptions!$C$16*D723</f>
        <v>-1.0061068528392657E-2</v>
      </c>
    </row>
    <row r="724" spans="1:5" x14ac:dyDescent="0.25">
      <c r="A724" s="60">
        <f>'Daily Prices'!A724</f>
        <v>43178</v>
      </c>
      <c r="B724" s="69">
        <f>'Daily Prices'!B724/'Daily Prices'!B723-1</f>
        <v>-7.6223776223774964E-3</v>
      </c>
      <c r="C724" s="69">
        <f>'Daily Prices'!C724/'Daily Prices'!C723-1</f>
        <v>5.0110307885145033E-3</v>
      </c>
      <c r="D724" s="69">
        <f>'Daily Prices'!D724/'Daily Prices'!D723-1</f>
        <v>-1.3147321428571557E-2</v>
      </c>
      <c r="E724" s="69">
        <f>Assumptions!$C$14*C724+Assumptions!$C$15*B724+Assumptions!$C$16*D724</f>
        <v>-4.2264973998789139E-3</v>
      </c>
    </row>
    <row r="725" spans="1:5" x14ac:dyDescent="0.25">
      <c r="A725" s="63">
        <f>'Daily Prices'!A725</f>
        <v>43179</v>
      </c>
      <c r="B725" s="36">
        <f>'Daily Prices'!B725/'Daily Prices'!B724-1</f>
        <v>2.2367260454052573E-3</v>
      </c>
      <c r="C725" s="36">
        <f>'Daily Prices'!C725/'Daily Prices'!C724-1</f>
        <v>-1.349816017989558E-3</v>
      </c>
      <c r="D725" s="36">
        <f>'Daily Prices'!D725/'Daily Prices'!D724-1</f>
        <v>2.3572026354139464E-3</v>
      </c>
      <c r="E725" s="36">
        <f>Assumptions!$C$14*C725+Assumptions!$C$15*B725+Assumptions!$C$16*D725</f>
        <v>8.3825219704993794E-4</v>
      </c>
    </row>
    <row r="726" spans="1:5" x14ac:dyDescent="0.25">
      <c r="A726" s="60">
        <f>'Daily Prices'!A726</f>
        <v>43180</v>
      </c>
      <c r="B726" s="69">
        <f>'Daily Prices'!B726/'Daily Prices'!B725-1</f>
        <v>4.2252633288843988E-3</v>
      </c>
      <c r="C726" s="69">
        <f>'Daily Prices'!C726/'Daily Prices'!C725-1</f>
        <v>6.4047216154645703E-3</v>
      </c>
      <c r="D726" s="69">
        <f>'Daily Prices'!D726/'Daily Prices'!D725-1</f>
        <v>9.4936759868025078E-4</v>
      </c>
      <c r="E726" s="69">
        <f>Assumptions!$C$14*C726+Assumptions!$C$15*B726+Assumptions!$C$16*D726</f>
        <v>4.1142779244552228E-3</v>
      </c>
    </row>
    <row r="727" spans="1:5" x14ac:dyDescent="0.25">
      <c r="A727" s="63">
        <f>'Daily Prices'!A727</f>
        <v>43181</v>
      </c>
      <c r="B727" s="36">
        <f>'Daily Prices'!B727/'Daily Prices'!B726-1</f>
        <v>-3.9204881190288976E-3</v>
      </c>
      <c r="C727" s="36">
        <f>'Daily Prices'!C727/'Daily Prices'!C726-1</f>
        <v>4.8999374053608769E-3</v>
      </c>
      <c r="D727" s="36">
        <f>'Daily Prices'!D727/'Daily Prices'!D726-1</f>
        <v>-8.6424842432069049E-3</v>
      </c>
      <c r="E727" s="36">
        <f>Assumptions!$C$14*C727+Assumptions!$C$15*B727+Assumptions!$C$16*D727</f>
        <v>-1.8089167465263898E-3</v>
      </c>
    </row>
    <row r="728" spans="1:5" x14ac:dyDescent="0.25">
      <c r="A728" s="60">
        <f>'Daily Prices'!A728</f>
        <v>43182</v>
      </c>
      <c r="B728" s="69">
        <f>'Daily Prices'!B728/'Daily Prices'!B727-1</f>
        <v>-1.2413702002679994E-2</v>
      </c>
      <c r="C728" s="69">
        <f>'Daily Prices'!C728/'Daily Prices'!C727-1</f>
        <v>1.133942477896821E-2</v>
      </c>
      <c r="D728" s="69">
        <f>'Daily Prices'!D728/'Daily Prices'!D727-1</f>
        <v>-1.5790200362227669E-2</v>
      </c>
      <c r="E728" s="69">
        <f>Assumptions!$C$14*C728+Assumptions!$C$15*B728+Assumptions!$C$16*D728</f>
        <v>-3.925400797885014E-3</v>
      </c>
    </row>
    <row r="729" spans="1:5" x14ac:dyDescent="0.25">
      <c r="A729" s="63">
        <f>'Daily Prices'!A729</f>
        <v>43185</v>
      </c>
      <c r="B729" s="36">
        <f>'Daily Prices'!B729/'Daily Prices'!B728-1</f>
        <v>1.4414720089923838E-2</v>
      </c>
      <c r="C729" s="36">
        <f>'Daily Prices'!C729/'Daily Prices'!C728-1</f>
        <v>-2.8333466622509906E-4</v>
      </c>
      <c r="D729" s="36">
        <f>'Daily Prices'!D729/'Daily Prices'!D728-1</f>
        <v>1.9301419013259435E-2</v>
      </c>
      <c r="E729" s="36">
        <f>Assumptions!$C$14*C729+Assumptions!$C$15*B729+Assumptions!$C$16*D729</f>
        <v>1.0001507864464942E-2</v>
      </c>
    </row>
    <row r="730" spans="1:5" x14ac:dyDescent="0.25">
      <c r="A730" s="60">
        <f>'Daily Prices'!A730</f>
        <v>43186</v>
      </c>
      <c r="B730" s="69">
        <f>'Daily Prices'!B730/'Daily Prices'!B729-1</f>
        <v>3.2655495410598423E-3</v>
      </c>
      <c r="C730" s="69">
        <f>'Daily Prices'!C730/'Daily Prices'!C729-1</f>
        <v>-5.8416624573457421E-3</v>
      </c>
      <c r="D730" s="69">
        <f>'Daily Prices'!D730/'Daily Prices'!D729-1</f>
        <v>9.5513504498800916E-3</v>
      </c>
      <c r="E730" s="69">
        <f>Assumptions!$C$14*C730+Assumptions!$C$15*B730+Assumptions!$C$16*D730</f>
        <v>1.5084050143436833E-3</v>
      </c>
    </row>
    <row r="731" spans="1:5" x14ac:dyDescent="0.25">
      <c r="A731" s="63">
        <f>'Daily Prices'!A731</f>
        <v>43187</v>
      </c>
      <c r="B731" s="36">
        <f>'Daily Prices'!B731/'Daily Prices'!B730-1</f>
        <v>-6.2008675969625893E-3</v>
      </c>
      <c r="C731" s="36">
        <f>'Daily Prices'!C731/'Daily Prices'!C730-1</f>
        <v>-2.2290291532550688E-3</v>
      </c>
      <c r="D731" s="36">
        <f>'Daily Prices'!D731/'Daily Prices'!D730-1</f>
        <v>-1.137756051245542E-2</v>
      </c>
      <c r="E731" s="36">
        <f>Assumptions!$C$14*C731+Assumptions!$C$15*B731+Assumptions!$C$16*D731</f>
        <v>-6.1651400941274302E-3</v>
      </c>
    </row>
    <row r="732" spans="1:5" x14ac:dyDescent="0.25">
      <c r="A732" s="60">
        <f>'Daily Prices'!A732</f>
        <v>43194</v>
      </c>
      <c r="B732" s="69">
        <f>'Daily Prices'!B732/'Daily Prices'!B731-1</f>
        <v>1.5284203067880142E-3</v>
      </c>
      <c r="C732" s="69">
        <f>'Daily Prices'!C732/'Daily Prices'!C731-1</f>
        <v>1.5215592047479465E-3</v>
      </c>
      <c r="D732" s="69">
        <f>'Daily Prices'!D732/'Daily Prices'!D731-1</f>
        <v>3.2559286453586189E-3</v>
      </c>
      <c r="E732" s="69">
        <f>Assumptions!$C$14*C732+Assumptions!$C$15*B732+Assumptions!$C$16*D732</f>
        <v>2.0439283675431682E-3</v>
      </c>
    </row>
    <row r="733" spans="1:5" x14ac:dyDescent="0.25">
      <c r="A733" s="63">
        <f>'Daily Prices'!A733</f>
        <v>43195</v>
      </c>
      <c r="B733" s="36">
        <f>'Daily Prices'!B733/'Daily Prices'!B732-1</f>
        <v>1.7496858633510914E-2</v>
      </c>
      <c r="C733" s="36">
        <f>'Daily Prices'!C733/'Daily Prices'!C732-1</f>
        <v>-9.7368965040068867E-3</v>
      </c>
      <c r="D733" s="36">
        <f>'Daily Prices'!D733/'Daily Prices'!D732-1</f>
        <v>3.3625960308592218E-2</v>
      </c>
      <c r="E733" s="36">
        <f>Assumptions!$C$14*C733+Assumptions!$C$15*B733+Assumptions!$C$16*D733</f>
        <v>1.1442087081028184E-2</v>
      </c>
    </row>
    <row r="734" spans="1:5" x14ac:dyDescent="0.25">
      <c r="A734" s="60">
        <f>'Daily Prices'!A734</f>
        <v>43196</v>
      </c>
      <c r="B734" s="69">
        <f>'Daily Prices'!B734/'Daily Prices'!B733-1</f>
        <v>8.9800219068481013E-4</v>
      </c>
      <c r="C734" s="69">
        <f>'Daily Prices'!C734/'Daily Prices'!C733-1</f>
        <v>4.0201080911570486E-3</v>
      </c>
      <c r="D734" s="69">
        <f>'Daily Prices'!D734/'Daily Prices'!D733-1</f>
        <v>-1.9930665064704312E-2</v>
      </c>
      <c r="E734" s="69">
        <f>Assumptions!$C$14*C734+Assumptions!$C$15*B734+Assumptions!$C$16*D734</f>
        <v>-4.1017556257430306E-3</v>
      </c>
    </row>
    <row r="735" spans="1:5" x14ac:dyDescent="0.25">
      <c r="A735" s="63">
        <f>'Daily Prices'!A735</f>
        <v>43199</v>
      </c>
      <c r="B735" s="36">
        <f>'Daily Prices'!B735/'Daily Prices'!B734-1</f>
        <v>4.8047742630394907E-3</v>
      </c>
      <c r="C735" s="36">
        <f>'Daily Prices'!C735/'Daily Prices'!C734-1</f>
        <v>-5.4610149481426618E-4</v>
      </c>
      <c r="D735" s="36">
        <f>'Daily Prices'!D735/'Daily Prices'!D734-1</f>
        <v>6.2195250474543773E-3</v>
      </c>
      <c r="E735" s="36">
        <f>Assumptions!$C$14*C735+Assumptions!$C$15*B735+Assumptions!$C$16*D735</f>
        <v>3.0888491952224539E-3</v>
      </c>
    </row>
    <row r="736" spans="1:5" x14ac:dyDescent="0.25">
      <c r="A736" s="60">
        <f>'Daily Prices'!A736</f>
        <v>43200</v>
      </c>
      <c r="B736" s="69">
        <f>'Daily Prices'!B736/'Daily Prices'!B735-1</f>
        <v>2.7142338792975895E-3</v>
      </c>
      <c r="C736" s="69">
        <f>'Daily Prices'!C736/'Daily Prices'!C735-1</f>
        <v>6.8813971908072702E-3</v>
      </c>
      <c r="D736" s="69">
        <f>'Daily Prices'!D736/'Daily Prices'!D735-1</f>
        <v>6.219525047452823E-3</v>
      </c>
      <c r="E736" s="69">
        <f>Assumptions!$C$14*C736+Assumptions!$C$15*B736+Assumptions!$C$16*D736</f>
        <v>5.4326865543480318E-3</v>
      </c>
    </row>
    <row r="737" spans="1:5" x14ac:dyDescent="0.25">
      <c r="A737" s="63">
        <f>'Daily Prices'!A737</f>
        <v>43202</v>
      </c>
      <c r="B737" s="36">
        <f>'Daily Prices'!B737/'Daily Prices'!B736-1</f>
        <v>6.5194324126887082E-3</v>
      </c>
      <c r="C737" s="36">
        <f>'Daily Prices'!C737/'Daily Prices'!C736-1</f>
        <v>6.8847247225367614E-3</v>
      </c>
      <c r="D737" s="36">
        <f>'Daily Prices'!D737/'Daily Prices'!D736-1</f>
        <v>2.8087965656250491E-2</v>
      </c>
      <c r="E737" s="36">
        <f>Assumptions!$C$14*C737+Assumptions!$C$15*B737+Assumptions!$C$16*D737</f>
        <v>1.3136109309696465E-2</v>
      </c>
    </row>
    <row r="738" spans="1:5" x14ac:dyDescent="0.25">
      <c r="A738" s="60">
        <f>'Daily Prices'!A738</f>
        <v>43203</v>
      </c>
      <c r="B738" s="69">
        <f>'Daily Prices'!B738/'Daily Prices'!B737-1</f>
        <v>2.683782033029436E-3</v>
      </c>
      <c r="C738" s="69">
        <f>'Daily Prices'!C738/'Daily Prices'!C737-1</f>
        <v>8.2978521271703798E-4</v>
      </c>
      <c r="D738" s="69">
        <f>'Daily Prices'!D738/'Daily Prices'!D737-1</f>
        <v>-1.4747534537937756E-2</v>
      </c>
      <c r="E738" s="69">
        <f>Assumptions!$C$14*C738+Assumptions!$C$15*B738+Assumptions!$C$16*D738</f>
        <v>-3.287211666385681E-3</v>
      </c>
    </row>
    <row r="739" spans="1:5" x14ac:dyDescent="0.25">
      <c r="A739" s="63">
        <f>'Daily Prices'!A739</f>
        <v>43206</v>
      </c>
      <c r="B739" s="36">
        <f>'Daily Prices'!B739/'Daily Prices'!B738-1</f>
        <v>3.2983696788637662E-3</v>
      </c>
      <c r="C739" s="36">
        <f>'Daily Prices'!C739/'Daily Prices'!C738-1</f>
        <v>7.8918830729883815E-3</v>
      </c>
      <c r="D739" s="36">
        <f>'Daily Prices'!D739/'Daily Prices'!D738-1</f>
        <v>1.5113028644715421E-3</v>
      </c>
      <c r="E739" s="36">
        <f>Assumptions!$C$14*C739+Assumptions!$C$15*B739+Assumptions!$C$16*D739</f>
        <v>4.5996549921959451E-3</v>
      </c>
    </row>
    <row r="740" spans="1:5" x14ac:dyDescent="0.25">
      <c r="A740" s="60">
        <f>'Daily Prices'!A740</f>
        <v>43207</v>
      </c>
      <c r="B740" s="69">
        <f>'Daily Prices'!B740/'Daily Prices'!B739-1</f>
        <v>2.6127059185674373E-3</v>
      </c>
      <c r="C740" s="69">
        <f>'Daily Prices'!C740/'Daily Prices'!C739-1</f>
        <v>-2.2054244861996475E-3</v>
      </c>
      <c r="D740" s="69">
        <f>'Daily Prices'!D740/'Daily Prices'!D739-1</f>
        <v>1.9130859116995858E-3</v>
      </c>
      <c r="E740" s="69">
        <f>Assumptions!$C$14*C740+Assumptions!$C$15*B740+Assumptions!$C$16*D740</f>
        <v>4.7556775460024783E-4</v>
      </c>
    </row>
    <row r="741" spans="1:5" x14ac:dyDescent="0.25">
      <c r="A741" s="63">
        <f>'Daily Prices'!A741</f>
        <v>43208</v>
      </c>
      <c r="B741" s="36">
        <f>'Daily Prices'!B741/'Daily Prices'!B740-1</f>
        <v>-1.8427064816864958E-3</v>
      </c>
      <c r="C741" s="36">
        <f>'Daily Prices'!C741/'Daily Prices'!C740-1</f>
        <v>8.0016844696138012E-3</v>
      </c>
      <c r="D741" s="36">
        <f>'Daily Prices'!D741/'Daily Prices'!D740-1</f>
        <v>-2.9238677574167093E-3</v>
      </c>
      <c r="E741" s="36">
        <f>Assumptions!$C$14*C741+Assumptions!$C$15*B741+Assumptions!$C$16*D741</f>
        <v>1.7707015161145595E-3</v>
      </c>
    </row>
    <row r="742" spans="1:5" x14ac:dyDescent="0.25">
      <c r="A742" s="60">
        <f>'Daily Prices'!A742</f>
        <v>43209</v>
      </c>
      <c r="B742" s="69">
        <f>'Daily Prices'!B742/'Daily Prices'!B741-1</f>
        <v>2.7848913889445548E-3</v>
      </c>
      <c r="C742" s="69">
        <f>'Daily Prices'!C742/'Daily Prices'!C741-1</f>
        <v>4.259791815041325E-3</v>
      </c>
      <c r="D742" s="69">
        <f>'Daily Prices'!D742/'Daily Prices'!D741-1</f>
        <v>6.1480159736406748E-3</v>
      </c>
      <c r="E742" s="69">
        <f>Assumptions!$C$14*C742+Assumptions!$C$15*B742+Assumptions!$C$16*D742</f>
        <v>4.3837889347920992E-3</v>
      </c>
    </row>
    <row r="743" spans="1:5" x14ac:dyDescent="0.25">
      <c r="A743" s="63">
        <f>'Daily Prices'!A743</f>
        <v>43210</v>
      </c>
      <c r="B743" s="36">
        <f>'Daily Prices'!B743/'Daily Prices'!B742-1</f>
        <v>-3.4013714120395555E-4</v>
      </c>
      <c r="C743" s="36">
        <f>'Daily Prices'!C743/'Daily Prices'!C742-1</f>
        <v>-8.5635756932210816E-3</v>
      </c>
      <c r="D743" s="36">
        <f>'Daily Prices'!D743/'Daily Prices'!D742-1</f>
        <v>-5.7950309310548231E-3</v>
      </c>
      <c r="E743" s="36">
        <f>Assumptions!$C$14*C743+Assumptions!$C$15*B743+Assumptions!$C$16*D743</f>
        <v>-5.2659806989660664E-3</v>
      </c>
    </row>
    <row r="744" spans="1:5" x14ac:dyDescent="0.25">
      <c r="A744" s="60">
        <f>'Daily Prices'!A744</f>
        <v>43213</v>
      </c>
      <c r="B744" s="69">
        <f>'Daily Prices'!B744/'Daily Prices'!B743-1</f>
        <v>1.0225020179812638E-3</v>
      </c>
      <c r="C744" s="69">
        <f>'Daily Prices'!C744/'Daily Prices'!C743-1</f>
        <v>-3.9530387452276772E-3</v>
      </c>
      <c r="D744" s="69">
        <f>'Daily Prices'!D744/'Daily Prices'!D743-1</f>
        <v>5.4431247890796008E-4</v>
      </c>
      <c r="E744" s="69">
        <f>Assumptions!$C$14*C744+Assumptions!$C$15*B744+Assumptions!$C$16*D744</f>
        <v>-1.1111711490243037E-3</v>
      </c>
    </row>
    <row r="745" spans="1:5" x14ac:dyDescent="0.25">
      <c r="A745" s="63">
        <f>'Daily Prices'!A745</f>
        <v>43214</v>
      </c>
      <c r="B745" s="36">
        <f>'Daily Prices'!B745/'Daily Prices'!B744-1</f>
        <v>4.8146964494553135E-3</v>
      </c>
      <c r="C745" s="36">
        <f>'Daily Prices'!C745/'Daily Prices'!C744-1</f>
        <v>1.4269759741682986E-3</v>
      </c>
      <c r="D745" s="36">
        <f>'Daily Prices'!D745/'Daily Prices'!D744-1</f>
        <v>-1.2030533307013647E-3</v>
      </c>
      <c r="E745" s="36">
        <f>Assumptions!$C$14*C745+Assumptions!$C$15*B745+Assumptions!$C$16*D745</f>
        <v>1.654283325293504E-3</v>
      </c>
    </row>
    <row r="746" spans="1:5" x14ac:dyDescent="0.25">
      <c r="A746" s="60">
        <f>'Daily Prices'!A746</f>
        <v>43215</v>
      </c>
      <c r="B746" s="69">
        <f>'Daily Prices'!B746/'Daily Prices'!B745-1</f>
        <v>-3.3327902419184596E-3</v>
      </c>
      <c r="C746" s="69">
        <f>'Daily Prices'!C746/'Daily Prices'!C745-1</f>
        <v>2.8209874759419495E-3</v>
      </c>
      <c r="D746" s="69">
        <f>'Daily Prices'!D746/'Daily Prices'!D745-1</f>
        <v>-8.3739373067389655E-3</v>
      </c>
      <c r="E746" s="69">
        <f>Assumptions!$C$14*C746+Assumptions!$C$15*B746+Assumptions!$C$16*D746</f>
        <v>-2.3836232742204472E-3</v>
      </c>
    </row>
    <row r="747" spans="1:5" x14ac:dyDescent="0.25">
      <c r="A747" s="63">
        <f>'Daily Prices'!A747</f>
        <v>43216</v>
      </c>
      <c r="B747" s="36">
        <f>'Daily Prices'!B747/'Daily Prices'!B746-1</f>
        <v>6.1542662052731512E-3</v>
      </c>
      <c r="C747" s="36">
        <f>'Daily Prices'!C747/'Daily Prices'!C746-1</f>
        <v>-1.9426816804601899E-3</v>
      </c>
      <c r="D747" s="36">
        <f>'Daily Prices'!D747/'Daily Prices'!D746-1</f>
        <v>-1.2240900930304832E-4</v>
      </c>
      <c r="E747" s="36">
        <f>Assumptions!$C$14*C747+Assumptions!$C$15*B747+Assumptions!$C$16*D747</f>
        <v>1.0324844866069548E-3</v>
      </c>
    </row>
    <row r="748" spans="1:5" x14ac:dyDescent="0.25">
      <c r="A748" s="60">
        <f>'Daily Prices'!A748</f>
        <v>43217</v>
      </c>
      <c r="B748" s="69">
        <f>'Daily Prices'!B748/'Daily Prices'!B747-1</f>
        <v>7.3775119837757863E-3</v>
      </c>
      <c r="C748" s="69">
        <f>'Daily Prices'!C748/'Daily Prices'!C747-1</f>
        <v>-2.8835189461111632E-3</v>
      </c>
      <c r="D748" s="69">
        <f>'Daily Prices'!D748/'Daily Prices'!D747-1</f>
        <v>1.3840189600238473E-2</v>
      </c>
      <c r="E748" s="69">
        <f>Assumptions!$C$14*C748+Assumptions!$C$15*B748+Assumptions!$C$16*D748</f>
        <v>5.2119028967598123E-3</v>
      </c>
    </row>
    <row r="749" spans="1:5" x14ac:dyDescent="0.25">
      <c r="A749" s="63">
        <f>'Daily Prices'!A749</f>
        <v>43220</v>
      </c>
      <c r="B749" s="36">
        <f>'Daily Prices'!B749/'Daily Prices'!B748-1</f>
        <v>5.4521485743372899E-3</v>
      </c>
      <c r="C749" s="36">
        <f>'Daily Prices'!C749/'Daily Prices'!C748-1</f>
        <v>-6.2807374140556593E-3</v>
      </c>
      <c r="D749" s="36">
        <f>'Daily Prices'!D749/'Daily Prices'!D748-1</f>
        <v>6.7404806578859056E-3</v>
      </c>
      <c r="E749" s="36">
        <f>Assumptions!$C$14*C749+Assumptions!$C$15*B749+Assumptions!$C$16*D749</f>
        <v>1.1454938040446948E-3</v>
      </c>
    </row>
    <row r="750" spans="1:5" x14ac:dyDescent="0.25">
      <c r="A750" s="60">
        <f>'Daily Prices'!A750</f>
        <v>43222</v>
      </c>
      <c r="B750" s="69">
        <f>'Daily Prices'!B750/'Daily Prices'!B749-1</f>
        <v>4.5676437897679278E-4</v>
      </c>
      <c r="C750" s="69">
        <f>'Daily Prices'!C750/'Daily Prices'!C749-1</f>
        <v>-5.1620709029979173E-3</v>
      </c>
      <c r="D750" s="69">
        <f>'Daily Prices'!D750/'Daily Prices'!D749-1</f>
        <v>3.0595015854172347E-2</v>
      </c>
      <c r="E750" s="69">
        <f>Assumptions!$C$14*C750+Assumptions!$C$15*B750+Assumptions!$C$16*D750</f>
        <v>7.2507057087455749E-3</v>
      </c>
    </row>
    <row r="751" spans="1:5" x14ac:dyDescent="0.25">
      <c r="A751" s="63">
        <f>'Daily Prices'!A751</f>
        <v>43223</v>
      </c>
      <c r="B751" s="36">
        <f>'Daily Prices'!B751/'Daily Prices'!B750-1</f>
        <v>-2.083213698267139E-3</v>
      </c>
      <c r="C751" s="36">
        <f>'Daily Prices'!C751/'Daily Prices'!C750-1</f>
        <v>7.3631125326143465E-3</v>
      </c>
      <c r="D751" s="36">
        <f>'Daily Prices'!D751/'Daily Prices'!D750-1</f>
        <v>-4.4340627695099055E-2</v>
      </c>
      <c r="E751" s="36">
        <f>Assumptions!$C$14*C751+Assumptions!$C$15*B751+Assumptions!$C$16*D751</f>
        <v>-1.098190740496412E-2</v>
      </c>
    </row>
    <row r="752" spans="1:5" x14ac:dyDescent="0.25">
      <c r="A752" s="60">
        <f>'Daily Prices'!A752</f>
        <v>43224</v>
      </c>
      <c r="B752" s="69">
        <f>'Daily Prices'!B752/'Daily Prices'!B751-1</f>
        <v>-5.3488092518220176E-3</v>
      </c>
      <c r="C752" s="69">
        <f>'Daily Prices'!C752/'Daily Prices'!C751-1</f>
        <v>-2.4524325238992617E-3</v>
      </c>
      <c r="D752" s="69">
        <f>'Daily Prices'!D752/'Daily Prices'!D751-1</f>
        <v>-1.2129946087393706E-2</v>
      </c>
      <c r="E752" s="69">
        <f>Assumptions!$C$14*C752+Assumptions!$C$15*B752+Assumptions!$C$16*D752</f>
        <v>-6.2245996113244216E-3</v>
      </c>
    </row>
    <row r="753" spans="1:5" x14ac:dyDescent="0.25">
      <c r="A753" s="63">
        <f>'Daily Prices'!A753</f>
        <v>43227</v>
      </c>
      <c r="B753" s="36">
        <f>'Daily Prices'!B753/'Daily Prices'!B752-1</f>
        <v>8.3848435846896052E-3</v>
      </c>
      <c r="C753" s="36">
        <f>'Daily Prices'!C753/'Daily Prices'!C752-1</f>
        <v>0</v>
      </c>
      <c r="D753" s="36">
        <f>'Daily Prices'!D753/'Daily Prices'!D752-1</f>
        <v>-3.0471999898848079E-2</v>
      </c>
      <c r="E753" s="36">
        <f>Assumptions!$C$14*C753+Assumptions!$C$15*B753+Assumptions!$C$16*D753</f>
        <v>-6.6261468942475418E-3</v>
      </c>
    </row>
    <row r="754" spans="1:5" x14ac:dyDescent="0.25">
      <c r="A754" s="60">
        <f>'Daily Prices'!A754</f>
        <v>43229</v>
      </c>
      <c r="B754" s="69">
        <f>'Daily Prices'!B754/'Daily Prices'!B753-1</f>
        <v>3.1586445634446125E-3</v>
      </c>
      <c r="C754" s="69">
        <f>'Daily Prices'!C754/'Daily Prices'!C753-1</f>
        <v>1.2018777947457204E-2</v>
      </c>
      <c r="D754" s="69">
        <f>'Daily Prices'!D754/'Daily Prices'!D753-1</f>
        <v>2.7894102382024499E-3</v>
      </c>
      <c r="E754" s="69">
        <f>Assumptions!$C$14*C754+Assumptions!$C$15*B754+Assumptions!$C$16*D754</f>
        <v>6.591927619477001E-3</v>
      </c>
    </row>
    <row r="755" spans="1:5" x14ac:dyDescent="0.25">
      <c r="A755" s="63">
        <f>'Daily Prices'!A755</f>
        <v>43230</v>
      </c>
      <c r="B755" s="36">
        <f>'Daily Prices'!B755/'Daily Prices'!B754-1</f>
        <v>-2.0691207510897813E-3</v>
      </c>
      <c r="C755" s="36">
        <f>'Daily Prices'!C755/'Daily Prices'!C754-1</f>
        <v>-1.3714029614964041E-3</v>
      </c>
      <c r="D755" s="36">
        <f>'Daily Prices'!D755/'Daily Prices'!D754-1</f>
        <v>2.7894102382006736E-3</v>
      </c>
      <c r="E755" s="36">
        <f>Assumptions!$C$14*C755+Assumptions!$C$15*B755+Assumptions!$C$16*D755</f>
        <v>-3.3247433846529402E-4</v>
      </c>
    </row>
    <row r="756" spans="1:5" x14ac:dyDescent="0.25">
      <c r="A756" s="60">
        <f>'Daily Prices'!A756</f>
        <v>43231</v>
      </c>
      <c r="B756" s="69">
        <f>'Daily Prices'!B756/'Daily Prices'!B755-1</f>
        <v>8.2142025241254135E-3</v>
      </c>
      <c r="C756" s="69">
        <f>'Daily Prices'!C756/'Daily Prices'!C755-1</f>
        <v>8.9685479889602959E-3</v>
      </c>
      <c r="D756" s="69">
        <f>'Daily Prices'!D756/'Daily Prices'!D755-1</f>
        <v>4.7388463165812578E-2</v>
      </c>
      <c r="E756" s="69">
        <f>Assumptions!$C$14*C756+Assumptions!$C$15*B756+Assumptions!$C$16*D756</f>
        <v>2.0268218902565513E-2</v>
      </c>
    </row>
    <row r="757" spans="1:5" x14ac:dyDescent="0.25">
      <c r="A757" s="63">
        <f>'Daily Prices'!A757</f>
        <v>43234</v>
      </c>
      <c r="B757" s="36">
        <f>'Daily Prices'!B757/'Daily Prices'!B756-1</f>
        <v>5.8870226326757091E-4</v>
      </c>
      <c r="C757" s="36">
        <f>'Daily Prices'!C757/'Daily Prices'!C756-1</f>
        <v>-1.2521212918725766E-4</v>
      </c>
      <c r="D757" s="36">
        <f>'Daily Prices'!D757/'Daily Prices'!D756-1</f>
        <v>6.2266770470413846E-3</v>
      </c>
      <c r="E757" s="36">
        <f>Assumptions!$C$14*C757+Assumptions!$C$15*B757+Assumptions!$C$16*D757</f>
        <v>1.9945289414177833E-3</v>
      </c>
    </row>
    <row r="758" spans="1:5" x14ac:dyDescent="0.25">
      <c r="A758" s="60">
        <f>'Daily Prices'!A758</f>
        <v>43235</v>
      </c>
      <c r="B758" s="69">
        <f>'Daily Prices'!B758/'Daily Prices'!B757-1</f>
        <v>-3.5914458902408519E-4</v>
      </c>
      <c r="C758" s="69">
        <f>'Daily Prices'!C758/'Daily Prices'!C757-1</f>
        <v>-9.7030811646623416E-3</v>
      </c>
      <c r="D758" s="69">
        <f>'Daily Prices'!D758/'Daily Prices'!D757-1</f>
        <v>-5.1652479411303798E-3</v>
      </c>
      <c r="E758" s="69">
        <f>Assumptions!$C$14*C758+Assumptions!$C$15*B758+Assumptions!$C$16*D758</f>
        <v>-5.5385502249112768E-3</v>
      </c>
    </row>
    <row r="759" spans="1:5" x14ac:dyDescent="0.25">
      <c r="A759" s="63">
        <f>'Daily Prices'!A759</f>
        <v>43236</v>
      </c>
      <c r="B759" s="36">
        <f>'Daily Prices'!B759/'Daily Prices'!B758-1</f>
        <v>-4.3906218612794756E-3</v>
      </c>
      <c r="C759" s="36">
        <f>'Daily Prices'!C759/'Daily Prices'!C758-1</f>
        <v>-1.0511824996503827E-2</v>
      </c>
      <c r="D759" s="36">
        <f>'Daily Prices'!D759/'Daily Prices'!D758-1</f>
        <v>-1.1831355256077924E-2</v>
      </c>
      <c r="E759" s="36">
        <f>Assumptions!$C$14*C759+Assumptions!$C$15*B759+Assumptions!$C$16*D759</f>
        <v>-9.0713231338087515E-3</v>
      </c>
    </row>
    <row r="760" spans="1:5" x14ac:dyDescent="0.25">
      <c r="A760" s="60">
        <f>'Daily Prices'!A760</f>
        <v>43237</v>
      </c>
      <c r="B760" s="69">
        <f>'Daily Prices'!B760/'Daily Prices'!B759-1</f>
        <v>-6.7469427385872249E-3</v>
      </c>
      <c r="C760" s="69">
        <f>'Daily Prices'!C760/'Daily Prices'!C759-1</f>
        <v>5.0364161951521602E-4</v>
      </c>
      <c r="D760" s="69">
        <f>'Daily Prices'!D760/'Daily Prices'!D759-1</f>
        <v>-6.016235229321043E-3</v>
      </c>
      <c r="E760" s="69">
        <f>Assumptions!$C$14*C760+Assumptions!$C$15*B760+Assumptions!$C$16*D760</f>
        <v>-3.6274967425663938E-3</v>
      </c>
    </row>
    <row r="761" spans="1:5" x14ac:dyDescent="0.25">
      <c r="A761" s="63">
        <f>'Daily Prices'!A761</f>
        <v>43238</v>
      </c>
      <c r="B761" s="36">
        <f>'Daily Prices'!B761/'Daily Prices'!B760-1</f>
        <v>-8.5583934960533625E-3</v>
      </c>
      <c r="C761" s="36">
        <f>'Daily Prices'!C761/'Daily Prices'!C760-1</f>
        <v>1.70799739820926E-3</v>
      </c>
      <c r="D761" s="36">
        <f>'Daily Prices'!D761/'Daily Prices'!D760-1</f>
        <v>-1.7024552190523901E-2</v>
      </c>
      <c r="E761" s="36">
        <f>Assumptions!$C$14*C761+Assumptions!$C$15*B761+Assumptions!$C$16*D761</f>
        <v>-6.9916847466894739E-3</v>
      </c>
    </row>
    <row r="762" spans="1:5" x14ac:dyDescent="0.25">
      <c r="A762" s="60">
        <f>'Daily Prices'!A762</f>
        <v>43241</v>
      </c>
      <c r="B762" s="69">
        <f>'Daily Prices'!B762/'Daily Prices'!B761-1</f>
        <v>-6.6623049044001181E-3</v>
      </c>
      <c r="C762" s="69">
        <f>'Daily Prices'!C762/'Daily Prices'!C761-1</f>
        <v>1.9639986848827284E-3</v>
      </c>
      <c r="D762" s="69">
        <f>'Daily Prices'!D762/'Daily Prices'!D761-1</f>
        <v>-3.6064082607887293E-3</v>
      </c>
      <c r="E762" s="69">
        <f>Assumptions!$C$14*C762+Assumptions!$C$15*B762+Assumptions!$C$16*D762</f>
        <v>-2.2950144756035632E-3</v>
      </c>
    </row>
    <row r="763" spans="1:5" x14ac:dyDescent="0.25">
      <c r="A763" s="63">
        <f>'Daily Prices'!A763</f>
        <v>43242</v>
      </c>
      <c r="B763" s="36">
        <f>'Daily Prices'!B763/'Daily Prices'!B762-1</f>
        <v>1.014267048338402E-3</v>
      </c>
      <c r="C763" s="36">
        <f>'Daily Prices'!C763/'Daily Prices'!C762-1</f>
        <v>2.1881341943230659E-3</v>
      </c>
      <c r="D763" s="36">
        <f>'Daily Prices'!D763/'Daily Prices'!D762-1</f>
        <v>7.4671484043509206E-3</v>
      </c>
      <c r="E763" s="36">
        <f>Assumptions!$C$14*C763+Assumptions!$C$15*B763+Assumptions!$C$16*D763</f>
        <v>3.4196783135360233E-3</v>
      </c>
    </row>
    <row r="764" spans="1:5" x14ac:dyDescent="0.25">
      <c r="A764" s="60">
        <f>'Daily Prices'!A764</f>
        <v>43243</v>
      </c>
      <c r="B764" s="69">
        <f>'Daily Prices'!B764/'Daily Prices'!B763-1</f>
        <v>-8.8403762751345649E-3</v>
      </c>
      <c r="C764" s="69">
        <f>'Daily Prices'!C764/'Daily Prices'!C763-1</f>
        <v>1.9103944946436968E-3</v>
      </c>
      <c r="D764" s="69">
        <f>'Daily Prices'!D764/'Daily Prices'!D763-1</f>
        <v>-3.8494794508310282E-3</v>
      </c>
      <c r="E764" s="69">
        <f>Assumptions!$C$14*C764+Assumptions!$C$15*B764+Assumptions!$C$16*D764</f>
        <v>-3.0427989199321988E-3</v>
      </c>
    </row>
    <row r="765" spans="1:5" x14ac:dyDescent="0.25">
      <c r="A765" s="63">
        <f>'Daily Prices'!A765</f>
        <v>43244</v>
      </c>
      <c r="B765" s="36">
        <f>'Daily Prices'!B765/'Daily Prices'!B764-1</f>
        <v>9.2648372058623529E-3</v>
      </c>
      <c r="C765" s="36">
        <f>'Daily Prices'!C765/'Daily Prices'!C764-1</f>
        <v>1.1370953896751024E-2</v>
      </c>
      <c r="D765" s="36">
        <f>'Daily Prices'!D765/'Daily Prices'!D764-1</f>
        <v>1.0119710133322801E-2</v>
      </c>
      <c r="E765" s="36">
        <f>Assumptions!$C$14*C765+Assumptions!$C$15*B765+Assumptions!$C$16*D765</f>
        <v>1.0363745760455956E-2</v>
      </c>
    </row>
    <row r="766" spans="1:5" x14ac:dyDescent="0.25">
      <c r="A766" s="60">
        <f>'Daily Prices'!A766</f>
        <v>43245</v>
      </c>
      <c r="B766" s="69">
        <f>'Daily Prices'!B766/'Daily Prices'!B765-1</f>
        <v>7.5515439901383541E-3</v>
      </c>
      <c r="C766" s="69">
        <f>'Daily Prices'!C766/'Daily Prices'!C765-1</f>
        <v>-8.4565376999994335E-3</v>
      </c>
      <c r="D766" s="69">
        <f>'Daily Prices'!D766/'Daily Prices'!D765-1</f>
        <v>7.9747092322717261E-3</v>
      </c>
      <c r="E766" s="69">
        <f>Assumptions!$C$14*C766+Assumptions!$C$15*B766+Assumptions!$C$16*D766</f>
        <v>1.2752608867232502E-3</v>
      </c>
    </row>
    <row r="767" spans="1:5" x14ac:dyDescent="0.25">
      <c r="A767" s="63">
        <f>'Daily Prices'!A767</f>
        <v>43248</v>
      </c>
      <c r="B767" s="36">
        <f>'Daily Prices'!B767/'Daily Prices'!B766-1</f>
        <v>6.8893599317620957E-3</v>
      </c>
      <c r="C767" s="36">
        <f>'Daily Prices'!C767/'Daily Prices'!C766-1</f>
        <v>0</v>
      </c>
      <c r="D767" s="36">
        <f>'Daily Prices'!D767/'Daily Prices'!D766-1</f>
        <v>1.4141817689933722E-2</v>
      </c>
      <c r="E767" s="36">
        <f>Assumptions!$C$14*C767+Assumptions!$C$15*B767+Assumptions!$C$16*D767</f>
        <v>6.3093532865087449E-3</v>
      </c>
    </row>
    <row r="768" spans="1:5" x14ac:dyDescent="0.25">
      <c r="A768" s="60">
        <f>'Daily Prices'!A768</f>
        <v>43249</v>
      </c>
      <c r="B768" s="69">
        <f>'Daily Prices'!B768/'Daily Prices'!B767-1</f>
        <v>-6.1492122388207004E-3</v>
      </c>
      <c r="C768" s="69">
        <f>'Daily Prices'!C768/'Daily Prices'!C767-1</f>
        <v>-6.1857513184950808E-3</v>
      </c>
      <c r="D768" s="69">
        <f>'Daily Prices'!D768/'Daily Prices'!D767-1</f>
        <v>-9.3662031903096743E-3</v>
      </c>
      <c r="E768" s="69">
        <f>Assumptions!$C$14*C768+Assumptions!$C$15*B768+Assumptions!$C$16*D768</f>
        <v>-7.1289251561371444E-3</v>
      </c>
    </row>
    <row r="769" spans="1:5" x14ac:dyDescent="0.25">
      <c r="A769" s="63">
        <f>'Daily Prices'!A769</f>
        <v>43250</v>
      </c>
      <c r="B769" s="36">
        <f>'Daily Prices'!B769/'Daily Prices'!B768-1</f>
        <v>-1.234075476319263E-3</v>
      </c>
      <c r="C769" s="36">
        <f>'Daily Prices'!C769/'Daily Prices'!C768-1</f>
        <v>-7.4871383123431556E-4</v>
      </c>
      <c r="D769" s="36">
        <f>'Daily Prices'!D769/'Daily Prices'!D768-1</f>
        <v>-2.8212410329312432E-3</v>
      </c>
      <c r="E769" s="36">
        <f>Assumptions!$C$14*C769+Assumptions!$C$15*B769+Assumptions!$C$16*D769</f>
        <v>-1.516080485268878E-3</v>
      </c>
    </row>
    <row r="770" spans="1:5" x14ac:dyDescent="0.25">
      <c r="A770" s="60">
        <f>'Daily Prices'!A770</f>
        <v>43251</v>
      </c>
      <c r="B770" s="69">
        <f>'Daily Prices'!B770/'Daily Prices'!B769-1</f>
        <v>1.1925419360679257E-2</v>
      </c>
      <c r="C770" s="69">
        <f>'Daily Prices'!C770/'Daily Prices'!C769-1</f>
        <v>2.7555447590303928E-3</v>
      </c>
      <c r="D770" s="69">
        <f>'Daily Prices'!D770/'Daily Prices'!D769-1</f>
        <v>3.5451639442070082E-3</v>
      </c>
      <c r="E770" s="69">
        <f>Assumptions!$C$14*C770+Assumptions!$C$15*B770+Assumptions!$C$16*D770</f>
        <v>5.7433928950780359E-3</v>
      </c>
    </row>
    <row r="771" spans="1:5" x14ac:dyDescent="0.25">
      <c r="A771" s="63">
        <f>'Daily Prices'!A771</f>
        <v>43255</v>
      </c>
      <c r="B771" s="36">
        <f>'Daily Prices'!B771/'Daily Prices'!B770-1</f>
        <v>-8.7901777853021112E-3</v>
      </c>
      <c r="C771" s="36">
        <f>'Daily Prices'!C771/'Daily Prices'!C770-1</f>
        <v>-1.287890581058071E-2</v>
      </c>
      <c r="D771" s="36">
        <f>'Daily Prices'!D771/'Daily Prices'!D770-1</f>
        <v>-6.5990594228246824E-3</v>
      </c>
      <c r="E771" s="36">
        <f>Assumptions!$C$14*C771+Assumptions!$C$15*B771+Assumptions!$C$16*D771</f>
        <v>-9.7683334866703227E-3</v>
      </c>
    </row>
    <row r="772" spans="1:5" x14ac:dyDescent="0.25">
      <c r="A772" s="60">
        <f>'Daily Prices'!A772</f>
        <v>43257</v>
      </c>
      <c r="B772" s="69">
        <f>'Daily Prices'!B772/'Daily Prices'!B771-1</f>
        <v>4.769522582185548E-3</v>
      </c>
      <c r="C772" s="69">
        <f>'Daily Prices'!C772/'Daily Prices'!C771-1</f>
        <v>3.4786304233969112E-4</v>
      </c>
      <c r="D772" s="69">
        <f>'Daily Prices'!D772/'Daily Prices'!D771-1</f>
        <v>-1.0235225934068781E-2</v>
      </c>
      <c r="E772" s="69">
        <f>Assumptions!$C$14*C772+Assumptions!$C$15*B772+Assumptions!$C$16*D772</f>
        <v>-1.5005657886290936E-3</v>
      </c>
    </row>
    <row r="773" spans="1:5" x14ac:dyDescent="0.25">
      <c r="A773" s="63">
        <f>'Daily Prices'!A773</f>
        <v>43258</v>
      </c>
      <c r="B773" s="36">
        <f>'Daily Prices'!B773/'Daily Prices'!B772-1</f>
        <v>8.0787108628814774E-3</v>
      </c>
      <c r="C773" s="36">
        <f>'Daily Prices'!C773/'Daily Prices'!C772-1</f>
        <v>7.0525360949229565E-3</v>
      </c>
      <c r="D773" s="36">
        <f>'Daily Prices'!D773/'Daily Prices'!D772-1</f>
        <v>-1.9627186875959768E-2</v>
      </c>
      <c r="E773" s="36">
        <f>Assumptions!$C$14*C773+Assumptions!$C$15*B773+Assumptions!$C$16*D773</f>
        <v>-6.4352836595430504E-4</v>
      </c>
    </row>
    <row r="774" spans="1:5" x14ac:dyDescent="0.25">
      <c r="A774" s="60">
        <f>'Daily Prices'!A774</f>
        <v>43259</v>
      </c>
      <c r="B774" s="69">
        <f>'Daily Prices'!B774/'Daily Prices'!B773-1</f>
        <v>-5.4732978635818608E-4</v>
      </c>
      <c r="C774" s="69">
        <f>'Daily Prices'!C774/'Daily Prices'!C773-1</f>
        <v>2.1815344738915776E-3</v>
      </c>
      <c r="D774" s="69">
        <f>'Daily Prices'!D774/'Daily Prices'!D773-1</f>
        <v>2.2819980659635197E-2</v>
      </c>
      <c r="E774" s="69">
        <f>Assumptions!$C$14*C774+Assumptions!$C$15*B774+Assumptions!$C$16*D774</f>
        <v>7.5544090515397341E-3</v>
      </c>
    </row>
    <row r="775" spans="1:5" x14ac:dyDescent="0.25">
      <c r="A775" s="63">
        <f>'Daily Prices'!A775</f>
        <v>43262</v>
      </c>
      <c r="B775" s="36">
        <f>'Daily Prices'!B775/'Daily Prices'!B774-1</f>
        <v>1.1229085475630285E-3</v>
      </c>
      <c r="C775" s="36">
        <f>'Daily Prices'!C775/'Daily Prices'!C774-1</f>
        <v>2.5311462101718085E-4</v>
      </c>
      <c r="D775" s="36">
        <f>'Daily Prices'!D775/'Daily Prices'!D774-1</f>
        <v>2.2819980659635419E-2</v>
      </c>
      <c r="E775" s="36">
        <f>Assumptions!$C$14*C775+Assumptions!$C$15*B775+Assumptions!$C$16*D775</f>
        <v>7.284112610566407E-3</v>
      </c>
    </row>
    <row r="776" spans="1:5" x14ac:dyDescent="0.25">
      <c r="A776" s="60">
        <f>'Daily Prices'!A776</f>
        <v>43263</v>
      </c>
      <c r="B776" s="69">
        <f>'Daily Prices'!B776/'Daily Prices'!B775-1</f>
        <v>5.8914756645840338E-3</v>
      </c>
      <c r="C776" s="69">
        <f>'Daily Prices'!C776/'Daily Prices'!C775-1</f>
        <v>-6.9406528020721225E-4</v>
      </c>
      <c r="D776" s="69">
        <f>'Daily Prices'!D776/'Daily Prices'!D775-1</f>
        <v>-1.6998903146433819E-2</v>
      </c>
      <c r="E776" s="69">
        <f>Assumptions!$C$14*C776+Assumptions!$C$15*B776+Assumptions!$C$16*D776</f>
        <v>-3.6098543566378204E-3</v>
      </c>
    </row>
    <row r="777" spans="1:5" x14ac:dyDescent="0.25">
      <c r="A777" s="63">
        <f>'Daily Prices'!A777</f>
        <v>43264</v>
      </c>
      <c r="B777" s="36">
        <f>'Daily Prices'!B777/'Daily Prices'!B776-1</f>
        <v>1.3067163652218383E-3</v>
      </c>
      <c r="C777" s="36">
        <f>'Daily Prices'!C777/'Daily Prices'!C776-1</f>
        <v>-2.8859816529573923E-3</v>
      </c>
      <c r="D777" s="36">
        <f>'Daily Prices'!D777/'Daily Prices'!D776-1</f>
        <v>1.6573181779443003E-2</v>
      </c>
      <c r="E777" s="36">
        <f>Assumptions!$C$14*C777+Assumptions!$C$15*B777+Assumptions!$C$16*D777</f>
        <v>4.2095767822164952E-3</v>
      </c>
    </row>
    <row r="778" spans="1:5" x14ac:dyDescent="0.25">
      <c r="A778" s="60">
        <f>'Daily Prices'!A778</f>
        <v>43265</v>
      </c>
      <c r="B778" s="69">
        <f>'Daily Prices'!B778/'Daily Prices'!B777-1</f>
        <v>-3.8988045605997668E-3</v>
      </c>
      <c r="C778" s="69">
        <f>'Daily Prices'!C778/'Daily Prices'!C777-1</f>
        <v>9.7640466918982316E-3</v>
      </c>
      <c r="D778" s="69">
        <f>'Daily Prices'!D778/'Daily Prices'!D777-1</f>
        <v>-6.3280625354168452E-3</v>
      </c>
      <c r="E778" s="69">
        <f>Assumptions!$C$14*C778+Assumptions!$C$15*B778+Assumptions!$C$16*D778</f>
        <v>8.3755854795430928E-4</v>
      </c>
    </row>
    <row r="779" spans="1:5" x14ac:dyDescent="0.25">
      <c r="A779" s="63">
        <f>'Daily Prices'!A779</f>
        <v>43266</v>
      </c>
      <c r="B779" s="36">
        <f>'Daily Prices'!B779/'Daily Prices'!B778-1</f>
        <v>6.2696946220519578E-4</v>
      </c>
      <c r="C779" s="36">
        <f>'Daily Prices'!C779/'Daily Prices'!C778-1</f>
        <v>-7.0410799336109164E-3</v>
      </c>
      <c r="D779" s="36">
        <f>'Daily Prices'!D779/'Daily Prices'!D778-1</f>
        <v>-3.3997928251245924E-3</v>
      </c>
      <c r="E779" s="36">
        <f>Assumptions!$C$14*C779+Assumptions!$C$15*B779+Assumptions!$C$16*D779</f>
        <v>-3.6482789823201857E-3</v>
      </c>
    </row>
    <row r="780" spans="1:5" x14ac:dyDescent="0.25">
      <c r="A780" s="60">
        <f>'Daily Prices'!A780</f>
        <v>43269</v>
      </c>
      <c r="B780" s="69">
        <f>'Daily Prices'!B780/'Daily Prices'!B779-1</f>
        <v>-2.0739910628614355E-3</v>
      </c>
      <c r="C780" s="69">
        <f>'Daily Prices'!C780/'Daily Prices'!C779-1</f>
        <v>-4.1508257725634268E-3</v>
      </c>
      <c r="D780" s="69">
        <f>'Daily Prices'!D780/'Daily Prices'!D779-1</f>
        <v>-1.2871102415409341E-3</v>
      </c>
      <c r="E780" s="69">
        <f>Assumptions!$C$14*C780+Assumptions!$C$15*B780+Assumptions!$C$16*D780</f>
        <v>-2.6686607003460821E-3</v>
      </c>
    </row>
    <row r="781" spans="1:5" x14ac:dyDescent="0.25">
      <c r="A781" s="63">
        <f>'Daily Prices'!A781</f>
        <v>43270</v>
      </c>
      <c r="B781" s="36">
        <f>'Daily Prices'!B781/'Daily Prices'!B780-1</f>
        <v>-7.3567595150930698E-3</v>
      </c>
      <c r="C781" s="36">
        <f>'Daily Prices'!C781/'Daily Prices'!C780-1</f>
        <v>-4.2282755530494986E-3</v>
      </c>
      <c r="D781" s="36">
        <f>'Daily Prices'!D781/'Daily Prices'!D780-1</f>
        <v>-1.1746478254181181E-2</v>
      </c>
      <c r="E781" s="36">
        <f>Assumptions!$C$14*C781+Assumptions!$C$15*B781+Assumptions!$C$16*D781</f>
        <v>-7.4222815520020744E-3</v>
      </c>
    </row>
    <row r="782" spans="1:5" x14ac:dyDescent="0.25">
      <c r="A782" s="60">
        <f>'Daily Prices'!A782</f>
        <v>43271</v>
      </c>
      <c r="B782" s="69">
        <f>'Daily Prices'!B782/'Daily Prices'!B781-1</f>
        <v>7.3849270292467573E-3</v>
      </c>
      <c r="C782" s="69">
        <f>'Daily Prices'!C782/'Daily Prices'!C781-1</f>
        <v>-2.114485746090633E-3</v>
      </c>
      <c r="D782" s="69">
        <f>'Daily Prices'!D782/'Daily Prices'!D781-1</f>
        <v>3.5215126779222228E-3</v>
      </c>
      <c r="E782" s="69">
        <f>Assumptions!$C$14*C782+Assumptions!$C$15*B782+Assumptions!$C$16*D782</f>
        <v>2.4261376137144405E-3</v>
      </c>
    </row>
    <row r="783" spans="1:5" x14ac:dyDescent="0.25">
      <c r="A783" s="63">
        <f>'Daily Prices'!A783</f>
        <v>43272</v>
      </c>
      <c r="B783" s="36">
        <f>'Daily Prices'!B783/'Daily Prices'!B782-1</f>
        <v>-3.233435535102136E-3</v>
      </c>
      <c r="C783" s="36">
        <f>'Daily Prices'!C783/'Daily Prices'!C782-1</f>
        <v>-9.5878092911898527E-3</v>
      </c>
      <c r="D783" s="36">
        <f>'Daily Prices'!D783/'Daily Prices'!D782-1</f>
        <v>-4.3306488375626229E-3</v>
      </c>
      <c r="E783" s="36">
        <f>Assumptions!$C$14*C783+Assumptions!$C$15*B783+Assumptions!$C$16*D783</f>
        <v>-6.1043490282753684E-3</v>
      </c>
    </row>
    <row r="784" spans="1:5" x14ac:dyDescent="0.25">
      <c r="A784" s="60">
        <f>'Daily Prices'!A784</f>
        <v>43273</v>
      </c>
      <c r="B784" s="69">
        <f>'Daily Prices'!B784/'Daily Prices'!B783-1</f>
        <v>7.2591772669017285E-3</v>
      </c>
      <c r="C784" s="69">
        <f>'Daily Prices'!C784/'Daily Prices'!C783-1</f>
        <v>2.8052579173720726E-3</v>
      </c>
      <c r="D784" s="69">
        <f>'Daily Prices'!D784/'Daily Prices'!D783-1</f>
        <v>5.3557802365509222E-3</v>
      </c>
      <c r="E784" s="69">
        <f>Assumptions!$C$14*C784+Assumptions!$C$15*B784+Assumptions!$C$16*D784</f>
        <v>4.9065904179846241E-3</v>
      </c>
    </row>
    <row r="785" spans="1:5" x14ac:dyDescent="0.25">
      <c r="A785" s="63">
        <f>'Daily Prices'!A785</f>
        <v>43276</v>
      </c>
      <c r="B785" s="36">
        <f>'Daily Prices'!B785/'Daily Prices'!B784-1</f>
        <v>-6.1432462117816389E-3</v>
      </c>
      <c r="C785" s="36">
        <f>'Daily Prices'!C785/'Daily Prices'!C784-1</f>
        <v>3.0697565996342657E-3</v>
      </c>
      <c r="D785" s="36">
        <f>'Daily Prices'!D785/'Daily Prices'!D784-1</f>
        <v>-1.1647525572849204E-2</v>
      </c>
      <c r="E785" s="36">
        <f>Assumptions!$C$14*C785+Assumptions!$C$15*B785+Assumptions!$C$16*D785</f>
        <v>-4.1093288955355465E-3</v>
      </c>
    </row>
    <row r="786" spans="1:5" x14ac:dyDescent="0.25">
      <c r="A786" s="60">
        <f>'Daily Prices'!A786</f>
        <v>43277</v>
      </c>
      <c r="B786" s="69">
        <f>'Daily Prices'!B786/'Daily Prices'!B785-1</f>
        <v>5.5511152272247344E-4</v>
      </c>
      <c r="C786" s="69">
        <f>'Daily Prices'!C786/'Daily Prices'!C785-1</f>
        <v>-3.3025939180945096E-3</v>
      </c>
      <c r="D786" s="69">
        <f>'Daily Prices'!D786/'Daily Prices'!D785-1</f>
        <v>-2.3966351115044526E-3</v>
      </c>
      <c r="E786" s="69">
        <f>Assumptions!$C$14*C786+Assumptions!$C$15*B786+Assumptions!$C$16*D786</f>
        <v>-1.873494643872398E-3</v>
      </c>
    </row>
    <row r="787" spans="1:5" x14ac:dyDescent="0.25">
      <c r="A787" s="63">
        <f>'Daily Prices'!A787</f>
        <v>43278</v>
      </c>
      <c r="B787" s="36">
        <f>'Daily Prices'!B787/'Daily Prices'!B786-1</f>
        <v>-7.6903266381215252E-3</v>
      </c>
      <c r="C787" s="36">
        <f>'Daily Prices'!C787/'Daily Prices'!C786-1</f>
        <v>3.263954890562637E-3</v>
      </c>
      <c r="D787" s="36">
        <f>'Daily Prices'!D787/'Daily Prices'!D786-1</f>
        <v>-1.7230512633410466E-2</v>
      </c>
      <c r="E787" s="36">
        <f>Assumptions!$C$14*C787+Assumptions!$C$15*B787+Assumptions!$C$16*D787</f>
        <v>-6.1706698252345423E-3</v>
      </c>
    </row>
    <row r="788" spans="1:5" x14ac:dyDescent="0.25">
      <c r="A788" s="60">
        <f>'Daily Prices'!A788</f>
        <v>43279</v>
      </c>
      <c r="B788" s="69">
        <f>'Daily Prices'!B788/'Daily Prices'!B787-1</f>
        <v>-5.0961024342996986E-3</v>
      </c>
      <c r="C788" s="69">
        <f>'Daily Prices'!C788/'Daily Prices'!C787-1</f>
        <v>-2.9669953451703091E-3</v>
      </c>
      <c r="D788" s="69">
        <f>'Daily Prices'!D788/'Daily Prices'!D787-1</f>
        <v>-1.0556444914417651E-2</v>
      </c>
      <c r="E788" s="69">
        <f>Assumptions!$C$14*C788+Assumptions!$C$15*B788+Assumptions!$C$16*D788</f>
        <v>-5.8825623426833288E-3</v>
      </c>
    </row>
    <row r="789" spans="1:5" x14ac:dyDescent="0.25">
      <c r="A789" s="63">
        <f>'Daily Prices'!A789</f>
        <v>43280</v>
      </c>
      <c r="B789" s="36">
        <f>'Daily Prices'!B789/'Daily Prices'!B788-1</f>
        <v>1.1012157211501838E-2</v>
      </c>
      <c r="C789" s="36">
        <f>'Daily Prices'!C789/'Daily Prices'!C788-1</f>
        <v>-6.0320957222973481E-3</v>
      </c>
      <c r="D789" s="36">
        <f>'Daily Prices'!D789/'Daily Prices'!D788-1</f>
        <v>1.9075358054663205E-2</v>
      </c>
      <c r="E789" s="36">
        <f>Assumptions!$C$14*C789+Assumptions!$C$15*B789+Assumptions!$C$16*D789</f>
        <v>6.6134162909305735E-3</v>
      </c>
    </row>
    <row r="790" spans="1:5" x14ac:dyDescent="0.25">
      <c r="A790" s="60">
        <f>'Daily Prices'!A790</f>
        <v>43283</v>
      </c>
      <c r="B790" s="69">
        <f>'Daily Prices'!B790/'Daily Prices'!B789-1</f>
        <v>-4.4905243640658288E-3</v>
      </c>
      <c r="C790" s="69">
        <f>'Daily Prices'!C790/'Daily Prices'!C789-1</f>
        <v>1.7426074948589942E-3</v>
      </c>
      <c r="D790" s="69">
        <f>'Daily Prices'!D790/'Daily Prices'!D789-1</f>
        <v>1.5896140223694566E-3</v>
      </c>
      <c r="E790" s="69">
        <f>Assumptions!$C$14*C790+Assumptions!$C$15*B790+Assumptions!$C$16*D790</f>
        <v>-1.73230104565314E-4</v>
      </c>
    </row>
    <row r="791" spans="1:5" x14ac:dyDescent="0.25">
      <c r="A791" s="63">
        <f>'Daily Prices'!A791</f>
        <v>43284</v>
      </c>
      <c r="B791" s="36">
        <f>'Daily Prices'!B791/'Daily Prices'!B790-1</f>
        <v>3.2381089035657951E-3</v>
      </c>
      <c r="C791" s="36">
        <f>'Daily Prices'!C791/'Daily Prices'!C790-1</f>
        <v>8.7882344450807004E-4</v>
      </c>
      <c r="D791" s="36">
        <f>'Daily Prices'!D791/'Daily Prices'!D790-1</f>
        <v>1.5896140223687905E-3</v>
      </c>
      <c r="E791" s="36">
        <f>Assumptions!$C$14*C791+Assumptions!$C$15*B791+Assumptions!$C$16*D791</f>
        <v>1.7998462555836037E-3</v>
      </c>
    </row>
    <row r="792" spans="1:5" x14ac:dyDescent="0.25">
      <c r="A792" s="60">
        <f>'Daily Prices'!A792</f>
        <v>43286</v>
      </c>
      <c r="B792" s="69">
        <f>'Daily Prices'!B792/'Daily Prices'!B791-1</f>
        <v>5.5386589633281691E-3</v>
      </c>
      <c r="C792" s="69">
        <f>'Daily Prices'!C792/'Daily Prices'!C791-1</f>
        <v>6.5305247634948049E-3</v>
      </c>
      <c r="D792" s="69">
        <f>'Daily Prices'!D792/'Daily Prices'!D791-1</f>
        <v>4.3564394770465809E-2</v>
      </c>
      <c r="E792" s="69">
        <f>Assumptions!$C$14*C792+Assumptions!$C$15*B792+Assumptions!$C$16*D792</f>
        <v>1.7343126025536115E-2</v>
      </c>
    </row>
    <row r="793" spans="1:5" x14ac:dyDescent="0.25">
      <c r="A793" s="63">
        <f>'Daily Prices'!A793</f>
        <v>43287</v>
      </c>
      <c r="B793" s="36">
        <f>'Daily Prices'!B793/'Daily Prices'!B792-1</f>
        <v>2.3418426937233949E-3</v>
      </c>
      <c r="C793" s="36">
        <f>'Daily Prices'!C793/'Daily Prices'!C792-1</f>
        <v>-1.0144683837330914E-3</v>
      </c>
      <c r="D793" s="36">
        <f>'Daily Prices'!D793/'Daily Prices'!D792-1</f>
        <v>-1.7263181978394382E-2</v>
      </c>
      <c r="E793" s="36">
        <f>Assumptions!$C$14*C793+Assumptions!$C$15*B793+Assumptions!$C$16*D793</f>
        <v>-4.8821891388945325E-3</v>
      </c>
    </row>
    <row r="794" spans="1:5" x14ac:dyDescent="0.25">
      <c r="A794" s="60">
        <f>'Daily Prices'!A794</f>
        <v>43290</v>
      </c>
      <c r="B794" s="69">
        <f>'Daily Prices'!B794/'Daily Prices'!B793-1</f>
        <v>7.7643470471868703E-3</v>
      </c>
      <c r="C794" s="69">
        <f>'Daily Prices'!C794/'Daily Prices'!C793-1</f>
        <v>3.7304454836806222E-3</v>
      </c>
      <c r="D794" s="69">
        <f>'Daily Prices'!D794/'Daily Prices'!D793-1</f>
        <v>6.4239136589994139E-4</v>
      </c>
      <c r="E794" s="69">
        <f>Assumptions!$C$14*C794+Assumptions!$C$15*B794+Assumptions!$C$16*D794</f>
        <v>4.0141997173982922E-3</v>
      </c>
    </row>
    <row r="795" spans="1:5" x14ac:dyDescent="0.25">
      <c r="A795" s="63">
        <f>'Daily Prices'!A795</f>
        <v>43293</v>
      </c>
      <c r="B795" s="36">
        <f>'Daily Prices'!B795/'Daily Prices'!B794-1</f>
        <v>1.7077912392249095E-2</v>
      </c>
      <c r="C795" s="36">
        <f>'Daily Prices'!C795/'Daily Prices'!C794-1</f>
        <v>-1.7879799155512077E-2</v>
      </c>
      <c r="D795" s="36">
        <f>'Daily Prices'!D795/'Daily Prices'!D794-1</f>
        <v>6.4239136589860912E-4</v>
      </c>
      <c r="E795" s="36">
        <f>Assumptions!$C$14*C795+Assumptions!$C$15*B795+Assumptions!$C$16*D795</f>
        <v>-1.8358285347605204E-3</v>
      </c>
    </row>
    <row r="796" spans="1:5" x14ac:dyDescent="0.25">
      <c r="A796" s="60">
        <f>'Daily Prices'!A796</f>
        <v>43294</v>
      </c>
      <c r="B796" s="69">
        <f>'Daily Prices'!B796/'Daily Prices'!B795-1</f>
        <v>-1.8550738595757288E-4</v>
      </c>
      <c r="C796" s="69">
        <f>'Daily Prices'!C796/'Daily Prices'!C795-1</f>
        <v>-8.042778556719421E-4</v>
      </c>
      <c r="D796" s="69">
        <f>'Daily Prices'!D796/'Daily Prices'!D795-1</f>
        <v>-2.0830518539931342E-2</v>
      </c>
      <c r="E796" s="69">
        <f>Assumptions!$C$14*C796+Assumptions!$C$15*B796+Assumptions!$C$16*D796</f>
        <v>-6.6265189200354511E-3</v>
      </c>
    </row>
    <row r="797" spans="1:5" x14ac:dyDescent="0.25">
      <c r="A797" s="63">
        <f>'Daily Prices'!A797</f>
        <v>43297</v>
      </c>
      <c r="B797" s="36">
        <f>'Daily Prices'!B797/'Daily Prices'!B796-1</f>
        <v>-5.9619672138325752E-3</v>
      </c>
      <c r="C797" s="36">
        <f>'Daily Prices'!C797/'Daily Prices'!C796-1</f>
        <v>2.1158102065377271E-4</v>
      </c>
      <c r="D797" s="36">
        <f>'Daily Prices'!D797/'Daily Prices'!D796-1</f>
        <v>-1.5545704113378189E-2</v>
      </c>
      <c r="E797" s="36">
        <f>Assumptions!$C$14*C797+Assumptions!$C$15*B797+Assumptions!$C$16*D797</f>
        <v>-6.3676689899017196E-3</v>
      </c>
    </row>
    <row r="798" spans="1:5" x14ac:dyDescent="0.25">
      <c r="A798" s="60">
        <f>'Daily Prices'!A798</f>
        <v>43298</v>
      </c>
      <c r="B798" s="69">
        <f>'Daily Prices'!B798/'Daily Prices'!B797-1</f>
        <v>5.4011464118399743E-3</v>
      </c>
      <c r="C798" s="69">
        <f>'Daily Prices'!C798/'Daily Prices'!C797-1</f>
        <v>-8.3329296232150796E-3</v>
      </c>
      <c r="D798" s="69">
        <f>'Daily Prices'!D798/'Daily Prices'!D797-1</f>
        <v>1.4808416317616313E-2</v>
      </c>
      <c r="E798" s="69">
        <f>Assumptions!$C$14*C798+Assumptions!$C$15*B798+Assumptions!$C$16*D798</f>
        <v>2.7296969695508539E-3</v>
      </c>
    </row>
    <row r="799" spans="1:5" x14ac:dyDescent="0.25">
      <c r="A799" s="63">
        <f>'Daily Prices'!A799</f>
        <v>43299</v>
      </c>
      <c r="B799" s="36">
        <f>'Daily Prices'!B799/'Daily Prices'!B798-1</f>
        <v>-4.0120525871331081E-3</v>
      </c>
      <c r="C799" s="36">
        <f>'Daily Prices'!C799/'Daily Prices'!C798-1</f>
        <v>-6.2970848103154342E-3</v>
      </c>
      <c r="D799" s="36">
        <f>'Daily Prices'!D799/'Daily Prices'!D798-1</f>
        <v>-7.4455236920546453E-3</v>
      </c>
      <c r="E799" s="36">
        <f>Assumptions!$C$14*C799+Assumptions!$C$15*B799+Assumptions!$C$16*D799</f>
        <v>-5.9561068078824997E-3</v>
      </c>
    </row>
    <row r="800" spans="1:5" x14ac:dyDescent="0.25">
      <c r="A800" s="60">
        <f>'Daily Prices'!A800</f>
        <v>43300</v>
      </c>
      <c r="B800" s="69">
        <f>'Daily Prices'!B800/'Daily Prices'!B799-1</f>
        <v>-6.1061037944165619E-4</v>
      </c>
      <c r="C800" s="69">
        <f>'Daily Prices'!C800/'Daily Prices'!C799-1</f>
        <v>2.9061588133780791E-3</v>
      </c>
      <c r="D800" s="69">
        <f>'Daily Prices'!D800/'Daily Prices'!D799-1</f>
        <v>-3.1390569884468533E-3</v>
      </c>
      <c r="E800" s="69">
        <f>Assumptions!$C$14*C800+Assumptions!$C$15*B800+Assumptions!$C$16*D800</f>
        <v>3.7563314984679079E-5</v>
      </c>
    </row>
    <row r="801" spans="1:5" x14ac:dyDescent="0.25">
      <c r="A801" s="63">
        <f>'Daily Prices'!A801</f>
        <v>43301</v>
      </c>
      <c r="B801" s="36">
        <f>'Daily Prices'!B801/'Daily Prices'!B800-1</f>
        <v>3.9927122135894333E-3</v>
      </c>
      <c r="C801" s="36">
        <f>'Daily Prices'!C801/'Daily Prices'!C800-1</f>
        <v>5.0731525540126388E-3</v>
      </c>
      <c r="D801" s="36">
        <f>'Daily Prices'!D801/'Daily Prices'!D800-1</f>
        <v>8.2554213738474935E-3</v>
      </c>
      <c r="E801" s="36">
        <f>Assumptions!$C$14*C801+Assumptions!$C$15*B801+Assumptions!$C$16*D801</f>
        <v>5.7037010978361335E-3</v>
      </c>
    </row>
    <row r="802" spans="1:5" x14ac:dyDescent="0.25">
      <c r="A802" s="60">
        <f>'Daily Prices'!A802</f>
        <v>43304</v>
      </c>
      <c r="B802" s="69">
        <f>'Daily Prices'!B802/'Daily Prices'!B801-1</f>
        <v>6.0890987240647121E-3</v>
      </c>
      <c r="C802" s="69">
        <f>'Daily Prices'!C802/'Daily Prices'!C801-1</f>
        <v>-1.4892029236657223E-4</v>
      </c>
      <c r="D802" s="69">
        <f>'Daily Prices'!D802/'Daily Prices'!D801-1</f>
        <v>1.2503903948380746E-2</v>
      </c>
      <c r="E802" s="69">
        <f>Assumptions!$C$14*C802+Assumptions!$C$15*B802+Assumptions!$C$16*D802</f>
        <v>5.5183326847870083E-3</v>
      </c>
    </row>
    <row r="803" spans="1:5" x14ac:dyDescent="0.25">
      <c r="A803" s="63">
        <f>'Daily Prices'!A803</f>
        <v>43305</v>
      </c>
      <c r="B803" s="36">
        <f>'Daily Prices'!B803/'Daily Prices'!B802-1</f>
        <v>2.9004373805101569E-3</v>
      </c>
      <c r="C803" s="36">
        <f>'Daily Prices'!C803/'Daily Prices'!C802-1</f>
        <v>1.612201632586352E-3</v>
      </c>
      <c r="D803" s="36">
        <f>'Daily Prices'!D803/'Daily Prices'!D802-1</f>
        <v>1.2982304951401735E-2</v>
      </c>
      <c r="E803" s="36">
        <f>Assumptions!$C$14*C803+Assumptions!$C$15*B803+Assumptions!$C$16*D803</f>
        <v>5.4097033526081077E-3</v>
      </c>
    </row>
    <row r="804" spans="1:5" x14ac:dyDescent="0.25">
      <c r="A804" s="60">
        <f>'Daily Prices'!A804</f>
        <v>43306</v>
      </c>
      <c r="B804" s="69">
        <f>'Daily Prices'!B804/'Daily Prices'!B803-1</f>
        <v>8.9965811362380244E-4</v>
      </c>
      <c r="C804" s="69">
        <f>'Daily Prices'!C804/'Daily Prices'!C803-1</f>
        <v>3.1442708491757898E-5</v>
      </c>
      <c r="D804" s="69">
        <f>'Daily Prices'!D804/'Daily Prices'!D803-1</f>
        <v>1.6637942671304806E-4</v>
      </c>
      <c r="E804" s="69">
        <f>Assumptions!$C$14*C804+Assumptions!$C$15*B804+Assumptions!$C$16*D804</f>
        <v>3.3238834549775831E-4</v>
      </c>
    </row>
    <row r="805" spans="1:5" x14ac:dyDescent="0.25">
      <c r="A805" s="63">
        <f>'Daily Prices'!A805</f>
        <v>43307</v>
      </c>
      <c r="B805" s="36">
        <f>'Daily Prices'!B805/'Daily Prices'!B804-1</f>
        <v>3.4296275214515948E-3</v>
      </c>
      <c r="C805" s="36">
        <f>'Daily Prices'!C805/'Daily Prices'!C804-1</f>
        <v>-2.8074146194796423E-3</v>
      </c>
      <c r="D805" s="36">
        <f>'Daily Prices'!D805/'Daily Prices'!D804-1</f>
        <v>1.3785224198216151E-2</v>
      </c>
      <c r="E805" s="36">
        <f>Assumptions!$C$14*C805+Assumptions!$C$15*B805+Assumptions!$C$16*D805</f>
        <v>4.0414896681084667E-3</v>
      </c>
    </row>
    <row r="806" spans="1:5" x14ac:dyDescent="0.25">
      <c r="A806" s="60">
        <f>'Daily Prices'!A806</f>
        <v>43308</v>
      </c>
      <c r="B806" s="69">
        <f>'Daily Prices'!B806/'Daily Prices'!B805-1</f>
        <v>9.5231425802710934E-3</v>
      </c>
      <c r="C806" s="69">
        <f>'Daily Prices'!C806/'Daily Prices'!C805-1</f>
        <v>-4.4207527761410681E-3</v>
      </c>
      <c r="D806" s="69">
        <f>'Daily Prices'!D806/'Daily Prices'!D805-1</f>
        <v>1.1716935918314242E-2</v>
      </c>
      <c r="E806" s="69">
        <f>Assumptions!$C$14*C806+Assumptions!$C$15*B806+Assumptions!$C$16*D806</f>
        <v>4.6037224391191726E-3</v>
      </c>
    </row>
    <row r="807" spans="1:5" x14ac:dyDescent="0.25">
      <c r="A807" s="63">
        <f>'Daily Prices'!A807</f>
        <v>43311</v>
      </c>
      <c r="B807" s="36">
        <f>'Daily Prices'!B807/'Daily Prices'!B806-1</f>
        <v>4.2196918058166055E-3</v>
      </c>
      <c r="C807" s="36">
        <f>'Daily Prices'!C807/'Daily Prices'!C806-1</f>
        <v>-1.1525111587129544E-4</v>
      </c>
      <c r="D807" s="36">
        <f>'Daily Prices'!D807/'Daily Prices'!D806-1</f>
        <v>1.3074605581456566E-2</v>
      </c>
      <c r="E807" s="36">
        <f>Assumptions!$C$14*C807+Assumptions!$C$15*B807+Assumptions!$C$16*D807</f>
        <v>5.1421887698334338E-3</v>
      </c>
    </row>
    <row r="808" spans="1:5" x14ac:dyDescent="0.25">
      <c r="A808" s="60">
        <f>'Daily Prices'!A808</f>
        <v>43312</v>
      </c>
      <c r="B808" s="69">
        <f>'Daily Prices'!B808/'Daily Prices'!B807-1</f>
        <v>2.9919134590765672E-3</v>
      </c>
      <c r="C808" s="69">
        <f>'Daily Prices'!C808/'Daily Prices'!C807-1</f>
        <v>-4.7596576504417287E-3</v>
      </c>
      <c r="D808" s="69">
        <f>'Daily Prices'!D808/'Daily Prices'!D807-1</f>
        <v>-2.2050983081145503E-4</v>
      </c>
      <c r="E808" s="69">
        <f>Assumptions!$C$14*C808+Assumptions!$C$15*B808+Assumptions!$C$16*D808</f>
        <v>-1.072441971697158E-3</v>
      </c>
    </row>
    <row r="809" spans="1:5" x14ac:dyDescent="0.25">
      <c r="A809" s="63">
        <f>'Daily Prices'!A809</f>
        <v>43313</v>
      </c>
      <c r="B809" s="36">
        <f>'Daily Prices'!B809/'Daily Prices'!B808-1</f>
        <v>-2.2591791117405613E-3</v>
      </c>
      <c r="C809" s="36">
        <f>'Daily Prices'!C809/'Daily Prices'!C808-1</f>
        <v>-3.5777222867714453E-3</v>
      </c>
      <c r="D809" s="36">
        <f>'Daily Prices'!D809/'Daily Prices'!D808-1</f>
        <v>6.7270666204339857E-3</v>
      </c>
      <c r="E809" s="36">
        <f>Assumptions!$C$14*C809+Assumptions!$C$15*B809+Assumptions!$C$16*D809</f>
        <v>-9.0722662100550713E-5</v>
      </c>
    </row>
    <row r="810" spans="1:5" x14ac:dyDescent="0.25">
      <c r="A810" s="60">
        <f>'Daily Prices'!A810</f>
        <v>43314</v>
      </c>
      <c r="B810" s="69">
        <f>'Daily Prices'!B810/'Daily Prices'!B809-1</f>
        <v>-9.5001228624990164E-3</v>
      </c>
      <c r="C810" s="69">
        <f>'Daily Prices'!C810/'Daily Prices'!C809-1</f>
        <v>7.3641292340420605E-4</v>
      </c>
      <c r="D810" s="69">
        <f>'Daily Prices'!D810/'Daily Prices'!D809-1</f>
        <v>6.7270666204335416E-3</v>
      </c>
      <c r="E810" s="69">
        <f>Assumptions!$C$14*C810+Assumptions!$C$15*B810+Assumptions!$C$16*D810</f>
        <v>-5.3735170325796026E-4</v>
      </c>
    </row>
    <row r="811" spans="1:5" x14ac:dyDescent="0.25">
      <c r="A811" s="63">
        <f>'Daily Prices'!A811</f>
        <v>43315</v>
      </c>
      <c r="B811" s="36">
        <f>'Daily Prices'!B811/'Daily Prices'!B810-1</f>
        <v>1.0520605857744281E-2</v>
      </c>
      <c r="C811" s="36">
        <f>'Daily Prices'!C811/'Daily Prices'!C810-1</f>
        <v>3.3008008671520095E-4</v>
      </c>
      <c r="D811" s="36">
        <f>'Daily Prices'!D811/'Daily Prices'!D810-1</f>
        <v>-2.5161839700029387E-2</v>
      </c>
      <c r="E811" s="36">
        <f>Assumptions!$C$14*C811+Assumptions!$C$15*B811+Assumptions!$C$16*D811</f>
        <v>-4.2603381179994512E-3</v>
      </c>
    </row>
    <row r="812" spans="1:5" x14ac:dyDescent="0.25">
      <c r="A812" s="60">
        <f>'Daily Prices'!A812</f>
        <v>43318</v>
      </c>
      <c r="B812" s="69">
        <f>'Daily Prices'!B812/'Daily Prices'!B811-1</f>
        <v>3.6140542590081814E-3</v>
      </c>
      <c r="C812" s="69">
        <f>'Daily Prices'!C812/'Daily Prices'!C811-1</f>
        <v>-1.4150017775959034E-3</v>
      </c>
      <c r="D812" s="69">
        <f>'Daily Prices'!D812/'Daily Prices'!D811-1</f>
        <v>-2.5161839700029609E-2</v>
      </c>
      <c r="E812" s="69">
        <f>Assumptions!$C$14*C812+Assumptions!$C$15*B812+Assumptions!$C$16*D812</f>
        <v>-7.0303363433447891E-3</v>
      </c>
    </row>
    <row r="813" spans="1:5" x14ac:dyDescent="0.25">
      <c r="A813" s="63">
        <f>'Daily Prices'!A813</f>
        <v>43320</v>
      </c>
      <c r="B813" s="36">
        <f>'Daily Prices'!B813/'Daily Prices'!B812-1</f>
        <v>5.1913024260656915E-3</v>
      </c>
      <c r="C813" s="36">
        <f>'Daily Prices'!C813/'Daily Prices'!C812-1</f>
        <v>-2.4754678362763904E-3</v>
      </c>
      <c r="D813" s="36">
        <f>'Daily Prices'!D813/'Daily Prices'!D812-1</f>
        <v>5.0257624832367398E-2</v>
      </c>
      <c r="E813" s="36">
        <f>Assumptions!$C$14*C813+Assumptions!$C$15*B813+Assumptions!$C$16*D813</f>
        <v>1.5644491043019369E-2</v>
      </c>
    </row>
    <row r="814" spans="1:5" x14ac:dyDescent="0.25">
      <c r="A814" s="60">
        <f>'Daily Prices'!A814</f>
        <v>43322</v>
      </c>
      <c r="B814" s="69">
        <f>'Daily Prices'!B814/'Daily Prices'!B813-1</f>
        <v>-4.8379995966996159E-4</v>
      </c>
      <c r="C814" s="69">
        <f>'Daily Prices'!C814/'Daily Prices'!C813-1</f>
        <v>1.0673492050150557E-2</v>
      </c>
      <c r="D814" s="69">
        <f>'Daily Prices'!D814/'Daily Prices'!D813-1</f>
        <v>-3.9759625383596342E-3</v>
      </c>
      <c r="E814" s="69">
        <f>Assumptions!$C$14*C814+Assumptions!$C$15*B814+Assumptions!$C$16*D814</f>
        <v>2.9314680706513446E-3</v>
      </c>
    </row>
    <row r="815" spans="1:5" x14ac:dyDescent="0.25">
      <c r="A815" s="63">
        <f>'Daily Prices'!A815</f>
        <v>43325</v>
      </c>
      <c r="B815" s="36">
        <f>'Daily Prices'!B815/'Daily Prices'!B814-1</f>
        <v>-5.9238067423077467E-3</v>
      </c>
      <c r="C815" s="36">
        <f>'Daily Prices'!C815/'Daily Prices'!C814-1</f>
        <v>3.2322109256806009E-3</v>
      </c>
      <c r="D815" s="36">
        <f>'Daily Prices'!D815/'Daily Prices'!D814-1</f>
        <v>-3.975962538358413E-3</v>
      </c>
      <c r="E815" s="36">
        <f>Assumptions!$C$14*C815+Assumptions!$C$15*B815+Assumptions!$C$16*D815</f>
        <v>-1.6770464139276074E-3</v>
      </c>
    </row>
    <row r="816" spans="1:5" x14ac:dyDescent="0.25">
      <c r="A816" s="60">
        <f>'Daily Prices'!A816</f>
        <v>43326</v>
      </c>
      <c r="B816" s="69">
        <f>'Daily Prices'!B816/'Daily Prices'!B815-1</f>
        <v>5.5014092214349386E-3</v>
      </c>
      <c r="C816" s="69">
        <f>'Daily Prices'!C816/'Daily Prices'!C815-1</f>
        <v>-4.2478702160360093E-3</v>
      </c>
      <c r="D816" s="69">
        <f>'Daily Prices'!D816/'Daily Prices'!D815-1</f>
        <v>7.3959441984816632E-3</v>
      </c>
      <c r="E816" s="69">
        <f>Assumptions!$C$14*C816+Assumptions!$C$15*B816+Assumptions!$C$16*D816</f>
        <v>2.1700579395605765E-3</v>
      </c>
    </row>
    <row r="817" spans="1:5" x14ac:dyDescent="0.25">
      <c r="A817" s="63">
        <f>'Daily Prices'!A817</f>
        <v>43328</v>
      </c>
      <c r="B817" s="36">
        <f>'Daily Prices'!B817/'Daily Prices'!B816-1</f>
        <v>-4.9783366796999351E-3</v>
      </c>
      <c r="C817" s="36">
        <f>'Daily Prices'!C817/'Daily Prices'!C816-1</f>
        <v>-1.3903204007881476E-2</v>
      </c>
      <c r="D817" s="36">
        <f>'Daily Prices'!D817/'Daily Prices'!D816-1</f>
        <v>-5.8727189044771588E-4</v>
      </c>
      <c r="E817" s="36">
        <f>Assumptions!$C$14*C817+Assumptions!$C$15*B817+Assumptions!$C$16*D817</f>
        <v>-7.2309641741968855E-3</v>
      </c>
    </row>
    <row r="818" spans="1:5" x14ac:dyDescent="0.25">
      <c r="A818" s="60">
        <f>'Daily Prices'!A818</f>
        <v>43329</v>
      </c>
      <c r="B818" s="69">
        <f>'Daily Prices'!B818/'Daily Prices'!B817-1</f>
        <v>7.5489412047082816E-3</v>
      </c>
      <c r="C818" s="69">
        <f>'Daily Prices'!C818/'Daily Prices'!C817-1</f>
        <v>-1.9794119866752835E-3</v>
      </c>
      <c r="D818" s="69">
        <f>'Daily Prices'!D818/'Daily Prices'!D817-1</f>
        <v>1.0545706284212253E-2</v>
      </c>
      <c r="E818" s="69">
        <f>Assumptions!$C$14*C818+Assumptions!$C$15*B818+Assumptions!$C$16*D818</f>
        <v>4.6366294520060469E-3</v>
      </c>
    </row>
    <row r="819" spans="1:5" x14ac:dyDescent="0.25">
      <c r="A819" s="63">
        <f>'Daily Prices'!A819</f>
        <v>43332</v>
      </c>
      <c r="B819" s="36">
        <f>'Daily Prices'!B819/'Daily Prices'!B818-1</f>
        <v>8.7190641479841791E-3</v>
      </c>
      <c r="C819" s="36">
        <f>'Daily Prices'!C819/'Daily Prices'!C818-1</f>
        <v>2.1786904250291617E-3</v>
      </c>
      <c r="D819" s="36">
        <f>'Daily Prices'!D819/'Daily Prices'!D818-1</f>
        <v>7.8078762339908181E-3</v>
      </c>
      <c r="E819" s="36">
        <f>Assumptions!$C$14*C819+Assumptions!$C$15*B819+Assumptions!$C$16*D819</f>
        <v>5.8295582846041635E-3</v>
      </c>
    </row>
    <row r="820" spans="1:5" x14ac:dyDescent="0.25">
      <c r="A820" s="60">
        <f>'Daily Prices'!A820</f>
        <v>43333</v>
      </c>
      <c r="B820" s="69">
        <f>'Daily Prices'!B820/'Daily Prices'!B819-1</f>
        <v>1.8286908532805235E-4</v>
      </c>
      <c r="C820" s="69">
        <f>'Daily Prices'!C820/'Daily Prices'!C819-1</f>
        <v>5.3235150290396049E-3</v>
      </c>
      <c r="D820" s="69">
        <f>'Daily Prices'!D820/'Daily Prices'!D819-1</f>
        <v>2.4987777717420112E-3</v>
      </c>
      <c r="E820" s="69">
        <f>Assumptions!$C$14*C820+Assumptions!$C$15*B820+Assumptions!$C$16*D820</f>
        <v>2.933900068736861E-3</v>
      </c>
    </row>
    <row r="821" spans="1:5" x14ac:dyDescent="0.25">
      <c r="A821" s="63">
        <f>'Daily Prices'!A821</f>
        <v>43335</v>
      </c>
      <c r="B821" s="36">
        <f>'Daily Prices'!B821/'Daily Prices'!B820-1</f>
        <v>1.3323495034054389E-3</v>
      </c>
      <c r="C821" s="36">
        <f>'Daily Prices'!C821/'Daily Prices'!C820-1</f>
        <v>6.4146760281891257E-3</v>
      </c>
      <c r="D821" s="36">
        <f>'Daily Prices'!D821/'Daily Prices'!D820-1</f>
        <v>1.8554994984145701E-3</v>
      </c>
      <c r="E821" s="36">
        <f>Assumptions!$C$14*C821+Assumptions!$C$15*B821+Assumptions!$C$16*D821</f>
        <v>3.522225111821653E-3</v>
      </c>
    </row>
    <row r="822" spans="1:5" x14ac:dyDescent="0.25">
      <c r="A822" s="60">
        <f>'Daily Prices'!A822</f>
        <v>43336</v>
      </c>
      <c r="B822" s="69">
        <f>'Daily Prices'!B822/'Daily Prices'!B821-1</f>
        <v>-2.2161497215726911E-3</v>
      </c>
      <c r="C822" s="69">
        <f>'Daily Prices'!C822/'Daily Prices'!C821-1</f>
        <v>-7.0920816084119043E-4</v>
      </c>
      <c r="D822" s="69">
        <f>'Daily Prices'!D822/'Daily Prices'!D821-1</f>
        <v>-3.3211421688578158E-3</v>
      </c>
      <c r="E822" s="69">
        <f>Assumptions!$C$14*C822+Assumptions!$C$15*B822+Assumptions!$C$16*D822</f>
        <v>-1.9448708314656281E-3</v>
      </c>
    </row>
    <row r="823" spans="1:5" x14ac:dyDescent="0.25">
      <c r="A823" s="63">
        <f>'Daily Prices'!A823</f>
        <v>43339</v>
      </c>
      <c r="B823" s="36">
        <f>'Daily Prices'!B823/'Daily Prices'!B822-1</f>
        <v>1.1563115984084327E-2</v>
      </c>
      <c r="C823" s="36">
        <f>'Daily Prices'!C823/'Daily Prices'!C822-1</f>
        <v>0</v>
      </c>
      <c r="D823" s="36">
        <f>'Daily Prices'!D823/'Daily Prices'!D822-1</f>
        <v>1.5747327046331083E-2</v>
      </c>
      <c r="E823" s="36">
        <f>Assumptions!$C$14*C823+Assumptions!$C$15*B823+Assumptions!$C$16*D823</f>
        <v>8.1931329091246216E-3</v>
      </c>
    </row>
    <row r="824" spans="1:5" x14ac:dyDescent="0.25">
      <c r="A824" s="60">
        <f>'Daily Prices'!A824</f>
        <v>43340</v>
      </c>
      <c r="B824" s="69">
        <f>'Daily Prices'!B824/'Daily Prices'!B823-1</f>
        <v>5.2338715117106194E-3</v>
      </c>
      <c r="C824" s="69">
        <f>'Daily Prices'!C824/'Daily Prices'!C823-1</f>
        <v>1.6352905774616566E-2</v>
      </c>
      <c r="D824" s="69">
        <f>'Daily Prices'!D824/'Daily Prices'!D823-1</f>
        <v>-1.1782253558140221E-3</v>
      </c>
      <c r="E824" s="69">
        <f>Assumptions!$C$14*C824+Assumptions!$C$15*B824+Assumptions!$C$16*D824</f>
        <v>7.7578561566156064E-3</v>
      </c>
    </row>
    <row r="825" spans="1:5" x14ac:dyDescent="0.25">
      <c r="A825" s="63">
        <f>'Daily Prices'!A825</f>
        <v>43341</v>
      </c>
      <c r="B825" s="36">
        <f>'Daily Prices'!B825/'Daily Prices'!B824-1</f>
        <v>-4.4656825025715108E-3</v>
      </c>
      <c r="C825" s="36">
        <f>'Daily Prices'!C825/'Daily Prices'!C824-1</f>
        <v>-4.7635449482408276E-4</v>
      </c>
      <c r="D825" s="36">
        <f>'Daily Prices'!D825/'Daily Prices'!D824-1</f>
        <v>8.4857123444703753E-4</v>
      </c>
      <c r="E825" s="36">
        <f>Assumptions!$C$14*C825+Assumptions!$C$15*B825+Assumptions!$C$16*D825</f>
        <v>-1.2756751783669753E-3</v>
      </c>
    </row>
    <row r="826" spans="1:5" x14ac:dyDescent="0.25">
      <c r="A826" s="60">
        <f>'Daily Prices'!A826</f>
        <v>43342</v>
      </c>
      <c r="B826" s="69">
        <f>'Daily Prices'!B826/'Daily Prices'!B825-1</f>
        <v>-8.4781807574996204E-4</v>
      </c>
      <c r="C826" s="69">
        <f>'Daily Prices'!C826/'Daily Prices'!C825-1</f>
        <v>6.4847109517462975E-4</v>
      </c>
      <c r="D826" s="69">
        <f>'Daily Prices'!D826/'Daily Prices'!D825-1</f>
        <v>3.677394567393355E-3</v>
      </c>
      <c r="E826" s="69">
        <f>Assumptions!$C$14*C826+Assumptions!$C$15*B826+Assumptions!$C$16*D826</f>
        <v>1.1082613855628698E-3</v>
      </c>
    </row>
    <row r="827" spans="1:5" x14ac:dyDescent="0.25">
      <c r="A827" s="63">
        <f>'Daily Prices'!A827</f>
        <v>43343</v>
      </c>
      <c r="B827" s="36">
        <f>'Daily Prices'!B827/'Daily Prices'!B826-1</f>
        <v>-1.1638636240278721E-3</v>
      </c>
      <c r="C827" s="36">
        <f>'Daily Prices'!C827/'Daily Prices'!C826-1</f>
        <v>2.5683191845784492E-3</v>
      </c>
      <c r="D827" s="36">
        <f>'Daily Prices'!D827/'Daily Prices'!D826-1</f>
        <v>2.9602063078153495E-3</v>
      </c>
      <c r="E827" s="36">
        <f>Assumptions!$C$14*C827+Assumptions!$C$15*B827+Assumptions!$C$16*D827</f>
        <v>1.566230478967623E-3</v>
      </c>
    </row>
    <row r="828" spans="1:5" x14ac:dyDescent="0.25">
      <c r="A828" s="60">
        <f>'Daily Prices'!A828</f>
        <v>43346</v>
      </c>
      <c r="B828" s="69">
        <f>'Daily Prices'!B828/'Daily Prices'!B827-1</f>
        <v>-8.6052373562786055E-3</v>
      </c>
      <c r="C828" s="69">
        <f>'Daily Prices'!C828/'Daily Prices'!C827-1</f>
        <v>2.369864579503167E-3</v>
      </c>
      <c r="D828" s="69">
        <f>'Daily Prices'!D828/'Daily Prices'!D827-1</f>
        <v>-2.3166700864632794E-2</v>
      </c>
      <c r="E828" s="69">
        <f>Assumptions!$C$14*C828+Assumptions!$C$15*B828+Assumptions!$C$16*D828</f>
        <v>-8.5836356344721528E-3</v>
      </c>
    </row>
    <row r="829" spans="1:5" x14ac:dyDescent="0.25">
      <c r="A829" s="63">
        <f>'Daily Prices'!A829</f>
        <v>43347</v>
      </c>
      <c r="B829" s="36">
        <f>'Daily Prices'!B829/'Daily Prices'!B828-1</f>
        <v>-4.0352344351141101E-3</v>
      </c>
      <c r="C829" s="36">
        <f>'Daily Prices'!C829/'Daily Prices'!C828-1</f>
        <v>-5.0312854305576415E-3</v>
      </c>
      <c r="D829" s="36">
        <f>'Daily Prices'!D829/'Daily Prices'!D828-1</f>
        <v>-2.3166700864631906E-2</v>
      </c>
      <c r="E829" s="36">
        <f>Assumptions!$C$14*C829+Assumptions!$C$15*B829+Assumptions!$C$16*D829</f>
        <v>-1.0173094762146862E-2</v>
      </c>
    </row>
    <row r="830" spans="1:5" x14ac:dyDescent="0.25">
      <c r="A830" s="60">
        <f>'Daily Prices'!A830</f>
        <v>43348</v>
      </c>
      <c r="B830" s="69">
        <f>'Daily Prices'!B830/'Daily Prices'!B829-1</f>
        <v>-3.6587424052464401E-3</v>
      </c>
      <c r="C830" s="69">
        <f>'Daily Prices'!C830/'Daily Prices'!C829-1</f>
        <v>7.4893079647395666E-3</v>
      </c>
      <c r="D830" s="69">
        <f>'Daily Prices'!D830/'Daily Prices'!D829-1</f>
        <v>-2.3166700864633349E-2</v>
      </c>
      <c r="E830" s="69">
        <f>Assumptions!$C$14*C830+Assumptions!$C$15*B830+Assumptions!$C$16*D830</f>
        <v>-5.0519097950681097E-3</v>
      </c>
    </row>
    <row r="831" spans="1:5" x14ac:dyDescent="0.25">
      <c r="A831" s="63">
        <f>'Daily Prices'!A831</f>
        <v>43350</v>
      </c>
      <c r="B831" s="36">
        <f>'Daily Prices'!B831/'Daily Prices'!B830-1</f>
        <v>9.7718704487390617E-3</v>
      </c>
      <c r="C831" s="36">
        <f>'Daily Prices'!C831/'Daily Prices'!C830-1</f>
        <v>8.1116286805367199E-3</v>
      </c>
      <c r="D831" s="36">
        <f>'Daily Prices'!D831/'Daily Prices'!D830-1</f>
        <v>-1.1491759386268452E-3</v>
      </c>
      <c r="E831" s="36">
        <f>Assumptions!$C$14*C831+Assumptions!$C$15*B831+Assumptions!$C$16*D831</f>
        <v>5.8314598252483529E-3</v>
      </c>
    </row>
    <row r="832" spans="1:5" x14ac:dyDescent="0.25">
      <c r="A832" s="60">
        <f>'Daily Prices'!A832</f>
        <v>43353</v>
      </c>
      <c r="B832" s="69">
        <f>'Daily Prices'!B832/'Daily Prices'!B831-1</f>
        <v>-1.2181614813510544E-2</v>
      </c>
      <c r="C832" s="69">
        <f>'Daily Prices'!C832/'Daily Prices'!C831-1</f>
        <v>6.1915214781809169E-3</v>
      </c>
      <c r="D832" s="69">
        <f>'Daily Prices'!D832/'Daily Prices'!D831-1</f>
        <v>-1.1491759386281775E-3</v>
      </c>
      <c r="E832" s="69">
        <f>Assumptions!$C$14*C832+Assumptions!$C$15*B832+Assumptions!$C$16*D832</f>
        <v>-1.5226286343692495E-3</v>
      </c>
    </row>
    <row r="833" spans="1:5" x14ac:dyDescent="0.25">
      <c r="A833" s="63">
        <f>'Daily Prices'!A833</f>
        <v>43354</v>
      </c>
      <c r="B833" s="36">
        <f>'Daily Prices'!B833/'Daily Prices'!B832-1</f>
        <v>-1.3423282475660048E-2</v>
      </c>
      <c r="C833" s="36">
        <f>'Daily Prices'!C833/'Daily Prices'!C832-1</f>
        <v>-5.5040211640325909E-3</v>
      </c>
      <c r="D833" s="36">
        <f>'Daily Prices'!D833/'Daily Prices'!D832-1</f>
        <v>-1.1491759386265121E-3</v>
      </c>
      <c r="E833" s="36">
        <f>Assumptions!$C$14*C833+Assumptions!$C$15*B833+Assumptions!$C$16*D833</f>
        <v>-6.5733459898990034E-3</v>
      </c>
    </row>
    <row r="834" spans="1:5" x14ac:dyDescent="0.25">
      <c r="A834" s="60">
        <f>'Daily Prices'!A834</f>
        <v>43357</v>
      </c>
      <c r="B834" s="69">
        <f>'Daily Prices'!B834/'Daily Prices'!B833-1</f>
        <v>1.8108883164814182E-2</v>
      </c>
      <c r="C834" s="69">
        <f>'Daily Prices'!C834/'Daily Prices'!C833-1</f>
        <v>1.1934532351665084E-3</v>
      </c>
      <c r="D834" s="69">
        <f>'Daily Prices'!D834/'Daily Prices'!D833-1</f>
        <v>2.5077146718248899E-2</v>
      </c>
      <c r="E834" s="69">
        <f>Assumptions!$C$14*C834+Assumptions!$C$15*B834+Assumptions!$C$16*D834</f>
        <v>1.3433190258985527E-2</v>
      </c>
    </row>
    <row r="835" spans="1:5" x14ac:dyDescent="0.25">
      <c r="A835" s="63">
        <f>'Daily Prices'!A835</f>
        <v>43360</v>
      </c>
      <c r="B835" s="36">
        <f>'Daily Prices'!B835/'Daily Prices'!B834-1</f>
        <v>-1.3261263134460299E-2</v>
      </c>
      <c r="C835" s="36">
        <f>'Daily Prices'!C835/'Daily Prices'!C834-1</f>
        <v>6.9287646073763476E-3</v>
      </c>
      <c r="D835" s="36">
        <f>'Daily Prices'!D835/'Daily Prices'!D834-1</f>
        <v>2.5077146718248455E-2</v>
      </c>
      <c r="E835" s="36">
        <f>Assumptions!$C$14*C835+Assumptions!$C$15*B835+Assumptions!$C$16*D835</f>
        <v>6.3162709180869855E-3</v>
      </c>
    </row>
    <row r="836" spans="1:5" x14ac:dyDescent="0.25">
      <c r="A836" s="60">
        <f>'Daily Prices'!A836</f>
        <v>43361</v>
      </c>
      <c r="B836" s="69">
        <f>'Daily Prices'!B836/'Daily Prices'!B835-1</f>
        <v>-7.8445124198129879E-3</v>
      </c>
      <c r="C836" s="69">
        <f>'Daily Prices'!C836/'Daily Prices'!C835-1</f>
        <v>2.4588436544119574E-3</v>
      </c>
      <c r="D836" s="69">
        <f>'Daily Prices'!D836/'Daily Prices'!D835-1</f>
        <v>-2.0645168877599041E-2</v>
      </c>
      <c r="E836" s="69">
        <f>Assumptions!$C$14*C836+Assumptions!$C$15*B836+Assumptions!$C$16*D836</f>
        <v>-7.5633669274588261E-3</v>
      </c>
    </row>
    <row r="837" spans="1:5" x14ac:dyDescent="0.25">
      <c r="A837" s="63">
        <f>'Daily Prices'!A837</f>
        <v>43362</v>
      </c>
      <c r="B837" s="36">
        <f>'Daily Prices'!B837/'Daily Prices'!B836-1</f>
        <v>-4.5440320594936079E-3</v>
      </c>
      <c r="C837" s="36">
        <f>'Daily Prices'!C837/'Daily Prices'!C836-1</f>
        <v>-5.6125988185036224E-3</v>
      </c>
      <c r="D837" s="36">
        <f>'Daily Prices'!D837/'Daily Prices'!D836-1</f>
        <v>-1.0522176124116989E-3</v>
      </c>
      <c r="E837" s="36">
        <f>Assumptions!$C$14*C837+Assumptions!$C$15*B837+Assumptions!$C$16*D837</f>
        <v>-3.9239144289730417E-3</v>
      </c>
    </row>
    <row r="838" spans="1:5" x14ac:dyDescent="0.25">
      <c r="A838" s="60">
        <f>'Daily Prices'!A838</f>
        <v>43364</v>
      </c>
      <c r="B838" s="69">
        <f>'Daily Prices'!B838/'Daily Prices'!B837-1</f>
        <v>-7.5326188094034796E-3</v>
      </c>
      <c r="C838" s="69">
        <f>'Daily Prices'!C838/'Daily Prices'!C837-1</f>
        <v>-1.5855269797657723E-3</v>
      </c>
      <c r="D838" s="69">
        <f>'Daily Prices'!D838/'Daily Prices'!D837-1</f>
        <v>-8.9750582634997578E-3</v>
      </c>
      <c r="E838" s="69">
        <f>Assumptions!$C$14*C838+Assumptions!$C$15*B838+Assumptions!$C$16*D838</f>
        <v>-5.5865139137772791E-3</v>
      </c>
    </row>
    <row r="839" spans="1:5" x14ac:dyDescent="0.25">
      <c r="A839" s="63">
        <f>'Daily Prices'!A839</f>
        <v>43367</v>
      </c>
      <c r="B839" s="36">
        <f>'Daily Prices'!B839/'Daily Prices'!B838-1</f>
        <v>-1.4564514027621045E-2</v>
      </c>
      <c r="C839" s="36">
        <f>'Daily Prices'!C839/'Daily Prices'!C838-1</f>
        <v>1.1081465247758437E-2</v>
      </c>
      <c r="D839" s="36">
        <f>'Daily Prices'!D839/'Daily Prices'!D838-1</f>
        <v>-1.3788439786638573E-2</v>
      </c>
      <c r="E839" s="36">
        <f>Assumptions!$C$14*C839+Assumptions!$C$15*B839+Assumptions!$C$16*D839</f>
        <v>-4.0733000451745102E-3</v>
      </c>
    </row>
    <row r="840" spans="1:5" x14ac:dyDescent="0.25">
      <c r="A840" s="60">
        <f>'Daily Prices'!A840</f>
        <v>43368</v>
      </c>
      <c r="B840" s="69">
        <f>'Daily Prices'!B840/'Daily Prices'!B839-1</f>
        <v>9.5590086439836242E-3</v>
      </c>
      <c r="C840" s="69">
        <f>'Daily Prices'!C840/'Daily Prices'!C839-1</f>
        <v>-2.4557083435191585E-3</v>
      </c>
      <c r="D840" s="69">
        <f>'Daily Prices'!D840/'Daily Prices'!D839-1</f>
        <v>6.1557951184114668E-3</v>
      </c>
      <c r="E840" s="69">
        <f>Assumptions!$C$14*C840+Assumptions!$C$15*B840+Assumptions!$C$16*D840</f>
        <v>3.7321577913108635E-3</v>
      </c>
    </row>
    <row r="841" spans="1:5" x14ac:dyDescent="0.25">
      <c r="A841" s="63">
        <f>'Daily Prices'!A841</f>
        <v>43369</v>
      </c>
      <c r="B841" s="36">
        <f>'Daily Prices'!B841/'Daily Prices'!B840-1</f>
        <v>-2.9954660120058429E-3</v>
      </c>
      <c r="C841" s="36">
        <f>'Daily Prices'!C841/'Daily Prices'!C840-1</f>
        <v>-8.4239868190868483E-3</v>
      </c>
      <c r="D841" s="36">
        <f>'Daily Prices'!D841/'Daily Prices'!D840-1</f>
        <v>-4.4159352614725478E-4</v>
      </c>
      <c r="E841" s="36">
        <f>Assumptions!$C$14*C841+Assumptions!$C$15*B841+Assumptions!$C$16*D841</f>
        <v>-4.400712589080669E-3</v>
      </c>
    </row>
    <row r="842" spans="1:5" x14ac:dyDescent="0.25">
      <c r="A842" s="60">
        <f>'Daily Prices'!A842</f>
        <v>43370</v>
      </c>
      <c r="B842" s="69">
        <f>'Daily Prices'!B842/'Daily Prices'!B841-1</f>
        <v>-5.9684305326406228E-3</v>
      </c>
      <c r="C842" s="69">
        <f>'Daily Prices'!C842/'Daily Prices'!C841-1</f>
        <v>-7.2299315775097295E-3</v>
      </c>
      <c r="D842" s="69">
        <f>'Daily Prices'!D842/'Daily Prices'!D841-1</f>
        <v>-8.8632885888598745E-3</v>
      </c>
      <c r="E842" s="69">
        <f>Assumptions!$C$14*C842+Assumptions!$C$15*B842+Assumptions!$C$16*D842</f>
        <v>-7.3414883674540405E-3</v>
      </c>
    </row>
    <row r="843" spans="1:5" x14ac:dyDescent="0.25">
      <c r="A843" s="63">
        <f>'Daily Prices'!A843</f>
        <v>43371</v>
      </c>
      <c r="B843" s="36">
        <f>'Daily Prices'!B843/'Daily Prices'!B842-1</f>
        <v>-2.6712241463465736E-3</v>
      </c>
      <c r="C843" s="36">
        <f>'Daily Prices'!C843/'Daily Prices'!C842-1</f>
        <v>1.0707529067708332E-3</v>
      </c>
      <c r="D843" s="36">
        <f>'Daily Prices'!D843/'Daily Prices'!D842-1</f>
        <v>-9.4083388729426787E-3</v>
      </c>
      <c r="E843" s="36">
        <f>Assumptions!$C$14*C843+Assumptions!$C$15*B843+Assumptions!$C$16*D843</f>
        <v>-3.1955677430784424E-3</v>
      </c>
    </row>
    <row r="844" spans="1:5" x14ac:dyDescent="0.25">
      <c r="A844" s="60">
        <f>'Daily Prices'!A844</f>
        <v>43374</v>
      </c>
      <c r="B844" s="69">
        <f>'Daily Prices'!B844/'Daily Prices'!B843-1</f>
        <v>8.2534806777461167E-3</v>
      </c>
      <c r="C844" s="69">
        <f>'Daily Prices'!C844/'Daily Prices'!C843-1</f>
        <v>1.0820068499933999E-2</v>
      </c>
      <c r="D844" s="69">
        <f>'Daily Prices'!D844/'Daily Prices'!D843-1</f>
        <v>-6.307837063109778E-4</v>
      </c>
      <c r="E844" s="69">
        <f>Assumptions!$C$14*C844+Assumptions!$C$15*B844+Assumptions!$C$16*D844</f>
        <v>6.6148364914041411E-3</v>
      </c>
    </row>
    <row r="845" spans="1:5" x14ac:dyDescent="0.25">
      <c r="A845" s="63">
        <f>'Daily Prices'!A845</f>
        <v>43377</v>
      </c>
      <c r="B845" s="36">
        <f>'Daily Prices'!B845/'Daily Prices'!B844-1</f>
        <v>-3.7150928075071588E-2</v>
      </c>
      <c r="C845" s="36">
        <f>'Daily Prices'!C845/'Daily Prices'!C844-1</f>
        <v>2.0977789702267158E-2</v>
      </c>
      <c r="D845" s="36">
        <f>'Daily Prices'!D845/'Daily Prices'!D844-1</f>
        <v>-6.3078370631219904E-4</v>
      </c>
      <c r="E845" s="36">
        <f>Assumptions!$C$14*C845+Assumptions!$C$15*B845+Assumptions!$C$16*D845</f>
        <v>-2.9433976535082713E-3</v>
      </c>
    </row>
    <row r="846" spans="1:5" x14ac:dyDescent="0.25">
      <c r="A846" s="60">
        <f>'Daily Prices'!A846</f>
        <v>43378</v>
      </c>
      <c r="B846" s="69">
        <f>'Daily Prices'!B846/'Daily Prices'!B845-1</f>
        <v>-2.2524564135168568E-2</v>
      </c>
      <c r="C846" s="69">
        <f>'Daily Prices'!C846/'Daily Prices'!C845-1</f>
        <v>4.6256824088062309E-3</v>
      </c>
      <c r="D846" s="69">
        <f>'Daily Prices'!D846/'Daily Prices'!D845-1</f>
        <v>5.1383503962110222E-3</v>
      </c>
      <c r="E846" s="69">
        <f>Assumptions!$C$14*C846+Assumptions!$C$15*B846+Assumptions!$C$16*D846</f>
        <v>-3.3655911581647706E-3</v>
      </c>
    </row>
    <row r="847" spans="1:5" x14ac:dyDescent="0.25">
      <c r="A847" s="63">
        <f>'Daily Prices'!A847</f>
        <v>43381</v>
      </c>
      <c r="B847" s="36">
        <f>'Daily Prices'!B847/'Daily Prices'!B846-1</f>
        <v>2.83299963143957E-3</v>
      </c>
      <c r="C847" s="36">
        <f>'Daily Prices'!C847/'Daily Prices'!C846-1</f>
        <v>-1.6391087433689222E-2</v>
      </c>
      <c r="D847" s="36">
        <f>'Daily Prices'!D847/'Daily Prices'!D846-1</f>
        <v>3.9646559037886275E-2</v>
      </c>
      <c r="E847" s="36">
        <f>Assumptions!$C$14*C847+Assumptions!$C$15*B847+Assumptions!$C$16*D847</f>
        <v>6.1874326273220655E-3</v>
      </c>
    </row>
    <row r="848" spans="1:5" x14ac:dyDescent="0.25">
      <c r="A848" s="60">
        <f>'Daily Prices'!A848</f>
        <v>43382</v>
      </c>
      <c r="B848" s="69">
        <f>'Daily Prices'!B848/'Daily Prices'!B847-1</f>
        <v>-5.0736227888651397E-3</v>
      </c>
      <c r="C848" s="69">
        <f>'Daily Prices'!C848/'Daily Prices'!C847-1</f>
        <v>4.4011724468306923E-4</v>
      </c>
      <c r="D848" s="69">
        <f>'Daily Prices'!D848/'Daily Prices'!D847-1</f>
        <v>-3.2915593479165617E-2</v>
      </c>
      <c r="E848" s="69">
        <f>Assumptions!$C$14*C848+Assumptions!$C$15*B848+Assumptions!$C$16*D848</f>
        <v>-1.1220717982535999E-2</v>
      </c>
    </row>
    <row r="849" spans="1:5" x14ac:dyDescent="0.25">
      <c r="A849" s="63">
        <f>'Daily Prices'!A849</f>
        <v>43383</v>
      </c>
      <c r="B849" s="36">
        <f>'Daily Prices'!B849/'Daily Prices'!B848-1</f>
        <v>1.3452686003602832E-2</v>
      </c>
      <c r="C849" s="36">
        <f>'Daily Prices'!C849/'Daily Prices'!C848-1</f>
        <v>3.9590850544426459E-3</v>
      </c>
      <c r="D849" s="36">
        <f>'Daily Prices'!D849/'Daily Prices'!D848-1</f>
        <v>-3.291559347916595E-2</v>
      </c>
      <c r="E849" s="36">
        <f>Assumptions!$C$14*C849+Assumptions!$C$15*B849+Assumptions!$C$16*D849</f>
        <v>-4.2552382208918774E-3</v>
      </c>
    </row>
    <row r="850" spans="1:5" x14ac:dyDescent="0.25">
      <c r="A850" s="60">
        <f>'Daily Prices'!A850</f>
        <v>43385</v>
      </c>
      <c r="B850" s="69">
        <f>'Daily Prices'!B850/'Daily Prices'!B849-1</f>
        <v>-7.8565307159850217E-4</v>
      </c>
      <c r="C850" s="69">
        <f>'Daily Prices'!C850/'Daily Prices'!C849-1</f>
        <v>1.8430565493640749E-2</v>
      </c>
      <c r="D850" s="69">
        <f>'Daily Prices'!D850/'Daily Prices'!D849-1</f>
        <v>-1.6110816898172731E-3</v>
      </c>
      <c r="E850" s="69">
        <f>Assumptions!$C$14*C850+Assumptions!$C$15*B850+Assumptions!$C$16*D850</f>
        <v>6.6532057690315673E-3</v>
      </c>
    </row>
    <row r="851" spans="1:5" x14ac:dyDescent="0.25">
      <c r="A851" s="63">
        <f>'Daily Prices'!A851</f>
        <v>43388</v>
      </c>
      <c r="B851" s="36">
        <f>'Daily Prices'!B851/'Daily Prices'!B850-1</f>
        <v>3.7865374084673498E-3</v>
      </c>
      <c r="C851" s="36">
        <f>'Daily Prices'!C851/'Daily Prices'!C850-1</f>
        <v>9.2590243072923073E-3</v>
      </c>
      <c r="D851" s="36">
        <f>'Daily Prices'!D851/'Daily Prices'!D850-1</f>
        <v>7.4453025892395885E-4</v>
      </c>
      <c r="E851" s="36">
        <f>Assumptions!$C$14*C851+Assumptions!$C$15*B851+Assumptions!$C$16*D851</f>
        <v>5.0629300231343159E-3</v>
      </c>
    </row>
    <row r="852" spans="1:5" x14ac:dyDescent="0.25">
      <c r="A852" s="60">
        <f>'Daily Prices'!A852</f>
        <v>43389</v>
      </c>
      <c r="B852" s="69">
        <f>'Daily Prices'!B852/'Daily Prices'!B851-1</f>
        <v>8.5294463517959773E-3</v>
      </c>
      <c r="C852" s="69">
        <f>'Daily Prices'!C852/'Daily Prices'!C851-1</f>
        <v>-5.7754974012750315E-3</v>
      </c>
      <c r="D852" s="69">
        <f>'Daily Prices'!D852/'Daily Prices'!D851-1</f>
        <v>1.0904202668096996E-2</v>
      </c>
      <c r="E852" s="69">
        <f>Assumptions!$C$14*C852+Assumptions!$C$15*B852+Assumptions!$C$16*D852</f>
        <v>3.5198957454578793E-3</v>
      </c>
    </row>
    <row r="853" spans="1:5" x14ac:dyDescent="0.25">
      <c r="A853" s="63">
        <f>'Daily Prices'!A853</f>
        <v>43390</v>
      </c>
      <c r="B853" s="36">
        <f>'Daily Prices'!B853/'Daily Prices'!B852-1</f>
        <v>-1.0889448070784624E-2</v>
      </c>
      <c r="C853" s="36">
        <f>'Daily Prices'!C853/'Daily Prices'!C852-1</f>
        <v>1.3830801494196798E-4</v>
      </c>
      <c r="D853" s="36">
        <f>'Daily Prices'!D853/'Daily Prices'!D852-1</f>
        <v>-1.5778734479480194E-2</v>
      </c>
      <c r="E853" s="36">
        <f>Assumptions!$C$14*C853+Assumptions!$C$15*B853+Assumptions!$C$16*D853</f>
        <v>-7.9451315591026576E-3</v>
      </c>
    </row>
    <row r="854" spans="1:5" x14ac:dyDescent="0.25">
      <c r="A854" s="60">
        <f>'Daily Prices'!A854</f>
        <v>43392</v>
      </c>
      <c r="B854" s="69">
        <f>'Daily Prices'!B854/'Daily Prices'!B853-1</f>
        <v>-1.3339724056472324E-2</v>
      </c>
      <c r="C854" s="69">
        <f>'Daily Prices'!C854/'Daily Prices'!C853-1</f>
        <v>-7.7628084953040855E-5</v>
      </c>
      <c r="D854" s="69">
        <f>'Daily Prices'!D854/'Daily Prices'!D853-1</f>
        <v>-8.2685738033995149E-3</v>
      </c>
      <c r="E854" s="69">
        <f>Assumptions!$C$14*C854+Assumptions!$C$15*B854+Assumptions!$C$16*D854</f>
        <v>-6.5135405919427673E-3</v>
      </c>
    </row>
    <row r="855" spans="1:5" x14ac:dyDescent="0.25">
      <c r="A855" s="63">
        <f>'Daily Prices'!A855</f>
        <v>43395</v>
      </c>
      <c r="B855" s="36">
        <f>'Daily Prices'!B855/'Daily Prices'!B854-1</f>
        <v>-5.2818496993934927E-3</v>
      </c>
      <c r="C855" s="36">
        <f>'Daily Prices'!C855/'Daily Prices'!C854-1</f>
        <v>-1.4225896410596794E-3</v>
      </c>
      <c r="D855" s="36">
        <f>'Daily Prices'!D855/'Daily Prices'!D854-1</f>
        <v>-2.2684248847179012E-3</v>
      </c>
      <c r="E855" s="36">
        <f>Assumptions!$C$14*C855+Assumptions!$C$15*B855+Assumptions!$C$16*D855</f>
        <v>-2.8341182316572898E-3</v>
      </c>
    </row>
    <row r="856" spans="1:5" x14ac:dyDescent="0.25">
      <c r="A856" s="60">
        <f>'Daily Prices'!A856</f>
        <v>43396</v>
      </c>
      <c r="B856" s="69">
        <f>'Daily Prices'!B856/'Daily Prices'!B855-1</f>
        <v>-8.412339699739535E-3</v>
      </c>
      <c r="C856" s="69">
        <f>'Daily Prices'!C856/'Daily Prices'!C855-1</f>
        <v>7.4474989970942929E-3</v>
      </c>
      <c r="D856" s="69">
        <f>'Daily Prices'!D856/'Daily Prices'!D855-1</f>
        <v>-1.1513862041229395E-2</v>
      </c>
      <c r="E856" s="69">
        <f>Assumptions!$C$14*C856+Assumptions!$C$15*B856+Assumptions!$C$16*D856</f>
        <v>-2.9988609234529611E-3</v>
      </c>
    </row>
    <row r="857" spans="1:5" x14ac:dyDescent="0.25">
      <c r="A857" s="63">
        <f>'Daily Prices'!A857</f>
        <v>43397</v>
      </c>
      <c r="B857" s="36">
        <f>'Daily Prices'!B857/'Daily Prices'!B856-1</f>
        <v>5.5168473166045118E-3</v>
      </c>
      <c r="C857" s="36">
        <f>'Daily Prices'!C857/'Daily Prices'!C856-1</f>
        <v>-6.1598186020237478E-3</v>
      </c>
      <c r="D857" s="36">
        <f>'Daily Prices'!D857/'Daily Prices'!D856-1</f>
        <v>2.5412272700426897E-3</v>
      </c>
      <c r="E857" s="36">
        <f>Assumptions!$C$14*C857+Assumptions!$C$15*B857+Assumptions!$C$16*D857</f>
        <v>-4.6505064815339039E-5</v>
      </c>
    </row>
    <row r="858" spans="1:5" x14ac:dyDescent="0.25">
      <c r="A858" s="60">
        <f>'Daily Prices'!A858</f>
        <v>43398</v>
      </c>
      <c r="B858" s="69">
        <f>'Daily Prices'!B858/'Daily Prices'!B857-1</f>
        <v>-1.010373168447054E-2</v>
      </c>
      <c r="C858" s="69">
        <f>'Daily Prices'!C858/'Daily Prices'!C857-1</f>
        <v>-1.5529657256818652E-6</v>
      </c>
      <c r="D858" s="69">
        <f>'Daily Prices'!D858/'Daily Prices'!D857-1</f>
        <v>-1.0553152772800334E-2</v>
      </c>
      <c r="E858" s="69">
        <f>Assumptions!$C$14*C858+Assumptions!$C$15*B858+Assumptions!$C$16*D858</f>
        <v>-6.1976865234715352E-3</v>
      </c>
    </row>
    <row r="859" spans="1:5" x14ac:dyDescent="0.25">
      <c r="A859" s="63">
        <f>'Daily Prices'!A859</f>
        <v>43399</v>
      </c>
      <c r="B859" s="36">
        <f>'Daily Prices'!B859/'Daily Prices'!B858-1</f>
        <v>-1.011514068380337E-2</v>
      </c>
      <c r="C859" s="36">
        <f>'Daily Prices'!C859/'Daily Prices'!C858-1</f>
        <v>1.0956190214173045E-3</v>
      </c>
      <c r="D859" s="36">
        <f>'Daily Prices'!D859/'Daily Prices'!D858-1</f>
        <v>-6.056416295100675E-3</v>
      </c>
      <c r="E859" s="36">
        <f>Assumptions!$C$14*C859+Assumptions!$C$15*B859+Assumptions!$C$16*D859</f>
        <v>-4.4132194851042913E-3</v>
      </c>
    </row>
    <row r="860" spans="1:5" x14ac:dyDescent="0.25">
      <c r="A860" s="60">
        <f>'Daily Prices'!A860</f>
        <v>43402</v>
      </c>
      <c r="B860" s="69">
        <f>'Daily Prices'!B860/'Daily Prices'!B859-1</f>
        <v>2.1532379530491141E-2</v>
      </c>
      <c r="C860" s="69">
        <f>'Daily Prices'!C860/'Daily Prices'!C859-1</f>
        <v>2.8605391854876761E-3</v>
      </c>
      <c r="D860" s="69">
        <f>'Daily Prices'!D860/'Daily Prices'!D859-1</f>
        <v>4.4365426149693965E-2</v>
      </c>
      <c r="E860" s="69">
        <f>Assumptions!$C$14*C860+Assumptions!$C$15*B860+Assumptions!$C$16*D860</f>
        <v>2.0913557378250604E-2</v>
      </c>
    </row>
    <row r="861" spans="1:5" x14ac:dyDescent="0.25">
      <c r="A861" s="63">
        <f>'Daily Prices'!A861</f>
        <v>43403</v>
      </c>
      <c r="B861" s="36">
        <f>'Daily Prices'!B861/'Daily Prices'!B860-1</f>
        <v>-5.174154763791905E-3</v>
      </c>
      <c r="C861" s="36">
        <f>'Daily Prices'!C861/'Daily Prices'!C860-1</f>
        <v>-2.7626629047406981E-3</v>
      </c>
      <c r="D861" s="36">
        <f>'Daily Prices'!D861/'Daily Prices'!D860-1</f>
        <v>1.4371089573950169E-3</v>
      </c>
      <c r="E861" s="36">
        <f>Assumptions!$C$14*C861+Assumptions!$C$15*B861+Assumptions!$C$16*D861</f>
        <v>-2.2261789038153456E-3</v>
      </c>
    </row>
    <row r="862" spans="1:5" x14ac:dyDescent="0.25">
      <c r="A862" s="60">
        <f>'Daily Prices'!A862</f>
        <v>43404</v>
      </c>
      <c r="B862" s="69">
        <f>'Daily Prices'!B862/'Daily Prices'!B861-1</f>
        <v>1.6255580737496889E-2</v>
      </c>
      <c r="C862" s="69">
        <f>'Daily Prices'!C862/'Daily Prices'!C861-1</f>
        <v>-3.0761103535230649E-3</v>
      </c>
      <c r="D862" s="69">
        <f>'Daily Prices'!D862/'Daily Prices'!D861-1</f>
        <v>1.9201305860622186E-2</v>
      </c>
      <c r="E862" s="69">
        <f>Assumptions!$C$14*C862+Assumptions!$C$15*B862+Assumptions!$C$16*D862</f>
        <v>9.4066218380264958E-3</v>
      </c>
    </row>
    <row r="863" spans="1:5" x14ac:dyDescent="0.25">
      <c r="A863" s="63">
        <f>'Daily Prices'!A863</f>
        <v>43405</v>
      </c>
      <c r="B863" s="36">
        <f>'Daily Prices'!B863/'Daily Prices'!B862-1</f>
        <v>-2.9266550626350085E-4</v>
      </c>
      <c r="C863" s="36">
        <f>'Daily Prices'!C863/'Daily Prices'!C862-1</f>
        <v>6.788235503336626E-4</v>
      </c>
      <c r="D863" s="36">
        <f>'Daily Prices'!D863/'Daily Prices'!D862-1</f>
        <v>7.2068674698511082E-3</v>
      </c>
      <c r="E863" s="36">
        <f>Assumptions!$C$14*C863+Assumptions!$C$15*B863+Assumptions!$C$16*D863</f>
        <v>2.3457900092097471E-3</v>
      </c>
    </row>
    <row r="864" spans="1:5" x14ac:dyDescent="0.25">
      <c r="A864" s="60">
        <f>'Daily Prices'!A864</f>
        <v>43409</v>
      </c>
      <c r="B864" s="69">
        <f>'Daily Prices'!B864/'Daily Prices'!B863-1</f>
        <v>1.5071748726546819E-2</v>
      </c>
      <c r="C864" s="69">
        <f>'Daily Prices'!C864/'Daily Prices'!C863-1</f>
        <v>-1.3660552810360604E-3</v>
      </c>
      <c r="D864" s="69">
        <f>'Daily Prices'!D864/'Daily Prices'!D863-1</f>
        <v>7.2068674698511082E-3</v>
      </c>
      <c r="E864" s="69">
        <f>Assumptions!$C$14*C864+Assumptions!$C$15*B864+Assumptions!$C$16*D864</f>
        <v>6.1371627465049532E-3</v>
      </c>
    </row>
    <row r="865" spans="1:5" x14ac:dyDescent="0.25">
      <c r="A865" s="63">
        <f>'Daily Prices'!A865</f>
        <v>43410</v>
      </c>
      <c r="B865" s="36">
        <f>'Daily Prices'!B865/'Daily Prices'!B864-1</f>
        <v>1.1727874402163163E-3</v>
      </c>
      <c r="C865" s="36">
        <f>'Daily Prices'!C865/'Daily Prices'!C864-1</f>
        <v>2.8748645421439178E-4</v>
      </c>
      <c r="D865" s="36">
        <f>'Daily Prices'!D865/'Daily Prices'!D864-1</f>
        <v>-1.8915596095936515E-2</v>
      </c>
      <c r="E865" s="36">
        <f>Assumptions!$C$14*C865+Assumptions!$C$15*B865+Assumptions!$C$16*D865</f>
        <v>-5.2078480150303027E-3</v>
      </c>
    </row>
    <row r="866" spans="1:5" x14ac:dyDescent="0.25">
      <c r="A866" s="60">
        <f>'Daily Prices'!A866</f>
        <v>43411</v>
      </c>
      <c r="B866" s="69">
        <f>'Daily Prices'!B866/'Daily Prices'!B865-1</f>
        <v>7.0236234603939796E-3</v>
      </c>
      <c r="C866" s="69">
        <f>'Daily Prices'!C866/'Daily Prices'!C865-1</f>
        <v>-1.0973600763059088E-2</v>
      </c>
      <c r="D866" s="69">
        <f>'Daily Prices'!D866/'Daily Prices'!D865-1</f>
        <v>-2.0299751879722994E-2</v>
      </c>
      <c r="E866" s="69">
        <f>Assumptions!$C$14*C866+Assumptions!$C$15*B866+Assumptions!$C$16*D866</f>
        <v>-8.3722788310223398E-3</v>
      </c>
    </row>
    <row r="867" spans="1:5" x14ac:dyDescent="0.25">
      <c r="A867" s="63">
        <f>'Daily Prices'!A867</f>
        <v>43413</v>
      </c>
      <c r="B867" s="36">
        <f>'Daily Prices'!B867/'Daily Prices'!B866-1</f>
        <v>-2.2456075428347599E-3</v>
      </c>
      <c r="C867" s="36">
        <f>'Daily Prices'!C867/'Daily Prices'!C866-1</f>
        <v>-1.0860297092511129E-2</v>
      </c>
      <c r="D867" s="36">
        <f>'Daily Prices'!D867/'Daily Prices'!D866-1</f>
        <v>4.9114879529785771E-3</v>
      </c>
      <c r="E867" s="36">
        <f>Assumptions!$C$14*C867+Assumptions!$C$15*B867+Assumptions!$C$16*D867</f>
        <v>-3.5443547139613072E-3</v>
      </c>
    </row>
    <row r="868" spans="1:5" x14ac:dyDescent="0.25">
      <c r="A868" s="60">
        <f>'Daily Prices'!A868</f>
        <v>43416</v>
      </c>
      <c r="B868" s="69">
        <f>'Daily Prices'!B868/'Daily Prices'!B867-1</f>
        <v>-9.8286192121120886E-3</v>
      </c>
      <c r="C868" s="69">
        <f>'Daily Prices'!C868/'Daily Prices'!C867-1</f>
        <v>-1.1299006114789956E-3</v>
      </c>
      <c r="D868" s="69">
        <f>'Daily Prices'!D868/'Daily Prices'!D867-1</f>
        <v>4.9114879529785771E-3</v>
      </c>
      <c r="E868" s="69">
        <f>Assumptions!$C$14*C868+Assumptions!$C$15*B868+Assumptions!$C$16*D868</f>
        <v>-1.9270996223316515E-3</v>
      </c>
    </row>
    <row r="869" spans="1:5" x14ac:dyDescent="0.25">
      <c r="A869" s="63">
        <f>'Daily Prices'!A869</f>
        <v>43417</v>
      </c>
      <c r="B869" s="36">
        <f>'Daily Prices'!B869/'Daily Prices'!B868-1</f>
        <v>9.522307621379289E-3</v>
      </c>
      <c r="C869" s="36">
        <f>'Daily Prices'!C869/'Daily Prices'!C868-1</f>
        <v>-9.6935258847858918E-3</v>
      </c>
      <c r="D869" s="36">
        <f>'Daily Prices'!D869/'Daily Prices'!D868-1</f>
        <v>2.524246911075112E-2</v>
      </c>
      <c r="E869" s="36">
        <f>Assumptions!$C$14*C869+Assumptions!$C$15*B869+Assumptions!$C$16*D869</f>
        <v>6.5520226657247655E-3</v>
      </c>
    </row>
    <row r="870" spans="1:5" x14ac:dyDescent="0.25">
      <c r="A870" s="60">
        <f>'Daily Prices'!A870</f>
        <v>43418</v>
      </c>
      <c r="B870" s="69">
        <f>'Daily Prices'!B870/'Daily Prices'!B869-1</f>
        <v>-7.1134906211467452E-5</v>
      </c>
      <c r="C870" s="69">
        <f>'Daily Prices'!C870/'Daily Prices'!C869-1</f>
        <v>-2.1606493207316779E-3</v>
      </c>
      <c r="D870" s="69">
        <f>'Daily Prices'!D870/'Daily Prices'!D869-1</f>
        <v>1.3916270439522371E-3</v>
      </c>
      <c r="E870" s="69">
        <f>Assumptions!$C$14*C870+Assumptions!$C$15*B870+Assumptions!$C$16*D870</f>
        <v>-4.6811208697044036E-4</v>
      </c>
    </row>
    <row r="871" spans="1:5" x14ac:dyDescent="0.25">
      <c r="A871" s="63">
        <f>'Daily Prices'!A871</f>
        <v>43419</v>
      </c>
      <c r="B871" s="36">
        <f>'Daily Prices'!B871/'Daily Prices'!B870-1</f>
        <v>3.3734572231112203E-3</v>
      </c>
      <c r="C871" s="36">
        <f>'Daily Prices'!C871/'Daily Prices'!C870-1</f>
        <v>2.6445416202682814E-3</v>
      </c>
      <c r="D871" s="36">
        <f>'Daily Prices'!D871/'Daily Prices'!D870-1</f>
        <v>4.4917969503956989E-3</v>
      </c>
      <c r="E871" s="36">
        <f>Assumptions!$C$14*C871+Assumptions!$C$15*B871+Assumptions!$C$16*D871</f>
        <v>3.4173929001593889E-3</v>
      </c>
    </row>
    <row r="872" spans="1:5" x14ac:dyDescent="0.25">
      <c r="A872" s="60">
        <f>'Daily Prices'!A872</f>
        <v>43420</v>
      </c>
      <c r="B872" s="69">
        <f>'Daily Prices'!B872/'Daily Prices'!B871-1</f>
        <v>5.5762050155783172E-3</v>
      </c>
      <c r="C872" s="69">
        <f>'Daily Prices'!C872/'Daily Prices'!C871-1</f>
        <v>7.912584561348357E-3</v>
      </c>
      <c r="D872" s="69">
        <f>'Daily Prices'!D872/'Daily Prices'!D871-1</f>
        <v>2.5333034091992168E-3</v>
      </c>
      <c r="E872" s="69">
        <f>Assumptions!$C$14*C872+Assumptions!$C$15*B872+Assumptions!$C$16*D872</f>
        <v>5.5978863519726028E-3</v>
      </c>
    </row>
    <row r="873" spans="1:5" x14ac:dyDescent="0.25">
      <c r="A873" s="63">
        <f>'Daily Prices'!A873</f>
        <v>43423</v>
      </c>
      <c r="B873" s="36">
        <f>'Daily Prices'!B873/'Daily Prices'!B872-1</f>
        <v>8.9606725411734978E-3</v>
      </c>
      <c r="C873" s="36">
        <f>'Daily Prices'!C873/'Daily Prices'!C872-1</f>
        <v>-6.4236583862476992E-3</v>
      </c>
      <c r="D873" s="36">
        <f>'Daily Prices'!D873/'Daily Prices'!D872-1</f>
        <v>3.1340944705617879E-3</v>
      </c>
      <c r="E873" s="36">
        <f>Assumptions!$C$14*C873+Assumptions!$C$15*B873+Assumptions!$C$16*D873</f>
        <v>1.0589667490215058E-3</v>
      </c>
    </row>
    <row r="874" spans="1:5" x14ac:dyDescent="0.25">
      <c r="A874" s="60">
        <f>'Daily Prices'!A874</f>
        <v>43424</v>
      </c>
      <c r="B874" s="69">
        <f>'Daily Prices'!B874/'Daily Prices'!B873-1</f>
        <v>-8.3961148157588594E-3</v>
      </c>
      <c r="C874" s="69">
        <f>'Daily Prices'!C874/'Daily Prices'!C873-1</f>
        <v>1.9468955513148867E-3</v>
      </c>
      <c r="D874" s="69">
        <f>'Daily Prices'!D874/'Daily Prices'!D873-1</f>
        <v>-1.1385973654364001E-2</v>
      </c>
      <c r="E874" s="69">
        <f>Assumptions!$C$14*C874+Assumptions!$C$15*B874+Assumptions!$C$16*D874</f>
        <v>-5.1558683205109035E-3</v>
      </c>
    </row>
    <row r="875" spans="1:5" x14ac:dyDescent="0.25">
      <c r="A875" s="63">
        <f>'Daily Prices'!A875</f>
        <v>43425</v>
      </c>
      <c r="B875" s="36">
        <f>'Daily Prices'!B875/'Daily Prices'!B874-1</f>
        <v>-7.7438701760784712E-3</v>
      </c>
      <c r="C875" s="36">
        <f>'Daily Prices'!C875/'Daily Prices'!C874-1</f>
        <v>-2.4243699133217333E-3</v>
      </c>
      <c r="D875" s="36">
        <f>'Daily Prices'!D875/'Daily Prices'!D874-1</f>
        <v>-3.7725522088757346E-3</v>
      </c>
      <c r="E875" s="36">
        <f>Assumptions!$C$14*C875+Assumptions!$C$15*B875+Assumptions!$C$16*D875</f>
        <v>-4.4246746808149547E-3</v>
      </c>
    </row>
    <row r="876" spans="1:5" x14ac:dyDescent="0.25">
      <c r="A876" s="60">
        <f>'Daily Prices'!A876</f>
        <v>43426</v>
      </c>
      <c r="B876" s="69">
        <f>'Daily Prices'!B876/'Daily Prices'!B875-1</f>
        <v>-6.2153762237286969E-3</v>
      </c>
      <c r="C876" s="69">
        <f>'Daily Prices'!C876/'Daily Prices'!C875-1</f>
        <v>-5.6112969369825905E-4</v>
      </c>
      <c r="D876" s="69">
        <f>'Daily Prices'!D876/'Daily Prices'!D875-1</f>
        <v>-8.0547912039816705E-3</v>
      </c>
      <c r="E876" s="69">
        <f>Assumptions!$C$14*C876+Assumptions!$C$15*B876+Assumptions!$C$16*D876</f>
        <v>-4.5055021057924137E-3</v>
      </c>
    </row>
    <row r="877" spans="1:5" x14ac:dyDescent="0.25">
      <c r="A877" s="63">
        <f>'Daily Prices'!A877</f>
        <v>43430</v>
      </c>
      <c r="B877" s="36">
        <f>'Daily Prices'!B877/'Daily Prices'!B876-1</f>
        <v>1.0664640425007699E-2</v>
      </c>
      <c r="C877" s="36">
        <f>'Daily Prices'!C877/'Daily Prices'!C876-1</f>
        <v>-6.6063598568023574E-3</v>
      </c>
      <c r="D877" s="36">
        <f>'Daily Prices'!D877/'Daily Prices'!D876-1</f>
        <v>5.785836435123759E-3</v>
      </c>
      <c r="E877" s="36">
        <f>Assumptions!$C$14*C877+Assumptions!$C$15*B877+Assumptions!$C$16*D877</f>
        <v>2.2925991153184941E-3</v>
      </c>
    </row>
    <row r="878" spans="1:5" x14ac:dyDescent="0.25">
      <c r="A878" s="60">
        <f>'Daily Prices'!A878</f>
        <v>43431</v>
      </c>
      <c r="B878" s="69">
        <f>'Daily Prices'!B878/'Daily Prices'!B877-1</f>
        <v>4.4990564031082148E-3</v>
      </c>
      <c r="C878" s="69">
        <f>'Daily Prices'!C878/'Daily Prices'!C877-1</f>
        <v>4.3841489787932453E-4</v>
      </c>
      <c r="D878" s="69">
        <f>'Daily Prices'!D878/'Daily Prices'!D877-1</f>
        <v>6.7699056537733338E-3</v>
      </c>
      <c r="E878" s="69">
        <f>Assumptions!$C$14*C878+Assumptions!$C$15*B878+Assumptions!$C$16*D878</f>
        <v>3.556054576216194E-3</v>
      </c>
    </row>
    <row r="879" spans="1:5" x14ac:dyDescent="0.25">
      <c r="A879" s="63">
        <f>'Daily Prices'!A879</f>
        <v>43432</v>
      </c>
      <c r="B879" s="36">
        <f>'Daily Prices'!B879/'Daily Prices'!B878-1</f>
        <v>5.7390025213202023E-3</v>
      </c>
      <c r="C879" s="36">
        <f>'Daily Prices'!C879/'Daily Prices'!C878-1</f>
        <v>-1.2465670720515076E-2</v>
      </c>
      <c r="D879" s="36">
        <f>'Daily Prices'!D879/'Daily Prices'!D878-1</f>
        <v>-2.5278238310745271E-3</v>
      </c>
      <c r="E879" s="36">
        <f>Assumptions!$C$14*C879+Assumptions!$C$15*B879+Assumptions!$C$16*D879</f>
        <v>-4.0229146811323275E-3</v>
      </c>
    </row>
    <row r="880" spans="1:5" x14ac:dyDescent="0.25">
      <c r="A880" s="60">
        <f>'Daily Prices'!A880</f>
        <v>43433</v>
      </c>
      <c r="B880" s="69">
        <f>'Daily Prices'!B880/'Daily Prices'!B879-1</f>
        <v>1.2695932883407091E-2</v>
      </c>
      <c r="C880" s="69">
        <f>'Daily Prices'!C880/'Daily Prices'!C879-1</f>
        <v>8.0867644087989632E-4</v>
      </c>
      <c r="D880" s="69">
        <f>'Daily Prices'!D880/'Daily Prices'!D879-1</f>
        <v>4.2552136823630349E-3</v>
      </c>
      <c r="E880" s="69">
        <f>Assumptions!$C$14*C880+Assumptions!$C$15*B880+Assumptions!$C$16*D880</f>
        <v>5.4088145460829962E-3</v>
      </c>
    </row>
    <row r="881" spans="1:5" x14ac:dyDescent="0.25">
      <c r="A881" s="63">
        <f>'Daily Prices'!A881</f>
        <v>43434</v>
      </c>
      <c r="B881" s="36">
        <f>'Daily Prices'!B881/'Daily Prices'!B880-1</f>
        <v>6.6048463371015664E-4</v>
      </c>
      <c r="C881" s="36">
        <f>'Daily Prices'!C881/'Daily Prices'!C880-1</f>
        <v>-7.6611426829086282E-3</v>
      </c>
      <c r="D881" s="36">
        <f>'Daily Prices'!D881/'Daily Prices'!D880-1</f>
        <v>-2.4741326653381357E-3</v>
      </c>
      <c r="E881" s="36">
        <f>Assumptions!$C$14*C881+Assumptions!$C$15*B881+Assumptions!$C$16*D881</f>
        <v>-3.6085514826518449E-3</v>
      </c>
    </row>
    <row r="882" spans="1:5" x14ac:dyDescent="0.25">
      <c r="A882" s="60">
        <f>'Daily Prices'!A882</f>
        <v>43437</v>
      </c>
      <c r="B882" s="69">
        <f>'Daily Prices'!B882/'Daily Prices'!B881-1</f>
        <v>1.2902584108547277E-3</v>
      </c>
      <c r="C882" s="69">
        <f>'Daily Prices'!C882/'Daily Prices'!C881-1</f>
        <v>2.1483587643722046E-2</v>
      </c>
      <c r="D882" s="69">
        <f>'Daily Prices'!D882/'Daily Prices'!D881-1</f>
        <v>-2.281569311462428E-2</v>
      </c>
      <c r="E882" s="69">
        <f>Assumptions!$C$14*C882+Assumptions!$C$15*B882+Assumptions!$C$16*D882</f>
        <v>2.135804646357954E-3</v>
      </c>
    </row>
    <row r="883" spans="1:5" x14ac:dyDescent="0.25">
      <c r="A883" s="63">
        <f>'Daily Prices'!A883</f>
        <v>43438</v>
      </c>
      <c r="B883" s="36">
        <f>'Daily Prices'!B883/'Daily Prices'!B882-1</f>
        <v>-2.9439033139262438E-3</v>
      </c>
      <c r="C883" s="36">
        <f>'Daily Prices'!C883/'Daily Prices'!C882-1</f>
        <v>9.5824629191763044E-3</v>
      </c>
      <c r="D883" s="36">
        <f>'Daily Prices'!D883/'Daily Prices'!D882-1</f>
        <v>1.4732201490943231E-2</v>
      </c>
      <c r="E883" s="36">
        <f>Assumptions!$C$14*C883+Assumptions!$C$15*B883+Assumptions!$C$16*D883</f>
        <v>7.3694746207756175E-3</v>
      </c>
    </row>
    <row r="884" spans="1:5" x14ac:dyDescent="0.25">
      <c r="A884" s="60">
        <f>'Daily Prices'!A884</f>
        <v>43440</v>
      </c>
      <c r="B884" s="69">
        <f>'Daily Prices'!B884/'Daily Prices'!B883-1</f>
        <v>-2.2753444025913283E-2</v>
      </c>
      <c r="C884" s="69">
        <f>'Daily Prices'!C884/'Daily Prices'!C883-1</f>
        <v>1.5841643858307553E-3</v>
      </c>
      <c r="D884" s="69">
        <f>'Daily Prices'!D884/'Daily Prices'!D883-1</f>
        <v>1.6233690287386082E-3</v>
      </c>
      <c r="E884" s="69">
        <f>Assumptions!$C$14*C884+Assumptions!$C$15*B884+Assumptions!$C$16*D884</f>
        <v>-5.7053567448200997E-3</v>
      </c>
    </row>
    <row r="885" spans="1:5" x14ac:dyDescent="0.25">
      <c r="A885" s="63">
        <f>'Daily Prices'!A885</f>
        <v>43441</v>
      </c>
      <c r="B885" s="36">
        <f>'Daily Prices'!B885/'Daily Prices'!B884-1</f>
        <v>1.0226514231795214E-2</v>
      </c>
      <c r="C885" s="36">
        <f>'Daily Prices'!C885/'Daily Prices'!C884-1</f>
        <v>1.0435960663309318E-2</v>
      </c>
      <c r="D885" s="36">
        <f>'Daily Prices'!D885/'Daily Prices'!D884-1</f>
        <v>-2.3524832632725978E-2</v>
      </c>
      <c r="E885" s="36">
        <f>Assumptions!$C$14*C885+Assumptions!$C$15*B885+Assumptions!$C$16*D885</f>
        <v>1.8488874504449769E-4</v>
      </c>
    </row>
    <row r="886" spans="1:5" x14ac:dyDescent="0.25">
      <c r="A886" s="60">
        <f>'Daily Prices'!A886</f>
        <v>43444</v>
      </c>
      <c r="B886" s="69">
        <f>'Daily Prices'!B886/'Daily Prices'!B885-1</f>
        <v>-2.0001822093585475E-2</v>
      </c>
      <c r="C886" s="69">
        <f>'Daily Prices'!C886/'Daily Prices'!C885-1</f>
        <v>1.9915780379929027E-2</v>
      </c>
      <c r="D886" s="69">
        <f>'Daily Prices'!D886/'Daily Prices'!D885-1</f>
        <v>-6.981935298713382E-3</v>
      </c>
      <c r="E886" s="69">
        <f>Assumptions!$C$14*C886+Assumptions!$C$15*B886+Assumptions!$C$16*D886</f>
        <v>-1.288150657180469E-4</v>
      </c>
    </row>
    <row r="887" spans="1:5" x14ac:dyDescent="0.25">
      <c r="A887" s="63">
        <f>'Daily Prices'!A887</f>
        <v>43445</v>
      </c>
      <c r="B887" s="36">
        <f>'Daily Prices'!B887/'Daily Prices'!B886-1</f>
        <v>5.443121397997519E-3</v>
      </c>
      <c r="C887" s="36">
        <f>'Daily Prices'!C887/'Daily Prices'!C886-1</f>
        <v>-3.2364657966099664E-3</v>
      </c>
      <c r="D887" s="36">
        <f>'Daily Prices'!D887/'Daily Prices'!D886-1</f>
        <v>2.8803280610008475E-2</v>
      </c>
      <c r="E887" s="36">
        <f>Assumptions!$C$14*C887+Assumptions!$C$15*B887+Assumptions!$C$16*D887</f>
        <v>8.9793342837578127E-3</v>
      </c>
    </row>
    <row r="888" spans="1:5" x14ac:dyDescent="0.25">
      <c r="A888" s="60">
        <f>'Daily Prices'!A888</f>
        <v>43446</v>
      </c>
      <c r="B888" s="69">
        <f>'Daily Prices'!B888/'Daily Prices'!B887-1</f>
        <v>1.7896438720785612E-2</v>
      </c>
      <c r="C888" s="69">
        <f>'Daily Prices'!C888/'Daily Prices'!C887-1</f>
        <v>-7.437306519589959E-3</v>
      </c>
      <c r="D888" s="69">
        <f>'Daily Prices'!D888/'Daily Prices'!D887-1</f>
        <v>1.6043698790479954E-3</v>
      </c>
      <c r="E888" s="69">
        <f>Assumptions!$C$14*C888+Assumptions!$C$15*B888+Assumptions!$C$16*D888</f>
        <v>2.8753199721140983E-3</v>
      </c>
    </row>
    <row r="889" spans="1:5" x14ac:dyDescent="0.25">
      <c r="A889" s="63">
        <f>'Daily Prices'!A889</f>
        <v>43447</v>
      </c>
      <c r="B889" s="36">
        <f>'Daily Prices'!B889/'Daily Prices'!B888-1</f>
        <v>4.2083262644891928E-3</v>
      </c>
      <c r="C889" s="36">
        <f>'Daily Prices'!C889/'Daily Prices'!C888-1</f>
        <v>-5.7713307698636918E-3</v>
      </c>
      <c r="D889" s="36">
        <f>'Daily Prices'!D889/'Daily Prices'!D888-1</f>
        <v>6.3339659508427903E-3</v>
      </c>
      <c r="E889" s="36">
        <f>Assumptions!$C$14*C889+Assumptions!$C$15*B889+Assumptions!$C$16*D889</f>
        <v>8.5415535665411802E-4</v>
      </c>
    </row>
    <row r="890" spans="1:5" x14ac:dyDescent="0.25">
      <c r="A890" s="60">
        <f>'Daily Prices'!A890</f>
        <v>43448</v>
      </c>
      <c r="B890" s="69">
        <f>'Daily Prices'!B890/'Daily Prices'!B889-1</f>
        <v>9.2653307965240295E-4</v>
      </c>
      <c r="C890" s="69">
        <f>'Daily Prices'!C890/'Daily Prices'!C889-1</f>
        <v>-1.0288283391959308E-3</v>
      </c>
      <c r="D890" s="69">
        <f>'Daily Prices'!D890/'Daily Prices'!D889-1</f>
        <v>4.4608364571576686E-3</v>
      </c>
      <c r="E890" s="69">
        <f>Assumptions!$C$14*C890+Assumptions!$C$15*B890+Assumptions!$C$16*D890</f>
        <v>1.2046795253646491E-3</v>
      </c>
    </row>
    <row r="891" spans="1:5" x14ac:dyDescent="0.25">
      <c r="A891" s="63">
        <f>'Daily Prices'!A891</f>
        <v>43451</v>
      </c>
      <c r="B891" s="36">
        <f>'Daily Prices'!B891/'Daily Prices'!B890-1</f>
        <v>8.5404609691146494E-3</v>
      </c>
      <c r="C891" s="36">
        <f>'Daily Prices'!C891/'Daily Prices'!C890-1</f>
        <v>1.0385575759364052E-3</v>
      </c>
      <c r="D891" s="36">
        <f>'Daily Prices'!D891/'Daily Prices'!D890-1</f>
        <v>7.4268872432652344E-3</v>
      </c>
      <c r="E891" s="36">
        <f>Assumptions!$C$14*C891+Assumptions!$C$15*B891+Assumptions!$C$16*D891</f>
        <v>5.205627494088527E-3</v>
      </c>
    </row>
    <row r="892" spans="1:5" x14ac:dyDescent="0.25">
      <c r="A892" s="60">
        <f>'Daily Prices'!A892</f>
        <v>43452</v>
      </c>
      <c r="B892" s="69">
        <f>'Daily Prices'!B892/'Daily Prices'!B891-1</f>
        <v>2.1232382512634818E-3</v>
      </c>
      <c r="C892" s="69">
        <f>'Daily Prices'!C892/'Daily Prices'!C891-1</f>
        <v>-1.1838678144186376E-2</v>
      </c>
      <c r="D892" s="69">
        <f>'Daily Prices'!D892/'Daily Prices'!D891-1</f>
        <v>4.5138644494155944E-3</v>
      </c>
      <c r="E892" s="69">
        <f>Assumptions!$C$14*C892+Assumptions!$C$15*B892+Assumptions!$C$16*D892</f>
        <v>-2.7443404474708282E-3</v>
      </c>
    </row>
    <row r="893" spans="1:5" x14ac:dyDescent="0.25">
      <c r="A893" s="63">
        <f>'Daily Prices'!A893</f>
        <v>43453</v>
      </c>
      <c r="B893" s="36">
        <f>'Daily Prices'!B893/'Daily Prices'!B892-1</f>
        <v>3.7760942557145682E-3</v>
      </c>
      <c r="C893" s="36">
        <f>'Daily Prices'!C893/'Daily Prices'!C892-1</f>
        <v>4.1907602943873634E-3</v>
      </c>
      <c r="D893" s="36">
        <f>'Daily Prices'!D893/'Daily Prices'!D892-1</f>
        <v>8.134143294967755E-3</v>
      </c>
      <c r="E893" s="36">
        <f>Assumptions!$C$14*C893+Assumptions!$C$15*B893+Assumptions!$C$16*D893</f>
        <v>5.249375382959642E-3</v>
      </c>
    </row>
    <row r="894" spans="1:5" x14ac:dyDescent="0.25">
      <c r="A894" s="60">
        <f>'Daily Prices'!A894</f>
        <v>43454</v>
      </c>
      <c r="B894" s="69">
        <f>'Daily Prices'!B894/'Daily Prices'!B893-1</f>
        <v>-1.443359381959386E-3</v>
      </c>
      <c r="C894" s="69">
        <f>'Daily Prices'!C894/'Daily Prices'!C893-1</f>
        <v>-1.215664422665963E-3</v>
      </c>
      <c r="D894" s="69">
        <f>'Daily Prices'!D894/'Daily Prices'!D893-1</f>
        <v>-2.3691813028079434E-3</v>
      </c>
      <c r="E894" s="69">
        <f>Assumptions!$C$14*C894+Assumptions!$C$15*B894+Assumptions!$C$16*D894</f>
        <v>-1.6300279744965839E-3</v>
      </c>
    </row>
    <row r="895" spans="1:5" x14ac:dyDescent="0.25">
      <c r="A895" s="63">
        <f>'Daily Prices'!A895</f>
        <v>43455</v>
      </c>
      <c r="B895" s="36">
        <f>'Daily Prices'!B895/'Daily Prices'!B894-1</f>
        <v>-1.8928586035172112E-2</v>
      </c>
      <c r="C895" s="36">
        <f>'Daily Prices'!C895/'Daily Prices'!C894-1</f>
        <v>1.0886772010254564E-3</v>
      </c>
      <c r="D895" s="36">
        <f>'Daily Prices'!D895/'Daily Prices'!D894-1</f>
        <v>-1.4789538729962581E-2</v>
      </c>
      <c r="E895" s="36">
        <f>Assumptions!$C$14*C895+Assumptions!$C$15*B895+Assumptions!$C$16*D895</f>
        <v>-9.6799665491302256E-3</v>
      </c>
    </row>
    <row r="896" spans="1:5" x14ac:dyDescent="0.25">
      <c r="A896" s="60">
        <f>'Daily Prices'!A896</f>
        <v>43458</v>
      </c>
      <c r="B896" s="69">
        <f>'Daily Prices'!B896/'Daily Prices'!B895-1</f>
        <v>-7.6078414037015207E-3</v>
      </c>
      <c r="C896" s="69">
        <f>'Daily Prices'!C896/'Daily Prices'!C895-1</f>
        <v>0</v>
      </c>
      <c r="D896" s="69">
        <f>'Daily Prices'!D896/'Daily Prices'!D895-1</f>
        <v>-4.1583461312009184E-3</v>
      </c>
      <c r="E896" s="69">
        <f>Assumptions!$C$14*C896+Assumptions!$C$15*B896+Assumptions!$C$16*D896</f>
        <v>-3.5298562604707314E-3</v>
      </c>
    </row>
    <row r="897" spans="1:5" x14ac:dyDescent="0.25">
      <c r="A897" s="63">
        <f>'Daily Prices'!A897</f>
        <v>43460</v>
      </c>
      <c r="B897" s="36">
        <f>'Daily Prices'!B897/'Daily Prices'!B896-1</f>
        <v>5.0687690917574635E-3</v>
      </c>
      <c r="C897" s="36">
        <f>'Daily Prices'!C897/'Daily Prices'!C896-1</f>
        <v>0</v>
      </c>
      <c r="D897" s="36">
        <f>'Daily Prices'!D897/'Daily Prices'!D896-1</f>
        <v>4.4890814055085215E-3</v>
      </c>
      <c r="E897" s="36">
        <f>Assumptions!$C$14*C897+Assumptions!$C$15*B897+Assumptions!$C$16*D897</f>
        <v>2.8673551491797955E-3</v>
      </c>
    </row>
    <row r="898" spans="1:5" x14ac:dyDescent="0.25">
      <c r="A898" s="60">
        <f>'Daily Prices'!A898</f>
        <v>43461</v>
      </c>
      <c r="B898" s="69">
        <f>'Daily Prices'!B898/'Daily Prices'!B897-1</f>
        <v>4.4134716636268223E-3</v>
      </c>
      <c r="C898" s="69">
        <f>'Daily Prices'!C898/'Daily Prices'!C897-1</f>
        <v>8.1883380091878344E-3</v>
      </c>
      <c r="D898" s="69">
        <f>'Daily Prices'!D898/'Daily Prices'!D897-1</f>
        <v>3.6514410590409163E-3</v>
      </c>
      <c r="E898" s="69">
        <f>Assumptions!$C$14*C898+Assumptions!$C$15*B898+Assumptions!$C$16*D898</f>
        <v>5.694809020475455E-3</v>
      </c>
    </row>
    <row r="899" spans="1:5" x14ac:dyDescent="0.25">
      <c r="A899" s="63">
        <f>'Daily Prices'!A899</f>
        <v>43462</v>
      </c>
      <c r="B899" s="36">
        <f>'Daily Prices'!B899/'Daily Prices'!B898-1</f>
        <v>7.5247268153293412E-3</v>
      </c>
      <c r="C899" s="36">
        <f>'Daily Prices'!C899/'Daily Prices'!C898-1</f>
        <v>5.3314607910186496E-3</v>
      </c>
      <c r="D899" s="36">
        <f>'Daily Prices'!D899/'Daily Prices'!D898-1</f>
        <v>9.5011621888962949E-3</v>
      </c>
      <c r="E899" s="36">
        <f>Assumptions!$C$14*C899+Assumptions!$C$15*B899+Assumptions!$C$16*D899</f>
        <v>7.2403510176751503E-3</v>
      </c>
    </row>
    <row r="900" spans="1:5" x14ac:dyDescent="0.25">
      <c r="A900" s="60">
        <f>'Daily Prices'!A900</f>
        <v>43465</v>
      </c>
      <c r="B900" s="69">
        <f>'Daily Prices'!B900/'Daily Prices'!B899-1</f>
        <v>-2.3255994447390904E-4</v>
      </c>
      <c r="C900" s="69">
        <f>'Daily Prices'!C900/'Daily Prices'!C899-1</f>
        <v>0</v>
      </c>
      <c r="D900" s="69">
        <f>'Daily Prices'!D900/'Daily Prices'!D899-1</f>
        <v>2.2691317689065293E-3</v>
      </c>
      <c r="E900" s="69">
        <f>Assumptions!$C$14*C900+Assumptions!$C$15*B900+Assumptions!$C$16*D900</f>
        <v>6.1097154732978607E-4</v>
      </c>
    </row>
    <row r="901" spans="1:5" x14ac:dyDescent="0.25">
      <c r="A901" s="63">
        <f>'Daily Prices'!A901</f>
        <v>43466</v>
      </c>
      <c r="B901" s="36">
        <f>'Daily Prices'!B901/'Daily Prices'!B900-1</f>
        <v>5.1635326614789534E-3</v>
      </c>
      <c r="C901" s="36">
        <f>'Daily Prices'!C901/'Daily Prices'!C900-1</f>
        <v>0</v>
      </c>
      <c r="D901" s="36">
        <f>'Daily Prices'!D901/'Daily Prices'!D900-1</f>
        <v>7.0613624222319871E-3</v>
      </c>
      <c r="E901" s="36">
        <f>Assumptions!$C$14*C901+Assumptions!$C$15*B901+Assumptions!$C$16*D901</f>
        <v>3.667468525113282E-3</v>
      </c>
    </row>
    <row r="902" spans="1:5" x14ac:dyDescent="0.25">
      <c r="A902" s="60">
        <f>'Daily Prices'!A902</f>
        <v>43467</v>
      </c>
      <c r="B902" s="69">
        <f>'Daily Prices'!B902/'Daily Prices'!B901-1</f>
        <v>-1.0013909970522428E-2</v>
      </c>
      <c r="C902" s="69">
        <f>'Daily Prices'!C902/'Daily Prices'!C901-1</f>
        <v>4.6491105431838431E-3</v>
      </c>
      <c r="D902" s="69">
        <f>'Daily Prices'!D902/'Daily Prices'!D901-1</f>
        <v>-1.2780921037801818E-2</v>
      </c>
      <c r="E902" s="69">
        <f>Assumptions!$C$14*C902+Assumptions!$C$15*B902+Assumptions!$C$16*D902</f>
        <v>-4.9788050852237354E-3</v>
      </c>
    </row>
    <row r="903" spans="1:5" x14ac:dyDescent="0.25">
      <c r="A903" s="63">
        <f>'Daily Prices'!A903</f>
        <v>43468</v>
      </c>
      <c r="B903" s="36">
        <f>'Daily Prices'!B903/'Daily Prices'!B902-1</f>
        <v>-1.0526441900482242E-2</v>
      </c>
      <c r="C903" s="36">
        <f>'Daily Prices'!C903/'Daily Prices'!C902-1</f>
        <v>7.4797239985626707E-3</v>
      </c>
      <c r="D903" s="36">
        <f>'Daily Prices'!D903/'Daily Prices'!D902-1</f>
        <v>-2.8510975127105098E-3</v>
      </c>
      <c r="E903" s="36">
        <f>Assumptions!$C$14*C903+Assumptions!$C$15*B903+Assumptions!$C$16*D903</f>
        <v>-1.021372224532757E-3</v>
      </c>
    </row>
    <row r="904" spans="1:5" x14ac:dyDescent="0.25">
      <c r="A904" s="60">
        <f>'Daily Prices'!A904</f>
        <v>43469</v>
      </c>
      <c r="B904" s="69">
        <f>'Daily Prices'!B904/'Daily Prices'!B903-1</f>
        <v>5.1076049221554509E-3</v>
      </c>
      <c r="C904" s="69">
        <f>'Daily Prices'!C904/'Daily Prices'!C903-1</f>
        <v>-1.6343037368601987E-2</v>
      </c>
      <c r="D904" s="69">
        <f>'Daily Prices'!D904/'Daily Prices'!D903-1</f>
        <v>7.210248822060894E-3</v>
      </c>
      <c r="E904" s="69">
        <f>Assumptions!$C$14*C904+Assumptions!$C$15*B904+Assumptions!$C$16*D904</f>
        <v>-2.8418588241758921E-3</v>
      </c>
    </row>
    <row r="905" spans="1:5" x14ac:dyDescent="0.25">
      <c r="A905" s="63">
        <f>'Daily Prices'!A905</f>
        <v>43472</v>
      </c>
      <c r="B905" s="36">
        <f>'Daily Prices'!B905/'Daily Prices'!B904-1</f>
        <v>4.3440136041081878E-3</v>
      </c>
      <c r="C905" s="36">
        <f>'Daily Prices'!C905/'Daily Prices'!C904-1</f>
        <v>1.2716552615481103E-2</v>
      </c>
      <c r="D905" s="36">
        <f>'Daily Prices'!D905/'Daily Prices'!D904-1</f>
        <v>7.2102488220595617E-3</v>
      </c>
      <c r="E905" s="36">
        <f>Assumptions!$C$14*C905+Assumptions!$C$15*B905+Assumptions!$C$16*D905</f>
        <v>8.5528997740427666E-3</v>
      </c>
    </row>
    <row r="906" spans="1:5" x14ac:dyDescent="0.25">
      <c r="A906" s="60">
        <f>'Daily Prices'!A906</f>
        <v>43473</v>
      </c>
      <c r="B906" s="69">
        <f>'Daily Prices'!B906/'Daily Prices'!B905-1</f>
        <v>3.647682465015345E-3</v>
      </c>
      <c r="C906" s="69">
        <f>'Daily Prices'!C906/'Daily Prices'!C905-1</f>
        <v>9.5153536854275522E-4</v>
      </c>
      <c r="D906" s="69">
        <f>'Daily Prices'!D906/'Daily Prices'!D905-1</f>
        <v>7.2102488220602279E-3</v>
      </c>
      <c r="E906" s="69">
        <f>Assumptions!$C$14*C906+Assumptions!$C$15*B906+Assumptions!$C$16*D906</f>
        <v>3.6379935335397739E-3</v>
      </c>
    </row>
    <row r="907" spans="1:5" x14ac:dyDescent="0.25">
      <c r="A907" s="63">
        <f>'Daily Prices'!A907</f>
        <v>43475</v>
      </c>
      <c r="B907" s="36">
        <f>'Daily Prices'!B907/'Daily Prices'!B906-1</f>
        <v>3.4899042353824239E-3</v>
      </c>
      <c r="C907" s="36">
        <f>'Daily Prices'!C907/'Daily Prices'!C906-1</f>
        <v>7.9688749863977559E-3</v>
      </c>
      <c r="D907" s="36">
        <f>'Daily Prices'!D907/'Daily Prices'!D906-1</f>
        <v>-2.2335468275418435E-3</v>
      </c>
      <c r="E907" s="36">
        <f>Assumptions!$C$14*C907+Assumptions!$C$15*B907+Assumptions!$C$16*D907</f>
        <v>3.5644572169112767E-3</v>
      </c>
    </row>
    <row r="908" spans="1:5" x14ac:dyDescent="0.25">
      <c r="A908" s="60">
        <f>'Daily Prices'!A908</f>
        <v>43476</v>
      </c>
      <c r="B908" s="69">
        <f>'Daily Prices'!B908/'Daily Prices'!B907-1</f>
        <v>-2.6770803041005209E-3</v>
      </c>
      <c r="C908" s="69">
        <f>'Daily Prices'!C908/'Daily Prices'!C907-1</f>
        <v>-2.6759713080992675E-3</v>
      </c>
      <c r="D908" s="69">
        <f>'Daily Prices'!D908/'Daily Prices'!D907-1</f>
        <v>-5.2966983098537979E-3</v>
      </c>
      <c r="E908" s="69">
        <f>Assumptions!$C$14*C908+Assumptions!$C$15*B908+Assumptions!$C$16*D908</f>
        <v>-3.462522107426003E-3</v>
      </c>
    </row>
    <row r="909" spans="1:5" x14ac:dyDescent="0.25">
      <c r="A909" s="63">
        <f>'Daily Prices'!A909</f>
        <v>43479</v>
      </c>
      <c r="B909" s="36">
        <f>'Daily Prices'!B909/'Daily Prices'!B908-1</f>
        <v>-4.3399248649813593E-3</v>
      </c>
      <c r="C909" s="36">
        <f>'Daily Prices'!C909/'Daily Prices'!C908-1</f>
        <v>8.3636403723930108E-3</v>
      </c>
      <c r="D909" s="36">
        <f>'Daily Prices'!D909/'Daily Prices'!D908-1</f>
        <v>-5.296698309854353E-3</v>
      </c>
      <c r="E909" s="36">
        <f>Assumptions!$C$14*C909+Assumptions!$C$15*B909+Assumptions!$C$16*D909</f>
        <v>4.5446919650649043E-4</v>
      </c>
    </row>
    <row r="910" spans="1:5" x14ac:dyDescent="0.25">
      <c r="A910" s="60">
        <f>'Daily Prices'!A910</f>
        <v>43480</v>
      </c>
      <c r="B910" s="69">
        <f>'Daily Prices'!B910/'Daily Prices'!B909-1</f>
        <v>1.2963008415342925E-2</v>
      </c>
      <c r="C910" s="69">
        <f>'Daily Prices'!C910/'Daily Prices'!C909-1</f>
        <v>6.5052519881820814E-3</v>
      </c>
      <c r="D910" s="69">
        <f>'Daily Prices'!D910/'Daily Prices'!D909-1</f>
        <v>1.0133355932613775E-2</v>
      </c>
      <c r="E910" s="69">
        <f>Assumptions!$C$14*C910+Assumptions!$C$15*B910+Assumptions!$C$16*D910</f>
        <v>9.5310100996598424E-3</v>
      </c>
    </row>
    <row r="911" spans="1:5" x14ac:dyDescent="0.25">
      <c r="A911" s="63">
        <f>'Daily Prices'!A911</f>
        <v>43481</v>
      </c>
      <c r="B911" s="36">
        <f>'Daily Prices'!B911/'Daily Prices'!B910-1</f>
        <v>8.1501544812123683E-5</v>
      </c>
      <c r="C911" s="36">
        <f>'Daily Prices'!C911/'Daily Prices'!C910-1</f>
        <v>-3.3840515640164437E-3</v>
      </c>
      <c r="D911" s="36">
        <f>'Daily Prices'!D911/'Daily Prices'!D910-1</f>
        <v>3.3424022148844656E-3</v>
      </c>
      <c r="E911" s="36">
        <f>Assumptions!$C$14*C911+Assumptions!$C$15*B911+Assumptions!$C$16*D911</f>
        <v>-3.2644949769760094E-4</v>
      </c>
    </row>
    <row r="912" spans="1:5" x14ac:dyDescent="0.25">
      <c r="A912" s="60">
        <f>'Daily Prices'!A912</f>
        <v>43482</v>
      </c>
      <c r="B912" s="69">
        <f>'Daily Prices'!B912/'Daily Prices'!B911-1</f>
        <v>1.4534175410620964E-3</v>
      </c>
      <c r="C912" s="69">
        <f>'Daily Prices'!C912/'Daily Prices'!C911-1</f>
        <v>9.5474081676316658E-5</v>
      </c>
      <c r="D912" s="69">
        <f>'Daily Prices'!D912/'Daily Prices'!D911-1</f>
        <v>-2.2143747713581075E-3</v>
      </c>
      <c r="E912" s="69">
        <f>Assumptions!$C$14*C912+Assumptions!$C$15*B912+Assumptions!$C$16*D912</f>
        <v>-1.9009753641827663E-4</v>
      </c>
    </row>
    <row r="913" spans="1:5" x14ac:dyDescent="0.25">
      <c r="A913" s="63">
        <f>'Daily Prices'!A913</f>
        <v>43483</v>
      </c>
      <c r="B913" s="36">
        <f>'Daily Prices'!B913/'Daily Prices'!B912-1</f>
        <v>3.4447606647369788E-4</v>
      </c>
      <c r="C913" s="36">
        <f>'Daily Prices'!C913/'Daily Prices'!C912-1</f>
        <v>-3.1089321753015042E-3</v>
      </c>
      <c r="D913" s="36">
        <f>'Daily Prices'!D913/'Daily Prices'!D912-1</f>
        <v>-5.0386692047073023E-3</v>
      </c>
      <c r="E913" s="36">
        <f>Assumptions!$C$14*C913+Assumptions!$C$15*B913+Assumptions!$C$16*D913</f>
        <v>-2.6518308115906827E-3</v>
      </c>
    </row>
    <row r="914" spans="1:5" x14ac:dyDescent="0.25">
      <c r="A914" s="60">
        <f>'Daily Prices'!A914</f>
        <v>43486</v>
      </c>
      <c r="B914" s="69">
        <f>'Daily Prices'!B914/'Daily Prices'!B913-1</f>
        <v>5.2862852571315955E-3</v>
      </c>
      <c r="C914" s="69">
        <f>'Daily Prices'!C914/'Daily Prices'!C913-1</f>
        <v>-4.103474862787837E-3</v>
      </c>
      <c r="D914" s="69">
        <f>'Daily Prices'!D914/'Daily Prices'!D913-1</f>
        <v>4.3166657892967919E-4</v>
      </c>
      <c r="E914" s="69">
        <f>Assumptions!$C$14*C914+Assumptions!$C$15*B914+Assumptions!$C$16*D914</f>
        <v>7.3995605703247445E-5</v>
      </c>
    </row>
    <row r="915" spans="1:5" x14ac:dyDescent="0.25">
      <c r="A915" s="63">
        <f>'Daily Prices'!A915</f>
        <v>43487</v>
      </c>
      <c r="B915" s="36">
        <f>'Daily Prices'!B915/'Daily Prices'!B914-1</f>
        <v>-3.6720562859086092E-3</v>
      </c>
      <c r="C915" s="36">
        <f>'Daily Prices'!C915/'Daily Prices'!C914-1</f>
        <v>2.3307160115890735E-3</v>
      </c>
      <c r="D915" s="36">
        <f>'Daily Prices'!D915/'Daily Prices'!D914-1</f>
        <v>-6.3519315885692818E-3</v>
      </c>
      <c r="E915" s="36">
        <f>Assumptions!$C$14*C915+Assumptions!$C$15*B915+Assumptions!$C$16*D915</f>
        <v>-2.074909957707738E-3</v>
      </c>
    </row>
    <row r="916" spans="1:5" x14ac:dyDescent="0.25">
      <c r="A916" s="60">
        <f>'Daily Prices'!A916</f>
        <v>43488</v>
      </c>
      <c r="B916" s="69">
        <f>'Daily Prices'!B916/'Daily Prices'!B915-1</f>
        <v>-9.2241273339508378E-3</v>
      </c>
      <c r="C916" s="69">
        <f>'Daily Prices'!C916/'Daily Prices'!C915-1</f>
        <v>-1.6860671345148015E-3</v>
      </c>
      <c r="D916" s="69">
        <f>'Daily Prices'!D916/'Daily Prices'!D915-1</f>
        <v>-8.4805129764708997E-3</v>
      </c>
      <c r="E916" s="69">
        <f>Assumptions!$C$14*C916+Assumptions!$C$15*B916+Assumptions!$C$16*D916</f>
        <v>-5.9858189469324417E-3</v>
      </c>
    </row>
    <row r="917" spans="1:5" x14ac:dyDescent="0.25">
      <c r="A917" s="63">
        <f>'Daily Prices'!A917</f>
        <v>43489</v>
      </c>
      <c r="B917" s="36">
        <f>'Daily Prices'!B917/'Daily Prices'!B916-1</f>
        <v>2.3991600862622864E-3</v>
      </c>
      <c r="C917" s="36">
        <f>'Daily Prices'!C917/'Daily Prices'!C916-1</f>
        <v>7.3508819138634607E-4</v>
      </c>
      <c r="D917" s="36">
        <f>'Daily Prices'!D917/'Daily Prices'!D916-1</f>
        <v>1.6251552671815439E-3</v>
      </c>
      <c r="E917" s="36">
        <f>Assumptions!$C$14*C917+Assumptions!$C$15*B917+Assumptions!$C$16*D917</f>
        <v>1.5013298825876874E-3</v>
      </c>
    </row>
    <row r="918" spans="1:5" x14ac:dyDescent="0.25">
      <c r="A918" s="60">
        <f>'Daily Prices'!A918</f>
        <v>43490</v>
      </c>
      <c r="B918" s="69">
        <f>'Daily Prices'!B918/'Daily Prices'!B917-1</f>
        <v>-4.6846120054924167E-3</v>
      </c>
      <c r="C918" s="69">
        <f>'Daily Prices'!C918/'Daily Prices'!C917-1</f>
        <v>5.3998777104884432E-3</v>
      </c>
      <c r="D918" s="69">
        <f>'Daily Prices'!D918/'Daily Prices'!D917-1</f>
        <v>-4.4836354163015901E-3</v>
      </c>
      <c r="E918" s="69">
        <f>Assumptions!$C$14*C918+Assumptions!$C$15*B918+Assumptions!$C$16*D918</f>
        <v>-5.9052314234282451E-4</v>
      </c>
    </row>
    <row r="919" spans="1:5" x14ac:dyDescent="0.25">
      <c r="A919" s="63">
        <f>'Daily Prices'!A919</f>
        <v>43493</v>
      </c>
      <c r="B919" s="36">
        <f>'Daily Prices'!B919/'Daily Prices'!B918-1</f>
        <v>-1.02382920561358E-2</v>
      </c>
      <c r="C919" s="36">
        <f>'Daily Prices'!C919/'Daily Prices'!C918-1</f>
        <v>8.9741737649087217E-3</v>
      </c>
      <c r="D919" s="36">
        <f>'Daily Prices'!D919/'Daily Prices'!D918-1</f>
        <v>-1.2985045390270678E-2</v>
      </c>
      <c r="E919" s="36">
        <f>Assumptions!$C$14*C919+Assumptions!$C$15*B919+Assumptions!$C$16*D919</f>
        <v>-3.3773317279584543E-3</v>
      </c>
    </row>
    <row r="920" spans="1:5" x14ac:dyDescent="0.25">
      <c r="A920" s="60">
        <f>'Daily Prices'!A920</f>
        <v>43494</v>
      </c>
      <c r="B920" s="69">
        <f>'Daily Prices'!B920/'Daily Prices'!B919-1</f>
        <v>-1.8005031312487985E-3</v>
      </c>
      <c r="C920" s="69">
        <f>'Daily Prices'!C920/'Daily Prices'!C919-1</f>
        <v>8.9368215569489706E-3</v>
      </c>
      <c r="D920" s="69">
        <f>'Daily Prices'!D920/'Daily Prices'!D919-1</f>
        <v>8.2330814827002996E-4</v>
      </c>
      <c r="E920" s="69">
        <f>Assumptions!$C$14*C920+Assumptions!$C$15*B920+Assumptions!$C$16*D920</f>
        <v>3.281570127885958E-3</v>
      </c>
    </row>
    <row r="921" spans="1:5" x14ac:dyDescent="0.25">
      <c r="A921" s="63">
        <f>'Daily Prices'!A921</f>
        <v>43495</v>
      </c>
      <c r="B921" s="36">
        <f>'Daily Prices'!B921/'Daily Prices'!B920-1</f>
        <v>-3.5119758376112031E-5</v>
      </c>
      <c r="C921" s="36">
        <f>'Daily Prices'!C921/'Daily Prices'!C920-1</f>
        <v>6.4689648200166872E-5</v>
      </c>
      <c r="D921" s="36">
        <f>'Daily Prices'!D921/'Daily Prices'!D920-1</f>
        <v>9.9350880726269963E-3</v>
      </c>
      <c r="E921" s="36">
        <f>Assumptions!$C$14*C921+Assumptions!$C$15*B921+Assumptions!$C$16*D921</f>
        <v>2.995866353555332E-3</v>
      </c>
    </row>
    <row r="922" spans="1:5" x14ac:dyDescent="0.25">
      <c r="A922" s="60">
        <f>'Daily Prices'!A922</f>
        <v>43496</v>
      </c>
      <c r="B922" s="69">
        <f>'Daily Prices'!B922/'Daily Prices'!B921-1</f>
        <v>1.8696730235661985E-2</v>
      </c>
      <c r="C922" s="69">
        <f>'Daily Prices'!C922/'Daily Prices'!C921-1</f>
        <v>5.6495898470385608E-3</v>
      </c>
      <c r="D922" s="69">
        <f>'Daily Prices'!D922/'Daily Prices'!D921-1</f>
        <v>1.4045034307251125E-2</v>
      </c>
      <c r="E922" s="69">
        <f>Assumptions!$C$14*C922+Assumptions!$C$15*B922+Assumptions!$C$16*D922</f>
        <v>1.2082365301689355E-2</v>
      </c>
    </row>
    <row r="923" spans="1:5" x14ac:dyDescent="0.25">
      <c r="A923" s="63">
        <f>'Daily Prices'!A923</f>
        <v>43497</v>
      </c>
      <c r="B923" s="36">
        <f>'Daily Prices'!B923/'Daily Prices'!B922-1</f>
        <v>5.8676067782248431E-3</v>
      </c>
      <c r="C923" s="36">
        <f>'Daily Prices'!C923/'Daily Prices'!C922-1</f>
        <v>3.2531632561216828E-3</v>
      </c>
      <c r="D923" s="36">
        <f>'Daily Prices'!D923/'Daily Prices'!D922-1</f>
        <v>-4.9450956722471018E-3</v>
      </c>
      <c r="E923" s="36">
        <f>Assumptions!$C$14*C923+Assumptions!$C$15*B923+Assumptions!$C$16*D923</f>
        <v>1.5780186342419956E-3</v>
      </c>
    </row>
    <row r="924" spans="1:5" x14ac:dyDescent="0.25">
      <c r="A924" s="60">
        <f>'Daily Prices'!A924</f>
        <v>43500</v>
      </c>
      <c r="B924" s="69">
        <f>'Daily Prices'!B924/'Daily Prices'!B923-1</f>
        <v>3.1069857686285562E-3</v>
      </c>
      <c r="C924" s="69">
        <f>'Daily Prices'!C924/'Daily Prices'!C923-1</f>
        <v>-1.7983624096179485E-3</v>
      </c>
      <c r="D924" s="69">
        <f>'Daily Prices'!D924/'Daily Prices'!D923-1</f>
        <v>2.9623048097022764E-3</v>
      </c>
      <c r="E924" s="69">
        <f>Assumptions!$C$14*C924+Assumptions!$C$15*B924+Assumptions!$C$16*D924</f>
        <v>1.1014422096520702E-3</v>
      </c>
    </row>
    <row r="925" spans="1:5" x14ac:dyDescent="0.25">
      <c r="A925" s="63">
        <f>'Daily Prices'!A925</f>
        <v>43501</v>
      </c>
      <c r="B925" s="36">
        <f>'Daily Prices'!B925/'Daily Prices'!B924-1</f>
        <v>9.3131351014164032E-4</v>
      </c>
      <c r="C925" s="36">
        <f>'Daily Prices'!C925/'Daily Prices'!C924-1</f>
        <v>-1.4961955479853017E-4</v>
      </c>
      <c r="D925" s="36">
        <f>'Daily Prices'!D925/'Daily Prices'!D924-1</f>
        <v>2.9623048097031646E-3</v>
      </c>
      <c r="E925" s="36">
        <f>Assumptions!$C$14*C925+Assumptions!$C$15*B925+Assumptions!$C$16*D925</f>
        <v>1.1082376740340293E-3</v>
      </c>
    </row>
    <row r="926" spans="1:5" x14ac:dyDescent="0.25">
      <c r="A926" s="60">
        <f>'Daily Prices'!A926</f>
        <v>43503</v>
      </c>
      <c r="B926" s="69">
        <f>'Daily Prices'!B926/'Daily Prices'!B925-1</f>
        <v>9.6753376386418122E-3</v>
      </c>
      <c r="C926" s="69">
        <f>'Daily Prices'!C926/'Daily Prices'!C925-1</f>
        <v>-6.3306944449738056E-3</v>
      </c>
      <c r="D926" s="69">
        <f>'Daily Prices'!D926/'Daily Prices'!D925-1</f>
        <v>2.9623048097024984E-3</v>
      </c>
      <c r="E926" s="69">
        <f>Assumptions!$C$14*C926+Assumptions!$C$15*B926+Assumptions!$C$16*D926</f>
        <v>1.2590149565137702E-3</v>
      </c>
    </row>
    <row r="927" spans="1:5" x14ac:dyDescent="0.25">
      <c r="A927" s="63">
        <f>'Daily Prices'!A927</f>
        <v>43504</v>
      </c>
      <c r="B927" s="36">
        <f>'Daily Prices'!B927/'Daily Prices'!B926-1</f>
        <v>-1.1484919703476204E-2</v>
      </c>
      <c r="C927" s="36">
        <f>'Daily Prices'!C927/'Daily Prices'!C926-1</f>
        <v>2.147187388951366E-3</v>
      </c>
      <c r="D927" s="36">
        <f>'Daily Prices'!D927/'Daily Prices'!D926-1</f>
        <v>2.9623048097024984E-3</v>
      </c>
      <c r="E927" s="36">
        <f>Assumptions!$C$14*C927+Assumptions!$C$15*B927+Assumptions!$C$16*D927</f>
        <v>-1.6979095125515655E-3</v>
      </c>
    </row>
    <row r="928" spans="1:5" x14ac:dyDescent="0.25">
      <c r="A928" s="60">
        <f>'Daily Prices'!A928</f>
        <v>43508</v>
      </c>
      <c r="B928" s="69">
        <f>'Daily Prices'!B928/'Daily Prices'!B927-1</f>
        <v>-1.0749598866977128E-2</v>
      </c>
      <c r="C928" s="69">
        <f>'Daily Prices'!C928/'Daily Prices'!C927-1</f>
        <v>-1.2531051809247518E-2</v>
      </c>
      <c r="D928" s="69">
        <f>'Daily Prices'!D928/'Daily Prices'!D927-1</f>
        <v>-2.4932251171275177E-2</v>
      </c>
      <c r="E928" s="69">
        <f>Assumptions!$C$14*C928+Assumptions!$C$15*B928+Assumptions!$C$16*D928</f>
        <v>-1.57169757351747E-2</v>
      </c>
    </row>
    <row r="929" spans="1:5" x14ac:dyDescent="0.25">
      <c r="A929" s="63">
        <f>'Daily Prices'!A929</f>
        <v>43509</v>
      </c>
      <c r="B929" s="36">
        <f>'Daily Prices'!B929/'Daily Prices'!B928-1</f>
        <v>-3.3056164223665974E-3</v>
      </c>
      <c r="C929" s="36">
        <f>'Daily Prices'!C929/'Daily Prices'!C928-1</f>
        <v>6.2125411801638997E-3</v>
      </c>
      <c r="D929" s="36">
        <f>'Daily Prices'!D929/'Daily Prices'!D928-1</f>
        <v>-2.4932251171274955E-2</v>
      </c>
      <c r="E929" s="36">
        <f>Assumptions!$C$14*C929+Assumptions!$C$15*B929+Assumptions!$C$16*D929</f>
        <v>-5.9863438060269057E-3</v>
      </c>
    </row>
    <row r="930" spans="1:5" x14ac:dyDescent="0.25">
      <c r="A930" s="60">
        <f>'Daily Prices'!A930</f>
        <v>43510</v>
      </c>
      <c r="B930" s="69">
        <f>'Daily Prices'!B930/'Daily Prices'!B929-1</f>
        <v>-4.3816816899321376E-3</v>
      </c>
      <c r="C930" s="69">
        <f>'Daily Prices'!C930/'Daily Prices'!C929-1</f>
        <v>1.3511636776253333E-3</v>
      </c>
      <c r="D930" s="69">
        <f>'Daily Prices'!D930/'Daily Prices'!D929-1</f>
        <v>-2.6625919265786946E-3</v>
      </c>
      <c r="E930" s="69">
        <f>Assumptions!$C$14*C930+Assumptions!$C$15*B930+Assumptions!$C$16*D930</f>
        <v>-1.5728166139031162E-3</v>
      </c>
    </row>
    <row r="931" spans="1:5" x14ac:dyDescent="0.25">
      <c r="A931" s="63">
        <f>'Daily Prices'!A931</f>
        <v>43511</v>
      </c>
      <c r="B931" s="36">
        <f>'Daily Prices'!B931/'Daily Prices'!B930-1</f>
        <v>-1.8750581861747273E-3</v>
      </c>
      <c r="C931" s="36">
        <f>'Daily Prices'!C931/'Daily Prices'!C930-1</f>
        <v>8.7180062994971497E-3</v>
      </c>
      <c r="D931" s="36">
        <f>'Daily Prices'!D931/'Daily Prices'!D930-1</f>
        <v>7.7476760932682076E-4</v>
      </c>
      <c r="E931" s="36">
        <f>Assumptions!$C$14*C931+Assumptions!$C$15*B931+Assumptions!$C$16*D931</f>
        <v>3.1571153467444884E-3</v>
      </c>
    </row>
    <row r="932" spans="1:5" x14ac:dyDescent="0.25">
      <c r="A932" s="60">
        <f>'Daily Prices'!A932</f>
        <v>43514</v>
      </c>
      <c r="B932" s="69">
        <f>'Daily Prices'!B932/'Daily Prices'!B931-1</f>
        <v>-8.6712958631849357E-3</v>
      </c>
      <c r="C932" s="69">
        <f>'Daily Prices'!C932/'Daily Prices'!C931-1</f>
        <v>7.1012962180190264E-3</v>
      </c>
      <c r="D932" s="69">
        <f>'Daily Prices'!D932/'Daily Prices'!D931-1</f>
        <v>-8.19288018921982E-3</v>
      </c>
      <c r="E932" s="69">
        <f>Assumptions!$C$14*C932+Assumptions!$C$15*B932+Assumptions!$C$16*D932</f>
        <v>-2.2187343285138155E-3</v>
      </c>
    </row>
    <row r="933" spans="1:5" x14ac:dyDescent="0.25">
      <c r="A933" s="63">
        <f>'Daily Prices'!A933</f>
        <v>43515</v>
      </c>
      <c r="B933" s="36">
        <f>'Daily Prices'!B933/'Daily Prices'!B932-1</f>
        <v>-4.1080678474885168E-3</v>
      </c>
      <c r="C933" s="36">
        <f>'Daily Prices'!C933/'Daily Prices'!C932-1</f>
        <v>4.3125210411349979E-3</v>
      </c>
      <c r="D933" s="36">
        <f>'Daily Prices'!D933/'Daily Prices'!D932-1</f>
        <v>2.5348340146629234E-3</v>
      </c>
      <c r="E933" s="36">
        <f>Assumptions!$C$14*C933+Assumptions!$C$15*B933+Assumptions!$C$16*D933</f>
        <v>1.2530382666063214E-3</v>
      </c>
    </row>
    <row r="934" spans="1:5" x14ac:dyDescent="0.25">
      <c r="A934" s="60">
        <f>'Daily Prices'!A934</f>
        <v>43516</v>
      </c>
      <c r="B934" s="69">
        <f>'Daily Prices'!B934/'Daily Prices'!B933-1</f>
        <v>1.1417827424905935E-2</v>
      </c>
      <c r="C934" s="69">
        <f>'Daily Prices'!C934/'Daily Prices'!C933-1</f>
        <v>3.427774325582611E-3</v>
      </c>
      <c r="D934" s="69">
        <f>'Daily Prices'!D934/'Daily Prices'!D933-1</f>
        <v>1.4721546861043322E-2</v>
      </c>
      <c r="E934" s="69">
        <f>Assumptions!$C$14*C934+Assumptions!$C$15*B934+Assumptions!$C$16*D934</f>
        <v>9.2129220160178209E-3</v>
      </c>
    </row>
    <row r="935" spans="1:5" x14ac:dyDescent="0.25">
      <c r="A935" s="63">
        <f>'Daily Prices'!A935</f>
        <v>43517</v>
      </c>
      <c r="B935" s="36">
        <f>'Daily Prices'!B935/'Daily Prices'!B934-1</f>
        <v>3.9738496140255819E-3</v>
      </c>
      <c r="C935" s="36">
        <f>'Daily Prices'!C935/'Daily Prices'!C934-1</f>
        <v>-5.8614886845399505E-3</v>
      </c>
      <c r="D935" s="36">
        <f>'Daily Prices'!D935/'Daily Prices'!D934-1</f>
        <v>5.2188512564628198E-3</v>
      </c>
      <c r="E935" s="36">
        <f>Assumptions!$C$14*C935+Assumptions!$C$15*B935+Assumptions!$C$16*D935</f>
        <v>4.1321478733053981E-4</v>
      </c>
    </row>
    <row r="936" spans="1:5" x14ac:dyDescent="0.25">
      <c r="A936" s="60">
        <f>'Daily Prices'!A936</f>
        <v>43518</v>
      </c>
      <c r="B936" s="69">
        <f>'Daily Prices'!B936/'Daily Prices'!B935-1</f>
        <v>-7.4850236849310914E-4</v>
      </c>
      <c r="C936" s="69">
        <f>'Daily Prices'!C936/'Daily Prices'!C935-1</f>
        <v>-4.5893428354700783E-3</v>
      </c>
      <c r="D936" s="69">
        <f>'Daily Prices'!D936/'Daily Prices'!D935-1</f>
        <v>3.7993790497183877E-3</v>
      </c>
      <c r="E936" s="69">
        <f>Assumptions!$C$14*C936+Assumptions!$C$15*B936+Assumptions!$C$16*D936</f>
        <v>-9.204741298204477E-4</v>
      </c>
    </row>
    <row r="937" spans="1:5" x14ac:dyDescent="0.25">
      <c r="A937" s="63">
        <f>'Daily Prices'!A937</f>
        <v>43521</v>
      </c>
      <c r="B937" s="36">
        <f>'Daily Prices'!B937/'Daily Prices'!B936-1</f>
        <v>9.5312487803680401E-3</v>
      </c>
      <c r="C937" s="36">
        <f>'Daily Prices'!C937/'Daily Prices'!C936-1</f>
        <v>-8.2224433711031164E-4</v>
      </c>
      <c r="D937" s="36">
        <f>'Daily Prices'!D937/'Daily Prices'!D936-1</f>
        <v>6.4254779843404553E-3</v>
      </c>
      <c r="E937" s="36">
        <f>Assumptions!$C$14*C937+Assumptions!$C$15*B937+Assumptions!$C$16*D937</f>
        <v>4.4581202945684238E-3</v>
      </c>
    </row>
    <row r="938" spans="1:5" x14ac:dyDescent="0.25">
      <c r="A938" s="60">
        <f>'Daily Prices'!A938</f>
        <v>43522</v>
      </c>
      <c r="B938" s="69">
        <f>'Daily Prices'!B938/'Daily Prices'!B937-1</f>
        <v>-6.618272030945449E-3</v>
      </c>
      <c r="C938" s="69">
        <f>'Daily Prices'!C938/'Daily Prices'!C937-1</f>
        <v>-2.5264522434373937E-3</v>
      </c>
      <c r="D938" s="69">
        <f>'Daily Prices'!D938/'Daily Prices'!D937-1</f>
        <v>-7.0303168896023172E-3</v>
      </c>
      <c r="E938" s="69">
        <f>Assumptions!$C$14*C938+Assumptions!$C$15*B938+Assumptions!$C$16*D938</f>
        <v>-5.105157573539288E-3</v>
      </c>
    </row>
    <row r="939" spans="1:5" x14ac:dyDescent="0.25">
      <c r="A939" s="63">
        <f>'Daily Prices'!A939</f>
        <v>43523</v>
      </c>
      <c r="B939" s="36">
        <f>'Daily Prices'!B939/'Daily Prices'!B938-1</f>
        <v>-1.8980527724273832E-3</v>
      </c>
      <c r="C939" s="36">
        <f>'Daily Prices'!C939/'Daily Prices'!C938-1</f>
        <v>3.7189028279804859E-4</v>
      </c>
      <c r="D939" s="36">
        <f>'Daily Prices'!D939/'Daily Prices'!D938-1</f>
        <v>1.6074143347746261E-3</v>
      </c>
      <c r="E939" s="36">
        <f>Assumptions!$C$14*C939+Assumptions!$C$15*B939+Assumptions!$C$16*D939</f>
        <v>6.1564581823392317E-5</v>
      </c>
    </row>
    <row r="940" spans="1:5" x14ac:dyDescent="0.25">
      <c r="A940" s="60">
        <f>'Daily Prices'!A940</f>
        <v>43524</v>
      </c>
      <c r="B940" s="69">
        <f>'Daily Prices'!B940/'Daily Prices'!B939-1</f>
        <v>-1.0580572353540152E-3</v>
      </c>
      <c r="C940" s="69">
        <f>'Daily Prices'!C940/'Daily Prices'!C939-1</f>
        <v>-6.9677468447285618E-3</v>
      </c>
      <c r="D940" s="69">
        <f>'Daily Prices'!D940/'Daily Prices'!D939-1</f>
        <v>5.3147526721353255E-3</v>
      </c>
      <c r="E940" s="69">
        <f>Assumptions!$C$14*C940+Assumptions!$C$15*B940+Assumptions!$C$16*D940</f>
        <v>-1.5100901068570319E-3</v>
      </c>
    </row>
    <row r="941" spans="1:5" x14ac:dyDescent="0.25">
      <c r="A941" s="63">
        <f>'Daily Prices'!A941</f>
        <v>43525</v>
      </c>
      <c r="B941" s="36">
        <f>'Daily Prices'!B941/'Daily Prices'!B940-1</f>
        <v>5.4748819542178584E-3</v>
      </c>
      <c r="C941" s="36">
        <f>'Daily Prices'!C941/'Daily Prices'!C940-1</f>
        <v>-3.6046911713326635E-3</v>
      </c>
      <c r="D941" s="36">
        <f>'Daily Prices'!D941/'Daily Prices'!D940-1</f>
        <v>7.4903299484934127E-3</v>
      </c>
      <c r="E941" s="36">
        <f>Assumptions!$C$14*C941+Assumptions!$C$15*B941+Assumptions!$C$16*D941</f>
        <v>2.4476871022803158E-3</v>
      </c>
    </row>
    <row r="942" spans="1:5" x14ac:dyDescent="0.25">
      <c r="A942" s="60">
        <f>'Daily Prices'!A942</f>
        <v>43529</v>
      </c>
      <c r="B942" s="69">
        <f>'Daily Prices'!B942/'Daily Prices'!B941-1</f>
        <v>1.0501663579083997E-2</v>
      </c>
      <c r="C942" s="69">
        <f>'Daily Prices'!C942/'Daily Prices'!C941-1</f>
        <v>-2.6511631853612827E-2</v>
      </c>
      <c r="D942" s="69">
        <f>'Daily Prices'!D942/'Daily Prices'!D941-1</f>
        <v>8.074570364507605E-2</v>
      </c>
      <c r="E942" s="69">
        <f>Assumptions!$C$14*C942+Assumptions!$C$15*B942+Assumptions!$C$16*D942</f>
        <v>1.676955742580288E-2</v>
      </c>
    </row>
    <row r="943" spans="1:5" x14ac:dyDescent="0.25">
      <c r="A943" s="63">
        <f>'Daily Prices'!A943</f>
        <v>43530</v>
      </c>
      <c r="B943" s="36">
        <f>'Daily Prices'!B943/'Daily Prices'!B942-1</f>
        <v>5.3113751127116249E-3</v>
      </c>
      <c r="C943" s="36">
        <f>'Daily Prices'!C943/'Daily Prices'!C942-1</f>
        <v>-5.5379738979414173E-3</v>
      </c>
      <c r="D943" s="36">
        <f>'Daily Prices'!D943/'Daily Prices'!D942-1</f>
        <v>-2.0427075916066295E-3</v>
      </c>
      <c r="E943" s="36">
        <f>Assumptions!$C$14*C943+Assumptions!$C$15*B943+Assumptions!$C$16*D943</f>
        <v>-1.2345893028450684E-3</v>
      </c>
    </row>
    <row r="944" spans="1:5" x14ac:dyDescent="0.25">
      <c r="A944" s="60">
        <f>'Daily Prices'!A944</f>
        <v>43531</v>
      </c>
      <c r="B944" s="69">
        <f>'Daily Prices'!B944/'Daily Prices'!B943-1</f>
        <v>2.4380324324915215E-3</v>
      </c>
      <c r="C944" s="69">
        <f>'Daily Prices'!C944/'Daily Prices'!C943-1</f>
        <v>-3.5614313627196914E-5</v>
      </c>
      <c r="D944" s="69">
        <f>'Daily Prices'!D944/'Daily Prices'!D943-1</f>
        <v>-2.0427075916044091E-3</v>
      </c>
      <c r="E944" s="69">
        <f>Assumptions!$C$14*C944+Assumptions!$C$15*B944+Assumptions!$C$16*D944</f>
        <v>1.0435172681525493E-4</v>
      </c>
    </row>
    <row r="945" spans="1:5" x14ac:dyDescent="0.25">
      <c r="A945" s="63">
        <f>'Daily Prices'!A945</f>
        <v>43536</v>
      </c>
      <c r="B945" s="36">
        <f>'Daily Prices'!B945/'Daily Prices'!B944-1</f>
        <v>2.2062103033811509E-2</v>
      </c>
      <c r="C945" s="36">
        <f>'Daily Prices'!C945/'Daily Prices'!C944-1</f>
        <v>1.747715415747253E-3</v>
      </c>
      <c r="D945" s="36">
        <f>'Daily Prices'!D945/'Daily Prices'!D944-1</f>
        <v>-2.0427075916058524E-3</v>
      </c>
      <c r="E945" s="36">
        <f>Assumptions!$C$14*C945+Assumptions!$C$15*B945+Assumptions!$C$16*D945</f>
        <v>6.7049047989605984E-3</v>
      </c>
    </row>
    <row r="946" spans="1:5" x14ac:dyDescent="0.25">
      <c r="A946" s="60">
        <f>'Daily Prices'!A946</f>
        <v>43537</v>
      </c>
      <c r="B946" s="69">
        <f>'Daily Prices'!B946/'Daily Prices'!B945-1</f>
        <v>5.7681149072641436E-3</v>
      </c>
      <c r="C946" s="69">
        <f>'Daily Prices'!C946/'Daily Prices'!C945-1</f>
        <v>7.0103418436002762E-3</v>
      </c>
      <c r="D946" s="69">
        <f>'Daily Prices'!D946/'Daily Prices'!D945-1</f>
        <v>-1.8132721007709685E-2</v>
      </c>
      <c r="E946" s="69">
        <f>Assumptions!$C$14*C946+Assumptions!$C$15*B946+Assumptions!$C$16*D946</f>
        <v>-9.0524509269355059E-4</v>
      </c>
    </row>
    <row r="947" spans="1:5" x14ac:dyDescent="0.25">
      <c r="A947" s="63">
        <f>'Daily Prices'!A947</f>
        <v>43538</v>
      </c>
      <c r="B947" s="36">
        <f>'Daily Prices'!B947/'Daily Prices'!B946-1</f>
        <v>7.2048838517080327E-5</v>
      </c>
      <c r="C947" s="36">
        <f>'Daily Prices'!C947/'Daily Prices'!C946-1</f>
        <v>-1.1789103663624512E-2</v>
      </c>
      <c r="D947" s="36">
        <f>'Daily Prices'!D947/'Daily Prices'!D946-1</f>
        <v>1.0427831985375668E-3</v>
      </c>
      <c r="E947" s="36">
        <f>Assumptions!$C$14*C947+Assumptions!$C$15*B947+Assumptions!$C$16*D947</f>
        <v>-4.3811918543334109E-3</v>
      </c>
    </row>
    <row r="948" spans="1:5" x14ac:dyDescent="0.25">
      <c r="A948" s="60">
        <f>'Daily Prices'!A948</f>
        <v>43539</v>
      </c>
      <c r="B948" s="69">
        <f>'Daily Prices'!B948/'Daily Prices'!B947-1</f>
        <v>7.1362941330248564E-3</v>
      </c>
      <c r="C948" s="69">
        <f>'Daily Prices'!C948/'Daily Prices'!C947-1</f>
        <v>4.3328882467608132E-4</v>
      </c>
      <c r="D948" s="69">
        <f>'Daily Prices'!D948/'Daily Prices'!D947-1</f>
        <v>1.0527386314107323E-2</v>
      </c>
      <c r="E948" s="69">
        <f>Assumptions!$C$14*C948+Assumptions!$C$15*B948+Assumptions!$C$16*D948</f>
        <v>5.4724196640100857E-3</v>
      </c>
    </row>
    <row r="949" spans="1:5" x14ac:dyDescent="0.25">
      <c r="A949" s="63">
        <f>'Daily Prices'!A949</f>
        <v>43542</v>
      </c>
      <c r="B949" s="36">
        <f>'Daily Prices'!B949/'Daily Prices'!B948-1</f>
        <v>1.8606512884384863E-3</v>
      </c>
      <c r="C949" s="36">
        <f>'Daily Prices'!C949/'Daily Prices'!C948-1</f>
        <v>-2.7885129065912118E-3</v>
      </c>
      <c r="D949" s="36">
        <f>'Daily Prices'!D949/'Daily Prices'!D948-1</f>
        <v>4.2067670578220806E-3</v>
      </c>
      <c r="E949" s="36">
        <f>Assumptions!$C$14*C949+Assumptions!$C$15*B949+Assumptions!$C$16*D949</f>
        <v>7.0482034124168529E-4</v>
      </c>
    </row>
    <row r="950" spans="1:5" x14ac:dyDescent="0.25">
      <c r="A950" s="60">
        <f>'Daily Prices'!A950</f>
        <v>43543</v>
      </c>
      <c r="B950" s="69">
        <f>'Daily Prices'!B950/'Daily Prices'!B949-1</f>
        <v>7.0455310884058875E-3</v>
      </c>
      <c r="C950" s="69">
        <f>'Daily Prices'!C950/'Daily Prices'!C949-1</f>
        <v>7.2178613117017676E-3</v>
      </c>
      <c r="D950" s="69">
        <f>'Daily Prices'!D950/'Daily Prices'!D949-1</f>
        <v>8.9910547595322132E-3</v>
      </c>
      <c r="E950" s="69">
        <f>Assumptions!$C$14*C950+Assumptions!$C$15*B950+Assumptions!$C$16*D950</f>
        <v>7.6981202790621373E-3</v>
      </c>
    </row>
    <row r="951" spans="1:5" x14ac:dyDescent="0.25">
      <c r="A951" s="63">
        <f>'Daily Prices'!A951</f>
        <v>43544</v>
      </c>
      <c r="B951" s="36">
        <f>'Daily Prices'!B951/'Daily Prices'!B950-1</f>
        <v>6.0682727605199105E-4</v>
      </c>
      <c r="C951" s="36">
        <f>'Daily Prices'!C951/'Daily Prices'!C950-1</f>
        <v>-6.6066737961043565E-3</v>
      </c>
      <c r="D951" s="36">
        <f>'Daily Prices'!D951/'Daily Prices'!D950-1</f>
        <v>-3.5359956410198068E-3</v>
      </c>
      <c r="E951" s="36">
        <f>Assumptions!$C$14*C951+Assumptions!$C$15*B951+Assumptions!$C$16*D951</f>
        <v>-3.5214200279320871E-3</v>
      </c>
    </row>
    <row r="952" spans="1:5" x14ac:dyDescent="0.25">
      <c r="A952" s="60">
        <f>'Daily Prices'!A952</f>
        <v>43546</v>
      </c>
      <c r="B952" s="69">
        <f>'Daily Prices'!B952/'Daily Prices'!B951-1</f>
        <v>-5.7868926126853903E-3</v>
      </c>
      <c r="C952" s="69">
        <f>'Daily Prices'!C952/'Daily Prices'!C951-1</f>
        <v>1.2031690841250997E-2</v>
      </c>
      <c r="D952" s="69">
        <f>'Daily Prices'!D952/'Daily Prices'!D951-1</f>
        <v>-5.196081223478477E-3</v>
      </c>
      <c r="E952" s="69">
        <f>Assumptions!$C$14*C952+Assumptions!$C$15*B952+Assumptions!$C$16*D952</f>
        <v>1.5177841856512391E-3</v>
      </c>
    </row>
    <row r="953" spans="1:5" x14ac:dyDescent="0.25">
      <c r="A953" s="63">
        <f>'Daily Prices'!A953</f>
        <v>43549</v>
      </c>
      <c r="B953" s="36">
        <f>'Daily Prices'!B953/'Daily Prices'!B952-1</f>
        <v>-9.3201528850942461E-3</v>
      </c>
      <c r="C953" s="36">
        <f>'Daily Prices'!C953/'Daily Prices'!C952-1</f>
        <v>1.9664947806190547E-3</v>
      </c>
      <c r="D953" s="36">
        <f>'Daily Prices'!D953/'Daily Prices'!D952-1</f>
        <v>-5.2389670360185603E-3</v>
      </c>
      <c r="E953" s="36">
        <f>Assumptions!$C$14*C953+Assumptions!$C$15*B953+Assumptions!$C$16*D953</f>
        <v>-3.5811380640862196E-3</v>
      </c>
    </row>
    <row r="954" spans="1:5" x14ac:dyDescent="0.25">
      <c r="A954" s="60">
        <f>'Daily Prices'!A954</f>
        <v>43550</v>
      </c>
      <c r="B954" s="69">
        <f>'Daily Prices'!B954/'Daily Prices'!B953-1</f>
        <v>1.1227512245129523E-2</v>
      </c>
      <c r="C954" s="69">
        <f>'Daily Prices'!C954/'Daily Prices'!C953-1</f>
        <v>-1.5323707268362075E-3</v>
      </c>
      <c r="D954" s="69">
        <f>'Daily Prices'!D954/'Daily Prices'!D953-1</f>
        <v>1.2379290050665404E-2</v>
      </c>
      <c r="E954" s="69">
        <f>Assumptions!$C$14*C954+Assumptions!$C$15*B954+Assumptions!$C$16*D954</f>
        <v>6.4690923980039944E-3</v>
      </c>
    </row>
    <row r="955" spans="1:5" x14ac:dyDescent="0.25">
      <c r="A955" s="63">
        <f>'Daily Prices'!A955</f>
        <v>43551</v>
      </c>
      <c r="B955" s="36">
        <f>'Daily Prices'!B955/'Daily Prices'!B954-1</f>
        <v>-2.6293757213914359E-3</v>
      </c>
      <c r="C955" s="36">
        <f>'Daily Prices'!C955/'Daily Prices'!C954-1</f>
        <v>-3.6524545152908372E-3</v>
      </c>
      <c r="D955" s="36">
        <f>'Daily Prices'!D955/'Daily Prices'!D954-1</f>
        <v>-6.7087956290490247E-4</v>
      </c>
      <c r="E955" s="36">
        <f>Assumptions!$C$14*C955+Assumptions!$C$15*B955+Assumptions!$C$16*D955</f>
        <v>-2.4510583914052362E-3</v>
      </c>
    </row>
    <row r="956" spans="1:5" x14ac:dyDescent="0.25">
      <c r="A956" s="60">
        <f>'Daily Prices'!A956</f>
        <v>43552</v>
      </c>
      <c r="B956" s="69">
        <f>'Daily Prices'!B956/'Daily Prices'!B955-1</f>
        <v>1.082635248111341E-2</v>
      </c>
      <c r="C956" s="69">
        <f>'Daily Prices'!C956/'Daily Prices'!C955-1</f>
        <v>-9.9169885213279407E-3</v>
      </c>
      <c r="D956" s="69">
        <f>'Daily Prices'!D956/'Daily Prices'!D955-1</f>
        <v>1.3435132744118006E-2</v>
      </c>
      <c r="E956" s="69">
        <f>Assumptions!$C$14*C956+Assumptions!$C$15*B956+Assumptions!$C$16*D956</f>
        <v>3.311650159038248E-3</v>
      </c>
    </row>
    <row r="957" spans="1:5" x14ac:dyDescent="0.25">
      <c r="A957" s="63">
        <f>'Daily Prices'!A957</f>
        <v>43553</v>
      </c>
      <c r="B957" s="36">
        <f>'Daily Prices'!B957/'Daily Prices'!B956-1</f>
        <v>3.2997178415659079E-3</v>
      </c>
      <c r="C957" s="36">
        <f>'Daily Prices'!C957/'Daily Prices'!C956-1</f>
        <v>2.5184254543715312E-3</v>
      </c>
      <c r="D957" s="36">
        <f>'Daily Prices'!D957/'Daily Prices'!D956-1</f>
        <v>4.9752430781666579E-3</v>
      </c>
      <c r="E957" s="36">
        <f>Assumptions!$C$14*C957+Assumptions!$C$15*B957+Assumptions!$C$16*D957</f>
        <v>3.4898584576683826E-3</v>
      </c>
    </row>
    <row r="958" spans="1:5" x14ac:dyDescent="0.25">
      <c r="A958" s="60">
        <f>'Daily Prices'!A958</f>
        <v>43556</v>
      </c>
      <c r="B958" s="69">
        <f>'Daily Prices'!B958/'Daily Prices'!B957-1</f>
        <v>5.1446865519040319E-3</v>
      </c>
      <c r="C958" s="69">
        <f>'Daily Prices'!C958/'Daily Prices'!C957-1</f>
        <v>-3.0842503568996316E-3</v>
      </c>
      <c r="D958" s="69">
        <f>'Daily Prices'!D958/'Daily Prices'!D957-1</f>
        <v>-2.8050618589905429E-3</v>
      </c>
      <c r="E958" s="69">
        <f>Assumptions!$C$14*C958+Assumptions!$C$15*B958+Assumptions!$C$16*D958</f>
        <v>-5.3181273488580607E-4</v>
      </c>
    </row>
    <row r="959" spans="1:5" x14ac:dyDescent="0.25">
      <c r="A959" s="63">
        <f>'Daily Prices'!A959</f>
        <v>43557</v>
      </c>
      <c r="B959" s="36">
        <f>'Daily Prices'!B959/'Daily Prices'!B958-1</f>
        <v>4.7535660105881838E-3</v>
      </c>
      <c r="C959" s="36">
        <f>'Daily Prices'!C959/'Daily Prices'!C958-1</f>
        <v>-6.6752728836126929E-3</v>
      </c>
      <c r="D959" s="36">
        <f>'Daily Prices'!D959/'Daily Prices'!D958-1</f>
        <v>-2.8050618589900989E-3</v>
      </c>
      <c r="E959" s="36">
        <f>Assumptions!$C$14*C959+Assumptions!$C$15*B959+Assumptions!$C$16*D959</f>
        <v>-2.0855579079656519E-3</v>
      </c>
    </row>
    <row r="960" spans="1:5" x14ac:dyDescent="0.25">
      <c r="A960" s="60">
        <f>'Daily Prices'!A960</f>
        <v>43559</v>
      </c>
      <c r="B960" s="69">
        <f>'Daily Prices'!B960/'Daily Prices'!B959-1</f>
        <v>-9.5228341396407234E-3</v>
      </c>
      <c r="C960" s="69">
        <f>'Daily Prices'!C960/'Daily Prices'!C959-1</f>
        <v>-5.0218814726663563E-3</v>
      </c>
      <c r="D960" s="69">
        <f>'Daily Prices'!D960/'Daily Prices'!D959-1</f>
        <v>-2.8050618589914311E-3</v>
      </c>
      <c r="E960" s="69">
        <f>Assumptions!$C$14*C960+Assumptions!$C$15*B960+Assumptions!$C$16*D960</f>
        <v>-5.7071213886561887E-3</v>
      </c>
    </row>
    <row r="961" spans="1:5" x14ac:dyDescent="0.25">
      <c r="A961" s="63">
        <f>'Daily Prices'!A961</f>
        <v>43564</v>
      </c>
      <c r="B961" s="36">
        <f>'Daily Prices'!B961/'Daily Prices'!B960-1</f>
        <v>6.578824921054105E-3</v>
      </c>
      <c r="C961" s="36">
        <f>'Daily Prices'!C961/'Daily Prices'!C960-1</f>
        <v>2.0196936604495619E-2</v>
      </c>
      <c r="D961" s="36">
        <f>'Daily Prices'!D961/'Daily Prices'!D960-1</f>
        <v>-8.4853070225632266E-4</v>
      </c>
      <c r="E961" s="36">
        <f>Assumptions!$C$14*C961+Assumptions!$C$15*B961+Assumptions!$C$16*D961</f>
        <v>9.7978629074375826E-3</v>
      </c>
    </row>
    <row r="962" spans="1:5" x14ac:dyDescent="0.25">
      <c r="A962" s="60">
        <f>'Daily Prices'!A962</f>
        <v>43565</v>
      </c>
      <c r="B962" s="69">
        <f>'Daily Prices'!B962/'Daily Prices'!B961-1</f>
        <v>-9.0877526565761313E-3</v>
      </c>
      <c r="C962" s="69">
        <f>'Daily Prices'!C962/'Daily Prices'!C961-1</f>
        <v>-1.2274658104260983E-4</v>
      </c>
      <c r="D962" s="69">
        <f>'Daily Prices'!D962/'Daily Prices'!D961-1</f>
        <v>-8.4853070225743288E-4</v>
      </c>
      <c r="E962" s="69">
        <f>Assumptions!$C$14*C962+Assumptions!$C$15*B962+Assumptions!$C$16*D962</f>
        <v>-3.029983640067113E-3</v>
      </c>
    </row>
    <row r="963" spans="1:5" x14ac:dyDescent="0.25">
      <c r="A963" s="63">
        <f>'Daily Prices'!A963</f>
        <v>43566</v>
      </c>
      <c r="B963" s="36">
        <f>'Daily Prices'!B963/'Daily Prices'!B962-1</f>
        <v>5.613529487229485E-4</v>
      </c>
      <c r="C963" s="36">
        <f>'Daily Prices'!C963/'Daily Prices'!C962-1</f>
        <v>-6.7200923593059292E-3</v>
      </c>
      <c r="D963" s="36">
        <f>'Daily Prices'!D963/'Daily Prices'!D962-1</f>
        <v>-8.4853070225598959E-4</v>
      </c>
      <c r="E963" s="36">
        <f>Assumptions!$C$14*C963+Assumptions!$C$15*B963+Assumptions!$C$16*D963</f>
        <v>-2.7741902697822843E-3</v>
      </c>
    </row>
    <row r="964" spans="1:5" x14ac:dyDescent="0.25">
      <c r="A964" s="60">
        <f>'Daily Prices'!A964</f>
        <v>43567</v>
      </c>
      <c r="B964" s="69">
        <f>'Daily Prices'!B964/'Daily Prices'!B963-1</f>
        <v>4.1469152881821181E-3</v>
      </c>
      <c r="C964" s="69">
        <f>'Daily Prices'!C964/'Daily Prices'!C963-1</f>
        <v>-6.7116811472944793E-4</v>
      </c>
      <c r="D964" s="69">
        <f>'Daily Prices'!D964/'Daily Prices'!D963-1</f>
        <v>-4.3741122585273517E-3</v>
      </c>
      <c r="E964" s="69">
        <f>Assumptions!$C$14*C964+Assumptions!$C$15*B964+Assumptions!$C$16*D964</f>
        <v>-3.3662633699534919E-4</v>
      </c>
    </row>
    <row r="965" spans="1:5" x14ac:dyDescent="0.25">
      <c r="A965" s="63">
        <f>'Daily Prices'!A965</f>
        <v>43570</v>
      </c>
      <c r="B965" s="36">
        <f>'Daily Prices'!B965/'Daily Prices'!B964-1</f>
        <v>3.5785489297499584E-3</v>
      </c>
      <c r="C965" s="36">
        <f>'Daily Prices'!C965/'Daily Prices'!C964-1</f>
        <v>-4.243466031176979E-3</v>
      </c>
      <c r="D965" s="36">
        <f>'Daily Prices'!D965/'Daily Prices'!D964-1</f>
        <v>1.142861194622502E-2</v>
      </c>
      <c r="E965" s="36">
        <f>Assumptions!$C$14*C965+Assumptions!$C$15*B965+Assumptions!$C$16*D965</f>
        <v>2.8047618503217017E-3</v>
      </c>
    </row>
    <row r="966" spans="1:5" x14ac:dyDescent="0.25">
      <c r="A966" s="60">
        <f>'Daily Prices'!A966</f>
        <v>43571</v>
      </c>
      <c r="B966" s="69">
        <f>'Daily Prices'!B966/'Daily Prices'!B965-1</f>
        <v>9.5049997635316963E-3</v>
      </c>
      <c r="C966" s="69">
        <f>'Daily Prices'!C966/'Daily Prices'!C965-1</f>
        <v>-5.230730911217174E-3</v>
      </c>
      <c r="D966" s="69">
        <f>'Daily Prices'!D966/'Daily Prices'!D965-1</f>
        <v>4.6647663620851265E-3</v>
      </c>
      <c r="E966" s="69">
        <f>Assumptions!$C$14*C966+Assumptions!$C$15*B966+Assumptions!$C$16*D966</f>
        <v>2.158637473198177E-3</v>
      </c>
    </row>
    <row r="967" spans="1:5" x14ac:dyDescent="0.25">
      <c r="A967" s="63">
        <f>'Daily Prices'!A967</f>
        <v>43573</v>
      </c>
      <c r="B967" s="36">
        <f>'Daily Prices'!B967/'Daily Prices'!B966-1</f>
        <v>-3.446411057846599E-3</v>
      </c>
      <c r="C967" s="36">
        <f>'Daily Prices'!C967/'Daily Prices'!C966-1</f>
        <v>-1.9826982951841599E-3</v>
      </c>
      <c r="D967" s="36">
        <f>'Daily Prices'!D967/'Daily Prices'!D966-1</f>
        <v>-7.601745038001706E-3</v>
      </c>
      <c r="E967" s="36">
        <f>Assumptions!$C$14*C967+Assumptions!$C$15*B967+Assumptions!$C$16*D967</f>
        <v>-4.1075261468281558E-3</v>
      </c>
    </row>
    <row r="968" spans="1:5" x14ac:dyDescent="0.25">
      <c r="A968" s="60">
        <f>'Daily Prices'!A968</f>
        <v>43577</v>
      </c>
      <c r="B968" s="69">
        <f>'Daily Prices'!B968/'Daily Prices'!B967-1</f>
        <v>-1.2649372973315476E-2</v>
      </c>
      <c r="C968" s="69">
        <f>'Daily Prices'!C968/'Daily Prices'!C967-1</f>
        <v>0</v>
      </c>
      <c r="D968" s="69">
        <f>'Daily Prices'!D968/'Daily Prices'!D967-1</f>
        <v>-1.3017877960734059E-2</v>
      </c>
      <c r="E968" s="69">
        <f>Assumptions!$C$14*C968+Assumptions!$C$15*B968+Assumptions!$C$16*D968</f>
        <v>-7.7001752802148601E-3</v>
      </c>
    </row>
    <row r="969" spans="1:5" x14ac:dyDescent="0.25">
      <c r="A969" s="63">
        <f>'Daily Prices'!A969</f>
        <v>43578</v>
      </c>
      <c r="B969" s="36">
        <f>'Daily Prices'!B969/'Daily Prices'!B968-1</f>
        <v>-2.0778787936814869E-3</v>
      </c>
      <c r="C969" s="36">
        <f>'Daily Prices'!C969/'Daily Prices'!C968-1</f>
        <v>-1.012795433953384E-4</v>
      </c>
      <c r="D969" s="36">
        <f>'Daily Prices'!D969/'Daily Prices'!D968-1</f>
        <v>-2.1286842337734369E-3</v>
      </c>
      <c r="E969" s="36">
        <f>Assumptions!$C$14*C969+Assumptions!$C$15*B969+Assumptions!$C$16*D969</f>
        <v>-1.3024807255946126E-3</v>
      </c>
    </row>
    <row r="970" spans="1:5" x14ac:dyDescent="0.25">
      <c r="A970" s="60">
        <f>'Daily Prices'!A970</f>
        <v>43579</v>
      </c>
      <c r="B970" s="69">
        <f>'Daily Prices'!B970/'Daily Prices'!B969-1</f>
        <v>1.2700674810864232E-2</v>
      </c>
      <c r="C970" s="69">
        <f>'Daily Prices'!C970/'Daily Prices'!C969-1</f>
        <v>5.240420435112858E-3</v>
      </c>
      <c r="D970" s="69">
        <f>'Daily Prices'!D970/'Daily Prices'!D969-1</f>
        <v>1.0793205663470307E-2</v>
      </c>
      <c r="E970" s="69">
        <f>Assumptions!$C$14*C970+Assumptions!$C$15*B970+Assumptions!$C$16*D970</f>
        <v>9.1443323163455052E-3</v>
      </c>
    </row>
    <row r="971" spans="1:5" x14ac:dyDescent="0.25">
      <c r="A971" s="63">
        <f>'Daily Prices'!A971</f>
        <v>43580</v>
      </c>
      <c r="B971" s="36">
        <f>'Daily Prices'!B971/'Daily Prices'!B970-1</f>
        <v>-8.2914518823352656E-3</v>
      </c>
      <c r="C971" s="36">
        <f>'Daily Prices'!C971/'Daily Prices'!C970-1</f>
        <v>1.0864185493315581E-2</v>
      </c>
      <c r="D971" s="36">
        <f>'Daily Prices'!D971/'Daily Prices'!D970-1</f>
        <v>-8.2313072197336412E-3</v>
      </c>
      <c r="E971" s="36">
        <f>Assumptions!$C$14*C971+Assumptions!$C$15*B971+Assumptions!$C$16*D971</f>
        <v>-6.1115353329443955E-4</v>
      </c>
    </row>
    <row r="972" spans="1:5" x14ac:dyDescent="0.25">
      <c r="A972" s="60">
        <f>'Daily Prices'!A972</f>
        <v>43581</v>
      </c>
      <c r="B972" s="69">
        <f>'Daily Prices'!B972/'Daily Prices'!B971-1</f>
        <v>8.6873877832818192E-3</v>
      </c>
      <c r="C972" s="69">
        <f>'Daily Prices'!C972/'Daily Prices'!C971-1</f>
        <v>-3.8884748259834234E-3</v>
      </c>
      <c r="D972" s="69">
        <f>'Daily Prices'!D972/'Daily Prices'!D971-1</f>
        <v>1.1970145852324476E-2</v>
      </c>
      <c r="E972" s="69">
        <f>Assumptions!$C$14*C972+Assumptions!$C$15*B972+Assumptions!$C$16*D972</f>
        <v>4.6418701602885188E-3</v>
      </c>
    </row>
    <row r="973" spans="1:5" x14ac:dyDescent="0.25">
      <c r="A973" s="63">
        <f>'Daily Prices'!A973</f>
        <v>43585</v>
      </c>
      <c r="B973" s="36">
        <f>'Daily Prices'!B973/'Daily Prices'!B972-1</f>
        <v>-9.1585475639099911E-4</v>
      </c>
      <c r="C973" s="36">
        <f>'Daily Prices'!C973/'Daily Prices'!C972-1</f>
        <v>-4.4622273608533325E-3</v>
      </c>
      <c r="D973" s="36">
        <f>'Daily Prices'!D973/'Daily Prices'!D972-1</f>
        <v>-2.0605671626666711E-3</v>
      </c>
      <c r="E973" s="36">
        <f>Assumptions!$C$14*C973+Assumptions!$C$15*B973+Assumptions!$C$16*D973</f>
        <v>-2.677817520058634E-3</v>
      </c>
    </row>
    <row r="974" spans="1:5" x14ac:dyDescent="0.25">
      <c r="A974" s="60">
        <f>'Daily Prices'!A974</f>
        <v>43587</v>
      </c>
      <c r="B974" s="69">
        <f>'Daily Prices'!B974/'Daily Prices'!B973-1</f>
        <v>-1.2840894097211342E-3</v>
      </c>
      <c r="C974" s="69">
        <f>'Daily Prices'!C974/'Daily Prices'!C973-1</f>
        <v>-1.1437587335596411E-2</v>
      </c>
      <c r="D974" s="69">
        <f>'Daily Prices'!D974/'Daily Prices'!D973-1</f>
        <v>1.0904789912975499E-2</v>
      </c>
      <c r="E974" s="69">
        <f>Assumptions!$C$14*C974+Assumptions!$C$15*B974+Assumptions!$C$16*D974</f>
        <v>-1.6888247832622548E-3</v>
      </c>
    </row>
    <row r="975" spans="1:5" x14ac:dyDescent="0.25">
      <c r="A975" s="63">
        <f>'Daily Prices'!A975</f>
        <v>43588</v>
      </c>
      <c r="B975" s="36">
        <f>'Daily Prices'!B975/'Daily Prices'!B974-1</f>
        <v>-4.6611938043317203E-4</v>
      </c>
      <c r="C975" s="36">
        <f>'Daily Prices'!C975/'Daily Prices'!C974-1</f>
        <v>2.092760219467138E-3</v>
      </c>
      <c r="D975" s="36">
        <f>'Daily Prices'!D975/'Daily Prices'!D974-1</f>
        <v>1.0904789912975055E-2</v>
      </c>
      <c r="E975" s="36">
        <f>Assumptions!$C$14*C975+Assumptions!$C$15*B975+Assumptions!$C$16*D975</f>
        <v>3.9687052475494197E-3</v>
      </c>
    </row>
    <row r="976" spans="1:5" x14ac:dyDescent="0.25">
      <c r="A976" s="60">
        <f>'Daily Prices'!A976</f>
        <v>43592</v>
      </c>
      <c r="B976" s="69">
        <f>'Daily Prices'!B976/'Daily Prices'!B975-1</f>
        <v>-1.7622498733422365E-2</v>
      </c>
      <c r="C976" s="69">
        <f>'Daily Prices'!C976/'Daily Prices'!C975-1</f>
        <v>8.598686199026373E-3</v>
      </c>
      <c r="D976" s="69">
        <f>'Daily Prices'!D976/'Daily Prices'!D975-1</f>
        <v>1.0904789912975277E-2</v>
      </c>
      <c r="E976" s="69">
        <f>Assumptions!$C$14*C976+Assumptions!$C$15*B976+Assumptions!$C$16*D976</f>
        <v>1.424161833476423E-3</v>
      </c>
    </row>
    <row r="977" spans="1:5" x14ac:dyDescent="0.25">
      <c r="A977" s="63">
        <f>'Daily Prices'!A977</f>
        <v>43593</v>
      </c>
      <c r="B977" s="36">
        <f>'Daily Prices'!B977/'Daily Prices'!B976-1</f>
        <v>-1.2736230958681594E-2</v>
      </c>
      <c r="C977" s="36">
        <f>'Daily Prices'!C977/'Daily Prices'!C976-1</f>
        <v>4.7653072977764666E-3</v>
      </c>
      <c r="D977" s="36">
        <f>'Daily Prices'!D977/'Daily Prices'!D976-1</f>
        <v>-1.9425393111425882E-2</v>
      </c>
      <c r="E977" s="36">
        <f>Assumptions!$C$14*C977+Assumptions!$C$15*B977+Assumptions!$C$16*D977</f>
        <v>-7.7423643019216551E-3</v>
      </c>
    </row>
    <row r="978" spans="1:5" x14ac:dyDescent="0.25">
      <c r="A978" s="60">
        <f>'Daily Prices'!A978</f>
        <v>43594</v>
      </c>
      <c r="B978" s="69">
        <f>'Daily Prices'!B978/'Daily Prices'!B977-1</f>
        <v>-6.092228108982467E-3</v>
      </c>
      <c r="C978" s="69">
        <f>'Daily Prices'!C978/'Daily Prices'!C977-1</f>
        <v>6.0047050902305443E-3</v>
      </c>
      <c r="D978" s="69">
        <f>'Daily Prices'!D978/'Daily Prices'!D977-1</f>
        <v>-1.942539311142788E-2</v>
      </c>
      <c r="E978" s="69">
        <f>Assumptions!$C$14*C978+Assumptions!$C$15*B978+Assumptions!$C$16*D978</f>
        <v>-5.253404330030886E-3</v>
      </c>
    </row>
    <row r="979" spans="1:5" x14ac:dyDescent="0.25">
      <c r="A979" s="63">
        <f>'Daily Prices'!A979</f>
        <v>43598</v>
      </c>
      <c r="B979" s="36">
        <f>'Daily Prices'!B979/'Daily Prices'!B978-1</f>
        <v>-1.2462821737904584E-2</v>
      </c>
      <c r="C979" s="36">
        <f>'Daily Prices'!C979/'Daily Prices'!C978-1</f>
        <v>1.4229407419809492E-2</v>
      </c>
      <c r="D979" s="36">
        <f>'Daily Prices'!D979/'Daily Prices'!D978-1</f>
        <v>-1.9425393111423994E-2</v>
      </c>
      <c r="E979" s="36">
        <f>Assumptions!$C$14*C979+Assumptions!$C$15*B979+Assumptions!$C$16*D979</f>
        <v>-3.8747014868747757E-3</v>
      </c>
    </row>
    <row r="980" spans="1:5" x14ac:dyDescent="0.25">
      <c r="A980" s="60">
        <f>'Daily Prices'!A980</f>
        <v>43599</v>
      </c>
      <c r="B980" s="69">
        <f>'Daily Prices'!B980/'Daily Prices'!B979-1</f>
        <v>6.1392549423280318E-3</v>
      </c>
      <c r="C980" s="69">
        <f>'Daily Prices'!C980/'Daily Prices'!C979-1</f>
        <v>-1.2393818647231658E-3</v>
      </c>
      <c r="D980" s="69">
        <f>'Daily Prices'!D980/'Daily Prices'!D979-1</f>
        <v>-8.6599756092092806E-3</v>
      </c>
      <c r="E980" s="69">
        <f>Assumptions!$C$14*C980+Assumptions!$C$15*B980+Assumptions!$C$16*D980</f>
        <v>-1.2519689459536409E-3</v>
      </c>
    </row>
    <row r="981" spans="1:5" x14ac:dyDescent="0.25">
      <c r="A981" s="63">
        <f>'Daily Prices'!A981</f>
        <v>43600</v>
      </c>
      <c r="B981" s="36">
        <f>'Daily Prices'!B981/'Daily Prices'!B980-1</f>
        <v>-5.4570745417893418E-3</v>
      </c>
      <c r="C981" s="36">
        <f>'Daily Prices'!C981/'Daily Prices'!C980-1</f>
        <v>-4.6552293341295403E-4</v>
      </c>
      <c r="D981" s="36">
        <f>'Daily Prices'!D981/'Daily Prices'!D980-1</f>
        <v>-8.6599756092092806E-3</v>
      </c>
      <c r="E981" s="36">
        <f>Assumptions!$C$14*C981+Assumptions!$C$15*B981+Assumptions!$C$16*D981</f>
        <v>-4.4213242186647685E-3</v>
      </c>
    </row>
    <row r="982" spans="1:5" x14ac:dyDescent="0.25">
      <c r="A982" s="60">
        <f>'Daily Prices'!A982</f>
        <v>43601</v>
      </c>
      <c r="B982" s="69">
        <f>'Daily Prices'!B982/'Daily Prices'!B981-1</f>
        <v>7.5064232997656966E-3</v>
      </c>
      <c r="C982" s="69">
        <f>'Daily Prices'!C982/'Daily Prices'!C981-1</f>
        <v>-6.3757031574299683E-3</v>
      </c>
      <c r="D982" s="69">
        <f>'Daily Prices'!D982/'Daily Prices'!D981-1</f>
        <v>2.2236319962243289E-3</v>
      </c>
      <c r="E982" s="69">
        <f>Assumptions!$C$14*C982+Assumptions!$C$15*B982+Assumptions!$C$16*D982</f>
        <v>3.6873532582501999E-4</v>
      </c>
    </row>
    <row r="983" spans="1:5" x14ac:dyDescent="0.25">
      <c r="A983" s="63">
        <f>'Daily Prices'!A983</f>
        <v>43602</v>
      </c>
      <c r="B983" s="36">
        <f>'Daily Prices'!B983/'Daily Prices'!B982-1</f>
        <v>1.4368547671946841E-2</v>
      </c>
      <c r="C983" s="36">
        <f>'Daily Prices'!C983/'Daily Prices'!C982-1</f>
        <v>-6.5809441796543799E-3</v>
      </c>
      <c r="D983" s="36">
        <f>'Daily Prices'!D983/'Daily Prices'!D982-1</f>
        <v>6.5538872725507957E-3</v>
      </c>
      <c r="E983" s="36">
        <f>Assumptions!$C$14*C983+Assumptions!$C$15*B983+Assumptions!$C$16*D983</f>
        <v>3.6443528114875391E-3</v>
      </c>
    </row>
    <row r="984" spans="1:5" x14ac:dyDescent="0.25">
      <c r="A984" s="60">
        <f>'Daily Prices'!A984</f>
        <v>43605</v>
      </c>
      <c r="B984" s="69">
        <f>'Daily Prices'!B984/'Daily Prices'!B983-1</f>
        <v>3.7486715930101111E-2</v>
      </c>
      <c r="C984" s="69">
        <f>'Daily Prices'!C984/'Daily Prices'!C983-1</f>
        <v>-1.0788441260303649E-2</v>
      </c>
      <c r="D984" s="69">
        <f>'Daily Prices'!D984/'Daily Prices'!D983-1</f>
        <v>4.4154440492795821E-2</v>
      </c>
      <c r="E984" s="69">
        <f>Assumptions!$C$14*C984+Assumptions!$C$15*B984+Assumptions!$C$16*D984</f>
        <v>2.0176970422747621E-2</v>
      </c>
    </row>
    <row r="985" spans="1:5" x14ac:dyDescent="0.25">
      <c r="A985" s="63">
        <f>'Daily Prices'!A985</f>
        <v>43606</v>
      </c>
      <c r="B985" s="36">
        <f>'Daily Prices'!B985/'Daily Prices'!B984-1</f>
        <v>-9.7292000771483922E-3</v>
      </c>
      <c r="C985" s="36">
        <f>'Daily Prices'!C985/'Daily Prices'!C984-1</f>
        <v>-6.3843383827252298E-3</v>
      </c>
      <c r="D985" s="36">
        <f>'Daily Prices'!D985/'Daily Prices'!D984-1</f>
        <v>-1.2453559678610504E-2</v>
      </c>
      <c r="E985" s="36">
        <f>Assumptions!$C$14*C985+Assumptions!$C$15*B985+Assumptions!$C$16*D985</f>
        <v>-9.2085632798177604E-3</v>
      </c>
    </row>
    <row r="986" spans="1:5" x14ac:dyDescent="0.25">
      <c r="A986" s="60">
        <f>'Daily Prices'!A986</f>
        <v>43607</v>
      </c>
      <c r="B986" s="69">
        <f>'Daily Prices'!B986/'Daily Prices'!B985-1</f>
        <v>3.6030464616187974E-3</v>
      </c>
      <c r="C986" s="69">
        <f>'Daily Prices'!C986/'Daily Prices'!C985-1</f>
        <v>2.9350451964171853E-3</v>
      </c>
      <c r="D986" s="69">
        <f>'Daily Prices'!D986/'Daily Prices'!D985-1</f>
        <v>5.5425478722874733E-3</v>
      </c>
      <c r="E986" s="69">
        <f>Assumptions!$C$14*C986+Assumptions!$C$15*B986+Assumptions!$C$16*D986</f>
        <v>3.9176963787387557E-3</v>
      </c>
    </row>
    <row r="987" spans="1:5" x14ac:dyDescent="0.25">
      <c r="A987" s="63">
        <f>'Daily Prices'!A987</f>
        <v>43608</v>
      </c>
      <c r="B987" s="36">
        <f>'Daily Prices'!B987/'Daily Prices'!B986-1</f>
        <v>-7.6404601253738935E-3</v>
      </c>
      <c r="C987" s="36">
        <f>'Daily Prices'!C987/'Daily Prices'!C986-1</f>
        <v>7.3785881181962498E-3</v>
      </c>
      <c r="D987" s="36">
        <f>'Daily Prices'!D987/'Daily Prices'!D986-1</f>
        <v>-8.8462416150858481E-4</v>
      </c>
      <c r="E987" s="36">
        <f>Assumptions!$C$14*C987+Assumptions!$C$15*B987+Assumptions!$C$16*D987</f>
        <v>3.9390996121375671E-4</v>
      </c>
    </row>
    <row r="988" spans="1:5" x14ac:dyDescent="0.25">
      <c r="A988" s="60">
        <f>'Daily Prices'!A988</f>
        <v>43609</v>
      </c>
      <c r="B988" s="69">
        <f>'Daily Prices'!B988/'Daily Prices'!B987-1</f>
        <v>1.6060491520659248E-2</v>
      </c>
      <c r="C988" s="69">
        <f>'Daily Prices'!C988/'Daily Prices'!C987-1</f>
        <v>-5.1255145693772652E-3</v>
      </c>
      <c r="D988" s="69">
        <f>'Daily Prices'!D988/'Daily Prices'!D987-1</f>
        <v>2.5427265472776517E-2</v>
      </c>
      <c r="E988" s="69">
        <f>Assumptions!$C$14*C988+Assumptions!$C$15*B988+Assumptions!$C$16*D988</f>
        <v>1.0396121270279822E-2</v>
      </c>
    </row>
    <row r="989" spans="1:5" x14ac:dyDescent="0.25">
      <c r="A989" s="63">
        <f>'Daily Prices'!A989</f>
        <v>43612</v>
      </c>
      <c r="B989" s="36">
        <f>'Daily Prices'!B989/'Daily Prices'!B988-1</f>
        <v>6.3033286403453292E-3</v>
      </c>
      <c r="C989" s="36">
        <f>'Daily Prices'!C989/'Daily Prices'!C988-1</f>
        <v>0</v>
      </c>
      <c r="D989" s="36">
        <f>'Daily Prices'!D989/'Daily Prices'!D988-1</f>
        <v>1.5104913565411326E-2</v>
      </c>
      <c r="E989" s="36">
        <f>Assumptions!$C$14*C989+Assumptions!$C$15*B989+Assumptions!$C$16*D989</f>
        <v>6.4224726617269964E-3</v>
      </c>
    </row>
    <row r="990" spans="1:5" x14ac:dyDescent="0.25">
      <c r="A990" s="60">
        <f>'Daily Prices'!A990</f>
        <v>43613</v>
      </c>
      <c r="B990" s="69">
        <f>'Daily Prices'!B990/'Daily Prices'!B989-1</f>
        <v>1.6742563431610957E-3</v>
      </c>
      <c r="C990" s="69">
        <f>'Daily Prices'!C990/'Daily Prices'!C989-1</f>
        <v>-1.2900309933161491E-4</v>
      </c>
      <c r="D990" s="69">
        <f>'Daily Prices'!D990/'Daily Prices'!D989-1</f>
        <v>-4.1988408490323259E-4</v>
      </c>
      <c r="E990" s="69">
        <f>Assumptions!$C$14*C990+Assumptions!$C$15*B990+Assumptions!$C$16*D990</f>
        <v>3.2471043774471295E-4</v>
      </c>
    </row>
    <row r="991" spans="1:5" x14ac:dyDescent="0.25">
      <c r="A991" s="63">
        <f>'Daily Prices'!A991</f>
        <v>43614</v>
      </c>
      <c r="B991" s="36">
        <f>'Daily Prices'!B991/'Daily Prices'!B990-1</f>
        <v>-6.2309857199029928E-3</v>
      </c>
      <c r="C991" s="36">
        <f>'Daily Prices'!C991/'Daily Prices'!C990-1</f>
        <v>6.4521110293569439E-3</v>
      </c>
      <c r="D991" s="36">
        <f>'Daily Prices'!D991/'Daily Prices'!D990-1</f>
        <v>-1.0845690111912276E-2</v>
      </c>
      <c r="E991" s="36">
        <f>Assumptions!$C$14*C991+Assumptions!$C$15*B991+Assumptions!$C$16*D991</f>
        <v>-2.5421583378018031E-3</v>
      </c>
    </row>
    <row r="992" spans="1:5" x14ac:dyDescent="0.25">
      <c r="A992" s="60">
        <f>'Daily Prices'!A992</f>
        <v>43615</v>
      </c>
      <c r="B992" s="69">
        <f>'Daily Prices'!B992/'Daily Prices'!B991-1</f>
        <v>8.3519716065367788E-3</v>
      </c>
      <c r="C992" s="69">
        <f>'Daily Prices'!C992/'Daily Prices'!C991-1</f>
        <v>-1.6475209633480814E-3</v>
      </c>
      <c r="D992" s="69">
        <f>'Daily Prices'!D992/'Daily Prices'!D991-1</f>
        <v>8.2481146872881439E-3</v>
      </c>
      <c r="E992" s="69">
        <f>Assumptions!$C$14*C992+Assumptions!$C$15*B992+Assumptions!$C$16*D992</f>
        <v>4.3210175028082446E-3</v>
      </c>
    </row>
    <row r="993" spans="1:5" x14ac:dyDescent="0.25">
      <c r="A993" s="63">
        <f>'Daily Prices'!A993</f>
        <v>43616</v>
      </c>
      <c r="B993" s="36">
        <f>'Daily Prices'!B993/'Daily Prices'!B992-1</f>
        <v>-2.9566702324791416E-3</v>
      </c>
      <c r="C993" s="36">
        <f>'Daily Prices'!C993/'Daily Prices'!C992-1</f>
        <v>8.395262064764264E-3</v>
      </c>
      <c r="D993" s="36">
        <f>'Daily Prices'!D993/'Daily Prices'!D992-1</f>
        <v>-4.3409972201312597E-3</v>
      </c>
      <c r="E993" s="36">
        <f>Assumptions!$C$14*C993+Assumptions!$C$15*B993+Assumptions!$C$16*D993</f>
        <v>1.1688045901225852E-3</v>
      </c>
    </row>
    <row r="994" spans="1:5" x14ac:dyDescent="0.25">
      <c r="A994" s="60">
        <f>'Daily Prices'!A994</f>
        <v>43619</v>
      </c>
      <c r="B994" s="69">
        <f>'Daily Prices'!B994/'Daily Prices'!B993-1</f>
        <v>1.3935066046905309E-2</v>
      </c>
      <c r="C994" s="69">
        <f>'Daily Prices'!C994/'Daily Prices'!C993-1</f>
        <v>1.0636812263927542E-2</v>
      </c>
      <c r="D994" s="69">
        <f>'Daily Prices'!D994/'Daily Prices'!D993-1</f>
        <v>-6.8842649660172395E-3</v>
      </c>
      <c r="E994" s="69">
        <f>Assumptions!$C$14*C994+Assumptions!$C$15*B994+Assumptions!$C$16*D994</f>
        <v>6.369965229837439E-3</v>
      </c>
    </row>
    <row r="995" spans="1:5" x14ac:dyDescent="0.25">
      <c r="A995" s="63">
        <f>'Daily Prices'!A995</f>
        <v>43622</v>
      </c>
      <c r="B995" s="36">
        <f>'Daily Prices'!B995/'Daily Prices'!B994-1</f>
        <v>-1.8324897274783147E-2</v>
      </c>
      <c r="C995" s="36">
        <f>'Daily Prices'!C995/'Daily Prices'!C994-1</f>
        <v>1.4170923387369916E-2</v>
      </c>
      <c r="D995" s="36">
        <f>'Daily Prices'!D995/'Daily Prices'!D994-1</f>
        <v>-6.8842649660185717E-3</v>
      </c>
      <c r="E995" s="36">
        <f>Assumptions!$C$14*C995+Assumptions!$C$15*B995+Assumptions!$C$16*D995</f>
        <v>-1.8943793172925493E-3</v>
      </c>
    </row>
    <row r="996" spans="1:5" x14ac:dyDescent="0.25">
      <c r="A996" s="60">
        <f>'Daily Prices'!A996</f>
        <v>43627</v>
      </c>
      <c r="B996" s="69">
        <f>'Daily Prices'!B996/'Daily Prices'!B995-1</f>
        <v>1.0643637243066717E-2</v>
      </c>
      <c r="C996" s="69">
        <f>'Daily Prices'!C996/'Daily Prices'!C995-1</f>
        <v>-5.1188278846207025E-3</v>
      </c>
      <c r="D996" s="69">
        <f>'Daily Prices'!D996/'Daily Prices'!D995-1</f>
        <v>-2.0464721150706411E-2</v>
      </c>
      <c r="E996" s="69">
        <f>Assumptions!$C$14*C996+Assumptions!$C$15*B996+Assumptions!$C$16*D996</f>
        <v>-4.9938563261401892E-3</v>
      </c>
    </row>
    <row r="997" spans="1:5" x14ac:dyDescent="0.25">
      <c r="A997" s="63">
        <f>'Daily Prices'!A997</f>
        <v>43628</v>
      </c>
      <c r="B997" s="36">
        <f>'Daily Prices'!B997/'Daily Prices'!B996-1</f>
        <v>-4.8472533232408743E-3</v>
      </c>
      <c r="C997" s="36">
        <f>'Daily Prices'!C997/'Daily Prices'!C996-1</f>
        <v>5.4119901132250181E-3</v>
      </c>
      <c r="D997" s="36">
        <f>'Daily Prices'!D997/'Daily Prices'!D996-1</f>
        <v>1.3586347881386907E-2</v>
      </c>
      <c r="E997" s="36">
        <f>Assumptions!$C$14*C997+Assumptions!$C$15*B997+Assumptions!$C$16*D997</f>
        <v>4.7865244127338171E-3</v>
      </c>
    </row>
    <row r="998" spans="1:5" x14ac:dyDescent="0.25">
      <c r="A998" s="60">
        <f>'Daily Prices'!A998</f>
        <v>43629</v>
      </c>
      <c r="B998" s="69">
        <f>'Daily Prices'!B998/'Daily Prices'!B997-1</f>
        <v>-3.8861266786738291E-4</v>
      </c>
      <c r="C998" s="69">
        <f>'Daily Prices'!C998/'Daily Prices'!C997-1</f>
        <v>5.2153808620443165E-3</v>
      </c>
      <c r="D998" s="69">
        <f>'Daily Prices'!D998/'Daily Prices'!D997-1</f>
        <v>1.3586347881386462E-2</v>
      </c>
      <c r="E998" s="69">
        <f>Assumptions!$C$14*C998+Assumptions!$C$15*B998+Assumptions!$C$16*D998</f>
        <v>6.0454729088734501E-3</v>
      </c>
    </row>
    <row r="999" spans="1:5" x14ac:dyDescent="0.25">
      <c r="A999" s="63">
        <f>'Daily Prices'!A999</f>
        <v>43630</v>
      </c>
      <c r="B999" s="36">
        <f>'Daily Prices'!B999/'Daily Prices'!B998-1</f>
        <v>-7.2793180706448579E-3</v>
      </c>
      <c r="C999" s="36">
        <f>'Daily Prices'!C999/'Daily Prices'!C998-1</f>
        <v>1.5606186938656563E-2</v>
      </c>
      <c r="D999" s="36">
        <f>'Daily Prices'!D999/'Daily Prices'!D998-1</f>
        <v>-4.6416153261298332E-3</v>
      </c>
      <c r="E999" s="36">
        <f>Assumptions!$C$14*C999+Assumptions!$C$15*B999+Assumptions!$C$16*D999</f>
        <v>2.666194756430219E-3</v>
      </c>
    </row>
    <row r="1000" spans="1:5" x14ac:dyDescent="0.25">
      <c r="A1000" s="60">
        <f>'Daily Prices'!A1000</f>
        <v>43633</v>
      </c>
      <c r="B1000" s="69">
        <f>'Daily Prices'!B1000/'Daily Prices'!B999-1</f>
        <v>-1.2452578533902026E-2</v>
      </c>
      <c r="C1000" s="69">
        <f>'Daily Prices'!C1000/'Daily Prices'!C999-1</f>
        <v>-7.0366921103833802E-3</v>
      </c>
      <c r="D1000" s="69">
        <f>'Daily Prices'!D1000/'Daily Prices'!D999-1</f>
        <v>-1.3474557190551351E-2</v>
      </c>
      <c r="E1000" s="69">
        <f>Assumptions!$C$14*C1000+Assumptions!$C$15*B1000+Assumptions!$C$16*D1000</f>
        <v>-1.0592817561489363E-2</v>
      </c>
    </row>
    <row r="1001" spans="1:5" x14ac:dyDescent="0.25">
      <c r="A1001" s="63">
        <f>'Daily Prices'!A1001</f>
        <v>43634</v>
      </c>
      <c r="B1001" s="36">
        <f>'Daily Prices'!B1001/'Daily Prices'!B1000-1</f>
        <v>2.1957973644783912E-3</v>
      </c>
      <c r="C1001" s="36">
        <f>'Daily Prices'!C1001/'Daily Prices'!C1000-1</f>
        <v>-4.450657278259551E-3</v>
      </c>
      <c r="D1001" s="36">
        <f>'Daily Prices'!D1001/'Daily Prices'!D1000-1</f>
        <v>7.3592625055656224E-3</v>
      </c>
      <c r="E1001" s="36">
        <f>Assumptions!$C$14*C1001+Assumptions!$C$15*B1001+Assumptions!$C$16*D1001</f>
        <v>1.0862550497093835E-3</v>
      </c>
    </row>
    <row r="1002" spans="1:5" x14ac:dyDescent="0.25">
      <c r="A1002" s="60">
        <f>'Daily Prices'!A1002</f>
        <v>43635</v>
      </c>
      <c r="B1002" s="69">
        <f>'Daily Prices'!B1002/'Daily Prices'!B1001-1</f>
        <v>1.7005435080470477E-3</v>
      </c>
      <c r="C1002" s="69">
        <f>'Daily Prices'!C1002/'Daily Prices'!C1001-1</f>
        <v>4.3543467890212462E-3</v>
      </c>
      <c r="D1002" s="69">
        <f>'Daily Prices'!D1002/'Daily Prices'!D1001-1</f>
        <v>-1.1605958930193117E-3</v>
      </c>
      <c r="E1002" s="69">
        <f>Assumptions!$C$14*C1002+Assumptions!$C$15*B1002+Assumptions!$C$16*D1002</f>
        <v>1.9037230001168193E-3</v>
      </c>
    </row>
    <row r="1003" spans="1:5" x14ac:dyDescent="0.25">
      <c r="A1003" s="63">
        <f>'Daily Prices'!A1003</f>
        <v>43636</v>
      </c>
      <c r="B1003" s="36">
        <f>'Daily Prices'!B1003/'Daily Prices'!B1002-1</f>
        <v>1.2499507832997692E-2</v>
      </c>
      <c r="C1003" s="36">
        <f>'Daily Prices'!C1003/'Daily Prices'!C1002-1</f>
        <v>2.4094630158414843E-2</v>
      </c>
      <c r="D1003" s="36">
        <f>'Daily Prices'!D1003/'Daily Prices'!D1002-1</f>
        <v>1.5123367885525374E-2</v>
      </c>
      <c r="E1003" s="36">
        <f>Assumptions!$C$14*C1003+Assumptions!$C$15*B1003+Assumptions!$C$16*D1003</f>
        <v>1.7924714778922858E-2</v>
      </c>
    </row>
    <row r="1004" spans="1:5" x14ac:dyDescent="0.25">
      <c r="A1004" s="60">
        <f>'Daily Prices'!A1004</f>
        <v>43637</v>
      </c>
      <c r="B1004" s="69">
        <f>'Daily Prices'!B1004/'Daily Prices'!B1003-1</f>
        <v>-1.0280889953267036E-2</v>
      </c>
      <c r="C1004" s="69">
        <f>'Daily Prices'!C1004/'Daily Prices'!C1003-1</f>
        <v>1.3040589379026191E-2</v>
      </c>
      <c r="D1004" s="69">
        <f>'Daily Prices'!D1004/'Daily Prices'!D1003-1</f>
        <v>-5.6409194904392113E-3</v>
      </c>
      <c r="E1004" s="69">
        <f>Assumptions!$C$14*C1004+Assumptions!$C$15*B1004+Assumptions!$C$16*D1004</f>
        <v>4.3969291849860225E-4</v>
      </c>
    </row>
    <row r="1005" spans="1:5" x14ac:dyDescent="0.25">
      <c r="A1005" s="63">
        <f>'Daily Prices'!A1005</f>
        <v>43640</v>
      </c>
      <c r="B1005" s="36">
        <f>'Daily Prices'!B1005/'Daily Prices'!B1004-1</f>
        <v>-1.8250014223938349E-3</v>
      </c>
      <c r="C1005" s="36">
        <f>'Daily Prices'!C1005/'Daily Prices'!C1004-1</f>
        <v>1.9443140953088189E-3</v>
      </c>
      <c r="D1005" s="36">
        <f>'Daily Prices'!D1005/'Daily Prices'!D1004-1</f>
        <v>8.1888565378518408E-4</v>
      </c>
      <c r="E1005" s="36">
        <f>Assumptions!$C$14*C1005+Assumptions!$C$15*B1005+Assumptions!$C$16*D1005</f>
        <v>4.758909075409324E-4</v>
      </c>
    </row>
    <row r="1006" spans="1:5" x14ac:dyDescent="0.25">
      <c r="A1006" s="60">
        <f>'Daily Prices'!A1006</f>
        <v>43641</v>
      </c>
      <c r="B1006" s="69">
        <f>'Daily Prices'!B1006/'Daily Prices'!B1005-1</f>
        <v>7.9743454994203322E-3</v>
      </c>
      <c r="C1006" s="69">
        <f>'Daily Prices'!C1006/'Daily Prices'!C1005-1</f>
        <v>1.8265093847413372E-2</v>
      </c>
      <c r="D1006" s="69">
        <f>'Daily Prices'!D1006/'Daily Prices'!D1005-1</f>
        <v>1.0281416587462289E-2</v>
      </c>
      <c r="E1006" s="69">
        <f>Assumptions!$C$14*C1006+Assumptions!$C$15*B1006+Assumptions!$C$16*D1006</f>
        <v>1.2782766165030135E-2</v>
      </c>
    </row>
    <row r="1007" spans="1:5" x14ac:dyDescent="0.25">
      <c r="A1007" s="63">
        <f>'Daily Prices'!A1007</f>
        <v>43642</v>
      </c>
      <c r="B1007" s="36">
        <f>'Daily Prices'!B1007/'Daily Prices'!B1006-1</f>
        <v>3.9847911522117307E-3</v>
      </c>
      <c r="C1007" s="36">
        <f>'Daily Prices'!C1007/'Daily Prices'!C1006-1</f>
        <v>-2.0452692691982022E-2</v>
      </c>
      <c r="D1007" s="36">
        <f>'Daily Prices'!D1007/'Daily Prices'!D1006-1</f>
        <v>7.5003340450536804E-3</v>
      </c>
      <c r="E1007" s="36">
        <f>Assumptions!$C$14*C1007+Assumptions!$C$15*B1007+Assumptions!$C$16*D1007</f>
        <v>-4.7355395176131854E-3</v>
      </c>
    </row>
    <row r="1008" spans="1:5" x14ac:dyDescent="0.25">
      <c r="A1008" s="60">
        <f>'Daily Prices'!A1008</f>
        <v>43643</v>
      </c>
      <c r="B1008" s="69">
        <f>'Daily Prices'!B1008/'Daily Prices'!B1007-1</f>
        <v>-1.4321046027387929E-4</v>
      </c>
      <c r="C1008" s="69">
        <f>'Daily Prices'!C1008/'Daily Prices'!C1007-1</f>
        <v>-3.2707820670418997E-3</v>
      </c>
      <c r="D1008" s="69">
        <f>'Daily Prices'!D1008/'Daily Prices'!D1007-1</f>
        <v>-7.9573981473335387E-4</v>
      </c>
      <c r="E1008" s="69">
        <f>Assumptions!$C$14*C1008+Assumptions!$C$15*B1008+Assumptions!$C$16*D1008</f>
        <v>-1.5899979093189297E-3</v>
      </c>
    </row>
    <row r="1009" spans="1:5" x14ac:dyDescent="0.25">
      <c r="A1009" s="63">
        <f>'Daily Prices'!A1009</f>
        <v>43644</v>
      </c>
      <c r="B1009" s="36">
        <f>'Daily Prices'!B1009/'Daily Prices'!B1008-1</f>
        <v>-4.8443392568309207E-3</v>
      </c>
      <c r="C1009" s="36">
        <f>'Daily Prices'!C1009/'Daily Prices'!C1008-1</f>
        <v>3.0977685159629953E-3</v>
      </c>
      <c r="D1009" s="36">
        <f>'Daily Prices'!D1009/'Daily Prices'!D1008-1</f>
        <v>-2.1466871267845633E-3</v>
      </c>
      <c r="E1009" s="36">
        <f>Assumptions!$C$14*C1009+Assumptions!$C$15*B1009+Assumptions!$C$16*D1009</f>
        <v>-8.5820050869944698E-4</v>
      </c>
    </row>
    <row r="1010" spans="1:5" x14ac:dyDescent="0.25">
      <c r="A1010" s="60">
        <f>'Daily Prices'!A1010</f>
        <v>43647</v>
      </c>
      <c r="B1010" s="69">
        <f>'Daily Prices'!B1010/'Daily Prices'!B1009-1</f>
        <v>7.4086220866595998E-3</v>
      </c>
      <c r="C1010" s="69">
        <f>'Daily Prices'!C1010/'Daily Prices'!C1009-1</f>
        <v>-1.3720010708623387E-2</v>
      </c>
      <c r="D1010" s="69">
        <f>'Daily Prices'!D1010/'Daily Prices'!D1009-1</f>
        <v>-1.5326108655316029E-2</v>
      </c>
      <c r="E1010" s="69">
        <f>Assumptions!$C$14*C1010+Assumptions!$C$15*B1010+Assumptions!$C$16*D1010</f>
        <v>-7.8632502540462845E-3</v>
      </c>
    </row>
    <row r="1011" spans="1:5" x14ac:dyDescent="0.25">
      <c r="A1011" s="63">
        <f>'Daily Prices'!A1011</f>
        <v>43648</v>
      </c>
      <c r="B1011" s="36">
        <f>'Daily Prices'!B1011/'Daily Prices'!B1010-1</f>
        <v>3.2751691381200931E-3</v>
      </c>
      <c r="C1011" s="36">
        <f>'Daily Prices'!C1011/'Daily Prices'!C1010-1</f>
        <v>4.1467636973324673E-4</v>
      </c>
      <c r="D1011" s="36">
        <f>'Daily Prices'!D1011/'Daily Prices'!D1010-1</f>
        <v>-1.532610865531725E-2</v>
      </c>
      <c r="E1011" s="36">
        <f>Assumptions!$C$14*C1011+Assumptions!$C$15*B1011+Assumptions!$C$16*D1011</f>
        <v>-3.4494113072658485E-3</v>
      </c>
    </row>
    <row r="1012" spans="1:5" x14ac:dyDescent="0.25">
      <c r="A1012" s="60">
        <f>'Daily Prices'!A1012</f>
        <v>43649</v>
      </c>
      <c r="B1012" s="69">
        <f>'Daily Prices'!B1012/'Daily Prices'!B1011-1</f>
        <v>5.7187375679612629E-4</v>
      </c>
      <c r="C1012" s="69">
        <f>'Daily Prices'!C1012/'Daily Prices'!C1011-1</f>
        <v>1.4774496828915185E-2</v>
      </c>
      <c r="D1012" s="69">
        <f>'Daily Prices'!D1012/'Daily Prices'!D1011-1</f>
        <v>-1.5326108655317472E-2</v>
      </c>
      <c r="E1012" s="69">
        <f>Assumptions!$C$14*C1012+Assumptions!$C$15*B1012+Assumptions!$C$16*D1012</f>
        <v>1.4835282620096705E-3</v>
      </c>
    </row>
    <row r="1013" spans="1:5" x14ac:dyDescent="0.25">
      <c r="A1013" s="63">
        <f>'Daily Prices'!A1013</f>
        <v>43651</v>
      </c>
      <c r="B1013" s="36">
        <f>'Daily Prices'!B1013/'Daily Prices'!B1012-1</f>
        <v>-8.1793708465897064E-3</v>
      </c>
      <c r="C1013" s="36">
        <f>'Daily Prices'!C1013/'Daily Prices'!C1012-1</f>
        <v>-2.0957819965501834E-2</v>
      </c>
      <c r="D1013" s="36">
        <f>'Daily Prices'!D1013/'Daily Prices'!D1012-1</f>
        <v>-1.5326108655315807E-2</v>
      </c>
      <c r="E1013" s="36">
        <f>Assumptions!$C$14*C1013+Assumptions!$C$15*B1013+Assumptions!$C$16*D1013</f>
        <v>-1.5434771836772387E-2</v>
      </c>
    </row>
    <row r="1014" spans="1:5" x14ac:dyDescent="0.25">
      <c r="A1014" s="60">
        <f>'Daily Prices'!A1014</f>
        <v>43654</v>
      </c>
      <c r="B1014" s="69">
        <f>'Daily Prices'!B1014/'Daily Prices'!B1013-1</f>
        <v>-2.006459076277689E-2</v>
      </c>
      <c r="C1014" s="69">
        <f>'Daily Prices'!C1014/'Daily Prices'!C1013-1</f>
        <v>8.8409964090427895E-3</v>
      </c>
      <c r="D1014" s="69">
        <f>'Daily Prices'!D1014/'Daily Prices'!D1013-1</f>
        <v>7.247138570759093E-3</v>
      </c>
      <c r="E1014" s="69">
        <f>Assumptions!$C$14*C1014+Assumptions!$C$15*B1014+Assumptions!$C$16*D1014</f>
        <v>-3.0883709398822319E-4</v>
      </c>
    </row>
    <row r="1015" spans="1:5" x14ac:dyDescent="0.25">
      <c r="A1015" s="63">
        <f>'Daily Prices'!A1015</f>
        <v>43656</v>
      </c>
      <c r="B1015" s="36">
        <f>'Daily Prices'!B1015/'Daily Prices'!B1014-1</f>
        <v>-4.2233365882784479E-3</v>
      </c>
      <c r="C1015" s="36">
        <f>'Daily Prices'!C1015/'Daily Prices'!C1014-1</f>
        <v>2.7511131268371791E-3</v>
      </c>
      <c r="D1015" s="36">
        <f>'Daily Prices'!D1015/'Daily Prices'!D1014-1</f>
        <v>7.247138570759537E-3</v>
      </c>
      <c r="E1015" s="36">
        <f>Assumptions!$C$14*C1015+Assumptions!$C$15*B1015+Assumptions!$C$16*D1015</f>
        <v>2.0075858454791985E-3</v>
      </c>
    </row>
    <row r="1016" spans="1:5" x14ac:dyDescent="0.25">
      <c r="A1016" s="60">
        <f>'Daily Prices'!A1016</f>
        <v>43657</v>
      </c>
      <c r="B1016" s="69">
        <f>'Daily Prices'!B1016/'Daily Prices'!B1015-1</f>
        <v>6.900685322317246E-3</v>
      </c>
      <c r="C1016" s="69">
        <f>'Daily Prices'!C1016/'Daily Prices'!C1015-1</f>
        <v>4.6596896094546203E-3</v>
      </c>
      <c r="D1016" s="69">
        <f>'Daily Prices'!D1016/'Daily Prices'!D1015-1</f>
        <v>7.2471385707599811E-3</v>
      </c>
      <c r="E1016" s="69">
        <f>Assumptions!$C$14*C1016+Assumptions!$C$15*B1016+Assumptions!$C$16*D1016</f>
        <v>6.1082230117050166E-3</v>
      </c>
    </row>
    <row r="1017" spans="1:5" x14ac:dyDescent="0.25">
      <c r="A1017" s="63">
        <f>'Daily Prices'!A1017</f>
        <v>43661</v>
      </c>
      <c r="B1017" s="36">
        <f>'Daily Prices'!B1017/'Daily Prices'!B1016-1</f>
        <v>1.8957780559052395E-3</v>
      </c>
      <c r="C1017" s="36">
        <f>'Daily Prices'!C1017/'Daily Prices'!C1016-1</f>
        <v>3.8797921737931951E-4</v>
      </c>
      <c r="D1017" s="36">
        <f>'Daily Prices'!D1017/'Daily Prices'!D1016-1</f>
        <v>4.8941000945192936E-3</v>
      </c>
      <c r="E1017" s="36">
        <f>Assumptions!$C$14*C1017+Assumptions!$C$15*B1017+Assumptions!$C$16*D1017</f>
        <v>2.1921551320790876E-3</v>
      </c>
    </row>
    <row r="1018" spans="1:5" x14ac:dyDescent="0.25">
      <c r="A1018" s="60">
        <f>'Daily Prices'!A1018</f>
        <v>43662</v>
      </c>
      <c r="B1018" s="69">
        <f>'Daily Prices'!B1018/'Daily Prices'!B1017-1</f>
        <v>6.0244169751118015E-3</v>
      </c>
      <c r="C1018" s="69">
        <f>'Daily Prices'!C1018/'Daily Prices'!C1017-1</f>
        <v>7.4642053901174954E-4</v>
      </c>
      <c r="D1018" s="69">
        <f>'Daily Prices'!D1018/'Daily Prices'!D1017-1</f>
        <v>9.0122389297790928E-3</v>
      </c>
      <c r="E1018" s="69">
        <f>Assumptions!$C$14*C1018+Assumptions!$C$15*B1018+Assumptions!$C$16*D1018</f>
        <v>4.8095649870719681E-3</v>
      </c>
    </row>
    <row r="1019" spans="1:5" x14ac:dyDescent="0.25">
      <c r="A1019" s="63">
        <f>'Daily Prices'!A1019</f>
        <v>43663</v>
      </c>
      <c r="B1019" s="36">
        <f>'Daily Prices'!B1019/'Daily Prices'!B1018-1</f>
        <v>2.1619665615837391E-3</v>
      </c>
      <c r="C1019" s="36">
        <f>'Daily Prices'!C1019/'Daily Prices'!C1018-1</f>
        <v>2.3682853545912153E-3</v>
      </c>
      <c r="D1019" s="36">
        <f>'Daily Prices'!D1019/'Daily Prices'!D1018-1</f>
        <v>2.5011669790222513E-3</v>
      </c>
      <c r="E1019" s="36">
        <f>Assumptions!$C$14*C1019+Assumptions!$C$15*B1019+Assumptions!$C$16*D1019</f>
        <v>2.346254204018283E-3</v>
      </c>
    </row>
    <row r="1020" spans="1:5" x14ac:dyDescent="0.25">
      <c r="A1020" s="60">
        <f>'Daily Prices'!A1020</f>
        <v>43664</v>
      </c>
      <c r="B1020" s="69">
        <f>'Daily Prices'!B1020/'Daily Prices'!B1019-1</f>
        <v>-8.1135995740475586E-3</v>
      </c>
      <c r="C1020" s="69">
        <f>'Daily Prices'!C1020/'Daily Prices'!C1019-1</f>
        <v>5.1290998193962434E-3</v>
      </c>
      <c r="D1020" s="69">
        <f>'Daily Prices'!D1020/'Daily Prices'!D1019-1</f>
        <v>-1.4559530759180483E-2</v>
      </c>
      <c r="E1020" s="69">
        <f>Assumptions!$C$14*C1020+Assumptions!$C$15*B1020+Assumptions!$C$16*D1020</f>
        <v>-4.7502991722099142E-3</v>
      </c>
    </row>
    <row r="1021" spans="1:5" x14ac:dyDescent="0.25">
      <c r="A1021" s="63">
        <f>'Daily Prices'!A1021</f>
        <v>43665</v>
      </c>
      <c r="B1021" s="36">
        <f>'Daily Prices'!B1021/'Daily Prices'!B1020-1</f>
        <v>-1.4408395818133024E-2</v>
      </c>
      <c r="C1021" s="36">
        <f>'Daily Prices'!C1021/'Daily Prices'!C1020-1</f>
        <v>1.6051235422151366E-2</v>
      </c>
      <c r="D1021" s="36">
        <f>'Daily Prices'!D1021/'Daily Prices'!D1020-1</f>
        <v>-1.1323229687511094E-2</v>
      </c>
      <c r="E1021" s="36">
        <f>Assumptions!$C$14*C1021+Assumptions!$C$15*B1021+Assumptions!$C$16*D1021</f>
        <v>-1.2989934828326884E-3</v>
      </c>
    </row>
    <row r="1022" spans="1:5" x14ac:dyDescent="0.25">
      <c r="A1022" s="60">
        <f>'Daily Prices'!A1022</f>
        <v>43668</v>
      </c>
      <c r="B1022" s="69">
        <f>'Daily Prices'!B1022/'Daily Prices'!B1021-1</f>
        <v>-7.9787129982229477E-3</v>
      </c>
      <c r="C1022" s="69">
        <f>'Daily Prices'!C1022/'Daily Prices'!C1021-1</f>
        <v>-7.8972181743942604E-3</v>
      </c>
      <c r="D1022" s="69">
        <f>'Daily Prices'!D1022/'Daily Prices'!D1021-1</f>
        <v>-2.0657472569644009E-3</v>
      </c>
      <c r="E1022" s="69">
        <f>Assumptions!$C$14*C1022+Assumptions!$C$15*B1022+Assumptions!$C$16*D1022</f>
        <v>-6.1722253463139089E-3</v>
      </c>
    </row>
    <row r="1023" spans="1:5" x14ac:dyDescent="0.25">
      <c r="A1023" s="63">
        <f>'Daily Prices'!A1023</f>
        <v>43669</v>
      </c>
      <c r="B1023" s="36">
        <f>'Daily Prices'!B1023/'Daily Prices'!B1022-1</f>
        <v>-1.2723787066016845E-3</v>
      </c>
      <c r="C1023" s="36">
        <f>'Daily Prices'!C1023/'Daily Prices'!C1022-1</f>
        <v>3.0667300952424981E-4</v>
      </c>
      <c r="D1023" s="36">
        <f>'Daily Prices'!D1023/'Daily Prices'!D1022-1</f>
        <v>-3.6554211596991903E-3</v>
      </c>
      <c r="E1023" s="36">
        <f>Assumptions!$C$14*C1023+Assumptions!$C$15*B1023+Assumptions!$C$16*D1023</f>
        <v>-1.3556707560805625E-3</v>
      </c>
    </row>
    <row r="1024" spans="1:5" x14ac:dyDescent="0.25">
      <c r="A1024" s="60">
        <f>'Daily Prices'!A1024</f>
        <v>43670</v>
      </c>
      <c r="B1024" s="69">
        <f>'Daily Prices'!B1024/'Daily Prices'!B1023-1</f>
        <v>-3.5566154521763371E-3</v>
      </c>
      <c r="C1024" s="69">
        <f>'Daily Prices'!C1024/'Daily Prices'!C1023-1</f>
        <v>-1.9825509099724581E-4</v>
      </c>
      <c r="D1024" s="69">
        <f>'Daily Prices'!D1024/'Daily Prices'!D1023-1</f>
        <v>-9.6175920292932426E-3</v>
      </c>
      <c r="E1024" s="69">
        <f>Assumptions!$C$14*C1024+Assumptions!$C$15*B1024+Assumptions!$C$16*D1024</f>
        <v>-4.0315642808397721E-3</v>
      </c>
    </row>
    <row r="1025" spans="1:5" x14ac:dyDescent="0.25">
      <c r="A1025" s="63">
        <f>'Daily Prices'!A1025</f>
        <v>43671</v>
      </c>
      <c r="B1025" s="36">
        <f>'Daily Prices'!B1025/'Daily Prices'!B1024-1</f>
        <v>-4.4045006757353899E-4</v>
      </c>
      <c r="C1025" s="36">
        <f>'Daily Prices'!C1025/'Daily Prices'!C1024-1</f>
        <v>-6.2910449596706997E-3</v>
      </c>
      <c r="D1025" s="36">
        <f>'Daily Prices'!D1025/'Daily Prices'!D1024-1</f>
        <v>-1.9818934906099539E-3</v>
      </c>
      <c r="E1025" s="36">
        <f>Assumptions!$C$14*C1025+Assumptions!$C$15*B1025+Assumptions!$C$16*D1025</f>
        <v>-3.2431210513233278E-3</v>
      </c>
    </row>
    <row r="1026" spans="1:5" x14ac:dyDescent="0.25">
      <c r="A1026" s="60">
        <f>'Daily Prices'!A1026</f>
        <v>43672</v>
      </c>
      <c r="B1026" s="69">
        <f>'Daily Prices'!B1026/'Daily Prices'!B1025-1</f>
        <v>1.3695125000725561E-3</v>
      </c>
      <c r="C1026" s="69">
        <f>'Daily Prices'!C1026/'Daily Prices'!C1025-1</f>
        <v>5.4791808005849596E-4</v>
      </c>
      <c r="D1026" s="69">
        <f>'Daily Prices'!D1026/'Daily Prices'!D1025-1</f>
        <v>2.9758405297863888E-4</v>
      </c>
      <c r="E1026" s="69">
        <f>Assumptions!$C$14*C1026+Assumptions!$C$15*B1026+Assumptions!$C$16*D1026</f>
        <v>7.1929619793875688E-4</v>
      </c>
    </row>
    <row r="1027" spans="1:5" x14ac:dyDescent="0.25">
      <c r="A1027" s="63">
        <f>'Daily Prices'!A1027</f>
        <v>43675</v>
      </c>
      <c r="B1027" s="36">
        <f>'Daily Prices'!B1027/'Daily Prices'!B1026-1</f>
        <v>-5.1849401799602957E-3</v>
      </c>
      <c r="C1027" s="36">
        <f>'Daily Prices'!C1027/'Daily Prices'!C1026-1</f>
        <v>-2.9523532446057432E-3</v>
      </c>
      <c r="D1027" s="36">
        <f>'Daily Prices'!D1027/'Daily Prices'!D1026-1</f>
        <v>-5.2925179150353774E-3</v>
      </c>
      <c r="E1027" s="36">
        <f>Assumptions!$C$14*C1027+Assumptions!$C$15*B1027+Assumptions!$C$16*D1027</f>
        <v>-4.3241787263409992E-3</v>
      </c>
    </row>
    <row r="1028" spans="1:5" x14ac:dyDescent="0.25">
      <c r="A1028" s="60">
        <f>'Daily Prices'!A1028</f>
        <v>43676</v>
      </c>
      <c r="B1028" s="69">
        <f>'Daily Prices'!B1028/'Daily Prices'!B1027-1</f>
        <v>-7.6720044939325716E-3</v>
      </c>
      <c r="C1028" s="69">
        <f>'Daily Prices'!C1028/'Daily Prices'!C1027-1</f>
        <v>7.2467430872162897E-3</v>
      </c>
      <c r="D1028" s="69">
        <f>'Daily Prices'!D1028/'Daily Prices'!D1027-1</f>
        <v>-1.385097725691109E-2</v>
      </c>
      <c r="E1028" s="69">
        <f>Assumptions!$C$14*C1028+Assumptions!$C$15*B1028+Assumptions!$C$16*D1028</f>
        <v>-3.5581972903665818E-3</v>
      </c>
    </row>
    <row r="1029" spans="1:5" x14ac:dyDescent="0.25">
      <c r="A1029" s="63">
        <f>'Daily Prices'!A1029</f>
        <v>43677</v>
      </c>
      <c r="B1029" s="36">
        <f>'Daily Prices'!B1029/'Daily Prices'!B1028-1</f>
        <v>2.2429462709014913E-3</v>
      </c>
      <c r="C1029" s="36">
        <f>'Daily Prices'!C1029/'Daily Prices'!C1028-1</f>
        <v>8.0108581226978615E-4</v>
      </c>
      <c r="D1029" s="36">
        <f>'Daily Prices'!D1029/'Daily Prices'!D1028-1</f>
        <v>7.1351959109098306E-3</v>
      </c>
      <c r="E1029" s="36">
        <f>Assumptions!$C$14*C1029+Assumptions!$C$15*B1029+Assumptions!$C$16*D1029</f>
        <v>3.1338769794513107E-3</v>
      </c>
    </row>
    <row r="1030" spans="1:5" x14ac:dyDescent="0.25">
      <c r="A1030" s="60">
        <f>'Daily Prices'!A1030</f>
        <v>43678</v>
      </c>
      <c r="B1030" s="69">
        <f>'Daily Prices'!B1030/'Daily Prices'!B1029-1</f>
        <v>-1.2347549913129696E-2</v>
      </c>
      <c r="C1030" s="69">
        <f>'Daily Prices'!C1030/'Daily Prices'!C1029-1</f>
        <v>-1.4792866909763447E-2</v>
      </c>
      <c r="D1030" s="69">
        <f>'Daily Prices'!D1030/'Daily Prices'!D1029-1</f>
        <v>-2.3602754536053427E-2</v>
      </c>
      <c r="E1030" s="69">
        <f>Assumptions!$C$14*C1030+Assumptions!$C$15*B1030+Assumptions!$C$16*D1030</f>
        <v>-1.6702238098660317E-2</v>
      </c>
    </row>
    <row r="1031" spans="1:5" x14ac:dyDescent="0.25">
      <c r="A1031" s="63">
        <f>'Daily Prices'!A1031</f>
        <v>43679</v>
      </c>
      <c r="B1031" s="36">
        <f>'Daily Prices'!B1031/'Daily Prices'!B1030-1</f>
        <v>2.6986637967363336E-3</v>
      </c>
      <c r="C1031" s="36">
        <f>'Daily Prices'!C1031/'Daily Prices'!C1030-1</f>
        <v>3.6177739291591626E-2</v>
      </c>
      <c r="D1031" s="36">
        <f>'Daily Prices'!D1031/'Daily Prices'!D1030-1</f>
        <v>-2.4006318639987922E-2</v>
      </c>
      <c r="E1031" s="36">
        <f>Assumptions!$C$14*C1031+Assumptions!$C$15*B1031+Assumptions!$C$16*D1031</f>
        <v>8.0787992636611738E-3</v>
      </c>
    </row>
    <row r="1032" spans="1:5" x14ac:dyDescent="0.25">
      <c r="A1032" s="60">
        <f>'Daily Prices'!A1032</f>
        <v>43682</v>
      </c>
      <c r="B1032" s="69">
        <f>'Daily Prices'!B1032/'Daily Prices'!B1031-1</f>
        <v>-1.1271553431172254E-2</v>
      </c>
      <c r="C1032" s="69">
        <f>'Daily Prices'!C1032/'Daily Prices'!C1031-1</f>
        <v>3.572281484434936E-2</v>
      </c>
      <c r="D1032" s="69">
        <f>'Daily Prices'!D1032/'Daily Prices'!D1031-1</f>
        <v>5.4935467511788127E-2</v>
      </c>
      <c r="E1032" s="69">
        <f>Assumptions!$C$14*C1032+Assumptions!$C$15*B1032+Assumptions!$C$16*D1032</f>
        <v>2.7388300161924506E-2</v>
      </c>
    </row>
    <row r="1033" spans="1:5" x14ac:dyDescent="0.25">
      <c r="A1033" s="63">
        <f>'Daily Prices'!A1033</f>
        <v>43684</v>
      </c>
      <c r="B1033" s="36">
        <f>'Daily Prices'!B1033/'Daily Prices'!B1032-1</f>
        <v>-2.5449702233026894E-4</v>
      </c>
      <c r="C1033" s="36">
        <f>'Daily Prices'!C1033/'Daily Prices'!C1032-1</f>
        <v>2.9996492740859582E-2</v>
      </c>
      <c r="D1033" s="36">
        <f>'Daily Prices'!D1033/'Daily Prices'!D1032-1</f>
        <v>-1.5867833513381391E-2</v>
      </c>
      <c r="E1033" s="36">
        <f>Assumptions!$C$14*C1033+Assumptions!$C$15*B1033+Assumptions!$C$16*D1033</f>
        <v>7.1618979356303366E-3</v>
      </c>
    </row>
    <row r="1034" spans="1:5" x14ac:dyDescent="0.25">
      <c r="A1034" s="60">
        <f>'Daily Prices'!A1034</f>
        <v>43685</v>
      </c>
      <c r="B1034" s="69">
        <f>'Daily Prices'!B1034/'Daily Prices'!B1033-1</f>
        <v>1.7357626633597301E-2</v>
      </c>
      <c r="C1034" s="69">
        <f>'Daily Prices'!C1034/'Daily Prices'!C1033-1</f>
        <v>-1.5960998235522439E-2</v>
      </c>
      <c r="D1034" s="69">
        <f>'Daily Prices'!D1034/'Daily Prices'!D1033-1</f>
        <v>-1.5867833513379836E-2</v>
      </c>
      <c r="E1034" s="69">
        <f>Assumptions!$C$14*C1034+Assumptions!$C$15*B1034+Assumptions!$C$16*D1034</f>
        <v>-5.9374613581437358E-3</v>
      </c>
    </row>
    <row r="1035" spans="1:5" x14ac:dyDescent="0.25">
      <c r="A1035" s="63">
        <f>'Daily Prices'!A1035</f>
        <v>43690</v>
      </c>
      <c r="B1035" s="36">
        <f>'Daily Prices'!B1035/'Daily Prices'!B1034-1</f>
        <v>-9.8908682532061754E-3</v>
      </c>
      <c r="C1035" s="36">
        <f>'Daily Prices'!C1035/'Daily Prices'!C1034-1</f>
        <v>1.0446531072142218E-2</v>
      </c>
      <c r="D1035" s="36">
        <f>'Daily Prices'!D1035/'Daily Prices'!D1034-1</f>
        <v>-1.6504861692578143E-2</v>
      </c>
      <c r="E1035" s="36">
        <f>Assumptions!$C$14*C1035+Assumptions!$C$15*B1035+Assumptions!$C$16*D1035</f>
        <v>-3.740106554878408E-3</v>
      </c>
    </row>
    <row r="1036" spans="1:5" x14ac:dyDescent="0.25">
      <c r="A1036" s="60">
        <f>'Daily Prices'!A1036</f>
        <v>43691</v>
      </c>
      <c r="B1036" s="69">
        <f>'Daily Prices'!B1036/'Daily Prices'!B1035-1</f>
        <v>9.5613526214506361E-3</v>
      </c>
      <c r="C1036" s="69">
        <f>'Daily Prices'!C1036/'Daily Prices'!C1035-1</f>
        <v>1.7365479362296821E-2</v>
      </c>
      <c r="D1036" s="69">
        <f>'Daily Prices'!D1036/'Daily Prices'!D1035-1</f>
        <v>1.4778453585316598E-2</v>
      </c>
      <c r="E1036" s="69">
        <f>Assumptions!$C$14*C1036+Assumptions!$C$15*B1036+Assumptions!$C$16*D1036</f>
        <v>1.4248133606948897E-2</v>
      </c>
    </row>
    <row r="1037" spans="1:5" x14ac:dyDescent="0.25">
      <c r="A1037" s="63">
        <f>'Daily Prices'!A1037</f>
        <v>43693</v>
      </c>
      <c r="B1037" s="36">
        <f>'Daily Prices'!B1037/'Daily Prices'!B1036-1</f>
        <v>1.0398930303849863E-3</v>
      </c>
      <c r="C1037" s="36">
        <f>'Daily Prices'!C1037/'Daily Prices'!C1036-1</f>
        <v>-3.3423918186508139E-3</v>
      </c>
      <c r="D1037" s="36">
        <f>'Daily Prices'!D1037/'Daily Prices'!D1036-1</f>
        <v>4.8327435380761674E-3</v>
      </c>
      <c r="E1037" s="36">
        <f>Assumptions!$C$14*C1037+Assumptions!$C$15*B1037+Assumptions!$C$16*D1037</f>
        <v>4.2483424307802019E-4</v>
      </c>
    </row>
    <row r="1038" spans="1:5" x14ac:dyDescent="0.25">
      <c r="A1038" s="60">
        <f>'Daily Prices'!A1038</f>
        <v>43696</v>
      </c>
      <c r="B1038" s="69">
        <f>'Daily Prices'!B1038/'Daily Prices'!B1037-1</f>
        <v>1.3965070723604978E-3</v>
      </c>
      <c r="C1038" s="69">
        <f>'Daily Prices'!C1038/'Daily Prices'!C1037-1</f>
        <v>-8.2891920548107123E-3</v>
      </c>
      <c r="D1038" s="69">
        <f>'Daily Prices'!D1038/'Daily Prices'!D1037-1</f>
        <v>4.6184442913332902E-4</v>
      </c>
      <c r="E1038" s="69">
        <f>Assumptions!$C$14*C1038+Assumptions!$C$15*B1038+Assumptions!$C$16*D1038</f>
        <v>-2.758171371476137E-3</v>
      </c>
    </row>
    <row r="1039" spans="1:5" x14ac:dyDescent="0.25">
      <c r="A1039" s="63">
        <f>'Daily Prices'!A1039</f>
        <v>43697</v>
      </c>
      <c r="B1039" s="36">
        <f>'Daily Prices'!B1039/'Daily Prices'!B1038-1</f>
        <v>-1.9913112736610339E-3</v>
      </c>
      <c r="C1039" s="36">
        <f>'Daily Prices'!C1039/'Daily Prices'!C1038-1</f>
        <v>4.9761913613379782E-3</v>
      </c>
      <c r="D1039" s="36">
        <f>'Daily Prices'!D1039/'Daily Prices'!D1038-1</f>
        <v>-8.2973326135695746E-3</v>
      </c>
      <c r="E1039" s="36">
        <f>Assumptions!$C$14*C1039+Assumptions!$C$15*B1039+Assumptions!$C$16*D1039</f>
        <v>-1.0961166216339909E-3</v>
      </c>
    </row>
    <row r="1040" spans="1:5" x14ac:dyDescent="0.25">
      <c r="A1040" s="60">
        <f>'Daily Prices'!A1040</f>
        <v>43698</v>
      </c>
      <c r="B1040" s="69">
        <f>'Daily Prices'!B1040/'Daily Prices'!B1039-1</f>
        <v>-7.1699509296102582E-3</v>
      </c>
      <c r="C1040" s="69">
        <f>'Daily Prices'!C1040/'Daily Prices'!C1039-1</f>
        <v>-2.0935859404707102E-3</v>
      </c>
      <c r="D1040" s="69">
        <f>'Daily Prices'!D1040/'Daily Prices'!D1039-1</f>
        <v>-1.4967059126782534E-2</v>
      </c>
      <c r="E1040" s="69">
        <f>Assumptions!$C$14*C1040+Assumptions!$C$15*B1040+Assumptions!$C$16*D1040</f>
        <v>-7.4785373931061218E-3</v>
      </c>
    </row>
    <row r="1041" spans="1:5" x14ac:dyDescent="0.25">
      <c r="A1041" s="63">
        <f>'Daily Prices'!A1041</f>
        <v>43699</v>
      </c>
      <c r="B1041" s="36">
        <f>'Daily Prices'!B1041/'Daily Prices'!B1040-1</f>
        <v>-1.5850894095228996E-2</v>
      </c>
      <c r="C1041" s="36">
        <f>'Daily Prices'!C1041/'Daily Prices'!C1040-1</f>
        <v>6.4150166995331492E-3</v>
      </c>
      <c r="D1041" s="36">
        <f>'Daily Prices'!D1041/'Daily Prices'!D1040-1</f>
        <v>-2.0083307165155162E-2</v>
      </c>
      <c r="E1041" s="36">
        <f>Assumptions!$C$14*C1041+Assumptions!$C$15*B1041+Assumptions!$C$16*D1041</f>
        <v>-8.2142536983019869E-3</v>
      </c>
    </row>
    <row r="1042" spans="1:5" x14ac:dyDescent="0.25">
      <c r="A1042" s="60">
        <f>'Daily Prices'!A1042</f>
        <v>43700</v>
      </c>
      <c r="B1042" s="69">
        <f>'Daily Prices'!B1042/'Daily Prices'!B1041-1</f>
        <v>6.257517561654824E-3</v>
      </c>
      <c r="C1042" s="69">
        <f>'Daily Prices'!C1042/'Daily Prices'!C1041-1</f>
        <v>-2.0803483294740133E-3</v>
      </c>
      <c r="D1042" s="69">
        <f>'Daily Prices'!D1042/'Daily Prices'!D1041-1</f>
        <v>9.5617792732294316E-3</v>
      </c>
      <c r="E1042" s="69">
        <f>Assumptions!$C$14*C1042+Assumptions!$C$15*B1042+Assumptions!$C$16*D1042</f>
        <v>3.913649718675671E-3</v>
      </c>
    </row>
    <row r="1043" spans="1:5" x14ac:dyDescent="0.25">
      <c r="A1043" s="63">
        <f>'Daily Prices'!A1043</f>
        <v>43703</v>
      </c>
      <c r="B1043" s="36">
        <f>'Daily Prices'!B1043/'Daily Prices'!B1042-1</f>
        <v>2.1605856599627993E-2</v>
      </c>
      <c r="C1043" s="36">
        <f>'Daily Prices'!C1043/'Daily Prices'!C1042-1</f>
        <v>0</v>
      </c>
      <c r="D1043" s="36">
        <f>'Daily Prices'!D1043/'Daily Prices'!D1042-1</f>
        <v>1.918827915429655E-2</v>
      </c>
      <c r="E1043" s="36">
        <f>Assumptions!$C$14*C1043+Assumptions!$C$15*B1043+Assumptions!$C$16*D1043</f>
        <v>1.2238240726177362E-2</v>
      </c>
    </row>
    <row r="1044" spans="1:5" x14ac:dyDescent="0.25">
      <c r="A1044" s="60">
        <f>'Daily Prices'!A1044</f>
        <v>43704</v>
      </c>
      <c r="B1044" s="69">
        <f>'Daily Prices'!B1044/'Daily Prices'!B1043-1</f>
        <v>3.9246153796914651E-3</v>
      </c>
      <c r="C1044" s="69">
        <f>'Daily Prices'!C1044/'Daily Prices'!C1043-1</f>
        <v>1.6860734329644966E-2</v>
      </c>
      <c r="D1044" s="69">
        <f>'Daily Prices'!D1044/'Daily Prices'!D1043-1</f>
        <v>1.0274558178731574E-2</v>
      </c>
      <c r="E1044" s="69">
        <f>Assumptions!$C$14*C1044+Assumptions!$C$15*B1044+Assumptions!$C$16*D1044</f>
        <v>1.1004045799384899E-2</v>
      </c>
    </row>
    <row r="1045" spans="1:5" x14ac:dyDescent="0.25">
      <c r="A1045" s="63">
        <f>'Daily Prices'!A1045</f>
        <v>43705</v>
      </c>
      <c r="B1045" s="36">
        <f>'Daily Prices'!B1045/'Daily Prices'!B1044-1</f>
        <v>-5.032508201768926E-3</v>
      </c>
      <c r="C1045" s="36">
        <f>'Daily Prices'!C1045/'Daily Prices'!C1044-1</f>
        <v>6.2348086788432955E-3</v>
      </c>
      <c r="D1045" s="36">
        <f>'Daily Prices'!D1045/'Daily Prices'!D1044-1</f>
        <v>-7.6524829768520597E-3</v>
      </c>
      <c r="E1045" s="36">
        <f>Assumptions!$C$14*C1045+Assumptions!$C$15*B1045+Assumptions!$C$16*D1045</f>
        <v>-1.3115738820489774E-3</v>
      </c>
    </row>
    <row r="1046" spans="1:5" x14ac:dyDescent="0.25">
      <c r="A1046" s="60">
        <f>'Daily Prices'!A1046</f>
        <v>43706</v>
      </c>
      <c r="B1046" s="69">
        <f>'Daily Prices'!B1046/'Daily Prices'!B1045-1</f>
        <v>-1.0224063757614976E-2</v>
      </c>
      <c r="C1046" s="69">
        <f>'Daily Prices'!C1046/'Daily Prices'!C1045-1</f>
        <v>3.5366326073349441E-4</v>
      </c>
      <c r="D1046" s="69">
        <f>'Daily Prices'!D1046/'Daily Prices'!D1045-1</f>
        <v>-8.142449465647017E-3</v>
      </c>
      <c r="E1046" s="69">
        <f>Assumptions!$C$14*C1046+Assumptions!$C$15*B1046+Assumptions!$C$16*D1046</f>
        <v>-5.3684886626851995E-3</v>
      </c>
    </row>
    <row r="1047" spans="1:5" x14ac:dyDescent="0.25">
      <c r="A1047" s="63">
        <f>'Daily Prices'!A1047</f>
        <v>43707</v>
      </c>
      <c r="B1047" s="36">
        <f>'Daily Prices'!B1047/'Daily Prices'!B1046-1</f>
        <v>7.1180905410541673E-3</v>
      </c>
      <c r="C1047" s="36">
        <f>'Daily Prices'!C1047/'Daily Prices'!C1046-1</f>
        <v>-9.6208243619921863E-3</v>
      </c>
      <c r="D1047" s="36">
        <f>'Daily Prices'!D1047/'Daily Prices'!D1046-1</f>
        <v>6.3270053044899299E-3</v>
      </c>
      <c r="E1047" s="36">
        <f>Assumptions!$C$14*C1047+Assumptions!$C$15*B1047+Assumptions!$C$16*D1047</f>
        <v>1.8519900886635431E-4</v>
      </c>
    </row>
    <row r="1048" spans="1:5" x14ac:dyDescent="0.25">
      <c r="A1048" s="60">
        <f>'Daily Prices'!A1048</f>
        <v>43712</v>
      </c>
      <c r="B1048" s="69">
        <f>'Daily Prices'!B1048/'Daily Prices'!B1047-1</f>
        <v>-1.6287290609675931E-2</v>
      </c>
      <c r="C1048" s="69">
        <f>'Daily Prices'!C1048/'Daily Prices'!C1047-1</f>
        <v>1.8312090475261389E-2</v>
      </c>
      <c r="D1048" s="69">
        <f>'Daily Prices'!D1048/'Daily Prices'!D1047-1</f>
        <v>1.8934908567890041E-2</v>
      </c>
      <c r="E1048" s="69">
        <f>Assumptions!$C$14*C1048+Assumptions!$C$15*B1048+Assumptions!$C$16*D1048</f>
        <v>8.1191215775687879E-3</v>
      </c>
    </row>
    <row r="1049" spans="1:5" x14ac:dyDescent="0.25">
      <c r="A1049" s="63">
        <f>'Daily Prices'!A1049</f>
        <v>43713</v>
      </c>
      <c r="B1049" s="36">
        <f>'Daily Prices'!B1049/'Daily Prices'!B1048-1</f>
        <v>-2.1870815150767386E-3</v>
      </c>
      <c r="C1049" s="36">
        <f>'Daily Prices'!C1049/'Daily Prices'!C1048-1</f>
        <v>-1.3205759027259845E-2</v>
      </c>
      <c r="D1049" s="36">
        <f>'Daily Prices'!D1049/'Daily Prices'!D1048-1</f>
        <v>1.8934908567892705E-2</v>
      </c>
      <c r="E1049" s="36">
        <f>Assumptions!$C$14*C1049+Assumptions!$C$15*B1049+Assumptions!$C$16*D1049</f>
        <v>-2.5795549505914801E-4</v>
      </c>
    </row>
    <row r="1050" spans="1:5" x14ac:dyDescent="0.25">
      <c r="A1050" s="60">
        <f>'Daily Prices'!A1050</f>
        <v>43717</v>
      </c>
      <c r="B1050" s="69">
        <f>'Daily Prices'!B1050/'Daily Prices'!B1049-1</f>
        <v>1.3672750175879322E-2</v>
      </c>
      <c r="C1050" s="69">
        <f>'Daily Prices'!C1050/'Daily Prices'!C1049-1</f>
        <v>-1.4553098402182996E-2</v>
      </c>
      <c r="D1050" s="69">
        <f>'Daily Prices'!D1050/'Daily Prices'!D1049-1</f>
        <v>-2.697817675782832E-2</v>
      </c>
      <c r="E1050" s="69">
        <f>Assumptions!$C$14*C1050+Assumptions!$C$15*B1050+Assumptions!$C$16*D1050</f>
        <v>-9.812867335457897E-3</v>
      </c>
    </row>
    <row r="1051" spans="1:5" x14ac:dyDescent="0.25">
      <c r="A1051" s="63">
        <f>'Daily Prices'!A1051</f>
        <v>43720</v>
      </c>
      <c r="B1051" s="36">
        <f>'Daily Prices'!B1051/'Daily Prices'!B1050-1</f>
        <v>-1.1083457058670421E-3</v>
      </c>
      <c r="C1051" s="36">
        <f>'Daily Prices'!C1051/'Daily Prices'!C1050-1</f>
        <v>-6.4111370397983425E-3</v>
      </c>
      <c r="D1051" s="36">
        <f>'Daily Prices'!D1051/'Daily Prices'!D1050-1</f>
        <v>4.3849316020140305E-2</v>
      </c>
      <c r="E1051" s="36">
        <f>Assumptions!$C$14*C1051+Assumptions!$C$15*B1051+Assumptions!$C$16*D1051</f>
        <v>1.0257836278362641E-2</v>
      </c>
    </row>
    <row r="1052" spans="1:5" x14ac:dyDescent="0.25">
      <c r="A1052" s="60">
        <f>'Daily Prices'!A1052</f>
        <v>43721</v>
      </c>
      <c r="B1052" s="69">
        <f>'Daily Prices'!B1052/'Daily Prices'!B1051-1</f>
        <v>7.5654344997395651E-3</v>
      </c>
      <c r="C1052" s="69">
        <f>'Daily Prices'!C1052/'Daily Prices'!C1051-1</f>
        <v>-7.8571881527933485E-3</v>
      </c>
      <c r="D1052" s="69">
        <f>'Daily Prices'!D1052/'Daily Prices'!D1051-1</f>
        <v>-2.9026792961114767E-2</v>
      </c>
      <c r="E1052" s="69">
        <f>Assumptions!$C$14*C1052+Assumptions!$C$15*B1052+Assumptions!$C$16*D1052</f>
        <v>-9.5812827995299006E-3</v>
      </c>
    </row>
    <row r="1053" spans="1:5" x14ac:dyDescent="0.25">
      <c r="A1053" s="63">
        <f>'Daily Prices'!A1053</f>
        <v>43724</v>
      </c>
      <c r="B1053" s="36">
        <f>'Daily Prices'!B1053/'Daily Prices'!B1052-1</f>
        <v>-6.9996006418618917E-3</v>
      </c>
      <c r="C1053" s="36">
        <f>'Daily Prices'!C1053/'Daily Prices'!C1052-1</f>
        <v>5.3369953579258667E-3</v>
      </c>
      <c r="D1053" s="36">
        <f>'Daily Prices'!D1053/'Daily Prices'!D1052-1</f>
        <v>-9.0147006672367525E-3</v>
      </c>
      <c r="E1053" s="36">
        <f>Assumptions!$C$14*C1053+Assumptions!$C$15*B1053+Assumptions!$C$16*D1053</f>
        <v>-2.669492249559246E-3</v>
      </c>
    </row>
    <row r="1054" spans="1:5" x14ac:dyDescent="0.25">
      <c r="A1054" s="60">
        <f>'Daily Prices'!A1054</f>
        <v>43725</v>
      </c>
      <c r="B1054" s="69">
        <f>'Daily Prices'!B1054/'Daily Prices'!B1053-1</f>
        <v>-1.7299642731211207E-2</v>
      </c>
      <c r="C1054" s="69">
        <f>'Daily Prices'!C1054/'Daily Prices'!C1053-1</f>
        <v>1.4944277542416895E-3</v>
      </c>
      <c r="D1054" s="69">
        <f>'Daily Prices'!D1054/'Daily Prices'!D1053-1</f>
        <v>-2.0705904287630417E-2</v>
      </c>
      <c r="E1054" s="69">
        <f>Assumptions!$C$14*C1054+Assumptions!$C$15*B1054+Assumptions!$C$16*D1054</f>
        <v>-1.080389300395581E-2</v>
      </c>
    </row>
    <row r="1055" spans="1:5" x14ac:dyDescent="0.25">
      <c r="A1055" s="63">
        <f>'Daily Prices'!A1055</f>
        <v>43726</v>
      </c>
      <c r="B1055" s="36">
        <f>'Daily Prices'!B1055/'Daily Prices'!B1054-1</f>
        <v>2.2693949111718403E-3</v>
      </c>
      <c r="C1055" s="36">
        <f>'Daily Prices'!C1055/'Daily Prices'!C1054-1</f>
        <v>-4.5720954641694789E-3</v>
      </c>
      <c r="D1055" s="36">
        <f>'Daily Prices'!D1055/'Daily Prices'!D1054-1</f>
        <v>4.6660166895695632E-3</v>
      </c>
      <c r="E1055" s="36">
        <f>Assumptions!$C$14*C1055+Assumptions!$C$15*B1055+Assumptions!$C$16*D1055</f>
        <v>2.5178529455462942E-4</v>
      </c>
    </row>
    <row r="1056" spans="1:5" x14ac:dyDescent="0.25">
      <c r="A1056" s="60">
        <f>'Daily Prices'!A1056</f>
        <v>43727</v>
      </c>
      <c r="B1056" s="69">
        <f>'Daily Prices'!B1056/'Daily Prices'!B1055-1</f>
        <v>-1.2865428942442581E-2</v>
      </c>
      <c r="C1056" s="69">
        <f>'Daily Prices'!C1056/'Daily Prices'!C1055-1</f>
        <v>1.3470050527861765E-3</v>
      </c>
      <c r="D1056" s="69">
        <f>'Daily Prices'!D1056/'Daily Prices'!D1055-1</f>
        <v>1.4669040872010708E-2</v>
      </c>
      <c r="E1056" s="69">
        <f>Assumptions!$C$14*C1056+Assumptions!$C$15*B1056+Assumptions!$C$16*D1056</f>
        <v>1.079885599984909E-3</v>
      </c>
    </row>
    <row r="1057" spans="1:5" x14ac:dyDescent="0.25">
      <c r="A1057" s="63">
        <f>'Daily Prices'!A1057</f>
        <v>43728</v>
      </c>
      <c r="B1057" s="36">
        <f>'Daily Prices'!B1057/'Daily Prices'!B1056-1</f>
        <v>5.322707957976891E-2</v>
      </c>
      <c r="C1057" s="36">
        <f>'Daily Prices'!C1057/'Daily Prices'!C1056-1</f>
        <v>-3.7473969276731189E-3</v>
      </c>
      <c r="D1057" s="36">
        <f>'Daily Prices'!D1057/'Daily Prices'!D1056-1</f>
        <v>1.4669040872010708E-2</v>
      </c>
      <c r="E1057" s="36">
        <f>Assumptions!$C$14*C1057+Assumptions!$C$15*B1057+Assumptions!$C$16*D1057</f>
        <v>1.8869877364464636E-2</v>
      </c>
    </row>
    <row r="1058" spans="1:5" x14ac:dyDescent="0.25">
      <c r="A1058" s="60">
        <f>'Daily Prices'!A1058</f>
        <v>43731</v>
      </c>
      <c r="B1058" s="69">
        <f>'Daily Prices'!B1058/'Daily Prices'!B1057-1</f>
        <v>2.8289379191479336E-2</v>
      </c>
      <c r="C1058" s="69">
        <f>'Daily Prices'!C1058/'Daily Prices'!C1057-1</f>
        <v>1.0165282028529177E-2</v>
      </c>
      <c r="D1058" s="69">
        <f>'Daily Prices'!D1058/'Daily Prices'!D1057-1</f>
        <v>2.7492199583779797E-2</v>
      </c>
      <c r="E1058" s="69">
        <f>Assumptions!$C$14*C1058+Assumptions!$C$15*B1058+Assumptions!$C$16*D1058</f>
        <v>2.0800586443989411E-2</v>
      </c>
    </row>
    <row r="1059" spans="1:5" x14ac:dyDescent="0.25">
      <c r="A1059" s="63">
        <f>'Daily Prices'!A1059</f>
        <v>43732</v>
      </c>
      <c r="B1059" s="36">
        <f>'Daily Prices'!B1059/'Daily Prices'!B1058-1</f>
        <v>1.8188781129113707E-4</v>
      </c>
      <c r="C1059" s="36">
        <f>'Daily Prices'!C1059/'Daily Prices'!C1058-1</f>
        <v>1.2090767423214022E-3</v>
      </c>
      <c r="D1059" s="36">
        <f>'Daily Prices'!D1059/'Daily Prices'!D1058-1</f>
        <v>-5.2542390021423913E-3</v>
      </c>
      <c r="E1059" s="36">
        <f>Assumptions!$C$14*C1059+Assumptions!$C$15*B1059+Assumptions!$C$16*D1059</f>
        <v>-1.0380746603268153E-3</v>
      </c>
    </row>
    <row r="1060" spans="1:5" x14ac:dyDescent="0.25">
      <c r="A1060" s="60">
        <f>'Daily Prices'!A1060</f>
        <v>43733</v>
      </c>
      <c r="B1060" s="69">
        <f>'Daily Prices'!B1060/'Daily Prices'!B1059-1</f>
        <v>-1.2881249114385374E-2</v>
      </c>
      <c r="C1060" s="69">
        <f>'Daily Prices'!C1060/'Daily Prices'!C1059-1</f>
        <v>6.3893393122851361E-3</v>
      </c>
      <c r="D1060" s="69">
        <f>'Daily Prices'!D1060/'Daily Prices'!D1059-1</f>
        <v>-1.7196608603968211E-2</v>
      </c>
      <c r="E1060" s="69">
        <f>Assumptions!$C$14*C1060+Assumptions!$C$15*B1060+Assumptions!$C$16*D1060</f>
        <v>-6.4676215905920213E-3</v>
      </c>
    </row>
    <row r="1061" spans="1:5" x14ac:dyDescent="0.25">
      <c r="A1061" s="63">
        <f>'Daily Prices'!A1061</f>
        <v>43734</v>
      </c>
      <c r="B1061" s="36">
        <f>'Daily Prices'!B1061/'Daily Prices'!B1060-1</f>
        <v>1.0266490333092237E-2</v>
      </c>
      <c r="C1061" s="36">
        <f>'Daily Prices'!C1061/'Daily Prices'!C1060-1</f>
        <v>-1.5230244848687624E-2</v>
      </c>
      <c r="D1061" s="36">
        <f>'Daily Prices'!D1061/'Daily Prices'!D1060-1</f>
        <v>1.4762274188185653E-2</v>
      </c>
      <c r="E1061" s="36">
        <f>Assumptions!$C$14*C1061+Assumptions!$C$15*B1061+Assumptions!$C$16*D1061</f>
        <v>1.4165314169083169E-3</v>
      </c>
    </row>
    <row r="1062" spans="1:5" x14ac:dyDescent="0.25">
      <c r="A1062" s="60">
        <f>'Daily Prices'!A1062</f>
        <v>43735</v>
      </c>
      <c r="B1062" s="69">
        <f>'Daily Prices'!B1062/'Daily Prices'!B1061-1</f>
        <v>-4.2875382087697034E-3</v>
      </c>
      <c r="C1062" s="69">
        <f>'Daily Prices'!C1062/'Daily Prices'!C1061-1</f>
        <v>-1.5606814143219849E-2</v>
      </c>
      <c r="D1062" s="69">
        <f>'Daily Prices'!D1062/'Daily Prices'!D1061-1</f>
        <v>-7.7746954704644988E-3</v>
      </c>
      <c r="E1062" s="69">
        <f>Assumptions!$C$14*C1062+Assumptions!$C$15*B1062+Assumptions!$C$16*D1062</f>
        <v>-9.8613957610582011E-3</v>
      </c>
    </row>
    <row r="1063" spans="1:5" x14ac:dyDescent="0.25">
      <c r="A1063" s="63">
        <f>'Daily Prices'!A1063</f>
        <v>43738</v>
      </c>
      <c r="B1063" s="36">
        <f>'Daily Prices'!B1063/'Daily Prices'!B1062-1</f>
        <v>-3.9987048770856459E-3</v>
      </c>
      <c r="C1063" s="36">
        <f>'Daily Prices'!C1063/'Daily Prices'!C1062-1</f>
        <v>-2.8617255699809885E-3</v>
      </c>
      <c r="D1063" s="36">
        <f>'Daily Prices'!D1063/'Daily Prices'!D1062-1</f>
        <v>-5.8513948245901837E-3</v>
      </c>
      <c r="E1063" s="36">
        <f>Assumptions!$C$14*C1063+Assumptions!$C$15*B1063+Assumptions!$C$16*D1063</f>
        <v>-4.0997201384951436E-3</v>
      </c>
    </row>
    <row r="1064" spans="1:5" x14ac:dyDescent="0.25">
      <c r="A1064" s="60">
        <f>'Daily Prices'!A1064</f>
        <v>43739</v>
      </c>
      <c r="B1064" s="69">
        <f>'Daily Prices'!B1064/'Daily Prices'!B1063-1</f>
        <v>-9.3598394303407995E-3</v>
      </c>
      <c r="C1064" s="69">
        <f>'Daily Prices'!C1064/'Daily Prices'!C1063-1</f>
        <v>-2.2718282625107111E-3</v>
      </c>
      <c r="D1064" s="69">
        <f>'Daily Prices'!D1064/'Daily Prices'!D1063-1</f>
        <v>-1.5767897028147848E-2</v>
      </c>
      <c r="E1064" s="69">
        <f>Assumptions!$C$14*C1064+Assumptions!$C$15*B1064+Assumptions!$C$16*D1064</f>
        <v>-8.4470522425508787E-3</v>
      </c>
    </row>
    <row r="1065" spans="1:5" x14ac:dyDescent="0.25">
      <c r="A1065" s="63">
        <f>'Daily Prices'!A1065</f>
        <v>43742</v>
      </c>
      <c r="B1065" s="36">
        <f>'Daily Prices'!B1065/'Daily Prices'!B1064-1</f>
        <v>-1.6501585546271569E-2</v>
      </c>
      <c r="C1065" s="36">
        <f>'Daily Prices'!C1065/'Daily Prices'!C1064-1</f>
        <v>1.3984946926944186E-2</v>
      </c>
      <c r="D1065" s="36">
        <f>'Daily Prices'!D1065/'Daily Prices'!D1064-1</f>
        <v>-5.3921909461982498E-3</v>
      </c>
      <c r="E1065" s="36">
        <f>Assumptions!$C$14*C1065+Assumptions!$C$15*B1065+Assumptions!$C$16*D1065</f>
        <v>-9.7415417696327116E-4</v>
      </c>
    </row>
    <row r="1066" spans="1:5" x14ac:dyDescent="0.25">
      <c r="A1066" s="60">
        <f>'Daily Prices'!A1066</f>
        <v>43745</v>
      </c>
      <c r="B1066" s="69">
        <f>'Daily Prices'!B1066/'Daily Prices'!B1065-1</f>
        <v>-3.7514622421017663E-3</v>
      </c>
      <c r="C1066" s="69">
        <f>'Daily Prices'!C1066/'Daily Prices'!C1065-1</f>
        <v>4.5110633727998284E-3</v>
      </c>
      <c r="D1066" s="69">
        <f>'Daily Prices'!D1066/'Daily Prices'!D1065-1</f>
        <v>-5.3921909462004702E-3</v>
      </c>
      <c r="E1066" s="69">
        <f>Assumptions!$C$14*C1066+Assumptions!$C$15*B1066+Assumptions!$C$16*D1066</f>
        <v>-9.386706073707396E-4</v>
      </c>
    </row>
    <row r="1067" spans="1:5" x14ac:dyDescent="0.25">
      <c r="A1067" s="63">
        <f>'Daily Prices'!A1067</f>
        <v>43748</v>
      </c>
      <c r="B1067" s="36">
        <f>'Daily Prices'!B1067/'Daily Prices'!B1066-1</f>
        <v>9.2832832160731904E-3</v>
      </c>
      <c r="C1067" s="36">
        <f>'Daily Prices'!C1067/'Daily Prices'!C1066-1</f>
        <v>-6.699786545435571E-3</v>
      </c>
      <c r="D1067" s="36">
        <f>'Daily Prices'!D1067/'Daily Prices'!D1066-1</f>
        <v>-5.3921909461986939E-3</v>
      </c>
      <c r="E1067" s="36">
        <f>Assumptions!$C$14*C1067+Assumptions!$C$15*B1067+Assumptions!$C$16*D1067</f>
        <v>-1.5125869372118797E-3</v>
      </c>
    </row>
    <row r="1068" spans="1:5" x14ac:dyDescent="0.25">
      <c r="A1068" s="60">
        <f>'Daily Prices'!A1068</f>
        <v>43752</v>
      </c>
      <c r="B1068" s="69">
        <f>'Daily Prices'!B1068/'Daily Prices'!B1067-1</f>
        <v>8.8190726602674907E-3</v>
      </c>
      <c r="C1068" s="69">
        <f>'Daily Prices'!C1068/'Daily Prices'!C1067-1</f>
        <v>1.7132840435813979E-3</v>
      </c>
      <c r="D1068" s="69">
        <f>'Daily Prices'!D1068/'Daily Prices'!D1067-1</f>
        <v>5.6419317022902149E-3</v>
      </c>
      <c r="E1068" s="69">
        <f>Assumptions!$C$14*C1068+Assumptions!$C$15*B1068+Assumptions!$C$16*D1068</f>
        <v>5.0236149261998703E-3</v>
      </c>
    </row>
    <row r="1069" spans="1:5" x14ac:dyDescent="0.25">
      <c r="A1069" s="63">
        <f>'Daily Prices'!A1069</f>
        <v>43753</v>
      </c>
      <c r="B1069" s="36">
        <f>'Daily Prices'!B1069/'Daily Prices'!B1068-1</f>
        <v>7.6311407694518163E-3</v>
      </c>
      <c r="C1069" s="36">
        <f>'Daily Prices'!C1069/'Daily Prices'!C1068-1</f>
        <v>2.2708613123896271E-3</v>
      </c>
      <c r="D1069" s="36">
        <f>'Daily Prices'!D1069/'Daily Prices'!D1068-1</f>
        <v>5.6102788919509816E-3</v>
      </c>
      <c r="E1069" s="36">
        <f>Assumptions!$C$14*C1069+Assumptions!$C$15*B1069+Assumptions!$C$16*D1069</f>
        <v>4.88077042337669E-3</v>
      </c>
    </row>
    <row r="1070" spans="1:5" x14ac:dyDescent="0.25">
      <c r="A1070" s="60">
        <f>'Daily Prices'!A1070</f>
        <v>43754</v>
      </c>
      <c r="B1070" s="69">
        <f>'Daily Prices'!B1070/'Daily Prices'!B1069-1</f>
        <v>2.4126053826809546E-3</v>
      </c>
      <c r="C1070" s="69">
        <f>'Daily Prices'!C1070/'Daily Prices'!C1069-1</f>
        <v>-3.4062827138516827E-3</v>
      </c>
      <c r="D1070" s="69">
        <f>'Daily Prices'!D1070/'Daily Prices'!D1069-1</f>
        <v>1.9038775488668946E-3</v>
      </c>
      <c r="E1070" s="69">
        <f>Assumptions!$C$14*C1070+Assumptions!$C$15*B1070+Assumptions!$C$16*D1070</f>
        <v>-6.75682060763185E-5</v>
      </c>
    </row>
    <row r="1071" spans="1:5" x14ac:dyDescent="0.25">
      <c r="A1071" s="63">
        <f>'Daily Prices'!A1071</f>
        <v>43755</v>
      </c>
      <c r="B1071" s="36">
        <f>'Daily Prices'!B1071/'Daily Prices'!B1070-1</f>
        <v>1.1737871897684382E-2</v>
      </c>
      <c r="C1071" s="36">
        <f>'Daily Prices'!C1071/'Daily Prices'!C1070-1</f>
        <v>1.6765613720597372E-3</v>
      </c>
      <c r="D1071" s="36">
        <f>'Daily Prices'!D1071/'Daily Prices'!D1070-1</f>
        <v>1.0583077307318556E-2</v>
      </c>
      <c r="E1071" s="36">
        <f>Assumptions!$C$14*C1071+Assumptions!$C$15*B1071+Assumptions!$C$16*D1071</f>
        <v>7.3669093103247759E-3</v>
      </c>
    </row>
    <row r="1072" spans="1:5" x14ac:dyDescent="0.25">
      <c r="A1072" s="60">
        <f>'Daily Prices'!A1072</f>
        <v>43756</v>
      </c>
      <c r="B1072" s="69">
        <f>'Daily Prices'!B1072/'Daily Prices'!B1071-1</f>
        <v>6.3074777617364575E-3</v>
      </c>
      <c r="C1072" s="69">
        <f>'Daily Prices'!C1072/'Daily Prices'!C1071-1</f>
        <v>-2.5611072737349305E-3</v>
      </c>
      <c r="D1072" s="69">
        <f>'Daily Prices'!D1072/'Daily Prices'!D1071-1</f>
        <v>1.1965519294902416E-2</v>
      </c>
      <c r="E1072" s="69">
        <f>Assumptions!$C$14*C1072+Assumptions!$C$15*B1072+Assumptions!$C$16*D1072</f>
        <v>4.4574562074976894E-3</v>
      </c>
    </row>
    <row r="1073" spans="1:5" x14ac:dyDescent="0.25">
      <c r="A1073" s="63">
        <f>'Daily Prices'!A1073</f>
        <v>43760</v>
      </c>
      <c r="B1073" s="36">
        <f>'Daily Prices'!B1073/'Daily Prices'!B1072-1</f>
        <v>-8.5128191034846701E-3</v>
      </c>
      <c r="C1073" s="36">
        <f>'Daily Prices'!C1073/'Daily Prices'!C1072-1</f>
        <v>-7.4680623313484462E-3</v>
      </c>
      <c r="D1073" s="36">
        <f>'Daily Prices'!D1073/'Daily Prices'!D1072-1</f>
        <v>-3.4735044143371363E-3</v>
      </c>
      <c r="E1073" s="36">
        <f>Assumptions!$C$14*C1073+Assumptions!$C$15*B1073+Assumptions!$C$16*D1073</f>
        <v>-6.5831219878859206E-3</v>
      </c>
    </row>
    <row r="1074" spans="1:5" x14ac:dyDescent="0.25">
      <c r="A1074" s="60">
        <f>'Daily Prices'!A1074</f>
        <v>43761</v>
      </c>
      <c r="B1074" s="69">
        <f>'Daily Prices'!B1074/'Daily Prices'!B1073-1</f>
        <v>2.4379013978090835E-3</v>
      </c>
      <c r="C1074" s="69">
        <f>'Daily Prices'!C1074/'Daily Prices'!C1073-1</f>
        <v>5.1527946141782799E-3</v>
      </c>
      <c r="D1074" s="69">
        <f>'Daily Prices'!D1074/'Daily Prices'!D1073-1</f>
        <v>4.2222996474527985E-3</v>
      </c>
      <c r="E1074" s="69">
        <f>Assumptions!$C$14*C1074+Assumptions!$C$15*B1074+Assumptions!$C$16*D1074</f>
        <v>4.0591781592498764E-3</v>
      </c>
    </row>
    <row r="1075" spans="1:5" x14ac:dyDescent="0.25">
      <c r="A1075" s="63">
        <f>'Daily Prices'!A1075</f>
        <v>43762</v>
      </c>
      <c r="B1075" s="36">
        <f>'Daily Prices'!B1075/'Daily Prices'!B1074-1</f>
        <v>-9.8415646346816654E-4</v>
      </c>
      <c r="C1075" s="36">
        <f>'Daily Prices'!C1075/'Daily Prices'!C1074-1</f>
        <v>4.9103316546346143E-3</v>
      </c>
      <c r="D1075" s="36">
        <f>'Daily Prices'!D1075/'Daily Prices'!D1074-1</f>
        <v>-9.7748362284921786E-3</v>
      </c>
      <c r="E1075" s="36">
        <f>Assumptions!$C$14*C1075+Assumptions!$C$15*B1075+Assumptions!$C$16*D1075</f>
        <v>-1.2635651457342575E-3</v>
      </c>
    </row>
    <row r="1076" spans="1:5" x14ac:dyDescent="0.25">
      <c r="A1076" s="60">
        <f>'Daily Prices'!A1076</f>
        <v>43763</v>
      </c>
      <c r="B1076" s="69">
        <f>'Daily Prices'!B1076/'Daily Prices'!B1075-1</f>
        <v>9.6539270878626127E-4</v>
      </c>
      <c r="C1076" s="69">
        <f>'Daily Prices'!C1076/'Daily Prices'!C1075-1</f>
        <v>9.3614320375896565E-3</v>
      </c>
      <c r="D1076" s="69">
        <f>'Daily Prices'!D1076/'Daily Prices'!D1075-1</f>
        <v>8.8721686187120952E-3</v>
      </c>
      <c r="E1076" s="69">
        <f>Assumptions!$C$14*C1076+Assumptions!$C$15*B1076+Assumptions!$C$16*D1076</f>
        <v>6.6958412132853695E-3</v>
      </c>
    </row>
    <row r="1077" spans="1:5" x14ac:dyDescent="0.25">
      <c r="A1077" s="63">
        <f>'Daily Prices'!A1077</f>
        <v>43767</v>
      </c>
      <c r="B1077" s="36">
        <f>'Daily Prices'!B1077/'Daily Prices'!B1076-1</f>
        <v>1.9811019799754526E-2</v>
      </c>
      <c r="C1077" s="36">
        <f>'Daily Prices'!C1077/'Daily Prices'!C1076-1</f>
        <v>-1.6969037554470878E-2</v>
      </c>
      <c r="D1077" s="36">
        <f>'Daily Prices'!D1077/'Daily Prices'!D1076-1</f>
        <v>1.6514039582484097E-2</v>
      </c>
      <c r="E1077" s="36">
        <f>Assumptions!$C$14*C1077+Assumptions!$C$15*B1077+Assumptions!$C$16*D1077</f>
        <v>4.1099027928832342E-3</v>
      </c>
    </row>
    <row r="1078" spans="1:5" x14ac:dyDescent="0.25">
      <c r="A1078" s="60">
        <f>'Daily Prices'!A1078</f>
        <v>43768</v>
      </c>
      <c r="B1078" s="69">
        <f>'Daily Prices'!B1078/'Daily Prices'!B1077-1</f>
        <v>5.5239727815739048E-3</v>
      </c>
      <c r="C1078" s="69">
        <f>'Daily Prices'!C1078/'Daily Prices'!C1077-1</f>
        <v>5.1703014362498578E-3</v>
      </c>
      <c r="D1078" s="69">
        <f>'Daily Prices'!D1078/'Daily Prices'!D1077-1</f>
        <v>8.8423704154090288E-3</v>
      </c>
      <c r="E1078" s="69">
        <f>Assumptions!$C$14*C1078+Assumptions!$C$15*B1078+Assumptions!$C$16*D1078</f>
        <v>6.3780235335948229E-3</v>
      </c>
    </row>
    <row r="1079" spans="1:5" x14ac:dyDescent="0.25">
      <c r="A1079" s="63">
        <f>'Daily Prices'!A1079</f>
        <v>43769</v>
      </c>
      <c r="B1079" s="36">
        <f>'Daily Prices'!B1079/'Daily Prices'!B1078-1</f>
        <v>1.9270011612442239E-3</v>
      </c>
      <c r="C1079" s="36">
        <f>'Daily Prices'!C1079/'Daily Prices'!C1078-1</f>
        <v>1.3852988386366283E-2</v>
      </c>
      <c r="D1079" s="36">
        <f>'Daily Prices'!D1079/'Daily Prices'!D1078-1</f>
        <v>8.6185000710314874E-3</v>
      </c>
      <c r="E1079" s="36">
        <f>Assumptions!$C$14*C1079+Assumptions!$C$15*B1079+Assumptions!$C$16*D1079</f>
        <v>8.7048457242292279E-3</v>
      </c>
    </row>
    <row r="1080" spans="1:5" x14ac:dyDescent="0.25">
      <c r="A1080" s="60">
        <f>'Daily Prices'!A1080</f>
        <v>43770</v>
      </c>
      <c r="B1080" s="69">
        <f>'Daily Prices'!B1080/'Daily Prices'!B1079-1</f>
        <v>8.966073206317926E-4</v>
      </c>
      <c r="C1080" s="69">
        <f>'Daily Prices'!C1080/'Daily Prices'!C1079-1</f>
        <v>-8.7001734167504452E-3</v>
      </c>
      <c r="D1080" s="69">
        <f>'Daily Prices'!D1080/'Daily Prices'!D1079-1</f>
        <v>-5.3828610614344741E-2</v>
      </c>
      <c r="E1080" s="69">
        <f>Assumptions!$C$14*C1080+Assumptions!$C$15*B1080+Assumptions!$C$16*D1080</f>
        <v>-1.9359670354814063E-2</v>
      </c>
    </row>
    <row r="1081" spans="1:5" x14ac:dyDescent="0.25">
      <c r="A1081" s="63">
        <f>'Daily Prices'!A1081</f>
        <v>43773</v>
      </c>
      <c r="B1081" s="36">
        <f>'Daily Prices'!B1081/'Daily Prices'!B1080-1</f>
        <v>3.409184556814715E-3</v>
      </c>
      <c r="C1081" s="36">
        <f>'Daily Prices'!C1081/'Daily Prices'!C1080-1</f>
        <v>4.2298706997740965E-3</v>
      </c>
      <c r="D1081" s="36">
        <f>'Daily Prices'!D1081/'Daily Prices'!D1080-1</f>
        <v>6.4618280895700098E-2</v>
      </c>
      <c r="E1081" s="36">
        <f>Assumptions!$C$14*C1081+Assumptions!$C$15*B1081+Assumptions!$C$16*D1081</f>
        <v>2.210018791566408E-2</v>
      </c>
    </row>
    <row r="1082" spans="1:5" x14ac:dyDescent="0.25">
      <c r="A1082" s="60">
        <f>'Daily Prices'!A1082</f>
        <v>43775</v>
      </c>
      <c r="B1082" s="69">
        <f>'Daily Prices'!B1082/'Daily Prices'!B1081-1</f>
        <v>4.164065469768774E-3</v>
      </c>
      <c r="C1082" s="69">
        <f>'Daily Prices'!C1082/'Daily Prices'!C1081-1</f>
        <v>-1.188775227163763E-2</v>
      </c>
      <c r="D1082" s="69">
        <f>'Daily Prices'!D1082/'Daily Prices'!D1081-1</f>
        <v>3.5951408302727916E-3</v>
      </c>
      <c r="E1082" s="69">
        <f>Assumptions!$C$14*C1082+Assumptions!$C$15*B1082+Assumptions!$C$16*D1082</f>
        <v>-2.4273390186425828E-3</v>
      </c>
    </row>
    <row r="1083" spans="1:5" x14ac:dyDescent="0.25">
      <c r="A1083" s="63">
        <f>'Daily Prices'!A1083</f>
        <v>43776</v>
      </c>
      <c r="B1083" s="36">
        <f>'Daily Prices'!B1083/'Daily Prices'!B1082-1</f>
        <v>4.5456140359547703E-3</v>
      </c>
      <c r="C1083" s="36">
        <f>'Daily Prices'!C1083/'Daily Prices'!C1082-1</f>
        <v>-3.0310779456141912E-3</v>
      </c>
      <c r="D1083" s="36">
        <f>'Daily Prices'!D1083/'Daily Prices'!D1082-1</f>
        <v>3.5951408302725696E-3</v>
      </c>
      <c r="E1083" s="36">
        <f>Assumptions!$C$14*C1083+Assumptions!$C$15*B1083+Assumptions!$C$16*D1083</f>
        <v>1.2297952816225253E-3</v>
      </c>
    </row>
    <row r="1084" spans="1:5" x14ac:dyDescent="0.25">
      <c r="A1084" s="60">
        <f>'Daily Prices'!A1084</f>
        <v>43780</v>
      </c>
      <c r="B1084" s="69">
        <f>'Daily Prices'!B1084/'Daily Prices'!B1083-1</f>
        <v>-7.5924133917321113E-3</v>
      </c>
      <c r="C1084" s="69">
        <f>'Daily Prices'!C1084/'Daily Prices'!C1083-1</f>
        <v>-8.5978146354593887E-3</v>
      </c>
      <c r="D1084" s="69">
        <f>'Daily Prices'!D1084/'Daily Prices'!D1083-1</f>
        <v>-1.3425548086011152E-2</v>
      </c>
      <c r="E1084" s="69">
        <f>Assumptions!$C$14*C1084+Assumptions!$C$15*B1084+Assumptions!$C$16*D1084</f>
        <v>-9.7445142975067338E-3</v>
      </c>
    </row>
    <row r="1085" spans="1:5" x14ac:dyDescent="0.25">
      <c r="A1085" s="63">
        <f>'Daily Prices'!A1085</f>
        <v>43782</v>
      </c>
      <c r="B1085" s="36">
        <f>'Daily Prices'!B1085/'Daily Prices'!B1084-1</f>
        <v>-5.6765285878724869E-3</v>
      </c>
      <c r="C1085" s="36">
        <f>'Daily Prices'!C1085/'Daily Prices'!C1084-1</f>
        <v>1.0754526687891897E-2</v>
      </c>
      <c r="D1085" s="36">
        <f>'Daily Prices'!D1085/'Daily Prices'!D1084-1</f>
        <v>-1.4227965841510981E-2</v>
      </c>
      <c r="E1085" s="36">
        <f>Assumptions!$C$14*C1085+Assumptions!$C$15*B1085+Assumptions!$C$16*D1085</f>
        <v>-1.6695376536582807E-3</v>
      </c>
    </row>
    <row r="1086" spans="1:5" x14ac:dyDescent="0.25">
      <c r="A1086" s="60">
        <f>'Daily Prices'!A1086</f>
        <v>43783</v>
      </c>
      <c r="B1086" s="69">
        <f>'Daily Prices'!B1086/'Daily Prices'!B1085-1</f>
        <v>4.2481739233615201E-3</v>
      </c>
      <c r="C1086" s="69">
        <f>'Daily Prices'!C1086/'Daily Prices'!C1085-1</f>
        <v>8.079059352976703E-4</v>
      </c>
      <c r="D1086" s="69">
        <f>'Daily Prices'!D1086/'Daily Prices'!D1085-1</f>
        <v>1.7158495473901247E-4</v>
      </c>
      <c r="E1086" s="69">
        <f>Assumptions!$C$14*C1086+Assumptions!$C$15*B1086+Assumptions!$C$16*D1086</f>
        <v>1.6490900375492278E-3</v>
      </c>
    </row>
    <row r="1087" spans="1:5" x14ac:dyDescent="0.25">
      <c r="A1087" s="63">
        <f>'Daily Prices'!A1087</f>
        <v>43784</v>
      </c>
      <c r="B1087" s="36">
        <f>'Daily Prices'!B1087/'Daily Prices'!B1086-1</f>
        <v>1.7427682934820776E-3</v>
      </c>
      <c r="C1087" s="36">
        <f>'Daily Prices'!C1087/'Daily Prices'!C1086-1</f>
        <v>-5.103737551719445E-3</v>
      </c>
      <c r="D1087" s="36">
        <f>'Daily Prices'!D1087/'Daily Prices'!D1086-1</f>
        <v>4.39412789968463E-3</v>
      </c>
      <c r="E1087" s="36">
        <f>Assumptions!$C$14*C1087+Assumptions!$C$15*B1087+Assumptions!$C$16*D1087</f>
        <v>-2.0042616273776626E-4</v>
      </c>
    </row>
    <row r="1088" spans="1:5" x14ac:dyDescent="0.25">
      <c r="A1088" s="60">
        <f>'Daily Prices'!A1088</f>
        <v>43787</v>
      </c>
      <c r="B1088" s="69">
        <f>'Daily Prices'!B1088/'Daily Prices'!B1087-1</f>
        <v>-1.7964803357262138E-3</v>
      </c>
      <c r="C1088" s="69">
        <f>'Daily Prices'!C1088/'Daily Prices'!C1087-1</f>
        <v>4.7857546277105811E-3</v>
      </c>
      <c r="D1088" s="69">
        <f>'Daily Prices'!D1088/'Daily Prices'!D1087-1</f>
        <v>4.6677125481375814E-3</v>
      </c>
      <c r="E1088" s="69">
        <f>Assumptions!$C$14*C1088+Assumptions!$C$15*B1088+Assumptions!$C$16*D1088</f>
        <v>2.7756715148076431E-3</v>
      </c>
    </row>
    <row r="1089" spans="1:5" x14ac:dyDescent="0.25">
      <c r="A1089" s="63">
        <f>'Daily Prices'!A1089</f>
        <v>43788</v>
      </c>
      <c r="B1089" s="36">
        <f>'Daily Prices'!B1089/'Daily Prices'!B1088-1</f>
        <v>4.6050323960837858E-3</v>
      </c>
      <c r="C1089" s="36">
        <f>'Daily Prices'!C1089/'Daily Prices'!C1088-1</f>
        <v>-7.6945082259094466E-4</v>
      </c>
      <c r="D1089" s="36">
        <f>'Daily Prices'!D1089/'Daily Prices'!D1088-1</f>
        <v>5.8461068100286173E-3</v>
      </c>
      <c r="E1089" s="36">
        <f>Assumptions!$C$14*C1089+Assumptions!$C$15*B1089+Assumptions!$C$16*D1089</f>
        <v>2.8275614327973428E-3</v>
      </c>
    </row>
    <row r="1090" spans="1:5" x14ac:dyDescent="0.25">
      <c r="A1090" s="60">
        <f>'Daily Prices'!A1090</f>
        <v>43789</v>
      </c>
      <c r="B1090" s="69">
        <f>'Daily Prices'!B1090/'Daily Prices'!B1089-1</f>
        <v>4.4957091354766998E-3</v>
      </c>
      <c r="C1090" s="69">
        <f>'Daily Prices'!C1090/'Daily Prices'!C1089-1</f>
        <v>1.8714053229220706E-3</v>
      </c>
      <c r="D1090" s="69">
        <f>'Daily Prices'!D1090/'Daily Prices'!D1089-1</f>
        <v>6.9640434915381189E-3</v>
      </c>
      <c r="E1090" s="69">
        <f>Assumptions!$C$14*C1090+Assumptions!$C$15*B1090+Assumptions!$C$16*D1090</f>
        <v>4.1864879172732739E-3</v>
      </c>
    </row>
    <row r="1091" spans="1:5" x14ac:dyDescent="0.25">
      <c r="A1091" s="63">
        <f>'Daily Prices'!A1091</f>
        <v>43790</v>
      </c>
      <c r="B1091" s="36">
        <f>'Daily Prices'!B1091/'Daily Prices'!B1090-1</f>
        <v>-1.8811049197523522E-3</v>
      </c>
      <c r="C1091" s="36">
        <f>'Daily Prices'!C1091/'Daily Prices'!C1090-1</f>
        <v>-4.0049210398703794E-3</v>
      </c>
      <c r="D1091" s="36">
        <f>'Daily Prices'!D1091/'Daily Prices'!D1090-1</f>
        <v>-7.1302831801485222E-3</v>
      </c>
      <c r="E1091" s="36">
        <f>Assumptions!$C$14*C1091+Assumptions!$C$15*B1091+Assumptions!$C$16*D1091</f>
        <v>-4.3053848459184141E-3</v>
      </c>
    </row>
    <row r="1092" spans="1:5" x14ac:dyDescent="0.25">
      <c r="A1092" s="60">
        <f>'Daily Prices'!A1092</f>
        <v>43791</v>
      </c>
      <c r="B1092" s="69">
        <f>'Daily Prices'!B1092/'Daily Prices'!B1091-1</f>
        <v>-5.3175377946659275E-3</v>
      </c>
      <c r="C1092" s="69">
        <f>'Daily Prices'!C1092/'Daily Prices'!C1091-1</f>
        <v>-1.6943481447931896E-3</v>
      </c>
      <c r="D1092" s="69">
        <f>'Daily Prices'!D1092/'Daily Prices'!D1091-1</f>
        <v>-8.6945032838814384E-4</v>
      </c>
      <c r="E1092" s="69">
        <f>Assumptions!$C$14*C1092+Assumptions!$C$15*B1092+Assumptions!$C$16*D1092</f>
        <v>-2.5338356948334975E-3</v>
      </c>
    </row>
    <row r="1093" spans="1:5" x14ac:dyDescent="0.25">
      <c r="A1093" s="63">
        <f>'Daily Prices'!A1093</f>
        <v>43794</v>
      </c>
      <c r="B1093" s="36">
        <f>'Daily Prices'!B1093/'Daily Prices'!B1092-1</f>
        <v>1.3127545719820999E-2</v>
      </c>
      <c r="C1093" s="36">
        <f>'Daily Prices'!C1093/'Daily Prices'!C1092-1</f>
        <v>-5.0499903076975938E-3</v>
      </c>
      <c r="D1093" s="36">
        <f>'Daily Prices'!D1093/'Daily Prices'!D1092-1</f>
        <v>9.6362620346632788E-3</v>
      </c>
      <c r="E1093" s="36">
        <f>Assumptions!$C$14*C1093+Assumptions!$C$15*B1093+Assumptions!$C$16*D1093</f>
        <v>4.8091462032662461E-3</v>
      </c>
    </row>
    <row r="1094" spans="1:5" x14ac:dyDescent="0.25">
      <c r="A1094" s="60">
        <f>'Daily Prices'!A1094</f>
        <v>43795</v>
      </c>
      <c r="B1094" s="69">
        <f>'Daily Prices'!B1094/'Daily Prices'!B1093-1</f>
        <v>-1.6613176623770931E-3</v>
      </c>
      <c r="C1094" s="69">
        <f>'Daily Prices'!C1094/'Daily Prices'!C1093-1</f>
        <v>-5.2885291341110419E-3</v>
      </c>
      <c r="D1094" s="69">
        <f>'Daily Prices'!D1094/'Daily Prices'!D1093-1</f>
        <v>-3.8715147213326251E-3</v>
      </c>
      <c r="E1094" s="69">
        <f>Assumptions!$C$14*C1094+Assumptions!$C$15*B1094+Assumptions!$C$16*D1094</f>
        <v>-3.7752613687573322E-3</v>
      </c>
    </row>
    <row r="1095" spans="1:5" x14ac:dyDescent="0.25">
      <c r="A1095" s="63">
        <f>'Daily Prices'!A1095</f>
        <v>43796</v>
      </c>
      <c r="B1095" s="36">
        <f>'Daily Prices'!B1095/'Daily Prices'!B1094-1</f>
        <v>4.8825000673666796E-3</v>
      </c>
      <c r="C1095" s="36">
        <f>'Daily Prices'!C1095/'Daily Prices'!C1094-1</f>
        <v>-3.5204885549272591E-3</v>
      </c>
      <c r="D1095" s="36">
        <f>'Daily Prices'!D1095/'Daily Prices'!D1094-1</f>
        <v>2.6692718458269926E-3</v>
      </c>
      <c r="E1095" s="36">
        <f>Assumptions!$C$14*C1095+Assumptions!$C$15*B1095+Assumptions!$C$16*D1095</f>
        <v>8.573361519871981E-4</v>
      </c>
    </row>
    <row r="1096" spans="1:5" x14ac:dyDescent="0.25">
      <c r="A1096" s="60">
        <f>'Daily Prices'!A1096</f>
        <v>43797</v>
      </c>
      <c r="B1096" s="69">
        <f>'Daily Prices'!B1096/'Daily Prices'!B1095-1</f>
        <v>2.6708525299843355E-3</v>
      </c>
      <c r="C1096" s="69">
        <f>'Daily Prices'!C1096/'Daily Prices'!C1095-1</f>
        <v>3.9877012908176024E-3</v>
      </c>
      <c r="D1096" s="69">
        <f>'Daily Prices'!D1096/'Daily Prices'!D1095-1</f>
        <v>9.6418907581390378E-3</v>
      </c>
      <c r="E1096" s="69">
        <f>Assumptions!$C$14*C1096+Assumptions!$C$15*B1096+Assumptions!$C$16*D1096</f>
        <v>5.2889035027640528E-3</v>
      </c>
    </row>
    <row r="1097" spans="1:5" x14ac:dyDescent="0.25">
      <c r="A1097" s="63">
        <f>'Daily Prices'!A1097</f>
        <v>43798</v>
      </c>
      <c r="B1097" s="36">
        <f>'Daily Prices'!B1097/'Daily Prices'!B1096-1</f>
        <v>-8.1779384816547118E-3</v>
      </c>
      <c r="C1097" s="36">
        <f>'Daily Prices'!C1097/'Daily Prices'!C1096-1</f>
        <v>7.1897384737065195E-3</v>
      </c>
      <c r="D1097" s="36">
        <f>'Daily Prices'!D1097/'Daily Prices'!D1096-1</f>
        <v>-8.8668849986381915E-3</v>
      </c>
      <c r="E1097" s="36">
        <f>Assumptions!$C$14*C1097+Assumptions!$C$15*B1097+Assumptions!$C$16*D1097</f>
        <v>-2.2375516546052627E-3</v>
      </c>
    </row>
    <row r="1098" spans="1:5" x14ac:dyDescent="0.25">
      <c r="A1098" s="60">
        <f>'Daily Prices'!A1098</f>
        <v>43801</v>
      </c>
      <c r="B1098" s="69">
        <f>'Daily Prices'!B1098/'Daily Prices'!B1097-1</f>
        <v>2.0493305234303705E-4</v>
      </c>
      <c r="C1098" s="69">
        <f>'Daily Prices'!C1098/'Daily Prices'!C1097-1</f>
        <v>-9.3954891155434428E-4</v>
      </c>
      <c r="D1098" s="69">
        <f>'Daily Prices'!D1098/'Daily Prices'!D1097-1</f>
        <v>-1.6978337522574827E-2</v>
      </c>
      <c r="E1098" s="69">
        <f>Assumptions!$C$14*C1098+Assumptions!$C$15*B1098+Assumptions!$C$16*D1098</f>
        <v>-5.4078409056912751E-3</v>
      </c>
    </row>
    <row r="1099" spans="1:5" x14ac:dyDescent="0.25">
      <c r="A1099" s="63">
        <f>'Daily Prices'!A1099</f>
        <v>43802</v>
      </c>
      <c r="B1099" s="36">
        <f>'Daily Prices'!B1099/'Daily Prices'!B1098-1</f>
        <v>-3.1057171714151677E-3</v>
      </c>
      <c r="C1099" s="36">
        <f>'Daily Prices'!C1099/'Daily Prices'!C1098-1</f>
        <v>1.2188849465945895E-2</v>
      </c>
      <c r="D1099" s="36">
        <f>'Daily Prices'!D1099/'Daily Prices'!D1098-1</f>
        <v>-1.6978337522575937E-2</v>
      </c>
      <c r="E1099" s="36">
        <f>Assumptions!$C$14*C1099+Assumptions!$C$15*B1099+Assumptions!$C$16*D1099</f>
        <v>-1.1496766218189736E-3</v>
      </c>
    </row>
    <row r="1100" spans="1:5" x14ac:dyDescent="0.25">
      <c r="A1100" s="60">
        <f>'Daily Prices'!A1100</f>
        <v>43803</v>
      </c>
      <c r="B1100" s="69">
        <f>'Daily Prices'!B1100/'Daily Prices'!B1099-1</f>
        <v>4.2984158749319601E-3</v>
      </c>
      <c r="C1100" s="69">
        <f>'Daily Prices'!C1100/'Daily Prices'!C1099-1</f>
        <v>-4.8577632868246345E-3</v>
      </c>
      <c r="D1100" s="69">
        <f>'Daily Prices'!D1100/'Daily Prices'!D1099-1</f>
        <v>3.8889342541178706E-2</v>
      </c>
      <c r="E1100" s="69">
        <f>Assumptions!$C$14*C1100+Assumptions!$C$15*B1100+Assumptions!$C$16*D1100</f>
        <v>1.1013222210103346E-2</v>
      </c>
    </row>
    <row r="1101" spans="1:5" x14ac:dyDescent="0.25">
      <c r="A1101" s="63">
        <f>'Daily Prices'!A1101</f>
        <v>43805</v>
      </c>
      <c r="B1101" s="36">
        <f>'Daily Prices'!B1101/'Daily Prices'!B1100-1</f>
        <v>-9.9176774510045806E-3</v>
      </c>
      <c r="C1101" s="36">
        <f>'Daily Prices'!C1101/'Daily Prices'!C1100-1</f>
        <v>-1.3311289771222201E-2</v>
      </c>
      <c r="D1101" s="36">
        <f>'Daily Prices'!D1101/'Daily Prices'!D1100-1</f>
        <v>1.937366484107228E-2</v>
      </c>
      <c r="E1101" s="36">
        <f>Assumptions!$C$14*C1101+Assumptions!$C$15*B1101+Assumptions!$C$16*D1101</f>
        <v>-2.4877196914685701E-3</v>
      </c>
    </row>
    <row r="1102" spans="1:5" x14ac:dyDescent="0.25">
      <c r="A1102" s="60">
        <f>'Daily Prices'!A1102</f>
        <v>43808</v>
      </c>
      <c r="B1102" s="69">
        <f>'Daily Prices'!B1102/'Daily Prices'!B1101-1</f>
        <v>1.0453663789107281E-3</v>
      </c>
      <c r="C1102" s="69">
        <f>'Daily Prices'!C1102/'Daily Prices'!C1101-1</f>
        <v>-2.5850022012584573E-3</v>
      </c>
      <c r="D1102" s="69">
        <f>'Daily Prices'!D1102/'Daily Prices'!D1101-1</f>
        <v>-2.2850626205095925E-2</v>
      </c>
      <c r="E1102" s="69">
        <f>Assumptions!$C$14*C1102+Assumptions!$C$15*B1102+Assumptions!$C$16*D1102</f>
        <v>-7.5755788283589417E-3</v>
      </c>
    </row>
    <row r="1103" spans="1:5" x14ac:dyDescent="0.25">
      <c r="A1103" s="63">
        <f>'Daily Prices'!A1103</f>
        <v>43811</v>
      </c>
      <c r="B1103" s="36">
        <f>'Daily Prices'!B1103/'Daily Prices'!B1102-1</f>
        <v>2.3286239704520817E-3</v>
      </c>
      <c r="C1103" s="36">
        <f>'Daily Prices'!C1103/'Daily Prices'!C1102-1</f>
        <v>-1.5362514981682729E-3</v>
      </c>
      <c r="D1103" s="36">
        <f>'Daily Prices'!D1103/'Daily Prices'!D1102-1</f>
        <v>-2.2850626205097146E-2</v>
      </c>
      <c r="E1103" s="36">
        <f>Assumptions!$C$14*C1103+Assumptions!$C$15*B1103+Assumptions!$C$16*D1103</f>
        <v>-6.7711012696608282E-3</v>
      </c>
    </row>
    <row r="1104" spans="1:5" x14ac:dyDescent="0.25">
      <c r="A1104" s="60">
        <f>'Daily Prices'!A1104</f>
        <v>43812</v>
      </c>
      <c r="B1104" s="69">
        <f>'Daily Prices'!B1104/'Daily Prices'!B1103-1</f>
        <v>1.0546623096956642E-2</v>
      </c>
      <c r="C1104" s="69">
        <f>'Daily Prices'!C1104/'Daily Prices'!C1103-1</f>
        <v>7.9169587838601174E-4</v>
      </c>
      <c r="D1104" s="69">
        <f>'Daily Prices'!D1104/'Daily Prices'!D1103-1</f>
        <v>1.4938287093718028E-2</v>
      </c>
      <c r="E1104" s="69">
        <f>Assumptions!$C$14*C1104+Assumptions!$C$15*B1104+Assumptions!$C$16*D1104</f>
        <v>7.9621514085568054E-3</v>
      </c>
    </row>
    <row r="1105" spans="1:5" x14ac:dyDescent="0.25">
      <c r="A1105" s="63">
        <f>'Daily Prices'!A1105</f>
        <v>43815</v>
      </c>
      <c r="B1105" s="36">
        <f>'Daily Prices'!B1105/'Daily Prices'!B1104-1</f>
        <v>-1.7310534505120545E-3</v>
      </c>
      <c r="C1105" s="36">
        <f>'Daily Prices'!C1105/'Daily Prices'!C1104-1</f>
        <v>1.0854257770084308E-2</v>
      </c>
      <c r="D1105" s="36">
        <f>'Daily Prices'!D1105/'Daily Prices'!D1104-1</f>
        <v>-4.1118935170187942E-3</v>
      </c>
      <c r="E1105" s="36">
        <f>Assumptions!$C$14*C1105+Assumptions!$C$15*B1105+Assumptions!$C$16*D1105</f>
        <v>2.5888190177744685E-3</v>
      </c>
    </row>
    <row r="1106" spans="1:5" x14ac:dyDescent="0.25">
      <c r="A1106" s="60">
        <f>'Daily Prices'!A1106</f>
        <v>43816</v>
      </c>
      <c r="B1106" s="69">
        <f>'Daily Prices'!B1106/'Daily Prices'!B1105-1</f>
        <v>1.0099241011931825E-2</v>
      </c>
      <c r="C1106" s="69">
        <f>'Daily Prices'!C1106/'Daily Prices'!C1105-1</f>
        <v>-1.8915734457058964E-4</v>
      </c>
      <c r="D1106" s="69">
        <f>'Daily Prices'!D1106/'Daily Prices'!D1105-1</f>
        <v>9.7086963096966183E-3</v>
      </c>
      <c r="E1106" s="69">
        <f>Assumptions!$C$14*C1106+Assumptions!$C$15*B1106+Assumptions!$C$16*D1106</f>
        <v>5.8667182586602971E-3</v>
      </c>
    </row>
    <row r="1107" spans="1:5" x14ac:dyDescent="0.25">
      <c r="A1107" s="63">
        <f>'Daily Prices'!A1107</f>
        <v>43817</v>
      </c>
      <c r="B1107" s="36">
        <f>'Daily Prices'!B1107/'Daily Prices'!B1106-1</f>
        <v>4.9912737348487557E-3</v>
      </c>
      <c r="C1107" s="36">
        <f>'Daily Prices'!C1107/'Daily Prices'!C1106-1</f>
        <v>-1.1984139833870477E-3</v>
      </c>
      <c r="D1107" s="36">
        <f>'Daily Prices'!D1107/'Daily Prices'!D1106-1</f>
        <v>-1.5825400615777641E-3</v>
      </c>
      <c r="E1107" s="36">
        <f>Assumptions!$C$14*C1107+Assumptions!$C$15*B1107+Assumptions!$C$16*D1107</f>
        <v>5.4325450862647846E-4</v>
      </c>
    </row>
    <row r="1108" spans="1:5" x14ac:dyDescent="0.25">
      <c r="A1108" s="60">
        <f>'Daily Prices'!A1108</f>
        <v>43818</v>
      </c>
      <c r="B1108" s="69">
        <f>'Daily Prices'!B1108/'Daily Prices'!B1107-1</f>
        <v>2.7756007966588392E-3</v>
      </c>
      <c r="C1108" s="69">
        <f>'Daily Prices'!C1108/'Daily Prices'!C1107-1</f>
        <v>4.58925920010822E-3</v>
      </c>
      <c r="D1108" s="69">
        <f>'Daily Prices'!D1108/'Daily Prices'!D1107-1</f>
        <v>6.9911959049151484E-4</v>
      </c>
      <c r="E1108" s="69">
        <f>Assumptions!$C$14*C1108+Assumptions!$C$15*B1108+Assumptions!$C$16*D1108</f>
        <v>2.8781197961883945E-3</v>
      </c>
    </row>
    <row r="1109" spans="1:5" x14ac:dyDescent="0.25">
      <c r="A1109" s="63">
        <f>'Daily Prices'!A1109</f>
        <v>43819</v>
      </c>
      <c r="B1109" s="36">
        <f>'Daily Prices'!B1109/'Daily Prices'!B1108-1</f>
        <v>1.8284816979075025E-4</v>
      </c>
      <c r="C1109" s="36">
        <f>'Daily Prices'!C1109/'Daily Prices'!C1108-1</f>
        <v>-1.7923641673389668E-4</v>
      </c>
      <c r="D1109" s="36">
        <f>'Daily Prices'!D1109/'Daily Prices'!D1108-1</f>
        <v>5.0162848944346194E-3</v>
      </c>
      <c r="E1109" s="36">
        <f>Assumptions!$C$14*C1109+Assumptions!$C$15*B1109+Assumptions!$C$16*D1109</f>
        <v>1.4880453525740523E-3</v>
      </c>
    </row>
    <row r="1110" spans="1:5" x14ac:dyDescent="0.25">
      <c r="A1110" s="60">
        <f>'Daily Prices'!A1110</f>
        <v>43822</v>
      </c>
      <c r="B1110" s="69">
        <f>'Daily Prices'!B1110/'Daily Prices'!B1109-1</f>
        <v>-9.3278703234089821E-4</v>
      </c>
      <c r="C1110" s="69">
        <f>'Daily Prices'!C1110/'Daily Prices'!C1109-1</f>
        <v>4.0607892514186172E-3</v>
      </c>
      <c r="D1110" s="69">
        <f>'Daily Prices'!D1110/'Daily Prices'!D1109-1</f>
        <v>-3.8936513922583904E-3</v>
      </c>
      <c r="E1110" s="69">
        <f>Assumptions!$C$14*C1110+Assumptions!$C$15*B1110+Assumptions!$C$16*D1110</f>
        <v>1.7638417318766053E-4</v>
      </c>
    </row>
    <row r="1111" spans="1:5" x14ac:dyDescent="0.25">
      <c r="A1111" s="63">
        <f>'Daily Prices'!A1111</f>
        <v>43823</v>
      </c>
      <c r="B1111" s="36">
        <f>'Daily Prices'!B1111/'Daily Prices'!B1110-1</f>
        <v>-4.3561098162318013E-3</v>
      </c>
      <c r="C1111" s="36">
        <f>'Daily Prices'!C1111/'Daily Prices'!C1110-1</f>
        <v>0</v>
      </c>
      <c r="D1111" s="36">
        <f>'Daily Prices'!D1111/'Daily Prices'!D1110-1</f>
        <v>-3.2519773915523631E-3</v>
      </c>
      <c r="E1111" s="36">
        <f>Assumptions!$C$14*C1111+Assumptions!$C$15*B1111+Assumptions!$C$16*D1111</f>
        <v>-2.2824261623352491E-3</v>
      </c>
    </row>
    <row r="1112" spans="1:5" x14ac:dyDescent="0.25">
      <c r="A1112" s="60">
        <f>'Daily Prices'!A1112</f>
        <v>43825</v>
      </c>
      <c r="B1112" s="69">
        <f>'Daily Prices'!B1112/'Daily Prices'!B1111-1</f>
        <v>-7.1753728661405614E-3</v>
      </c>
      <c r="C1112" s="69">
        <f>'Daily Prices'!C1112/'Daily Prices'!C1111-1</f>
        <v>0</v>
      </c>
      <c r="D1112" s="69">
        <f>'Daily Prices'!D1112/'Daily Prices'!D1111-1</f>
        <v>-6.2856535449811179E-3</v>
      </c>
      <c r="E1112" s="69">
        <f>Assumptions!$C$14*C1112+Assumptions!$C$15*B1112+Assumptions!$C$16*D1112</f>
        <v>-4.0383079233365041E-3</v>
      </c>
    </row>
    <row r="1113" spans="1:5" x14ac:dyDescent="0.25">
      <c r="A1113" s="63">
        <f>'Daily Prices'!A1113</f>
        <v>43826</v>
      </c>
      <c r="B1113" s="36">
        <f>'Daily Prices'!B1113/'Daily Prices'!B1112-1</f>
        <v>9.9937420682658651E-3</v>
      </c>
      <c r="C1113" s="36">
        <f>'Daily Prices'!C1113/'Daily Prices'!C1112-1</f>
        <v>2.3617755845289023E-2</v>
      </c>
      <c r="D1113" s="36">
        <f>'Daily Prices'!D1113/'Daily Prices'!D1112-1</f>
        <v>1.5720112958895527E-2</v>
      </c>
      <c r="E1113" s="36">
        <f>Assumptions!$C$14*C1113+Assumptions!$C$15*B1113+Assumptions!$C$16*D1113</f>
        <v>1.716125884626403E-2</v>
      </c>
    </row>
    <row r="1114" spans="1:5" x14ac:dyDescent="0.25">
      <c r="A1114" s="60">
        <f>'Daily Prices'!A1114</f>
        <v>43829</v>
      </c>
      <c r="B1114" s="69">
        <f>'Daily Prices'!B1114/'Daily Prices'!B1113-1</f>
        <v>-4.1226559910556571E-4</v>
      </c>
      <c r="C1114" s="69">
        <f>'Daily Prices'!C1114/'Daily Prices'!C1113-1</f>
        <v>-8.7730191122459278E-4</v>
      </c>
      <c r="D1114" s="69">
        <f>'Daily Prices'!D1114/'Daily Prices'!D1113-1</f>
        <v>-1.4603418885029695E-3</v>
      </c>
      <c r="E1114" s="69">
        <f>Assumptions!$C$14*C1114+Assumptions!$C$15*B1114+Assumptions!$C$16*D1114</f>
        <v>-9.1270301077239768E-4</v>
      </c>
    </row>
    <row r="1115" spans="1:5" x14ac:dyDescent="0.25">
      <c r="A1115" s="63">
        <f>'Daily Prices'!A1115</f>
        <v>43830</v>
      </c>
      <c r="B1115" s="36">
        <f>'Daily Prices'!B1115/'Daily Prices'!B1114-1</f>
        <v>-7.3213340391742321E-3</v>
      </c>
      <c r="C1115" s="36">
        <f>'Daily Prices'!C1115/'Daily Prices'!C1114-1</f>
        <v>0</v>
      </c>
      <c r="D1115" s="36">
        <f>'Daily Prices'!D1115/'Daily Prices'!D1114-1</f>
        <v>-1.7240361006971572E-3</v>
      </c>
      <c r="E1115" s="36">
        <f>Assumptions!$C$14*C1115+Assumptions!$C$15*B1115+Assumptions!$C$16*D1115</f>
        <v>-2.7136110419614169E-3</v>
      </c>
    </row>
    <row r="1116" spans="1:5" x14ac:dyDescent="0.25">
      <c r="A1116" s="60">
        <f>'Daily Prices'!A1116</f>
        <v>43831</v>
      </c>
      <c r="B1116" s="69">
        <f>'Daily Prices'!B1116/'Daily Prices'!B1115-1</f>
        <v>1.2672790394276934E-3</v>
      </c>
      <c r="C1116" s="69">
        <f>'Daily Prices'!C1116/'Daily Prices'!C1115-1</f>
        <v>0</v>
      </c>
      <c r="D1116" s="69">
        <f>'Daily Prices'!D1116/'Daily Prices'!D1115-1</f>
        <v>4.0625669112095419E-3</v>
      </c>
      <c r="E1116" s="69">
        <f>Assumptions!$C$14*C1116+Assumptions!$C$15*B1116+Assumptions!$C$16*D1116</f>
        <v>1.5989537851911705E-3</v>
      </c>
    </row>
    <row r="1117" spans="1:5" x14ac:dyDescent="0.25">
      <c r="A1117" s="63">
        <f>'Daily Prices'!A1117</f>
        <v>43836</v>
      </c>
      <c r="B1117" s="36">
        <f>'Daily Prices'!B1117/'Daily Prices'!B1116-1</f>
        <v>-1.5237246290008111E-2</v>
      </c>
      <c r="C1117" s="36">
        <f>'Daily Prices'!C1117/'Daily Prices'!C1116-1</f>
        <v>4.6981449531406927E-2</v>
      </c>
      <c r="D1117" s="36">
        <f>'Daily Prices'!D1117/'Daily Prices'!D1116-1</f>
        <v>2.1098247929178804E-3</v>
      </c>
      <c r="E1117" s="36">
        <f>Assumptions!$C$14*C1117+Assumptions!$C$15*B1117+Assumptions!$C$16*D1117</f>
        <v>1.4854353363435702E-2</v>
      </c>
    </row>
    <row r="1118" spans="1:5" x14ac:dyDescent="0.25">
      <c r="A1118" s="60">
        <f>'Daily Prices'!A1118</f>
        <v>43837</v>
      </c>
      <c r="B1118" s="69">
        <f>'Daily Prices'!B1118/'Daily Prices'!B1117-1</f>
        <v>4.7408057157145578E-3</v>
      </c>
      <c r="C1118" s="69">
        <f>'Daily Prices'!C1118/'Daily Prices'!C1117-1</f>
        <v>-3.4787877715682924E-3</v>
      </c>
      <c r="D1118" s="69">
        <f>'Daily Prices'!D1118/'Daily Prices'!D1117-1</f>
        <v>2.1098247929178804E-3</v>
      </c>
      <c r="E1118" s="69">
        <f>Assumptions!$C$14*C1118+Assumptions!$C$15*B1118+Assumptions!$C$16*D1118</f>
        <v>6.6367404396241428E-4</v>
      </c>
    </row>
    <row r="1119" spans="1:5" x14ac:dyDescent="0.25">
      <c r="A1119" s="63">
        <f>'Daily Prices'!A1119</f>
        <v>43839</v>
      </c>
      <c r="B1119" s="36">
        <f>'Daily Prices'!B1119/'Daily Prices'!B1118-1</f>
        <v>1.4261990674212299E-2</v>
      </c>
      <c r="C1119" s="36">
        <f>'Daily Prices'!C1119/'Daily Prices'!C1118-1</f>
        <v>-1.9964363680068598E-2</v>
      </c>
      <c r="D1119" s="36">
        <f>'Daily Prices'!D1119/'Daily Prices'!D1118-1</f>
        <v>2.1098247929189906E-3</v>
      </c>
      <c r="E1119" s="36">
        <f>Assumptions!$C$14*C1119+Assumptions!$C$15*B1119+Assumptions!$C$16*D1119</f>
        <v>-3.074200831888052E-3</v>
      </c>
    </row>
    <row r="1120" spans="1:5" x14ac:dyDescent="0.25">
      <c r="A1120" s="60">
        <f>'Daily Prices'!A1120</f>
        <v>43840</v>
      </c>
      <c r="B1120" s="69">
        <f>'Daily Prices'!B1120/'Daily Prices'!B1119-1</f>
        <v>3.5551663536568245E-3</v>
      </c>
      <c r="C1120" s="69">
        <f>'Daily Prices'!C1120/'Daily Prices'!C1119-1</f>
        <v>-1.9053372721401507E-3</v>
      </c>
      <c r="D1120" s="69">
        <f>'Daily Prices'!D1120/'Daily Prices'!D1119-1</f>
        <v>2.1098247929176583E-3</v>
      </c>
      <c r="E1120" s="69">
        <f>Assumptions!$C$14*C1120+Assumptions!$C$15*B1120+Assumptions!$C$16*D1120</f>
        <v>9.3736243511628454E-4</v>
      </c>
    </row>
    <row r="1121" spans="1:5" x14ac:dyDescent="0.25">
      <c r="A1121" s="63">
        <f>'Daily Prices'!A1121</f>
        <v>43843</v>
      </c>
      <c r="B1121" s="36">
        <f>'Daily Prices'!B1121/'Daily Prices'!B1120-1</f>
        <v>6.2493209088907431E-3</v>
      </c>
      <c r="C1121" s="36">
        <f>'Daily Prices'!C1121/'Daily Prices'!C1120-1</f>
        <v>-5.166373263323587E-3</v>
      </c>
      <c r="D1121" s="36">
        <f>'Daily Prices'!D1121/'Daily Prices'!D1120-1</f>
        <v>2.1098247929176583E-3</v>
      </c>
      <c r="E1121" s="36">
        <f>Assumptions!$C$14*C1121+Assumptions!$C$15*B1121+Assumptions!$C$16*D1121</f>
        <v>4.4119440521308531E-4</v>
      </c>
    </row>
    <row r="1122" spans="1:5" x14ac:dyDescent="0.25">
      <c r="A1122" s="60">
        <f>'Daily Prices'!A1122</f>
        <v>43844</v>
      </c>
      <c r="B1122" s="69">
        <f>'Daily Prices'!B1122/'Daily Prices'!B1121-1</f>
        <v>2.2202744454149492E-3</v>
      </c>
      <c r="C1122" s="69">
        <f>'Daily Prices'!C1122/'Daily Prices'!C1121-1</f>
        <v>-1.3704780563864594E-3</v>
      </c>
      <c r="D1122" s="69">
        <f>'Daily Prices'!D1122/'Daily Prices'!D1121-1</f>
        <v>2.0907055228776006E-3</v>
      </c>
      <c r="E1122" s="69">
        <f>Assumptions!$C$14*C1122+Assumptions!$C$15*B1122+Assumptions!$C$16*D1122</f>
        <v>7.4510276793318111E-4</v>
      </c>
    </row>
    <row r="1123" spans="1:5" x14ac:dyDescent="0.25">
      <c r="A1123" s="63">
        <f>'Daily Prices'!A1123</f>
        <v>43845</v>
      </c>
      <c r="B1123" s="36">
        <f>'Daily Prices'!B1123/'Daily Prices'!B1122-1</f>
        <v>-1.9045289890048389E-3</v>
      </c>
      <c r="C1123" s="36">
        <f>'Daily Prices'!C1123/'Daily Prices'!C1122-1</f>
        <v>4.0173284053679481E-4</v>
      </c>
      <c r="D1123" s="36">
        <f>'Daily Prices'!D1123/'Daily Prices'!D1122-1</f>
        <v>-3.546507036906732E-4</v>
      </c>
      <c r="E1123" s="36">
        <f>Assumptions!$C$14*C1123+Assumptions!$C$15*B1123+Assumptions!$C$16*D1123</f>
        <v>-5.1706077159393562E-4</v>
      </c>
    </row>
    <row r="1124" spans="1:5" x14ac:dyDescent="0.25">
      <c r="A1124" s="60">
        <f>'Daily Prices'!A1124</f>
        <v>43846</v>
      </c>
      <c r="B1124" s="69">
        <f>'Daily Prices'!B1124/'Daily Prices'!B1123-1</f>
        <v>1.4288535760624832E-3</v>
      </c>
      <c r="C1124" s="69">
        <f>'Daily Prices'!C1124/'Daily Prices'!C1123-1</f>
        <v>7.4750008491608622E-3</v>
      </c>
      <c r="D1124" s="69">
        <f>'Daily Prices'!D1124/'Daily Prices'!D1123-1</f>
        <v>-2.692698394220483E-3</v>
      </c>
      <c r="E1124" s="69">
        <f>Assumptions!$C$14*C1124+Assumptions!$C$15*B1124+Assumptions!$C$16*D1124</f>
        <v>2.6108468942169448E-3</v>
      </c>
    </row>
    <row r="1125" spans="1:5" x14ac:dyDescent="0.25">
      <c r="A1125" s="63">
        <f>'Daily Prices'!A1125</f>
        <v>43847</v>
      </c>
      <c r="B1125" s="36">
        <f>'Daily Prices'!B1125/'Daily Prices'!B1124-1</f>
        <v>3.0549053050910047E-4</v>
      </c>
      <c r="C1125" s="36">
        <f>'Daily Prices'!C1125/'Daily Prices'!C1124-1</f>
        <v>3.2466490807649961E-3</v>
      </c>
      <c r="D1125" s="36">
        <f>'Daily Prices'!D1125/'Daily Prices'!D1124-1</f>
        <v>-2.1844316170074318E-3</v>
      </c>
      <c r="E1125" s="36">
        <f>Assumptions!$C$14*C1125+Assumptions!$C$15*B1125+Assumptions!$C$16*D1125</f>
        <v>7.3497730635649914E-4</v>
      </c>
    </row>
    <row r="1126" spans="1:5" x14ac:dyDescent="0.25">
      <c r="A1126" s="60">
        <f>'Daily Prices'!A1126</f>
        <v>43850</v>
      </c>
      <c r="B1126" s="69">
        <f>'Daily Prices'!B1126/'Daily Prices'!B1125-1</f>
        <v>-9.9286285947650654E-3</v>
      </c>
      <c r="C1126" s="69">
        <f>'Daily Prices'!C1126/'Daily Prices'!C1125-1</f>
        <v>1.232648407208714E-3</v>
      </c>
      <c r="D1126" s="69">
        <f>'Daily Prices'!D1126/'Daily Prices'!D1125-1</f>
        <v>-1.0483715981539299E-2</v>
      </c>
      <c r="E1126" s="69">
        <f>Assumptions!$C$14*C1126+Assumptions!$C$15*B1126+Assumptions!$C$16*D1126</f>
        <v>-5.6306440100078233E-3</v>
      </c>
    </row>
    <row r="1127" spans="1:5" x14ac:dyDescent="0.25">
      <c r="A1127" s="63">
        <f>'Daily Prices'!A1127</f>
        <v>43851</v>
      </c>
      <c r="B1127" s="36">
        <f>'Daily Prices'!B1127/'Daily Prices'!B1126-1</f>
        <v>-4.9387282257108422E-3</v>
      </c>
      <c r="C1127" s="36">
        <f>'Daily Prices'!C1127/'Daily Prices'!C1126-1</f>
        <v>-3.8040093813158649E-3</v>
      </c>
      <c r="D1127" s="36">
        <f>'Daily Prices'!D1127/'Daily Prices'!D1126-1</f>
        <v>-7.1551415969308696E-3</v>
      </c>
      <c r="E1127" s="36">
        <f>Assumptions!$C$14*C1127+Assumptions!$C$15*B1127+Assumptions!$C$16*D1127</f>
        <v>-5.1497646993188591E-3</v>
      </c>
    </row>
    <row r="1128" spans="1:5" x14ac:dyDescent="0.25">
      <c r="A1128" s="60">
        <f>'Daily Prices'!A1128</f>
        <v>43852</v>
      </c>
      <c r="B1128" s="69">
        <f>'Daily Prices'!B1128/'Daily Prices'!B1127-1</f>
        <v>-5.0438234035051766E-3</v>
      </c>
      <c r="C1128" s="69">
        <f>'Daily Prices'!C1128/'Daily Prices'!C1127-1</f>
        <v>2.3689572050713537E-3</v>
      </c>
      <c r="D1128" s="69">
        <f>'Daily Prices'!D1128/'Daily Prices'!D1127-1</f>
        <v>-4.3631477034646871E-3</v>
      </c>
      <c r="E1128" s="69">
        <f>Assumptions!$C$14*C1128+Assumptions!$C$15*B1128+Assumptions!$C$16*D1128</f>
        <v>-1.8745084500624174E-3</v>
      </c>
    </row>
    <row r="1129" spans="1:5" x14ac:dyDescent="0.25">
      <c r="A1129" s="63">
        <f>'Daily Prices'!A1129</f>
        <v>43853</v>
      </c>
      <c r="B1129" s="36">
        <f>'Daily Prices'!B1129/'Daily Prices'!B1128-1</f>
        <v>6.5916939111350104E-3</v>
      </c>
      <c r="C1129" s="36">
        <f>'Daily Prices'!C1129/'Daily Prices'!C1128-1</f>
        <v>8.2598277574637002E-3</v>
      </c>
      <c r="D1129" s="36">
        <f>'Daily Prices'!D1129/'Daily Prices'!D1128-1</f>
        <v>1.1473911409273674E-2</v>
      </c>
      <c r="E1129" s="36">
        <f>Assumptions!$C$14*C1129+Assumptions!$C$15*B1129+Assumptions!$C$16*D1129</f>
        <v>8.723612699108086E-3</v>
      </c>
    </row>
    <row r="1130" spans="1:5" x14ac:dyDescent="0.25">
      <c r="A1130" s="60">
        <f>'Daily Prices'!A1130</f>
        <v>43854</v>
      </c>
      <c r="B1130" s="69">
        <f>'Daily Prices'!B1130/'Daily Prices'!B1129-1</f>
        <v>5.4798194575995662E-3</v>
      </c>
      <c r="C1130" s="69">
        <f>'Daily Prices'!C1130/'Daily Prices'!C1129-1</f>
        <v>-3.7289239845128552E-4</v>
      </c>
      <c r="D1130" s="69">
        <f>'Daily Prices'!D1130/'Daily Prices'!D1129-1</f>
        <v>6.8985903003091487E-3</v>
      </c>
      <c r="E1130" s="69">
        <f>Assumptions!$C$14*C1130+Assumptions!$C$15*B1130+Assumptions!$C$16*D1130</f>
        <v>3.5643659679921E-3</v>
      </c>
    </row>
    <row r="1131" spans="1:5" x14ac:dyDescent="0.25">
      <c r="A1131" s="63">
        <f>'Daily Prices'!A1131</f>
        <v>43857</v>
      </c>
      <c r="B1131" s="36">
        <f>'Daily Prices'!B1131/'Daily Prices'!B1130-1</f>
        <v>-1.1007807860921037E-2</v>
      </c>
      <c r="C1131" s="36">
        <f>'Daily Prices'!C1131/'Daily Prices'!C1130-1</f>
        <v>1.1842696713825207E-2</v>
      </c>
      <c r="D1131" s="36">
        <f>'Daily Prices'!D1131/'Daily Prices'!D1130-1</f>
        <v>-9.7380811255131094E-3</v>
      </c>
      <c r="E1131" s="36">
        <f>Assumptions!$C$14*C1131+Assumptions!$C$15*B1131+Assumptions!$C$16*D1131</f>
        <v>-1.4866880104001611E-3</v>
      </c>
    </row>
    <row r="1132" spans="1:5" x14ac:dyDescent="0.25">
      <c r="A1132" s="60">
        <f>'Daily Prices'!A1132</f>
        <v>43858</v>
      </c>
      <c r="B1132" s="69">
        <f>'Daily Prices'!B1132/'Daily Prices'!B1131-1</f>
        <v>-4.5744004634175051E-3</v>
      </c>
      <c r="C1132" s="69">
        <f>'Daily Prices'!C1132/'Daily Prices'!C1131-1</f>
        <v>-7.0470841048202448E-3</v>
      </c>
      <c r="D1132" s="69">
        <f>'Daily Prices'!D1132/'Daily Prices'!D1131-1</f>
        <v>-7.5723139037509046E-3</v>
      </c>
      <c r="E1132" s="69">
        <f>Assumptions!$C$14*C1132+Assumptions!$C$15*B1132+Assumptions!$C$16*D1132</f>
        <v>-6.4628479520786207E-3</v>
      </c>
    </row>
    <row r="1133" spans="1:5" x14ac:dyDescent="0.25">
      <c r="A1133" s="63">
        <f>'Daily Prices'!A1133</f>
        <v>43859</v>
      </c>
      <c r="B1133" s="36">
        <f>'Daily Prices'!B1133/'Daily Prices'!B1132-1</f>
        <v>5.6582320441449507E-3</v>
      </c>
      <c r="C1133" s="36">
        <f>'Daily Prices'!C1133/'Daily Prices'!C1132-1</f>
        <v>1.7355044776916628E-3</v>
      </c>
      <c r="D1133" s="36">
        <f>'Daily Prices'!D1133/'Daily Prices'!D1132-1</f>
        <v>6.8263997746818017E-3</v>
      </c>
      <c r="E1133" s="36">
        <f>Assumptions!$C$14*C1133+Assumptions!$C$15*B1133+Assumptions!$C$16*D1133</f>
        <v>4.4395913367246912E-3</v>
      </c>
    </row>
    <row r="1134" spans="1:5" x14ac:dyDescent="0.25">
      <c r="A1134" s="60">
        <f>'Daily Prices'!A1134</f>
        <v>43860</v>
      </c>
      <c r="B1134" s="69">
        <f>'Daily Prices'!B1134/'Daily Prices'!B1133-1</f>
        <v>-6.9138170998765958E-3</v>
      </c>
      <c r="C1134" s="69">
        <f>'Daily Prices'!C1134/'Daily Prices'!C1133-1</f>
        <v>6.6776430121184838E-3</v>
      </c>
      <c r="D1134" s="69">
        <f>'Daily Prices'!D1134/'Daily Prices'!D1133-1</f>
        <v>-8.7043747924921977E-3</v>
      </c>
      <c r="E1134" s="69">
        <f>Assumptions!$C$14*C1134+Assumptions!$C$15*B1134+Assumptions!$C$16*D1134</f>
        <v>-2.0144003628632442E-3</v>
      </c>
    </row>
    <row r="1135" spans="1:5" x14ac:dyDescent="0.25">
      <c r="A1135" s="63">
        <f>'Daily Prices'!A1135</f>
        <v>43861</v>
      </c>
      <c r="B1135" s="36">
        <f>'Daily Prices'!B1135/'Daily Prices'!B1134-1</f>
        <v>-4.6519733429927212E-3</v>
      </c>
      <c r="C1135" s="36">
        <f>'Daily Prices'!C1135/'Daily Prices'!C1134-1</f>
        <v>3.1671809479307811E-3</v>
      </c>
      <c r="D1135" s="36">
        <f>'Daily Prices'!D1135/'Daily Prices'!D1134-1</f>
        <v>-7.345605463739413E-3</v>
      </c>
      <c r="E1135" s="36">
        <f>Assumptions!$C$14*C1135+Assumptions!$C$15*B1135+Assumptions!$C$16*D1135</f>
        <v>-2.3324012628473277E-3</v>
      </c>
    </row>
    <row r="1136" spans="1:5" x14ac:dyDescent="0.25">
      <c r="A1136" s="60">
        <f>'Daily Prices'!A1136</f>
        <v>43864</v>
      </c>
      <c r="B1136" s="69">
        <f>'Daily Prices'!B1136/'Daily Prices'!B1135-1</f>
        <v>-2.0901450244072861E-2</v>
      </c>
      <c r="C1136" s="69">
        <f>'Daily Prices'!C1136/'Daily Prices'!C1135-1</f>
        <v>-9.7848461105524143E-3</v>
      </c>
      <c r="D1136" s="69">
        <f>'Daily Prices'!D1136/'Daily Prices'!D1135-1</f>
        <v>2.9105447230526327E-3</v>
      </c>
      <c r="E1136" s="69">
        <f>Assumptions!$C$14*C1136+Assumptions!$C$15*B1136+Assumptions!$C$16*D1136</f>
        <v>-9.3112101005270349E-3</v>
      </c>
    </row>
    <row r="1137" spans="1:5" x14ac:dyDescent="0.25">
      <c r="A1137" s="63">
        <f>'Daily Prices'!A1137</f>
        <v>43867</v>
      </c>
      <c r="B1137" s="36">
        <f>'Daily Prices'!B1137/'Daily Prices'!B1136-1</f>
        <v>3.5957786243134615E-2</v>
      </c>
      <c r="C1137" s="36">
        <f>'Daily Prices'!C1137/'Daily Prices'!C1136-1</f>
        <v>-8.6844456630005284E-3</v>
      </c>
      <c r="D1137" s="36">
        <f>'Daily Prices'!D1137/'Daily Prices'!D1136-1</f>
        <v>2.9105447230504122E-3</v>
      </c>
      <c r="E1137" s="36">
        <f>Assumptions!$C$14*C1137+Assumptions!$C$15*B1137+Assumptions!$C$16*D1137</f>
        <v>8.1867210246552961E-3</v>
      </c>
    </row>
    <row r="1138" spans="1:5" x14ac:dyDescent="0.25">
      <c r="A1138" s="60">
        <f>'Daily Prices'!A1138</f>
        <v>43868</v>
      </c>
      <c r="B1138" s="69">
        <f>'Daily Prices'!B1138/'Daily Prices'!B1137-1</f>
        <v>-3.974722334729397E-3</v>
      </c>
      <c r="C1138" s="69">
        <f>'Daily Prices'!C1138/'Daily Prices'!C1137-1</f>
        <v>1.0446407182454598E-2</v>
      </c>
      <c r="D1138" s="69">
        <f>'Daily Prices'!D1138/'Daily Prices'!D1137-1</f>
        <v>2.9105447230526327E-3</v>
      </c>
      <c r="E1138" s="69">
        <f>Assumptions!$C$14*C1138+Assumptions!$C$15*B1138+Assumptions!$C$16*D1138</f>
        <v>3.8593095894788095E-3</v>
      </c>
    </row>
    <row r="1139" spans="1:5" x14ac:dyDescent="0.25">
      <c r="A1139" s="63">
        <f>'Daily Prices'!A1139</f>
        <v>43872</v>
      </c>
      <c r="B1139" s="36">
        <f>'Daily Prices'!B1139/'Daily Prices'!B1138-1</f>
        <v>1.8057039243495332E-3</v>
      </c>
      <c r="C1139" s="36">
        <f>'Daily Prices'!C1139/'Daily Prices'!C1138-1</f>
        <v>-4.4745492614380877E-3</v>
      </c>
      <c r="D1139" s="36">
        <f>'Daily Prices'!D1139/'Daily Prices'!D1138-1</f>
        <v>2.9105447230513004E-3</v>
      </c>
      <c r="E1139" s="36">
        <f>Assumptions!$C$14*C1139+Assumptions!$C$15*B1139+Assumptions!$C$16*D1139</f>
        <v>-3.7494511035498525E-4</v>
      </c>
    </row>
    <row r="1140" spans="1:5" x14ac:dyDescent="0.25">
      <c r="A1140" s="60">
        <f>'Daily Prices'!A1140</f>
        <v>43873</v>
      </c>
      <c r="B1140" s="69">
        <f>'Daily Prices'!B1140/'Daily Prices'!B1139-1</f>
        <v>8.4859960200058815E-3</v>
      </c>
      <c r="C1140" s="69">
        <f>'Daily Prices'!C1140/'Daily Prices'!C1139-1</f>
        <v>-4.0798267915969078E-3</v>
      </c>
      <c r="D1140" s="69">
        <f>'Daily Prices'!D1140/'Daily Prices'!D1139-1</f>
        <v>2.9105447230517445E-3</v>
      </c>
      <c r="E1140" s="69">
        <f>Assumptions!$C$14*C1140+Assumptions!$C$15*B1140+Assumptions!$C$16*D1140</f>
        <v>1.7870315062785242E-3</v>
      </c>
    </row>
    <row r="1141" spans="1:5" x14ac:dyDescent="0.25">
      <c r="A1141" s="63">
        <f>'Daily Prices'!A1141</f>
        <v>43874</v>
      </c>
      <c r="B1141" s="36">
        <f>'Daily Prices'!B1141/'Daily Prices'!B1140-1</f>
        <v>-2.5528137247118332E-3</v>
      </c>
      <c r="C1141" s="36">
        <f>'Daily Prices'!C1141/'Daily Prices'!C1140-1</f>
        <v>7.1398171970726843E-3</v>
      </c>
      <c r="D1141" s="36">
        <f>'Daily Prices'!D1141/'Daily Prices'!D1140-1</f>
        <v>-9.4808861090867058E-3</v>
      </c>
      <c r="E1141" s="36">
        <f>Assumptions!$C$14*C1141+Assumptions!$C$15*B1141+Assumptions!$C$16*D1141</f>
        <v>-7.5418307131048818E-4</v>
      </c>
    </row>
    <row r="1142" spans="1:5" x14ac:dyDescent="0.25">
      <c r="A1142" s="60">
        <f>'Daily Prices'!A1142</f>
        <v>43875</v>
      </c>
      <c r="B1142" s="69">
        <f>'Daily Prices'!B1142/'Daily Prices'!B1141-1</f>
        <v>-4.8733966091001335E-3</v>
      </c>
      <c r="C1142" s="69">
        <f>'Daily Prices'!C1142/'Daily Prices'!C1141-1</f>
        <v>7.467960866230694E-3</v>
      </c>
      <c r="D1142" s="69">
        <f>'Daily Prices'!D1142/'Daily Prices'!D1141-1</f>
        <v>-9.2487696164919031E-3</v>
      </c>
      <c r="E1142" s="69">
        <f>Assumptions!$C$14*C1142+Assumptions!$C$15*B1142+Assumptions!$C$16*D1142</f>
        <v>-1.2494655211853327E-3</v>
      </c>
    </row>
    <row r="1143" spans="1:5" x14ac:dyDescent="0.25">
      <c r="A1143" s="63">
        <f>'Daily Prices'!A1143</f>
        <v>43878</v>
      </c>
      <c r="B1143" s="36">
        <f>'Daily Prices'!B1143/'Daily Prices'!B1142-1</f>
        <v>-4.8972629135768386E-3</v>
      </c>
      <c r="C1143" s="36">
        <f>'Daily Prices'!C1143/'Daily Prices'!C1142-1</f>
        <v>-3.0624194704960139E-3</v>
      </c>
      <c r="D1143" s="36">
        <f>'Daily Prices'!D1143/'Daily Prices'!D1142-1</f>
        <v>-1.0973149668858873E-2</v>
      </c>
      <c r="E1143" s="36">
        <f>Assumptions!$C$14*C1143+Assumptions!$C$15*B1143+Assumptions!$C$16*D1143</f>
        <v>-5.9860915629291189E-3</v>
      </c>
    </row>
    <row r="1144" spans="1:5" x14ac:dyDescent="0.25">
      <c r="A1144" s="60">
        <f>'Daily Prices'!A1144</f>
        <v>43879</v>
      </c>
      <c r="B1144" s="69">
        <f>'Daily Prices'!B1144/'Daily Prices'!B1143-1</f>
        <v>-3.9290534393650045E-3</v>
      </c>
      <c r="C1144" s="69">
        <f>'Daily Prices'!C1144/'Daily Prices'!C1143-1</f>
        <v>8.9658786413873148E-3</v>
      </c>
      <c r="D1144" s="69">
        <f>'Daily Prices'!D1144/'Daily Prices'!D1143-1</f>
        <v>1.1663490795319476E-3</v>
      </c>
      <c r="E1144" s="69">
        <f>Assumptions!$C$14*C1144+Assumptions!$C$15*B1144+Assumptions!$C$16*D1144</f>
        <v>2.7575401486050087E-3</v>
      </c>
    </row>
    <row r="1145" spans="1:5" x14ac:dyDescent="0.25">
      <c r="A1145" s="63">
        <f>'Daily Prices'!A1145</f>
        <v>43880</v>
      </c>
      <c r="B1145" s="36">
        <f>'Daily Prices'!B1145/'Daily Prices'!B1144-1</f>
        <v>1.0481146798166474E-2</v>
      </c>
      <c r="C1145" s="36">
        <f>'Daily Prices'!C1145/'Daily Prices'!C1144-1</f>
        <v>8.9287401276230138E-3</v>
      </c>
      <c r="D1145" s="36">
        <f>'Daily Prices'!D1145/'Daily Prices'!D1144-1</f>
        <v>1.4218706540401138E-2</v>
      </c>
      <c r="E1145" s="36">
        <f>Assumptions!$C$14*C1145+Assumptions!$C$15*B1145+Assumptions!$C$16*D1145</f>
        <v>1.098145205261949E-2</v>
      </c>
    </row>
    <row r="1146" spans="1:5" x14ac:dyDescent="0.25">
      <c r="A1146" s="60">
        <f>'Daily Prices'!A1146</f>
        <v>43881</v>
      </c>
      <c r="B1146" s="69">
        <f>'Daily Prices'!B1146/'Daily Prices'!B1145-1</f>
        <v>-3.6996345860658142E-3</v>
      </c>
      <c r="C1146" s="69">
        <f>'Daily Prices'!C1146/'Daily Prices'!C1145-1</f>
        <v>1.4655032298558135E-2</v>
      </c>
      <c r="D1146" s="69">
        <f>'Daily Prices'!D1146/'Daily Prices'!D1145-1</f>
        <v>2.9204626219552221E-3</v>
      </c>
      <c r="E1146" s="69">
        <f>Assumptions!$C$14*C1146+Assumptions!$C$15*B1146+Assumptions!$C$16*D1146</f>
        <v>5.6282613301900774E-3</v>
      </c>
    </row>
    <row r="1147" spans="1:5" x14ac:dyDescent="0.25">
      <c r="A1147" s="63">
        <f>'Daily Prices'!A1147</f>
        <v>43885</v>
      </c>
      <c r="B1147" s="36">
        <f>'Daily Prices'!B1147/'Daily Prices'!B1146-1</f>
        <v>-1.9598922713851663E-2</v>
      </c>
      <c r="C1147" s="36">
        <f>'Daily Prices'!C1147/'Daily Prices'!C1146-1</f>
        <v>3.504573975263825E-2</v>
      </c>
      <c r="D1147" s="36">
        <f>'Daily Prices'!D1147/'Daily Prices'!D1146-1</f>
        <v>-2.3828237406209651E-2</v>
      </c>
      <c r="E1147" s="36">
        <f>Assumptions!$C$14*C1147+Assumptions!$C$15*B1147+Assumptions!$C$16*D1147</f>
        <v>9.9014786503690607E-4</v>
      </c>
    </row>
    <row r="1148" spans="1:5" x14ac:dyDescent="0.25">
      <c r="A1148" s="60">
        <f>'Daily Prices'!A1148</f>
        <v>43886</v>
      </c>
      <c r="B1148" s="69">
        <f>'Daily Prices'!B1148/'Daily Prices'!B1147-1</f>
        <v>-2.0322952350445567E-3</v>
      </c>
      <c r="C1148" s="69">
        <f>'Daily Prices'!C1148/'Daily Prices'!C1147-1</f>
        <v>-1.6664490925501485E-2</v>
      </c>
      <c r="D1148" s="69">
        <f>'Daily Prices'!D1148/'Daily Prices'!D1147-1</f>
        <v>-3.1135652008125181E-3</v>
      </c>
      <c r="E1148" s="69">
        <f>Assumptions!$C$14*C1148+Assumptions!$C$15*B1148+Assumptions!$C$16*D1148</f>
        <v>-8.2095545009577171E-3</v>
      </c>
    </row>
    <row r="1149" spans="1:5" x14ac:dyDescent="0.25">
      <c r="A1149" s="63">
        <f>'Daily Prices'!A1149</f>
        <v>43887</v>
      </c>
      <c r="B1149" s="36">
        <f>'Daily Prices'!B1149/'Daily Prices'!B1148-1</f>
        <v>-9.7375450582405376E-3</v>
      </c>
      <c r="C1149" s="36">
        <f>'Daily Prices'!C1149/'Daily Prices'!C1148-1</f>
        <v>-1.193233924303494E-2</v>
      </c>
      <c r="D1149" s="36">
        <f>'Daily Prices'!D1149/'Daily Prices'!D1148-1</f>
        <v>-1.16722472974643E-2</v>
      </c>
      <c r="E1149" s="36">
        <f>Assumptions!$C$14*C1149+Assumptions!$C$15*B1149+Assumptions!$C$16*D1149</f>
        <v>-1.1195873403925426E-2</v>
      </c>
    </row>
    <row r="1150" spans="1:5" x14ac:dyDescent="0.25">
      <c r="A1150" s="60">
        <f>'Daily Prices'!A1150</f>
        <v>43888</v>
      </c>
      <c r="B1150" s="69">
        <f>'Daily Prices'!B1150/'Daily Prices'!B1149-1</f>
        <v>-3.5924727042268012E-3</v>
      </c>
      <c r="C1150" s="69">
        <f>'Daily Prices'!C1150/'Daily Prices'!C1149-1</f>
        <v>8.2030465068356762E-3</v>
      </c>
      <c r="D1150" s="69">
        <f>'Daily Prices'!D1150/'Daily Prices'!D1149-1</f>
        <v>-6.6269920422508122E-3</v>
      </c>
      <c r="E1150" s="69">
        <f>Assumptions!$C$14*C1150+Assumptions!$C$15*B1150+Assumptions!$C$16*D1150</f>
        <v>2.1537917879098671E-4</v>
      </c>
    </row>
    <row r="1151" spans="1:5" x14ac:dyDescent="0.25">
      <c r="A1151" s="63">
        <f>'Daily Prices'!A1151</f>
        <v>43889</v>
      </c>
      <c r="B1151" s="36">
        <f>'Daily Prices'!B1151/'Daily Prices'!B1150-1</f>
        <v>-3.6440959843162868E-2</v>
      </c>
      <c r="C1151" s="36">
        <f>'Daily Prices'!C1151/'Daily Prices'!C1150-1</f>
        <v>-1.2272740473178945E-2</v>
      </c>
      <c r="D1151" s="36">
        <f>'Daily Prices'!D1151/'Daily Prices'!D1150-1</f>
        <v>4.3167744417542675E-3</v>
      </c>
      <c r="E1151" s="36">
        <f>Assumptions!$C$14*C1151+Assumptions!$C$15*B1151+Assumptions!$C$16*D1151</f>
        <v>-1.4546351809694156E-2</v>
      </c>
    </row>
    <row r="1152" spans="1:5" x14ac:dyDescent="0.25">
      <c r="A1152" s="60">
        <f>'Daily Prices'!A1152</f>
        <v>43892</v>
      </c>
      <c r="B1152" s="69">
        <f>'Daily Prices'!B1152/'Daily Prices'!B1151-1</f>
        <v>-4.0021108543190076E-3</v>
      </c>
      <c r="C1152" s="69">
        <f>'Daily Prices'!C1152/'Daily Prices'!C1151-1</f>
        <v>-3.8198382487665272E-3</v>
      </c>
      <c r="D1152" s="69">
        <f>'Daily Prices'!D1152/'Daily Prices'!D1151-1</f>
        <v>4.3167744417544895E-3</v>
      </c>
      <c r="E1152" s="69">
        <f>Assumptions!$C$14*C1152+Assumptions!$C$15*B1152+Assumptions!$C$16*D1152</f>
        <v>-1.4335362232759665E-3</v>
      </c>
    </row>
    <row r="1153" spans="1:5" x14ac:dyDescent="0.25">
      <c r="A1153" s="63">
        <f>'Daily Prices'!A1153</f>
        <v>43893</v>
      </c>
      <c r="B1153" s="36">
        <f>'Daily Prices'!B1153/'Daily Prices'!B1152-1</f>
        <v>1.2575496762008864E-2</v>
      </c>
      <c r="C1153" s="36">
        <f>'Daily Prices'!C1153/'Daily Prices'!C1152-1</f>
        <v>1.5142181516010211E-2</v>
      </c>
      <c r="D1153" s="36">
        <f>'Daily Prices'!D1153/'Daily Prices'!D1152-1</f>
        <v>-4.1350724982172626E-2</v>
      </c>
      <c r="E1153" s="36">
        <f>Assumptions!$C$14*C1153+Assumptions!$C$15*B1153+Assumptions!$C$16*D1153</f>
        <v>-2.5756958596450438E-3</v>
      </c>
    </row>
    <row r="1154" spans="1:5" x14ac:dyDescent="0.25">
      <c r="A1154" s="60">
        <f>'Daily Prices'!A1154</f>
        <v>43894</v>
      </c>
      <c r="B1154" s="69">
        <f>'Daily Prices'!B1154/'Daily Prices'!B1153-1</f>
        <v>-5.5463355400956482E-3</v>
      </c>
      <c r="C1154" s="69">
        <f>'Daily Prices'!C1154/'Daily Prices'!C1153-1</f>
        <v>2.4507961533733136E-2</v>
      </c>
      <c r="D1154" s="69">
        <f>'Daily Prices'!D1154/'Daily Prices'!D1153-1</f>
        <v>-7.4133157144582462E-3</v>
      </c>
      <c r="E1154" s="69">
        <f>Assumptions!$C$14*C1154+Assumptions!$C$15*B1154+Assumptions!$C$16*D1154</f>
        <v>5.9152892371270869E-3</v>
      </c>
    </row>
    <row r="1155" spans="1:5" x14ac:dyDescent="0.25">
      <c r="A1155" s="63">
        <f>'Daily Prices'!A1155</f>
        <v>43896</v>
      </c>
      <c r="B1155" s="36">
        <f>'Daily Prices'!B1155/'Daily Prices'!B1154-1</f>
        <v>-2.1683709334258117E-2</v>
      </c>
      <c r="C1155" s="36">
        <f>'Daily Prices'!C1155/'Daily Prices'!C1154-1</f>
        <v>3.3468804272941188E-2</v>
      </c>
      <c r="D1155" s="36">
        <f>'Daily Prices'!D1155/'Daily Prices'!D1154-1</f>
        <v>-7.4133157144575801E-3</v>
      </c>
      <c r="E1155" s="36">
        <f>Assumptions!$C$14*C1155+Assumptions!$C$15*B1155+Assumptions!$C$16*D1155</f>
        <v>4.6584141945617673E-3</v>
      </c>
    </row>
    <row r="1156" spans="1:5" x14ac:dyDescent="0.25">
      <c r="A1156" s="60">
        <f>'Daily Prices'!A1156</f>
        <v>43899</v>
      </c>
      <c r="B1156" s="69">
        <f>'Daily Prices'!B1156/'Daily Prices'!B1155-1</f>
        <v>-5.1672289844057473E-2</v>
      </c>
      <c r="C1156" s="69">
        <f>'Daily Prices'!C1156/'Daily Prices'!C1155-1</f>
        <v>-2.4984390760087738E-3</v>
      </c>
      <c r="D1156" s="69">
        <f>'Daily Prices'!D1156/'Daily Prices'!D1155-1</f>
        <v>-7.4133157144594675E-3</v>
      </c>
      <c r="E1156" s="69">
        <f>Assumptions!$C$14*C1156+Assumptions!$C$15*B1156+Assumptions!$C$16*D1156</f>
        <v>-1.8725057297958592E-2</v>
      </c>
    </row>
    <row r="1157" spans="1:5" x14ac:dyDescent="0.25">
      <c r="A1157" s="63">
        <f>'Daily Prices'!A1157</f>
        <v>43901</v>
      </c>
      <c r="B1157" s="36">
        <f>'Daily Prices'!B1157/'Daily Prices'!B1156-1</f>
        <v>1.7524929879235707E-3</v>
      </c>
      <c r="C1157" s="36">
        <f>'Daily Prices'!C1157/'Daily Prices'!C1156-1</f>
        <v>-1.756843272892783E-2</v>
      </c>
      <c r="D1157" s="36">
        <f>'Daily Prices'!D1157/'Daily Prices'!D1156-1</f>
        <v>-4.9120895242215634E-2</v>
      </c>
      <c r="E1157" s="36">
        <f>Assumptions!$C$14*C1157+Assumptions!$C$15*B1157+Assumptions!$C$16*D1157</f>
        <v>-2.123789376785875E-2</v>
      </c>
    </row>
    <row r="1158" spans="1:5" x14ac:dyDescent="0.25">
      <c r="A1158" s="60">
        <f>'Daily Prices'!A1158</f>
        <v>43902</v>
      </c>
      <c r="B1158" s="69">
        <f>'Daily Prices'!B1158/'Daily Prices'!B1157-1</f>
        <v>-8.1777944612212661E-2</v>
      </c>
      <c r="C1158" s="69">
        <f>'Daily Prices'!C1158/'Daily Prices'!C1157-1</f>
        <v>-4.7396219164422049E-2</v>
      </c>
      <c r="D1158" s="69">
        <f>'Daily Prices'!D1158/'Daily Prices'!D1157-1</f>
        <v>-4.912089524221519E-2</v>
      </c>
      <c r="E1158" s="69">
        <f>Assumptions!$C$14*C1158+Assumptions!$C$15*B1158+Assumptions!$C$16*D1158</f>
        <v>-5.8228139622097178E-2</v>
      </c>
    </row>
    <row r="1159" spans="1:5" x14ac:dyDescent="0.25">
      <c r="A1159" s="63">
        <f>'Daily Prices'!A1159</f>
        <v>43903</v>
      </c>
      <c r="B1159" s="36">
        <f>'Daily Prices'!B1159/'Daily Prices'!B1158-1</f>
        <v>4.0433654868763158E-2</v>
      </c>
      <c r="C1159" s="36">
        <f>'Daily Prices'!C1159/'Daily Prices'!C1158-1</f>
        <v>-8.0384401649302717E-3</v>
      </c>
      <c r="D1159" s="36">
        <f>'Daily Prices'!D1159/'Daily Prices'!D1158-1</f>
        <v>-4.9120895242215967E-2</v>
      </c>
      <c r="E1159" s="36">
        <f>Assumptions!$C$14*C1159+Assumptions!$C$15*B1159+Assumptions!$C$16*D1159</f>
        <v>-5.8215481780079514E-3</v>
      </c>
    </row>
    <row r="1160" spans="1:5" x14ac:dyDescent="0.25">
      <c r="A1160" s="60">
        <f>'Daily Prices'!A1160</f>
        <v>43906</v>
      </c>
      <c r="B1160" s="69">
        <f>'Daily Prices'!B1160/'Daily Prices'!B1159-1</f>
        <v>-7.9564021032457743E-2</v>
      </c>
      <c r="C1160" s="69">
        <f>'Daily Prices'!C1160/'Daily Prices'!C1159-1</f>
        <v>-4.6820061855352035E-2</v>
      </c>
      <c r="D1160" s="69">
        <f>'Daily Prices'!D1160/'Daily Prices'!D1159-1</f>
        <v>-4.9120895242215856E-2</v>
      </c>
      <c r="E1160" s="69">
        <f>Assumptions!$C$14*C1160+Assumptions!$C$15*B1160+Assumptions!$C$16*D1160</f>
        <v>-5.73334996245429E-2</v>
      </c>
    </row>
    <row r="1161" spans="1:5" x14ac:dyDescent="0.25">
      <c r="A1161" s="63">
        <f>'Daily Prices'!A1161</f>
        <v>43907</v>
      </c>
      <c r="B1161" s="36">
        <f>'Daily Prices'!B1161/'Daily Prices'!B1160-1</f>
        <v>-2.5835558824813032E-2</v>
      </c>
      <c r="C1161" s="36">
        <f>'Daily Prices'!C1161/'Daily Prices'!C1160-1</f>
        <v>3.2043317356011514E-2</v>
      </c>
      <c r="D1161" s="36">
        <f>'Daily Prices'!D1161/'Daily Prices'!D1160-1</f>
        <v>-2.2423297899560435E-2</v>
      </c>
      <c r="E1161" s="36">
        <f>Assumptions!$C$14*C1161+Assumptions!$C$15*B1161+Assumptions!$C$16*D1161</f>
        <v>-1.6603300749074333E-3</v>
      </c>
    </row>
    <row r="1162" spans="1:5" x14ac:dyDescent="0.25">
      <c r="A1162" s="60">
        <f>'Daily Prices'!A1162</f>
        <v>43908</v>
      </c>
      <c r="B1162" s="69">
        <f>'Daily Prices'!B1162/'Daily Prices'!B1161-1</f>
        <v>-5.5906830451789125E-2</v>
      </c>
      <c r="C1162" s="69">
        <f>'Daily Prices'!C1162/'Daily Prices'!C1161-1</f>
        <v>-1.172769145184227E-2</v>
      </c>
      <c r="D1162" s="69">
        <f>'Daily Prices'!D1162/'Daily Prices'!D1161-1</f>
        <v>-3.6508276425472608E-2</v>
      </c>
      <c r="E1162" s="69">
        <f>Assumptions!$C$14*C1162+Assumptions!$C$15*B1162+Assumptions!$C$16*D1162</f>
        <v>-3.2415608643915426E-2</v>
      </c>
    </row>
    <row r="1163" spans="1:5" x14ac:dyDescent="0.25">
      <c r="A1163" s="63">
        <f>'Daily Prices'!A1163</f>
        <v>43909</v>
      </c>
      <c r="B1163" s="36">
        <f>'Daily Prices'!B1163/'Daily Prices'!B1162-1</f>
        <v>-2.0134737305898098E-2</v>
      </c>
      <c r="C1163" s="36">
        <f>'Daily Prices'!C1163/'Daily Prices'!C1162-1</f>
        <v>-1.6877327201923142E-2</v>
      </c>
      <c r="D1163" s="36">
        <f>'Daily Prices'!D1163/'Daily Prices'!D1162-1</f>
        <v>-3.0754539916692636E-2</v>
      </c>
      <c r="E1163" s="36">
        <f>Assumptions!$C$14*C1163+Assumptions!$C$15*B1163+Assumptions!$C$16*D1163</f>
        <v>-2.2017714047546474E-2</v>
      </c>
    </row>
    <row r="1164" spans="1:5" x14ac:dyDescent="0.25">
      <c r="A1164" s="60">
        <f>'Daily Prices'!A1164</f>
        <v>43910</v>
      </c>
      <c r="B1164" s="69">
        <f>'Daily Prices'!B1164/'Daily Prices'!B1163-1</f>
        <v>5.754089244890892E-2</v>
      </c>
      <c r="C1164" s="69">
        <f>'Daily Prices'!C1164/'Daily Prices'!C1163-1</f>
        <v>2.0933521258338139E-2</v>
      </c>
      <c r="D1164" s="69">
        <f>'Daily Prices'!D1164/'Daily Prices'!D1163-1</f>
        <v>4.2038949567698713E-2</v>
      </c>
      <c r="E1164" s="69">
        <f>Assumptions!$C$14*C1164+Assumptions!$C$15*B1164+Assumptions!$C$16*D1164</f>
        <v>3.8247361108317543E-2</v>
      </c>
    </row>
    <row r="1165" spans="1:5" x14ac:dyDescent="0.25">
      <c r="A1165" s="63">
        <f>'Daily Prices'!A1165</f>
        <v>43913</v>
      </c>
      <c r="B1165" s="36">
        <f>'Daily Prices'!B1165/'Daily Prices'!B1164-1</f>
        <v>-0.1315257808875262</v>
      </c>
      <c r="C1165" s="36">
        <f>'Daily Prices'!C1165/'Daily Prices'!C1164-1</f>
        <v>3.150190698884181E-2</v>
      </c>
      <c r="D1165" s="36">
        <f>'Daily Prices'!D1165/'Daily Prices'!D1164-1</f>
        <v>-2.0466573839622582E-3</v>
      </c>
      <c r="E1165" s="36">
        <f>Assumptions!$C$14*C1165+Assumptions!$C$15*B1165+Assumptions!$C$16*D1165</f>
        <v>-2.747096868590981E-2</v>
      </c>
    </row>
    <row r="1166" spans="1:5" x14ac:dyDescent="0.25">
      <c r="A1166" s="60">
        <f>'Daily Prices'!A1166</f>
        <v>43914</v>
      </c>
      <c r="B1166" s="69">
        <f>'Daily Prices'!B1166/'Daily Prices'!B1165-1</f>
        <v>2.6665009060383493E-2</v>
      </c>
      <c r="C1166" s="69">
        <f>'Daily Prices'!C1166/'Daily Prices'!C1165-1</f>
        <v>4.9688712774953014E-2</v>
      </c>
      <c r="D1166" s="69">
        <f>'Daily Prices'!D1166/'Daily Prices'!D1165-1</f>
        <v>-2.046657383961703E-3</v>
      </c>
      <c r="E1166" s="69">
        <f>Assumptions!$C$14*C1166+Assumptions!$C$15*B1166+Assumptions!$C$16*D1166</f>
        <v>2.7260990612907744E-2</v>
      </c>
    </row>
    <row r="1167" spans="1:5" x14ac:dyDescent="0.25">
      <c r="A1167" s="63">
        <f>'Daily Prices'!A1167</f>
        <v>43915</v>
      </c>
      <c r="B1167" s="36">
        <f>'Daily Prices'!B1167/'Daily Prices'!B1166-1</f>
        <v>6.9796352482170754E-2</v>
      </c>
      <c r="C1167" s="36">
        <f>'Daily Prices'!C1167/'Daily Prices'!C1166-1</f>
        <v>-3.2476985036051786E-3</v>
      </c>
      <c r="D1167" s="36">
        <f>'Daily Prices'!D1167/'Daily Prices'!D1166-1</f>
        <v>-2.0466573839635904E-3</v>
      </c>
      <c r="E1167" s="36">
        <f>Assumptions!$C$14*C1167+Assumptions!$C$15*B1167+Assumptions!$C$16*D1167</f>
        <v>1.9025829128020078E-2</v>
      </c>
    </row>
    <row r="1168" spans="1:5" x14ac:dyDescent="0.25">
      <c r="A1168" s="60">
        <f>'Daily Prices'!A1168</f>
        <v>43916</v>
      </c>
      <c r="B1168" s="69">
        <f>'Daily Prices'!B1168/'Daily Prices'!B1167-1</f>
        <v>4.9446344203663006E-2</v>
      </c>
      <c r="C1168" s="69">
        <f>'Daily Prices'!C1168/'Daily Prices'!C1167-1</f>
        <v>3.7737438257696709E-3</v>
      </c>
      <c r="D1168" s="69">
        <f>'Daily Prices'!D1168/'Daily Prices'!D1167-1</f>
        <v>-2.046657383961703E-3</v>
      </c>
      <c r="E1168" s="69">
        <f>Assumptions!$C$14*C1168+Assumptions!$C$15*B1168+Assumptions!$C$16*D1168</f>
        <v>1.572940357621826E-2</v>
      </c>
    </row>
    <row r="1169" spans="1:5" x14ac:dyDescent="0.25">
      <c r="A1169" s="63">
        <f>'Daily Prices'!A1169</f>
        <v>43917</v>
      </c>
      <c r="B1169" s="36">
        <f>'Daily Prices'!B1169/'Daily Prices'!B1168-1</f>
        <v>-4.3804390256445558E-3</v>
      </c>
      <c r="C1169" s="36">
        <f>'Daily Prices'!C1169/'Daily Prices'!C1168-1</f>
        <v>-4.8318340989600417E-3</v>
      </c>
      <c r="D1169" s="36">
        <f>'Daily Prices'!D1169/'Daily Prices'!D1168-1</f>
        <v>-2.0466573839631463E-3</v>
      </c>
      <c r="E1169" s="36">
        <f>Assumptions!$C$14*C1169+Assumptions!$C$15*B1169+Assumptions!$C$16*D1169</f>
        <v>-3.860862562466327E-3</v>
      </c>
    </row>
    <row r="1170" spans="1:5" x14ac:dyDescent="0.25">
      <c r="A1170" s="60">
        <f>'Daily Prices'!A1170</f>
        <v>43920</v>
      </c>
      <c r="B1170" s="69">
        <f>'Daily Prices'!B1170/'Daily Prices'!B1169-1</f>
        <v>-4.612586905038607E-2</v>
      </c>
      <c r="C1170" s="69">
        <f>'Daily Prices'!C1170/'Daily Prices'!C1169-1</f>
        <v>2.2142211957918434E-3</v>
      </c>
      <c r="D1170" s="69">
        <f>'Daily Prices'!D1170/'Daily Prices'!D1169-1</f>
        <v>-2.046657383961592E-3</v>
      </c>
      <c r="E1170" s="69">
        <f>Assumptions!$C$14*C1170+Assumptions!$C$15*B1170+Assumptions!$C$16*D1170</f>
        <v>-1.356606945198756E-2</v>
      </c>
    </row>
    <row r="1171" spans="1:5" x14ac:dyDescent="0.25">
      <c r="A1171" s="63">
        <f>'Daily Prices'!A1171</f>
        <v>43921</v>
      </c>
      <c r="B1171" s="36">
        <f>'Daily Prices'!B1171/'Daily Prices'!B1170-1</f>
        <v>3.6151843579819154E-2</v>
      </c>
      <c r="C1171" s="36">
        <f>'Daily Prices'!C1171/'Daily Prices'!C1170-1</f>
        <v>-5.5639541901406631E-3</v>
      </c>
      <c r="D1171" s="36">
        <f>'Daily Prices'!D1171/'Daily Prices'!D1170-1</f>
        <v>-2.0466573839635904E-3</v>
      </c>
      <c r="E1171" s="36">
        <f>Assumptions!$C$14*C1171+Assumptions!$C$15*B1171+Assumptions!$C$16*D1171</f>
        <v>8.0059741827004042E-3</v>
      </c>
    </row>
    <row r="1172" spans="1:5" x14ac:dyDescent="0.25">
      <c r="A1172" s="60">
        <f>'Daily Prices'!A1172</f>
        <v>43924</v>
      </c>
      <c r="B1172" s="69">
        <f>'Daily Prices'!B1172/'Daily Prices'!B1171-1</f>
        <v>-6.3713478362820819E-2</v>
      </c>
      <c r="C1172" s="69">
        <f>'Daily Prices'!C1172/'Daily Prices'!C1171-1</f>
        <v>1.4739531654780924E-2</v>
      </c>
      <c r="D1172" s="69">
        <f>'Daily Prices'!D1172/'Daily Prices'!D1171-1</f>
        <v>1.2799437853528106E-2</v>
      </c>
      <c r="E1172" s="69">
        <f>Assumptions!$C$14*C1172+Assumptions!$C$15*B1172+Assumptions!$C$16*D1172</f>
        <v>-9.3783994908754435E-3</v>
      </c>
    </row>
    <row r="1173" spans="1:5" x14ac:dyDescent="0.25">
      <c r="A1173" s="63">
        <f>'Daily Prices'!A1173</f>
        <v>43929</v>
      </c>
      <c r="B1173" s="36">
        <f>'Daily Prices'!B1173/'Daily Prices'!B1172-1</f>
        <v>8.3469760917982194E-2</v>
      </c>
      <c r="C1173" s="36">
        <f>'Daily Prices'!C1173/'Daily Prices'!C1172-1</f>
        <v>1.7114008035593375E-2</v>
      </c>
      <c r="D1173" s="36">
        <f>'Daily Prices'!D1173/'Daily Prices'!D1172-1</f>
        <v>1.2799437853526774E-2</v>
      </c>
      <c r="E1173" s="36">
        <f>Assumptions!$C$14*C1173+Assumptions!$C$15*B1173+Assumptions!$C$16*D1173</f>
        <v>3.5726362845690043E-2</v>
      </c>
    </row>
    <row r="1174" spans="1:5" x14ac:dyDescent="0.25">
      <c r="A1174" s="60">
        <f>'Daily Prices'!A1174</f>
        <v>43930</v>
      </c>
      <c r="B1174" s="69">
        <f>'Daily Prices'!B1174/'Daily Prices'!B1173-1</f>
        <v>4.2338318509826056E-2</v>
      </c>
      <c r="C1174" s="69">
        <f>'Daily Prices'!C1174/'Daily Prices'!C1173-1</f>
        <v>1.904949312936699E-2</v>
      </c>
      <c r="D1174" s="69">
        <f>'Daily Prices'!D1174/'Daily Prices'!D1173-1</f>
        <v>1.279943785352744E-2</v>
      </c>
      <c r="E1174" s="69">
        <f>Assumptions!$C$14*C1174+Assumptions!$C$15*B1174+Assumptions!$C$16*D1174</f>
        <v>2.4161124160752848E-2</v>
      </c>
    </row>
    <row r="1175" spans="1:5" x14ac:dyDescent="0.25">
      <c r="A1175" s="63">
        <f>'Daily Prices'!A1175</f>
        <v>43934</v>
      </c>
      <c r="B1175" s="36">
        <f>'Daily Prices'!B1175/'Daily Prices'!B1174-1</f>
        <v>-1.5070787127699159E-2</v>
      </c>
      <c r="C1175" s="36">
        <f>'Daily Prices'!C1175/'Daily Prices'!C1174-1</f>
        <v>0</v>
      </c>
      <c r="D1175" s="36">
        <f>'Daily Prices'!D1175/'Daily Prices'!D1174-1</f>
        <v>1.279943785352855E-2</v>
      </c>
      <c r="E1175" s="36">
        <f>Assumptions!$C$14*C1175+Assumptions!$C$15*B1175+Assumptions!$C$16*D1175</f>
        <v>-6.8140478225118314E-4</v>
      </c>
    </row>
    <row r="1176" spans="1:5" x14ac:dyDescent="0.25">
      <c r="A1176" s="60">
        <f>'Daily Prices'!A1176</f>
        <v>43936</v>
      </c>
      <c r="B1176" s="69">
        <f>'Daily Prices'!B1176/'Daily Prices'!B1175-1</f>
        <v>-1.0107846133694198E-2</v>
      </c>
      <c r="C1176" s="69">
        <f>'Daily Prices'!C1176/'Daily Prices'!C1175-1</f>
        <v>3.0843099602738455E-2</v>
      </c>
      <c r="D1176" s="69">
        <f>'Daily Prices'!D1176/'Daily Prices'!D1175-1</f>
        <v>-8.1724545063421861E-4</v>
      </c>
      <c r="E1176" s="69">
        <f>Assumptions!$C$14*C1176+Assumptions!$C$15*B1176+Assumptions!$C$16*D1176</f>
        <v>9.0597123657968574E-3</v>
      </c>
    </row>
    <row r="1177" spans="1:5" x14ac:dyDescent="0.25">
      <c r="A1177" s="63">
        <f>'Daily Prices'!A1177</f>
        <v>43937</v>
      </c>
      <c r="B1177" s="36">
        <f>'Daily Prices'!B1177/'Daily Prices'!B1176-1</f>
        <v>7.3338180851032497E-3</v>
      </c>
      <c r="C1177" s="36">
        <f>'Daily Prices'!C1177/'Daily Prices'!C1176-1</f>
        <v>1.0305248239980358E-2</v>
      </c>
      <c r="D1177" s="36">
        <f>'Daily Prices'!D1177/'Daily Prices'!D1176-1</f>
        <v>1.9993669031932004E-2</v>
      </c>
      <c r="E1177" s="36">
        <f>Assumptions!$C$14*C1177+Assumptions!$C$15*B1177+Assumptions!$C$16*D1177</f>
        <v>1.2320345431102719E-2</v>
      </c>
    </row>
    <row r="1178" spans="1:5" x14ac:dyDescent="0.25">
      <c r="A1178" s="60">
        <f>'Daily Prices'!A1178</f>
        <v>43938</v>
      </c>
      <c r="B1178" s="69">
        <f>'Daily Prices'!B1178/'Daily Prices'!B1177-1</f>
        <v>3.2223068555263801E-2</v>
      </c>
      <c r="C1178" s="69">
        <f>'Daily Prices'!C1178/'Daily Prices'!C1177-1</f>
        <v>-2.4467131147195342E-2</v>
      </c>
      <c r="D1178" s="69">
        <f>'Daily Prices'!D1178/'Daily Prices'!D1177-1</f>
        <v>3.1396738501869859E-2</v>
      </c>
      <c r="E1178" s="69">
        <f>Assumptions!$C$14*C1178+Assumptions!$C$15*B1178+Assumptions!$C$16*D1178</f>
        <v>9.2990896582619605E-3</v>
      </c>
    </row>
    <row r="1179" spans="1:5" x14ac:dyDescent="0.25">
      <c r="A1179" s="63">
        <f>'Daily Prices'!A1179</f>
        <v>43941</v>
      </c>
      <c r="B1179" s="36">
        <f>'Daily Prices'!B1179/'Daily Prices'!B1178-1</f>
        <v>1.8766192488963718E-3</v>
      </c>
      <c r="C1179" s="36">
        <f>'Daily Prices'!C1179/'Daily Prices'!C1178-1</f>
        <v>-3.6345610175642085E-3</v>
      </c>
      <c r="D1179" s="36">
        <f>'Daily Prices'!D1179/'Daily Prices'!D1178-1</f>
        <v>-5.6590937974239086E-3</v>
      </c>
      <c r="E1179" s="36">
        <f>Assumptions!$C$14*C1179+Assumptions!$C$15*B1179+Assumptions!$C$16*D1179</f>
        <v>-2.5885667715839444E-3</v>
      </c>
    </row>
    <row r="1180" spans="1:5" x14ac:dyDescent="0.25">
      <c r="A1180" s="60">
        <f>'Daily Prices'!A1180</f>
        <v>43942</v>
      </c>
      <c r="B1180" s="69">
        <f>'Daily Prices'!B1180/'Daily Prices'!B1179-1</f>
        <v>-3.1954309908999057E-2</v>
      </c>
      <c r="C1180" s="69">
        <f>'Daily Prices'!C1180/'Daily Prices'!C1179-1</f>
        <v>3.4987310855518761E-3</v>
      </c>
      <c r="D1180" s="69">
        <f>'Daily Prices'!D1180/'Daily Prices'!D1179-1</f>
        <v>-2.6802496052928282E-2</v>
      </c>
      <c r="E1180" s="69">
        <f>Assumptions!$C$14*C1180+Assumptions!$C$15*B1180+Assumptions!$C$16*D1180</f>
        <v>-1.6227549354357454E-2</v>
      </c>
    </row>
    <row r="1181" spans="1:5" x14ac:dyDescent="0.25">
      <c r="A1181" s="63">
        <f>'Daily Prices'!A1181</f>
        <v>43943</v>
      </c>
      <c r="B1181" s="36">
        <f>'Daily Prices'!B1181/'Daily Prices'!B1180-1</f>
        <v>2.4246728842620469E-2</v>
      </c>
      <c r="C1181" s="36">
        <f>'Daily Prices'!C1181/'Daily Prices'!C1180-1</f>
        <v>9.2245897371769914E-3</v>
      </c>
      <c r="D1181" s="36">
        <f>'Daily Prices'!D1181/'Daily Prices'!D1180-1</f>
        <v>1.105875082081198E-2</v>
      </c>
      <c r="E1181" s="36">
        <f>Assumptions!$C$14*C1181+Assumptions!$C$15*B1181+Assumptions!$C$16*D1181</f>
        <v>1.4281479793900532E-2</v>
      </c>
    </row>
    <row r="1182" spans="1:5" x14ac:dyDescent="0.25">
      <c r="A1182" s="60">
        <f>'Daily Prices'!A1182</f>
        <v>43944</v>
      </c>
      <c r="B1182" s="69">
        <f>'Daily Prices'!B1182/'Daily Prices'!B1181-1</f>
        <v>1.5409080117465113E-2</v>
      </c>
      <c r="C1182" s="69">
        <f>'Daily Prices'!C1182/'Daily Prices'!C1181-1</f>
        <v>7.4057153729405467E-3</v>
      </c>
      <c r="D1182" s="69">
        <f>'Daily Prices'!D1182/'Daily Prices'!D1181-1</f>
        <v>6.4048931626381478E-3</v>
      </c>
      <c r="E1182" s="69">
        <f>Assumptions!$C$14*C1182+Assumptions!$C$15*B1182+Assumptions!$C$16*D1182</f>
        <v>9.5064781332071975E-3</v>
      </c>
    </row>
    <row r="1183" spans="1:5" x14ac:dyDescent="0.25">
      <c r="A1183" s="63">
        <f>'Daily Prices'!A1183</f>
        <v>43945</v>
      </c>
      <c r="B1183" s="36">
        <f>'Daily Prices'!B1183/'Daily Prices'!B1182-1</f>
        <v>-1.6817583234263633E-2</v>
      </c>
      <c r="C1183" s="36">
        <f>'Daily Prices'!C1183/'Daily Prices'!C1182-1</f>
        <v>-5.038576709683884E-3</v>
      </c>
      <c r="D1183" s="36">
        <f>'Daily Prices'!D1183/'Daily Prices'!D1182-1</f>
        <v>-1.5531669763636957E-2</v>
      </c>
      <c r="E1183" s="36">
        <f>Assumptions!$C$14*C1183+Assumptions!$C$15*B1183+Assumptions!$C$16*D1183</f>
        <v>-1.172020658324373E-2</v>
      </c>
    </row>
    <row r="1184" spans="1:5" x14ac:dyDescent="0.25">
      <c r="A1184" s="60">
        <f>'Daily Prices'!A1184</f>
        <v>43948</v>
      </c>
      <c r="B1184" s="69">
        <f>'Daily Prices'!B1184/'Daily Prices'!B1183-1</f>
        <v>1.3274717641718725E-2</v>
      </c>
      <c r="C1184" s="69">
        <f>'Daily Prices'!C1184/'Daily Prices'!C1183-1</f>
        <v>-3.2830578619581496E-3</v>
      </c>
      <c r="D1184" s="69">
        <f>'Daily Prices'!D1184/'Daily Prices'!D1183-1</f>
        <v>9.5608819378569798E-3</v>
      </c>
      <c r="E1184" s="69">
        <f>Assumptions!$C$14*C1184+Assumptions!$C$15*B1184+Assumptions!$C$16*D1184</f>
        <v>5.5374567290894516E-3</v>
      </c>
    </row>
    <row r="1185" spans="1:5" x14ac:dyDescent="0.25">
      <c r="A1185" s="63">
        <f>'Daily Prices'!A1185</f>
        <v>43949</v>
      </c>
      <c r="B1185" s="36">
        <f>'Daily Prices'!B1185/'Daily Prices'!B1184-1</f>
        <v>1.1701448000634995E-2</v>
      </c>
      <c r="C1185" s="36">
        <f>'Daily Prices'!C1185/'Daily Prices'!C1184-1</f>
        <v>-1.5340910874092617E-2</v>
      </c>
      <c r="D1185" s="36">
        <f>'Daily Prices'!D1185/'Daily Prices'!D1184-1</f>
        <v>4.0677189263513824E-3</v>
      </c>
      <c r="E1185" s="36">
        <f>Assumptions!$C$14*C1185+Assumptions!$C$15*B1185+Assumptions!$C$16*D1185</f>
        <v>-1.4056142715411335E-3</v>
      </c>
    </row>
    <row r="1186" spans="1:5" x14ac:dyDescent="0.25">
      <c r="A1186" s="60">
        <f>'Daily Prices'!A1186</f>
        <v>43950</v>
      </c>
      <c r="B1186" s="69">
        <f>'Daily Prices'!B1186/'Daily Prices'!B1185-1</f>
        <v>1.8858759215457654E-2</v>
      </c>
      <c r="C1186" s="69">
        <f>'Daily Prices'!C1186/'Daily Prices'!C1185-1</f>
        <v>-2.2257474301031754E-3</v>
      </c>
      <c r="D1186" s="69">
        <f>'Daily Prices'!D1186/'Daily Prices'!D1185-1</f>
        <v>1.9212005363613116E-2</v>
      </c>
      <c r="E1186" s="69">
        <f>Assumptions!$C$14*C1186+Assumptions!$C$15*B1186+Assumptions!$C$16*D1186</f>
        <v>1.0530930401679961E-2</v>
      </c>
    </row>
    <row r="1187" spans="1:5" x14ac:dyDescent="0.25">
      <c r="A1187" s="63">
        <f>'Daily Prices'!A1187</f>
        <v>43951</v>
      </c>
      <c r="B1187" s="36">
        <f>'Daily Prices'!B1187/'Daily Prices'!B1186-1</f>
        <v>3.0484569757605273E-2</v>
      </c>
      <c r="C1187" s="36">
        <f>'Daily Prices'!C1187/'Daily Prices'!C1186-1</f>
        <v>-2.0901583049306449E-3</v>
      </c>
      <c r="D1187" s="36">
        <f>'Daily Prices'!D1187/'Daily Prices'!D1186-1</f>
        <v>-1.8131555005208355E-2</v>
      </c>
      <c r="E1187" s="36">
        <f>Assumptions!$C$14*C1187+Assumptions!$C$15*B1187+Assumptions!$C$16*D1187</f>
        <v>2.8698411037468173E-3</v>
      </c>
    </row>
    <row r="1188" spans="1:5" x14ac:dyDescent="0.25">
      <c r="A1188" s="60">
        <f>'Daily Prices'!A1188</f>
        <v>43956</v>
      </c>
      <c r="B1188" s="69">
        <f>'Daily Prices'!B1188/'Daily Prices'!B1187-1</f>
        <v>-6.7149164146223961E-2</v>
      </c>
      <c r="C1188" s="69">
        <f>'Daily Prices'!C1188/'Daily Prices'!C1187-1</f>
        <v>4.2112459269869618E-3</v>
      </c>
      <c r="D1188" s="69">
        <f>'Daily Prices'!D1188/'Daily Prices'!D1187-1</f>
        <v>-1.81315550052078E-2</v>
      </c>
      <c r="E1188" s="69">
        <f>Assumptions!$C$14*C1188+Assumptions!$C$15*B1188+Assumptions!$C$16*D1188</f>
        <v>-2.3899717374634744E-2</v>
      </c>
    </row>
    <row r="1189" spans="1:5" x14ac:dyDescent="0.25">
      <c r="A1189" s="63">
        <f>'Daily Prices'!A1189</f>
        <v>43957</v>
      </c>
      <c r="B1189" s="36">
        <f>'Daily Prices'!B1189/'Daily Prices'!B1188-1</f>
        <v>7.383595662296516E-3</v>
      </c>
      <c r="C1189" s="36">
        <f>'Daily Prices'!C1189/'Daily Prices'!C1188-1</f>
        <v>2.1489619363213031E-4</v>
      </c>
      <c r="D1189" s="36">
        <f>'Daily Prices'!D1189/'Daily Prices'!D1188-1</f>
        <v>2.8905036509725424E-3</v>
      </c>
      <c r="E1189" s="36">
        <f>Assumptions!$C$14*C1189+Assumptions!$C$15*B1189+Assumptions!$C$16*D1189</f>
        <v>3.1681882714335698E-3</v>
      </c>
    </row>
    <row r="1190" spans="1:5" x14ac:dyDescent="0.25">
      <c r="A1190" s="60">
        <f>'Daily Prices'!A1190</f>
        <v>43959</v>
      </c>
      <c r="B1190" s="69">
        <f>'Daily Prices'!B1190/'Daily Prices'!B1189-1</f>
        <v>-1.3586549158532968E-3</v>
      </c>
      <c r="C1190" s="69">
        <f>'Daily Prices'!C1190/'Daily Prices'!C1189-1</f>
        <v>2.6111584582662051E-3</v>
      </c>
      <c r="D1190" s="69">
        <f>'Daily Prices'!D1190/'Daily Prices'!D1189-1</f>
        <v>2.8905036509732085E-3</v>
      </c>
      <c r="E1190" s="69">
        <f>Assumptions!$C$14*C1190+Assumptions!$C$15*B1190+Assumptions!$C$16*D1190</f>
        <v>1.5040180038424556E-3</v>
      </c>
    </row>
    <row r="1191" spans="1:5" x14ac:dyDescent="0.25">
      <c r="A1191" s="63">
        <f>'Daily Prices'!A1191</f>
        <v>43962</v>
      </c>
      <c r="B1191" s="36">
        <f>'Daily Prices'!B1191/'Daily Prices'!B1190-1</f>
        <v>-2.5750015011360983E-3</v>
      </c>
      <c r="C1191" s="36">
        <f>'Daily Prices'!C1191/'Daily Prices'!C1190-1</f>
        <v>1.7968923229136902E-3</v>
      </c>
      <c r="D1191" s="36">
        <f>'Daily Prices'!D1191/'Daily Prices'!D1190-1</f>
        <v>2.8905036509734305E-3</v>
      </c>
      <c r="E1191" s="36">
        <f>Assumptions!$C$14*C1191+Assumptions!$C$15*B1191+Assumptions!$C$16*D1191</f>
        <v>8.1340757411667579E-4</v>
      </c>
    </row>
    <row r="1192" spans="1:5" x14ac:dyDescent="0.25">
      <c r="A1192" s="60">
        <f>'Daily Prices'!A1192</f>
        <v>43964</v>
      </c>
      <c r="B1192" s="69">
        <f>'Daily Prices'!B1192/'Daily Prices'!B1191-1</f>
        <v>1.4175307545145621E-2</v>
      </c>
      <c r="C1192" s="69">
        <f>'Daily Prices'!C1192/'Daily Prices'!C1191-1</f>
        <v>-3.4525251097856646E-3</v>
      </c>
      <c r="D1192" s="69">
        <f>'Daily Prices'!D1192/'Daily Prices'!D1191-1</f>
        <v>2.8905036509725424E-3</v>
      </c>
      <c r="E1192" s="69">
        <f>Assumptions!$C$14*C1192+Assumptions!$C$15*B1192+Assumptions!$C$16*D1192</f>
        <v>3.7387333149211835E-3</v>
      </c>
    </row>
    <row r="1193" spans="1:5" x14ac:dyDescent="0.25">
      <c r="A1193" s="63">
        <f>'Daily Prices'!A1193</f>
        <v>43965</v>
      </c>
      <c r="B1193" s="36">
        <f>'Daily Prices'!B1193/'Daily Prices'!B1192-1</f>
        <v>-2.767130468958201E-2</v>
      </c>
      <c r="C1193" s="36">
        <f>'Daily Prices'!C1193/'Daily Prices'!C1192-1</f>
        <v>1.5412817248192434E-2</v>
      </c>
      <c r="D1193" s="36">
        <f>'Daily Prices'!D1193/'Daily Prices'!D1192-1</f>
        <v>-2.3545327386248704E-2</v>
      </c>
      <c r="E1193" s="36">
        <f>Assumptions!$C$14*C1193+Assumptions!$C$15*B1193+Assumptions!$C$16*D1193</f>
        <v>-9.1998627234722401E-3</v>
      </c>
    </row>
    <row r="1194" spans="1:5" x14ac:dyDescent="0.25">
      <c r="A1194" s="60">
        <f>'Daily Prices'!A1194</f>
        <v>43966</v>
      </c>
      <c r="B1194" s="69">
        <f>'Daily Prices'!B1194/'Daily Prices'!B1193-1</f>
        <v>-8.0840821658911821E-4</v>
      </c>
      <c r="C1194" s="69">
        <f>'Daily Prices'!C1194/'Daily Prices'!C1193-1</f>
        <v>6.3714994896892918E-3</v>
      </c>
      <c r="D1194" s="69">
        <f>'Daily Prices'!D1194/'Daily Prices'!D1193-1</f>
        <v>-3.3999341568946573E-3</v>
      </c>
      <c r="E1194" s="69">
        <f>Assumptions!$C$14*C1194+Assumptions!$C$15*B1194+Assumptions!$C$16*D1194</f>
        <v>1.2860970838305843E-3</v>
      </c>
    </row>
    <row r="1195" spans="1:5" x14ac:dyDescent="0.25">
      <c r="A1195" s="63">
        <f>'Daily Prices'!A1195</f>
        <v>43969</v>
      </c>
      <c r="B1195" s="36">
        <f>'Daily Prices'!B1195/'Daily Prices'!B1194-1</f>
        <v>-3.4367460261568894E-2</v>
      </c>
      <c r="C1195" s="36">
        <f>'Daily Prices'!C1195/'Daily Prices'!C1194-1</f>
        <v>-1.9235146262248648E-3</v>
      </c>
      <c r="D1195" s="36">
        <f>'Daily Prices'!D1195/'Daily Prices'!D1194-1</f>
        <v>-6.0229356329760675E-3</v>
      </c>
      <c r="E1195" s="36">
        <f>Assumptions!$C$14*C1195+Assumptions!$C$15*B1195+Assumptions!$C$16*D1195</f>
        <v>-1.2886524618853435E-2</v>
      </c>
    </row>
    <row r="1196" spans="1:5" x14ac:dyDescent="0.25">
      <c r="A1196" s="60">
        <f>'Daily Prices'!A1196</f>
        <v>43970</v>
      </c>
      <c r="B1196" s="69">
        <f>'Daily Prices'!B1196/'Daily Prices'!B1195-1</f>
        <v>5.567621677459611E-3</v>
      </c>
      <c r="C1196" s="69">
        <f>'Daily Prices'!C1196/'Daily Prices'!C1195-1</f>
        <v>1.1681654138055997E-3</v>
      </c>
      <c r="D1196" s="69">
        <f>'Daily Prices'!D1196/'Daily Prices'!D1195-1</f>
        <v>-6.0229356329769557E-3</v>
      </c>
      <c r="E1196" s="69">
        <f>Assumptions!$C$14*C1196+Assumptions!$C$15*B1196+Assumptions!$C$16*D1196</f>
        <v>3.3067197886703674E-4</v>
      </c>
    </row>
    <row r="1197" spans="1:5" x14ac:dyDescent="0.25">
      <c r="A1197" s="63">
        <f>'Daily Prices'!A1197</f>
        <v>43971</v>
      </c>
      <c r="B1197" s="36">
        <f>'Daily Prices'!B1197/'Daily Prices'!B1196-1</f>
        <v>2.0613210218382028E-2</v>
      </c>
      <c r="C1197" s="36">
        <f>'Daily Prices'!C1197/'Daily Prices'!C1196-1</f>
        <v>4.6163302444730547E-3</v>
      </c>
      <c r="D1197" s="36">
        <f>'Daily Prices'!D1197/'Daily Prices'!D1196-1</f>
        <v>-6.0229356329764006E-3</v>
      </c>
      <c r="E1197" s="36">
        <f>Assumptions!$C$14*C1197+Assumptions!$C$15*B1197+Assumptions!$C$16*D1197</f>
        <v>6.2236144734109109E-3</v>
      </c>
    </row>
    <row r="1198" spans="1:5" x14ac:dyDescent="0.25">
      <c r="A1198" s="60">
        <f>'Daily Prices'!A1198</f>
        <v>43972</v>
      </c>
      <c r="B1198" s="69">
        <f>'Daily Prices'!B1198/'Daily Prices'!B1197-1</f>
        <v>3.7084735489367748E-3</v>
      </c>
      <c r="C1198" s="69">
        <f>'Daily Prices'!C1198/'Daily Prices'!C1197-1</f>
        <v>-1.2352818492511464E-2</v>
      </c>
      <c r="D1198" s="69">
        <f>'Daily Prices'!D1198/'Daily Prices'!D1197-1</f>
        <v>5.4001021153904372E-3</v>
      </c>
      <c r="E1198" s="69">
        <f>Assumptions!$C$14*C1198+Assumptions!$C$15*B1198+Assumptions!$C$16*D1198</f>
        <v>-2.2085546977064219E-3</v>
      </c>
    </row>
    <row r="1199" spans="1:5" x14ac:dyDescent="0.25">
      <c r="A1199" s="63">
        <f>'Daily Prices'!A1199</f>
        <v>43973</v>
      </c>
      <c r="B1199" s="36">
        <f>'Daily Prices'!B1199/'Daily Prices'!B1198-1</f>
        <v>-8.4153118524290527E-3</v>
      </c>
      <c r="C1199" s="36">
        <f>'Daily Prices'!C1199/'Daily Prices'!C1198-1</f>
        <v>9.7584897949065663E-3</v>
      </c>
      <c r="D1199" s="36">
        <f>'Daily Prices'!D1199/'Daily Prices'!D1198-1</f>
        <v>-3.6611194613647147E-3</v>
      </c>
      <c r="E1199" s="36">
        <f>Assumptions!$C$14*C1199+Assumptions!$C$15*B1199+Assumptions!$C$16*D1199</f>
        <v>2.8046652382449663E-4</v>
      </c>
    </row>
    <row r="1200" spans="1:5" x14ac:dyDescent="0.25">
      <c r="A1200" s="60">
        <f>'Daily Prices'!A1200</f>
        <v>43977</v>
      </c>
      <c r="B1200" s="69">
        <f>'Daily Prices'!B1200/'Daily Prices'!B1199-1</f>
        <v>-2.0634057965108754E-3</v>
      </c>
      <c r="C1200" s="69">
        <f>'Daily Prices'!C1200/'Daily Prices'!C1199-1</f>
        <v>-1.4629569928263808E-2</v>
      </c>
      <c r="D1200" s="69">
        <f>'Daily Prices'!D1200/'Daily Prices'!D1199-1</f>
        <v>-3.6611194613641596E-3</v>
      </c>
      <c r="E1200" s="69">
        <f>Assumptions!$C$14*C1200+Assumptions!$C$15*B1200+Assumptions!$C$16*D1200</f>
        <v>-7.5691855486680337E-3</v>
      </c>
    </row>
    <row r="1201" spans="1:5" x14ac:dyDescent="0.25">
      <c r="A1201" s="63">
        <f>'Daily Prices'!A1201</f>
        <v>43978</v>
      </c>
      <c r="B1201" s="36">
        <f>'Daily Prices'!B1201/'Daily Prices'!B1200-1</f>
        <v>3.2536516679571248E-2</v>
      </c>
      <c r="C1201" s="36">
        <f>'Daily Prices'!C1201/'Daily Prices'!C1200-1</f>
        <v>-9.1627147612380888E-3</v>
      </c>
      <c r="D1201" s="36">
        <f>'Daily Prices'!D1201/'Daily Prices'!D1200-1</f>
        <v>3.0080527703215232E-2</v>
      </c>
      <c r="E1201" s="36">
        <f>Assumptions!$C$14*C1201+Assumptions!$C$15*B1201+Assumptions!$C$16*D1201</f>
        <v>1.5120027410340707E-2</v>
      </c>
    </row>
    <row r="1202" spans="1:5" x14ac:dyDescent="0.25">
      <c r="A1202" s="60">
        <f>'Daily Prices'!A1202</f>
        <v>43979</v>
      </c>
      <c r="B1202" s="69">
        <f>'Daily Prices'!B1202/'Daily Prices'!B1201-1</f>
        <v>1.883771098571696E-2</v>
      </c>
      <c r="C1202" s="69">
        <f>'Daily Prices'!C1202/'Daily Prices'!C1201-1</f>
        <v>9.9494407098643656E-3</v>
      </c>
      <c r="D1202" s="69">
        <f>'Daily Prices'!D1202/'Daily Prices'!D1201-1</f>
        <v>1.5224284067183902E-2</v>
      </c>
      <c r="E1202" s="69">
        <f>Assumptions!$C$14*C1202+Assumptions!$C$15*B1202+Assumptions!$C$16*D1202</f>
        <v>1.4198374799816005E-2</v>
      </c>
    </row>
    <row r="1203" spans="1:5" x14ac:dyDescent="0.25">
      <c r="A1203" s="63">
        <f>'Daily Prices'!A1203</f>
        <v>43980</v>
      </c>
      <c r="B1203" s="36">
        <f>'Daily Prices'!B1203/'Daily Prices'!B1202-1</f>
        <v>6.9411771647662768E-3</v>
      </c>
      <c r="C1203" s="36">
        <f>'Daily Prices'!C1203/'Daily Prices'!C1202-1</f>
        <v>5.841154410913818E-3</v>
      </c>
      <c r="D1203" s="36">
        <f>'Daily Prices'!D1203/'Daily Prices'!D1202-1</f>
        <v>1.3806585033178331E-2</v>
      </c>
      <c r="E1203" s="36">
        <f>Assumptions!$C$14*C1203+Assumptions!$C$15*B1203+Assumptions!$C$16*D1203</f>
        <v>8.5607904237489096E-3</v>
      </c>
    </row>
    <row r="1204" spans="1:5" x14ac:dyDescent="0.25">
      <c r="A1204" s="60">
        <f>'Daily Prices'!A1204</f>
        <v>43983</v>
      </c>
      <c r="B1204" s="69">
        <f>'Daily Prices'!B1204/'Daily Prices'!B1203-1</f>
        <v>2.7122418201276144E-2</v>
      </c>
      <c r="C1204" s="69">
        <f>'Daily Prices'!C1204/'Daily Prices'!C1203-1</f>
        <v>9.3350765136301916E-4</v>
      </c>
      <c r="D1204" s="69">
        <f>'Daily Prices'!D1204/'Daily Prices'!D1203-1</f>
        <v>4.5447479504721056E-3</v>
      </c>
      <c r="E1204" s="69">
        <f>Assumptions!$C$14*C1204+Assumptions!$C$15*B1204+Assumptions!$C$16*D1204</f>
        <v>9.8735529060696818E-3</v>
      </c>
    </row>
    <row r="1205" spans="1:5" x14ac:dyDescent="0.25">
      <c r="A1205" s="63">
        <f>'Daily Prices'!A1205</f>
        <v>43984</v>
      </c>
      <c r="B1205" s="36">
        <f>'Daily Prices'!B1205/'Daily Prices'!B1204-1</f>
        <v>1.5674319111012913E-2</v>
      </c>
      <c r="C1205" s="36">
        <f>'Daily Prices'!C1205/'Daily Prices'!C1204-1</f>
        <v>7.9263059996104168E-4</v>
      </c>
      <c r="D1205" s="36">
        <f>'Daily Prices'!D1205/'Daily Prices'!D1204-1</f>
        <v>4.5447479504723276E-3</v>
      </c>
      <c r="E1205" s="36">
        <f>Assumptions!$C$14*C1205+Assumptions!$C$15*B1205+Assumptions!$C$16*D1205</f>
        <v>6.3827723584299889E-3</v>
      </c>
    </row>
    <row r="1206" spans="1:5" x14ac:dyDescent="0.25">
      <c r="A1206" s="60">
        <f>'Daily Prices'!A1206</f>
        <v>43985</v>
      </c>
      <c r="B1206" s="69">
        <f>'Daily Prices'!B1206/'Daily Prices'!B1205-1</f>
        <v>8.3963207671839957E-3</v>
      </c>
      <c r="C1206" s="69">
        <f>'Daily Prices'!C1206/'Daily Prices'!C1205-1</f>
        <v>-1.8457425110615322E-2</v>
      </c>
      <c r="D1206" s="69">
        <f>'Daily Prices'!D1206/'Daily Prices'!D1205-1</f>
        <v>4.5447479504718835E-3</v>
      </c>
      <c r="E1206" s="69">
        <f>Assumptions!$C$14*C1206+Assumptions!$C$15*B1206+Assumptions!$C$16*D1206</f>
        <v>-3.5006494289493654E-3</v>
      </c>
    </row>
    <row r="1207" spans="1:5" x14ac:dyDescent="0.25">
      <c r="A1207" s="63">
        <f>'Daily Prices'!A1207</f>
        <v>43987</v>
      </c>
      <c r="B1207" s="36">
        <f>'Daily Prices'!B1207/'Daily Prices'!B1206-1</f>
        <v>5.2096862050909909E-3</v>
      </c>
      <c r="C1207" s="36">
        <f>'Daily Prices'!C1207/'Daily Prices'!C1206-1</f>
        <v>-9.4623858467041133E-3</v>
      </c>
      <c r="D1207" s="36">
        <f>'Daily Prices'!D1207/'Daily Prices'!D1206-1</f>
        <v>4.5447479504718835E-3</v>
      </c>
      <c r="E1207" s="36">
        <f>Assumptions!$C$14*C1207+Assumptions!$C$15*B1207+Assumptions!$C$16*D1207</f>
        <v>-8.5862409201278313E-4</v>
      </c>
    </row>
    <row r="1208" spans="1:5" x14ac:dyDescent="0.25">
      <c r="A1208" s="60">
        <f>'Daily Prices'!A1208</f>
        <v>43990</v>
      </c>
      <c r="B1208" s="69">
        <f>'Daily Prices'!B1208/'Daily Prices'!B1207-1</f>
        <v>2.4306418364383742E-3</v>
      </c>
      <c r="C1208" s="69">
        <f>'Daily Prices'!C1208/'Daily Prices'!C1207-1</f>
        <v>2.1407130843302813E-3</v>
      </c>
      <c r="D1208" s="69">
        <f>'Daily Prices'!D1208/'Daily Prices'!D1207-1</f>
        <v>4.5447479504718835E-3</v>
      </c>
      <c r="E1208" s="69">
        <f>Assumptions!$C$14*C1208+Assumptions!$C$15*B1208+Assumptions!$C$16*D1208</f>
        <v>2.9489021698051896E-3</v>
      </c>
    </row>
    <row r="1209" spans="1:5" x14ac:dyDescent="0.25">
      <c r="A1209" s="63">
        <f>'Daily Prices'!A1209</f>
        <v>43992</v>
      </c>
      <c r="B1209" s="36">
        <f>'Daily Prices'!B1209/'Daily Prices'!B1208-1</f>
        <v>-3.5940621310434073E-3</v>
      </c>
      <c r="C1209" s="36">
        <f>'Daily Prices'!C1209/'Daily Prices'!C1208-1</f>
        <v>2.20132774590589E-2</v>
      </c>
      <c r="D1209" s="36">
        <f>'Daily Prices'!D1209/'Daily Prices'!D1208-1</f>
        <v>4.5447479504725496E-3</v>
      </c>
      <c r="E1209" s="36">
        <f>Assumptions!$C$14*C1209+Assumptions!$C$15*B1209+Assumptions!$C$16*D1209</f>
        <v>9.0905167294523023E-3</v>
      </c>
    </row>
    <row r="1210" spans="1:5" x14ac:dyDescent="0.25">
      <c r="A1210" s="60">
        <f>'Daily Prices'!A1210</f>
        <v>43993</v>
      </c>
      <c r="B1210" s="69">
        <f>'Daily Prices'!B1210/'Daily Prices'!B1209-1</f>
        <v>-2.0693169192674943E-2</v>
      </c>
      <c r="C1210" s="69">
        <f>'Daily Prices'!C1210/'Daily Prices'!C1209-1</f>
        <v>1.6242718670824274E-2</v>
      </c>
      <c r="D1210" s="69">
        <f>'Daily Prices'!D1210/'Daily Prices'!D1209-1</f>
        <v>4.5447479504721056E-3</v>
      </c>
      <c r="E1210" s="69">
        <f>Assumptions!$C$14*C1210+Assumptions!$C$15*B1210+Assumptions!$C$16*D1210</f>
        <v>1.6525610956688596E-3</v>
      </c>
    </row>
    <row r="1211" spans="1:5" x14ac:dyDescent="0.25">
      <c r="A1211" s="63">
        <f>'Daily Prices'!A1211</f>
        <v>43997</v>
      </c>
      <c r="B1211" s="36">
        <f>'Daily Prices'!B1211/'Daily Prices'!B1210-1</f>
        <v>-9.2303233579926758E-3</v>
      </c>
      <c r="C1211" s="36">
        <f>'Daily Prices'!C1211/'Daily Prices'!C1210-1</f>
        <v>-1.8898807287991537E-2</v>
      </c>
      <c r="D1211" s="36">
        <f>'Daily Prices'!D1211/'Daily Prices'!D1210-1</f>
        <v>4.5447479504721056E-3</v>
      </c>
      <c r="E1211" s="36">
        <f>Assumptions!$C$14*C1211+Assumptions!$C$15*B1211+Assumptions!$C$16*D1211</f>
        <v>-8.9651955374527859E-3</v>
      </c>
    </row>
    <row r="1212" spans="1:5" x14ac:dyDescent="0.25">
      <c r="A1212" s="60">
        <f>'Daily Prices'!A1212</f>
        <v>43998</v>
      </c>
      <c r="B1212" s="69">
        <f>'Daily Prices'!B1212/'Daily Prices'!B1211-1</f>
        <v>1.1328124999999911E-2</v>
      </c>
      <c r="C1212" s="69">
        <f>'Daily Prices'!C1212/'Daily Prices'!C1211-1</f>
        <v>8.841479251487705E-3</v>
      </c>
      <c r="D1212" s="69">
        <f>'Daily Prices'!D1212/'Daily Prices'!D1211-1</f>
        <v>4.5447479504709953E-3</v>
      </c>
      <c r="E1212" s="69">
        <f>Assumptions!$C$14*C1212+Assumptions!$C$15*B1212+Assumptions!$C$16*D1212</f>
        <v>8.2984535857363543E-3</v>
      </c>
    </row>
    <row r="1213" spans="1:5" x14ac:dyDescent="0.25">
      <c r="A1213" s="63">
        <f>'Daily Prices'!A1213</f>
        <v>43999</v>
      </c>
      <c r="B1213" s="36">
        <f>'Daily Prices'!B1213/'Daily Prices'!B1212-1</f>
        <v>-2.8953835148231022E-3</v>
      </c>
      <c r="C1213" s="36">
        <f>'Daily Prices'!C1213/'Daily Prices'!C1212-1</f>
        <v>2.2837748321136164E-3</v>
      </c>
      <c r="D1213" s="36">
        <f>'Daily Prices'!D1213/'Daily Prices'!D1212-1</f>
        <v>4.5447479504721056E-3</v>
      </c>
      <c r="E1213" s="36">
        <f>Assumptions!$C$14*C1213+Assumptions!$C$15*B1213+Assumptions!$C$16*D1213</f>
        <v>1.4083192635401475E-3</v>
      </c>
    </row>
    <row r="1214" spans="1:5" x14ac:dyDescent="0.25">
      <c r="A1214" s="60">
        <f>'Daily Prices'!A1214</f>
        <v>44000</v>
      </c>
      <c r="B1214" s="69">
        <f>'Daily Prices'!B1214/'Daily Prices'!B1213-1</f>
        <v>2.0894463159754517E-2</v>
      </c>
      <c r="C1214" s="69">
        <f>'Daily Prices'!C1214/'Daily Prices'!C1213-1</f>
        <v>-5.1372306522523559E-5</v>
      </c>
      <c r="D1214" s="69">
        <f>'Daily Prices'!D1214/'Daily Prices'!D1213-1</f>
        <v>4.5447479504725496E-3</v>
      </c>
      <c r="E1214" s="69">
        <f>Assumptions!$C$14*C1214+Assumptions!$C$15*B1214+Assumptions!$C$16*D1214</f>
        <v>7.6112144104591101E-3</v>
      </c>
    </row>
    <row r="1215" spans="1:5" x14ac:dyDescent="0.25">
      <c r="A1215" s="63">
        <f>'Daily Prices'!A1215</f>
        <v>44001</v>
      </c>
      <c r="B1215" s="36">
        <f>'Daily Prices'!B1215/'Daily Prices'!B1214-1</f>
        <v>1.5308677343490729E-2</v>
      </c>
      <c r="C1215" s="36">
        <f>'Daily Prices'!C1215/'Daily Prices'!C1214-1</f>
        <v>6.9662143134401333E-3</v>
      </c>
      <c r="D1215" s="36">
        <f>'Daily Prices'!D1215/'Daily Prices'!D1214-1</f>
        <v>1.3589607883376598E-2</v>
      </c>
      <c r="E1215" s="36">
        <f>Assumptions!$C$14*C1215+Assumptions!$C$15*B1215+Assumptions!$C$16*D1215</f>
        <v>1.1455971293436252E-2</v>
      </c>
    </row>
    <row r="1216" spans="1:5" x14ac:dyDescent="0.25">
      <c r="A1216" s="60">
        <f>'Daily Prices'!A1216</f>
        <v>44004</v>
      </c>
      <c r="B1216" s="69">
        <f>'Daily Prices'!B1216/'Daily Prices'!B1215-1</f>
        <v>5.1707761174002442E-3</v>
      </c>
      <c r="C1216" s="69">
        <f>'Daily Prices'!C1216/'Daily Prices'!C1215-1</f>
        <v>8.2189821837521659E-3</v>
      </c>
      <c r="D1216" s="69">
        <f>'Daily Prices'!D1216/'Daily Prices'!D1215-1</f>
        <v>1.8032242423811962E-2</v>
      </c>
      <c r="E1216" s="69">
        <f>Assumptions!$C$14*C1216+Assumptions!$C$15*B1216+Assumptions!$C$16*D1216</f>
        <v>1.0248498435864527E-2</v>
      </c>
    </row>
    <row r="1217" spans="1:5" x14ac:dyDescent="0.25">
      <c r="A1217" s="63">
        <f>'Daily Prices'!A1217</f>
        <v>44005</v>
      </c>
      <c r="B1217" s="36">
        <f>'Daily Prices'!B1217/'Daily Prices'!B1216-1</f>
        <v>1.4869389069218863E-2</v>
      </c>
      <c r="C1217" s="36">
        <f>'Daily Prices'!C1217/'Daily Prices'!C1216-1</f>
        <v>2.1449188790201301E-3</v>
      </c>
      <c r="D1217" s="36">
        <f>'Daily Prices'!D1217/'Daily Prices'!D1216-1</f>
        <v>2.0027913468248171E-2</v>
      </c>
      <c r="E1217" s="36">
        <f>Assumptions!$C$14*C1217+Assumptions!$C$15*B1217+Assumptions!$C$16*D1217</f>
        <v>1.1327158312848163E-2</v>
      </c>
    </row>
    <row r="1218" spans="1:5" x14ac:dyDescent="0.25">
      <c r="A1218" s="60">
        <f>'Daily Prices'!A1218</f>
        <v>44006</v>
      </c>
      <c r="B1218" s="69">
        <f>'Daily Prices'!B1218/'Daily Prices'!B1217-1</f>
        <v>-1.5846547727475957E-2</v>
      </c>
      <c r="C1218" s="69">
        <f>'Daily Prices'!C1218/'Daily Prices'!C1217-1</f>
        <v>-4.023167399757055E-4</v>
      </c>
      <c r="D1218" s="69">
        <f>'Daily Prices'!D1218/'Daily Prices'!D1217-1</f>
        <v>-2.1112403365943666E-2</v>
      </c>
      <c r="E1218" s="69">
        <f>Assumptions!$C$14*C1218+Assumptions!$C$15*B1218+Assumptions!$C$16*D1218</f>
        <v>-1.1248612024016169E-2</v>
      </c>
    </row>
    <row r="1219" spans="1:5" x14ac:dyDescent="0.25">
      <c r="A1219" s="63">
        <f>'Daily Prices'!A1219</f>
        <v>44007</v>
      </c>
      <c r="B1219" s="36">
        <f>'Daily Prices'!B1219/'Daily Prices'!B1218-1</f>
        <v>-7.7088575576356178E-4</v>
      </c>
      <c r="C1219" s="36">
        <f>'Daily Prices'!C1219/'Daily Prices'!C1218-1</f>
        <v>-6.7661018968508957E-3</v>
      </c>
      <c r="D1219" s="36">
        <f>'Daily Prices'!D1219/'Daily Prices'!D1218-1</f>
        <v>1.7559615330855483E-3</v>
      </c>
      <c r="E1219" s="36">
        <f>Assumptions!$C$14*C1219+Assumptions!$C$15*B1219+Assumptions!$C$16*D1219</f>
        <v>-2.4109180255437622E-3</v>
      </c>
    </row>
    <row r="1220" spans="1:5" x14ac:dyDescent="0.25">
      <c r="A1220" s="60">
        <f>'Daily Prices'!A1220</f>
        <v>44008</v>
      </c>
      <c r="B1220" s="69">
        <f>'Daily Prices'!B1220/'Daily Prices'!B1219-1</f>
        <v>9.4474787685012718E-3</v>
      </c>
      <c r="C1220" s="69">
        <f>'Daily Prices'!C1220/'Daily Prices'!C1219-1</f>
        <v>-4.6146001869072917E-3</v>
      </c>
      <c r="D1220" s="69">
        <f>'Daily Prices'!D1220/'Daily Prices'!D1219-1</f>
        <v>5.7975968925996213E-3</v>
      </c>
      <c r="E1220" s="69">
        <f>Assumptions!$C$14*C1220+Assumptions!$C$15*B1220+Assumptions!$C$16*D1220</f>
        <v>2.7276826235673509E-3</v>
      </c>
    </row>
    <row r="1221" spans="1:5" x14ac:dyDescent="0.25">
      <c r="A1221" s="63">
        <f>'Daily Prices'!A1221</f>
        <v>44011</v>
      </c>
      <c r="B1221" s="36">
        <f>'Daily Prices'!B1221/'Daily Prices'!B1220-1</f>
        <v>-5.9636743285073068E-3</v>
      </c>
      <c r="C1221" s="36">
        <f>'Daily Prices'!C1221/'Daily Prices'!C1220-1</f>
        <v>1.2566400553498003E-2</v>
      </c>
      <c r="D1221" s="36">
        <f>'Daily Prices'!D1221/'Daily Prices'!D1220-1</f>
        <v>-1.6643978739822818E-2</v>
      </c>
      <c r="E1221" s="36">
        <f>Assumptions!$C$14*C1221+Assumptions!$C$15*B1221+Assumptions!$C$16*D1221</f>
        <v>-1.7557356990998362E-3</v>
      </c>
    </row>
    <row r="1222" spans="1:5" x14ac:dyDescent="0.25">
      <c r="A1222" s="60">
        <f>'Daily Prices'!A1222</f>
        <v>44012</v>
      </c>
      <c r="B1222" s="69">
        <f>'Daily Prices'!B1222/'Daily Prices'!B1221-1</f>
        <v>-1.3077234628241508E-3</v>
      </c>
      <c r="C1222" s="69">
        <f>'Daily Prices'!C1222/'Daily Prices'!C1221-1</f>
        <v>-1.3543099366249978E-3</v>
      </c>
      <c r="D1222" s="69">
        <f>'Daily Prices'!D1222/'Daily Prices'!D1221-1</f>
        <v>-2.9820109440331644E-3</v>
      </c>
      <c r="E1222" s="69">
        <f>Assumptions!$C$14*C1222+Assumptions!$C$15*B1222+Assumptions!$C$16*D1222</f>
        <v>-1.8286442967071937E-3</v>
      </c>
    </row>
    <row r="1223" spans="1:5" x14ac:dyDescent="0.25">
      <c r="A1223" s="63">
        <f>'Daily Prices'!A1223</f>
        <v>44013</v>
      </c>
      <c r="B1223" s="36">
        <f>'Daily Prices'!B1223/'Daily Prices'!B1222-1</f>
        <v>1.4281500065872699E-2</v>
      </c>
      <c r="C1223" s="36">
        <f>'Daily Prices'!C1223/'Daily Prices'!C1222-1</f>
        <v>1.0718319013054423E-3</v>
      </c>
      <c r="D1223" s="36">
        <f>'Daily Prices'!D1223/'Daily Prices'!D1222-1</f>
        <v>1.1777304053665283E-2</v>
      </c>
      <c r="E1223" s="36">
        <f>Assumptions!$C$14*C1223+Assumptions!$C$15*B1223+Assumptions!$C$16*D1223</f>
        <v>8.2463739963835707E-3</v>
      </c>
    </row>
    <row r="1224" spans="1:5" x14ac:dyDescent="0.25">
      <c r="A1224" s="60">
        <f>'Daily Prices'!A1224</f>
        <v>44014</v>
      </c>
      <c r="B1224" s="69">
        <f>'Daily Prices'!B1224/'Daily Prices'!B1223-1</f>
        <v>1.2120758616892324E-2</v>
      </c>
      <c r="C1224" s="69">
        <f>'Daily Prices'!C1224/'Daily Prices'!C1223-1</f>
        <v>-6.0559693155251004E-3</v>
      </c>
      <c r="D1224" s="69">
        <f>'Daily Prices'!D1224/'Daily Prices'!D1223-1</f>
        <v>1.1777304053668169E-2</v>
      </c>
      <c r="E1224" s="69">
        <f>Assumptions!$C$14*C1224+Assumptions!$C$15*B1224+Assumptions!$C$16*D1224</f>
        <v>4.7470310749581079E-3</v>
      </c>
    </row>
    <row r="1225" spans="1:5" x14ac:dyDescent="0.25">
      <c r="A1225" s="63">
        <f>'Daily Prices'!A1225</f>
        <v>44019</v>
      </c>
      <c r="B1225" s="36">
        <f>'Daily Prices'!B1225/'Daily Prices'!B1224-1</f>
        <v>2.3178968689058221E-2</v>
      </c>
      <c r="C1225" s="36">
        <f>'Daily Prices'!C1225/'Daily Prices'!C1224-1</f>
        <v>7.6490183287076796E-3</v>
      </c>
      <c r="D1225" s="36">
        <f>'Daily Prices'!D1225/'Daily Prices'!D1224-1</f>
        <v>1.1777304053665283E-2</v>
      </c>
      <c r="E1225" s="36">
        <f>Assumptions!$C$14*C1225+Assumptions!$C$15*B1225+Assumptions!$C$16*D1225</f>
        <v>1.3546489154300123E-2</v>
      </c>
    </row>
    <row r="1226" spans="1:5" x14ac:dyDescent="0.25">
      <c r="A1226" s="60">
        <f>'Daily Prices'!A1226</f>
        <v>44020</v>
      </c>
      <c r="B1226" s="69">
        <f>'Daily Prices'!B1226/'Daily Prices'!B1225-1</f>
        <v>-9.4209821969039043E-3</v>
      </c>
      <c r="C1226" s="69">
        <f>'Daily Prices'!C1226/'Daily Prices'!C1225-1</f>
        <v>1.2819634089525689E-2</v>
      </c>
      <c r="D1226" s="69">
        <f>'Daily Prices'!D1226/'Daily Prices'!D1225-1</f>
        <v>2.4356714960006132E-2</v>
      </c>
      <c r="E1226" s="69">
        <f>Assumptions!$C$14*C1226+Assumptions!$C$15*B1226+Assumptions!$C$16*D1226</f>
        <v>9.6085734647409441E-3</v>
      </c>
    </row>
    <row r="1227" spans="1:5" x14ac:dyDescent="0.25">
      <c r="A1227" s="63">
        <f>'Daily Prices'!A1227</f>
        <v>44021</v>
      </c>
      <c r="B1227" s="36">
        <f>'Daily Prices'!B1227/'Daily Prices'!B1226-1</f>
        <v>1.124941197131446E-2</v>
      </c>
      <c r="C1227" s="36">
        <f>'Daily Prices'!C1227/'Daily Prices'!C1226-1</f>
        <v>3.8918141568609066E-3</v>
      </c>
      <c r="D1227" s="36">
        <f>'Daily Prices'!D1227/'Daily Prices'!D1226-1</f>
        <v>2.6172258593484266E-3</v>
      </c>
      <c r="E1227" s="36">
        <f>Assumptions!$C$14*C1227+Assumptions!$C$15*B1227+Assumptions!$C$16*D1227</f>
        <v>5.716717011943229E-3</v>
      </c>
    </row>
    <row r="1228" spans="1:5" x14ac:dyDescent="0.25">
      <c r="A1228" s="60">
        <f>'Daily Prices'!A1228</f>
        <v>44022</v>
      </c>
      <c r="B1228" s="69">
        <f>'Daily Prices'!B1228/'Daily Prices'!B1227-1</f>
        <v>-3.9022595051566578E-3</v>
      </c>
      <c r="C1228" s="69">
        <f>'Daily Prices'!C1228/'Daily Prices'!C1227-1</f>
        <v>-4.4859968459238786E-3</v>
      </c>
      <c r="D1228" s="69">
        <f>'Daily Prices'!D1228/'Daily Prices'!D1227-1</f>
        <v>2.6172258593477604E-3</v>
      </c>
      <c r="E1228" s="69">
        <f>Assumptions!$C$14*C1228+Assumptions!$C$15*B1228+Assumptions!$C$16*D1228</f>
        <v>-2.1799088321122206E-3</v>
      </c>
    </row>
    <row r="1229" spans="1:5" x14ac:dyDescent="0.25">
      <c r="A1229" s="63">
        <f>'Daily Prices'!A1229</f>
        <v>44025</v>
      </c>
      <c r="B1229" s="36">
        <f>'Daily Prices'!B1229/'Daily Prices'!B1228-1</f>
        <v>2.715174727888181E-3</v>
      </c>
      <c r="C1229" s="36">
        <f>'Daily Prices'!C1229/'Daily Prices'!C1228-1</f>
        <v>2.1828830047596615E-3</v>
      </c>
      <c r="D1229" s="36">
        <f>'Daily Prices'!D1229/'Daily Prices'!D1228-1</f>
        <v>-3.3559150573387875E-2</v>
      </c>
      <c r="E1229" s="36">
        <f>Assumptions!$C$14*C1229+Assumptions!$C$15*B1229+Assumptions!$C$16*D1229</f>
        <v>-8.3800395517460435E-3</v>
      </c>
    </row>
    <row r="1230" spans="1:5" x14ac:dyDescent="0.25">
      <c r="A1230" s="60">
        <f>'Daily Prices'!A1230</f>
        <v>44026</v>
      </c>
      <c r="B1230" s="69">
        <f>'Daily Prices'!B1230/'Daily Prices'!B1229-1</f>
        <v>-1.8003912934349331E-2</v>
      </c>
      <c r="C1230" s="69">
        <f>'Daily Prices'!C1230/'Daily Prices'!C1229-1</f>
        <v>7.949105118343347E-5</v>
      </c>
      <c r="D1230" s="69">
        <f>'Daily Prices'!D1230/'Daily Prices'!D1229-1</f>
        <v>-2.164531135512282E-2</v>
      </c>
      <c r="E1230" s="69">
        <f>Assumptions!$C$14*C1230+Assumptions!$C$15*B1230+Assumptions!$C$16*D1230</f>
        <v>-1.1862970866368271E-2</v>
      </c>
    </row>
    <row r="1231" spans="1:5" x14ac:dyDescent="0.25">
      <c r="A1231" s="63">
        <f>'Daily Prices'!A1231</f>
        <v>44027</v>
      </c>
      <c r="B1231" s="36">
        <f>'Daily Prices'!B1231/'Daily Prices'!B1230-1</f>
        <v>5.2035547355688827E-4</v>
      </c>
      <c r="C1231" s="36">
        <f>'Daily Prices'!C1231/'Daily Prices'!C1230-1</f>
        <v>-2.1459405932576781E-3</v>
      </c>
      <c r="D1231" s="36">
        <f>'Daily Prices'!D1231/'Daily Prices'!D1230-1</f>
        <v>-1.1067360057528397E-3</v>
      </c>
      <c r="E1231" s="36">
        <f>Assumptions!$C$14*C1231+Assumptions!$C$15*B1231+Assumptions!$C$16*D1231</f>
        <v>-1.0342903969618568E-3</v>
      </c>
    </row>
    <row r="1232" spans="1:5" x14ac:dyDescent="0.25">
      <c r="A1232" s="60">
        <f>'Daily Prices'!A1232</f>
        <v>44028</v>
      </c>
      <c r="B1232" s="69">
        <f>'Daily Prices'!B1232/'Daily Prices'!B1231-1</f>
        <v>1.1646294596582063E-2</v>
      </c>
      <c r="C1232" s="69">
        <f>'Daily Prices'!C1232/'Daily Prices'!C1231-1</f>
        <v>2.2218031285068385E-3</v>
      </c>
      <c r="D1232" s="69">
        <f>'Daily Prices'!D1232/'Daily Prices'!D1231-1</f>
        <v>1.042116611707522E-2</v>
      </c>
      <c r="E1232" s="69">
        <f>Assumptions!$C$14*C1232+Assumptions!$C$15*B1232+Assumptions!$C$16*D1232</f>
        <v>7.5089594654999207E-3</v>
      </c>
    </row>
    <row r="1233" spans="1:5" x14ac:dyDescent="0.25">
      <c r="A1233" s="63">
        <f>'Daily Prices'!A1233</f>
        <v>44029</v>
      </c>
      <c r="B1233" s="36">
        <f>'Daily Prices'!B1233/'Daily Prices'!B1232-1</f>
        <v>1.5037969185954569E-2</v>
      </c>
      <c r="C1233" s="36">
        <f>'Daily Prices'!C1233/'Daily Prices'!C1232-1</f>
        <v>-3.3046372144165392E-3</v>
      </c>
      <c r="D1233" s="36">
        <f>'Daily Prices'!D1233/'Daily Prices'!D1232-1</f>
        <v>1.9730679869111034E-2</v>
      </c>
      <c r="E1233" s="36">
        <f>Assumptions!$C$14*C1233+Assumptions!$C$15*B1233+Assumptions!$C$16*D1233</f>
        <v>9.1087398307530647E-3</v>
      </c>
    </row>
    <row r="1234" spans="1:5" x14ac:dyDescent="0.25">
      <c r="A1234" s="60">
        <f>'Daily Prices'!A1234</f>
        <v>44032</v>
      </c>
      <c r="B1234" s="69">
        <f>'Daily Prices'!B1234/'Daily Prices'!B1233-1</f>
        <v>1.0773865252805548E-2</v>
      </c>
      <c r="C1234" s="69">
        <f>'Daily Prices'!C1234/'Daily Prices'!C1233-1</f>
        <v>2.5600328893924384E-3</v>
      </c>
      <c r="D1234" s="69">
        <f>'Daily Prices'!D1234/'Daily Prices'!D1233-1</f>
        <v>4.1461955715973442E-3</v>
      </c>
      <c r="E1234" s="69">
        <f>Assumptions!$C$14*C1234+Assumptions!$C$15*B1234+Assumptions!$C$16*D1234</f>
        <v>5.5000314030778435E-3</v>
      </c>
    </row>
    <row r="1235" spans="1:5" x14ac:dyDescent="0.25">
      <c r="A1235" s="63">
        <f>'Daily Prices'!A1235</f>
        <v>44033</v>
      </c>
      <c r="B1235" s="36">
        <f>'Daily Prices'!B1235/'Daily Prices'!B1234-1</f>
        <v>1.3665253925881027E-2</v>
      </c>
      <c r="C1235" s="36">
        <f>'Daily Prices'!C1235/'Daily Prices'!C1234-1</f>
        <v>1.1151733272215081E-2</v>
      </c>
      <c r="D1235" s="36">
        <f>'Daily Prices'!D1235/'Daily Prices'!D1234-1</f>
        <v>1.7694098799122981E-2</v>
      </c>
      <c r="E1235" s="36">
        <f>Assumptions!$C$14*C1235+Assumptions!$C$15*B1235+Assumptions!$C$16*D1235</f>
        <v>1.3868499126387233E-2</v>
      </c>
    </row>
    <row r="1236" spans="1:5" x14ac:dyDescent="0.25">
      <c r="A1236" s="60">
        <f>'Daily Prices'!A1236</f>
        <v>44034</v>
      </c>
      <c r="B1236" s="69">
        <f>'Daily Prices'!B1236/'Daily Prices'!B1235-1</f>
        <v>-1.5504742510810132E-3</v>
      </c>
      <c r="C1236" s="69">
        <f>'Daily Prices'!C1236/'Daily Prices'!C1235-1</f>
        <v>6.2363484509357914E-3</v>
      </c>
      <c r="D1236" s="69">
        <f>'Daily Prices'!D1236/'Daily Prices'!D1235-1</f>
        <v>2.4680570054447237E-4</v>
      </c>
      <c r="E1236" s="69">
        <f>Assumptions!$C$14*C1236+Assumptions!$C$15*B1236+Assumptions!$C$16*D1236</f>
        <v>2.1034388152133543E-3</v>
      </c>
    </row>
    <row r="1237" spans="1:5" x14ac:dyDescent="0.25">
      <c r="A1237" s="63">
        <f>'Daily Prices'!A1237</f>
        <v>44035</v>
      </c>
      <c r="B1237" s="36">
        <f>'Daily Prices'!B1237/'Daily Prices'!B1236-1</f>
        <v>7.1016426063703619E-3</v>
      </c>
      <c r="C1237" s="36">
        <f>'Daily Prices'!C1237/'Daily Prices'!C1236-1</f>
        <v>1.6959323045796504E-2</v>
      </c>
      <c r="D1237" s="36">
        <f>'Daily Prices'!D1237/'Daily Prices'!D1236-1</f>
        <v>8.5993898067722174E-3</v>
      </c>
      <c r="E1237" s="36">
        <f>Assumptions!$C$14*C1237+Assumptions!$C$15*B1237+Assumptions!$C$16*D1237</f>
        <v>1.1494038942261375E-2</v>
      </c>
    </row>
    <row r="1238" spans="1:5" x14ac:dyDescent="0.25">
      <c r="A1238" s="60">
        <f>'Daily Prices'!A1238</f>
        <v>44036</v>
      </c>
      <c r="B1238" s="69">
        <f>'Daily Prices'!B1238/'Daily Prices'!B1237-1</f>
        <v>-3.0335231841660537E-4</v>
      </c>
      <c r="C1238" s="69">
        <f>'Daily Prices'!C1238/'Daily Prices'!C1237-1</f>
        <v>1.2430042442518552E-2</v>
      </c>
      <c r="D1238" s="69">
        <f>'Daily Prices'!D1238/'Daily Prices'!D1237-1</f>
        <v>-9.228587297179347E-3</v>
      </c>
      <c r="E1238" s="69">
        <f>Assumptions!$C$14*C1238+Assumptions!$C$15*B1238+Assumptions!$C$16*D1238</f>
        <v>2.1124350923286358E-3</v>
      </c>
    </row>
    <row r="1239" spans="1:5" x14ac:dyDescent="0.25">
      <c r="A1239" s="63">
        <f>'Daily Prices'!A1239</f>
        <v>44039</v>
      </c>
      <c r="B1239" s="36">
        <f>'Daily Prices'!B1239/'Daily Prices'!B1238-1</f>
        <v>-5.0924626726708278E-3</v>
      </c>
      <c r="C1239" s="36">
        <f>'Daily Prices'!C1239/'Daily Prices'!C1238-1</f>
        <v>1.8275791014866316E-2</v>
      </c>
      <c r="D1239" s="36">
        <f>'Daily Prices'!D1239/'Daily Prices'!D1238-1</f>
        <v>-1.4753455625349243E-2</v>
      </c>
      <c r="E1239" s="36">
        <f>Assumptions!$C$14*C1239+Assumptions!$C$15*B1239+Assumptions!$C$16*D1239</f>
        <v>1.3565409165405056E-3</v>
      </c>
    </row>
    <row r="1240" spans="1:5" x14ac:dyDescent="0.25">
      <c r="A1240" s="60">
        <f>'Daily Prices'!A1240</f>
        <v>44040</v>
      </c>
      <c r="B1240" s="69">
        <f>'Daily Prices'!B1240/'Daily Prices'!B1239-1</f>
        <v>1.4715275421757212E-2</v>
      </c>
      <c r="C1240" s="69">
        <f>'Daily Prices'!C1240/'Daily Prices'!C1239-1</f>
        <v>2.899369008377839E-3</v>
      </c>
      <c r="D1240" s="69">
        <f>'Daily Prices'!D1240/'Daily Prices'!D1239-1</f>
        <v>6.52959484676785E-3</v>
      </c>
      <c r="E1240" s="69">
        <f>Assumptions!$C$14*C1240+Assumptions!$C$15*B1240+Assumptions!$C$16*D1240</f>
        <v>7.5332086839086541E-3</v>
      </c>
    </row>
    <row r="1241" spans="1:5" x14ac:dyDescent="0.25">
      <c r="A1241" s="63">
        <f>'Daily Prices'!A1241</f>
        <v>44041</v>
      </c>
      <c r="B1241" s="36">
        <f>'Daily Prices'!B1241/'Daily Prices'!B1240-1</f>
        <v>-1.0958370298976838E-2</v>
      </c>
      <c r="C1241" s="36">
        <f>'Daily Prices'!C1241/'Daily Prices'!C1240-1</f>
        <v>5.5282940505849698E-3</v>
      </c>
      <c r="D1241" s="36">
        <f>'Daily Prices'!D1241/'Daily Prices'!D1240-1</f>
        <v>1.7563989111673006E-3</v>
      </c>
      <c r="E1241" s="36">
        <f>Assumptions!$C$14*C1241+Assumptions!$C$15*B1241+Assumptions!$C$16*D1241</f>
        <v>-5.4927379610887346E-4</v>
      </c>
    </row>
    <row r="1242" spans="1:5" x14ac:dyDescent="0.25">
      <c r="A1242" s="60">
        <f>'Daily Prices'!A1242</f>
        <v>44042</v>
      </c>
      <c r="B1242" s="69">
        <f>'Daily Prices'!B1242/'Daily Prices'!B1241-1</f>
        <v>-8.8008945360958935E-3</v>
      </c>
      <c r="C1242" s="69">
        <f>'Daily Prices'!C1242/'Daily Prices'!C1241-1</f>
        <v>3.2656040610985482E-3</v>
      </c>
      <c r="D1242" s="69">
        <f>'Daily Prices'!D1242/'Daily Prices'!D1241-1</f>
        <v>-1.258057039980387E-2</v>
      </c>
      <c r="E1242" s="69">
        <f>Assumptions!$C$14*C1242+Assumptions!$C$15*B1242+Assumptions!$C$16*D1242</f>
        <v>-5.1081978563305092E-3</v>
      </c>
    </row>
    <row r="1243" spans="1:5" x14ac:dyDescent="0.25">
      <c r="A1243" s="63">
        <f>'Daily Prices'!A1243</f>
        <v>44043</v>
      </c>
      <c r="B1243" s="36">
        <f>'Daily Prices'!B1243/'Daily Prices'!B1242-1</f>
        <v>-3.423249956871488E-3</v>
      </c>
      <c r="C1243" s="36">
        <f>'Daily Prices'!C1243/'Daily Prices'!C1242-1</f>
        <v>4.5843559365474906E-3</v>
      </c>
      <c r="D1243" s="36">
        <f>'Daily Prices'!D1243/'Daily Prices'!D1242-1</f>
        <v>6.105951006121213E-3</v>
      </c>
      <c r="E1243" s="36">
        <f>Assumptions!$C$14*C1243+Assumptions!$C$15*B1243+Assumptions!$C$16*D1243</f>
        <v>2.6385526893939141E-3</v>
      </c>
    </row>
    <row r="1244" spans="1:5" x14ac:dyDescent="0.25">
      <c r="A1244" s="60">
        <f>'Daily Prices'!A1244</f>
        <v>44047</v>
      </c>
      <c r="B1244" s="69">
        <f>'Daily Prices'!B1244/'Daily Prices'!B1243-1</f>
        <v>2.1543924530851299E-3</v>
      </c>
      <c r="C1244" s="69">
        <f>'Daily Prices'!C1244/'Daily Prices'!C1243-1</f>
        <v>8.4796484565128338E-3</v>
      </c>
      <c r="D1244" s="69">
        <f>'Daily Prices'!D1244/'Daily Prices'!D1243-1</f>
        <v>-3.2540009099438771E-3</v>
      </c>
      <c r="E1244" s="69">
        <f>Assumptions!$C$14*C1244+Assumptions!$C$15*B1244+Assumptions!$C$16*D1244</f>
        <v>3.0619768455475097E-3</v>
      </c>
    </row>
    <row r="1245" spans="1:5" x14ac:dyDescent="0.25">
      <c r="A1245" s="63">
        <f>'Daily Prices'!A1245</f>
        <v>44048</v>
      </c>
      <c r="B1245" s="36">
        <f>'Daily Prices'!B1245/'Daily Prices'!B1244-1</f>
        <v>-6.5219854324638504E-4</v>
      </c>
      <c r="C1245" s="36">
        <f>'Daily Prices'!C1245/'Daily Prices'!C1244-1</f>
        <v>3.2607879310774246E-2</v>
      </c>
      <c r="D1245" s="36">
        <f>'Daily Prices'!D1245/'Daily Prices'!D1244-1</f>
        <v>-3.2540009099439882E-3</v>
      </c>
      <c r="E1245" s="36">
        <f>Assumptions!$C$14*C1245+Assumptions!$C$15*B1245+Assumptions!$C$16*D1245</f>
        <v>1.1871291888352587E-2</v>
      </c>
    </row>
    <row r="1246" spans="1:5" x14ac:dyDescent="0.25">
      <c r="A1246" s="60">
        <f>'Daily Prices'!A1246</f>
        <v>44049</v>
      </c>
      <c r="B1246" s="69">
        <f>'Daily Prices'!B1246/'Daily Prices'!B1245-1</f>
        <v>9.6146570151920407E-3</v>
      </c>
      <c r="C1246" s="69">
        <f>'Daily Prices'!C1246/'Daily Prices'!C1245-1</f>
        <v>1.0227327580022427E-2</v>
      </c>
      <c r="D1246" s="69">
        <f>'Daily Prices'!D1246/'Daily Prices'!D1245-1</f>
        <v>-3.254000909943211E-3</v>
      </c>
      <c r="E1246" s="69">
        <f>Assumptions!$C$14*C1246+Assumptions!$C$15*B1246+Assumptions!$C$16*D1246</f>
        <v>5.9991278635836195E-3</v>
      </c>
    </row>
    <row r="1247" spans="1:5" x14ac:dyDescent="0.25">
      <c r="A1247" s="63">
        <f>'Daily Prices'!A1247</f>
        <v>44050</v>
      </c>
      <c r="B1247" s="36">
        <f>'Daily Prices'!B1247/'Daily Prices'!B1246-1</f>
        <v>3.9762843043278373E-4</v>
      </c>
      <c r="C1247" s="36">
        <f>'Daily Prices'!C1247/'Daily Prices'!C1246-1</f>
        <v>-1.589130248372006E-2</v>
      </c>
      <c r="D1247" s="36">
        <f>'Daily Prices'!D1247/'Daily Prices'!D1246-1</f>
        <v>-3.2540009099444323E-3</v>
      </c>
      <c r="E1247" s="36">
        <f>Assumptions!$C$14*C1247+Assumptions!$C$15*B1247+Assumptions!$C$16*D1247</f>
        <v>-7.2134327373415191E-3</v>
      </c>
    </row>
    <row r="1248" spans="1:5" x14ac:dyDescent="0.25">
      <c r="A1248" s="60">
        <f>'Daily Prices'!A1248</f>
        <v>44053</v>
      </c>
      <c r="B1248" s="69">
        <f>'Daily Prices'!B1248/'Daily Prices'!B1247-1</f>
        <v>3.7199758047790077E-3</v>
      </c>
      <c r="C1248" s="69">
        <f>'Daily Prices'!C1248/'Daily Prices'!C1247-1</f>
        <v>4.848835816178898E-3</v>
      </c>
      <c r="D1248" s="69">
        <f>'Daily Prices'!D1248/'Daily Prices'!D1247-1</f>
        <v>3.6648004124142153E-2</v>
      </c>
      <c r="E1248" s="69">
        <f>Assumptions!$C$14*C1248+Assumptions!$C$15*B1248+Assumptions!$C$16*D1248</f>
        <v>1.4049928305147907E-2</v>
      </c>
    </row>
    <row r="1249" spans="1:5" x14ac:dyDescent="0.25">
      <c r="A1249" s="63">
        <f>'Daily Prices'!A1249</f>
        <v>44055</v>
      </c>
      <c r="B1249" s="36">
        <f>'Daily Prices'!B1249/'Daily Prices'!B1248-1</f>
        <v>4.9119901273055877E-3</v>
      </c>
      <c r="C1249" s="36">
        <f>'Daily Prices'!C1249/'Daily Prices'!C1248-1</f>
        <v>-5.699196186923805E-2</v>
      </c>
      <c r="D1249" s="36">
        <f>'Daily Prices'!D1249/'Daily Prices'!D1248-1</f>
        <v>1.2605649995691248E-2</v>
      </c>
      <c r="E1249" s="36">
        <f>Assumptions!$C$14*C1249+Assumptions!$C$15*B1249+Assumptions!$C$16*D1249</f>
        <v>-1.7541492710796171E-2</v>
      </c>
    </row>
    <row r="1250" spans="1:5" x14ac:dyDescent="0.25">
      <c r="A1250" s="60">
        <f>'Daily Prices'!A1250</f>
        <v>44056</v>
      </c>
      <c r="B1250" s="69">
        <f>'Daily Prices'!B1250/'Daily Prices'!B1249-1</f>
        <v>-1.5413231766894242E-3</v>
      </c>
      <c r="C1250" s="69">
        <f>'Daily Prices'!C1250/'Daily Prices'!C1249-1</f>
        <v>7.4265751949127434E-3</v>
      </c>
      <c r="D1250" s="69">
        <f>'Daily Prices'!D1250/'Daily Prices'!D1249-1</f>
        <v>1.2605649995692136E-2</v>
      </c>
      <c r="E1250" s="69">
        <f>Assumptions!$C$14*C1250+Assumptions!$C$15*B1250+Assumptions!$C$16*D1250</f>
        <v>6.289928123665911E-3</v>
      </c>
    </row>
    <row r="1251" spans="1:5" x14ac:dyDescent="0.25">
      <c r="A1251" s="63">
        <f>'Daily Prices'!A1251</f>
        <v>44057</v>
      </c>
      <c r="B1251" s="36">
        <f>'Daily Prices'!B1251/'Daily Prices'!B1250-1</f>
        <v>-1.1306302790697886E-2</v>
      </c>
      <c r="C1251" s="36">
        <f>'Daily Prices'!C1251/'Daily Prices'!C1250-1</f>
        <v>9.0038640321754571E-5</v>
      </c>
      <c r="D1251" s="36">
        <f>'Daily Prices'!D1251/'Daily Prices'!D1250-1</f>
        <v>-8.5638372435884458E-3</v>
      </c>
      <c r="E1251" s="36">
        <f>Assumptions!$C$14*C1251+Assumptions!$C$15*B1251+Assumptions!$C$16*D1251</f>
        <v>-5.9250265541571975E-3</v>
      </c>
    </row>
    <row r="1252" spans="1:5" x14ac:dyDescent="0.25">
      <c r="A1252" s="60">
        <f>'Daily Prices'!A1252</f>
        <v>44060</v>
      </c>
      <c r="B1252" s="69">
        <f>'Daily Prices'!B1252/'Daily Prices'!B1251-1</f>
        <v>4.578991027353041E-3</v>
      </c>
      <c r="C1252" s="69">
        <f>'Daily Prices'!C1252/'Daily Prices'!C1251-1</f>
        <v>1.3662786442282693E-2</v>
      </c>
      <c r="D1252" s="69">
        <f>'Daily Prices'!D1252/'Daily Prices'!D1251-1</f>
        <v>7.794343737709708E-3</v>
      </c>
      <c r="E1252" s="69">
        <f>Assumptions!$C$14*C1252+Assumptions!$C$15*B1252+Assumptions!$C$16*D1252</f>
        <v>9.1771150064319015E-3</v>
      </c>
    </row>
    <row r="1253" spans="1:5" x14ac:dyDescent="0.25">
      <c r="A1253" s="63">
        <f>'Daily Prices'!A1253</f>
        <v>44061</v>
      </c>
      <c r="B1253" s="36">
        <f>'Daily Prices'!B1253/'Daily Prices'!B1252-1</f>
        <v>1.2550071246896888E-2</v>
      </c>
      <c r="C1253" s="36">
        <f>'Daily Prices'!C1253/'Daily Prices'!C1252-1</f>
        <v>1.6305318018922543E-2</v>
      </c>
      <c r="D1253" s="36">
        <f>'Daily Prices'!D1253/'Daily Prices'!D1252-1</f>
        <v>7.7888904298240025E-3</v>
      </c>
      <c r="E1253" s="36">
        <f>Assumptions!$C$14*C1253+Assumptions!$C$15*B1253+Assumptions!$C$16*D1253</f>
        <v>1.2623815710585285E-2</v>
      </c>
    </row>
    <row r="1254" spans="1:5" x14ac:dyDescent="0.25">
      <c r="A1254" s="60">
        <f>'Daily Prices'!A1254</f>
        <v>44062</v>
      </c>
      <c r="B1254" s="69">
        <f>'Daily Prices'!B1254/'Daily Prices'!B1253-1</f>
        <v>2.2443231368509675E-3</v>
      </c>
      <c r="C1254" s="69">
        <f>'Daily Prices'!C1254/'Daily Prices'!C1253-1</f>
        <v>-1.1014205217306117E-2</v>
      </c>
      <c r="D1254" s="69">
        <f>'Daily Prices'!D1254/'Daily Prices'!D1253-1</f>
        <v>5.563698507386361E-3</v>
      </c>
      <c r="E1254" s="69">
        <f>Assumptions!$C$14*C1254+Assumptions!$C$15*B1254+Assumptions!$C$16*D1254</f>
        <v>-2.0632755936512482E-3</v>
      </c>
    </row>
    <row r="1255" spans="1:5" x14ac:dyDescent="0.25">
      <c r="A1255" s="63">
        <f>'Daily Prices'!A1255</f>
        <v>44063</v>
      </c>
      <c r="B1255" s="36">
        <f>'Daily Prices'!B1255/'Daily Prices'!B1254-1</f>
        <v>-1.021370309148395E-2</v>
      </c>
      <c r="C1255" s="36">
        <f>'Daily Prices'!C1255/'Daily Prices'!C1254-1</f>
        <v>-2.4680783494537839E-2</v>
      </c>
      <c r="D1255" s="36">
        <f>'Daily Prices'!D1255/'Daily Prices'!D1254-1</f>
        <v>1.3287270794577477E-3</v>
      </c>
      <c r="E1255" s="36">
        <f>Assumptions!$C$14*C1255+Assumptions!$C$15*B1255+Assumptions!$C$16*D1255</f>
        <v>-1.2537806201422997E-2</v>
      </c>
    </row>
    <row r="1256" spans="1:5" x14ac:dyDescent="0.25">
      <c r="A1256" s="60">
        <f>'Daily Prices'!A1256</f>
        <v>44064</v>
      </c>
      <c r="B1256" s="69">
        <f>'Daily Prices'!B1256/'Daily Prices'!B1255-1</f>
        <v>5.6077397431057996E-3</v>
      </c>
      <c r="C1256" s="69">
        <f>'Daily Prices'!C1256/'Daily Prices'!C1255-1</f>
        <v>-2.251481351483231E-3</v>
      </c>
      <c r="D1256" s="69">
        <f>'Daily Prices'!D1256/'Daily Prices'!D1255-1</f>
        <v>7.0178115107366601E-3</v>
      </c>
      <c r="E1256" s="69">
        <f>Assumptions!$C$14*C1256+Assumptions!$C$15*B1256+Assumptions!$C$16*D1256</f>
        <v>2.8870728355594455E-3</v>
      </c>
    </row>
    <row r="1257" spans="1:5" x14ac:dyDescent="0.25">
      <c r="A1257" s="63">
        <f>'Daily Prices'!A1257</f>
        <v>44067</v>
      </c>
      <c r="B1257" s="36">
        <f>'Daily Prices'!B1257/'Daily Prices'!B1256-1</f>
        <v>9.4799701936165714E-3</v>
      </c>
      <c r="C1257" s="36">
        <f>'Daily Prices'!C1257/'Daily Prices'!C1256-1</f>
        <v>-5.8122725389475605E-4</v>
      </c>
      <c r="D1257" s="36">
        <f>'Daily Prices'!D1257/'Daily Prices'!D1256-1</f>
        <v>5.9967932936921819E-4</v>
      </c>
      <c r="E1257" s="36">
        <f>Assumptions!$C$14*C1257+Assumptions!$C$15*B1257+Assumptions!$C$16*D1257</f>
        <v>2.7914039553378345E-3</v>
      </c>
    </row>
    <row r="1258" spans="1:5" x14ac:dyDescent="0.25">
      <c r="A1258" s="60">
        <f>'Daily Prices'!A1258</f>
        <v>44068</v>
      </c>
      <c r="B1258" s="69">
        <f>'Daily Prices'!B1258/'Daily Prices'!B1257-1</f>
        <v>1.1546665539490242E-3</v>
      </c>
      <c r="C1258" s="69">
        <f>'Daily Prices'!C1258/'Daily Prices'!C1257-1</f>
        <v>-1.5958262131756329E-2</v>
      </c>
      <c r="D1258" s="69">
        <f>'Daily Prices'!D1258/'Daily Prices'!D1257-1</f>
        <v>2.029801972078138E-3</v>
      </c>
      <c r="E1258" s="69">
        <f>Assumptions!$C$14*C1258+Assumptions!$C$15*B1258+Assumptions!$C$16*D1258</f>
        <v>-5.4279642948943828E-3</v>
      </c>
    </row>
    <row r="1259" spans="1:5" x14ac:dyDescent="0.25">
      <c r="A1259" s="63">
        <f>'Daily Prices'!A1259</f>
        <v>44069</v>
      </c>
      <c r="B1259" s="36">
        <f>'Daily Prices'!B1259/'Daily Prices'!B1258-1</f>
        <v>5.9221684342551928E-3</v>
      </c>
      <c r="C1259" s="36">
        <f>'Daily Prices'!C1259/'Daily Prices'!C1258-1</f>
        <v>1.1379485336094231E-2</v>
      </c>
      <c r="D1259" s="36">
        <f>'Daily Prices'!D1259/'Daily Prices'!D1258-1</f>
        <v>4.0749898872884938E-3</v>
      </c>
      <c r="E1259" s="36">
        <f>Assumptions!$C$14*C1259+Assumptions!$C$15*B1259+Assumptions!$C$16*D1259</f>
        <v>7.550941630900798E-3</v>
      </c>
    </row>
    <row r="1260" spans="1:5" x14ac:dyDescent="0.25">
      <c r="A1260" s="60">
        <f>'Daily Prices'!A1260</f>
        <v>44070</v>
      </c>
      <c r="B1260" s="69">
        <f>'Daily Prices'!B1260/'Daily Prices'!B1259-1</f>
        <v>1.0121840859582676E-3</v>
      </c>
      <c r="C1260" s="69">
        <f>'Daily Prices'!C1260/'Daily Prices'!C1259-1</f>
        <v>-1.008414945038183E-2</v>
      </c>
      <c r="D1260" s="69">
        <f>'Daily Prices'!D1260/'Daily Prices'!D1259-1</f>
        <v>2.078604482010471E-3</v>
      </c>
      <c r="E1260" s="69">
        <f>Assumptions!$C$14*C1260+Assumptions!$C$15*B1260+Assumptions!$C$16*D1260</f>
        <v>-3.1064232097621101E-3</v>
      </c>
    </row>
    <row r="1261" spans="1:5" x14ac:dyDescent="0.25">
      <c r="A1261" s="63">
        <f>'Daily Prices'!A1261</f>
        <v>44071</v>
      </c>
      <c r="B1261" s="36">
        <f>'Daily Prices'!B1261/'Daily Prices'!B1260-1</f>
        <v>9.0464998375239247E-3</v>
      </c>
      <c r="C1261" s="36">
        <f>'Daily Prices'!C1261/'Daily Prices'!C1260-1</f>
        <v>8.6147141957044759E-3</v>
      </c>
      <c r="D1261" s="36">
        <f>'Daily Prices'!D1261/'Daily Prices'!D1260-1</f>
        <v>1.0964342812090466E-2</v>
      </c>
      <c r="E1261" s="36">
        <f>Assumptions!$C$14*C1261+Assumptions!$C$15*B1261+Assumptions!$C$16*D1261</f>
        <v>9.449138473166108E-3</v>
      </c>
    </row>
    <row r="1262" spans="1:5" x14ac:dyDescent="0.25">
      <c r="A1262" s="60">
        <f>'Daily Prices'!A1262</f>
        <v>44074</v>
      </c>
      <c r="B1262" s="69">
        <f>'Daily Prices'!B1262/'Daily Prices'!B1261-1</f>
        <v>-2.1258606173058081E-2</v>
      </c>
      <c r="C1262" s="69">
        <f>'Daily Prices'!C1262/'Daily Prices'!C1261-1</f>
        <v>0</v>
      </c>
      <c r="D1262" s="69">
        <f>'Daily Prices'!D1262/'Daily Prices'!D1261-1</f>
        <v>-3.4176488519379822E-2</v>
      </c>
      <c r="E1262" s="69">
        <f>Assumptions!$C$14*C1262+Assumptions!$C$15*B1262+Assumptions!$C$16*D1262</f>
        <v>-1.6630528407731368E-2</v>
      </c>
    </row>
    <row r="1263" spans="1:5" x14ac:dyDescent="0.25">
      <c r="A1263" s="63">
        <f>'Daily Prices'!A1263</f>
        <v>44075</v>
      </c>
      <c r="B1263" s="36">
        <f>'Daily Prices'!B1263/'Daily Prices'!B1262-1</f>
        <v>7.0546741779147215E-3</v>
      </c>
      <c r="C1263" s="36">
        <f>'Daily Prices'!C1263/'Daily Prices'!C1262-1</f>
        <v>5.92195766614112E-3</v>
      </c>
      <c r="D1263" s="36">
        <f>'Daily Prices'!D1263/'Daily Prices'!D1262-1</f>
        <v>-6.5773953359758996E-3</v>
      </c>
      <c r="E1263" s="36">
        <f>Assumptions!$C$14*C1263+Assumptions!$C$15*B1263+Assumptions!$C$16*D1263</f>
        <v>2.5119667190380943E-3</v>
      </c>
    </row>
    <row r="1264" spans="1:5" x14ac:dyDescent="0.25">
      <c r="A1264" s="60">
        <f>'Daily Prices'!A1264</f>
        <v>44077</v>
      </c>
      <c r="B1264" s="69">
        <f>'Daily Prices'!B1264/'Daily Prices'!B1263-1</f>
        <v>2.3171759963804828E-3</v>
      </c>
      <c r="C1264" s="69">
        <f>'Daily Prices'!C1264/'Daily Prices'!C1263-1</f>
        <v>-1.0989904636202197E-2</v>
      </c>
      <c r="D1264" s="69">
        <f>'Daily Prices'!D1264/'Daily Prices'!D1263-1</f>
        <v>-6.5773953359756776E-3</v>
      </c>
      <c r="E1264" s="69">
        <f>Assumptions!$C$14*C1264+Assumptions!$C$15*B1264+Assumptions!$C$16*D1264</f>
        <v>-5.6740276563594372E-3</v>
      </c>
    </row>
    <row r="1265" spans="1:5" x14ac:dyDescent="0.25">
      <c r="A1265" s="63">
        <f>'Daily Prices'!A1265</f>
        <v>44078</v>
      </c>
      <c r="B1265" s="36">
        <f>'Daily Prices'!B1265/'Daily Prices'!B1264-1</f>
        <v>-1.6254032347001734E-2</v>
      </c>
      <c r="C1265" s="36">
        <f>'Daily Prices'!C1265/'Daily Prices'!C1264-1</f>
        <v>-1.0163975417088134E-2</v>
      </c>
      <c r="D1265" s="36">
        <f>'Daily Prices'!D1265/'Daily Prices'!D1264-1</f>
        <v>-6.5773953359752335E-3</v>
      </c>
      <c r="E1265" s="36">
        <f>Assumptions!$C$14*C1265+Assumptions!$C$15*B1265+Assumptions!$C$16*D1265</f>
        <v>-1.0915018471728346E-2</v>
      </c>
    </row>
    <row r="1266" spans="1:5" x14ac:dyDescent="0.25">
      <c r="A1266" s="60">
        <f>'Daily Prices'!A1266</f>
        <v>44081</v>
      </c>
      <c r="B1266" s="69">
        <f>'Daily Prices'!B1266/'Daily Prices'!B1265-1</f>
        <v>1.565547832244274E-3</v>
      </c>
      <c r="C1266" s="69">
        <f>'Daily Prices'!C1266/'Daily Prices'!C1265-1</f>
        <v>3.8976919477382577E-3</v>
      </c>
      <c r="D1266" s="69">
        <f>'Daily Prices'!D1266/'Daily Prices'!D1265-1</f>
        <v>-6.5773953359764548E-3</v>
      </c>
      <c r="E1266" s="69">
        <f>Assumptions!$C$14*C1266+Assumptions!$C$15*B1266+Assumptions!$C$16*D1266</f>
        <v>5.5522527975649001E-5</v>
      </c>
    </row>
    <row r="1267" spans="1:5" x14ac:dyDescent="0.25">
      <c r="A1267" s="63">
        <f>'Daily Prices'!A1267</f>
        <v>44083</v>
      </c>
      <c r="B1267" s="36">
        <f>'Daily Prices'!B1267/'Daily Prices'!B1266-1</f>
        <v>-5.8127564116414732E-3</v>
      </c>
      <c r="C1267" s="36">
        <f>'Daily Prices'!C1267/'Daily Prices'!C1266-1</f>
        <v>8.0730904727097652E-3</v>
      </c>
      <c r="D1267" s="36">
        <f>'Daily Prices'!D1267/'Daily Prices'!D1266-1</f>
        <v>-6.5773953359754556E-3</v>
      </c>
      <c r="E1267" s="36">
        <f>Assumptions!$C$14*C1267+Assumptions!$C$15*B1267+Assumptions!$C$16*D1267</f>
        <v>-4.8780933520117223E-4</v>
      </c>
    </row>
    <row r="1268" spans="1:5" x14ac:dyDescent="0.25">
      <c r="A1268" s="60">
        <f>'Daily Prices'!A1268</f>
        <v>44084</v>
      </c>
      <c r="B1268" s="69">
        <f>'Daily Prices'!B1268/'Daily Prices'!B1267-1</f>
        <v>1.6924159656825033E-2</v>
      </c>
      <c r="C1268" s="69">
        <f>'Daily Prices'!C1268/'Daily Prices'!C1267-1</f>
        <v>1.2771659443051364E-2</v>
      </c>
      <c r="D1268" s="69">
        <f>'Daily Prices'!D1268/'Daily Prices'!D1267-1</f>
        <v>1.5131218362788079E-2</v>
      </c>
      <c r="E1268" s="69">
        <f>Assumptions!$C$14*C1268+Assumptions!$C$15*B1268+Assumptions!$C$16*D1268</f>
        <v>1.4725277183104481E-2</v>
      </c>
    </row>
    <row r="1269" spans="1:5" x14ac:dyDescent="0.25">
      <c r="A1269" s="63">
        <f>'Daily Prices'!A1269</f>
        <v>44085</v>
      </c>
      <c r="B1269" s="36">
        <f>'Daily Prices'!B1269/'Daily Prices'!B1268-1</f>
        <v>3.6637185275512074E-4</v>
      </c>
      <c r="C1269" s="36">
        <f>'Daily Prices'!C1269/'Daily Prices'!C1268-1</f>
        <v>-1.1022390001198534E-2</v>
      </c>
      <c r="D1269" s="36">
        <f>'Daily Prices'!D1269/'Daily Prices'!D1268-1</f>
        <v>1.9164470064181316E-4</v>
      </c>
      <c r="E1269" s="36">
        <f>Assumptions!$C$14*C1269+Assumptions!$C$15*B1269+Assumptions!$C$16*D1269</f>
        <v>-4.2415510344603335E-3</v>
      </c>
    </row>
    <row r="1270" spans="1:5" x14ac:dyDescent="0.25">
      <c r="A1270" s="60">
        <f>'Daily Prices'!A1270</f>
        <v>44088</v>
      </c>
      <c r="B1270" s="69">
        <f>'Daily Prices'!B1270/'Daily Prices'!B1269-1</f>
        <v>-2.5201681656332742E-3</v>
      </c>
      <c r="C1270" s="69">
        <f>'Daily Prices'!C1270/'Daily Prices'!C1269-1</f>
        <v>5.2150538423891835E-3</v>
      </c>
      <c r="D1270" s="69">
        <f>'Daily Prices'!D1270/'Daily Prices'!D1269-1</f>
        <v>1.9164470064381156E-4</v>
      </c>
      <c r="E1270" s="69">
        <f>Assumptions!$C$14*C1270+Assumptions!$C$15*B1270+Assumptions!$C$16*D1270</f>
        <v>1.3874644974588347E-3</v>
      </c>
    </row>
    <row r="1271" spans="1:5" x14ac:dyDescent="0.25">
      <c r="A1271" s="63">
        <f>'Daily Prices'!A1271</f>
        <v>44089</v>
      </c>
      <c r="B1271" s="36">
        <f>'Daily Prices'!B1271/'Daily Prices'!B1270-1</f>
        <v>7.4237620763208945E-3</v>
      </c>
      <c r="C1271" s="36">
        <f>'Daily Prices'!C1271/'Daily Prices'!C1270-1</f>
        <v>-1.9394821198062129E-3</v>
      </c>
      <c r="D1271" s="36">
        <f>'Daily Prices'!D1271/'Daily Prices'!D1270-1</f>
        <v>1.0337686901791932E-2</v>
      </c>
      <c r="E1271" s="36">
        <f>Assumptions!$C$14*C1271+Assumptions!$C$15*B1271+Assumptions!$C$16*D1271</f>
        <v>4.5526418455113619E-3</v>
      </c>
    </row>
    <row r="1272" spans="1:5" x14ac:dyDescent="0.25">
      <c r="A1272" s="60">
        <f>'Daily Prices'!A1272</f>
        <v>44090</v>
      </c>
      <c r="B1272" s="69">
        <f>'Daily Prices'!B1272/'Daily Prices'!B1271-1</f>
        <v>6.6206762310039302E-3</v>
      </c>
      <c r="C1272" s="69">
        <f>'Daily Prices'!C1272/'Daily Prices'!C1271-1</f>
        <v>4.3425363088458457E-3</v>
      </c>
      <c r="D1272" s="69">
        <f>'Daily Prices'!D1272/'Daily Prices'!D1271-1</f>
        <v>3.7005955166793392E-3</v>
      </c>
      <c r="E1272" s="69">
        <f>Assumptions!$C$14*C1272+Assumptions!$C$15*B1272+Assumptions!$C$16*D1272</f>
        <v>4.8333960478433189E-3</v>
      </c>
    </row>
    <row r="1273" spans="1:5" x14ac:dyDescent="0.25">
      <c r="A1273" s="63">
        <f>'Daily Prices'!A1273</f>
        <v>44091</v>
      </c>
      <c r="B1273" s="36">
        <f>'Daily Prices'!B1273/'Daily Prices'!B1272-1</f>
        <v>-8.2182335377714022E-3</v>
      </c>
      <c r="C1273" s="36">
        <f>'Daily Prices'!C1273/'Daily Prices'!C1272-1</f>
        <v>-1.081873441133685E-2</v>
      </c>
      <c r="D1273" s="36">
        <f>'Daily Prices'!D1273/'Daily Prices'!D1272-1</f>
        <v>-7.1455791150993875E-3</v>
      </c>
      <c r="E1273" s="36">
        <f>Assumptions!$C$14*C1273+Assumptions!$C$15*B1273+Assumptions!$C$16*D1273</f>
        <v>-8.9366375603959769E-3</v>
      </c>
    </row>
    <row r="1274" spans="1:5" x14ac:dyDescent="0.25">
      <c r="A1274" s="60">
        <f>'Daily Prices'!A1274</f>
        <v>44092</v>
      </c>
      <c r="B1274" s="69">
        <f>'Daily Prices'!B1274/'Daily Prices'!B1273-1</f>
        <v>-3.4384431956510086E-3</v>
      </c>
      <c r="C1274" s="69">
        <f>'Daily Prices'!C1274/'Daily Prices'!C1273-1</f>
        <v>6.430399184398583E-3</v>
      </c>
      <c r="D1274" s="69">
        <f>'Daily Prices'!D1274/'Daily Prices'!D1273-1</f>
        <v>2.2219379120584914E-3</v>
      </c>
      <c r="E1274" s="69">
        <f>Assumptions!$C$14*C1274+Assumptions!$C$15*B1274+Assumptions!$C$16*D1274</f>
        <v>2.2072080886816783E-3</v>
      </c>
    </row>
    <row r="1275" spans="1:5" x14ac:dyDescent="0.25">
      <c r="A1275" s="63">
        <f>'Daily Prices'!A1275</f>
        <v>44095</v>
      </c>
      <c r="B1275" s="36">
        <f>'Daily Prices'!B1275/'Daily Prices'!B1274-1</f>
        <v>-2.0894912245384423E-2</v>
      </c>
      <c r="C1275" s="36">
        <f>'Daily Prices'!C1275/'Daily Prices'!C1274-1</f>
        <v>-2.0673829662784415E-2</v>
      </c>
      <c r="D1275" s="36">
        <f>'Daily Prices'!D1275/'Daily Prices'!D1274-1</f>
        <v>-3.0117104117146187E-2</v>
      </c>
      <c r="E1275" s="36">
        <f>Assumptions!$C$14*C1275+Assumptions!$C$15*B1275+Assumptions!$C$16*D1275</f>
        <v>-2.357313677387295E-2</v>
      </c>
    </row>
    <row r="1276" spans="1:5" x14ac:dyDescent="0.25">
      <c r="A1276" s="60">
        <f>'Daily Prices'!A1276</f>
        <v>44096</v>
      </c>
      <c r="B1276" s="69">
        <f>'Daily Prices'!B1276/'Daily Prices'!B1275-1</f>
        <v>-7.8892279410024413E-3</v>
      </c>
      <c r="C1276" s="69">
        <f>'Daily Prices'!C1276/'Daily Prices'!C1275-1</f>
        <v>-2.4057069022177524E-3</v>
      </c>
      <c r="D1276" s="69">
        <f>'Daily Prices'!D1276/'Daily Prices'!D1275-1</f>
        <v>-1.0604568711440776E-2</v>
      </c>
      <c r="E1276" s="69">
        <f>Assumptions!$C$14*C1276+Assumptions!$C$15*B1276+Assumptions!$C$16*D1276</f>
        <v>-6.5104217566200658E-3</v>
      </c>
    </row>
    <row r="1277" spans="1:5" x14ac:dyDescent="0.25">
      <c r="A1277" s="63">
        <f>'Daily Prices'!A1277</f>
        <v>44097</v>
      </c>
      <c r="B1277" s="36">
        <f>'Daily Prices'!B1277/'Daily Prices'!B1276-1</f>
        <v>-1.7400715745554685E-3</v>
      </c>
      <c r="C1277" s="36">
        <f>'Daily Prices'!C1277/'Daily Prices'!C1276-1</f>
        <v>-1.6864646801940553E-2</v>
      </c>
      <c r="D1277" s="36">
        <f>'Daily Prices'!D1277/'Daily Prices'!D1276-1</f>
        <v>-5.366693160539393E-3</v>
      </c>
      <c r="E1277" s="36">
        <f>Assumptions!$C$14*C1277+Assumptions!$C$15*B1277+Assumptions!$C$16*D1277</f>
        <v>-8.8778881413046802E-3</v>
      </c>
    </row>
    <row r="1278" spans="1:5" x14ac:dyDescent="0.25">
      <c r="A1278" s="60">
        <f>'Daily Prices'!A1278</f>
        <v>44098</v>
      </c>
      <c r="B1278" s="69">
        <f>'Daily Prices'!B1278/'Daily Prices'!B1277-1</f>
        <v>-2.9595613513919594E-2</v>
      </c>
      <c r="C1278" s="69">
        <f>'Daily Prices'!C1278/'Daily Prices'!C1277-1</f>
        <v>-3.9744009187365759E-3</v>
      </c>
      <c r="D1278" s="69">
        <f>'Daily Prices'!D1278/'Daily Prices'!D1277-1</f>
        <v>-4.097032514277954E-3</v>
      </c>
      <c r="E1278" s="69">
        <f>Assumptions!$C$14*C1278+Assumptions!$C$15*B1278+Assumptions!$C$16*D1278</f>
        <v>-1.1697554175953896E-2</v>
      </c>
    </row>
    <row r="1279" spans="1:5" x14ac:dyDescent="0.25">
      <c r="A1279" s="63">
        <f>'Daily Prices'!A1279</f>
        <v>44099</v>
      </c>
      <c r="B1279" s="36">
        <f>'Daily Prices'!B1279/'Daily Prices'!B1278-1</f>
        <v>2.2844808719250764E-2</v>
      </c>
      <c r="C1279" s="36">
        <f>'Daily Prices'!C1279/'Daily Prices'!C1278-1</f>
        <v>-9.4388228533104357E-4</v>
      </c>
      <c r="D1279" s="36">
        <f>'Daily Prices'!D1279/'Daily Prices'!D1278-1</f>
        <v>-4.0970325142763997E-3</v>
      </c>
      <c r="E1279" s="36">
        <f>Assumptions!$C$14*C1279+Assumptions!$C$15*B1279+Assumptions!$C$16*D1279</f>
        <v>5.2467799473598919E-3</v>
      </c>
    </row>
    <row r="1280" spans="1:5" x14ac:dyDescent="0.25">
      <c r="A1280" s="60">
        <f>'Daily Prices'!A1280</f>
        <v>44102</v>
      </c>
      <c r="B1280" s="69">
        <f>'Daily Prices'!B1280/'Daily Prices'!B1279-1</f>
        <v>1.585962160719312E-2</v>
      </c>
      <c r="C1280" s="69">
        <f>'Daily Prices'!C1280/'Daily Prices'!C1279-1</f>
        <v>3.4578992452527491E-3</v>
      </c>
      <c r="D1280" s="69">
        <f>'Daily Prices'!D1280/'Daily Prices'!D1279-1</f>
        <v>2.3489709489596722E-2</v>
      </c>
      <c r="E1280" s="69">
        <f>Assumptions!$C$14*C1280+Assumptions!$C$15*B1280+Assumptions!$C$16*D1280</f>
        <v>1.3187959027138051E-2</v>
      </c>
    </row>
    <row r="1281" spans="1:5" x14ac:dyDescent="0.25">
      <c r="A1281" s="63">
        <f>'Daily Prices'!A1281</f>
        <v>44103</v>
      </c>
      <c r="B1281" s="36">
        <f>'Daily Prices'!B1281/'Daily Prices'!B1280-1</f>
        <v>-2.2142282993109497E-4</v>
      </c>
      <c r="C1281" s="36">
        <f>'Daily Prices'!C1281/'Daily Prices'!C1280-1</f>
        <v>9.9924214821718316E-3</v>
      </c>
      <c r="D1281" s="36">
        <f>'Daily Prices'!D1281/'Daily Prices'!D1280-1</f>
        <v>-9.00112076211812E-3</v>
      </c>
      <c r="E1281" s="36">
        <f>Assumptions!$C$14*C1281+Assumptions!$C$15*B1281+Assumptions!$C$16*D1281</f>
        <v>1.2302055152539682E-3</v>
      </c>
    </row>
    <row r="1282" spans="1:5" x14ac:dyDescent="0.25">
      <c r="A1282" s="60">
        <f>'Daily Prices'!A1282</f>
        <v>44104</v>
      </c>
      <c r="B1282" s="69">
        <f>'Daily Prices'!B1282/'Daily Prices'!B1281-1</f>
        <v>2.4941261236208767E-3</v>
      </c>
      <c r="C1282" s="69">
        <f>'Daily Prices'!C1282/'Daily Prices'!C1281-1</f>
        <v>-1.0222285965079125E-3</v>
      </c>
      <c r="D1282" s="69">
        <f>'Daily Prices'!D1282/'Daily Prices'!D1281-1</f>
        <v>-4.3874485648651707E-3</v>
      </c>
      <c r="E1282" s="69">
        <f>Assumptions!$C$14*C1282+Assumptions!$C$15*B1282+Assumptions!$C$16*D1282</f>
        <v>-9.7688817097645346E-4</v>
      </c>
    </row>
    <row r="1283" spans="1:5" x14ac:dyDescent="0.25">
      <c r="A1283" s="63">
        <f>'Daily Prices'!A1283</f>
        <v>44105</v>
      </c>
      <c r="B1283" s="36">
        <f>'Daily Prices'!B1283/'Daily Prices'!B1282-1</f>
        <v>1.652624663332114E-2</v>
      </c>
      <c r="C1283" s="36">
        <f>'Daily Prices'!C1283/'Daily Prices'!C1282-1</f>
        <v>3.3728802619570342E-3</v>
      </c>
      <c r="D1283" s="36">
        <f>'Daily Prices'!D1283/'Daily Prices'!D1282-1</f>
        <v>-4.8176123927614611E-3</v>
      </c>
      <c r="E1283" s="36">
        <f>Assumptions!$C$14*C1283+Assumptions!$C$15*B1283+Assumptions!$C$16*D1283</f>
        <v>4.8617423769507168E-3</v>
      </c>
    </row>
    <row r="1284" spans="1:5" x14ac:dyDescent="0.25">
      <c r="A1284" s="60">
        <f>'Daily Prices'!A1284</f>
        <v>44110</v>
      </c>
      <c r="B1284" s="69">
        <f>'Daily Prices'!B1284/'Daily Prices'!B1283-1</f>
        <v>2.2676663983430156E-2</v>
      </c>
      <c r="C1284" s="69">
        <f>'Daily Prices'!C1284/'Daily Prices'!C1283-1</f>
        <v>9.0433252833042044E-3</v>
      </c>
      <c r="D1284" s="69">
        <f>'Daily Prices'!D1284/'Daily Prices'!D1283-1</f>
        <v>-4.8176123927639036E-3</v>
      </c>
      <c r="E1284" s="69">
        <f>Assumptions!$C$14*C1284+Assumptions!$C$15*B1284+Assumptions!$C$16*D1284</f>
        <v>8.9750455905215579E-3</v>
      </c>
    </row>
    <row r="1285" spans="1:5" x14ac:dyDescent="0.25">
      <c r="A1285" s="63">
        <f>'Daily Prices'!A1285</f>
        <v>44111</v>
      </c>
      <c r="B1285" s="36">
        <f>'Daily Prices'!B1285/'Daily Prices'!B1284-1</f>
        <v>7.6913027734728523E-3</v>
      </c>
      <c r="C1285" s="36">
        <f>'Daily Prices'!C1285/'Daily Prices'!C1284-1</f>
        <v>-1.6659352381212189E-2</v>
      </c>
      <c r="D1285" s="36">
        <f>'Daily Prices'!D1285/'Daily Prices'!D1284-1</f>
        <v>-4.8176123927624603E-3</v>
      </c>
      <c r="E1285" s="36">
        <f>Assumptions!$C$14*C1285+Assumptions!$C$15*B1285+Assumptions!$C$16*D1285</f>
        <v>-5.801633838271758E-3</v>
      </c>
    </row>
    <row r="1286" spans="1:5" x14ac:dyDescent="0.25">
      <c r="A1286" s="60">
        <f>'Daily Prices'!A1286</f>
        <v>44112</v>
      </c>
      <c r="B1286" s="69">
        <f>'Daily Prices'!B1286/'Daily Prices'!B1285-1</f>
        <v>7.6160480654581253E-3</v>
      </c>
      <c r="C1286" s="69">
        <f>'Daily Prices'!C1286/'Daily Prices'!C1285-1</f>
        <v>1.449291511347317E-3</v>
      </c>
      <c r="D1286" s="69">
        <f>'Daily Prices'!D1286/'Daily Prices'!D1285-1</f>
        <v>4.7295477971252664E-2</v>
      </c>
      <c r="E1286" s="69">
        <f>Assumptions!$C$14*C1286+Assumptions!$C$15*B1286+Assumptions!$C$16*D1286</f>
        <v>1.7053174415552163E-2</v>
      </c>
    </row>
    <row r="1287" spans="1:5" x14ac:dyDescent="0.25">
      <c r="A1287" s="63">
        <f>'Daily Prices'!A1287</f>
        <v>44113</v>
      </c>
      <c r="B1287" s="36">
        <f>'Daily Prices'!B1287/'Daily Prices'!B1286-1</f>
        <v>8.1333569919570525E-3</v>
      </c>
      <c r="C1287" s="36">
        <f>'Daily Prices'!C1287/'Daily Prices'!C1286-1</f>
        <v>1.4190088620590346E-2</v>
      </c>
      <c r="D1287" s="36">
        <f>'Daily Prices'!D1287/'Daily Prices'!D1286-1</f>
        <v>3.7631661688413143E-3</v>
      </c>
      <c r="E1287" s="36">
        <f>Assumptions!$C$14*C1287+Assumptions!$C$15*B1287+Assumptions!$C$16*D1287</f>
        <v>9.2449923964756497E-3</v>
      </c>
    </row>
    <row r="1288" spans="1:5" x14ac:dyDescent="0.25">
      <c r="A1288" s="60">
        <f>'Daily Prices'!A1288</f>
        <v>44116</v>
      </c>
      <c r="B1288" s="69">
        <f>'Daily Prices'!B1288/'Daily Prices'!B1287-1</f>
        <v>2.0812407166814761E-3</v>
      </c>
      <c r="C1288" s="69">
        <f>'Daily Prices'!C1288/'Daily Prices'!C1287-1</f>
        <v>6.3111176019046145E-3</v>
      </c>
      <c r="D1288" s="69">
        <f>'Daily Prices'!D1288/'Daily Prices'!D1287-1</f>
        <v>-2.8664764822660116E-3</v>
      </c>
      <c r="E1288" s="69">
        <f>Assumptions!$C$14*C1288+Assumptions!$C$15*B1288+Assumptions!$C$16*D1288</f>
        <v>2.2888763110864856E-3</v>
      </c>
    </row>
    <row r="1289" spans="1:5" x14ac:dyDescent="0.25">
      <c r="A1289" s="63">
        <f>'Daily Prices'!A1289</f>
        <v>44117</v>
      </c>
      <c r="B1289" s="36">
        <f>'Daily Prices'!B1289/'Daily Prices'!B1288-1</f>
        <v>7.8115377225085325E-4</v>
      </c>
      <c r="C1289" s="36">
        <f>'Daily Prices'!C1289/'Daily Prices'!C1288-1</f>
        <v>-1.7034576460098205E-2</v>
      </c>
      <c r="D1289" s="36">
        <f>'Daily Prices'!D1289/'Daily Prices'!D1288-1</f>
        <v>-2.8664764822676769E-3</v>
      </c>
      <c r="E1289" s="36">
        <f>Assumptions!$C$14*C1289+Assumptions!$C$15*B1289+Assumptions!$C$16*D1289</f>
        <v>-7.4394273970443299E-3</v>
      </c>
    </row>
    <row r="1290" spans="1:5" x14ac:dyDescent="0.25">
      <c r="A1290" s="60">
        <f>'Daily Prices'!A1290</f>
        <v>44118</v>
      </c>
      <c r="B1290" s="69">
        <f>'Daily Prices'!B1290/'Daily Prices'!B1289-1</f>
        <v>4.1656092440438552E-3</v>
      </c>
      <c r="C1290" s="69">
        <f>'Daily Prices'!C1290/'Daily Prices'!C1289-1</f>
        <v>7.9755470332938394E-3</v>
      </c>
      <c r="D1290" s="69">
        <f>'Daily Prices'!D1290/'Daily Prices'!D1289-1</f>
        <v>2.3956222464693866E-4</v>
      </c>
      <c r="E1290" s="69">
        <f>Assumptions!$C$14*C1290+Assumptions!$C$15*B1290+Assumptions!$C$16*D1290</f>
        <v>4.5117702539247745E-3</v>
      </c>
    </row>
    <row r="1291" spans="1:5" x14ac:dyDescent="0.25">
      <c r="A1291" s="63">
        <f>'Daily Prices'!A1291</f>
        <v>44119</v>
      </c>
      <c r="B1291" s="36">
        <f>'Daily Prices'!B1291/'Daily Prices'!B1290-1</f>
        <v>-2.6138909084847617E-2</v>
      </c>
      <c r="C1291" s="36">
        <f>'Daily Prices'!C1291/'Daily Prices'!C1290-1</f>
        <v>-7.3584129275304777E-3</v>
      </c>
      <c r="D1291" s="36">
        <f>'Daily Prices'!D1291/'Daily Prices'!D1290-1</f>
        <v>-2.3691294654940798E-2</v>
      </c>
      <c r="E1291" s="36">
        <f>Assumptions!$C$14*C1291+Assumptions!$C$15*B1291+Assumptions!$C$16*D1291</f>
        <v>-1.7892426292948713E-2</v>
      </c>
    </row>
    <row r="1292" spans="1:5" x14ac:dyDescent="0.25">
      <c r="A1292" s="60">
        <f>'Daily Prices'!A1292</f>
        <v>44120</v>
      </c>
      <c r="B1292" s="69">
        <f>'Daily Prices'!B1292/'Daily Prices'!B1291-1</f>
        <v>6.4077570685561192E-3</v>
      </c>
      <c r="C1292" s="69">
        <f>'Daily Prices'!C1292/'Daily Prices'!C1291-1</f>
        <v>6.9780557336054372E-3</v>
      </c>
      <c r="D1292" s="69">
        <f>'Daily Prices'!D1292/'Daily Prices'!D1291-1</f>
        <v>1.2126375075821372E-2</v>
      </c>
      <c r="E1292" s="69">
        <f>Assumptions!$C$14*C1292+Assumptions!$C$15*B1292+Assumptions!$C$16*D1292</f>
        <v>8.3514619367554208E-3</v>
      </c>
    </row>
    <row r="1293" spans="1:5" x14ac:dyDescent="0.25">
      <c r="A1293" s="63">
        <f>'Daily Prices'!A1293</f>
        <v>44123</v>
      </c>
      <c r="B1293" s="36">
        <f>'Daily Prices'!B1293/'Daily Prices'!B1292-1</f>
        <v>1.1220274226683369E-2</v>
      </c>
      <c r="C1293" s="36">
        <f>'Daily Prices'!C1293/'Daily Prices'!C1292-1</f>
        <v>-8.2139360422417429E-4</v>
      </c>
      <c r="D1293" s="36">
        <f>'Daily Prices'!D1293/'Daily Prices'!D1292-1</f>
        <v>1.6584601388524689E-2</v>
      </c>
      <c r="E1293" s="36">
        <f>Assumptions!$C$14*C1293+Assumptions!$C$15*B1293+Assumptions!$C$16*D1293</f>
        <v>8.0129052428727469E-3</v>
      </c>
    </row>
    <row r="1294" spans="1:5" x14ac:dyDescent="0.25">
      <c r="A1294" s="60">
        <f>'Daily Prices'!A1294</f>
        <v>44124</v>
      </c>
      <c r="B1294" s="69">
        <f>'Daily Prices'!B1294/'Daily Prices'!B1293-1</f>
        <v>2.7891550173626545E-3</v>
      </c>
      <c r="C1294" s="69">
        <f>'Daily Prices'!C1294/'Daily Prices'!C1293-1</f>
        <v>-2.1554357558659643E-3</v>
      </c>
      <c r="D1294" s="69">
        <f>'Daily Prices'!D1294/'Daily Prices'!D1293-1</f>
        <v>1.3064295932396774E-5</v>
      </c>
      <c r="E1294" s="69">
        <f>Assumptions!$C$14*C1294+Assumptions!$C$15*B1294+Assumptions!$C$16*D1294</f>
        <v>-2.1508508357870371E-5</v>
      </c>
    </row>
    <row r="1295" spans="1:5" x14ac:dyDescent="0.25">
      <c r="A1295" s="63">
        <f>'Daily Prices'!A1295</f>
        <v>44125</v>
      </c>
      <c r="B1295" s="36">
        <f>'Daily Prices'!B1295/'Daily Prices'!B1294-1</f>
        <v>4.0188070501525619E-3</v>
      </c>
      <c r="C1295" s="36">
        <f>'Daily Prices'!C1295/'Daily Prices'!C1294-1</f>
        <v>1.5129818793620853E-2</v>
      </c>
      <c r="D1295" s="36">
        <f>'Daily Prices'!D1295/'Daily Prices'!D1294-1</f>
        <v>9.2134743387919382E-3</v>
      </c>
      <c r="E1295" s="36">
        <f>Assumptions!$C$14*C1295+Assumptions!$C$15*B1295+Assumptions!$C$16*D1295</f>
        <v>1.0021611934131692E-2</v>
      </c>
    </row>
    <row r="1296" spans="1:5" x14ac:dyDescent="0.25">
      <c r="A1296" s="60">
        <f>'Daily Prices'!A1296</f>
        <v>44126</v>
      </c>
      <c r="B1296" s="69">
        <f>'Daily Prices'!B1296/'Daily Prices'!B1295-1</f>
        <v>-3.6558544399027948E-3</v>
      </c>
      <c r="C1296" s="69">
        <f>'Daily Prices'!C1296/'Daily Prices'!C1295-1</f>
        <v>-1.0996641723843403E-2</v>
      </c>
      <c r="D1296" s="69">
        <f>'Daily Prices'!D1296/'Daily Prices'!D1295-1</f>
        <v>1.3495014611508704E-3</v>
      </c>
      <c r="E1296" s="69">
        <f>Assumptions!$C$14*C1296+Assumptions!$C$15*B1296+Assumptions!$C$16*D1296</f>
        <v>-5.0905625831629379E-3</v>
      </c>
    </row>
    <row r="1297" spans="1:5" x14ac:dyDescent="0.25">
      <c r="A1297" s="63">
        <f>'Daily Prices'!A1297</f>
        <v>44127</v>
      </c>
      <c r="B1297" s="36">
        <f>'Daily Prices'!B1297/'Daily Prices'!B1296-1</f>
        <v>3.1315268393867779E-3</v>
      </c>
      <c r="C1297" s="36">
        <f>'Daily Prices'!C1297/'Daily Prices'!C1296-1</f>
        <v>3.840153083390474E-3</v>
      </c>
      <c r="D1297" s="36">
        <f>'Daily Prices'!D1297/'Daily Prices'!D1296-1</f>
        <v>5.709068579923704E-3</v>
      </c>
      <c r="E1297" s="36">
        <f>Assumptions!$C$14*C1297+Assumptions!$C$15*B1297+Assumptions!$C$16*D1297</f>
        <v>4.188239859149334E-3</v>
      </c>
    </row>
    <row r="1298" spans="1:5" x14ac:dyDescent="0.25">
      <c r="A1298" s="60">
        <f>'Daily Prices'!A1298</f>
        <v>44130</v>
      </c>
      <c r="B1298" s="69">
        <f>'Daily Prices'!B1298/'Daily Prices'!B1297-1</f>
        <v>-1.3272541814651428E-2</v>
      </c>
      <c r="C1298" s="69">
        <f>'Daily Prices'!C1298/'Daily Prices'!C1297-1</f>
        <v>-1.0906925976238435E-3</v>
      </c>
      <c r="D1298" s="69">
        <f>'Daily Prices'!D1298/'Daily Prices'!D1297-1</f>
        <v>-1.5892398931187657E-2</v>
      </c>
      <c r="E1298" s="69">
        <f>Assumptions!$C$14*C1298+Assumptions!$C$15*B1298+Assumptions!$C$16*D1298</f>
        <v>-9.1857592628012633E-3</v>
      </c>
    </row>
    <row r="1299" spans="1:5" x14ac:dyDescent="0.25">
      <c r="A1299" s="63">
        <f>'Daily Prices'!A1299</f>
        <v>44131</v>
      </c>
      <c r="B1299" s="36">
        <f>'Daily Prices'!B1299/'Daily Prices'!B1298-1</f>
        <v>9.3808770596952584E-3</v>
      </c>
      <c r="C1299" s="36">
        <f>'Daily Prices'!C1299/'Daily Prices'!C1298-1</f>
        <v>6.2278380300706537E-4</v>
      </c>
      <c r="D1299" s="36">
        <f>'Daily Prices'!D1299/'Daily Prices'!D1298-1</f>
        <v>6.0818113838447818E-3</v>
      </c>
      <c r="E1299" s="36">
        <f>Assumptions!$C$14*C1299+Assumptions!$C$15*B1299+Assumptions!$C$16*D1299</f>
        <v>4.8879200542648379E-3</v>
      </c>
    </row>
    <row r="1300" spans="1:5" x14ac:dyDescent="0.25">
      <c r="A1300" s="60">
        <f>'Daily Prices'!A1300</f>
        <v>44132</v>
      </c>
      <c r="B1300" s="69">
        <f>'Daily Prices'!B1300/'Daily Prices'!B1299-1</f>
        <v>-1.4797851049180522E-2</v>
      </c>
      <c r="C1300" s="69">
        <f>'Daily Prices'!C1300/'Daily Prices'!C1299-1</f>
        <v>-1.2324796719499376E-2</v>
      </c>
      <c r="D1300" s="69">
        <f>'Daily Prices'!D1300/'Daily Prices'!D1299-1</f>
        <v>-1.3006992780023596E-2</v>
      </c>
      <c r="E1300" s="69">
        <f>Assumptions!$C$14*C1300+Assumptions!$C$15*B1300+Assumptions!$C$16*D1300</f>
        <v>-1.3271371836560986E-2</v>
      </c>
    </row>
    <row r="1301" spans="1:5" x14ac:dyDescent="0.25">
      <c r="A1301" s="63">
        <f>'Daily Prices'!A1301</f>
        <v>44133</v>
      </c>
      <c r="B1301" s="36">
        <f>'Daily Prices'!B1301/'Daily Prices'!B1300-1</f>
        <v>-4.3236313593901787E-3</v>
      </c>
      <c r="C1301" s="36">
        <f>'Daily Prices'!C1301/'Daily Prices'!C1300-1</f>
        <v>2.6198775761903104E-3</v>
      </c>
      <c r="D1301" s="36">
        <f>'Daily Prices'!D1301/'Daily Prices'!D1300-1</f>
        <v>-6.330237819635931E-3</v>
      </c>
      <c r="E1301" s="36">
        <f>Assumptions!$C$14*C1301+Assumptions!$C$15*B1301+Assumptions!$C$16*D1301</f>
        <v>-2.1482097232317088E-3</v>
      </c>
    </row>
    <row r="1302" spans="1:5" x14ac:dyDescent="0.25">
      <c r="A1302" s="60">
        <f>'Daily Prices'!A1302</f>
        <v>44134</v>
      </c>
      <c r="B1302" s="69">
        <f>'Daily Prices'!B1302/'Daily Prices'!B1301-1</f>
        <v>-3.4158619466487794E-3</v>
      </c>
      <c r="C1302" s="69">
        <f>'Daily Prices'!C1302/'Daily Prices'!C1301-1</f>
        <v>8.8128820733315294E-3</v>
      </c>
      <c r="D1302" s="69">
        <f>'Daily Prices'!D1302/'Daily Prices'!D1301-1</f>
        <v>9.646855588392178E-4</v>
      </c>
      <c r="E1302" s="69">
        <f>Assumptions!$C$14*C1302+Assumptions!$C$15*B1302+Assumptions!$C$16*D1302</f>
        <v>2.7897999129897432E-3</v>
      </c>
    </row>
    <row r="1303" spans="1:5" x14ac:dyDescent="0.25">
      <c r="A1303" s="63">
        <f>'Daily Prices'!A1303</f>
        <v>44137</v>
      </c>
      <c r="B1303" s="36">
        <f>'Daily Prices'!B1303/'Daily Prices'!B1302-1</f>
        <v>3.6227027417279345E-3</v>
      </c>
      <c r="C1303" s="36">
        <f>'Daily Prices'!C1303/'Daily Prices'!C1302-1</f>
        <v>3.207245647959045E-3</v>
      </c>
      <c r="D1303" s="36">
        <f>'Daily Prices'!D1303/'Daily Prices'!D1302-1</f>
        <v>1.8139725502687165E-2</v>
      </c>
      <c r="E1303" s="36">
        <f>Assumptions!$C$14*C1303+Assumptions!$C$15*B1303+Assumptions!$C$16*D1303</f>
        <v>7.8116267325081482E-3</v>
      </c>
    </row>
    <row r="1304" spans="1:5" x14ac:dyDescent="0.25">
      <c r="A1304" s="60">
        <f>'Daily Prices'!A1304</f>
        <v>44138</v>
      </c>
      <c r="B1304" s="69">
        <f>'Daily Prices'!B1304/'Daily Prices'!B1303-1</f>
        <v>1.2665509319229162E-2</v>
      </c>
      <c r="C1304" s="69">
        <f>'Daily Prices'!C1304/'Daily Prices'!C1303-1</f>
        <v>1.1938192622148902E-2</v>
      </c>
      <c r="D1304" s="69">
        <f>'Daily Prices'!D1304/'Daily Prices'!D1303-1</f>
        <v>1.8139725502686943E-2</v>
      </c>
      <c r="E1304" s="69">
        <f>Assumptions!$C$14*C1304+Assumptions!$C$15*B1304+Assumptions!$C$16*D1304</f>
        <v>1.4016847495434394E-2</v>
      </c>
    </row>
    <row r="1305" spans="1:5" x14ac:dyDescent="0.25">
      <c r="A1305" s="63">
        <f>'Daily Prices'!A1305</f>
        <v>44140</v>
      </c>
      <c r="B1305" s="36">
        <f>'Daily Prices'!B1305/'Daily Prices'!B1304-1</f>
        <v>2.6800787757323308E-2</v>
      </c>
      <c r="C1305" s="36">
        <f>'Daily Prices'!C1305/'Daily Prices'!C1304-1</f>
        <v>6.1407910906416951E-3</v>
      </c>
      <c r="D1305" s="36">
        <f>'Daily Prices'!D1305/'Daily Prices'!D1304-1</f>
        <v>1.8139725502686943E-2</v>
      </c>
      <c r="E1305" s="36">
        <f>Assumptions!$C$14*C1305+Assumptions!$C$15*B1305+Assumptions!$C$16*D1305</f>
        <v>1.5938470414259755E-2</v>
      </c>
    </row>
    <row r="1306" spans="1:5" x14ac:dyDescent="0.25">
      <c r="A1306" s="60">
        <f>'Daily Prices'!A1306</f>
        <v>44141</v>
      </c>
      <c r="B1306" s="69">
        <f>'Daily Prices'!B1306/'Daily Prices'!B1305-1</f>
        <v>1.337440396940881E-2</v>
      </c>
      <c r="C1306" s="69">
        <f>'Daily Prices'!C1306/'Daily Prices'!C1305-1</f>
        <v>1.3341731202607399E-3</v>
      </c>
      <c r="D1306" s="69">
        <f>'Daily Prices'!D1306/'Daily Prices'!D1305-1</f>
        <v>1.8139725502686721E-2</v>
      </c>
      <c r="E1306" s="69">
        <f>Assumptions!$C$14*C1306+Assumptions!$C$15*B1306+Assumptions!$C$16*D1306</f>
        <v>9.9879080897329539E-3</v>
      </c>
    </row>
    <row r="1307" spans="1:5" x14ac:dyDescent="0.25">
      <c r="A1307" s="63">
        <f>'Daily Prices'!A1307</f>
        <v>44144</v>
      </c>
      <c r="B1307" s="36">
        <f>'Daily Prices'!B1307/'Daily Prices'!B1306-1</f>
        <v>1.6813524722233186E-2</v>
      </c>
      <c r="C1307" s="36">
        <f>'Daily Prices'!C1307/'Daily Prices'!C1306-1</f>
        <v>-3.6687336628656864E-2</v>
      </c>
      <c r="D1307" s="36">
        <f>'Daily Prices'!D1307/'Daily Prices'!D1306-1</f>
        <v>1.8139725502686499E-2</v>
      </c>
      <c r="E1307" s="36">
        <f>Assumptions!$C$14*C1307+Assumptions!$C$15*B1307+Assumptions!$C$16*D1307</f>
        <v>-4.1889595839868397E-3</v>
      </c>
    </row>
    <row r="1308" spans="1:5" x14ac:dyDescent="0.25">
      <c r="A1308" s="60">
        <f>'Daily Prices'!A1308</f>
        <v>44146</v>
      </c>
      <c r="B1308" s="69">
        <f>'Daily Prices'!B1308/'Daily Prices'!B1307-1</f>
        <v>2.3387326418518706E-2</v>
      </c>
      <c r="C1308" s="69">
        <f>'Daily Prices'!C1308/'Daily Prices'!C1307-1</f>
        <v>2.255121349708844E-3</v>
      </c>
      <c r="D1308" s="69">
        <f>'Daily Prices'!D1308/'Daily Prices'!D1307-1</f>
        <v>1.8139725502687165E-2</v>
      </c>
      <c r="E1308" s="69">
        <f>Assumptions!$C$14*C1308+Assumptions!$C$15*B1308+Assumptions!$C$16*D1308</f>
        <v>1.3360164116245299E-2</v>
      </c>
    </row>
    <row r="1309" spans="1:5" x14ac:dyDescent="0.25">
      <c r="A1309" s="63">
        <f>'Daily Prices'!A1309</f>
        <v>44147</v>
      </c>
      <c r="B1309" s="36">
        <f>'Daily Prices'!B1309/'Daily Prices'!B1308-1</f>
        <v>-5.4246407792689633E-3</v>
      </c>
      <c r="C1309" s="36">
        <f>'Daily Prices'!C1309/'Daily Prices'!C1308-1</f>
        <v>9.1424626845111323E-3</v>
      </c>
      <c r="D1309" s="36">
        <f>'Daily Prices'!D1309/'Daily Prices'!D1308-1</f>
        <v>5.9493479896799428E-4</v>
      </c>
      <c r="E1309" s="36">
        <f>Assumptions!$C$14*C1309+Assumptions!$C$15*B1309+Assumptions!$C$16*D1309</f>
        <v>2.2080732797141625E-3</v>
      </c>
    </row>
    <row r="1310" spans="1:5" x14ac:dyDescent="0.25">
      <c r="A1310" s="60">
        <f>'Daily Prices'!A1310</f>
        <v>44148</v>
      </c>
      <c r="B1310" s="69">
        <f>'Daily Prices'!B1310/'Daily Prices'!B1309-1</f>
        <v>1.9791411758924848E-3</v>
      </c>
      <c r="C1310" s="69">
        <f>'Daily Prices'!C1310/'Daily Prices'!C1309-1</f>
        <v>7.5873730760951386E-3</v>
      </c>
      <c r="D1310" s="69">
        <f>'Daily Prices'!D1310/'Daily Prices'!D1309-1</f>
        <v>5.9493479896932655E-4</v>
      </c>
      <c r="E1310" s="69">
        <f>Assumptions!$C$14*C1310+Assumptions!$C$15*B1310+Assumptions!$C$16*D1310</f>
        <v>3.8071720228965993E-3</v>
      </c>
    </row>
    <row r="1311" spans="1:5" x14ac:dyDescent="0.25">
      <c r="A1311" s="63">
        <f>'Daily Prices'!A1311</f>
        <v>44152</v>
      </c>
      <c r="B1311" s="36">
        <f>'Daily Prices'!B1311/'Daily Prices'!B1310-1</f>
        <v>1.1732845337568687E-2</v>
      </c>
      <c r="C1311" s="36">
        <f>'Daily Prices'!C1311/'Daily Prices'!C1310-1</f>
        <v>-2.3992004793721433E-3</v>
      </c>
      <c r="D1311" s="36">
        <f>'Daily Prices'!D1311/'Daily Prices'!D1310-1</f>
        <v>1.2909394107837535E-2</v>
      </c>
      <c r="E1311" s="36">
        <f>Assumptions!$C$14*C1311+Assumptions!$C$15*B1311+Assumptions!$C$16*D1311</f>
        <v>6.4329916418730086E-3</v>
      </c>
    </row>
    <row r="1312" spans="1:5" x14ac:dyDescent="0.25">
      <c r="A1312" s="60">
        <f>'Daily Prices'!A1312</f>
        <v>44153</v>
      </c>
      <c r="B1312" s="69">
        <f>'Daily Prices'!B1312/'Daily Prices'!B1311-1</f>
        <v>5.1723773118883543E-3</v>
      </c>
      <c r="C1312" s="69">
        <f>'Daily Prices'!C1312/'Daily Prices'!C1311-1</f>
        <v>-1.0704974354947661E-2</v>
      </c>
      <c r="D1312" s="69">
        <f>'Daily Prices'!D1312/'Daily Prices'!D1311-1</f>
        <v>8.0209677844218508E-3</v>
      </c>
      <c r="E1312" s="69">
        <f>Assumptions!$C$14*C1312+Assumptions!$C$15*B1312+Assumptions!$C$16*D1312</f>
        <v>-3.2398621308600247E-4</v>
      </c>
    </row>
    <row r="1313" spans="1:5" x14ac:dyDescent="0.25">
      <c r="A1313" s="63">
        <f>'Daily Prices'!A1313</f>
        <v>44154</v>
      </c>
      <c r="B1313" s="36">
        <f>'Daily Prices'!B1313/'Daily Prices'!B1312-1</f>
        <v>-1.3130134529046544E-2</v>
      </c>
      <c r="C1313" s="36">
        <f>'Daily Prices'!C1313/'Daily Prices'!C1312-1</f>
        <v>-1.0227818804404154E-2</v>
      </c>
      <c r="D1313" s="36">
        <f>'Daily Prices'!D1313/'Daily Prices'!D1312-1</f>
        <v>-1.1673671450244338E-2</v>
      </c>
      <c r="E1313" s="36">
        <f>Assumptions!$C$14*C1313+Assumptions!$C$15*B1313+Assumptions!$C$16*D1313</f>
        <v>-1.1532269315548925E-2</v>
      </c>
    </row>
    <row r="1314" spans="1:5" x14ac:dyDescent="0.25">
      <c r="A1314" s="60">
        <f>'Daily Prices'!A1314</f>
        <v>44155</v>
      </c>
      <c r="B1314" s="69">
        <f>'Daily Prices'!B1314/'Daily Prices'!B1313-1</f>
        <v>6.4745472243552538E-3</v>
      </c>
      <c r="C1314" s="69">
        <f>'Daily Prices'!C1314/'Daily Prices'!C1313-1</f>
        <v>9.8115300623300428E-3</v>
      </c>
      <c r="D1314" s="69">
        <f>'Daily Prices'!D1314/'Daily Prices'!D1313-1</f>
        <v>4.1026831224459936E-3</v>
      </c>
      <c r="E1314" s="69">
        <f>Assumptions!$C$14*C1314+Assumptions!$C$15*B1314+Assumptions!$C$16*D1314</f>
        <v>7.097781128972391E-3</v>
      </c>
    </row>
    <row r="1315" spans="1:5" x14ac:dyDescent="0.25">
      <c r="A1315" s="63">
        <f>'Daily Prices'!A1315</f>
        <v>44158</v>
      </c>
      <c r="B1315" s="36">
        <f>'Daily Prices'!B1315/'Daily Prices'!B1314-1</f>
        <v>4.441431330435508E-3</v>
      </c>
      <c r="C1315" s="36">
        <f>'Daily Prices'!C1315/'Daily Prices'!C1314-1</f>
        <v>-1.7519140137151612E-2</v>
      </c>
      <c r="D1315" s="36">
        <f>'Daily Prices'!D1315/'Daily Prices'!D1314-1</f>
        <v>4.2907279023123301E-3</v>
      </c>
      <c r="E1315" s="36">
        <f>Assumptions!$C$14*C1315+Assumptions!$C$15*B1315+Assumptions!$C$16*D1315</f>
        <v>-4.3880082850362937E-3</v>
      </c>
    </row>
    <row r="1316" spans="1:5" x14ac:dyDescent="0.25">
      <c r="A1316" s="60">
        <f>'Daily Prices'!A1316</f>
        <v>44159</v>
      </c>
      <c r="B1316" s="69">
        <f>'Daily Prices'!B1316/'Daily Prices'!B1315-1</f>
        <v>1.0115672179349167E-2</v>
      </c>
      <c r="C1316" s="69">
        <f>'Daily Prices'!C1316/'Daily Prices'!C1315-1</f>
        <v>-2.4300085778790281E-2</v>
      </c>
      <c r="D1316" s="69">
        <f>'Daily Prices'!D1316/'Daily Prices'!D1315-1</f>
        <v>1.07880553532409E-2</v>
      </c>
      <c r="E1316" s="69">
        <f>Assumptions!$C$14*C1316+Assumptions!$C$15*B1316+Assumptions!$C$16*D1316</f>
        <v>-3.4489160517390941E-3</v>
      </c>
    </row>
    <row r="1317" spans="1:5" x14ac:dyDescent="0.25">
      <c r="A1317" s="63">
        <f>'Daily Prices'!A1317</f>
        <v>44160</v>
      </c>
      <c r="B1317" s="36">
        <f>'Daily Prices'!B1317/'Daily Prices'!B1316-1</f>
        <v>-1.5608105649616677E-2</v>
      </c>
      <c r="C1317" s="36">
        <f>'Daily Prices'!C1317/'Daily Prices'!C1316-1</f>
        <v>1.6046238138640589E-3</v>
      </c>
      <c r="D1317" s="36">
        <f>'Daily Prices'!D1317/'Daily Prices'!D1316-1</f>
        <v>-7.927586733649794E-3</v>
      </c>
      <c r="E1317" s="36">
        <f>Assumptions!$C$14*C1317+Assumptions!$C$15*B1317+Assumptions!$C$16*D1317</f>
        <v>-6.4188581894343176E-3</v>
      </c>
    </row>
    <row r="1318" spans="1:5" x14ac:dyDescent="0.25">
      <c r="A1318" s="60">
        <f>'Daily Prices'!A1318</f>
        <v>44161</v>
      </c>
      <c r="B1318" s="69">
        <f>'Daily Prices'!B1318/'Daily Prices'!B1317-1</f>
        <v>9.848476205904344E-3</v>
      </c>
      <c r="C1318" s="69">
        <f>'Daily Prices'!C1318/'Daily Prices'!C1317-1</f>
        <v>-4.4733722348933025E-4</v>
      </c>
      <c r="D1318" s="69">
        <f>'Daily Prices'!D1318/'Daily Prices'!D1317-1</f>
        <v>1.0258496088785041E-2</v>
      </c>
      <c r="E1318" s="69">
        <f>Assumptions!$C$14*C1318+Assumptions!$C$15*B1318+Assumptions!$C$16*D1318</f>
        <v>5.853156799011083E-3</v>
      </c>
    </row>
    <row r="1319" spans="1:5" x14ac:dyDescent="0.25">
      <c r="A1319" s="63">
        <f>'Daily Prices'!A1319</f>
        <v>44162</v>
      </c>
      <c r="B1319" s="36">
        <f>'Daily Prices'!B1319/'Daily Prices'!B1318-1</f>
        <v>-2.4857805310197767E-3</v>
      </c>
      <c r="C1319" s="36">
        <f>'Daily Prices'!C1319/'Daily Prices'!C1318-1</f>
        <v>-1.3177357559467917E-2</v>
      </c>
      <c r="D1319" s="36">
        <f>'Daily Prices'!D1319/'Daily Prices'!D1318-1</f>
        <v>-4.1051552410107384E-3</v>
      </c>
      <c r="E1319" s="36">
        <f>Assumptions!$C$14*C1319+Assumptions!$C$15*B1319+Assumptions!$C$16*D1319</f>
        <v>-7.2482237553963208E-3</v>
      </c>
    </row>
    <row r="1320" spans="1:5" x14ac:dyDescent="0.25">
      <c r="A1320" s="60">
        <f>'Daily Prices'!A1320</f>
        <v>44167</v>
      </c>
      <c r="B1320" s="69">
        <f>'Daily Prices'!B1320/'Daily Prices'!B1319-1</f>
        <v>1.0607541791884501E-2</v>
      </c>
      <c r="C1320" s="69">
        <f>'Daily Prices'!C1320/'Daily Prices'!C1319-1</f>
        <v>2.0567381811912977E-2</v>
      </c>
      <c r="D1320" s="69">
        <f>'Daily Prices'!D1320/'Daily Prices'!D1319-1</f>
        <v>1.3784052254364632E-2</v>
      </c>
      <c r="E1320" s="69">
        <f>Assumptions!$C$14*C1320+Assumptions!$C$15*B1320+Assumptions!$C$16*D1320</f>
        <v>1.5544430938639931E-2</v>
      </c>
    </row>
    <row r="1321" spans="1:5" x14ac:dyDescent="0.25">
      <c r="A1321" s="63">
        <f>'Daily Prices'!A1321</f>
        <v>44168</v>
      </c>
      <c r="B1321" s="36">
        <f>'Daily Prices'!B1321/'Daily Prices'!B1320-1</f>
        <v>3.2744602855716565E-4</v>
      </c>
      <c r="C1321" s="36">
        <f>'Daily Prices'!C1321/'Daily Prices'!C1320-1</f>
        <v>7.0377190184449656E-3</v>
      </c>
      <c r="D1321" s="36">
        <f>'Daily Prices'!D1321/'Daily Prices'!D1320-1</f>
        <v>1.1111488601474928E-2</v>
      </c>
      <c r="E1321" s="36">
        <f>Assumptions!$C$14*C1321+Assumptions!$C$15*B1321+Assumptions!$C$16*D1321</f>
        <v>6.2467679963876142E-3</v>
      </c>
    </row>
    <row r="1322" spans="1:5" x14ac:dyDescent="0.25">
      <c r="A1322" s="60">
        <f>'Daily Prices'!A1322</f>
        <v>44173</v>
      </c>
      <c r="B1322" s="69">
        <f>'Daily Prices'!B1322/'Daily Prices'!B1321-1</f>
        <v>2.1864263045102694E-2</v>
      </c>
      <c r="C1322" s="69">
        <f>'Daily Prices'!C1322/'Daily Prices'!C1321-1</f>
        <v>1.7428143494188753E-2</v>
      </c>
      <c r="D1322" s="69">
        <f>'Daily Prices'!D1322/'Daily Prices'!D1321-1</f>
        <v>1.111148860147515E-2</v>
      </c>
      <c r="E1322" s="69">
        <f>Assumptions!$C$14*C1322+Assumptions!$C$15*B1322+Assumptions!$C$16*D1322</f>
        <v>1.6863982891648855E-2</v>
      </c>
    </row>
    <row r="1323" spans="1:5" x14ac:dyDescent="0.25">
      <c r="A1323" s="63">
        <f>'Daily Prices'!A1323</f>
        <v>44175</v>
      </c>
      <c r="B1323" s="36">
        <f>'Daily Prices'!B1323/'Daily Prices'!B1322-1</f>
        <v>7.7040447056919703E-3</v>
      </c>
      <c r="C1323" s="36">
        <f>'Daily Prices'!C1323/'Daily Prices'!C1322-1</f>
        <v>-1.1932063534724535E-2</v>
      </c>
      <c r="D1323" s="36">
        <f>'Daily Prices'!D1323/'Daily Prices'!D1322-1</f>
        <v>1.1111488601475372E-2</v>
      </c>
      <c r="E1323" s="36">
        <f>Assumptions!$C$14*C1323+Assumptions!$C$15*B1323+Assumptions!$C$16*D1323</f>
        <v>8.7183457826038807E-4</v>
      </c>
    </row>
    <row r="1324" spans="1:5" x14ac:dyDescent="0.25">
      <c r="A1324" s="60">
        <f>'Daily Prices'!A1324</f>
        <v>44176</v>
      </c>
      <c r="B1324" s="69">
        <f>'Daily Prices'!B1324/'Daily Prices'!B1323-1</f>
        <v>3.0272054670292814E-3</v>
      </c>
      <c r="C1324" s="69">
        <f>'Daily Prices'!C1324/'Daily Prices'!C1323-1</f>
        <v>-1.4704841276577119E-3</v>
      </c>
      <c r="D1324" s="69">
        <f>'Daily Prices'!D1324/'Daily Prices'!D1323-1</f>
        <v>1.1111488601473596E-2</v>
      </c>
      <c r="E1324" s="69">
        <f>Assumptions!$C$14*C1324+Assumptions!$C$15*B1324+Assumptions!$C$16*D1324</f>
        <v>3.6534145694877783E-3</v>
      </c>
    </row>
    <row r="1325" spans="1:5" x14ac:dyDescent="0.25">
      <c r="A1325" s="63">
        <f>'Daily Prices'!A1325</f>
        <v>44179</v>
      </c>
      <c r="B1325" s="36">
        <f>'Daily Prices'!B1325/'Daily Prices'!B1324-1</f>
        <v>3.3503973295738732E-3</v>
      </c>
      <c r="C1325" s="36">
        <f>'Daily Prices'!C1325/'Daily Prices'!C1324-1</f>
        <v>-6.8407568283899156E-3</v>
      </c>
      <c r="D1325" s="36">
        <f>'Daily Prices'!D1325/'Daily Prices'!D1324-1</f>
        <v>1.1111488601474706E-2</v>
      </c>
      <c r="E1325" s="36">
        <f>Assumptions!$C$14*C1325+Assumptions!$C$15*B1325+Assumptions!$C$16*D1325</f>
        <v>1.6022630479586072E-3</v>
      </c>
    </row>
    <row r="1326" spans="1:5" x14ac:dyDescent="0.25">
      <c r="A1326" s="60">
        <f>'Daily Prices'!A1326</f>
        <v>44180</v>
      </c>
      <c r="B1326" s="69">
        <f>'Daily Prices'!B1326/'Daily Prices'!B1325-1</f>
        <v>2.0993024089444035E-4</v>
      </c>
      <c r="C1326" s="69">
        <f>'Daily Prices'!C1326/'Daily Prices'!C1325-1</f>
        <v>8.5912746861005473E-3</v>
      </c>
      <c r="D1326" s="69">
        <f>'Daily Prices'!D1326/'Daily Prices'!D1325-1</f>
        <v>1.1111488601474484E-2</v>
      </c>
      <c r="E1326" s="69">
        <f>Assumptions!$C$14*C1326+Assumptions!$C$15*B1326+Assumptions!$C$16*D1326</f>
        <v>6.8329355271508959E-3</v>
      </c>
    </row>
    <row r="1327" spans="1:5" x14ac:dyDescent="0.25">
      <c r="A1327" s="63">
        <f>'Daily Prices'!A1327</f>
        <v>44181</v>
      </c>
      <c r="B1327" s="36">
        <f>'Daily Prices'!B1327/'Daily Prices'!B1326-1</f>
        <v>8.7173014732886411E-3</v>
      </c>
      <c r="C1327" s="36">
        <f>'Daily Prices'!C1327/'Daily Prices'!C1326-1</f>
        <v>2.2745147556084699E-3</v>
      </c>
      <c r="D1327" s="36">
        <f>'Daily Prices'!D1327/'Daily Prices'!D1326-1</f>
        <v>4.0344346393599295E-3</v>
      </c>
      <c r="E1327" s="36">
        <f>Assumptions!$C$14*C1327+Assumptions!$C$15*B1327+Assumptions!$C$16*D1327</f>
        <v>4.7353267360379595E-3</v>
      </c>
    </row>
    <row r="1328" spans="1:5" x14ac:dyDescent="0.25">
      <c r="A1328" s="60">
        <f>'Daily Prices'!A1328</f>
        <v>44182</v>
      </c>
      <c r="B1328" s="69">
        <f>'Daily Prices'!B1328/'Daily Prices'!B1327-1</f>
        <v>4.7974498172778102E-3</v>
      </c>
      <c r="C1328" s="69">
        <f>'Daily Prices'!C1328/'Daily Prices'!C1327-1</f>
        <v>1.9446611355079524E-2</v>
      </c>
      <c r="D1328" s="69">
        <f>'Daily Prices'!D1328/'Daily Prices'!D1327-1</f>
        <v>-3.2496236649064425E-3</v>
      </c>
      <c r="E1328" s="69">
        <f>Assumptions!$C$14*C1328+Assumptions!$C$15*B1328+Assumptions!$C$16*D1328</f>
        <v>8.2429923877432188E-3</v>
      </c>
    </row>
    <row r="1329" spans="1:5" x14ac:dyDescent="0.25">
      <c r="A1329" s="63">
        <f>'Daily Prices'!A1329</f>
        <v>44183</v>
      </c>
      <c r="B1329" s="36">
        <f>'Daily Prices'!B1329/'Daily Prices'!B1328-1</f>
        <v>1.5003090188727697E-3</v>
      </c>
      <c r="C1329" s="36">
        <f>'Daily Prices'!C1329/'Daily Prices'!C1328-1</f>
        <v>-5.682587358270097E-3</v>
      </c>
      <c r="D1329" s="36">
        <f>'Daily Prices'!D1329/'Daily Prices'!D1328-1</f>
        <v>5.1859842582604454E-3</v>
      </c>
      <c r="E1329" s="36">
        <f>Assumptions!$C$14*C1329+Assumptions!$C$15*B1329+Assumptions!$C$16*D1329</f>
        <v>-2.6714696016807461E-4</v>
      </c>
    </row>
    <row r="1330" spans="1:5" x14ac:dyDescent="0.25">
      <c r="A1330" s="60">
        <f>'Daily Prices'!A1330</f>
        <v>44186</v>
      </c>
      <c r="B1330" s="69">
        <f>'Daily Prices'!B1330/'Daily Prices'!B1329-1</f>
        <v>-2.9955479785326866E-2</v>
      </c>
      <c r="C1330" s="69">
        <f>'Daily Prices'!C1330/'Daily Prices'!C1329-1</f>
        <v>5.8723364728567873E-3</v>
      </c>
      <c r="D1330" s="69">
        <f>'Daily Prices'!D1330/'Daily Prices'!D1329-1</f>
        <v>-4.8772861450731675E-2</v>
      </c>
      <c r="E1330" s="69">
        <f>Assumptions!$C$14*C1330+Assumptions!$C$15*B1330+Assumptions!$C$16*D1330</f>
        <v>-2.1269567781674846E-2</v>
      </c>
    </row>
    <row r="1331" spans="1:5" x14ac:dyDescent="0.25">
      <c r="A1331" s="63">
        <f>'Daily Prices'!A1331</f>
        <v>44187</v>
      </c>
      <c r="B1331" s="36">
        <f>'Daily Prices'!B1331/'Daily Prices'!B1330-1</f>
        <v>9.938323693483575E-3</v>
      </c>
      <c r="C1331" s="36">
        <f>'Daily Prices'!C1331/'Daily Prices'!C1330-1</f>
        <v>-2.6698231021043961E-3</v>
      </c>
      <c r="D1331" s="36">
        <f>'Daily Prices'!D1331/'Daily Prices'!D1330-1</f>
        <v>1.6119462025316444E-2</v>
      </c>
      <c r="E1331" s="36">
        <f>Assumptions!$C$14*C1331+Assumptions!$C$15*B1331+Assumptions!$C$16*D1331</f>
        <v>6.7494064747982471E-3</v>
      </c>
    </row>
    <row r="1332" spans="1:5" x14ac:dyDescent="0.25">
      <c r="A1332" s="60">
        <f>'Daily Prices'!A1332</f>
        <v>44188</v>
      </c>
      <c r="B1332" s="69">
        <f>'Daily Prices'!B1332/'Daily Prices'!B1331-1</f>
        <v>9.5092691954148378E-3</v>
      </c>
      <c r="C1332" s="69">
        <f>'Daily Prices'!C1332/'Daily Prices'!C1331-1</f>
        <v>-2.274797236928694E-3</v>
      </c>
      <c r="D1332" s="69">
        <f>'Daily Prices'!D1332/'Daily Prices'!D1331-1</f>
        <v>1.4476542956033178E-2</v>
      </c>
      <c r="E1332" s="69">
        <f>Assumptions!$C$14*C1332+Assumptions!$C$15*B1332+Assumptions!$C$16*D1332</f>
        <v>6.2858247506629265E-3</v>
      </c>
    </row>
    <row r="1333" spans="1:5" x14ac:dyDescent="0.25">
      <c r="A1333" s="63">
        <f>'Daily Prices'!A1333</f>
        <v>44189</v>
      </c>
      <c r="B1333" s="36">
        <f>'Daily Prices'!B1333/'Daily Prices'!B1332-1</f>
        <v>1.1397768245666073E-2</v>
      </c>
      <c r="C1333" s="36">
        <f>'Daily Prices'!C1333/'Daily Prices'!C1332-1</f>
        <v>0</v>
      </c>
      <c r="D1333" s="36">
        <f>'Daily Prices'!D1333/'Daily Prices'!D1332-1</f>
        <v>1.2771488718878565E-2</v>
      </c>
      <c r="E1333" s="36">
        <f>Assumptions!$C$14*C1333+Assumptions!$C$15*B1333+Assumptions!$C$16*D1333</f>
        <v>7.2507770893633916E-3</v>
      </c>
    </row>
    <row r="1334" spans="1:5" x14ac:dyDescent="0.25">
      <c r="A1334" s="60">
        <f>'Daily Prices'!A1334</f>
        <v>44193</v>
      </c>
      <c r="B1334" s="69">
        <f>'Daily Prices'!B1334/'Daily Prices'!B1333-1</f>
        <v>8.0941312917868213E-3</v>
      </c>
      <c r="C1334" s="69">
        <f>'Daily Prices'!C1334/'Daily Prices'!C1333-1</f>
        <v>0</v>
      </c>
      <c r="D1334" s="69">
        <f>'Daily Prices'!D1334/'Daily Prices'!D1333-1</f>
        <v>1.1488410194012921E-2</v>
      </c>
      <c r="E1334" s="69">
        <f>Assumptions!$C$14*C1334+Assumptions!$C$15*B1334+Assumptions!$C$16*D1334</f>
        <v>5.8747624457399228E-3</v>
      </c>
    </row>
    <row r="1335" spans="1:5" x14ac:dyDescent="0.25">
      <c r="A1335" s="63">
        <f>'Daily Prices'!A1335</f>
        <v>44194</v>
      </c>
      <c r="B1335" s="36">
        <f>'Daily Prices'!B1335/'Daily Prices'!B1334-1</f>
        <v>5.4764406198031246E-3</v>
      </c>
      <c r="C1335" s="36">
        <f>'Daily Prices'!C1335/'Daily Prices'!C1334-1</f>
        <v>-5.385662013822512E-3</v>
      </c>
      <c r="D1335" s="36">
        <f>'Daily Prices'!D1335/'Daily Prices'!D1334-1</f>
        <v>1.9455278579805224E-3</v>
      </c>
      <c r="E1335" s="36">
        <f>Assumptions!$C$14*C1335+Assumptions!$C$15*B1335+Assumptions!$C$16*D1335</f>
        <v>7.2325737806089047E-5</v>
      </c>
    </row>
    <row r="1336" spans="1:5" x14ac:dyDescent="0.25">
      <c r="A1336" s="60">
        <f>'Daily Prices'!A1336</f>
        <v>44195</v>
      </c>
      <c r="B1336" s="69">
        <f>'Daily Prices'!B1336/'Daily Prices'!B1335-1</f>
        <v>2.7962904311167325E-3</v>
      </c>
      <c r="C1336" s="69">
        <f>'Daily Prices'!C1336/'Daily Prices'!C1335-1</f>
        <v>3.6708518665389267E-3</v>
      </c>
      <c r="D1336" s="69">
        <f>'Daily Prices'!D1336/'Daily Prices'!D1335-1</f>
        <v>-2.237949301233666E-4</v>
      </c>
      <c r="E1336" s="69">
        <f>Assumptions!$C$14*C1336+Assumptions!$C$15*B1336+Assumptions!$C$16*D1336</f>
        <v>2.2400893969135804E-3</v>
      </c>
    </row>
    <row r="1337" spans="1:5" x14ac:dyDescent="0.25">
      <c r="A1337" s="63">
        <f>'Daily Prices'!A1337</f>
        <v>44196</v>
      </c>
      <c r="B1337" s="36">
        <f>'Daily Prices'!B1337/'Daily Prices'!B1336-1</f>
        <v>1.0702417908681205E-4</v>
      </c>
      <c r="C1337" s="36">
        <f>'Daily Prices'!C1337/'Daily Prices'!C1336-1</f>
        <v>0</v>
      </c>
      <c r="D1337" s="36">
        <f>'Daily Prices'!D1337/'Daily Prices'!D1336-1</f>
        <v>6.1228198152885049E-4</v>
      </c>
      <c r="E1337" s="36">
        <f>Assumptions!$C$14*C1337+Assumptions!$C$15*B1337+Assumptions!$C$16*D1337</f>
        <v>2.1579184818469875E-4</v>
      </c>
    </row>
    <row r="1338" spans="1:5" x14ac:dyDescent="0.25">
      <c r="A1338" s="60">
        <f>'Daily Prices'!A1338</f>
        <v>44197</v>
      </c>
      <c r="B1338" s="69">
        <f>'Daily Prices'!B1338/'Daily Prices'!B1337-1</f>
        <v>2.4638057201757935E-3</v>
      </c>
      <c r="C1338" s="69">
        <f>'Daily Prices'!C1338/'Daily Prices'!C1337-1</f>
        <v>0</v>
      </c>
      <c r="D1338" s="69">
        <f>'Daily Prices'!D1338/'Daily Prices'!D1337-1</f>
        <v>6.0716997469467682E-3</v>
      </c>
      <c r="E1338" s="69">
        <f>Assumptions!$C$14*C1338+Assumptions!$C$15*B1338+Assumptions!$C$16*D1338</f>
        <v>2.5606516401367684E-3</v>
      </c>
    </row>
    <row r="1339" spans="1:5" x14ac:dyDescent="0.25">
      <c r="A1339" s="63">
        <f>'Daily Prices'!A1339</f>
        <v>44200</v>
      </c>
      <c r="B1339" s="36">
        <f>'Daily Prices'!B1339/'Daily Prices'!B1338-1</f>
        <v>6.4304691681336124E-3</v>
      </c>
      <c r="C1339" s="36">
        <f>'Daily Prices'!C1339/'Daily Prices'!C1338-1</f>
        <v>2.8535235460330099E-2</v>
      </c>
      <c r="D1339" s="36">
        <f>'Daily Prices'!D1339/'Daily Prices'!D1338-1</f>
        <v>1.0654754014049139E-2</v>
      </c>
      <c r="E1339" s="36">
        <f>Assumptions!$C$14*C1339+Assumptions!$C$15*B1339+Assumptions!$C$16*D1339</f>
        <v>1.6539661138786865E-2</v>
      </c>
    </row>
    <row r="1340" spans="1:5" x14ac:dyDescent="0.25">
      <c r="A1340" s="60">
        <f>'Daily Prices'!A1340</f>
        <v>44202</v>
      </c>
      <c r="B1340" s="69">
        <f>'Daily Prices'!B1340/'Daily Prices'!B1339-1</f>
        <v>-5.6873847993355042E-5</v>
      </c>
      <c r="C1340" s="69">
        <f>'Daily Prices'!C1340/'Daily Prices'!C1339-1</f>
        <v>-5.1964895326856997E-3</v>
      </c>
      <c r="D1340" s="69">
        <f>'Daily Prices'!D1340/'Daily Prices'!D1339-1</f>
        <v>1.0654754014049583E-2</v>
      </c>
      <c r="E1340" s="69">
        <f>Assumptions!$C$14*C1340+Assumptions!$C$15*B1340+Assumptions!$C$16*D1340</f>
        <v>1.1007682367425884E-3</v>
      </c>
    </row>
    <row r="1341" spans="1:5" x14ac:dyDescent="0.25">
      <c r="A1341" s="63">
        <f>'Daily Prices'!A1341</f>
        <v>44203</v>
      </c>
      <c r="B1341" s="36">
        <f>'Daily Prices'!B1341/'Daily Prices'!B1340-1</f>
        <v>-1.6760057175998488E-3</v>
      </c>
      <c r="C1341" s="36">
        <f>'Daily Prices'!C1341/'Daily Prices'!C1340-1</f>
        <v>-1.918988525553611E-3</v>
      </c>
      <c r="D1341" s="36">
        <f>'Daily Prices'!D1341/'Daily Prices'!D1340-1</f>
        <v>1.0654754014049361E-2</v>
      </c>
      <c r="E1341" s="36">
        <f>Assumptions!$C$14*C1341+Assumptions!$C$15*B1341+Assumptions!$C$16*D1341</f>
        <v>1.9260290787134092E-3</v>
      </c>
    </row>
    <row r="1342" spans="1:5" x14ac:dyDescent="0.25">
      <c r="A1342" s="60">
        <f>'Daily Prices'!A1342</f>
        <v>44207</v>
      </c>
      <c r="B1342" s="69">
        <f>'Daily Prices'!B1342/'Daily Prices'!B1341-1</f>
        <v>2.44524603416858E-2</v>
      </c>
      <c r="C1342" s="69">
        <f>'Daily Prices'!C1342/'Daily Prices'!C1341-1</f>
        <v>-3.7547842738698711E-2</v>
      </c>
      <c r="D1342" s="69">
        <f>'Daily Prices'!D1342/'Daily Prices'!D1341-1</f>
        <v>1.0654754014047807E-2</v>
      </c>
      <c r="E1342" s="69">
        <f>Assumptions!$C$14*C1342+Assumptions!$C$15*B1342+Assumptions!$C$16*D1342</f>
        <v>-4.4869727887594038E-3</v>
      </c>
    </row>
    <row r="1343" spans="1:5" x14ac:dyDescent="0.25">
      <c r="A1343" s="63">
        <f>'Daily Prices'!A1343</f>
        <v>44208</v>
      </c>
      <c r="B1343" s="36">
        <f>'Daily Prices'!B1343/'Daily Prices'!B1342-1</f>
        <v>5.0292961218056931E-3</v>
      </c>
      <c r="C1343" s="36">
        <f>'Daily Prices'!C1343/'Daily Prices'!C1342-1</f>
        <v>-6.3092993105060557E-3</v>
      </c>
      <c r="D1343" s="36">
        <f>'Daily Prices'!D1343/'Daily Prices'!D1342-1</f>
        <v>1.0654754014049139E-2</v>
      </c>
      <c r="E1343" s="36">
        <f>Assumptions!$C$14*C1343+Assumptions!$C$15*B1343+Assumptions!$C$16*D1343</f>
        <v>2.1814953165540268E-3</v>
      </c>
    </row>
    <row r="1344" spans="1:5" x14ac:dyDescent="0.25">
      <c r="A1344" s="60">
        <f>'Daily Prices'!A1344</f>
        <v>44209</v>
      </c>
      <c r="B1344" s="69">
        <f>'Daily Prices'!B1344/'Daily Prices'!B1343-1</f>
        <v>-5.0063503302189005E-4</v>
      </c>
      <c r="C1344" s="69">
        <f>'Daily Prices'!C1344/'Daily Prices'!C1343-1</f>
        <v>6.9625747337749289E-3</v>
      </c>
      <c r="D1344" s="69">
        <f>'Daily Prices'!D1344/'Daily Prices'!D1343-1</f>
        <v>1.0654754014049139E-2</v>
      </c>
      <c r="E1344" s="69">
        <f>Assumptions!$C$14*C1344+Assumptions!$C$15*B1344+Assumptions!$C$16*D1344</f>
        <v>5.8312655878181461E-3</v>
      </c>
    </row>
    <row r="1345" spans="1:5" x14ac:dyDescent="0.25">
      <c r="A1345" s="63">
        <f>'Daily Prices'!A1345</f>
        <v>44210</v>
      </c>
      <c r="B1345" s="36">
        <f>'Daily Prices'!B1345/'Daily Prices'!B1344-1</f>
        <v>1.8556414409347521E-3</v>
      </c>
      <c r="C1345" s="36">
        <f>'Daily Prices'!C1345/'Daily Prices'!C1344-1</f>
        <v>-9.8175194088808704E-3</v>
      </c>
      <c r="D1345" s="36">
        <f>'Daily Prices'!D1345/'Daily Prices'!D1344-1</f>
        <v>5.1084471032698531E-3</v>
      </c>
      <c r="E1345" s="36">
        <f>Assumptions!$C$14*C1345+Assumptions!$C$15*B1345+Assumptions!$C$16*D1345</f>
        <v>-1.8377812002909673E-3</v>
      </c>
    </row>
    <row r="1346" spans="1:5" x14ac:dyDescent="0.25">
      <c r="A1346" s="60">
        <f>'Daily Prices'!A1346</f>
        <v>44211</v>
      </c>
      <c r="B1346" s="69">
        <f>'Daily Prices'!B1346/'Daily Prices'!B1345-1</f>
        <v>-1.1081966498978857E-2</v>
      </c>
      <c r="C1346" s="69">
        <f>'Daily Prices'!C1346/'Daily Prices'!C1345-1</f>
        <v>-6.4311712998921244E-5</v>
      </c>
      <c r="D1346" s="69">
        <f>'Daily Prices'!D1346/'Daily Prices'!D1345-1</f>
        <v>-9.3712105762548958E-3</v>
      </c>
      <c r="E1346" s="69">
        <f>Assumptions!$C$14*C1346+Assumptions!$C$15*B1346+Assumptions!$C$16*D1346</f>
        <v>-6.161677807769694E-3</v>
      </c>
    </row>
    <row r="1347" spans="1:5" x14ac:dyDescent="0.25">
      <c r="A1347" s="63">
        <f>'Daily Prices'!A1347</f>
        <v>44214</v>
      </c>
      <c r="B1347" s="36">
        <f>'Daily Prices'!B1347/'Daily Prices'!B1346-1</f>
        <v>-9.5932123128390501E-3</v>
      </c>
      <c r="C1347" s="36">
        <f>'Daily Prices'!C1347/'Daily Prices'!C1346-1</f>
        <v>-2.4150043745938543E-3</v>
      </c>
      <c r="D1347" s="36">
        <f>'Daily Prices'!D1347/'Daily Prices'!D1346-1</f>
        <v>-2.0720719610165972E-2</v>
      </c>
      <c r="E1347" s="36">
        <f>Assumptions!$C$14*C1347+Assumptions!$C$15*B1347+Assumptions!$C$16*D1347</f>
        <v>-1.0060181326739047E-2</v>
      </c>
    </row>
    <row r="1348" spans="1:5" x14ac:dyDescent="0.25">
      <c r="A1348" s="60">
        <f>'Daily Prices'!A1348</f>
        <v>44215</v>
      </c>
      <c r="B1348" s="69">
        <f>'Daily Prices'!B1348/'Daily Prices'!B1347-1</f>
        <v>1.7173531075418191E-2</v>
      </c>
      <c r="C1348" s="69">
        <f>'Daily Prices'!C1348/'Daily Prices'!C1347-1</f>
        <v>3.9830746160784969E-4</v>
      </c>
      <c r="D1348" s="69">
        <f>'Daily Prices'!D1348/'Daily Prices'!D1347-1</f>
        <v>1.779564153432478E-2</v>
      </c>
      <c r="E1348" s="69">
        <f>Assumptions!$C$14*C1348+Assumptions!$C$15*B1348+Assumptions!$C$16*D1348</f>
        <v>1.0650074767566031E-2</v>
      </c>
    </row>
    <row r="1349" spans="1:5" x14ac:dyDescent="0.25">
      <c r="A1349" s="63">
        <f>'Daily Prices'!A1349</f>
        <v>44216</v>
      </c>
      <c r="B1349" s="36">
        <f>'Daily Prices'!B1349/'Daily Prices'!B1348-1</f>
        <v>7.9725431791262125E-3</v>
      </c>
      <c r="C1349" s="36">
        <f>'Daily Prices'!C1349/'Daily Prices'!C1348-1</f>
        <v>8.7481741886441533E-3</v>
      </c>
      <c r="D1349" s="36">
        <f>'Daily Prices'!D1349/'Daily Prices'!D1348-1</f>
        <v>6.6675324193459229E-3</v>
      </c>
      <c r="E1349" s="36">
        <f>Assumptions!$C$14*C1349+Assumptions!$C$15*B1349+Assumptions!$C$16*D1349</f>
        <v>7.8912923549993019E-3</v>
      </c>
    </row>
    <row r="1350" spans="1:5" x14ac:dyDescent="0.25">
      <c r="A1350" s="60">
        <f>'Daily Prices'!A1350</f>
        <v>44217</v>
      </c>
      <c r="B1350" s="69">
        <f>'Daily Prices'!B1350/'Daily Prices'!B1349-1</f>
        <v>-3.3611744187634907E-3</v>
      </c>
      <c r="C1350" s="69">
        <f>'Daily Prices'!C1350/'Daily Prices'!C1349-1</f>
        <v>3.6335814807220146E-3</v>
      </c>
      <c r="D1350" s="69">
        <f>'Daily Prices'!D1350/'Daily Prices'!D1349-1</f>
        <v>-1.2528012030429969E-2</v>
      </c>
      <c r="E1350" s="69">
        <f>Assumptions!$C$14*C1350+Assumptions!$C$15*B1350+Assumptions!$C$16*D1350</f>
        <v>-3.3133233424692318E-3</v>
      </c>
    </row>
    <row r="1351" spans="1:5" x14ac:dyDescent="0.25">
      <c r="A1351" s="63">
        <f>'Daily Prices'!A1351</f>
        <v>44218</v>
      </c>
      <c r="B1351" s="36">
        <f>'Daily Prices'!B1351/'Daily Prices'!B1350-1</f>
        <v>-1.5037251565549137E-2</v>
      </c>
      <c r="C1351" s="36">
        <f>'Daily Prices'!C1351/'Daily Prices'!C1350-1</f>
        <v>-4.7699818327406884E-3</v>
      </c>
      <c r="D1351" s="36">
        <f>'Daily Prices'!D1351/'Daily Prices'!D1350-1</f>
        <v>-1.7063997143351273E-2</v>
      </c>
      <c r="E1351" s="36">
        <f>Assumptions!$C$14*C1351+Assumptions!$C$15*B1351+Assumptions!$C$16*D1351</f>
        <v>-1.1538367345766399E-2</v>
      </c>
    </row>
    <row r="1352" spans="1:5" x14ac:dyDescent="0.25">
      <c r="A1352" s="60">
        <f>'Daily Prices'!A1352</f>
        <v>44221</v>
      </c>
      <c r="B1352" s="69">
        <f>'Daily Prices'!B1352/'Daily Prices'!B1351-1</f>
        <v>-1.0862640332546802E-2</v>
      </c>
      <c r="C1352" s="69">
        <f>'Daily Prices'!C1352/'Daily Prices'!C1351-1</f>
        <v>2.2674650450642542E-3</v>
      </c>
      <c r="D1352" s="69">
        <f>'Daily Prices'!D1352/'Daily Prices'!D1351-1</f>
        <v>-5.6580559577936729E-3</v>
      </c>
      <c r="E1352" s="69">
        <f>Assumptions!$C$14*C1352+Assumptions!$C$15*B1352+Assumptions!$C$16*D1352</f>
        <v>-4.0492228690764409E-3</v>
      </c>
    </row>
    <row r="1353" spans="1:5" x14ac:dyDescent="0.25">
      <c r="A1353" s="63">
        <f>'Daily Prices'!A1353</f>
        <v>44223</v>
      </c>
      <c r="B1353" s="36">
        <f>'Daily Prices'!B1353/'Daily Prices'!B1352-1</f>
        <v>-1.9394141465996495E-2</v>
      </c>
      <c r="C1353" s="36">
        <f>'Daily Prices'!C1353/'Daily Prices'!C1352-1</f>
        <v>-6.9558048948472617E-3</v>
      </c>
      <c r="D1353" s="36">
        <f>'Daily Prices'!D1353/'Daily Prices'!D1352-1</f>
        <v>1.2540373384337666E-2</v>
      </c>
      <c r="E1353" s="36">
        <f>Assumptions!$C$14*C1353+Assumptions!$C$15*B1353+Assumptions!$C$16*D1353</f>
        <v>-4.8384523824365529E-3</v>
      </c>
    </row>
    <row r="1354" spans="1:5" x14ac:dyDescent="0.25">
      <c r="A1354" s="60">
        <f>'Daily Prices'!A1354</f>
        <v>44224</v>
      </c>
      <c r="B1354" s="69">
        <f>'Daily Prices'!B1354/'Daily Prices'!B1353-1</f>
        <v>-1.1296578585962891E-2</v>
      </c>
      <c r="C1354" s="69">
        <f>'Daily Prices'!C1354/'Daily Prices'!C1353-1</f>
        <v>4.3666204938292985E-3</v>
      </c>
      <c r="D1354" s="69">
        <f>'Daily Prices'!D1354/'Daily Prices'!D1353-1</f>
        <v>1.2540373384338999E-2</v>
      </c>
      <c r="E1354" s="69">
        <f>Assumptions!$C$14*C1354+Assumptions!$C$15*B1354+Assumptions!$C$16*D1354</f>
        <v>2.1197866370445519E-3</v>
      </c>
    </row>
    <row r="1355" spans="1:5" x14ac:dyDescent="0.25">
      <c r="A1355" s="63">
        <f>'Daily Prices'!A1355</f>
        <v>44225</v>
      </c>
      <c r="B1355" s="36">
        <f>'Daily Prices'!B1355/'Daily Prices'!B1354-1</f>
        <v>-1.2556758108270838E-2</v>
      </c>
      <c r="C1355" s="36">
        <f>'Daily Prices'!C1355/'Daily Prices'!C1354-1</f>
        <v>4.8143840652969949E-3</v>
      </c>
      <c r="D1355" s="36">
        <f>'Daily Prices'!D1355/'Daily Prices'!D1354-1</f>
        <v>1.2540373384338332E-2</v>
      </c>
      <c r="E1355" s="36">
        <f>Assumptions!$C$14*C1355+Assumptions!$C$15*B1355+Assumptions!$C$16*D1355</f>
        <v>1.920838208939046E-3</v>
      </c>
    </row>
    <row r="1356" spans="1:5" x14ac:dyDescent="0.25">
      <c r="A1356" s="60">
        <f>'Daily Prices'!A1356</f>
        <v>44229</v>
      </c>
      <c r="B1356" s="69">
        <f>'Daily Prices'!B1356/'Daily Prices'!B1355-1</f>
        <v>7.5875371631497268E-2</v>
      </c>
      <c r="C1356" s="69">
        <f>'Daily Prices'!C1356/'Daily Prices'!C1355-1</f>
        <v>-1.5312543870039885E-2</v>
      </c>
      <c r="D1356" s="69">
        <f>'Daily Prices'!D1356/'Daily Prices'!D1355-1</f>
        <v>1.2540373384337666E-2</v>
      </c>
      <c r="E1356" s="69">
        <f>Assumptions!$C$14*C1356+Assumptions!$C$15*B1356+Assumptions!$C$16*D1356</f>
        <v>2.0399705956734526E-2</v>
      </c>
    </row>
    <row r="1357" spans="1:5" x14ac:dyDescent="0.25">
      <c r="A1357" s="63">
        <f>'Daily Prices'!A1357</f>
        <v>44230</v>
      </c>
      <c r="B1357" s="36">
        <f>'Daily Prices'!B1357/'Daily Prices'!B1356-1</f>
        <v>9.1978106628174405E-3</v>
      </c>
      <c r="C1357" s="36">
        <f>'Daily Prices'!C1357/'Daily Prices'!C1356-1</f>
        <v>-6.4046834406528141E-4</v>
      </c>
      <c r="D1357" s="36">
        <f>'Daily Prices'!D1357/'Daily Prices'!D1356-1</f>
        <v>7.1148810835818033E-2</v>
      </c>
      <c r="E1357" s="36">
        <f>Assumptions!$C$14*C1357+Assumptions!$C$15*B1357+Assumptions!$C$16*D1357</f>
        <v>2.3847799111964531E-2</v>
      </c>
    </row>
    <row r="1358" spans="1:5" x14ac:dyDescent="0.25">
      <c r="A1358" s="60">
        <f>'Daily Prices'!A1358</f>
        <v>44235</v>
      </c>
      <c r="B1358" s="69">
        <f>'Daily Prices'!B1358/'Daily Prices'!B1357-1</f>
        <v>2.1749153081985551E-2</v>
      </c>
      <c r="C1358" s="69">
        <f>'Daily Prices'!C1358/'Daily Prices'!C1357-1</f>
        <v>9.8664066545373075E-4</v>
      </c>
      <c r="D1358" s="69">
        <f>'Daily Prices'!D1358/'Daily Prices'!D1357-1</f>
        <v>-1.66463548284701E-3</v>
      </c>
      <c r="E1358" s="69">
        <f>Assumptions!$C$14*C1358+Assumptions!$C$15*B1358+Assumptions!$C$16*D1358</f>
        <v>6.4200115459230539E-3</v>
      </c>
    </row>
    <row r="1359" spans="1:5" x14ac:dyDescent="0.25">
      <c r="A1359" s="63">
        <f>'Daily Prices'!A1359</f>
        <v>44236</v>
      </c>
      <c r="B1359" s="36">
        <f>'Daily Prices'!B1359/'Daily Prices'!B1358-1</f>
        <v>-3.83456117838743E-4</v>
      </c>
      <c r="C1359" s="36">
        <f>'Daily Prices'!C1359/'Daily Prices'!C1358-1</f>
        <v>1.813423157755123E-3</v>
      </c>
      <c r="D1359" s="36">
        <f>'Daily Prices'!D1359/'Daily Prices'!D1358-1</f>
        <v>-1.6646354828460108E-3</v>
      </c>
      <c r="E1359" s="36">
        <f>Assumptions!$C$14*C1359+Assumptions!$C$15*B1359+Assumptions!$C$16*D1359</f>
        <v>1.1094178289662311E-4</v>
      </c>
    </row>
    <row r="1360" spans="1:5" x14ac:dyDescent="0.25">
      <c r="A1360" s="60">
        <f>'Daily Prices'!A1360</f>
        <v>44238</v>
      </c>
      <c r="B1360" s="69">
        <f>'Daily Prices'!B1360/'Daily Prices'!B1359-1</f>
        <v>3.9439631491542393E-3</v>
      </c>
      <c r="C1360" s="69">
        <f>'Daily Prices'!C1360/'Daily Prices'!C1359-1</f>
        <v>-1.9011511793025626E-3</v>
      </c>
      <c r="D1360" s="69">
        <f>'Daily Prices'!D1360/'Daily Prices'!D1359-1</f>
        <v>-1.6646354828463439E-3</v>
      </c>
      <c r="E1360" s="69">
        <f>Assumptions!$C$14*C1360+Assumptions!$C$15*B1360+Assumptions!$C$16*D1360</f>
        <v>-7.6662171828656466E-5</v>
      </c>
    </row>
    <row r="1361" spans="1:5" x14ac:dyDescent="0.25">
      <c r="A1361" s="63">
        <f>'Daily Prices'!A1361</f>
        <v>44239</v>
      </c>
      <c r="B1361" s="36">
        <f>'Daily Prices'!B1361/'Daily Prices'!B1360-1</f>
        <v>2.480035520009416E-4</v>
      </c>
      <c r="C1361" s="36">
        <f>'Daily Prices'!C1361/'Daily Prices'!C1360-1</f>
        <v>-1.4635095004311482E-2</v>
      </c>
      <c r="D1361" s="36">
        <f>'Daily Prices'!D1361/'Daily Prices'!D1360-1</f>
        <v>-1.6646354828457888E-3</v>
      </c>
      <c r="E1361" s="36">
        <f>Assumptions!$C$14*C1361+Assumptions!$C$15*B1361+Assumptions!$C$16*D1361</f>
        <v>-6.2790275809780482E-3</v>
      </c>
    </row>
    <row r="1362" spans="1:5" x14ac:dyDescent="0.25">
      <c r="A1362" s="60">
        <f>'Daily Prices'!A1362</f>
        <v>44242</v>
      </c>
      <c r="B1362" s="69">
        <f>'Daily Prices'!B1362/'Daily Prices'!B1361-1</f>
        <v>1.1831182109369953E-2</v>
      </c>
      <c r="C1362" s="69">
        <f>'Daily Prices'!C1362/'Daily Prices'!C1361-1</f>
        <v>1.2852953714219684E-3</v>
      </c>
      <c r="D1362" s="69">
        <f>'Daily Prices'!D1362/'Daily Prices'!D1361-1</f>
        <v>-1.664635482846788E-3</v>
      </c>
      <c r="E1362" s="69">
        <f>Assumptions!$C$14*C1362+Assumptions!$C$15*B1362+Assumptions!$C$16*D1362</f>
        <v>3.5640821365257366E-3</v>
      </c>
    </row>
    <row r="1363" spans="1:5" x14ac:dyDescent="0.25">
      <c r="A1363" s="63">
        <f>'Daily Prices'!A1363</f>
        <v>44243</v>
      </c>
      <c r="B1363" s="36">
        <f>'Daily Prices'!B1363/'Daily Prices'!B1362-1</f>
        <v>-9.579298897325339E-4</v>
      </c>
      <c r="C1363" s="36">
        <f>'Daily Prices'!C1363/'Daily Prices'!C1362-1</f>
        <v>-9.5438229152502441E-3</v>
      </c>
      <c r="D1363" s="36">
        <f>'Daily Prices'!D1363/'Daily Prices'!D1362-1</f>
        <v>6.2705431544496371E-4</v>
      </c>
      <c r="E1363" s="36">
        <f>Assumptions!$C$14*C1363+Assumptions!$C$15*B1363+Assumptions!$C$16*D1363</f>
        <v>-3.9167918383863692E-3</v>
      </c>
    </row>
    <row r="1364" spans="1:5" x14ac:dyDescent="0.25">
      <c r="A1364" s="60">
        <f>'Daily Prices'!A1364</f>
        <v>44244</v>
      </c>
      <c r="B1364" s="69">
        <f>'Daily Prices'!B1364/'Daily Prices'!B1363-1</f>
        <v>-7.6834541266082024E-3</v>
      </c>
      <c r="C1364" s="69">
        <f>'Daily Prices'!C1364/'Daily Prices'!C1363-1</f>
        <v>-8.4957207431149984E-3</v>
      </c>
      <c r="D1364" s="69">
        <f>'Daily Prices'!D1364/'Daily Prices'!D1363-1</f>
        <v>3.4443587374255458E-3</v>
      </c>
      <c r="E1364" s="69">
        <f>Assumptions!$C$14*C1364+Assumptions!$C$15*B1364+Assumptions!$C$16*D1364</f>
        <v>-4.670016914000796E-3</v>
      </c>
    </row>
    <row r="1365" spans="1:5" x14ac:dyDescent="0.25">
      <c r="A1365" s="63">
        <f>'Daily Prices'!A1365</f>
        <v>44245</v>
      </c>
      <c r="B1365" s="36">
        <f>'Daily Prices'!B1365/'Daily Prices'!B1364-1</f>
        <v>-7.3329190506776776E-3</v>
      </c>
      <c r="C1365" s="36">
        <f>'Daily Prices'!C1365/'Daily Prices'!C1364-1</f>
        <v>-6.4352390431660078E-3</v>
      </c>
      <c r="D1365" s="36">
        <f>'Daily Prices'!D1365/'Daily Prices'!D1364-1</f>
        <v>9.1030896229091773E-3</v>
      </c>
      <c r="E1365" s="36">
        <f>Assumptions!$C$14*C1365+Assumptions!$C$15*B1365+Assumptions!$C$16*D1365</f>
        <v>-2.0430444455969534E-3</v>
      </c>
    </row>
    <row r="1366" spans="1:5" x14ac:dyDescent="0.25">
      <c r="A1366" s="60">
        <f>'Daily Prices'!A1366</f>
        <v>44246</v>
      </c>
      <c r="B1366" s="69">
        <f>'Daily Prices'!B1366/'Daily Prices'!B1365-1</f>
        <v>-8.4740891761839743E-3</v>
      </c>
      <c r="C1366" s="69">
        <f>'Daily Prices'!C1366/'Daily Prices'!C1365-1</f>
        <v>7.3764399721514273E-3</v>
      </c>
      <c r="D1366" s="69">
        <f>'Daily Prices'!D1366/'Daily Prices'!D1365-1</f>
        <v>-1.8835229158766675E-2</v>
      </c>
      <c r="E1366" s="69">
        <f>Assumptions!$C$14*C1366+Assumptions!$C$15*B1366+Assumptions!$C$16*D1366</f>
        <v>-5.2422195116246231E-3</v>
      </c>
    </row>
    <row r="1367" spans="1:5" x14ac:dyDescent="0.25">
      <c r="A1367" s="63">
        <f>'Daily Prices'!A1367</f>
        <v>44249</v>
      </c>
      <c r="B1367" s="36">
        <f>'Daily Prices'!B1367/'Daily Prices'!B1366-1</f>
        <v>-2.2508260993960305E-2</v>
      </c>
      <c r="C1367" s="36">
        <f>'Daily Prices'!C1367/'Daily Prices'!C1366-1</f>
        <v>9.3183099121278978E-3</v>
      </c>
      <c r="D1367" s="36">
        <f>'Daily Prices'!D1367/'Daily Prices'!D1366-1</f>
        <v>-2.1962961943557513E-2</v>
      </c>
      <c r="E1367" s="36">
        <f>Assumptions!$C$14*C1367+Assumptions!$C$15*B1367+Assumptions!$C$16*D1367</f>
        <v>-9.6140429164041849E-3</v>
      </c>
    </row>
    <row r="1368" spans="1:5" x14ac:dyDescent="0.25">
      <c r="A1368" s="60">
        <f>'Daily Prices'!A1368</f>
        <v>44250</v>
      </c>
      <c r="B1368" s="69">
        <f>'Daily Prices'!B1368/'Daily Prices'!B1367-1</f>
        <v>1.4252883545307071E-4</v>
      </c>
      <c r="C1368" s="69">
        <f>'Daily Prices'!C1368/'Daily Prices'!C1367-1</f>
        <v>-4.4982809404376933E-3</v>
      </c>
      <c r="D1368" s="69">
        <f>'Daily Prices'!D1368/'Daily Prices'!D1367-1</f>
        <v>9.3701227813234311E-3</v>
      </c>
      <c r="E1368" s="69">
        <f>Assumptions!$C$14*C1368+Assumptions!$C$15*B1368+Assumptions!$C$16*D1368</f>
        <v>1.054483108857873E-3</v>
      </c>
    </row>
    <row r="1369" spans="1:5" x14ac:dyDescent="0.25">
      <c r="A1369" s="63">
        <f>'Daily Prices'!A1369</f>
        <v>44251</v>
      </c>
      <c r="B1369" s="36">
        <f>'Daily Prices'!B1369/'Daily Prices'!B1368-1</f>
        <v>2.0708558812704947E-2</v>
      </c>
      <c r="C1369" s="36">
        <f>'Daily Prices'!C1369/'Daily Prices'!C1368-1</f>
        <v>-7.3950672245379767E-3</v>
      </c>
      <c r="D1369" s="36">
        <f>'Daily Prices'!D1369/'Daily Prices'!D1368-1</f>
        <v>1.5024256280146142E-2</v>
      </c>
      <c r="E1369" s="36">
        <f>Assumptions!$C$14*C1369+Assumptions!$C$15*B1369+Assumptions!$C$16*D1369</f>
        <v>7.7618176380401353E-3</v>
      </c>
    </row>
    <row r="1370" spans="1:5" x14ac:dyDescent="0.25">
      <c r="A1370" s="60">
        <f>'Daily Prices'!A1370</f>
        <v>44252</v>
      </c>
      <c r="B1370" s="69">
        <f>'Daily Prices'!B1370/'Daily Prices'!B1369-1</f>
        <v>5.0730883513327996E-3</v>
      </c>
      <c r="C1370" s="69">
        <f>'Daily Prices'!C1370/'Daily Prices'!C1369-1</f>
        <v>1.2214089198401279E-3</v>
      </c>
      <c r="D1370" s="69">
        <f>'Daily Prices'!D1370/'Daily Prices'!D1369-1</f>
        <v>1.7213338964292557E-2</v>
      </c>
      <c r="E1370" s="69">
        <f>Assumptions!$C$14*C1370+Assumptions!$C$15*B1370+Assumptions!$C$16*D1370</f>
        <v>7.1744917626236585E-3</v>
      </c>
    </row>
    <row r="1371" spans="1:5" x14ac:dyDescent="0.25">
      <c r="A1371" s="63">
        <f>'Daily Prices'!A1371</f>
        <v>44253</v>
      </c>
      <c r="B1371" s="36">
        <f>'Daily Prices'!B1371/'Daily Prices'!B1370-1</f>
        <v>-3.7996595173406478E-2</v>
      </c>
      <c r="C1371" s="36">
        <f>'Daily Prices'!C1371/'Daily Prices'!C1370-1</f>
        <v>-6.0187862571029482E-3</v>
      </c>
      <c r="D1371" s="36">
        <f>'Daily Prices'!D1371/'Daily Prices'!D1370-1</f>
        <v>-3.1110025979403266E-2</v>
      </c>
      <c r="E1371" s="36">
        <f>Assumptions!$C$14*C1371+Assumptions!$C$15*B1371+Assumptions!$C$16*D1371</f>
        <v>-2.3139500848684103E-2</v>
      </c>
    </row>
    <row r="1372" spans="1:5" x14ac:dyDescent="0.25">
      <c r="A1372" s="60">
        <f>'Daily Prices'!A1372</f>
        <v>44257</v>
      </c>
      <c r="B1372" s="69">
        <f>'Daily Prices'!B1372/'Daily Prices'!B1371-1</f>
        <v>2.4376787042115433E-2</v>
      </c>
      <c r="C1372" s="69">
        <f>'Daily Prices'!C1372/'Daily Prices'!C1371-1</f>
        <v>-1.8985114549574411E-2</v>
      </c>
      <c r="D1372" s="69">
        <f>'Daily Prices'!D1372/'Daily Prices'!D1371-1</f>
        <v>-2.5896176075417054E-2</v>
      </c>
      <c r="E1372" s="69">
        <f>Assumptions!$C$14*C1372+Assumptions!$C$15*B1372+Assumptions!$C$16*D1372</f>
        <v>-8.0498625298202515E-3</v>
      </c>
    </row>
    <row r="1373" spans="1:5" x14ac:dyDescent="0.25">
      <c r="A1373" s="63">
        <f>'Daily Prices'!A1373</f>
        <v>44258</v>
      </c>
      <c r="B1373" s="36">
        <f>'Daily Prices'!B1373/'Daily Prices'!B1372-1</f>
        <v>2.281970117834331E-2</v>
      </c>
      <c r="C1373" s="36">
        <f>'Daily Prices'!C1373/'Daily Prices'!C1372-1</f>
        <v>-1.1632711245126104E-2</v>
      </c>
      <c r="D1373" s="36">
        <f>'Daily Prices'!D1373/'Daily Prices'!D1372-1</f>
        <v>7.0928470693143231E-2</v>
      </c>
      <c r="E1373" s="36">
        <f>Assumptions!$C$14*C1373+Assumptions!$C$15*B1373+Assumptions!$C$16*D1373</f>
        <v>2.3471367063395521E-2</v>
      </c>
    </row>
    <row r="1374" spans="1:5" x14ac:dyDescent="0.25">
      <c r="A1374" s="60">
        <f>'Daily Prices'!A1374</f>
        <v>44260</v>
      </c>
      <c r="B1374" s="69">
        <f>'Daily Prices'!B1374/'Daily Prices'!B1373-1</f>
        <v>-2.0202878239039435E-2</v>
      </c>
      <c r="C1374" s="69">
        <f>'Daily Prices'!C1374/'Daily Prices'!C1373-1</f>
        <v>-5.5963953329615235E-3</v>
      </c>
      <c r="D1374" s="69">
        <f>'Daily Prices'!D1374/'Daily Prices'!D1373-1</f>
        <v>-5.7283085910714071E-2</v>
      </c>
      <c r="E1374" s="69">
        <f>Assumptions!$C$14*C1374+Assumptions!$C$15*B1374+Assumptions!$C$16*D1374</f>
        <v>-2.5484347378110662E-2</v>
      </c>
    </row>
    <row r="1375" spans="1:5" x14ac:dyDescent="0.25">
      <c r="A1375" s="63">
        <f>'Daily Prices'!A1375</f>
        <v>44263</v>
      </c>
      <c r="B1375" s="36">
        <f>'Daily Prices'!B1375/'Daily Prices'!B1374-1</f>
        <v>7.0925053149162309E-4</v>
      </c>
      <c r="C1375" s="36">
        <f>'Daily Prices'!C1375/'Daily Prices'!C1374-1</f>
        <v>-3.3857705507053248E-3</v>
      </c>
      <c r="D1375" s="36">
        <f>'Daily Prices'!D1375/'Daily Prices'!D1374-1</f>
        <v>9.8577750346606763E-3</v>
      </c>
      <c r="E1375" s="36">
        <f>Assumptions!$C$14*C1375+Assumptions!$C$15*B1375+Assumptions!$C$16*D1375</f>
        <v>1.8157994495635599E-3</v>
      </c>
    </row>
    <row r="1376" spans="1:5" x14ac:dyDescent="0.25">
      <c r="A1376" s="60">
        <f>'Daily Prices'!A1376</f>
        <v>44264</v>
      </c>
      <c r="B1376" s="69">
        <f>'Daily Prices'!B1376/'Daily Prices'!B1375-1</f>
        <v>1.1585995301051311E-2</v>
      </c>
      <c r="C1376" s="69">
        <f>'Daily Prices'!C1376/'Daily Prices'!C1375-1</f>
        <v>1.0726273957148758E-2</v>
      </c>
      <c r="D1376" s="69">
        <f>'Daily Prices'!D1376/'Daily Prices'!D1375-1</f>
        <v>9.8577750346588999E-3</v>
      </c>
      <c r="E1376" s="69">
        <f>Assumptions!$C$14*C1376+Assumptions!$C$15*B1376+Assumptions!$C$16*D1376</f>
        <v>1.0723640683572566E-2</v>
      </c>
    </row>
    <row r="1377" spans="1:5" x14ac:dyDescent="0.25">
      <c r="A1377" s="63">
        <f>'Daily Prices'!A1377</f>
        <v>44267</v>
      </c>
      <c r="B1377" s="36">
        <f>'Daily Prices'!B1377/'Daily Prices'!B1376-1</f>
        <v>-4.5741852893887991E-3</v>
      </c>
      <c r="C1377" s="36">
        <f>'Daily Prices'!C1377/'Daily Prices'!C1376-1</f>
        <v>-9.0825362409212573E-3</v>
      </c>
      <c r="D1377" s="36">
        <f>'Daily Prices'!D1377/'Daily Prices'!D1376-1</f>
        <v>9.8577750346606763E-3</v>
      </c>
      <c r="E1377" s="36">
        <f>Assumptions!$C$14*C1377+Assumptions!$C$15*B1377+Assumptions!$C$16*D1377</f>
        <v>-2.0479375727869399E-3</v>
      </c>
    </row>
    <row r="1378" spans="1:5" x14ac:dyDescent="0.25">
      <c r="A1378" s="60">
        <f>'Daily Prices'!A1378</f>
        <v>44270</v>
      </c>
      <c r="B1378" s="69">
        <f>'Daily Prices'!B1378/'Daily Prices'!B1377-1</f>
        <v>-7.8161792153422782E-3</v>
      </c>
      <c r="C1378" s="69">
        <f>'Daily Prices'!C1378/'Daily Prices'!C1377-1</f>
        <v>8.7263105884640702E-3</v>
      </c>
      <c r="D1378" s="69">
        <f>'Daily Prices'!D1378/'Daily Prices'!D1377-1</f>
        <v>9.8577750346600101E-3</v>
      </c>
      <c r="E1378" s="69">
        <f>Assumptions!$C$14*C1378+Assumptions!$C$15*B1378+Assumptions!$C$16*D1378</f>
        <v>4.1030029811809478E-3</v>
      </c>
    </row>
    <row r="1379" spans="1:5" x14ac:dyDescent="0.25">
      <c r="A1379" s="63">
        <f>'Daily Prices'!A1379</f>
        <v>44271</v>
      </c>
      <c r="B1379" s="36">
        <f>'Daily Prices'!B1379/'Daily Prices'!B1378-1</f>
        <v>-6.1752059923314562E-4</v>
      </c>
      <c r="C1379" s="36">
        <f>'Daily Prices'!C1379/'Daily Prices'!C1378-1</f>
        <v>6.1213293679445169E-3</v>
      </c>
      <c r="D1379" s="36">
        <f>'Daily Prices'!D1379/'Daily Prices'!D1378-1</f>
        <v>-2.1356579949792787E-3</v>
      </c>
      <c r="E1379" s="36">
        <f>Assumptions!$C$14*C1379+Assumptions!$C$15*B1379+Assumptions!$C$16*D1379</f>
        <v>1.6225781689140797E-3</v>
      </c>
    </row>
    <row r="1380" spans="1:5" x14ac:dyDescent="0.25">
      <c r="A1380" s="60">
        <f>'Daily Prices'!A1380</f>
        <v>44272</v>
      </c>
      <c r="B1380" s="69">
        <f>'Daily Prices'!B1380/'Daily Prices'!B1379-1</f>
        <v>-1.116552391829384E-2</v>
      </c>
      <c r="C1380" s="69">
        <f>'Daily Prices'!C1380/'Daily Prices'!C1379-1</f>
        <v>-1.7937768725683201E-3</v>
      </c>
      <c r="D1380" s="69">
        <f>'Daily Prices'!D1380/'Daily Prices'!D1379-1</f>
        <v>-2.0342982757561412E-2</v>
      </c>
      <c r="E1380" s="69">
        <f>Assumptions!$C$14*C1380+Assumptions!$C$15*B1380+Assumptions!$C$16*D1380</f>
        <v>-1.0170062751783903E-2</v>
      </c>
    </row>
    <row r="1381" spans="1:5" x14ac:dyDescent="0.25">
      <c r="A1381" s="63">
        <f>'Daily Prices'!A1381</f>
        <v>44273</v>
      </c>
      <c r="B1381" s="36">
        <f>'Daily Prices'!B1381/'Daily Prices'!B1380-1</f>
        <v>-1.1748613800113494E-2</v>
      </c>
      <c r="C1381" s="36">
        <f>'Daily Prices'!C1381/'Daily Prices'!C1380-1</f>
        <v>-1.1922130093621197E-3</v>
      </c>
      <c r="D1381" s="36">
        <f>'Daily Prices'!D1381/'Daily Prices'!D1380-1</f>
        <v>-1.3236949171834156E-2</v>
      </c>
      <c r="E1381" s="36">
        <f>Assumptions!$C$14*C1381+Assumptions!$C$15*B1381+Assumptions!$C$16*D1381</f>
        <v>-7.9725540953291419E-3</v>
      </c>
    </row>
    <row r="1382" spans="1:5" x14ac:dyDescent="0.25">
      <c r="A1382" s="60">
        <f>'Daily Prices'!A1382</f>
        <v>44274</v>
      </c>
      <c r="B1382" s="69">
        <f>'Daily Prices'!B1382/'Daily Prices'!B1381-1</f>
        <v>1.3038711392028501E-2</v>
      </c>
      <c r="C1382" s="69">
        <f>'Daily Prices'!C1382/'Daily Prices'!C1381-1</f>
        <v>2.3917373273460996E-3</v>
      </c>
      <c r="D1382" s="69">
        <f>'Daily Prices'!D1382/'Daily Prices'!D1381-1</f>
        <v>1.1338250145362272E-2</v>
      </c>
      <c r="E1382" s="69">
        <f>Assumptions!$C$14*C1382+Assumptions!$C$15*B1382+Assumptions!$C$16*D1382</f>
        <v>8.2697833921556718E-3</v>
      </c>
    </row>
    <row r="1383" spans="1:5" x14ac:dyDescent="0.25">
      <c r="A1383" s="63">
        <f>'Daily Prices'!A1383</f>
        <v>44277</v>
      </c>
      <c r="B1383" s="36">
        <f>'Daily Prices'!B1383/'Daily Prices'!B1382-1</f>
        <v>-1.7439444312514762E-3</v>
      </c>
      <c r="C1383" s="36">
        <f>'Daily Prices'!C1383/'Daily Prices'!C1382-1</f>
        <v>-6.1671206164903847E-4</v>
      </c>
      <c r="D1383" s="36">
        <f>'Daily Prices'!D1383/'Daily Prices'!D1382-1</f>
        <v>-1.3837890681827059E-3</v>
      </c>
      <c r="E1383" s="36">
        <f>Assumptions!$C$14*C1383+Assumptions!$C$15*B1383+Assumptions!$C$16*D1383</f>
        <v>-1.18500487448987E-3</v>
      </c>
    </row>
    <row r="1384" spans="1:5" x14ac:dyDescent="0.25">
      <c r="A1384" s="60">
        <f>'Daily Prices'!A1384</f>
        <v>44278</v>
      </c>
      <c r="B1384" s="69">
        <f>'Daily Prices'!B1384/'Daily Prices'!B1383-1</f>
        <v>5.6287470145941487E-3</v>
      </c>
      <c r="C1384" s="69">
        <f>'Daily Prices'!C1384/'Daily Prices'!C1383-1</f>
        <v>-3.6770060922867165E-3</v>
      </c>
      <c r="D1384" s="69">
        <f>'Daily Prices'!D1384/'Daily Prices'!D1383-1</f>
        <v>3.7701941387755511E-3</v>
      </c>
      <c r="E1384" s="69">
        <f>Assumptions!$C$14*C1384+Assumptions!$C$15*B1384+Assumptions!$C$16*D1384</f>
        <v>1.3488799090962233E-3</v>
      </c>
    </row>
    <row r="1385" spans="1:5" x14ac:dyDescent="0.25">
      <c r="A1385" s="63">
        <f>'Daily Prices'!A1385</f>
        <v>44279</v>
      </c>
      <c r="B1385" s="36">
        <f>'Daily Prices'!B1385/'Daily Prices'!B1384-1</f>
        <v>-1.7404694050760616E-2</v>
      </c>
      <c r="C1385" s="36">
        <f>'Daily Prices'!C1385/'Daily Prices'!C1384-1</f>
        <v>3.7600787437985783E-3</v>
      </c>
      <c r="D1385" s="36">
        <f>'Daily Prices'!D1385/'Daily Prices'!D1384-1</f>
        <v>-2.0863109716805495E-2</v>
      </c>
      <c r="E1385" s="36">
        <f>Assumptions!$C$14*C1385+Assumptions!$C$15*B1385+Assumptions!$C$16*D1385</f>
        <v>-9.9763096327504016E-3</v>
      </c>
    </row>
    <row r="1386" spans="1:5" x14ac:dyDescent="0.25">
      <c r="A1386" s="60">
        <f>'Daily Prices'!A1386</f>
        <v>44280</v>
      </c>
      <c r="B1386" s="69">
        <f>'Daily Prices'!B1386/'Daily Prices'!B1385-1</f>
        <v>-1.5050535468361104E-2</v>
      </c>
      <c r="C1386" s="69">
        <f>'Daily Prices'!C1386/'Daily Prices'!C1385-1</f>
        <v>4.8254527950843951E-3</v>
      </c>
      <c r="D1386" s="69">
        <f>'Daily Prices'!D1386/'Daily Prices'!D1385-1</f>
        <v>-1.6868015633597078E-2</v>
      </c>
      <c r="E1386" s="69">
        <f>Assumptions!$C$14*C1386+Assumptions!$C$15*B1386+Assumptions!$C$16*D1386</f>
        <v>-7.6453842125536967E-3</v>
      </c>
    </row>
    <row r="1387" spans="1:5" x14ac:dyDescent="0.25">
      <c r="A1387" s="63">
        <f>'Daily Prices'!A1387</f>
        <v>44281</v>
      </c>
      <c r="B1387" s="36">
        <f>'Daily Prices'!B1387/'Daily Prices'!B1386-1</f>
        <v>1.1733662096625741E-2</v>
      </c>
      <c r="C1387" s="36">
        <f>'Daily Prices'!C1387/'Daily Prices'!C1386-1</f>
        <v>-3.920237961152484E-3</v>
      </c>
      <c r="D1387" s="36">
        <f>'Daily Prices'!D1387/'Daily Prices'!D1386-1</f>
        <v>1.0053227224645855E-2</v>
      </c>
      <c r="E1387" s="36">
        <f>Assumptions!$C$14*C1387+Assumptions!$C$15*B1387+Assumptions!$C$16*D1387</f>
        <v>4.9679716119204846E-3</v>
      </c>
    </row>
    <row r="1388" spans="1:5" x14ac:dyDescent="0.25">
      <c r="A1388" s="60">
        <f>'Daily Prices'!A1388</f>
        <v>44285</v>
      </c>
      <c r="B1388" s="69">
        <f>'Daily Prices'!B1388/'Daily Prices'!B1387-1</f>
        <v>2.3018047889651783E-2</v>
      </c>
      <c r="C1388" s="69">
        <f>'Daily Prices'!C1388/'Daily Prices'!C1387-1</f>
        <v>-1.6540232956098522E-2</v>
      </c>
      <c r="D1388" s="69">
        <f>'Daily Prices'!D1388/'Daily Prices'!D1387-1</f>
        <v>1.3511706164872628E-2</v>
      </c>
      <c r="E1388" s="69">
        <f>Assumptions!$C$14*C1388+Assumptions!$C$15*B1388+Assumptions!$C$16*D1388</f>
        <v>4.3428330339179136E-3</v>
      </c>
    </row>
    <row r="1389" spans="1:5" x14ac:dyDescent="0.25">
      <c r="A1389" s="63">
        <f>'Daily Prices'!A1389</f>
        <v>44286</v>
      </c>
      <c r="B1389" s="36">
        <f>'Daily Prices'!B1389/'Daily Prices'!B1388-1</f>
        <v>-1.2514415622286168E-2</v>
      </c>
      <c r="C1389" s="36">
        <f>'Daily Prices'!C1389/'Daily Prices'!C1388-1</f>
        <v>3.4129074688959982E-4</v>
      </c>
      <c r="D1389" s="36">
        <f>'Daily Prices'!D1389/'Daily Prices'!D1388-1</f>
        <v>-1.2218154740513132E-3</v>
      </c>
      <c r="E1389" s="36">
        <f>Assumptions!$C$14*C1389+Assumptions!$C$15*B1389+Assumptions!$C$16*D1389</f>
        <v>-3.9843530301454039E-3</v>
      </c>
    </row>
    <row r="1390" spans="1:5" x14ac:dyDescent="0.25">
      <c r="A1390" s="60">
        <f>'Daily Prices'!A1390</f>
        <v>44287</v>
      </c>
      <c r="B1390" s="69">
        <f>'Daily Prices'!B1390/'Daily Prices'!B1389-1</f>
        <v>1.0516843856135605E-2</v>
      </c>
      <c r="C1390" s="69">
        <f>'Daily Prices'!C1390/'Daily Prices'!C1389-1</f>
        <v>2.0997213460258957E-2</v>
      </c>
      <c r="D1390" s="69">
        <f>'Daily Prices'!D1390/'Daily Prices'!D1389-1</f>
        <v>-2.2622025220149222E-3</v>
      </c>
      <c r="E1390" s="69">
        <f>Assumptions!$C$14*C1390+Assumptions!$C$15*B1390+Assumptions!$C$16*D1390</f>
        <v>1.0875277784339787E-2</v>
      </c>
    </row>
    <row r="1391" spans="1:5" x14ac:dyDescent="0.25">
      <c r="A1391" s="63">
        <f>'Daily Prices'!A1391</f>
        <v>44291</v>
      </c>
      <c r="B1391" s="36">
        <f>'Daily Prices'!B1391/'Daily Prices'!B1390-1</f>
        <v>-1.7399819267824856E-2</v>
      </c>
      <c r="C1391" s="36">
        <f>'Daily Prices'!C1391/'Daily Prices'!C1390-1</f>
        <v>0</v>
      </c>
      <c r="D1391" s="36">
        <f>'Daily Prices'!D1391/'Daily Prices'!D1390-1</f>
        <v>-2.2622025220153663E-3</v>
      </c>
      <c r="E1391" s="36">
        <f>Assumptions!$C$14*C1391+Assumptions!$C$15*B1391+Assumptions!$C$16*D1391</f>
        <v>-5.8986065369520668E-3</v>
      </c>
    </row>
    <row r="1392" spans="1:5" x14ac:dyDescent="0.25">
      <c r="A1392" s="60">
        <f>'Daily Prices'!A1392</f>
        <v>44292</v>
      </c>
      <c r="B1392" s="69">
        <f>'Daily Prices'!B1392/'Daily Prices'!B1391-1</f>
        <v>8.5578889211657128E-4</v>
      </c>
      <c r="C1392" s="69">
        <f>'Daily Prices'!C1392/'Daily Prices'!C1391-1</f>
        <v>1.5154350718728615E-2</v>
      </c>
      <c r="D1392" s="69">
        <f>'Daily Prices'!D1392/'Daily Prices'!D1391-1</f>
        <v>-5.3105676836168181E-3</v>
      </c>
      <c r="E1392" s="69">
        <f>Assumptions!$C$14*C1392+Assumptions!$C$15*B1392+Assumptions!$C$16*D1392</f>
        <v>4.7253066500413726E-3</v>
      </c>
    </row>
    <row r="1393" spans="1:5" x14ac:dyDescent="0.25">
      <c r="A1393" s="63">
        <f>'Daily Prices'!A1393</f>
        <v>44294</v>
      </c>
      <c r="B1393" s="36">
        <f>'Daily Prices'!B1393/'Daily Prices'!B1392-1</f>
        <v>1.10732643935465E-2</v>
      </c>
      <c r="C1393" s="36">
        <f>'Daily Prices'!C1393/'Daily Prices'!C1392-1</f>
        <v>2.0994639550351968E-2</v>
      </c>
      <c r="D1393" s="36">
        <f>'Daily Prices'!D1393/'Daily Prices'!D1392-1</f>
        <v>-5.3105676836170401E-3</v>
      </c>
      <c r="E1393" s="36">
        <f>Assumptions!$C$14*C1393+Assumptions!$C$15*B1393+Assumptions!$C$16*D1393</f>
        <v>1.0126664833119626E-2</v>
      </c>
    </row>
    <row r="1394" spans="1:5" x14ac:dyDescent="0.25">
      <c r="A1394" s="60">
        <f>'Daily Prices'!A1394</f>
        <v>44299</v>
      </c>
      <c r="B1394" s="69">
        <f>'Daily Prices'!B1394/'Daily Prices'!B1393-1</f>
        <v>-2.4165660057319016E-2</v>
      </c>
      <c r="C1394" s="69">
        <f>'Daily Prices'!C1394/'Daily Prices'!C1393-1</f>
        <v>1.4094440773102512E-3</v>
      </c>
      <c r="D1394" s="69">
        <f>'Daily Prices'!D1394/'Daily Prices'!D1393-1</f>
        <v>-5.3105676836169291E-3</v>
      </c>
      <c r="E1394" s="69">
        <f>Assumptions!$C$14*C1394+Assumptions!$C$15*B1394+Assumptions!$C$16*D1394</f>
        <v>-8.2790906913566831E-3</v>
      </c>
    </row>
    <row r="1395" spans="1:5" x14ac:dyDescent="0.25">
      <c r="A1395" s="63">
        <f>'Daily Prices'!A1395</f>
        <v>44301</v>
      </c>
      <c r="B1395" s="36">
        <f>'Daily Prices'!B1395/'Daily Prices'!B1394-1</f>
        <v>5.348131161670544E-3</v>
      </c>
      <c r="C1395" s="36">
        <f>'Daily Prices'!C1395/'Daily Prices'!C1394-1</f>
        <v>1.8139176189106987E-3</v>
      </c>
      <c r="D1395" s="36">
        <f>'Daily Prices'!D1395/'Daily Prices'!D1394-1</f>
        <v>3.9518552768467163E-3</v>
      </c>
      <c r="E1395" s="36">
        <f>Assumptions!$C$14*C1395+Assumptions!$C$15*B1395+Assumptions!$C$16*D1395</f>
        <v>3.5155629791194572E-3</v>
      </c>
    </row>
    <row r="1396" spans="1:5" x14ac:dyDescent="0.25">
      <c r="A1396" s="60">
        <f>'Daily Prices'!A1396</f>
        <v>44302</v>
      </c>
      <c r="B1396" s="69">
        <f>'Daily Prices'!B1396/'Daily Prices'!B1395-1</f>
        <v>5.8089881746625771E-4</v>
      </c>
      <c r="C1396" s="69">
        <f>'Daily Prices'!C1396/'Daily Prices'!C1395-1</f>
        <v>7.4254845834660355E-3</v>
      </c>
      <c r="D1396" s="69">
        <f>'Daily Prices'!D1396/'Daily Prices'!D1395-1</f>
        <v>4.6894976840357039E-3</v>
      </c>
      <c r="E1396" s="69">
        <f>Assumptions!$C$14*C1396+Assumptions!$C$15*B1396+Assumptions!$C$16*D1396</f>
        <v>4.5513127838370032E-3</v>
      </c>
    </row>
    <row r="1397" spans="1:5" x14ac:dyDescent="0.25">
      <c r="A1397" s="63">
        <f>'Daily Prices'!A1397</f>
        <v>44305</v>
      </c>
      <c r="B1397" s="36">
        <f>'Daily Prices'!B1397/'Daily Prices'!B1396-1</f>
        <v>-1.807440731012E-2</v>
      </c>
      <c r="C1397" s="36">
        <f>'Daily Prices'!C1397/'Daily Prices'!C1396-1</f>
        <v>3.9574787551710511E-3</v>
      </c>
      <c r="D1397" s="36">
        <f>'Daily Prices'!D1397/'Daily Prices'!D1396-1</f>
        <v>-1.9153909331397823E-2</v>
      </c>
      <c r="E1397" s="36">
        <f>Assumptions!$C$14*C1397+Assumptions!$C$15*B1397+Assumptions!$C$16*D1397</f>
        <v>-9.5855034903869259E-3</v>
      </c>
    </row>
    <row r="1398" spans="1:5" x14ac:dyDescent="0.25">
      <c r="A1398" s="60">
        <f>'Daily Prices'!A1398</f>
        <v>44306</v>
      </c>
      <c r="B1398" s="69">
        <f>'Daily Prices'!B1398/'Daily Prices'!B1397-1</f>
        <v>-5.0807705286111116E-3</v>
      </c>
      <c r="C1398" s="69">
        <f>'Daily Prices'!C1398/'Daily Prices'!C1397-1</f>
        <v>9.2083060835894681E-3</v>
      </c>
      <c r="D1398" s="69">
        <f>'Daily Prices'!D1398/'Daily Prices'!D1397-1</f>
        <v>4.5761967180379948E-4</v>
      </c>
      <c r="E1398" s="69">
        <f>Assumptions!$C$14*C1398+Assumptions!$C$15*B1398+Assumptions!$C$16*D1398</f>
        <v>2.2963771763935942E-3</v>
      </c>
    </row>
    <row r="1399" spans="1:5" x14ac:dyDescent="0.25">
      <c r="A1399" s="63">
        <f>'Daily Prices'!A1399</f>
        <v>44308</v>
      </c>
      <c r="B1399" s="36">
        <f>'Daily Prices'!B1399/'Daily Prices'!B1398-1</f>
        <v>7.8579543787127282E-3</v>
      </c>
      <c r="C1399" s="36">
        <f>'Daily Prices'!C1399/'Daily Prices'!C1398-1</f>
        <v>1.7254604658980544E-3</v>
      </c>
      <c r="D1399" s="36">
        <f>'Daily Prices'!D1399/'Daily Prices'!D1398-1</f>
        <v>5.7358771512581175E-3</v>
      </c>
      <c r="E1399" s="36">
        <f>Assumptions!$C$14*C1399+Assumptions!$C$15*B1399+Assumptions!$C$16*D1399</f>
        <v>4.7683336453504758E-3</v>
      </c>
    </row>
    <row r="1400" spans="1:5" x14ac:dyDescent="0.25">
      <c r="A1400" s="60">
        <f>'Daily Prices'!A1400</f>
        <v>44309</v>
      </c>
      <c r="B1400" s="69">
        <f>'Daily Prices'!B1400/'Daily Prices'!B1399-1</f>
        <v>-4.2058482130137298E-3</v>
      </c>
      <c r="C1400" s="69">
        <f>'Daily Prices'!C1400/'Daily Prices'!C1399-1</f>
        <v>-5.4350751888164739E-3</v>
      </c>
      <c r="D1400" s="69">
        <f>'Daily Prices'!D1400/'Daily Prices'!D1399-1</f>
        <v>7.1123239155523876E-4</v>
      </c>
      <c r="E1400" s="69">
        <f>Assumptions!$C$14*C1400+Assumptions!$C$15*B1400+Assumptions!$C$16*D1400</f>
        <v>-3.2224148219641368E-3</v>
      </c>
    </row>
    <row r="1401" spans="1:5" x14ac:dyDescent="0.25">
      <c r="A1401" s="63">
        <f>'Daily Prices'!A1401</f>
        <v>44312</v>
      </c>
      <c r="B1401" s="36">
        <f>'Daily Prices'!B1401/'Daily Prices'!B1400-1</f>
        <v>1.0611454631467954E-2</v>
      </c>
      <c r="C1401" s="36">
        <f>'Daily Prices'!C1401/'Daily Prices'!C1400-1</f>
        <v>-8.0349653470005444E-3</v>
      </c>
      <c r="D1401" s="36">
        <f>'Daily Prices'!D1401/'Daily Prices'!D1400-1</f>
        <v>1.0433664280654842E-2</v>
      </c>
      <c r="E1401" s="36">
        <f>Assumptions!$C$14*C1401+Assumptions!$C$15*B1401+Assumptions!$C$16*D1401</f>
        <v>3.0995495348366204E-3</v>
      </c>
    </row>
    <row r="1402" spans="1:5" x14ac:dyDescent="0.25">
      <c r="A1402" s="60">
        <f>'Daily Prices'!A1402</f>
        <v>44313</v>
      </c>
      <c r="B1402" s="69">
        <f>'Daily Prices'!B1402/'Daily Prices'!B1401-1</f>
        <v>1.1524493087019527E-2</v>
      </c>
      <c r="C1402" s="69">
        <f>'Daily Prices'!C1402/'Daily Prices'!C1401-1</f>
        <v>4.4204109792000956E-3</v>
      </c>
      <c r="D1402" s="69">
        <f>'Daily Prices'!D1402/'Daily Prices'!D1401-1</f>
        <v>1.0717096873751553E-2</v>
      </c>
      <c r="E1402" s="69">
        <f>Assumptions!$C$14*C1402+Assumptions!$C$15*B1402+Assumptions!$C$16*D1402</f>
        <v>8.4406413799113615E-3</v>
      </c>
    </row>
    <row r="1403" spans="1:5" x14ac:dyDescent="0.25">
      <c r="A1403" s="63">
        <f>'Daily Prices'!A1403</f>
        <v>44314</v>
      </c>
      <c r="B1403" s="36">
        <f>'Daily Prices'!B1403/'Daily Prices'!B1402-1</f>
        <v>1.613472011153938E-2</v>
      </c>
      <c r="C1403" s="36">
        <f>'Daily Prices'!C1403/'Daily Prices'!C1402-1</f>
        <v>-8.1520158710665092E-3</v>
      </c>
      <c r="D1403" s="36">
        <f>'Daily Prices'!D1403/'Daily Prices'!D1402-1</f>
        <v>1.1442598232007217E-2</v>
      </c>
      <c r="E1403" s="36">
        <f>Assumptions!$C$14*C1403+Assumptions!$C$15*B1403+Assumptions!$C$16*D1403</f>
        <v>5.0123891546373757E-3</v>
      </c>
    </row>
    <row r="1404" spans="1:5" x14ac:dyDescent="0.25">
      <c r="A1404" s="60">
        <f>'Daily Prices'!A1404</f>
        <v>44315</v>
      </c>
      <c r="B1404" s="69">
        <f>'Daily Prices'!B1404/'Daily Prices'!B1403-1</f>
        <v>6.4543578376419219E-4</v>
      </c>
      <c r="C1404" s="69">
        <f>'Daily Prices'!C1404/'Daily Prices'!C1403-1</f>
        <v>-1.0752928482828383E-2</v>
      </c>
      <c r="D1404" s="69">
        <f>'Daily Prices'!D1404/'Daily Prices'!D1403-1</f>
        <v>-3.0751912340668541E-3</v>
      </c>
      <c r="E1404" s="69">
        <f>Assumptions!$C$14*C1404+Assumptions!$C$15*B1404+Assumptions!$C$16*D1404</f>
        <v>-5.0300980282221514E-3</v>
      </c>
    </row>
    <row r="1405" spans="1:5" x14ac:dyDescent="0.25">
      <c r="A1405" s="63">
        <f>'Daily Prices'!A1405</f>
        <v>44316</v>
      </c>
      <c r="B1405" s="36">
        <f>'Daily Prices'!B1405/'Daily Prices'!B1404-1</f>
        <v>-1.9764119797596513E-2</v>
      </c>
      <c r="C1405" s="36">
        <f>'Daily Prices'!C1405/'Daily Prices'!C1404-1</f>
        <v>1.7198127374575822E-3</v>
      </c>
      <c r="D1405" s="36">
        <f>'Daily Prices'!D1405/'Daily Prices'!D1404-1</f>
        <v>-5.8406977849717601E-3</v>
      </c>
      <c r="E1405" s="36">
        <f>Assumptions!$C$14*C1405+Assumptions!$C$15*B1405+Assumptions!$C$16*D1405</f>
        <v>-6.9935201797874484E-3</v>
      </c>
    </row>
    <row r="1406" spans="1:5" x14ac:dyDescent="0.25">
      <c r="A1406" s="60">
        <f>'Daily Prices'!A1406</f>
        <v>44319</v>
      </c>
      <c r="B1406" s="69">
        <f>'Daily Prices'!B1406/'Daily Prices'!B1405-1</f>
        <v>-1.3086697732541674E-3</v>
      </c>
      <c r="C1406" s="69">
        <f>'Daily Prices'!C1406/'Daily Prices'!C1405-1</f>
        <v>0</v>
      </c>
      <c r="D1406" s="69">
        <f>'Daily Prices'!D1406/'Daily Prices'!D1405-1</f>
        <v>3.2860396445239859E-2</v>
      </c>
      <c r="E1406" s="69">
        <f>Assumptions!$C$14*C1406+Assumptions!$C$15*B1406+Assumptions!$C$16*D1406</f>
        <v>9.4655180015957071E-3</v>
      </c>
    </row>
    <row r="1407" spans="1:5" x14ac:dyDescent="0.25">
      <c r="A1407" s="63">
        <f>'Daily Prices'!A1407</f>
        <v>44320</v>
      </c>
      <c r="B1407" s="36">
        <f>'Daily Prices'!B1407/'Daily Prices'!B1406-1</f>
        <v>-9.5448301795701962E-3</v>
      </c>
      <c r="C1407" s="36">
        <f>'Daily Prices'!C1407/'Daily Prices'!C1406-1</f>
        <v>1.4065072337170914E-2</v>
      </c>
      <c r="D1407" s="36">
        <f>'Daily Prices'!D1407/'Daily Prices'!D1406-1</f>
        <v>-3.5136812721405453E-2</v>
      </c>
      <c r="E1407" s="36">
        <f>Assumptions!$C$14*C1407+Assumptions!$C$15*B1407+Assumptions!$C$16*D1407</f>
        <v>-7.7784639354243276E-3</v>
      </c>
    </row>
    <row r="1408" spans="1:5" x14ac:dyDescent="0.25">
      <c r="A1408" s="60">
        <f>'Daily Prices'!A1408</f>
        <v>44321</v>
      </c>
      <c r="B1408" s="69">
        <f>'Daily Prices'!B1408/'Daily Prices'!B1407-1</f>
        <v>8.7877545073922203E-3</v>
      </c>
      <c r="C1408" s="69">
        <f>'Daily Prices'!C1408/'Daily Prices'!C1407-1</f>
        <v>-8.7925068354803848E-3</v>
      </c>
      <c r="D1408" s="69">
        <f>'Daily Prices'!D1408/'Daily Prices'!D1407-1</f>
        <v>1.5716687340282975E-2</v>
      </c>
      <c r="E1408" s="69">
        <f>Assumptions!$C$14*C1408+Assumptions!$C$15*B1408+Assumptions!$C$16*D1408</f>
        <v>3.8343298201104041E-3</v>
      </c>
    </row>
    <row r="1409" spans="1:5" x14ac:dyDescent="0.25">
      <c r="A1409" s="63">
        <f>'Daily Prices'!A1409</f>
        <v>44323</v>
      </c>
      <c r="B1409" s="36">
        <f>'Daily Prices'!B1409/'Daily Prices'!B1408-1</f>
        <v>1.0865789260141367E-2</v>
      </c>
      <c r="C1409" s="36">
        <f>'Daily Prices'!C1409/'Daily Prices'!C1408-1</f>
        <v>2.363917797156101E-2</v>
      </c>
      <c r="D1409" s="36">
        <f>'Daily Prices'!D1409/'Daily Prices'!D1408-1</f>
        <v>8.8464328039463691E-3</v>
      </c>
      <c r="E1409" s="36">
        <f>Assumptions!$C$14*C1409+Assumptions!$C$15*B1409+Assumptions!$C$16*D1409</f>
        <v>1.5369337807850724E-2</v>
      </c>
    </row>
    <row r="1410" spans="1:5" x14ac:dyDescent="0.25">
      <c r="A1410" s="60">
        <f>'Daily Prices'!A1410</f>
        <v>44326</v>
      </c>
      <c r="B1410" s="69">
        <f>'Daily Prices'!B1410/'Daily Prices'!B1409-1</f>
        <v>6.0142497521160632E-3</v>
      </c>
      <c r="C1410" s="69">
        <f>'Daily Prices'!C1410/'Daily Prices'!C1409-1</f>
        <v>3.9477882325285041E-3</v>
      </c>
      <c r="D1410" s="69">
        <f>'Daily Prices'!D1410/'Daily Prices'!D1409-1</f>
        <v>8.8464328039443707E-3</v>
      </c>
      <c r="E1410" s="69">
        <f>Assumptions!$C$14*C1410+Assumptions!$C$15*B1410+Assumptions!$C$16*D1410</f>
        <v>6.0373200598295316E-3</v>
      </c>
    </row>
    <row r="1411" spans="1:5" x14ac:dyDescent="0.25">
      <c r="A1411" s="63">
        <f>'Daily Prices'!A1411</f>
        <v>44330</v>
      </c>
      <c r="B1411" s="36">
        <f>'Daily Prices'!B1411/'Daily Prices'!B1410-1</f>
        <v>-1.55519700960014E-2</v>
      </c>
      <c r="C1411" s="36">
        <f>'Daily Prices'!C1411/'Daily Prices'!C1410-1</f>
        <v>-3.0439876156355128E-3</v>
      </c>
      <c r="D1411" s="36">
        <f>'Daily Prices'!D1411/'Daily Prices'!D1410-1</f>
        <v>8.8464328039468132E-3</v>
      </c>
      <c r="E1411" s="36">
        <f>Assumptions!$C$14*C1411+Assumptions!$C$15*B1411+Assumptions!$C$16*D1411</f>
        <v>-3.2292562338705811E-3</v>
      </c>
    </row>
    <row r="1412" spans="1:5" x14ac:dyDescent="0.25">
      <c r="A1412" s="60">
        <f>'Daily Prices'!A1412</f>
        <v>44333</v>
      </c>
      <c r="B1412" s="69">
        <f>'Daily Prices'!B1412/'Daily Prices'!B1411-1</f>
        <v>1.7404794126307799E-2</v>
      </c>
      <c r="C1412" s="69">
        <f>'Daily Prices'!C1412/'Daily Prices'!C1411-1</f>
        <v>9.6498818448484958E-3</v>
      </c>
      <c r="D1412" s="69">
        <f>'Daily Prices'!D1412/'Daily Prices'!D1411-1</f>
        <v>1.5172238302745056E-2</v>
      </c>
      <c r="E1412" s="69">
        <f>Assumptions!$C$14*C1412+Assumptions!$C$15*B1412+Assumptions!$C$16*D1412</f>
        <v>1.3633062466655254E-2</v>
      </c>
    </row>
    <row r="1413" spans="1:5" x14ac:dyDescent="0.25">
      <c r="A1413" s="63">
        <f>'Daily Prices'!A1413</f>
        <v>44334</v>
      </c>
      <c r="B1413" s="36">
        <f>'Daily Prices'!B1413/'Daily Prices'!B1412-1</f>
        <v>1.2355606704459454E-2</v>
      </c>
      <c r="C1413" s="36">
        <f>'Daily Prices'!C1413/'Daily Prices'!C1412-1</f>
        <v>2.6133767124110197E-3</v>
      </c>
      <c r="D1413" s="36">
        <f>'Daily Prices'!D1413/'Daily Prices'!D1412-1</f>
        <v>8.6085349041233883E-3</v>
      </c>
      <c r="E1413" s="36">
        <f>Assumptions!$C$14*C1413+Assumptions!$C$15*B1413+Assumptions!$C$16*D1413</f>
        <v>7.3345931675392606E-3</v>
      </c>
    </row>
    <row r="1414" spans="1:5" x14ac:dyDescent="0.25">
      <c r="A1414" s="60">
        <f>'Daily Prices'!A1414</f>
        <v>44335</v>
      </c>
      <c r="B1414" s="69">
        <f>'Daily Prices'!B1414/'Daily Prices'!B1413-1</f>
        <v>-5.791406945902966E-3</v>
      </c>
      <c r="C1414" s="69">
        <f>'Daily Prices'!C1414/'Daily Prices'!C1413-1</f>
        <v>1.366864293700143E-2</v>
      </c>
      <c r="D1414" s="69">
        <f>'Daily Prices'!D1414/'Daily Prices'!D1413-1</f>
        <v>1.1959957441189939E-3</v>
      </c>
      <c r="E1414" s="69">
        <f>Assumptions!$C$14*C1414+Assumptions!$C$15*B1414+Assumptions!$C$16*D1414</f>
        <v>4.08883381426538E-3</v>
      </c>
    </row>
    <row r="1415" spans="1:5" x14ac:dyDescent="0.25">
      <c r="A1415" s="63">
        <f>'Daily Prices'!A1415</f>
        <v>44336</v>
      </c>
      <c r="B1415" s="36">
        <f>'Daily Prices'!B1415/'Daily Prices'!B1414-1</f>
        <v>-6.7687801687446036E-3</v>
      </c>
      <c r="C1415" s="36">
        <f>'Daily Prices'!C1415/'Daily Prices'!C1414-1</f>
        <v>-7.4688511496613375E-3</v>
      </c>
      <c r="D1415" s="36">
        <f>'Daily Prices'!D1415/'Daily Prices'!D1414-1</f>
        <v>-5.575015596967603E-3</v>
      </c>
      <c r="E1415" s="36">
        <f>Assumptions!$C$14*C1415+Assumptions!$C$15*B1415+Assumptions!$C$16*D1415</f>
        <v>-6.6906791895781966E-3</v>
      </c>
    </row>
    <row r="1416" spans="1:5" x14ac:dyDescent="0.25">
      <c r="A1416" s="60">
        <f>'Daily Prices'!A1416</f>
        <v>44337</v>
      </c>
      <c r="B1416" s="69">
        <f>'Daily Prices'!B1416/'Daily Prices'!B1415-1</f>
        <v>1.9683703333369662E-2</v>
      </c>
      <c r="C1416" s="69">
        <f>'Daily Prices'!C1416/'Daily Prices'!C1415-1</f>
        <v>-3.692515465478774E-3</v>
      </c>
      <c r="D1416" s="69">
        <f>'Daily Prices'!D1416/'Daily Prices'!D1415-1</f>
        <v>1.779943569559661E-2</v>
      </c>
      <c r="E1416" s="69">
        <f>Assumptions!$C$14*C1416+Assumptions!$C$15*B1416+Assumptions!$C$16*D1416</f>
        <v>9.7679355224983729E-3</v>
      </c>
    </row>
    <row r="1417" spans="1:5" x14ac:dyDescent="0.25">
      <c r="A1417" s="63">
        <f>'Daily Prices'!A1417</f>
        <v>44340</v>
      </c>
      <c r="B1417" s="36">
        <f>'Daily Prices'!B1417/'Daily Prices'!B1416-1</f>
        <v>2.2045694856873688E-3</v>
      </c>
      <c r="C1417" s="36">
        <f>'Daily Prices'!C1417/'Daily Prices'!C1416-1</f>
        <v>2.6658482365771174E-3</v>
      </c>
      <c r="D1417" s="36">
        <f>'Daily Prices'!D1417/'Daily Prices'!D1416-1</f>
        <v>6.9370161414818998E-3</v>
      </c>
      <c r="E1417" s="36">
        <f>Assumptions!$C$14*C1417+Assumptions!$C$15*B1417+Assumptions!$C$16*D1417</f>
        <v>3.8088149827816271E-3</v>
      </c>
    </row>
    <row r="1418" spans="1:5" x14ac:dyDescent="0.25">
      <c r="A1418" s="60">
        <f>'Daily Prices'!A1418</f>
        <v>44341</v>
      </c>
      <c r="B1418" s="69">
        <f>'Daily Prices'!B1418/'Daily Prices'!B1417-1</f>
        <v>-2.8370110499320589E-4</v>
      </c>
      <c r="C1418" s="69">
        <f>'Daily Prices'!C1418/'Daily Prices'!C1417-1</f>
        <v>2.1012218783627024E-3</v>
      </c>
      <c r="D1418" s="69">
        <f>'Daily Prices'!D1418/'Daily Prices'!D1417-1</f>
        <v>5.4039536934435972E-4</v>
      </c>
      <c r="E1418" s="69">
        <f>Assumptions!$C$14*C1418+Assumptions!$C$15*B1418+Assumptions!$C$16*D1418</f>
        <v>9.1749703065042716E-4</v>
      </c>
    </row>
    <row r="1419" spans="1:5" x14ac:dyDescent="0.25">
      <c r="A1419" s="63">
        <f>'Daily Prices'!A1419</f>
        <v>44342</v>
      </c>
      <c r="B1419" s="36">
        <f>'Daily Prices'!B1419/'Daily Prices'!B1418-1</f>
        <v>7.5041179931170099E-3</v>
      </c>
      <c r="C1419" s="36">
        <f>'Daily Prices'!C1419/'Daily Prices'!C1418-1</f>
        <v>6.6738121173641751E-3</v>
      </c>
      <c r="D1419" s="36">
        <f>'Daily Prices'!D1419/'Daily Prices'!D1418-1</f>
        <v>2.8472256937139839E-4</v>
      </c>
      <c r="E1419" s="36">
        <f>Assumptions!$C$14*C1419+Assumptions!$C$15*B1419+Assumptions!$C$16*D1419</f>
        <v>5.0061770156921929E-3</v>
      </c>
    </row>
    <row r="1420" spans="1:5" x14ac:dyDescent="0.25">
      <c r="A1420" s="60">
        <f>'Daily Prices'!A1420</f>
        <v>44343</v>
      </c>
      <c r="B1420" s="69">
        <f>'Daily Prices'!B1420/'Daily Prices'!B1419-1</f>
        <v>1.9150284059281653E-3</v>
      </c>
      <c r="C1420" s="69">
        <f>'Daily Prices'!C1420/'Daily Prices'!C1419-1</f>
        <v>-5.8137465881485939E-3</v>
      </c>
      <c r="D1420" s="69">
        <f>'Daily Prices'!D1420/'Daily Prices'!D1419-1</f>
        <v>5.3093249432889511E-3</v>
      </c>
      <c r="E1420" s="69">
        <f>Assumptions!$C$14*C1420+Assumptions!$C$15*B1420+Assumptions!$C$16*D1420</f>
        <v>-1.5819263049430274E-4</v>
      </c>
    </row>
    <row r="1421" spans="1:5" x14ac:dyDescent="0.25">
      <c r="A1421" s="63">
        <f>'Daily Prices'!A1421</f>
        <v>44344</v>
      </c>
      <c r="B1421" s="36">
        <f>'Daily Prices'!B1421/'Daily Prices'!B1420-1</f>
        <v>6.0189509112940076E-3</v>
      </c>
      <c r="C1421" s="36">
        <f>'Daily Prices'!C1421/'Daily Prices'!C1420-1</f>
        <v>1.1888722258097673E-3</v>
      </c>
      <c r="D1421" s="36">
        <f>'Daily Prices'!D1421/'Daily Prices'!D1420-1</f>
        <v>-1.5994069226210605E-4</v>
      </c>
      <c r="E1421" s="36">
        <f>Assumptions!$C$14*C1421+Assumptions!$C$15*B1421+Assumptions!$C$16*D1421</f>
        <v>2.2332519560334771E-3</v>
      </c>
    </row>
    <row r="1422" spans="1:5" x14ac:dyDescent="0.25">
      <c r="A1422" s="60">
        <f>'Daily Prices'!A1422</f>
        <v>44347</v>
      </c>
      <c r="B1422" s="69">
        <f>'Daily Prices'!B1422/'Daily Prices'!B1421-1</f>
        <v>1.0006440712772235E-2</v>
      </c>
      <c r="C1422" s="69">
        <f>'Daily Prices'!C1422/'Daily Prices'!C1421-1</f>
        <v>0</v>
      </c>
      <c r="D1422" s="69">
        <f>'Daily Prices'!D1422/'Daily Prices'!D1421-1</f>
        <v>7.3865509433146403E-3</v>
      </c>
      <c r="E1422" s="69">
        <f>Assumptions!$C$14*C1422+Assumptions!$C$15*B1422+Assumptions!$C$16*D1422</f>
        <v>5.217897496826062E-3</v>
      </c>
    </row>
    <row r="1423" spans="1:5" x14ac:dyDescent="0.25">
      <c r="A1423" s="63">
        <f>'Daily Prices'!A1423</f>
        <v>44348</v>
      </c>
      <c r="B1423" s="36">
        <f>'Daily Prices'!B1423/'Daily Prices'!B1422-1</f>
        <v>-4.929006897536059E-5</v>
      </c>
      <c r="C1423" s="36">
        <f>'Daily Prices'!C1423/'Daily Prices'!C1422-1</f>
        <v>5.5321808259403138E-3</v>
      </c>
      <c r="D1423" s="36">
        <f>'Daily Prices'!D1423/'Daily Prices'!D1422-1</f>
        <v>5.9496810530572652E-3</v>
      </c>
      <c r="E1423" s="36">
        <f>Assumptions!$C$14*C1423+Assumptions!$C$15*B1423+Assumptions!$C$16*D1423</f>
        <v>3.9829896256006973E-3</v>
      </c>
    </row>
    <row r="1424" spans="1:5" x14ac:dyDescent="0.25">
      <c r="A1424" s="60">
        <f>'Daily Prices'!A1424</f>
        <v>44351</v>
      </c>
      <c r="B1424" s="69">
        <f>'Daily Prices'!B1424/'Daily Prices'!B1423-1</f>
        <v>3.1803289041969496E-3</v>
      </c>
      <c r="C1424" s="69">
        <f>'Daily Prices'!C1424/'Daily Prices'!C1423-1</f>
        <v>-4.2338786899018821E-3</v>
      </c>
      <c r="D1424" s="69">
        <f>'Daily Prices'!D1424/'Daily Prices'!D1423-1</f>
        <v>5.9496810530546007E-3</v>
      </c>
      <c r="E1424" s="69">
        <f>Assumptions!$C$14*C1424+Assumptions!$C$15*B1424+Assumptions!$C$16*D1424</f>
        <v>1.045451511214712E-3</v>
      </c>
    </row>
    <row r="1425" spans="1:5" x14ac:dyDescent="0.25">
      <c r="A1425" s="63">
        <f>'Daily Prices'!A1425</f>
        <v>44354</v>
      </c>
      <c r="B1425" s="36">
        <f>'Daily Prices'!B1425/'Daily Prices'!B1424-1</f>
        <v>4.3850245825098888E-3</v>
      </c>
      <c r="C1425" s="36">
        <f>'Daily Prices'!C1425/'Daily Prices'!C1424-1</f>
        <v>-2.0996681579369403E-3</v>
      </c>
      <c r="D1425" s="36">
        <f>'Daily Prices'!D1425/'Daily Prices'!D1424-1</f>
        <v>5.9496810530565991E-3</v>
      </c>
      <c r="E1425" s="36">
        <f>Assumptions!$C$14*C1425+Assumptions!$C$15*B1425+Assumptions!$C$16*D1425</f>
        <v>2.2605444274951701E-3</v>
      </c>
    </row>
    <row r="1426" spans="1:5" x14ac:dyDescent="0.25">
      <c r="A1426" s="60">
        <f>'Daily Prices'!A1426</f>
        <v>44355</v>
      </c>
      <c r="B1426" s="69">
        <f>'Daily Prices'!B1426/'Daily Prices'!B1425-1</f>
        <v>-1.0116855993033136E-3</v>
      </c>
      <c r="C1426" s="69">
        <f>'Daily Prices'!C1426/'Daily Prices'!C1425-1</f>
        <v>4.4773374202424776E-3</v>
      </c>
      <c r="D1426" s="69">
        <f>'Daily Prices'!D1426/'Daily Prices'!D1425-1</f>
        <v>2.82135494179796E-2</v>
      </c>
      <c r="E1426" s="69">
        <f>Assumptions!$C$14*C1426+Assumptions!$C$15*B1426+Assumptions!$C$16*D1426</f>
        <v>9.9514941136998776E-3</v>
      </c>
    </row>
    <row r="1427" spans="1:5" x14ac:dyDescent="0.25">
      <c r="A1427" s="63">
        <f>'Daily Prices'!A1427</f>
        <v>44356</v>
      </c>
      <c r="B1427" s="36">
        <f>'Daily Prices'!B1427/'Daily Prices'!B1426-1</f>
        <v>-6.3878786974489454E-3</v>
      </c>
      <c r="C1427" s="36">
        <f>'Daily Prices'!C1427/'Daily Prices'!C1426-1</f>
        <v>1.2336842202813614E-3</v>
      </c>
      <c r="D1427" s="36">
        <f>'Daily Prices'!D1427/'Daily Prices'!D1426-1</f>
        <v>-5.6472287069682103E-3</v>
      </c>
      <c r="E1427" s="36">
        <f>Assumptions!$C$14*C1427+Assumptions!$C$15*B1427+Assumptions!$C$16*D1427</f>
        <v>-3.1170585332126015E-3</v>
      </c>
    </row>
    <row r="1428" spans="1:5" x14ac:dyDescent="0.25">
      <c r="A1428" s="60">
        <f>'Daily Prices'!A1428</f>
        <v>44357</v>
      </c>
      <c r="B1428" s="69">
        <f>'Daily Prices'!B1428/'Daily Prices'!B1427-1</f>
        <v>6.9083301951959886E-3</v>
      </c>
      <c r="C1428" s="69">
        <f>'Daily Prices'!C1428/'Daily Prices'!C1427-1</f>
        <v>-2.0642852829813041E-3</v>
      </c>
      <c r="D1428" s="69">
        <f>'Daily Prices'!D1428/'Daily Prices'!D1427-1</f>
        <v>-5.6472287069683214E-3</v>
      </c>
      <c r="E1428" s="69">
        <f>Assumptions!$C$14*C1428+Assumptions!$C$15*B1428+Assumptions!$C$16*D1428</f>
        <v>-4.473836667242216E-4</v>
      </c>
    </row>
    <row r="1429" spans="1:5" x14ac:dyDescent="0.25">
      <c r="A1429" s="63">
        <f>'Daily Prices'!A1429</f>
        <v>44361</v>
      </c>
      <c r="B1429" s="36">
        <f>'Daily Prices'!B1429/'Daily Prices'!B1428-1</f>
        <v>4.8003392703737102E-3</v>
      </c>
      <c r="C1429" s="36">
        <f>'Daily Prices'!C1429/'Daily Prices'!C1428-1</f>
        <v>-1.0743067611239221E-2</v>
      </c>
      <c r="D1429" s="36">
        <f>'Daily Prices'!D1429/'Daily Prices'!D1428-1</f>
        <v>-5.6472287069682103E-3</v>
      </c>
      <c r="E1429" s="36">
        <f>Assumptions!$C$14*C1429+Assumptions!$C$15*B1429+Assumptions!$C$16*D1429</f>
        <v>-4.5512938754740384E-3</v>
      </c>
    </row>
    <row r="1430" spans="1:5" x14ac:dyDescent="0.25">
      <c r="A1430" s="60">
        <f>'Daily Prices'!A1430</f>
        <v>44362</v>
      </c>
      <c r="B1430" s="69">
        <f>'Daily Prices'!B1430/'Daily Prices'!B1429-1</f>
        <v>4.2152911627884038E-3</v>
      </c>
      <c r="C1430" s="69">
        <f>'Daily Prices'!C1430/'Daily Prices'!C1429-1</f>
        <v>2.2252881780802092E-3</v>
      </c>
      <c r="D1430" s="69">
        <f>'Daily Prices'!D1430/'Daily Prices'!D1429-1</f>
        <v>2.0435867867529822E-4</v>
      </c>
      <c r="E1430" s="69">
        <f>Assumptions!$C$14*C1430+Assumptions!$C$15*B1430+Assumptions!$C$16*D1430</f>
        <v>2.216010223671194E-3</v>
      </c>
    </row>
    <row r="1431" spans="1:5" x14ac:dyDescent="0.25">
      <c r="A1431" s="63">
        <f>'Daily Prices'!A1431</f>
        <v>44363</v>
      </c>
      <c r="B1431" s="36">
        <f>'Daily Prices'!B1431/'Daily Prices'!B1430-1</f>
        <v>-5.1365232822434548E-3</v>
      </c>
      <c r="C1431" s="36">
        <f>'Daily Prices'!C1431/'Daily Prices'!C1430-1</f>
        <v>-3.0055340944162845E-3</v>
      </c>
      <c r="D1431" s="36">
        <f>'Daily Prices'!D1431/'Daily Prices'!D1430-1</f>
        <v>-4.335480050954077E-3</v>
      </c>
      <c r="E1431" s="36">
        <f>Assumptions!$C$14*C1431+Assumptions!$C$15*B1431+Assumptions!$C$16*D1431</f>
        <v>-4.043814637725773E-3</v>
      </c>
    </row>
    <row r="1432" spans="1:5" x14ac:dyDescent="0.25">
      <c r="A1432" s="60">
        <f>'Daily Prices'!A1432</f>
        <v>44364</v>
      </c>
      <c r="B1432" s="69">
        <f>'Daily Prices'!B1432/'Daily Prices'!B1431-1</f>
        <v>-3.4027288113706033E-3</v>
      </c>
      <c r="C1432" s="69">
        <f>'Daily Prices'!C1432/'Daily Prices'!C1431-1</f>
        <v>-3.0847068669301203E-2</v>
      </c>
      <c r="D1432" s="69">
        <f>'Daily Prices'!D1432/'Daily Prices'!D1431-1</f>
        <v>-9.8792317316400702E-3</v>
      </c>
      <c r="E1432" s="69">
        <f>Assumptions!$C$14*C1432+Assumptions!$C$15*B1432+Assumptions!$C$16*D1432</f>
        <v>-1.6323415630623686E-2</v>
      </c>
    </row>
    <row r="1433" spans="1:5" x14ac:dyDescent="0.25">
      <c r="A1433" s="63">
        <f>'Daily Prices'!A1433</f>
        <v>44365</v>
      </c>
      <c r="B1433" s="36">
        <f>'Daily Prices'!B1433/'Daily Prices'!B1432-1</f>
        <v>4.0364403412396221E-4</v>
      </c>
      <c r="C1433" s="36">
        <f>'Daily Prices'!C1433/'Daily Prices'!C1432-1</f>
        <v>-5.7235192116784628E-3</v>
      </c>
      <c r="D1433" s="36">
        <f>'Daily Prices'!D1433/'Daily Prices'!D1432-1</f>
        <v>-1.0068742802942565E-2</v>
      </c>
      <c r="E1433" s="36">
        <f>Assumptions!$C$14*C1433+Assumptions!$C$15*B1433+Assumptions!$C$16*D1433</f>
        <v>-5.1889373153169664E-3</v>
      </c>
    </row>
    <row r="1434" spans="1:5" x14ac:dyDescent="0.25">
      <c r="A1434" s="60">
        <f>'Daily Prices'!A1434</f>
        <v>44368</v>
      </c>
      <c r="B1434" s="69">
        <f>'Daily Prices'!B1434/'Daily Prices'!B1433-1</f>
        <v>4.394162131801993E-3</v>
      </c>
      <c r="C1434" s="69">
        <f>'Daily Prices'!C1434/'Daily Prices'!C1433-1</f>
        <v>1.6466935807954997E-3</v>
      </c>
      <c r="D1434" s="69">
        <f>'Daily Prices'!D1434/'Daily Prices'!D1433-1</f>
        <v>4.5952848660029133E-3</v>
      </c>
      <c r="E1434" s="69">
        <f>Assumptions!$C$14*C1434+Assumptions!$C$15*B1434+Assumptions!$C$16*D1434</f>
        <v>3.3555115316596718E-3</v>
      </c>
    </row>
    <row r="1435" spans="1:5" x14ac:dyDescent="0.25">
      <c r="A1435" s="63">
        <f>'Daily Prices'!A1435</f>
        <v>44369</v>
      </c>
      <c r="B1435" s="36">
        <f>'Daily Prices'!B1435/'Daily Prices'!B1434-1</f>
        <v>2.7104415337797505E-4</v>
      </c>
      <c r="C1435" s="36">
        <f>'Daily Prices'!C1435/'Daily Prices'!C1434-1</f>
        <v>2.2366418411665645E-3</v>
      </c>
      <c r="D1435" s="36">
        <f>'Daily Prices'!D1435/'Daily Prices'!D1434-1</f>
        <v>1.8511843432973407E-3</v>
      </c>
      <c r="E1435" s="36">
        <f>Assumptions!$C$14*C1435+Assumptions!$C$15*B1435+Assumptions!$C$16*D1435</f>
        <v>1.5313252854692206E-3</v>
      </c>
    </row>
    <row r="1436" spans="1:5" x14ac:dyDescent="0.25">
      <c r="A1436" s="60">
        <f>'Daily Prices'!A1436</f>
        <v>44370</v>
      </c>
      <c r="B1436" s="69">
        <f>'Daily Prices'!B1436/'Daily Prices'!B1435-1</f>
        <v>-5.3743474597494068E-3</v>
      </c>
      <c r="C1436" s="69">
        <f>'Daily Prices'!C1436/'Daily Prices'!C1435-1</f>
        <v>7.1594995761836699E-3</v>
      </c>
      <c r="D1436" s="69">
        <f>'Daily Prices'!D1436/'Daily Prices'!D1435-1</f>
        <v>-4.3662838827450701E-3</v>
      </c>
      <c r="E1436" s="69">
        <f>Assumptions!$C$14*C1436+Assumptions!$C$15*B1436+Assumptions!$C$16*D1436</f>
        <v>-5.8389572274874894E-5</v>
      </c>
    </row>
    <row r="1437" spans="1:5" x14ac:dyDescent="0.25">
      <c r="A1437" s="63">
        <f>'Daily Prices'!A1437</f>
        <v>44371</v>
      </c>
      <c r="B1437" s="36">
        <f>'Daily Prices'!B1437/'Daily Prices'!B1436-1</f>
        <v>7.5119374267771377E-3</v>
      </c>
      <c r="C1437" s="36">
        <f>'Daily Prices'!C1437/'Daily Prices'!C1436-1</f>
        <v>-3.451970863399767E-3</v>
      </c>
      <c r="D1437" s="36">
        <f>'Daily Prices'!D1437/'Daily Prices'!D1436-1</f>
        <v>1.4156182776785542E-3</v>
      </c>
      <c r="E1437" s="36">
        <f>Assumptions!$C$14*C1437+Assumptions!$C$15*B1437+Assumptions!$C$16*D1437</f>
        <v>1.2974783659768004E-3</v>
      </c>
    </row>
    <row r="1438" spans="1:5" x14ac:dyDescent="0.25">
      <c r="A1438" s="60">
        <f>'Daily Prices'!A1438</f>
        <v>44372</v>
      </c>
      <c r="B1438" s="69">
        <f>'Daily Prices'!B1438/'Daily Prices'!B1437-1</f>
        <v>4.2892654509574246E-3</v>
      </c>
      <c r="C1438" s="69">
        <f>'Daily Prices'!C1438/'Daily Prices'!C1437-1</f>
        <v>3.9874021950225824E-4</v>
      </c>
      <c r="D1438" s="69">
        <f>'Daily Prices'!D1438/'Daily Prices'!D1437-1</f>
        <v>9.6536850912358751E-3</v>
      </c>
      <c r="E1438" s="69">
        <f>Assumptions!$C$14*C1438+Assumptions!$C$15*B1438+Assumptions!$C$16*D1438</f>
        <v>4.3423812504588934E-3</v>
      </c>
    </row>
    <row r="1439" spans="1:5" x14ac:dyDescent="0.25">
      <c r="A1439" s="63">
        <f>'Daily Prices'!A1439</f>
        <v>44375</v>
      </c>
      <c r="B1439" s="36">
        <f>'Daily Prices'!B1439/'Daily Prices'!B1438-1</f>
        <v>-3.579591059355014E-3</v>
      </c>
      <c r="C1439" s="36">
        <f>'Daily Prices'!C1439/'Daily Prices'!C1438-1</f>
        <v>-1.7993141322468764E-3</v>
      </c>
      <c r="D1439" s="36">
        <f>'Daily Prices'!D1439/'Daily Prices'!D1438-1</f>
        <v>-8.3499999472858022E-4</v>
      </c>
      <c r="E1439" s="36">
        <f>Assumptions!$C$14*C1439+Assumptions!$C$15*B1439+Assumptions!$C$16*D1439</f>
        <v>-2.0441029691238288E-3</v>
      </c>
    </row>
    <row r="1440" spans="1:5" x14ac:dyDescent="0.25">
      <c r="A1440" s="60">
        <f>'Daily Prices'!A1440</f>
        <v>44376</v>
      </c>
      <c r="B1440" s="69">
        <f>'Daily Prices'!B1440/'Daily Prices'!B1439-1</f>
        <v>-3.5257024715186214E-3</v>
      </c>
      <c r="C1440" s="69">
        <f>'Daily Prices'!C1440/'Daily Prices'!C1439-1</f>
        <v>-1.4574176413067685E-2</v>
      </c>
      <c r="D1440" s="69">
        <f>'Daily Prices'!D1440/'Daily Prices'!D1439-1</f>
        <v>-4.5340826475581686E-3</v>
      </c>
      <c r="E1440" s="69">
        <f>Assumptions!$C$14*C1440+Assumptions!$C$15*B1440+Assumptions!$C$16*D1440</f>
        <v>-8.2476061009501105E-3</v>
      </c>
    </row>
    <row r="1441" spans="1:5" x14ac:dyDescent="0.25">
      <c r="A1441" s="63">
        <f>'Daily Prices'!A1441</f>
        <v>44377</v>
      </c>
      <c r="B1441" s="36">
        <f>'Daily Prices'!B1441/'Daily Prices'!B1440-1</f>
        <v>-1.2740329813742957E-3</v>
      </c>
      <c r="C1441" s="36">
        <f>'Daily Prices'!C1441/'Daily Prices'!C1440-1</f>
        <v>5.9352868509701118E-3</v>
      </c>
      <c r="D1441" s="36">
        <f>'Daily Prices'!D1441/'Daily Prices'!D1440-1</f>
        <v>7.229063804436997E-4</v>
      </c>
      <c r="E1441" s="36">
        <f>Assumptions!$C$14*C1441+Assumptions!$C$15*B1441+Assumptions!$C$16*D1441</f>
        <v>2.208776760108866E-3</v>
      </c>
    </row>
    <row r="1442" spans="1:5" x14ac:dyDescent="0.25">
      <c r="A1442" s="60">
        <f>'Daily Prices'!A1442</f>
        <v>44378</v>
      </c>
      <c r="B1442" s="69">
        <f>'Daily Prices'!B1442/'Daily Prices'!B1441-1</f>
        <v>-3.1269345656883551E-3</v>
      </c>
      <c r="C1442" s="69">
        <f>'Daily Prices'!C1442/'Daily Prices'!C1441-1</f>
        <v>1.3194557481496449E-2</v>
      </c>
      <c r="D1442" s="69">
        <f>'Daily Prices'!D1442/'Daily Prices'!D1441-1</f>
        <v>3.6469750132412937E-3</v>
      </c>
      <c r="E1442" s="69">
        <f>Assumptions!$C$14*C1442+Assumptions!$C$15*B1442+Assumptions!$C$16*D1442</f>
        <v>5.4338351268644614E-3</v>
      </c>
    </row>
    <row r="1443" spans="1:5" x14ac:dyDescent="0.25">
      <c r="A1443" s="63">
        <f>'Daily Prices'!A1443</f>
        <v>44382</v>
      </c>
      <c r="B1443" s="36">
        <f>'Daily Prices'!B1443/'Daily Prices'!B1442-1</f>
        <v>1.0730409452852419E-2</v>
      </c>
      <c r="C1443" s="36">
        <f>'Daily Prices'!C1443/'Daily Prices'!C1442-1</f>
        <v>1.8730372820223717E-3</v>
      </c>
      <c r="D1443" s="36">
        <f>'Daily Prices'!D1443/'Daily Prices'!D1442-1</f>
        <v>3.6469750132408496E-3</v>
      </c>
      <c r="E1443" s="36">
        <f>Assumptions!$C$14*C1443+Assumptions!$C$15*B1443+Assumptions!$C$16*D1443</f>
        <v>5.0624302526369293E-3</v>
      </c>
    </row>
    <row r="1444" spans="1:5" x14ac:dyDescent="0.25">
      <c r="A1444" s="60">
        <f>'Daily Prices'!A1444</f>
        <v>44383</v>
      </c>
      <c r="B1444" s="69">
        <f>'Daily Prices'!B1444/'Daily Prices'!B1443-1</f>
        <v>-3.5590015128594832E-4</v>
      </c>
      <c r="C1444" s="69">
        <f>'Daily Prices'!C1444/'Daily Prices'!C1443-1</f>
        <v>1.6754585434244129E-2</v>
      </c>
      <c r="D1444" s="69">
        <f>'Daily Prices'!D1444/'Daily Prices'!D1443-1</f>
        <v>3.6469750132410717E-3</v>
      </c>
      <c r="E1444" s="69">
        <f>Assumptions!$C$14*C1444+Assumptions!$C$15*B1444+Assumptions!$C$16*D1444</f>
        <v>7.6891566322841894E-3</v>
      </c>
    </row>
    <row r="1445" spans="1:5" x14ac:dyDescent="0.25">
      <c r="A1445" s="63">
        <f>'Daily Prices'!A1445</f>
        <v>44384</v>
      </c>
      <c r="B1445" s="36">
        <f>'Daily Prices'!B1445/'Daily Prices'!B1444-1</f>
        <v>3.662044623294447E-3</v>
      </c>
      <c r="C1445" s="36">
        <f>'Daily Prices'!C1445/'Daily Prices'!C1444-1</f>
        <v>-2.3142998827139216E-3</v>
      </c>
      <c r="D1445" s="36">
        <f>'Daily Prices'!D1445/'Daily Prices'!D1444-1</f>
        <v>-4.3825690466785527E-3</v>
      </c>
      <c r="E1445" s="36">
        <f>Assumptions!$C$14*C1445+Assumptions!$C$15*B1445+Assumptions!$C$16*D1445</f>
        <v>-1.1418772801008005E-3</v>
      </c>
    </row>
    <row r="1446" spans="1:5" x14ac:dyDescent="0.25">
      <c r="A1446" s="60">
        <f>'Daily Prices'!A1446</f>
        <v>44386</v>
      </c>
      <c r="B1446" s="69">
        <f>'Daily Prices'!B1446/'Daily Prices'!B1445-1</f>
        <v>-1.2601508328376143E-2</v>
      </c>
      <c r="C1446" s="69">
        <f>'Daily Prices'!C1446/'Daily Prices'!C1445-1</f>
        <v>-2.8185654946101257E-3</v>
      </c>
      <c r="D1446" s="69">
        <f>'Daily Prices'!D1446/'Daily Prices'!D1445-1</f>
        <v>4.7314475733468031E-2</v>
      </c>
      <c r="E1446" s="69">
        <f>Assumptions!$C$14*C1446+Assumptions!$C$15*B1446+Assumptions!$C$16*D1446</f>
        <v>9.2864640236835147E-3</v>
      </c>
    </row>
    <row r="1447" spans="1:5" x14ac:dyDescent="0.25">
      <c r="A1447" s="63">
        <f>'Daily Prices'!A1447</f>
        <v>44389</v>
      </c>
      <c r="B1447" s="36">
        <f>'Daily Prices'!B1447/'Daily Prices'!B1446-1</f>
        <v>-2.5770150491954968E-4</v>
      </c>
      <c r="C1447" s="36">
        <f>'Daily Prices'!C1447/'Daily Prices'!C1446-1</f>
        <v>-7.6955219334815528E-3</v>
      </c>
      <c r="D1447" s="36">
        <f>'Daily Prices'!D1447/'Daily Prices'!D1446-1</f>
        <v>-2.1698534737119246E-2</v>
      </c>
      <c r="E1447" s="36">
        <f>Assumptions!$C$14*C1447+Assumptions!$C$15*B1447+Assumptions!$C$16*D1447</f>
        <v>-9.6650796460042605E-3</v>
      </c>
    </row>
    <row r="1448" spans="1:5" x14ac:dyDescent="0.25">
      <c r="A1448" s="60">
        <f>'Daily Prices'!A1448</f>
        <v>44390</v>
      </c>
      <c r="B1448" s="69">
        <f>'Daily Prices'!B1448/'Daily Prices'!B1447-1</f>
        <v>7.5810503527697914E-3</v>
      </c>
      <c r="C1448" s="69">
        <f>'Daily Prices'!C1448/'Daily Prices'!C1447-1</f>
        <v>1.2428835473229594E-2</v>
      </c>
      <c r="D1448" s="69">
        <f>'Daily Prices'!D1448/'Daily Prices'!D1447-1</f>
        <v>-2.169853473711969E-2</v>
      </c>
      <c r="E1448" s="69">
        <f>Assumptions!$C$14*C1448+Assumptions!$C$15*B1448+Assumptions!$C$16*D1448</f>
        <v>7.3628887398686886E-4</v>
      </c>
    </row>
    <row r="1449" spans="1:5" x14ac:dyDescent="0.25">
      <c r="A1449" s="63">
        <f>'Daily Prices'!A1449</f>
        <v>44391</v>
      </c>
      <c r="B1449" s="36">
        <f>'Daily Prices'!B1449/'Daily Prices'!B1448-1</f>
        <v>2.5453986594208278E-3</v>
      </c>
      <c r="C1449" s="36">
        <f>'Daily Prices'!C1449/'Daily Prices'!C1448-1</f>
        <v>4.9228950035751229E-3</v>
      </c>
      <c r="D1449" s="36">
        <f>'Daily Prices'!D1449/'Daily Prices'!D1448-1</f>
        <v>3.9463738294209794E-3</v>
      </c>
      <c r="E1449" s="36">
        <f>Assumptions!$C$14*C1449+Assumptions!$C$15*B1449+Assumptions!$C$16*D1449</f>
        <v>3.9166897480825916E-3</v>
      </c>
    </row>
    <row r="1450" spans="1:5" x14ac:dyDescent="0.25">
      <c r="A1450" s="60">
        <f>'Daily Prices'!A1450</f>
        <v>44392</v>
      </c>
      <c r="B1450" s="69">
        <f>'Daily Prices'!B1450/'Daily Prices'!B1449-1</f>
        <v>4.8162664295077207E-3</v>
      </c>
      <c r="C1450" s="69">
        <f>'Daily Prices'!C1450/'Daily Prices'!C1449-1</f>
        <v>3.7150311381450862E-4</v>
      </c>
      <c r="D1450" s="69">
        <f>'Daily Prices'!D1450/'Daily Prices'!D1449-1</f>
        <v>2.3716927800359056E-3</v>
      </c>
      <c r="E1450" s="69">
        <f>Assumptions!$C$14*C1450+Assumptions!$C$15*B1450+Assumptions!$C$16*D1450</f>
        <v>2.3049890083888911E-3</v>
      </c>
    </row>
    <row r="1451" spans="1:5" x14ac:dyDescent="0.25">
      <c r="A1451" s="63">
        <f>'Daily Prices'!A1451</f>
        <v>44393</v>
      </c>
      <c r="B1451" s="36">
        <f>'Daily Prices'!B1451/'Daily Prices'!B1450-1</f>
        <v>-3.5346889558374173E-4</v>
      </c>
      <c r="C1451" s="36">
        <f>'Daily Prices'!C1451/'Daily Prices'!C1450-1</f>
        <v>8.9866100393032333E-4</v>
      </c>
      <c r="D1451" s="36">
        <f>'Daily Prices'!D1451/'Daily Prices'!D1450-1</f>
        <v>-1.3979491876769945E-4</v>
      </c>
      <c r="E1451" s="36">
        <f>Assumptions!$C$14*C1451+Assumptions!$C$15*B1451+Assumptions!$C$16*D1451</f>
        <v>2.1148525726669704E-4</v>
      </c>
    </row>
    <row r="1452" spans="1:5" x14ac:dyDescent="0.25">
      <c r="A1452" s="60">
        <f>'Daily Prices'!A1452</f>
        <v>44396</v>
      </c>
      <c r="B1452" s="69">
        <f>'Daily Prices'!B1452/'Daily Prices'!B1451-1</f>
        <v>-1.1039882152936942E-2</v>
      </c>
      <c r="C1452" s="69">
        <f>'Daily Prices'!C1452/'Daily Prices'!C1451-1</f>
        <v>2.0884772127671702E-4</v>
      </c>
      <c r="D1452" s="69">
        <f>'Daily Prices'!D1452/'Daily Prices'!D1451-1</f>
        <v>-3.3085945203163991E-3</v>
      </c>
      <c r="E1452" s="69">
        <f>Assumptions!$C$14*C1452+Assumptions!$C$15*B1452+Assumptions!$C$16*D1452</f>
        <v>-4.2210039134653148E-3</v>
      </c>
    </row>
    <row r="1453" spans="1:5" x14ac:dyDescent="0.25">
      <c r="A1453" s="63">
        <f>'Daily Prices'!A1453</f>
        <v>44397</v>
      </c>
      <c r="B1453" s="36">
        <f>'Daily Prices'!B1453/'Daily Prices'!B1452-1</f>
        <v>-6.7529408182914752E-3</v>
      </c>
      <c r="C1453" s="36">
        <f>'Daily Prices'!C1453/'Daily Prices'!C1452-1</f>
        <v>-1.6840984794245228E-3</v>
      </c>
      <c r="D1453" s="36">
        <f>'Daily Prices'!D1453/'Daily Prices'!D1452-1</f>
        <v>-1.1943570320400498E-2</v>
      </c>
      <c r="E1453" s="36">
        <f>Assumptions!$C$14*C1453+Assumptions!$C$15*B1453+Assumptions!$C$16*D1453</f>
        <v>-6.2825927333774005E-3</v>
      </c>
    </row>
    <row r="1454" spans="1:5" x14ac:dyDescent="0.25">
      <c r="A1454" s="60">
        <f>'Daily Prices'!A1454</f>
        <v>44399</v>
      </c>
      <c r="B1454" s="69">
        <f>'Daily Prices'!B1454/'Daily Prices'!B1453-1</f>
        <v>1.2235981448512456E-2</v>
      </c>
      <c r="C1454" s="69">
        <f>'Daily Prices'!C1454/'Daily Prices'!C1453-1</f>
        <v>-1.4032610286739078E-2</v>
      </c>
      <c r="D1454" s="69">
        <f>'Daily Prices'!D1454/'Daily Prices'!D1453-1</f>
        <v>1.2978990986753036E-2</v>
      </c>
      <c r="E1454" s="69">
        <f>Assumptions!$C$14*C1454+Assumptions!$C$15*B1454+Assumptions!$C$16*D1454</f>
        <v>1.9514476158840155E-3</v>
      </c>
    </row>
    <row r="1455" spans="1:5" x14ac:dyDescent="0.25">
      <c r="A1455" s="63">
        <f>'Daily Prices'!A1455</f>
        <v>44400</v>
      </c>
      <c r="B1455" s="36">
        <f>'Daily Prices'!B1455/'Daily Prices'!B1454-1</f>
        <v>2.6229621132531911E-3</v>
      </c>
      <c r="C1455" s="36">
        <f>'Daily Prices'!C1455/'Daily Prices'!C1454-1</f>
        <v>6.3221944029301369E-5</v>
      </c>
      <c r="D1455" s="36">
        <f>'Daily Prices'!D1455/'Daily Prices'!D1454-1</f>
        <v>3.5865087026962783E-3</v>
      </c>
      <c r="E1455" s="36">
        <f>Assumptions!$C$14*C1455+Assumptions!$C$15*B1455+Assumptions!$C$16*D1455</f>
        <v>1.8881300223965612E-3</v>
      </c>
    </row>
    <row r="1456" spans="1:5" x14ac:dyDescent="0.25">
      <c r="A1456" s="60">
        <f>'Daily Prices'!A1456</f>
        <v>44403</v>
      </c>
      <c r="B1456" s="69">
        <f>'Daily Prices'!B1456/'Daily Prices'!B1455-1</f>
        <v>-2.3318194345344212E-3</v>
      </c>
      <c r="C1456" s="69">
        <f>'Daily Prices'!C1456/'Daily Prices'!C1455-1</f>
        <v>-1.2036786725024839E-3</v>
      </c>
      <c r="D1456" s="69">
        <f>'Daily Prices'!D1456/'Daily Prices'!D1455-1</f>
        <v>-1.6862738558767187E-3</v>
      </c>
      <c r="E1456" s="69">
        <f>Assumptions!$C$14*C1456+Assumptions!$C$15*B1456+Assumptions!$C$16*D1456</f>
        <v>-1.6868994561243355E-3</v>
      </c>
    </row>
    <row r="1457" spans="1:5" x14ac:dyDescent="0.25">
      <c r="A1457" s="63">
        <f>'Daily Prices'!A1457</f>
        <v>44404</v>
      </c>
      <c r="B1457" s="36">
        <f>'Daily Prices'!B1457/'Daily Prices'!B1456-1</f>
        <v>-5.1749905917001238E-3</v>
      </c>
      <c r="C1457" s="36">
        <f>'Daily Prices'!C1457/'Daily Prices'!C1456-1</f>
        <v>2.4470991446909895E-3</v>
      </c>
      <c r="D1457" s="36">
        <f>'Daily Prices'!D1457/'Daily Prices'!D1456-1</f>
        <v>-6.467312667163605E-3</v>
      </c>
      <c r="E1457" s="36">
        <f>Assumptions!$C$14*C1457+Assumptions!$C$15*B1457+Assumptions!$C$16*D1457</f>
        <v>-2.5138513197827225E-3</v>
      </c>
    </row>
    <row r="1458" spans="1:5" x14ac:dyDescent="0.25">
      <c r="A1458" s="60">
        <f>'Daily Prices'!A1458</f>
        <v>44405</v>
      </c>
      <c r="B1458" s="69">
        <f>'Daily Prices'!B1458/'Daily Prices'!B1457-1</f>
        <v>-2.568527671630183E-3</v>
      </c>
      <c r="C1458" s="69">
        <f>'Daily Prices'!C1458/'Daily Prices'!C1457-1</f>
        <v>-2.3601695869164274E-3</v>
      </c>
      <c r="D1458" s="69">
        <f>'Daily Prices'!D1458/'Daily Prices'!D1457-1</f>
        <v>-1.3596735942771332E-3</v>
      </c>
      <c r="E1458" s="69">
        <f>Assumptions!$C$14*C1458+Assumptions!$C$15*B1458+Assumptions!$C$16*D1458</f>
        <v>-2.1225282145387659E-3</v>
      </c>
    </row>
    <row r="1459" spans="1:5" x14ac:dyDescent="0.25">
      <c r="A1459" s="63">
        <f>'Daily Prices'!A1459</f>
        <v>44406</v>
      </c>
      <c r="B1459" s="36">
        <f>'Daily Prices'!B1459/'Daily Prices'!B1458-1</f>
        <v>3.9920898044780717E-3</v>
      </c>
      <c r="C1459" s="36">
        <f>'Daily Prices'!C1459/'Daily Prices'!C1458-1</f>
        <v>1.5043577874197078E-2</v>
      </c>
      <c r="D1459" s="36">
        <f>'Daily Prices'!D1459/'Daily Prices'!D1458-1</f>
        <v>6.3099415512335444E-3</v>
      </c>
      <c r="E1459" s="36">
        <f>Assumptions!$C$14*C1459+Assumptions!$C$15*B1459+Assumptions!$C$16*D1459</f>
        <v>9.1080405563923172E-3</v>
      </c>
    </row>
    <row r="1460" spans="1:5" x14ac:dyDescent="0.25">
      <c r="A1460" s="60">
        <f>'Daily Prices'!A1460</f>
        <v>44407</v>
      </c>
      <c r="B1460" s="69">
        <f>'Daily Prices'!B1460/'Daily Prices'!B1459-1</f>
        <v>-1.2578563795045961E-3</v>
      </c>
      <c r="C1460" s="69">
        <f>'Daily Prices'!C1460/'Daily Prices'!C1459-1</f>
        <v>-7.189138232435166E-4</v>
      </c>
      <c r="D1460" s="69">
        <f>'Daily Prices'!D1460/'Daily Prices'!D1459-1</f>
        <v>2.3870715452287694E-3</v>
      </c>
      <c r="E1460" s="69">
        <f>Assumptions!$C$14*C1460+Assumptions!$C$15*B1460+Assumptions!$C$16*D1460</f>
        <v>5.1199020419845213E-5</v>
      </c>
    </row>
    <row r="1461" spans="1:5" x14ac:dyDescent="0.25">
      <c r="A1461" s="63">
        <f>'Daily Prices'!A1461</f>
        <v>44410</v>
      </c>
      <c r="B1461" s="36">
        <f>'Daily Prices'!B1461/'Daily Prices'!B1460-1</f>
        <v>6.9178904836266764E-3</v>
      </c>
      <c r="C1461" s="36">
        <f>'Daily Prices'!C1461/'Daily Prices'!C1460-1</f>
        <v>-8.0713148718157823E-3</v>
      </c>
      <c r="D1461" s="36">
        <f>'Daily Prices'!D1461/'Daily Prices'!D1460-1</f>
        <v>-1.1410116515883084E-3</v>
      </c>
      <c r="E1461" s="36">
        <f>Assumptions!$C$14*C1461+Assumptions!$C$15*B1461+Assumptions!$C$16*D1461</f>
        <v>-1.4954622991148029E-3</v>
      </c>
    </row>
    <row r="1462" spans="1:5" x14ac:dyDescent="0.25">
      <c r="A1462" s="60">
        <f>'Daily Prices'!A1462</f>
        <v>44411</v>
      </c>
      <c r="B1462" s="69">
        <f>'Daily Prices'!B1462/'Daily Prices'!B1461-1</f>
        <v>1.6481956871901238E-2</v>
      </c>
      <c r="C1462" s="69">
        <f>'Daily Prices'!C1462/'Daily Prices'!C1461-1</f>
        <v>-6.0296838088491622E-4</v>
      </c>
      <c r="D1462" s="69">
        <f>'Daily Prices'!D1462/'Daily Prices'!D1461-1</f>
        <v>-1.1410116515884194E-3</v>
      </c>
      <c r="E1462" s="69">
        <f>Assumptions!$C$14*C1462+Assumptions!$C$15*B1462+Assumptions!$C$16*D1462</f>
        <v>4.3610962137398792E-3</v>
      </c>
    </row>
    <row r="1463" spans="1:5" x14ac:dyDescent="0.25">
      <c r="A1463" s="63">
        <f>'Daily Prices'!A1463</f>
        <v>44412</v>
      </c>
      <c r="B1463" s="36">
        <f>'Daily Prices'!B1463/'Daily Prices'!B1462-1</f>
        <v>1.0151911734978869E-2</v>
      </c>
      <c r="C1463" s="36">
        <f>'Daily Prices'!C1463/'Daily Prices'!C1462-1</f>
        <v>8.456682399822002E-3</v>
      </c>
      <c r="D1463" s="36">
        <f>'Daily Prices'!D1463/'Daily Prices'!D1462-1</f>
        <v>-1.1410116515887525E-3</v>
      </c>
      <c r="E1463" s="36">
        <f>Assumptions!$C$14*C1463+Assumptions!$C$15*B1463+Assumptions!$C$16*D1463</f>
        <v>6.0859429849458363E-3</v>
      </c>
    </row>
    <row r="1464" spans="1:5" x14ac:dyDescent="0.25">
      <c r="A1464" s="60">
        <f>'Daily Prices'!A1464</f>
        <v>44414</v>
      </c>
      <c r="B1464" s="69">
        <f>'Daily Prices'!B1464/'Daily Prices'!B1463-1</f>
        <v>-1.6930364060763203E-3</v>
      </c>
      <c r="C1464" s="69">
        <f>'Daily Prices'!C1464/'Daily Prices'!C1463-1</f>
        <v>-3.6040647178011254E-2</v>
      </c>
      <c r="D1464" s="69">
        <f>'Daily Prices'!D1464/'Daily Prices'!D1463-1</f>
        <v>-1.1410116515885305E-3</v>
      </c>
      <c r="E1464" s="69">
        <f>Assumptions!$C$14*C1464+Assumptions!$C$15*B1464+Assumptions!$C$16*D1464</f>
        <v>-1.5266473288503958E-2</v>
      </c>
    </row>
    <row r="1465" spans="1:5" x14ac:dyDescent="0.25">
      <c r="A1465" s="63">
        <f>'Daily Prices'!A1465</f>
        <v>44417</v>
      </c>
      <c r="B1465" s="36">
        <f>'Daily Prices'!B1465/'Daily Prices'!B1464-1</f>
        <v>2.3053658112388575E-3</v>
      </c>
      <c r="C1465" s="36">
        <f>'Daily Prices'!C1465/'Daily Prices'!C1464-1</f>
        <v>-1.0208892084208609E-2</v>
      </c>
      <c r="D1465" s="36">
        <f>'Daily Prices'!D1465/'Daily Prices'!D1464-1</f>
        <v>4.7255786075276918E-2</v>
      </c>
      <c r="E1465" s="36">
        <f>Assumptions!$C$14*C1465+Assumptions!$C$15*B1465+Assumptions!$C$16*D1465</f>
        <v>1.0784788732271287E-2</v>
      </c>
    </row>
    <row r="1466" spans="1:5" x14ac:dyDescent="0.25">
      <c r="A1466" s="60">
        <f>'Daily Prices'!A1466</f>
        <v>44418</v>
      </c>
      <c r="B1466" s="69">
        <f>'Daily Prices'!B1466/'Daily Prices'!B1465-1</f>
        <v>2.7904788076360543E-3</v>
      </c>
      <c r="C1466" s="69">
        <f>'Daily Prices'!C1466/'Daily Prices'!C1465-1</f>
        <v>-9.3331941106962191E-3</v>
      </c>
      <c r="D1466" s="69">
        <f>'Daily Prices'!D1466/'Daily Prices'!D1465-1</f>
        <v>-6.3975955813946328E-3</v>
      </c>
      <c r="E1466" s="69">
        <f>Assumptions!$C$14*C1466+Assumptions!$C$15*B1466+Assumptions!$C$16*D1466</f>
        <v>-4.8154126764060612E-3</v>
      </c>
    </row>
    <row r="1467" spans="1:5" x14ac:dyDescent="0.25">
      <c r="A1467" s="63">
        <f>'Daily Prices'!A1467</f>
        <v>44419</v>
      </c>
      <c r="B1467" s="36">
        <f>'Daily Prices'!B1467/'Daily Prices'!B1466-1</f>
        <v>-5.2662778945011812E-4</v>
      </c>
      <c r="C1467" s="36">
        <f>'Daily Prices'!C1467/'Daily Prices'!C1466-1</f>
        <v>9.3036389202694192E-3</v>
      </c>
      <c r="D1467" s="36">
        <f>'Daily Prices'!D1467/'Daily Prices'!D1466-1</f>
        <v>-6.3975955813964092E-3</v>
      </c>
      <c r="E1467" s="36">
        <f>Assumptions!$C$14*C1467+Assumptions!$C$15*B1467+Assumptions!$C$16*D1467</f>
        <v>1.6441885568538096E-3</v>
      </c>
    </row>
    <row r="1468" spans="1:5" x14ac:dyDescent="0.25">
      <c r="A1468" s="60">
        <f>'Daily Prices'!A1468</f>
        <v>44420</v>
      </c>
      <c r="B1468" s="69">
        <f>'Daily Prices'!B1468/'Daily Prices'!B1467-1</f>
        <v>5.8330045906600514E-3</v>
      </c>
      <c r="C1468" s="69">
        <f>'Daily Prices'!C1468/'Daily Prices'!C1467-1</f>
        <v>2.577514878639775E-3</v>
      </c>
      <c r="D1468" s="69">
        <f>'Daily Prices'!D1468/'Daily Prices'!D1467-1</f>
        <v>-6.3975955813946328E-3</v>
      </c>
      <c r="E1468" s="69">
        <f>Assumptions!$C$14*C1468+Assumptions!$C$15*B1468+Assumptions!$C$16*D1468</f>
        <v>8.6162865423553545E-4</v>
      </c>
    </row>
    <row r="1469" spans="1:5" x14ac:dyDescent="0.25">
      <c r="A1469" s="63">
        <f>'Daily Prices'!A1469</f>
        <v>44421</v>
      </c>
      <c r="B1469" s="36">
        <f>'Daily Prices'!B1469/'Daily Prices'!B1468-1</f>
        <v>1.0818142665794728E-2</v>
      </c>
      <c r="C1469" s="36">
        <f>'Daily Prices'!C1469/'Daily Prices'!C1468-1</f>
        <v>1.3476401178464936E-2</v>
      </c>
      <c r="D1469" s="36">
        <f>'Daily Prices'!D1469/'Daily Prices'!D1468-1</f>
        <v>-6.3975955813949659E-3</v>
      </c>
      <c r="E1469" s="36">
        <f>Assumptions!$C$14*C1469+Assumptions!$C$15*B1469+Assumptions!$C$16*D1469</f>
        <v>6.7167245967059037E-3</v>
      </c>
    </row>
    <row r="1470" spans="1:5" x14ac:dyDescent="0.25">
      <c r="A1470" s="60">
        <f>'Daily Prices'!A1470</f>
        <v>44424</v>
      </c>
      <c r="B1470" s="69">
        <f>'Daily Prices'!B1470/'Daily Prices'!B1469-1</f>
        <v>2.6207991047182411E-3</v>
      </c>
      <c r="C1470" s="69">
        <f>'Daily Prices'!C1470/'Daily Prices'!C1469-1</f>
        <v>7.0468188516004115E-3</v>
      </c>
      <c r="D1470" s="69">
        <f>'Daily Prices'!D1470/'Daily Prices'!D1469-1</f>
        <v>-3.1044582443180424E-3</v>
      </c>
      <c r="E1470" s="69">
        <f>Assumptions!$C$14*C1470+Assumptions!$C$15*B1470+Assumptions!$C$16*D1470</f>
        <v>2.673629798760224E-3</v>
      </c>
    </row>
    <row r="1471" spans="1:5" x14ac:dyDescent="0.25">
      <c r="A1471" s="63">
        <f>'Daily Prices'!A1471</f>
        <v>44425</v>
      </c>
      <c r="B1471" s="36">
        <f>'Daily Prices'!B1471/'Daily Prices'!B1470-1</f>
        <v>3.7725848638188175E-3</v>
      </c>
      <c r="C1471" s="36">
        <f>'Daily Prices'!C1471/'Daily Prices'!C1470-1</f>
        <v>4.796199635676679E-3</v>
      </c>
      <c r="D1471" s="36">
        <f>'Daily Prices'!D1471/'Daily Prices'!D1470-1</f>
        <v>-4.681486912741617E-3</v>
      </c>
      <c r="E1471" s="36">
        <f>Assumptions!$C$14*C1471+Assumptions!$C$15*B1471+Assumptions!$C$16*D1471</f>
        <v>1.6458092395938318E-3</v>
      </c>
    </row>
    <row r="1472" spans="1:5" x14ac:dyDescent="0.25">
      <c r="A1472" s="60">
        <f>'Daily Prices'!A1472</f>
        <v>44426</v>
      </c>
      <c r="B1472" s="69">
        <f>'Daily Prices'!B1472/'Daily Prices'!B1471-1</f>
        <v>-2.9176084787372325E-3</v>
      </c>
      <c r="C1472" s="69">
        <f>'Daily Prices'!C1472/'Daily Prices'!C1471-1</f>
        <v>-4.7142574886687161E-3</v>
      </c>
      <c r="D1472" s="69">
        <f>'Daily Prices'!D1472/'Daily Prices'!D1471-1</f>
        <v>-3.410197276187743E-3</v>
      </c>
      <c r="E1472" s="69">
        <f>Assumptions!$C$14*C1472+Assumptions!$C$15*B1472+Assumptions!$C$16*D1472</f>
        <v>-3.7840447219449789E-3</v>
      </c>
    </row>
    <row r="1473" spans="1:5" x14ac:dyDescent="0.25">
      <c r="A1473" s="63">
        <f>'Daily Prices'!A1473</f>
        <v>44428</v>
      </c>
      <c r="B1473" s="36">
        <f>'Daily Prices'!B1473/'Daily Prices'!B1472-1</f>
        <v>-5.3958790562343983E-3</v>
      </c>
      <c r="C1473" s="36">
        <f>'Daily Prices'!C1473/'Daily Prices'!C1472-1</f>
        <v>-2.3865599042531827E-3</v>
      </c>
      <c r="D1473" s="36">
        <f>'Daily Prices'!D1473/'Daily Prices'!D1472-1</f>
        <v>-1.8880480722412551E-2</v>
      </c>
      <c r="E1473" s="36">
        <f>Assumptions!$C$14*C1473+Assumptions!$C$15*B1473+Assumptions!$C$16*D1473</f>
        <v>-8.237531895295358E-3</v>
      </c>
    </row>
    <row r="1474" spans="1:5" x14ac:dyDescent="0.25">
      <c r="A1474" s="60">
        <f>'Daily Prices'!A1474</f>
        <v>44431</v>
      </c>
      <c r="B1474" s="69">
        <f>'Daily Prices'!B1474/'Daily Prices'!B1473-1</f>
        <v>4.0931282003826563E-3</v>
      </c>
      <c r="C1474" s="69">
        <f>'Daily Prices'!C1474/'Daily Prices'!C1473-1</f>
        <v>1.0820974007204498E-2</v>
      </c>
      <c r="D1474" s="69">
        <f>'Daily Prices'!D1474/'Daily Prices'!D1473-1</f>
        <v>-2.047551879250431E-3</v>
      </c>
      <c r="E1474" s="69">
        <f>Assumptions!$C$14*C1474+Assumptions!$C$15*B1474+Assumptions!$C$16*D1474</f>
        <v>4.9420624992214668E-3</v>
      </c>
    </row>
    <row r="1475" spans="1:5" x14ac:dyDescent="0.25">
      <c r="A1475" s="63">
        <f>'Daily Prices'!A1475</f>
        <v>44432</v>
      </c>
      <c r="B1475" s="36">
        <f>'Daily Prices'!B1475/'Daily Prices'!B1474-1</f>
        <v>7.2573893738168138E-3</v>
      </c>
      <c r="C1475" s="36">
        <f>'Daily Prices'!C1475/'Daily Prices'!C1474-1</f>
        <v>3.5752893128764285E-3</v>
      </c>
      <c r="D1475" s="36">
        <f>'Daily Prices'!D1475/'Daily Prices'!D1474-1</f>
        <v>1.2552274635880156E-2</v>
      </c>
      <c r="E1475" s="36">
        <f>Assumptions!$C$14*C1475+Assumptions!$C$15*B1475+Assumptions!$C$16*D1475</f>
        <v>7.3730149280596628E-3</v>
      </c>
    </row>
    <row r="1476" spans="1:5" x14ac:dyDescent="0.25">
      <c r="A1476" s="60">
        <f>'Daily Prices'!A1476</f>
        <v>44433</v>
      </c>
      <c r="B1476" s="69">
        <f>'Daily Prices'!B1476/'Daily Prices'!B1475-1</f>
        <v>-2.6394333849555363E-4</v>
      </c>
      <c r="C1476" s="69">
        <f>'Daily Prices'!C1476/'Daily Prices'!C1475-1</f>
        <v>-1.0416689197549678E-2</v>
      </c>
      <c r="D1476" s="69">
        <f>'Daily Prices'!D1476/'Daily Prices'!D1475-1</f>
        <v>2.4242513095147356E-3</v>
      </c>
      <c r="E1476" s="69">
        <f>Assumptions!$C$14*C1476+Assumptions!$C$15*B1476+Assumptions!$C$16*D1476</f>
        <v>-3.5185832877141165E-3</v>
      </c>
    </row>
    <row r="1477" spans="1:5" x14ac:dyDescent="0.25">
      <c r="A1477" s="63">
        <f>'Daily Prices'!A1477</f>
        <v>44434</v>
      </c>
      <c r="B1477" s="36">
        <f>'Daily Prices'!B1477/'Daily Prices'!B1476-1</f>
        <v>8.7408509298780857E-5</v>
      </c>
      <c r="C1477" s="36">
        <f>'Daily Prices'!C1477/'Daily Prices'!C1476-1</f>
        <v>-1.716704749923359E-3</v>
      </c>
      <c r="D1477" s="36">
        <f>'Daily Prices'!D1477/'Daily Prices'!D1476-1</f>
        <v>-2.701491461469252E-3</v>
      </c>
      <c r="E1477" s="36">
        <f>Assumptions!$C$14*C1477+Assumptions!$C$15*B1477+Assumptions!$C$16*D1477</f>
        <v>-1.470906785620485E-3</v>
      </c>
    </row>
    <row r="1478" spans="1:5" x14ac:dyDescent="0.25">
      <c r="A1478" s="60">
        <f>'Daily Prices'!A1478</f>
        <v>44435</v>
      </c>
      <c r="B1478" s="69">
        <f>'Daily Prices'!B1478/'Daily Prices'!B1477-1</f>
        <v>3.1389244867210397E-3</v>
      </c>
      <c r="C1478" s="69">
        <f>'Daily Prices'!C1478/'Daily Prices'!C1477-1</f>
        <v>-2.6298058962846982E-3</v>
      </c>
      <c r="D1478" s="69">
        <f>'Daily Prices'!D1478/'Daily Prices'!D1477-1</f>
        <v>6.6169946881780017E-3</v>
      </c>
      <c r="E1478" s="69">
        <f>Assumptions!$C$14*C1478+Assumptions!$C$15*B1478+Assumptions!$C$16*D1478</f>
        <v>1.8748533939558329E-3</v>
      </c>
    </row>
    <row r="1479" spans="1:5" x14ac:dyDescent="0.25">
      <c r="A1479" s="63">
        <f>'Daily Prices'!A1479</f>
        <v>44438</v>
      </c>
      <c r="B1479" s="36">
        <f>'Daily Prices'!B1479/'Daily Prices'!B1478-1</f>
        <v>1.3631070230728959E-2</v>
      </c>
      <c r="C1479" s="36">
        <f>'Daily Prices'!C1479/'Daily Prices'!C1478-1</f>
        <v>0</v>
      </c>
      <c r="D1479" s="36">
        <f>'Daily Prices'!D1479/'Daily Prices'!D1478-1</f>
        <v>1.8347936481508453E-2</v>
      </c>
      <c r="E1479" s="36">
        <f>Assumptions!$C$14*C1479+Assumptions!$C$15*B1479+Assumptions!$C$16*D1479</f>
        <v>9.593702013671223E-3</v>
      </c>
    </row>
    <row r="1480" spans="1:5" x14ac:dyDescent="0.25">
      <c r="A1480" s="60">
        <f>'Daily Prices'!A1480</f>
        <v>44439</v>
      </c>
      <c r="B1480" s="69">
        <f>'Daily Prices'!B1480/'Daily Prices'!B1479-1</f>
        <v>1.1647614614651136E-2</v>
      </c>
      <c r="C1480" s="69">
        <f>'Daily Prices'!C1480/'Daily Prices'!C1479-1</f>
        <v>2.5378017012855913E-3</v>
      </c>
      <c r="D1480" s="69">
        <f>'Daily Prices'!D1480/'Daily Prices'!D1479-1</f>
        <v>8.6898586978292336E-3</v>
      </c>
      <c r="E1480" s="69">
        <f>Assumptions!$C$14*C1480+Assumptions!$C$15*B1480+Assumptions!$C$16*D1480</f>
        <v>7.1163626742583464E-3</v>
      </c>
    </row>
    <row r="1481" spans="1:5" x14ac:dyDescent="0.25">
      <c r="A1481" s="63">
        <f>'Daily Prices'!A1481</f>
        <v>44441</v>
      </c>
      <c r="B1481" s="36">
        <f>'Daily Prices'!B1481/'Daily Prices'!B1480-1</f>
        <v>5.2152482286140778E-3</v>
      </c>
      <c r="C1481" s="36">
        <f>'Daily Prices'!C1481/'Daily Prices'!C1480-1</f>
        <v>-6.3773348041140654E-4</v>
      </c>
      <c r="D1481" s="36">
        <f>'Daily Prices'!D1481/'Daily Prices'!D1480-1</f>
        <v>-1.2350057125714686E-2</v>
      </c>
      <c r="E1481" s="36">
        <f>Assumptions!$C$14*C1481+Assumptions!$C$15*B1481+Assumptions!$C$16*D1481</f>
        <v>-2.3955360612947446E-3</v>
      </c>
    </row>
    <row r="1482" spans="1:5" x14ac:dyDescent="0.25">
      <c r="A1482" s="60">
        <f>'Daily Prices'!A1482</f>
        <v>44442</v>
      </c>
      <c r="B1482" s="69">
        <f>'Daily Prices'!B1482/'Daily Prices'!B1481-1</f>
        <v>4.7951222193527432E-3</v>
      </c>
      <c r="C1482" s="69">
        <f>'Daily Prices'!C1482/'Daily Prices'!C1481-1</f>
        <v>5.8001571702290811E-3</v>
      </c>
      <c r="D1482" s="69">
        <f>'Daily Prices'!D1482/'Daily Prices'!D1481-1</f>
        <v>-1.2350057125716796E-2</v>
      </c>
      <c r="E1482" s="69">
        <f>Assumptions!$C$14*C1482+Assumptions!$C$15*B1482+Assumptions!$C$16*D1482</f>
        <v>5.3582396182416669E-5</v>
      </c>
    </row>
    <row r="1483" spans="1:5" x14ac:dyDescent="0.25">
      <c r="A1483" s="63">
        <f>'Daily Prices'!A1483</f>
        <v>44445</v>
      </c>
      <c r="B1483" s="36">
        <f>'Daily Prices'!B1483/'Daily Prices'!B1482-1</f>
        <v>2.872185508502989E-3</v>
      </c>
      <c r="C1483" s="36">
        <f>'Daily Prices'!C1483/'Daily Prices'!C1482-1</f>
        <v>1.936584300974431E-4</v>
      </c>
      <c r="D1483" s="36">
        <f>'Daily Prices'!D1483/'Daily Prices'!D1482-1</f>
        <v>-1.235005712571513E-2</v>
      </c>
      <c r="E1483" s="36">
        <f>Assumptions!$C$14*C1483+Assumptions!$C$15*B1483+Assumptions!$C$16*D1483</f>
        <v>-2.7658981131246652E-3</v>
      </c>
    </row>
    <row r="1484" spans="1:5" x14ac:dyDescent="0.25">
      <c r="A1484" s="60">
        <f>'Daily Prices'!A1484</f>
        <v>44446</v>
      </c>
      <c r="B1484" s="69">
        <f>'Daily Prices'!B1484/'Daily Prices'!B1483-1</f>
        <v>-2.9898668728756128E-4</v>
      </c>
      <c r="C1484" s="69">
        <f>'Daily Prices'!C1484/'Daily Prices'!C1483-1</f>
        <v>-6.2149465747424193E-3</v>
      </c>
      <c r="D1484" s="69">
        <f>'Daily Prices'!D1484/'Daily Prices'!D1483-1</f>
        <v>-1.0046341035107598E-2</v>
      </c>
      <c r="E1484" s="69">
        <f>Assumptions!$C$14*C1484+Assumptions!$C$15*B1484+Assumptions!$C$16*D1484</f>
        <v>-5.5895769466155158E-3</v>
      </c>
    </row>
    <row r="1485" spans="1:5" x14ac:dyDescent="0.25">
      <c r="A1485" s="63">
        <f>'Daily Prices'!A1485</f>
        <v>44447</v>
      </c>
      <c r="B1485" s="36">
        <f>'Daily Prices'!B1485/'Daily Prices'!B1484-1</f>
        <v>-5.0137715710574238E-4</v>
      </c>
      <c r="C1485" s="36">
        <f>'Daily Prices'!C1485/'Daily Prices'!C1484-1</f>
        <v>-3.832397490734385E-3</v>
      </c>
      <c r="D1485" s="36">
        <f>'Daily Prices'!D1485/'Daily Prices'!D1484-1</f>
        <v>3.166641704879436E-2</v>
      </c>
      <c r="E1485" s="36">
        <f>Assumptions!$C$14*C1485+Assumptions!$C$15*B1485+Assumptions!$C$16*D1485</f>
        <v>7.8165529712128298E-3</v>
      </c>
    </row>
    <row r="1486" spans="1:5" x14ac:dyDescent="0.25">
      <c r="A1486" s="60">
        <f>'Daily Prices'!A1486</f>
        <v>44448</v>
      </c>
      <c r="B1486" s="69">
        <f>'Daily Prices'!B1486/'Daily Prices'!B1485-1</f>
        <v>9.4094000610467354E-4</v>
      </c>
      <c r="C1486" s="69">
        <f>'Daily Prices'!C1486/'Daily Prices'!C1485-1</f>
        <v>-2.2403851055945445E-3</v>
      </c>
      <c r="D1486" s="69">
        <f>'Daily Prices'!D1486/'Daily Prices'!D1485-1</f>
        <v>3.0368051101105742E-2</v>
      </c>
      <c r="E1486" s="69">
        <f>Assumptions!$C$14*C1486+Assumptions!$C$15*B1486+Assumptions!$C$16*D1486</f>
        <v>8.4965432899253065E-3</v>
      </c>
    </row>
    <row r="1487" spans="1:5" x14ac:dyDescent="0.25">
      <c r="A1487" s="63">
        <f>'Daily Prices'!A1487</f>
        <v>44452</v>
      </c>
      <c r="B1487" s="36">
        <f>'Daily Prices'!B1487/'Daily Prices'!B1486-1</f>
        <v>-2.1835150871098996E-3</v>
      </c>
      <c r="C1487" s="36">
        <f>'Daily Prices'!C1487/'Daily Prices'!C1486-1</f>
        <v>4.0597079385662482E-3</v>
      </c>
      <c r="D1487" s="36">
        <f>'Daily Prices'!D1487/'Daily Prices'!D1486-1</f>
        <v>1.198106212765282E-3</v>
      </c>
      <c r="E1487" s="36">
        <f>Assumptions!$C$14*C1487+Assumptions!$C$15*B1487+Assumptions!$C$16*D1487</f>
        <v>1.328260513123114E-3</v>
      </c>
    </row>
    <row r="1488" spans="1:5" x14ac:dyDescent="0.25">
      <c r="A1488" s="60">
        <f>'Daily Prices'!A1488</f>
        <v>44453</v>
      </c>
      <c r="B1488" s="69">
        <f>'Daily Prices'!B1488/'Daily Prices'!B1487-1</f>
        <v>1.1916924955515107E-3</v>
      </c>
      <c r="C1488" s="69">
        <f>'Daily Prices'!C1488/'Daily Prices'!C1487-1</f>
        <v>-1.8621625606662917E-4</v>
      </c>
      <c r="D1488" s="69">
        <f>'Daily Prices'!D1488/'Daily Prices'!D1487-1</f>
        <v>5.6599913168886573E-3</v>
      </c>
      <c r="E1488" s="69">
        <f>Assumptions!$C$14*C1488+Assumptions!$C$15*B1488+Assumptions!$C$16*D1488</f>
        <v>1.9810186413053987E-3</v>
      </c>
    </row>
    <row r="1489" spans="1:5" x14ac:dyDescent="0.25">
      <c r="A1489" s="63">
        <f>'Daily Prices'!A1489</f>
        <v>44454</v>
      </c>
      <c r="B1489" s="36">
        <f>'Daily Prices'!B1489/'Daily Prices'!B1488-1</f>
        <v>8.1739705794745543E-3</v>
      </c>
      <c r="C1489" s="36">
        <f>'Daily Prices'!C1489/'Daily Prices'!C1488-1</f>
        <v>5.8018795969050352E-4</v>
      </c>
      <c r="D1489" s="36">
        <f>'Daily Prices'!D1489/'Daily Prices'!D1488-1</f>
        <v>1.6093432418699205E-2</v>
      </c>
      <c r="E1489" s="36">
        <f>Assumptions!$C$14*C1489+Assumptions!$C$15*B1489+Assumptions!$C$16*D1489</f>
        <v>7.5122960833283294E-3</v>
      </c>
    </row>
    <row r="1490" spans="1:5" x14ac:dyDescent="0.25">
      <c r="A1490" s="60">
        <f>'Daily Prices'!A1490</f>
        <v>44455</v>
      </c>
      <c r="B1490" s="69">
        <f>'Daily Prices'!B1490/'Daily Prices'!B1489-1</f>
        <v>7.1174595389897899E-3</v>
      </c>
      <c r="C1490" s="69">
        <f>'Daily Prices'!C1490/'Daily Prices'!C1489-1</f>
        <v>-2.6454704435439069E-2</v>
      </c>
      <c r="D1490" s="69">
        <f>'Daily Prices'!D1490/'Daily Prices'!D1489-1</f>
        <v>8.9819423499168938E-3</v>
      </c>
      <c r="E1490" s="69">
        <f>Assumptions!$C$14*C1490+Assumptions!$C$15*B1490+Assumptions!$C$16*D1490</f>
        <v>-5.7520612075036221E-3</v>
      </c>
    </row>
    <row r="1491" spans="1:5" x14ac:dyDescent="0.25">
      <c r="A1491" s="63">
        <f>'Daily Prices'!A1491</f>
        <v>44456</v>
      </c>
      <c r="B1491" s="36">
        <f>'Daily Prices'!B1491/'Daily Prices'!B1490-1</f>
        <v>-2.1181525692091085E-3</v>
      </c>
      <c r="C1491" s="36">
        <f>'Daily Prices'!C1491/'Daily Prices'!C1490-1</f>
        <v>5.5912523042875861E-3</v>
      </c>
      <c r="D1491" s="36">
        <f>'Daily Prices'!D1491/'Daily Prices'!D1490-1</f>
        <v>-5.8265603642883024E-3</v>
      </c>
      <c r="E1491" s="36">
        <f>Assumptions!$C$14*C1491+Assumptions!$C$15*B1491+Assumptions!$C$16*D1491</f>
        <v>-1.4691295833418861E-4</v>
      </c>
    </row>
    <row r="1492" spans="1:5" x14ac:dyDescent="0.25">
      <c r="A1492" s="60">
        <f>'Daily Prices'!A1492</f>
        <v>44459</v>
      </c>
      <c r="B1492" s="69">
        <f>'Daily Prices'!B1492/'Daily Prices'!B1491-1</f>
        <v>-8.8952314368214713E-3</v>
      </c>
      <c r="C1492" s="69">
        <f>'Daily Prices'!C1492/'Daily Prices'!C1491-1</f>
        <v>1.5170831918327465E-3</v>
      </c>
      <c r="D1492" s="69">
        <f>'Daily Prices'!D1492/'Daily Prices'!D1491-1</f>
        <v>-1.5753513357721238E-2</v>
      </c>
      <c r="E1492" s="69">
        <f>Assumptions!$C$14*C1492+Assumptions!$C$15*B1492+Assumptions!$C$16*D1492</f>
        <v>-6.7877901616297132E-3</v>
      </c>
    </row>
    <row r="1493" spans="1:5" x14ac:dyDescent="0.25">
      <c r="A1493" s="63">
        <f>'Daily Prices'!A1493</f>
        <v>44460</v>
      </c>
      <c r="B1493" s="36">
        <f>'Daily Prices'!B1493/'Daily Prices'!B1492-1</f>
        <v>8.7935001204459962E-3</v>
      </c>
      <c r="C1493" s="36">
        <f>'Daily Prices'!C1493/'Daily Prices'!C1492-1</f>
        <v>1.0125512533185166E-2</v>
      </c>
      <c r="D1493" s="36">
        <f>'Daily Prices'!D1493/'Daily Prices'!D1492-1</f>
        <v>4.5348871719279593E-3</v>
      </c>
      <c r="E1493" s="36">
        <f>Assumptions!$C$14*C1493+Assumptions!$C$15*B1493+Assumptions!$C$16*D1493</f>
        <v>8.0487212009862537E-3</v>
      </c>
    </row>
    <row r="1494" spans="1:5" x14ac:dyDescent="0.25">
      <c r="A1494" s="60">
        <f>'Daily Prices'!A1494</f>
        <v>44461</v>
      </c>
      <c r="B1494" s="69">
        <f>'Daily Prices'!B1494/'Daily Prices'!B1493-1</f>
        <v>-1.3208989637704116E-3</v>
      </c>
      <c r="C1494" s="69">
        <f>'Daily Prices'!C1494/'Daily Prices'!C1493-1</f>
        <v>6.7023447353276033E-4</v>
      </c>
      <c r="D1494" s="69">
        <f>'Daily Prices'!D1494/'Daily Prices'!D1493-1</f>
        <v>4.9231151037902876E-3</v>
      </c>
      <c r="E1494" s="69">
        <f>Assumptions!$C$14*C1494+Assumptions!$C$15*B1494+Assumptions!$C$16*D1494</f>
        <v>1.3487586314190668E-3</v>
      </c>
    </row>
    <row r="1495" spans="1:5" x14ac:dyDescent="0.25">
      <c r="A1495" s="63">
        <f>'Daily Prices'!A1495</f>
        <v>44462</v>
      </c>
      <c r="B1495" s="36">
        <f>'Daily Prices'!B1495/'Daily Prices'!B1494-1</f>
        <v>1.6257821285980523E-2</v>
      </c>
      <c r="C1495" s="36">
        <f>'Daily Prices'!C1495/'Daily Prices'!C1494-1</f>
        <v>-1.3338043499015573E-2</v>
      </c>
      <c r="D1495" s="36">
        <f>'Daily Prices'!D1495/'Daily Prices'!D1494-1</f>
        <v>1.5349667242577247E-2</v>
      </c>
      <c r="E1495" s="36">
        <f>Assumptions!$C$14*C1495+Assumptions!$C$15*B1495+Assumptions!$C$16*D1495</f>
        <v>4.1470291589611004E-3</v>
      </c>
    </row>
    <row r="1496" spans="1:5" x14ac:dyDescent="0.25">
      <c r="A1496" s="60">
        <f>'Daily Prices'!A1496</f>
        <v>44463</v>
      </c>
      <c r="B1496" s="69">
        <f>'Daily Prices'!B1496/'Daily Prices'!B1495-1</f>
        <v>2.7237040906158416E-3</v>
      </c>
      <c r="C1496" s="69">
        <f>'Daily Prices'!C1496/'Daily Prices'!C1495-1</f>
        <v>-2.0314105727653464E-3</v>
      </c>
      <c r="D1496" s="69">
        <f>'Daily Prices'!D1496/'Daily Prices'!D1495-1</f>
        <v>-5.8538176736070424E-3</v>
      </c>
      <c r="E1496" s="69">
        <f>Assumptions!$C$14*C1496+Assumptions!$C$15*B1496+Assumptions!$C$16*D1496</f>
        <v>-1.7515983040034989E-3</v>
      </c>
    </row>
    <row r="1497" spans="1:5" x14ac:dyDescent="0.25">
      <c r="A1497" s="63">
        <f>'Daily Prices'!A1497</f>
        <v>44466</v>
      </c>
      <c r="B1497" s="36">
        <f>'Daily Prices'!B1497/'Daily Prices'!B1496-1</f>
        <v>4.8977101331626471E-4</v>
      </c>
      <c r="C1497" s="36">
        <f>'Daily Prices'!C1497/'Daily Prices'!C1496-1</f>
        <v>5.5972267989223834E-3</v>
      </c>
      <c r="D1497" s="36">
        <f>'Daily Prices'!D1497/'Daily Prices'!D1496-1</f>
        <v>2.9863758736556889E-3</v>
      </c>
      <c r="E1497" s="36">
        <f>Assumptions!$C$14*C1497+Assumptions!$C$15*B1497+Assumptions!$C$16*D1497</f>
        <v>3.2817347856605394E-3</v>
      </c>
    </row>
    <row r="1498" spans="1:5" x14ac:dyDescent="0.25">
      <c r="A1498" s="60">
        <f>'Daily Prices'!A1498</f>
        <v>44467</v>
      </c>
      <c r="B1498" s="69">
        <f>'Daily Prices'!B1498/'Daily Prices'!B1497-1</f>
        <v>-6.8291357817552578E-3</v>
      </c>
      <c r="C1498" s="69">
        <f>'Daily Prices'!C1498/'Daily Prices'!C1497-1</f>
        <v>-7.4049218037651743E-3</v>
      </c>
      <c r="D1498" s="69">
        <f>'Daily Prices'!D1498/'Daily Prices'!D1497-1</f>
        <v>4.9095574719264512E-3</v>
      </c>
      <c r="E1498" s="69">
        <f>Assumptions!$C$14*C1498+Assumptions!$C$15*B1498+Assumptions!$C$16*D1498</f>
        <v>-3.5378422144547125E-3</v>
      </c>
    </row>
    <row r="1499" spans="1:5" x14ac:dyDescent="0.25">
      <c r="A1499" s="63">
        <f>'Daily Prices'!A1499</f>
        <v>44468</v>
      </c>
      <c r="B1499" s="36">
        <f>'Daily Prices'!B1499/'Daily Prices'!B1498-1</f>
        <v>-4.2624472913272982E-3</v>
      </c>
      <c r="C1499" s="36">
        <f>'Daily Prices'!C1499/'Daily Prices'!C1498-1</f>
        <v>3.9523464691713084E-3</v>
      </c>
      <c r="D1499" s="36">
        <f>'Daily Prices'!D1499/'Daily Prices'!D1498-1</f>
        <v>1.2651241283849313E-2</v>
      </c>
      <c r="E1499" s="36">
        <f>Assumptions!$C$14*C1499+Assumptions!$C$15*B1499+Assumptions!$C$16*D1499</f>
        <v>4.0975767854251281E-3</v>
      </c>
    </row>
    <row r="1500" spans="1:5" x14ac:dyDescent="0.25">
      <c r="A1500" s="60">
        <f>'Daily Prices'!A1500</f>
        <v>44469</v>
      </c>
      <c r="B1500" s="69">
        <f>'Daily Prices'!B1500/'Daily Prices'!B1499-1</f>
        <v>-4.8290558658022897E-3</v>
      </c>
      <c r="C1500" s="69">
        <f>'Daily Prices'!C1500/'Daily Prices'!C1499-1</f>
        <v>1.680780511336577E-3</v>
      </c>
      <c r="D1500" s="69">
        <f>'Daily Prices'!D1500/'Daily Prices'!D1499-1</f>
        <v>-4.0607138067123572E-3</v>
      </c>
      <c r="E1500" s="69">
        <f>Assumptions!$C$14*C1500+Assumptions!$C$15*B1500+Assumptions!$C$16*D1500</f>
        <v>-1.9946186972197629E-3</v>
      </c>
    </row>
    <row r="1501" spans="1:5" x14ac:dyDescent="0.25">
      <c r="A1501" s="63">
        <f>'Daily Prices'!A1501</f>
        <v>44474</v>
      </c>
      <c r="B1501" s="36">
        <f>'Daily Prices'!B1501/'Daily Prices'!B1500-1</f>
        <v>1.046098559085995E-2</v>
      </c>
      <c r="C1501" s="36">
        <f>'Daily Prices'!C1501/'Daily Prices'!C1500-1</f>
        <v>9.7474396674652741E-3</v>
      </c>
      <c r="D1501" s="36">
        <f>'Daily Prices'!D1501/'Daily Prices'!D1500-1</f>
        <v>1.1269592009447882E-2</v>
      </c>
      <c r="E1501" s="36">
        <f>Assumptions!$C$14*C1501+Assumptions!$C$15*B1501+Assumptions!$C$16*D1501</f>
        <v>1.041814914707846E-2</v>
      </c>
    </row>
    <row r="1502" spans="1:5" x14ac:dyDescent="0.25">
      <c r="A1502" s="60">
        <f>'Daily Prices'!A1502</f>
        <v>44475</v>
      </c>
      <c r="B1502" s="69">
        <f>'Daily Prices'!B1502/'Daily Prices'!B1501-1</f>
        <v>-9.2920096249250461E-3</v>
      </c>
      <c r="C1502" s="69">
        <f>'Daily Prices'!C1502/'Daily Prices'!C1501-1</f>
        <v>7.8757109251470503E-3</v>
      </c>
      <c r="D1502" s="69">
        <f>'Daily Prices'!D1502/'Daily Prices'!D1501-1</f>
        <v>1.1269592009439E-2</v>
      </c>
      <c r="E1502" s="69">
        <f>Assumptions!$C$14*C1502+Assumptions!$C$15*B1502+Assumptions!$C$16*D1502</f>
        <v>3.7435590854130061E-3</v>
      </c>
    </row>
    <row r="1503" spans="1:5" x14ac:dyDescent="0.25">
      <c r="A1503" s="63">
        <f>'Daily Prices'!A1503</f>
        <v>44477</v>
      </c>
      <c r="B1503" s="36">
        <f>'Daily Prices'!B1503/'Daily Prices'!B1502-1</f>
        <v>1.4687176305754335E-2</v>
      </c>
      <c r="C1503" s="36">
        <f>'Daily Prices'!C1503/'Daily Prices'!C1502-1</f>
        <v>1.2383330593345399E-2</v>
      </c>
      <c r="D1503" s="36">
        <f>'Daily Prices'!D1503/'Daily Prices'!D1502-1</f>
        <v>1.1269592009444107E-2</v>
      </c>
      <c r="E1503" s="36">
        <f>Assumptions!$C$14*C1503+Assumptions!$C$15*B1503+Assumptions!$C$16*D1503</f>
        <v>1.2740362731897693E-2</v>
      </c>
    </row>
    <row r="1504" spans="1:5" x14ac:dyDescent="0.25">
      <c r="A1504" s="60">
        <f>'Daily Prices'!A1504</f>
        <v>44480</v>
      </c>
      <c r="B1504" s="69">
        <f>'Daily Prices'!B1504/'Daily Prices'!B1503-1</f>
        <v>1.2774092701417494E-3</v>
      </c>
      <c r="C1504" s="69">
        <f>'Daily Prices'!C1504/'Daily Prices'!C1503-1</f>
        <v>-6.125080472265898E-3</v>
      </c>
      <c r="D1504" s="69">
        <f>'Daily Prices'!D1504/'Daily Prices'!D1503-1</f>
        <v>1.1269592009448104E-2</v>
      </c>
      <c r="E1504" s="69">
        <f>Assumptions!$C$14*C1504+Assumptions!$C$15*B1504+Assumptions!$C$16*D1504</f>
        <v>1.3140681949705968E-3</v>
      </c>
    </row>
    <row r="1505" spans="1:5" x14ac:dyDescent="0.25">
      <c r="A1505" s="63">
        <f>'Daily Prices'!A1505</f>
        <v>44481</v>
      </c>
      <c r="B1505" s="36">
        <f>'Daily Prices'!B1505/'Daily Prices'!B1504-1</f>
        <v>2.4699105923295939E-3</v>
      </c>
      <c r="C1505" s="36">
        <f>'Daily Prices'!C1505/'Daily Prices'!C1504-1</f>
        <v>6.7268794132058218E-3</v>
      </c>
      <c r="D1505" s="36">
        <f>'Daily Prices'!D1505/'Daily Prices'!D1504-1</f>
        <v>-3.1848558847004549E-2</v>
      </c>
      <c r="E1505" s="36">
        <f>Assumptions!$C$14*C1505+Assumptions!$C$15*B1505+Assumptions!$C$16*D1505</f>
        <v>-6.1228427111201583E-3</v>
      </c>
    </row>
    <row r="1506" spans="1:5" x14ac:dyDescent="0.25">
      <c r="A1506" s="60">
        <f>'Daily Prices'!A1506</f>
        <v>44482</v>
      </c>
      <c r="B1506" s="69">
        <f>'Daily Prices'!B1506/'Daily Prices'!B1505-1</f>
        <v>7.510080151867049E-3</v>
      </c>
      <c r="C1506" s="69">
        <f>'Daily Prices'!C1506/'Daily Prices'!C1505-1</f>
        <v>8.3268695481837351E-3</v>
      </c>
      <c r="D1506" s="69">
        <f>'Daily Prices'!D1506/'Daily Prices'!D1505-1</f>
        <v>2.7111232267856167E-2</v>
      </c>
      <c r="E1506" s="69">
        <f>Assumptions!$C$14*C1506+Assumptions!$C$15*B1506+Assumptions!$C$16*D1506</f>
        <v>1.3717141545190459E-2</v>
      </c>
    </row>
    <row r="1507" spans="1:5" x14ac:dyDescent="0.25">
      <c r="A1507" s="63">
        <f>'Daily Prices'!A1507</f>
        <v>44483</v>
      </c>
      <c r="B1507" s="36">
        <f>'Daily Prices'!B1507/'Daily Prices'!B1506-1</f>
        <v>9.3666057208900977E-3</v>
      </c>
      <c r="C1507" s="36">
        <f>'Daily Prices'!C1507/'Daily Prices'!C1506-1</f>
        <v>3.2215220152576052E-3</v>
      </c>
      <c r="D1507" s="36">
        <f>'Daily Prices'!D1507/'Daily Prices'!D1506-1</f>
        <v>1.1538323783879756E-2</v>
      </c>
      <c r="E1507" s="36">
        <f>Assumptions!$C$14*C1507+Assumptions!$C$15*B1507+Assumptions!$C$16*D1507</f>
        <v>7.5600876575339978E-3</v>
      </c>
    </row>
    <row r="1508" spans="1:5" x14ac:dyDescent="0.25">
      <c r="A1508" s="60">
        <f>'Daily Prices'!A1508</f>
        <v>44487</v>
      </c>
      <c r="B1508" s="69">
        <f>'Daily Prices'!B1508/'Daily Prices'!B1507-1</f>
        <v>7.4974778141436715E-3</v>
      </c>
      <c r="C1508" s="69">
        <f>'Daily Prices'!C1508/'Daily Prices'!C1507-1</f>
        <v>-1.3334996280230049E-2</v>
      </c>
      <c r="D1508" s="69">
        <f>'Daily Prices'!D1508/'Daily Prices'!D1507-1</f>
        <v>1.0684030334366046E-2</v>
      </c>
      <c r="E1508" s="69">
        <f>Assumptions!$C$14*C1508+Assumptions!$C$15*B1508+Assumptions!$C$16*D1508</f>
        <v>1.2045393246089449E-4</v>
      </c>
    </row>
    <row r="1509" spans="1:5" x14ac:dyDescent="0.25">
      <c r="A1509" s="63">
        <f>'Daily Prices'!A1509</f>
        <v>44488</v>
      </c>
      <c r="B1509" s="36">
        <f>'Daily Prices'!B1509/'Daily Prices'!B1508-1</f>
        <v>-8.0206470949262254E-4</v>
      </c>
      <c r="C1509" s="36">
        <f>'Daily Prices'!C1509/'Daily Prices'!C1508-1</f>
        <v>5.8991271932533618E-3</v>
      </c>
      <c r="D1509" s="36">
        <f>'Daily Prices'!D1509/'Daily Prices'!D1508-1</f>
        <v>-1.0154281479485161E-2</v>
      </c>
      <c r="E1509" s="36">
        <f>Assumptions!$C$14*C1509+Assumptions!$C$15*B1509+Assumptions!$C$16*D1509</f>
        <v>-9.2725297939199019E-4</v>
      </c>
    </row>
    <row r="1510" spans="1:5" x14ac:dyDescent="0.25">
      <c r="A1510" s="60">
        <f>'Daily Prices'!A1510</f>
        <v>44489</v>
      </c>
      <c r="B1510" s="69">
        <f>'Daily Prices'!B1510/'Daily Prices'!B1509-1</f>
        <v>-7.3901359532894118E-3</v>
      </c>
      <c r="C1510" s="69">
        <f>'Daily Prices'!C1510/'Daily Prices'!C1509-1</f>
        <v>-6.9115186875839951E-3</v>
      </c>
      <c r="D1510" s="69">
        <f>'Daily Prices'!D1510/'Daily Prices'!D1509-1</f>
        <v>-7.0803623853253894E-3</v>
      </c>
      <c r="E1510" s="69">
        <f>Assumptions!$C$14*C1510+Assumptions!$C$15*B1510+Assumptions!$C$16*D1510</f>
        <v>-7.1057569766180377E-3</v>
      </c>
    </row>
    <row r="1511" spans="1:5" x14ac:dyDescent="0.25">
      <c r="A1511" s="63">
        <f>'Daily Prices'!A1511</f>
        <v>44490</v>
      </c>
      <c r="B1511" s="36">
        <f>'Daily Prices'!B1511/'Daily Prices'!B1510-1</f>
        <v>-5.4923313694621445E-3</v>
      </c>
      <c r="C1511" s="36">
        <f>'Daily Prices'!C1511/'Daily Prices'!C1510-1</f>
        <v>1.0562286097353102E-3</v>
      </c>
      <c r="D1511" s="36">
        <f>'Daily Prices'!D1511/'Daily Prices'!D1510-1</f>
        <v>3.5105870568010733E-3</v>
      </c>
      <c r="E1511" s="36">
        <f>Assumptions!$C$14*C1511+Assumptions!$C$15*B1511+Assumptions!$C$16*D1511</f>
        <v>-1.7203184990419737E-4</v>
      </c>
    </row>
    <row r="1512" spans="1:5" x14ac:dyDescent="0.25">
      <c r="A1512" s="60">
        <f>'Daily Prices'!A1512</f>
        <v>44491</v>
      </c>
      <c r="B1512" s="69">
        <f>'Daily Prices'!B1512/'Daily Prices'!B1511-1</f>
        <v>-1.6722611143482613E-3</v>
      </c>
      <c r="C1512" s="69">
        <f>'Daily Prices'!C1512/'Daily Prices'!C1511-1</f>
        <v>1.8568447114243325E-2</v>
      </c>
      <c r="D1512" s="69">
        <f>'Daily Prices'!D1512/'Daily Prices'!D1511-1</f>
        <v>-9.1606251593865373E-3</v>
      </c>
      <c r="E1512" s="69">
        <f>Assumptions!$C$14*C1512+Assumptions!$C$15*B1512+Assumptions!$C$16*D1512</f>
        <v>4.1775129635768906E-3</v>
      </c>
    </row>
    <row r="1513" spans="1:5" x14ac:dyDescent="0.25">
      <c r="A1513" s="63">
        <f>'Daily Prices'!A1513</f>
        <v>44494</v>
      </c>
      <c r="B1513" s="36">
        <f>'Daily Prices'!B1513/'Daily Prices'!B1512-1</f>
        <v>2.3910905365558399E-3</v>
      </c>
      <c r="C1513" s="36">
        <f>'Daily Prices'!C1513/'Daily Prices'!C1512-1</f>
        <v>-1.2064368171393891E-3</v>
      </c>
      <c r="D1513" s="36">
        <f>'Daily Prices'!D1513/'Daily Prices'!D1512-1</f>
        <v>1.8485120902433927E-3</v>
      </c>
      <c r="E1513" s="36">
        <f>Assumptions!$C$14*C1513+Assumptions!$C$15*B1513+Assumptions!$C$16*D1513</f>
        <v>7.8930606118401416E-4</v>
      </c>
    </row>
    <row r="1514" spans="1:5" x14ac:dyDescent="0.25">
      <c r="A1514" s="60">
        <f>'Daily Prices'!A1514</f>
        <v>44495</v>
      </c>
      <c r="B1514" s="69">
        <f>'Daily Prices'!B1514/'Daily Prices'!B1513-1</f>
        <v>6.2855263621908186E-3</v>
      </c>
      <c r="C1514" s="69">
        <f>'Daily Prices'!C1514/'Daily Prices'!C1513-1</f>
        <v>-1.182881259605939E-2</v>
      </c>
      <c r="D1514" s="69">
        <f>'Daily Prices'!D1514/'Daily Prices'!D1513-1</f>
        <v>8.6979419458250717E-3</v>
      </c>
      <c r="E1514" s="69">
        <f>Assumptions!$C$14*C1514+Assumptions!$C$15*B1514+Assumptions!$C$16*D1514</f>
        <v>-2.3648454601898948E-4</v>
      </c>
    </row>
    <row r="1515" spans="1:5" x14ac:dyDescent="0.25">
      <c r="A1515" s="63">
        <f>'Daily Prices'!A1515</f>
        <v>44496</v>
      </c>
      <c r="B1515" s="36">
        <f>'Daily Prices'!B1515/'Daily Prices'!B1514-1</f>
        <v>-3.3729278408926033E-3</v>
      </c>
      <c r="C1515" s="36">
        <f>'Daily Prices'!C1515/'Daily Prices'!C1514-1</f>
        <v>5.472758733014782E-3</v>
      </c>
      <c r="D1515" s="36">
        <f>'Daily Prices'!D1515/'Daily Prices'!D1514-1</f>
        <v>7.5496205633518443E-5</v>
      </c>
      <c r="E1515" s="36">
        <f>Assumptions!$C$14*C1515+Assumptions!$C$15*B1515+Assumptions!$C$16*D1515</f>
        <v>1.1998740026281872E-3</v>
      </c>
    </row>
    <row r="1516" spans="1:5" x14ac:dyDescent="0.25">
      <c r="A1516" s="60">
        <f>'Daily Prices'!A1516</f>
        <v>44497</v>
      </c>
      <c r="B1516" s="69">
        <f>'Daily Prices'!B1516/'Daily Prices'!B1515-1</f>
        <v>-1.8949409526762828E-2</v>
      </c>
      <c r="C1516" s="69">
        <f>'Daily Prices'!C1516/'Daily Prices'!C1515-1</f>
        <v>2.3065676769020715E-3</v>
      </c>
      <c r="D1516" s="69">
        <f>'Daily Prices'!D1516/'Daily Prices'!D1515-1</f>
        <v>-2.6164281894284214E-2</v>
      </c>
      <c r="E1516" s="69">
        <f>Assumptions!$C$14*C1516+Assumptions!$C$15*B1516+Assumptions!$C$16*D1516</f>
        <v>-1.2611480355553284E-2</v>
      </c>
    </row>
    <row r="1517" spans="1:5" x14ac:dyDescent="0.25">
      <c r="A1517" s="63">
        <f>'Daily Prices'!A1517</f>
        <v>44498</v>
      </c>
      <c r="B1517" s="36">
        <f>'Daily Prices'!B1517/'Daily Prices'!B1516-1</f>
        <v>-1.1299047923887251E-2</v>
      </c>
      <c r="C1517" s="36">
        <f>'Daily Prices'!C1517/'Daily Prices'!C1516-1</f>
        <v>-1.6635686175257125E-2</v>
      </c>
      <c r="D1517" s="36">
        <f>'Daily Prices'!D1517/'Daily Prices'!D1516-1</f>
        <v>-7.3670810649767438E-3</v>
      </c>
      <c r="E1517" s="36">
        <f>Assumptions!$C$14*C1517+Assumptions!$C$15*B1517+Assumptions!$C$16*D1517</f>
        <v>-1.2254113166762049E-2</v>
      </c>
    </row>
    <row r="1518" spans="1:5" x14ac:dyDescent="0.25">
      <c r="A1518" s="60">
        <f>'Daily Prices'!A1518</f>
        <v>44501</v>
      </c>
      <c r="B1518" s="69">
        <f>'Daily Prices'!B1518/'Daily Prices'!B1517-1</f>
        <v>1.4020789813264711E-2</v>
      </c>
      <c r="C1518" s="69">
        <f>'Daily Prices'!C1518/'Daily Prices'!C1517-1</f>
        <v>1.2351021313432575E-2</v>
      </c>
      <c r="D1518" s="69">
        <f>'Daily Prices'!D1518/'Daily Prices'!D1517-1</f>
        <v>2.7667162034907822E-3</v>
      </c>
      <c r="E1518" s="69">
        <f>Assumptions!$C$14*C1518+Assumptions!$C$15*B1518+Assumptions!$C$16*D1518</f>
        <v>9.9766603303996781E-3</v>
      </c>
    </row>
    <row r="1519" spans="1:5" x14ac:dyDescent="0.25">
      <c r="A1519" s="63">
        <f>'Daily Prices'!A1519</f>
        <v>44502</v>
      </c>
      <c r="B1519" s="36">
        <f>'Daily Prices'!B1519/'Daily Prices'!B1518-1</f>
        <v>-1.8191353752656791E-3</v>
      </c>
      <c r="C1519" s="36">
        <f>'Daily Prices'!C1519/'Daily Prices'!C1518-1</f>
        <v>-5.2008531663016999E-3</v>
      </c>
      <c r="D1519" s="36">
        <f>'Daily Prices'!D1519/'Daily Prices'!D1518-1</f>
        <v>2.7667162034858972E-3</v>
      </c>
      <c r="E1519" s="36">
        <f>Assumptions!$C$14*C1519+Assumptions!$C$15*B1519+Assumptions!$C$16*D1519</f>
        <v>-1.7960670180546148E-3</v>
      </c>
    </row>
    <row r="1520" spans="1:5" x14ac:dyDescent="0.25">
      <c r="A1520" s="60">
        <f>'Daily Prices'!A1520</f>
        <v>44508</v>
      </c>
      <c r="B1520" s="69">
        <f>'Daily Prices'!B1520/'Daily Prices'!B1519-1</f>
        <v>8.604998978827938E-3</v>
      </c>
      <c r="C1520" s="69">
        <f>'Daily Prices'!C1520/'Daily Prices'!C1519-1</f>
        <v>7.794306133684481E-3</v>
      </c>
      <c r="D1520" s="69">
        <f>'Daily Prices'!D1520/'Daily Prices'!D1519-1</f>
        <v>2.7667162034965553E-3</v>
      </c>
      <c r="E1520" s="69">
        <f>Assumptions!$C$14*C1520+Assumptions!$C$15*B1520+Assumptions!$C$16*D1520</f>
        <v>6.5292370081711411E-3</v>
      </c>
    </row>
    <row r="1521" spans="1:5" x14ac:dyDescent="0.25">
      <c r="A1521" s="63">
        <f>'Daily Prices'!A1521</f>
        <v>44510</v>
      </c>
      <c r="B1521" s="36">
        <f>'Daily Prices'!B1521/'Daily Prices'!B1520-1</f>
        <v>-3.1842110435422732E-3</v>
      </c>
      <c r="C1521" s="36">
        <f>'Daily Prices'!C1521/'Daily Prices'!C1520-1</f>
        <v>2.600177911835444E-2</v>
      </c>
      <c r="D1521" s="36">
        <f>'Daily Prices'!D1521/'Daily Prices'!D1520-1</f>
        <v>2.7667162034881176E-3</v>
      </c>
      <c r="E1521" s="36">
        <f>Assumptions!$C$14*C1521+Assumptions!$C$15*B1521+Assumptions!$C$16*D1521</f>
        <v>1.0275463195325532E-2</v>
      </c>
    </row>
    <row r="1522" spans="1:5" x14ac:dyDescent="0.25">
      <c r="A1522" s="60">
        <f>'Daily Prices'!A1522</f>
        <v>44511</v>
      </c>
      <c r="B1522" s="69">
        <f>'Daily Prices'!B1522/'Daily Prices'!B1521-1</f>
        <v>-7.1766323429459655E-3</v>
      </c>
      <c r="C1522" s="69">
        <f>'Daily Prices'!C1522/'Daily Prices'!C1521-1</f>
        <v>-7.7847485532667182E-4</v>
      </c>
      <c r="D1522" s="69">
        <f>'Daily Prices'!D1522/'Daily Prices'!D1521-1</f>
        <v>1.106797489745337E-2</v>
      </c>
      <c r="E1522" s="69">
        <f>Assumptions!$C$14*C1522+Assumptions!$C$15*B1522+Assumptions!$C$16*D1522</f>
        <v>8.5601282422155273E-4</v>
      </c>
    </row>
    <row r="1523" spans="1:5" x14ac:dyDescent="0.25">
      <c r="A1523" s="63">
        <f>'Daily Prices'!A1523</f>
        <v>44515</v>
      </c>
      <c r="B1523" s="36">
        <f>'Daily Prices'!B1523/'Daily Prices'!B1522-1</f>
        <v>1.3334848694978252E-2</v>
      </c>
      <c r="C1523" s="36">
        <f>'Daily Prices'!C1523/'Daily Prices'!C1522-1</f>
        <v>2.5318513713044055E-3</v>
      </c>
      <c r="D1523" s="36">
        <f>'Daily Prices'!D1523/'Daily Prices'!D1522-1</f>
        <v>3.3041086913687678E-4</v>
      </c>
      <c r="E1523" s="36">
        <f>Assumptions!$C$14*C1523+Assumptions!$C$15*B1523+Assumptions!$C$16*D1523</f>
        <v>5.1123184177563012E-3</v>
      </c>
    </row>
    <row r="1524" spans="1:5" x14ac:dyDescent="0.25">
      <c r="A1524" s="60">
        <f>'Daily Prices'!A1524</f>
        <v>44516</v>
      </c>
      <c r="B1524" s="69">
        <f>'Daily Prices'!B1524/'Daily Prices'!B1523-1</f>
        <v>-6.5274772800673064E-3</v>
      </c>
      <c r="C1524" s="69">
        <f>'Daily Prices'!C1524/'Daily Prices'!C1523-1</f>
        <v>6.5765234866788091E-6</v>
      </c>
      <c r="D1524" s="69">
        <f>'Daily Prices'!D1524/'Daily Prices'!D1523-1</f>
        <v>-7.8849188276588489E-3</v>
      </c>
      <c r="E1524" s="69">
        <f>Assumptions!$C$14*C1524+Assumptions!$C$15*B1524+Assumptions!$C$16*D1524</f>
        <v>-4.3210882229231754E-3</v>
      </c>
    </row>
    <row r="1525" spans="1:5" x14ac:dyDescent="0.25">
      <c r="A1525" s="63">
        <f>'Daily Prices'!A1525</f>
        <v>44517</v>
      </c>
      <c r="B1525" s="36">
        <f>'Daily Prices'!B1525/'Daily Prices'!B1524-1</f>
        <v>-5.2060288745287009E-3</v>
      </c>
      <c r="C1525" s="36">
        <f>'Daily Prices'!C1525/'Daily Prices'!C1524-1</f>
        <v>1.8178547680463009E-3</v>
      </c>
      <c r="D1525" s="36">
        <f>'Daily Prices'!D1525/'Daily Prices'!D1524-1</f>
        <v>-1.8872036464299136E-3</v>
      </c>
      <c r="E1525" s="36">
        <f>Assumptions!$C$14*C1525+Assumptions!$C$15*B1525+Assumptions!$C$16*D1525</f>
        <v>-1.4008278490690639E-3</v>
      </c>
    </row>
    <row r="1526" spans="1:5" x14ac:dyDescent="0.25">
      <c r="A1526" s="60">
        <f>'Daily Prices'!A1526</f>
        <v>44518</v>
      </c>
      <c r="B1526" s="69">
        <f>'Daily Prices'!B1526/'Daily Prices'!B1525-1</f>
        <v>-6.2044719458115294E-3</v>
      </c>
      <c r="C1526" s="69">
        <f>'Daily Prices'!C1526/'Daily Prices'!C1525-1</f>
        <v>-4.3306531947741034E-3</v>
      </c>
      <c r="D1526" s="69">
        <f>'Daily Prices'!D1526/'Daily Prices'!D1525-1</f>
        <v>-9.5802207603968847E-3</v>
      </c>
      <c r="E1526" s="69">
        <f>Assumptions!$C$14*C1526+Assumptions!$C$15*B1526+Assumptions!$C$16*D1526</f>
        <v>-6.4676690897721659E-3</v>
      </c>
    </row>
    <row r="1527" spans="1:5" x14ac:dyDescent="0.25">
      <c r="A1527" s="63">
        <f>'Daily Prices'!A1527</f>
        <v>44522</v>
      </c>
      <c r="B1527" s="36">
        <f>'Daily Prices'!B1527/'Daily Prices'!B1526-1</f>
        <v>-1.9621030984467325E-2</v>
      </c>
      <c r="C1527" s="36">
        <f>'Daily Prices'!C1527/'Daily Prices'!C1526-1</f>
        <v>-2.0431290124622858E-2</v>
      </c>
      <c r="D1527" s="36">
        <f>'Daily Prices'!D1527/'Daily Prices'!D1526-1</f>
        <v>-2.3869362054618759E-2</v>
      </c>
      <c r="E1527" s="36">
        <f>Assumptions!$C$14*C1527+Assumptions!$C$15*B1527+Assumptions!$C$16*D1527</f>
        <v>-2.1219633961574967E-2</v>
      </c>
    </row>
    <row r="1528" spans="1:5" x14ac:dyDescent="0.25">
      <c r="A1528" s="60">
        <f>'Daily Prices'!A1528</f>
        <v>44523</v>
      </c>
      <c r="B1528" s="69">
        <f>'Daily Prices'!B1528/'Daily Prices'!B1527-1</f>
        <v>3.3941157827239721E-3</v>
      </c>
      <c r="C1528" s="69">
        <f>'Daily Prices'!C1528/'Daily Prices'!C1527-1</f>
        <v>-1.4276446747416793E-2</v>
      </c>
      <c r="D1528" s="69">
        <f>'Daily Prices'!D1528/'Daily Prices'!D1527-1</f>
        <v>1.1889190552845763E-2</v>
      </c>
      <c r="E1528" s="69">
        <f>Assumptions!$C$14*C1528+Assumptions!$C$15*B1528+Assumptions!$C$16*D1528</f>
        <v>-1.125586798295798E-3</v>
      </c>
    </row>
    <row r="1529" spans="1:5" x14ac:dyDescent="0.25">
      <c r="A1529" s="63">
        <f>'Daily Prices'!A1529</f>
        <v>44524</v>
      </c>
      <c r="B1529" s="36">
        <f>'Daily Prices'!B1529/'Daily Prices'!B1528-1</f>
        <v>-5.5116968011056366E-3</v>
      </c>
      <c r="C1529" s="36">
        <f>'Daily Prices'!C1529/'Daily Prices'!C1528-1</f>
        <v>-3.7183106031539737E-3</v>
      </c>
      <c r="D1529" s="36">
        <f>'Daily Prices'!D1529/'Daily Prices'!D1528-1</f>
        <v>-3.7040695377354993E-5</v>
      </c>
      <c r="E1529" s="36">
        <f>Assumptions!$C$14*C1529+Assumptions!$C$15*B1529+Assumptions!$C$16*D1529</f>
        <v>-3.1519454902064871E-3</v>
      </c>
    </row>
    <row r="1530" spans="1:5" x14ac:dyDescent="0.25">
      <c r="A1530" s="60">
        <f>'Daily Prices'!A1530</f>
        <v>44525</v>
      </c>
      <c r="B1530" s="69">
        <f>'Daily Prices'!B1530/'Daily Prices'!B1529-1</f>
        <v>7.7835497820657462E-3</v>
      </c>
      <c r="C1530" s="69">
        <f>'Daily Prices'!C1530/'Daily Prices'!C1529-1</f>
        <v>3.3664629823126901E-3</v>
      </c>
      <c r="D1530" s="69">
        <f>'Daily Prices'!D1530/'Daily Prices'!D1529-1</f>
        <v>4.0337861646928541E-3</v>
      </c>
      <c r="E1530" s="69">
        <f>Assumptions!$C$14*C1530+Assumptions!$C$15*B1530+Assumptions!$C$16*D1530</f>
        <v>4.891785976952656E-3</v>
      </c>
    </row>
    <row r="1531" spans="1:5" x14ac:dyDescent="0.25">
      <c r="A1531" s="63">
        <f>'Daily Prices'!A1531</f>
        <v>44526</v>
      </c>
      <c r="B1531" s="36">
        <f>'Daily Prices'!B1531/'Daily Prices'!B1530-1</f>
        <v>-2.8708859872482506E-2</v>
      </c>
      <c r="C1531" s="36">
        <f>'Daily Prices'!C1531/'Daily Prices'!C1530-1</f>
        <v>1.3224611450477486E-2</v>
      </c>
      <c r="D1531" s="36">
        <f>'Daily Prices'!D1531/'Daily Prices'!D1530-1</f>
        <v>-2.9202424737774235E-2</v>
      </c>
      <c r="E1531" s="36">
        <f>Assumptions!$C$14*C1531+Assumptions!$C$15*B1531+Assumptions!$C$16*D1531</f>
        <v>-1.2083540802886027E-2</v>
      </c>
    </row>
    <row r="1532" spans="1:5" x14ac:dyDescent="0.25">
      <c r="A1532" s="60">
        <f>'Daily Prices'!A1532</f>
        <v>44529</v>
      </c>
      <c r="B1532" s="69">
        <f>'Daily Prices'!B1532/'Daily Prices'!B1531-1</f>
        <v>2.6867038540707711E-3</v>
      </c>
      <c r="C1532" s="69">
        <f>'Daily Prices'!C1532/'Daily Prices'!C1531-1</f>
        <v>-6.1109223263402512E-3</v>
      </c>
      <c r="D1532" s="69">
        <f>'Daily Prices'!D1532/'Daily Prices'!D1531-1</f>
        <v>-6.193519216864618E-3</v>
      </c>
      <c r="E1532" s="69">
        <f>Assumptions!$C$14*C1532+Assumptions!$C$15*B1532+Assumptions!$C$16*D1532</f>
        <v>-3.4964135393742548E-3</v>
      </c>
    </row>
    <row r="1533" spans="1:5" x14ac:dyDescent="0.25">
      <c r="A1533" s="63">
        <f>'Daily Prices'!A1533</f>
        <v>44530</v>
      </c>
      <c r="B1533" s="36">
        <f>'Daily Prices'!B1533/'Daily Prices'!B1532-1</f>
        <v>-3.4178836470045715E-3</v>
      </c>
      <c r="C1533" s="36">
        <f>'Daily Prices'!C1533/'Daily Prices'!C1532-1</f>
        <v>1.0607680546875997E-2</v>
      </c>
      <c r="D1533" s="36">
        <f>'Daily Prices'!D1533/'Daily Prices'!D1532-1</f>
        <v>2.2551716970076185E-5</v>
      </c>
      <c r="E1533" s="36">
        <f>Assumptions!$C$14*C1533+Assumptions!$C$15*B1533+Assumptions!$C$16*D1533</f>
        <v>3.2244726397400512E-3</v>
      </c>
    </row>
    <row r="1534" spans="1:5" x14ac:dyDescent="0.25">
      <c r="A1534" s="60">
        <f>'Daily Prices'!A1534</f>
        <v>44531</v>
      </c>
      <c r="B1534" s="69">
        <f>'Daily Prices'!B1534/'Daily Prices'!B1533-1</f>
        <v>1.0863426132399878E-2</v>
      </c>
      <c r="C1534" s="69">
        <f>'Daily Prices'!C1534/'Daily Prices'!C1533-1</f>
        <v>-1.0375602152517982E-2</v>
      </c>
      <c r="D1534" s="69">
        <f>'Daily Prices'!D1534/'Daily Prices'!D1533-1</f>
        <v>4.8878842979858117E-3</v>
      </c>
      <c r="E1534" s="69">
        <f>Assumptions!$C$14*C1534+Assumptions!$C$15*B1534+Assumptions!$C$16*D1534</f>
        <v>5.7515226810851412E-4</v>
      </c>
    </row>
    <row r="1535" spans="1:5" x14ac:dyDescent="0.25">
      <c r="A1535" s="63">
        <f>'Daily Prices'!A1535</f>
        <v>44532</v>
      </c>
      <c r="B1535" s="36">
        <f>'Daily Prices'!B1535/'Daily Prices'!B1534-1</f>
        <v>1.3461087402762528E-2</v>
      </c>
      <c r="C1535" s="36">
        <f>'Daily Prices'!C1535/'Daily Prices'!C1534-1</f>
        <v>-1.3855735288253901E-2</v>
      </c>
      <c r="D1535" s="36">
        <f>'Daily Prices'!D1535/'Daily Prices'!D1534-1</f>
        <v>4.8878842979966919E-3</v>
      </c>
      <c r="E1535" s="36">
        <f>Assumptions!$C$14*C1535+Assumptions!$C$15*B1535+Assumptions!$C$16*D1535</f>
        <v>-3.7602605073794966E-5</v>
      </c>
    </row>
    <row r="1536" spans="1:5" x14ac:dyDescent="0.25">
      <c r="A1536" s="60">
        <f>'Daily Prices'!A1536</f>
        <v>44533</v>
      </c>
      <c r="B1536" s="69">
        <f>'Daily Prices'!B1536/'Daily Prices'!B1535-1</f>
        <v>-1.3082674022417251E-2</v>
      </c>
      <c r="C1536" s="69">
        <f>'Daily Prices'!C1536/'Daily Prices'!C1535-1</f>
        <v>5.1263421023755029E-3</v>
      </c>
      <c r="D1536" s="69">
        <f>'Daily Prices'!D1536/'Daily Prices'!D1535-1</f>
        <v>4.8878842979878101E-3</v>
      </c>
      <c r="E1536" s="69">
        <f>Assumptions!$C$14*C1536+Assumptions!$C$15*B1536+Assumptions!$C$16*D1536</f>
        <v>-4.0790007637863074E-4</v>
      </c>
    </row>
    <row r="1537" spans="1:5" x14ac:dyDescent="0.25">
      <c r="A1537" s="63">
        <f>'Daily Prices'!A1537</f>
        <v>44537</v>
      </c>
      <c r="B1537" s="36">
        <f>'Daily Prices'!B1537/'Daily Prices'!B1536-1</f>
        <v>-1.0886283144581066E-3</v>
      </c>
      <c r="C1537" s="36">
        <f>'Daily Prices'!C1537/'Daily Prices'!C1536-1</f>
        <v>1.0512957338907336E-2</v>
      </c>
      <c r="D1537" s="36">
        <f>'Daily Prices'!D1537/'Daily Prices'!D1536-1</f>
        <v>4.8878842979893644E-3</v>
      </c>
      <c r="E1537" s="36">
        <f>Assumptions!$C$14*C1537+Assumptions!$C$15*B1537+Assumptions!$C$16*D1537</f>
        <v>5.3449597306223116E-3</v>
      </c>
    </row>
    <row r="1538" spans="1:5" x14ac:dyDescent="0.25">
      <c r="A1538" s="60">
        <f>'Daily Prices'!A1538</f>
        <v>44538</v>
      </c>
      <c r="B1538" s="69">
        <f>'Daily Prices'!B1538/'Daily Prices'!B1537-1</f>
        <v>1.7629110771224754E-2</v>
      </c>
      <c r="C1538" s="69">
        <f>'Daily Prices'!C1538/'Daily Prices'!C1537-1</f>
        <v>9.386508517943426E-4</v>
      </c>
      <c r="D1538" s="69">
        <f>'Daily Prices'!D1538/'Daily Prices'!D1537-1</f>
        <v>4.887884297987144E-3</v>
      </c>
      <c r="E1538" s="69">
        <f>Assumptions!$C$14*C1538+Assumptions!$C$15*B1538+Assumptions!$C$16*D1538</f>
        <v>7.1305588614813068E-3</v>
      </c>
    </row>
    <row r="1539" spans="1:5" x14ac:dyDescent="0.25">
      <c r="A1539" s="63">
        <f>'Daily Prices'!A1539</f>
        <v>44540</v>
      </c>
      <c r="B1539" s="36">
        <f>'Daily Prices'!B1539/'Daily Prices'!B1538-1</f>
        <v>2.3357331190894115E-3</v>
      </c>
      <c r="C1539" s="36">
        <f>'Daily Prices'!C1539/'Daily Prices'!C1538-1</f>
        <v>1.1615272153828737E-3</v>
      </c>
      <c r="D1539" s="36">
        <f>'Daily Prices'!D1539/'Daily Prices'!D1538-1</f>
        <v>4.887884297987144E-3</v>
      </c>
      <c r="E1539" s="36">
        <f>Assumptions!$C$14*C1539+Assumptions!$C$15*B1539+Assumptions!$C$16*D1539</f>
        <v>2.6316961112761161E-3</v>
      </c>
    </row>
    <row r="1540" spans="1:5" x14ac:dyDescent="0.25">
      <c r="A1540" s="60">
        <f>'Daily Prices'!A1540</f>
        <v>44543</v>
      </c>
      <c r="B1540" s="69">
        <f>'Daily Prices'!B1540/'Daily Prices'!B1539-1</f>
        <v>-8.5606141664428259E-3</v>
      </c>
      <c r="C1540" s="69">
        <f>'Daily Prices'!C1540/'Daily Prices'!C1539-1</f>
        <v>6.8780646377091248E-3</v>
      </c>
      <c r="D1540" s="69">
        <f>'Daily Prices'!D1540/'Daily Prices'!D1539-1</f>
        <v>4.8878842979913628E-3</v>
      </c>
      <c r="E1540" s="69">
        <f>Assumptions!$C$14*C1540+Assumptions!$C$15*B1540+Assumptions!$C$16*D1540</f>
        <v>1.6494068945482113E-3</v>
      </c>
    </row>
    <row r="1541" spans="1:5" x14ac:dyDescent="0.25">
      <c r="A1541" s="63">
        <f>'Daily Prices'!A1541</f>
        <v>44544</v>
      </c>
      <c r="B1541" s="36">
        <f>'Daily Prices'!B1541/'Daily Prices'!B1540-1</f>
        <v>-2.8538133143182209E-3</v>
      </c>
      <c r="C1541" s="36">
        <f>'Daily Prices'!C1541/'Daily Prices'!C1540-1</f>
        <v>-3.4302888696146061E-3</v>
      </c>
      <c r="D1541" s="36">
        <f>'Daily Prices'!D1541/'Daily Prices'!D1540-1</f>
        <v>1.0101268533599939E-3</v>
      </c>
      <c r="E1541" s="36">
        <f>Assumptions!$C$14*C1541+Assumptions!$C$15*B1541+Assumptions!$C$16*D1541</f>
        <v>-1.9252214861333109E-3</v>
      </c>
    </row>
    <row r="1542" spans="1:5" x14ac:dyDescent="0.25">
      <c r="A1542" s="60">
        <f>'Daily Prices'!A1542</f>
        <v>44545</v>
      </c>
      <c r="B1542" s="69">
        <f>'Daily Prices'!B1542/'Daily Prices'!B1541-1</f>
        <v>-5.6620178333085525E-3</v>
      </c>
      <c r="C1542" s="69">
        <f>'Daily Prices'!C1542/'Daily Prices'!C1541-1</f>
        <v>4.7432790843338068E-4</v>
      </c>
      <c r="D1542" s="69">
        <f>'Daily Prices'!D1542/'Daily Prices'!D1541-1</f>
        <v>-6.8384547591346934E-3</v>
      </c>
      <c r="E1542" s="69">
        <f>Assumptions!$C$14*C1542+Assumptions!$C$15*B1542+Assumptions!$C$16*D1542</f>
        <v>-3.5604106143596213E-3</v>
      </c>
    </row>
    <row r="1543" spans="1:5" x14ac:dyDescent="0.25">
      <c r="A1543" s="63">
        <f>'Daily Prices'!A1543</f>
        <v>44546</v>
      </c>
      <c r="B1543" s="36">
        <f>'Daily Prices'!B1543/'Daily Prices'!B1542-1</f>
        <v>1.9573257645224551E-3</v>
      </c>
      <c r="C1543" s="36">
        <f>'Daily Prices'!C1543/'Daily Prices'!C1542-1</f>
        <v>1.2644497875339056E-2</v>
      </c>
      <c r="D1543" s="36">
        <f>'Daily Prices'!D1543/'Daily Prices'!D1542-1</f>
        <v>-2.9366490175426474E-3</v>
      </c>
      <c r="E1543" s="36">
        <f>Assumptions!$C$14*C1543+Assumptions!$C$15*B1543+Assumptions!$C$16*D1543</f>
        <v>4.7640021742295655E-3</v>
      </c>
    </row>
    <row r="1544" spans="1:5" x14ac:dyDescent="0.25">
      <c r="A1544" s="60">
        <f>'Daily Prices'!A1544</f>
        <v>44547</v>
      </c>
      <c r="B1544" s="69">
        <f>'Daily Prices'!B1544/'Daily Prices'!B1543-1</f>
        <v>-1.5360664746842612E-2</v>
      </c>
      <c r="C1544" s="69">
        <f>'Daily Prices'!C1544/'Daily Prices'!C1543-1</f>
        <v>3.4293498207798034E-3</v>
      </c>
      <c r="D1544" s="69">
        <f>'Daily Prices'!D1544/'Daily Prices'!D1543-1</f>
        <v>-1.8529281867248448E-2</v>
      </c>
      <c r="E1544" s="69">
        <f>Assumptions!$C$14*C1544+Assumptions!$C$15*B1544+Assumptions!$C$16*D1544</f>
        <v>-8.7952440559153963E-3</v>
      </c>
    </row>
    <row r="1545" spans="1:5" x14ac:dyDescent="0.25">
      <c r="A1545" s="63">
        <f>'Daily Prices'!A1545</f>
        <v>44550</v>
      </c>
      <c r="B1545" s="36">
        <f>'Daily Prices'!B1545/'Daily Prices'!B1544-1</f>
        <v>-2.0868158032012252E-2</v>
      </c>
      <c r="C1545" s="36">
        <f>'Daily Prices'!C1545/'Daily Prices'!C1544-1</f>
        <v>-9.5699742403967392E-3</v>
      </c>
      <c r="D1545" s="36">
        <f>'Daily Prices'!D1545/'Daily Prices'!D1544-1</f>
        <v>-2.7714278200549169E-2</v>
      </c>
      <c r="E1545" s="36">
        <f>Assumptions!$C$14*C1545+Assumptions!$C$15*B1545+Assumptions!$C$16*D1545</f>
        <v>-1.8402720565927122E-2</v>
      </c>
    </row>
    <row r="1546" spans="1:5" x14ac:dyDescent="0.25">
      <c r="A1546" s="60">
        <f>'Daily Prices'!A1546</f>
        <v>44551</v>
      </c>
      <c r="B1546" s="69">
        <f>'Daily Prices'!B1546/'Daily Prices'!B1545-1</f>
        <v>8.9032981793382149E-3</v>
      </c>
      <c r="C1546" s="69">
        <f>'Daily Prices'!C1546/'Daily Prices'!C1545-1</f>
        <v>-2.024663873386956E-3</v>
      </c>
      <c r="D1546" s="69">
        <f>'Daily Prices'!D1546/'Daily Prices'!D1545-1</f>
        <v>1.0035692926629647E-2</v>
      </c>
      <c r="E1546" s="69">
        <f>Assumptions!$C$14*C1546+Assumptions!$C$15*B1546+Assumptions!$C$16*D1546</f>
        <v>4.8718317824355756E-3</v>
      </c>
    </row>
    <row r="1547" spans="1:5" x14ac:dyDescent="0.25">
      <c r="A1547" s="63">
        <f>'Daily Prices'!A1547</f>
        <v>44552</v>
      </c>
      <c r="B1547" s="36">
        <f>'Daily Prices'!B1547/'Daily Prices'!B1546-1</f>
        <v>1.0858678091109741E-2</v>
      </c>
      <c r="C1547" s="36">
        <f>'Daily Prices'!C1547/'Daily Prices'!C1546-1</f>
        <v>-3.5477173320216382E-3</v>
      </c>
      <c r="D1547" s="36">
        <f>'Daily Prices'!D1547/'Daily Prices'!D1546-1</f>
        <v>1.3725694392787702E-2</v>
      </c>
      <c r="E1547" s="36">
        <f>Assumptions!$C$14*C1547+Assumptions!$C$15*B1547+Assumptions!$C$16*D1547</f>
        <v>5.9562248123605777E-3</v>
      </c>
    </row>
    <row r="1548" spans="1:5" x14ac:dyDescent="0.25">
      <c r="A1548" s="60">
        <f>'Daily Prices'!A1548</f>
        <v>44553</v>
      </c>
      <c r="B1548" s="69">
        <f>'Daily Prices'!B1548/'Daily Prices'!B1547-1</f>
        <v>6.7577062301864554E-3</v>
      </c>
      <c r="C1548" s="69">
        <f>'Daily Prices'!C1548/'Daily Prices'!C1547-1</f>
        <v>8.9564842277911616E-4</v>
      </c>
      <c r="D1548" s="69">
        <f>'Daily Prices'!D1548/'Daily Prices'!D1547-1</f>
        <v>8.6831543869740901E-3</v>
      </c>
      <c r="E1548" s="69">
        <f>Assumptions!$C$14*C1548+Assumptions!$C$15*B1548+Assumptions!$C$16*D1548</f>
        <v>4.9905175542598098E-3</v>
      </c>
    </row>
    <row r="1549" spans="1:5" x14ac:dyDescent="0.25">
      <c r="A1549" s="63">
        <f>'Daily Prices'!A1549</f>
        <v>44554</v>
      </c>
      <c r="B1549" s="36">
        <f>'Daily Prices'!B1549/'Daily Prices'!B1548-1</f>
        <v>-3.3319212607877402E-3</v>
      </c>
      <c r="C1549" s="36">
        <f>'Daily Prices'!C1549/'Daily Prices'!C1548-1</f>
        <v>0</v>
      </c>
      <c r="D1549" s="36">
        <f>'Daily Prices'!D1549/'Daily Prices'!D1548-1</f>
        <v>-8.7073423158213759E-3</v>
      </c>
      <c r="E1549" s="36">
        <f>Assumptions!$C$14*C1549+Assumptions!$C$15*B1549+Assumptions!$C$16*D1549</f>
        <v>-3.6117790729827352E-3</v>
      </c>
    </row>
    <row r="1550" spans="1:5" x14ac:dyDescent="0.25">
      <c r="A1550" s="60">
        <f>'Daily Prices'!A1550</f>
        <v>44557</v>
      </c>
      <c r="B1550" s="69">
        <f>'Daily Prices'!B1550/'Daily Prices'!B1549-1</f>
        <v>5.1804564466511049E-3</v>
      </c>
      <c r="C1550" s="69">
        <f>'Daily Prices'!C1550/'Daily Prices'!C1549-1</f>
        <v>0</v>
      </c>
      <c r="D1550" s="69">
        <f>'Daily Prices'!D1550/'Daily Prices'!D1549-1</f>
        <v>3.4912210663096133E-3</v>
      </c>
      <c r="E1550" s="69">
        <f>Assumptions!$C$14*C1550+Assumptions!$C$15*B1550+Assumptions!$C$16*D1550</f>
        <v>2.6015032538882154E-3</v>
      </c>
    </row>
    <row r="1551" spans="1:5" x14ac:dyDescent="0.25">
      <c r="A1551" s="63">
        <f>'Daily Prices'!A1551</f>
        <v>44558</v>
      </c>
      <c r="B1551" s="36">
        <f>'Daily Prices'!B1551/'Daily Prices'!B1550-1</f>
        <v>8.3113550204598763E-3</v>
      </c>
      <c r="C1551" s="36">
        <f>'Daily Prices'!C1551/'Daily Prices'!C1550-1</f>
        <v>0</v>
      </c>
      <c r="D1551" s="36">
        <f>'Daily Prices'!D1551/'Daily Prices'!D1550-1</f>
        <v>1.0876984281758206E-2</v>
      </c>
      <c r="E1551" s="36">
        <f>Assumptions!$C$14*C1551+Assumptions!$C$15*B1551+Assumptions!$C$16*D1551</f>
        <v>5.7565017906654244E-3</v>
      </c>
    </row>
    <row r="1552" spans="1:5" x14ac:dyDescent="0.25">
      <c r="A1552" s="60">
        <f>'Daily Prices'!A1552</f>
        <v>44559</v>
      </c>
      <c r="B1552" s="69">
        <f>'Daily Prices'!B1552/'Daily Prices'!B1551-1</f>
        <v>-1.571570990654636E-3</v>
      </c>
      <c r="C1552" s="69">
        <f>'Daily Prices'!C1552/'Daily Prices'!C1551-1</f>
        <v>-1.2149509661674607E-2</v>
      </c>
      <c r="D1552" s="69">
        <f>'Daily Prices'!D1552/'Daily Prices'!D1551-1</f>
        <v>-2.2957129008452926E-3</v>
      </c>
      <c r="E1552" s="69">
        <f>Assumptions!$C$14*C1552+Assumptions!$C$15*B1552+Assumptions!$C$16*D1552</f>
        <v>-6.0199890321198215E-3</v>
      </c>
    </row>
    <row r="1553" spans="1:5" x14ac:dyDescent="0.25">
      <c r="A1553" s="63">
        <f>'Daily Prices'!A1553</f>
        <v>44560</v>
      </c>
      <c r="B1553" s="36">
        <f>'Daily Prices'!B1553/'Daily Prices'!B1552-1</f>
        <v>-2.1052999412352058E-4</v>
      </c>
      <c r="C1553" s="36">
        <f>'Daily Prices'!C1553/'Daily Prices'!C1552-1</f>
        <v>5.236738553847875E-3</v>
      </c>
      <c r="D1553" s="36">
        <f>'Daily Prices'!D1553/'Daily Prices'!D1552-1</f>
        <v>-1.019979020336792E-3</v>
      </c>
      <c r="E1553" s="36">
        <f>Assumptions!$C$14*C1553+Assumptions!$C$15*B1553+Assumptions!$C$16*D1553</f>
        <v>1.7255427172010564E-3</v>
      </c>
    </row>
    <row r="1554" spans="1:5" x14ac:dyDescent="0.25">
      <c r="A1554" s="60">
        <f>'Daily Prices'!A1554</f>
        <v>44561</v>
      </c>
      <c r="B1554" s="69">
        <f>'Daily Prices'!B1554/'Daily Prices'!B1553-1</f>
        <v>7.9506082950711043E-3</v>
      </c>
      <c r="C1554" s="69">
        <f>'Daily Prices'!C1554/'Daily Prices'!C1553-1</f>
        <v>0</v>
      </c>
      <c r="D1554" s="69">
        <f>'Daily Prices'!D1554/'Daily Prices'!D1553-1</f>
        <v>7.5342598327656773E-3</v>
      </c>
      <c r="E1554" s="69">
        <f>Assumptions!$C$14*C1554+Assumptions!$C$15*B1554+Assumptions!$C$16*D1554</f>
        <v>4.645460438351034E-3</v>
      </c>
    </row>
    <row r="1555" spans="1:5" x14ac:dyDescent="0.25">
      <c r="A1555" s="63">
        <f>'Daily Prices'!A1555</f>
        <v>44565</v>
      </c>
      <c r="B1555" s="36">
        <f>'Daily Prices'!B1555/'Daily Prices'!B1554-1</f>
        <v>2.7502230754995916E-2</v>
      </c>
      <c r="C1555" s="36">
        <f>'Daily Prices'!C1555/'Daily Prices'!C1554-1</f>
        <v>4.0027167107747896E-3</v>
      </c>
      <c r="D1555" s="36">
        <f>'Daily Prices'!D1555/'Daily Prices'!D1554-1</f>
        <v>1.3625338684174482E-2</v>
      </c>
      <c r="E1555" s="36">
        <f>Assumptions!$C$14*C1555+Assumptions!$C$15*B1555+Assumptions!$C$16*D1555</f>
        <v>1.3939357516061035E-2</v>
      </c>
    </row>
    <row r="1556" spans="1:5" x14ac:dyDescent="0.25">
      <c r="A1556" s="60">
        <f>'Daily Prices'!A1556</f>
        <v>44567</v>
      </c>
      <c r="B1556" s="69">
        <f>'Daily Prices'!B1556/'Daily Prices'!B1555-1</f>
        <v>-4.2450263491019546E-3</v>
      </c>
      <c r="C1556" s="69">
        <f>'Daily Prices'!C1556/'Daily Prices'!C1555-1</f>
        <v>-1.414084424845341E-2</v>
      </c>
      <c r="D1556" s="69">
        <f>'Daily Prices'!D1556/'Daily Prices'!D1555-1</f>
        <v>1.3625338684170929E-2</v>
      </c>
      <c r="E1556" s="69">
        <f>Assumptions!$C$14*C1556+Assumptions!$C$15*B1556+Assumptions!$C$16*D1556</f>
        <v>-2.8422439988606725E-3</v>
      </c>
    </row>
    <row r="1557" spans="1:5" x14ac:dyDescent="0.25">
      <c r="A1557" s="63">
        <f>'Daily Prices'!A1557</f>
        <v>44568</v>
      </c>
      <c r="B1557" s="36">
        <f>'Daily Prices'!B1557/'Daily Prices'!B1556-1</f>
        <v>2.3960669670601842E-3</v>
      </c>
      <c r="C1557" s="36">
        <f>'Daily Prices'!C1557/'Daily Prices'!C1556-1</f>
        <v>-1.161400835730797E-4</v>
      </c>
      <c r="D1557" s="36">
        <f>'Daily Prices'!D1557/'Daily Prices'!D1556-1</f>
        <v>-3.9781120165141459E-2</v>
      </c>
      <c r="E1557" s="36">
        <f>Assumptions!$C$14*C1557+Assumptions!$C$15*B1557+Assumptions!$C$16*D1557</f>
        <v>-1.1261971992853614E-2</v>
      </c>
    </row>
    <row r="1558" spans="1:5" x14ac:dyDescent="0.25">
      <c r="A1558" s="60">
        <f>'Daily Prices'!A1558</f>
        <v>44572</v>
      </c>
      <c r="B1558" s="69">
        <f>'Daily Prices'!B1558/'Daily Prices'!B1557-1</f>
        <v>1.4599466228356839E-2</v>
      </c>
      <c r="C1558" s="69">
        <f>'Daily Prices'!C1558/'Daily Prices'!C1557-1</f>
        <v>2.4983536771139292E-3</v>
      </c>
      <c r="D1558" s="69">
        <f>'Daily Prices'!D1558/'Daily Prices'!D1557-1</f>
        <v>2.5070860740762368E-2</v>
      </c>
      <c r="E1558" s="69">
        <f>Assumptions!$C$14*C1558+Assumptions!$C$15*B1558+Assumptions!$C$16*D1558</f>
        <v>1.2900439561581333E-2</v>
      </c>
    </row>
    <row r="1559" spans="1:5" x14ac:dyDescent="0.25">
      <c r="A1559" s="63">
        <f>'Daily Prices'!A1559</f>
        <v>44573</v>
      </c>
      <c r="B1559" s="36">
        <f>'Daily Prices'!B1559/'Daily Prices'!B1558-1</f>
        <v>8.7954033933446141E-3</v>
      </c>
      <c r="C1559" s="36">
        <f>'Daily Prices'!C1559/'Daily Prices'!C1558-1</f>
        <v>6.9407544716730829E-3</v>
      </c>
      <c r="D1559" s="36">
        <f>'Daily Prices'!D1559/'Daily Prices'!D1558-1</f>
        <v>2.5070860740755929E-2</v>
      </c>
      <c r="E1559" s="36">
        <f>Assumptions!$C$14*C1559+Assumptions!$C$15*B1559+Assumptions!$C$16*D1559</f>
        <v>1.2936181028899395E-2</v>
      </c>
    </row>
    <row r="1560" spans="1:5" x14ac:dyDescent="0.25">
      <c r="A1560" s="60">
        <f>'Daily Prices'!A1560</f>
        <v>44574</v>
      </c>
      <c r="B1560" s="69">
        <f>'Daily Prices'!B1560/'Daily Prices'!B1559-1</f>
        <v>1.3942754575466676E-3</v>
      </c>
      <c r="C1560" s="69">
        <f>'Daily Prices'!C1560/'Daily Prices'!C1559-1</f>
        <v>1.123860602582738E-3</v>
      </c>
      <c r="D1560" s="69">
        <f>'Daily Prices'!D1560/'Daily Prices'!D1559-1</f>
        <v>2.5070860740754153E-2</v>
      </c>
      <c r="E1560" s="69">
        <f>Assumptions!$C$14*C1560+Assumptions!$C$15*B1560+Assumptions!$C$16*D1560</f>
        <v>8.3890851005233406E-3</v>
      </c>
    </row>
    <row r="1561" spans="1:5" x14ac:dyDescent="0.25">
      <c r="A1561" s="63">
        <f>'Daily Prices'!A1561</f>
        <v>44575</v>
      </c>
      <c r="B1561" s="36">
        <f>'Daily Prices'!B1561/'Daily Prices'!B1560-1</f>
        <v>-2.0037462052124866E-4</v>
      </c>
      <c r="C1561" s="36">
        <f>'Daily Prices'!C1561/'Daily Prices'!C1560-1</f>
        <v>4.3028251578138832E-3</v>
      </c>
      <c r="D1561" s="36">
        <f>'Daily Prices'!D1561/'Daily Prices'!D1560-1</f>
        <v>2.3231029423860239E-3</v>
      </c>
      <c r="E1561" s="36">
        <f>Assumptions!$C$14*C1561+Assumptions!$C$15*B1561+Assumptions!$C$16*D1561</f>
        <v>2.3579485596849858E-3</v>
      </c>
    </row>
    <row r="1562" spans="1:5" x14ac:dyDescent="0.25">
      <c r="A1562" s="60">
        <f>'Daily Prices'!A1562</f>
        <v>44578</v>
      </c>
      <c r="B1562" s="69">
        <f>'Daily Prices'!B1562/'Daily Prices'!B1561-1</f>
        <v>1.4027401126668337E-3</v>
      </c>
      <c r="C1562" s="69">
        <f>'Daily Prices'!C1562/'Daily Prices'!C1561-1</f>
        <v>-4.3867678322628834E-4</v>
      </c>
      <c r="D1562" s="69">
        <f>'Daily Prices'!D1562/'Daily Prices'!D1561-1</f>
        <v>3.3665539672220746E-3</v>
      </c>
      <c r="E1562" s="69">
        <f>Assumptions!$C$14*C1562+Assumptions!$C$15*B1562+Assumptions!$C$16*D1562</f>
        <v>1.2553175106761571E-3</v>
      </c>
    </row>
    <row r="1563" spans="1:5" x14ac:dyDescent="0.25">
      <c r="A1563" s="63">
        <f>'Daily Prices'!A1563</f>
        <v>44579</v>
      </c>
      <c r="B1563" s="36">
        <f>'Daily Prices'!B1563/'Daily Prices'!B1562-1</f>
        <v>-9.0370225143457938E-3</v>
      </c>
      <c r="C1563" s="36">
        <f>'Daily Prices'!C1563/'Daily Prices'!C1562-1</f>
        <v>3.657589813610862E-3</v>
      </c>
      <c r="D1563" s="36">
        <f>'Daily Prices'!D1563/'Daily Prices'!D1562-1</f>
        <v>-1.1288156738110233E-2</v>
      </c>
      <c r="E1563" s="36">
        <f>Assumptions!$C$14*C1563+Assumptions!$C$15*B1563+Assumptions!$C$16*D1563</f>
        <v>-4.6345178502924626E-3</v>
      </c>
    </row>
    <row r="1564" spans="1:5" x14ac:dyDescent="0.25">
      <c r="A1564" s="60">
        <f>'Daily Prices'!A1564</f>
        <v>44580</v>
      </c>
      <c r="B1564" s="69">
        <f>'Daily Prices'!B1564/'Daily Prices'!B1563-1</f>
        <v>-1.0798148493799564E-2</v>
      </c>
      <c r="C1564" s="69">
        <f>'Daily Prices'!C1564/'Daily Prices'!C1563-1</f>
        <v>2.8195278591343076E-3</v>
      </c>
      <c r="D1564" s="69">
        <f>'Daily Prices'!D1564/'Daily Prices'!D1563-1</f>
        <v>9.0816282932260073E-4</v>
      </c>
      <c r="E1564" s="69">
        <f>Assumptions!$C$14*C1564+Assumptions!$C$15*B1564+Assumptions!$C$16*D1564</f>
        <v>-1.8391845556893656E-3</v>
      </c>
    </row>
    <row r="1565" spans="1:5" x14ac:dyDescent="0.25">
      <c r="A1565" s="63">
        <f>'Daily Prices'!A1565</f>
        <v>44581</v>
      </c>
      <c r="B1565" s="36">
        <f>'Daily Prices'!B1565/'Daily Prices'!B1564-1</f>
        <v>-1.0552619835131449E-2</v>
      </c>
      <c r="C1565" s="36">
        <f>'Daily Prices'!C1565/'Daily Prices'!C1564-1</f>
        <v>9.1834136836963509E-3</v>
      </c>
      <c r="D1565" s="36">
        <f>'Daily Prices'!D1565/'Daily Prices'!D1564-1</f>
        <v>-4.2851096526680399E-3</v>
      </c>
      <c r="E1565" s="36">
        <f>Assumptions!$C$14*C1565+Assumptions!$C$15*B1565+Assumptions!$C$16*D1565</f>
        <v>-7.7795337286130613E-4</v>
      </c>
    </row>
    <row r="1566" spans="1:5" x14ac:dyDescent="0.25">
      <c r="A1566" s="60">
        <f>'Daily Prices'!A1566</f>
        <v>44582</v>
      </c>
      <c r="B1566" s="69">
        <f>'Daily Prices'!B1566/'Daily Prices'!B1565-1</f>
        <v>-7.1881397711782702E-3</v>
      </c>
      <c r="C1566" s="69">
        <f>'Daily Prices'!C1566/'Daily Prices'!C1565-1</f>
        <v>-4.4355615744681165E-3</v>
      </c>
      <c r="D1566" s="69">
        <f>'Daily Prices'!D1566/'Daily Prices'!D1565-1</f>
        <v>-1.6565660619682232E-2</v>
      </c>
      <c r="E1566" s="69">
        <f>Assumptions!$C$14*C1566+Assumptions!$C$15*B1566+Assumptions!$C$16*D1566</f>
        <v>-8.9003647470453969E-3</v>
      </c>
    </row>
    <row r="1567" spans="1:5" x14ac:dyDescent="0.25">
      <c r="A1567" s="63">
        <f>'Daily Prices'!A1567</f>
        <v>44585</v>
      </c>
      <c r="B1567" s="36">
        <f>'Daily Prices'!B1567/'Daily Prices'!B1566-1</f>
        <v>-2.6181297954949723E-2</v>
      </c>
      <c r="C1567" s="36">
        <f>'Daily Prices'!C1567/'Daily Prices'!C1566-1</f>
        <v>1.7302049177820855E-3</v>
      </c>
      <c r="D1567" s="36">
        <f>'Daily Prices'!D1567/'Daily Prices'!D1566-1</f>
        <v>-2.1279180962080146E-2</v>
      </c>
      <c r="E1567" s="36">
        <f>Assumptions!$C$14*C1567+Assumptions!$C$15*B1567+Assumptions!$C$16*D1567</f>
        <v>-1.3546061707996127E-2</v>
      </c>
    </row>
    <row r="1568" spans="1:5" x14ac:dyDescent="0.25">
      <c r="A1568" s="60">
        <f>'Daily Prices'!A1568</f>
        <v>44586</v>
      </c>
      <c r="B1568" s="69">
        <f>'Daily Prices'!B1568/'Daily Prices'!B1567-1</f>
        <v>6.377289446737322E-3</v>
      </c>
      <c r="C1568" s="69">
        <f>'Daily Prices'!C1568/'Daily Prices'!C1567-1</f>
        <v>9.7156932220789916E-3</v>
      </c>
      <c r="D1568" s="69">
        <f>'Daily Prices'!D1568/'Daily Prices'!D1567-1</f>
        <v>1.7701840691963122E-2</v>
      </c>
      <c r="E1568" s="69">
        <f>Assumptions!$C$14*C1568+Assumptions!$C$15*B1568+Assumptions!$C$16*D1568</f>
        <v>1.111001633044173E-2</v>
      </c>
    </row>
    <row r="1569" spans="1:5" x14ac:dyDescent="0.25">
      <c r="A1569" s="63">
        <f>'Daily Prices'!A1569</f>
        <v>44588</v>
      </c>
      <c r="B1569" s="36">
        <f>'Daily Prices'!B1569/'Daily Prices'!B1568-1</f>
        <v>-1.004543007337777E-2</v>
      </c>
      <c r="C1569" s="36">
        <f>'Daily Prices'!C1569/'Daily Prices'!C1568-1</f>
        <v>-1.5697739963067447E-2</v>
      </c>
      <c r="D1569" s="36">
        <f>'Daily Prices'!D1569/'Daily Prices'!D1568-1</f>
        <v>-1.4740939397326347E-3</v>
      </c>
      <c r="E1569" s="36">
        <f>Assumptions!$C$14*C1569+Assumptions!$C$15*B1569+Assumptions!$C$16*D1569</f>
        <v>-9.7349531891601018E-3</v>
      </c>
    </row>
    <row r="1570" spans="1:5" x14ac:dyDescent="0.25">
      <c r="A1570" s="60">
        <f>'Daily Prices'!A1570</f>
        <v>44589</v>
      </c>
      <c r="B1570" s="69">
        <f>'Daily Prices'!B1570/'Daily Prices'!B1569-1</f>
        <v>-1.3392824407170156E-3</v>
      </c>
      <c r="C1570" s="69">
        <f>'Daily Prices'!C1570/'Daily Prices'!C1569-1</f>
        <v>-1.32083110934057E-2</v>
      </c>
      <c r="D1570" s="69">
        <f>'Daily Prices'!D1570/'Daily Prices'!D1569-1</f>
        <v>1.5247641278488544E-3</v>
      </c>
      <c r="E1570" s="69">
        <f>Assumptions!$C$14*C1570+Assumptions!$C$15*B1570+Assumptions!$C$16*D1570</f>
        <v>-5.2276799312227298E-3</v>
      </c>
    </row>
    <row r="1571" spans="1:5" x14ac:dyDescent="0.25">
      <c r="A1571" s="63">
        <f>'Daily Prices'!A1571</f>
        <v>44592</v>
      </c>
      <c r="B1571" s="36">
        <f>'Daily Prices'!B1571/'Daily Prices'!B1570-1</f>
        <v>1.4229663062543585E-2</v>
      </c>
      <c r="C1571" s="36">
        <f>'Daily Prices'!C1571/'Daily Prices'!C1570-1</f>
        <v>-1.6635591100201408E-3</v>
      </c>
      <c r="D1571" s="36">
        <f>'Daily Prices'!D1571/'Daily Prices'!D1570-1</f>
        <v>1.4904109384951791E-2</v>
      </c>
      <c r="E1571" s="36">
        <f>Assumptions!$C$14*C1571+Assumptions!$C$15*B1571+Assumptions!$C$16*D1571</f>
        <v>8.0747080902405562E-3</v>
      </c>
    </row>
    <row r="1572" spans="1:5" x14ac:dyDescent="0.25">
      <c r="A1572" s="60">
        <f>'Daily Prices'!A1572</f>
        <v>44594</v>
      </c>
      <c r="B1572" s="69">
        <f>'Daily Prices'!B1572/'Daily Prices'!B1571-1</f>
        <v>2.6616945480733456E-2</v>
      </c>
      <c r="C1572" s="69">
        <f>'Daily Prices'!C1572/'Daily Prices'!C1571-1</f>
        <v>7.1422405836907288E-3</v>
      </c>
      <c r="D1572" s="69">
        <f>'Daily Prices'!D1572/'Daily Prices'!D1571-1</f>
        <v>1.4128326565364224E-2</v>
      </c>
      <c r="E1572" s="69">
        <f>Assumptions!$C$14*C1572+Assumptions!$C$15*B1572+Assumptions!$C$16*D1572</f>
        <v>1.5080477847305596E-2</v>
      </c>
    </row>
    <row r="1573" spans="1:5" x14ac:dyDescent="0.25">
      <c r="A1573" s="63">
        <f>'Daily Prices'!A1573</f>
        <v>44595</v>
      </c>
      <c r="B1573" s="36">
        <f>'Daily Prices'!B1573/'Daily Prices'!B1572-1</f>
        <v>-1.2933707174126674E-2</v>
      </c>
      <c r="C1573" s="36">
        <f>'Daily Prices'!C1573/'Daily Prices'!C1572-1</f>
        <v>-6.9149886190968957E-3</v>
      </c>
      <c r="D1573" s="36">
        <f>'Daily Prices'!D1573/'Daily Prices'!D1572-1</f>
        <v>-6.6936147075507324E-2</v>
      </c>
      <c r="E1573" s="36">
        <f>Assumptions!$C$14*C1573+Assumptions!$C$15*B1573+Assumptions!$C$16*D1573</f>
        <v>-2.6726951722528959E-2</v>
      </c>
    </row>
    <row r="1574" spans="1:5" x14ac:dyDescent="0.25">
      <c r="A1574" s="60">
        <f>'Daily Prices'!A1574</f>
        <v>44600</v>
      </c>
      <c r="B1574" s="69">
        <f>'Daily Prices'!B1574/'Daily Prices'!B1573-1</f>
        <v>-1.6660537299946432E-2</v>
      </c>
      <c r="C1574" s="69">
        <f>'Daily Prices'!C1574/'Daily Prices'!C1573-1</f>
        <v>1.6748144300295476E-2</v>
      </c>
      <c r="D1574" s="69">
        <f>'Daily Prices'!D1574/'Daily Prices'!D1573-1</f>
        <v>3.7779260896011468E-3</v>
      </c>
      <c r="E1574" s="69">
        <f>Assumptions!$C$14*C1574+Assumptions!$C$15*B1574+Assumptions!$C$16*D1574</f>
        <v>2.8344743570146054E-3</v>
      </c>
    </row>
    <row r="1575" spans="1:5" x14ac:dyDescent="0.25">
      <c r="A1575" s="63">
        <f>'Daily Prices'!A1575</f>
        <v>44601</v>
      </c>
      <c r="B1575" s="36">
        <f>'Daily Prices'!B1575/'Daily Prices'!B1574-1</f>
        <v>1.1371841342582734E-2</v>
      </c>
      <c r="C1575" s="36">
        <f>'Daily Prices'!C1575/'Daily Prices'!C1574-1</f>
        <v>3.8985935398829774E-3</v>
      </c>
      <c r="D1575" s="36">
        <f>'Daily Prices'!D1575/'Daily Prices'!D1574-1</f>
        <v>3.777926089606698E-3</v>
      </c>
      <c r="E1575" s="36">
        <f>Assumptions!$C$14*C1575+Assumptions!$C$15*B1575+Assumptions!$C$16*D1575</f>
        <v>6.1043676456100206E-3</v>
      </c>
    </row>
    <row r="1576" spans="1:5" x14ac:dyDescent="0.25">
      <c r="A1576" s="60">
        <f>'Daily Prices'!A1576</f>
        <v>44603</v>
      </c>
      <c r="B1576" s="69">
        <f>'Daily Prices'!B1576/'Daily Prices'!B1575-1</f>
        <v>-5.3543967542145632E-3</v>
      </c>
      <c r="C1576" s="69">
        <f>'Daily Prices'!C1576/'Daily Prices'!C1575-1</f>
        <v>9.2232295690464206E-3</v>
      </c>
      <c r="D1576" s="69">
        <f>'Daily Prices'!D1576/'Daily Prices'!D1575-1</f>
        <v>3.7779260896075861E-3</v>
      </c>
      <c r="E1576" s="69">
        <f>Assumptions!$C$14*C1576+Assumptions!$C$15*B1576+Assumptions!$C$16*D1576</f>
        <v>3.2163506282364752E-3</v>
      </c>
    </row>
    <row r="1577" spans="1:5" x14ac:dyDescent="0.25">
      <c r="A1577" s="63">
        <f>'Daily Prices'!A1577</f>
        <v>44606</v>
      </c>
      <c r="B1577" s="36">
        <f>'Daily Prices'!B1577/'Daily Prices'!B1576-1</f>
        <v>-3.0042859412734546E-2</v>
      </c>
      <c r="C1577" s="36">
        <f>'Daily Prices'!C1577/'Daily Prices'!C1576-1</f>
        <v>2.2505600364104206E-2</v>
      </c>
      <c r="D1577" s="36">
        <f>'Daily Prices'!D1577/'Daily Prices'!D1576-1</f>
        <v>3.7779260896062539E-3</v>
      </c>
      <c r="E1577" s="36">
        <f>Assumptions!$C$14*C1577+Assumptions!$C$15*B1577+Assumptions!$C$16*D1577</f>
        <v>1.1227601487031954E-3</v>
      </c>
    </row>
    <row r="1578" spans="1:5" x14ac:dyDescent="0.25">
      <c r="A1578" s="60">
        <f>'Daily Prices'!A1578</f>
        <v>44607</v>
      </c>
      <c r="B1578" s="69">
        <f>'Daily Prices'!B1578/'Daily Prices'!B1577-1</f>
        <v>3.0780678029083575E-2</v>
      </c>
      <c r="C1578" s="69">
        <f>'Daily Prices'!C1578/'Daily Prices'!C1577-1</f>
        <v>-1.4626174811980808E-2</v>
      </c>
      <c r="D1578" s="69">
        <f>'Daily Prices'!D1578/'Daily Prices'!D1577-1</f>
        <v>2.5272582099359786E-2</v>
      </c>
      <c r="E1578" s="69">
        <f>Assumptions!$C$14*C1578+Assumptions!$C$15*B1578+Assumptions!$C$16*D1578</f>
        <v>1.0965508113740686E-2</v>
      </c>
    </row>
    <row r="1579" spans="1:5" x14ac:dyDescent="0.25">
      <c r="A1579" s="63">
        <f>'Daily Prices'!A1579</f>
        <v>44608</v>
      </c>
      <c r="B1579" s="36">
        <f>'Daily Prices'!B1579/'Daily Prices'!B1578-1</f>
        <v>-2.5002558389324303E-3</v>
      </c>
      <c r="C1579" s="36">
        <f>'Daily Prices'!C1579/'Daily Prices'!C1578-1</f>
        <v>5.1622059228679795E-3</v>
      </c>
      <c r="D1579" s="36">
        <f>'Daily Prices'!D1579/'Daily Prices'!D1578-1</f>
        <v>-3.7401547296886939E-3</v>
      </c>
      <c r="E1579" s="36">
        <f>Assumptions!$C$14*C1579+Assumptions!$C$15*B1579+Assumptions!$C$16*D1579</f>
        <v>1.9275919856085485E-4</v>
      </c>
    </row>
    <row r="1580" spans="1:5" x14ac:dyDescent="0.25">
      <c r="A1580" s="60">
        <f>'Daily Prices'!A1580</f>
        <v>44609</v>
      </c>
      <c r="B1580" s="69">
        <f>'Daily Prices'!B1580/'Daily Prices'!B1579-1</f>
        <v>-1.8047584792784122E-3</v>
      </c>
      <c r="C1580" s="69">
        <f>'Daily Prices'!C1580/'Daily Prices'!C1579-1</f>
        <v>1.6718647142720311E-2</v>
      </c>
      <c r="D1580" s="69">
        <f>'Daily Prices'!D1580/'Daily Prices'!D1579-1</f>
        <v>-4.4788540118001485E-3</v>
      </c>
      <c r="E1580" s="69">
        <f>Assumptions!$C$14*C1580+Assumptions!$C$15*B1580+Assumptions!$C$16*D1580</f>
        <v>4.8023751097645562E-3</v>
      </c>
    </row>
    <row r="1581" spans="1:5" x14ac:dyDescent="0.25">
      <c r="A1581" s="63">
        <f>'Daily Prices'!A1581</f>
        <v>44610</v>
      </c>
      <c r="B1581" s="36">
        <f>'Daily Prices'!B1581/'Daily Prices'!B1580-1</f>
        <v>-1.0198298521678639E-3</v>
      </c>
      <c r="C1581" s="36">
        <f>'Daily Prices'!C1581/'Daily Prices'!C1580-1</f>
        <v>-4.7454965889821565E-3</v>
      </c>
      <c r="D1581" s="36">
        <f>'Daily Prices'!D1581/'Daily Prices'!D1580-1</f>
        <v>-1.3628508096329428E-3</v>
      </c>
      <c r="E1581" s="36">
        <f>Assumptions!$C$14*C1581+Assumptions!$C$15*B1581+Assumptions!$C$16*D1581</f>
        <v>-2.6130028341331047E-3</v>
      </c>
    </row>
    <row r="1582" spans="1:5" x14ac:dyDescent="0.25">
      <c r="A1582" s="60">
        <f>'Daily Prices'!A1582</f>
        <v>44613</v>
      </c>
      <c r="B1582" s="69">
        <f>'Daily Prices'!B1582/'Daily Prices'!B1581-1</f>
        <v>-2.5829557084826593E-3</v>
      </c>
      <c r="C1582" s="69">
        <f>'Daily Prices'!C1582/'Daily Prices'!C1581-1</f>
        <v>-1.7013707498176878E-3</v>
      </c>
      <c r="D1582" s="69">
        <f>'Daily Prices'!D1582/'Daily Prices'!D1581-1</f>
        <v>-6.80380237935585E-3</v>
      </c>
      <c r="E1582" s="69">
        <f>Assumptions!$C$14*C1582+Assumptions!$C$15*B1582+Assumptions!$C$16*D1582</f>
        <v>-3.496575726278628E-3</v>
      </c>
    </row>
    <row r="1583" spans="1:5" x14ac:dyDescent="0.25">
      <c r="A1583" s="63">
        <f>'Daily Prices'!A1583</f>
        <v>44614</v>
      </c>
      <c r="B1583" s="36">
        <f>'Daily Prices'!B1583/'Daily Prices'!B1582-1</f>
        <v>-6.6381097293007896E-3</v>
      </c>
      <c r="C1583" s="36">
        <f>'Daily Prices'!C1583/'Daily Prices'!C1582-1</f>
        <v>5.4658070932869229E-3</v>
      </c>
      <c r="D1583" s="36">
        <f>'Daily Prices'!D1583/'Daily Prices'!D1582-1</f>
        <v>-1.0555921192808571E-2</v>
      </c>
      <c r="E1583" s="36">
        <f>Assumptions!$C$14*C1583+Assumptions!$C$15*B1583+Assumptions!$C$16*D1583</f>
        <v>-2.9718864393180385E-3</v>
      </c>
    </row>
    <row r="1584" spans="1:5" x14ac:dyDescent="0.25">
      <c r="A1584" s="60">
        <f>'Daily Prices'!A1584</f>
        <v>44615</v>
      </c>
      <c r="B1584" s="69">
        <f>'Daily Prices'!B1584/'Daily Prices'!B1583-1</f>
        <v>-1.1975425073490475E-3</v>
      </c>
      <c r="C1584" s="69">
        <f>'Daily Prices'!C1584/'Daily Prices'!C1583-1</f>
        <v>2.2129202868204079E-3</v>
      </c>
      <c r="D1584" s="69">
        <f>'Daily Prices'!D1584/'Daily Prices'!D1583-1</f>
        <v>-1.4834693658782871E-4</v>
      </c>
      <c r="E1584" s="69">
        <f>Assumptions!$C$14*C1584+Assumptions!$C$15*B1584+Assumptions!$C$16*D1584</f>
        <v>4.8140128154710026E-4</v>
      </c>
    </row>
    <row r="1585" spans="1:5" x14ac:dyDescent="0.25">
      <c r="A1585" s="63">
        <f>'Daily Prices'!A1585</f>
        <v>44616</v>
      </c>
      <c r="B1585" s="36">
        <f>'Daily Prices'!B1585/'Daily Prices'!B1584-1</f>
        <v>-4.7213921707518369E-2</v>
      </c>
      <c r="C1585" s="36">
        <f>'Daily Prices'!C1585/'Daily Prices'!C1584-1</f>
        <v>3.0273385256005092E-2</v>
      </c>
      <c r="D1585" s="36">
        <f>'Daily Prices'!D1585/'Daily Prices'!D1584-1</f>
        <v>-9.7619853092055786E-3</v>
      </c>
      <c r="E1585" s="36">
        <f>Assumptions!$C$14*C1585+Assumptions!$C$15*B1585+Assumptions!$C$16*D1585</f>
        <v>-4.9834180026151458E-3</v>
      </c>
    </row>
    <row r="1586" spans="1:5" x14ac:dyDescent="0.25">
      <c r="A1586" s="60">
        <f>'Daily Prices'!A1586</f>
        <v>44617</v>
      </c>
      <c r="B1586" s="69">
        <f>'Daily Prices'!B1586/'Daily Prices'!B1585-1</f>
        <v>2.4364793560084586E-2</v>
      </c>
      <c r="C1586" s="69">
        <f>'Daily Prices'!C1586/'Daily Prices'!C1585-1</f>
        <v>-3.4026733706772005E-2</v>
      </c>
      <c r="D1586" s="69">
        <f>'Daily Prices'!D1586/'Daily Prices'!D1585-1</f>
        <v>-9.7619853092139053E-3</v>
      </c>
      <c r="E1586" s="69">
        <f>Assumptions!$C$14*C1586+Assumptions!$C$15*B1586+Assumptions!$C$16*D1586</f>
        <v>-9.2298510074476005E-3</v>
      </c>
    </row>
    <row r="1587" spans="1:5" x14ac:dyDescent="0.25">
      <c r="A1587" s="63">
        <f>'Daily Prices'!A1587</f>
        <v>44620</v>
      </c>
      <c r="B1587" s="36">
        <f>'Daily Prices'!B1587/'Daily Prices'!B1586-1</f>
        <v>6.9597261080316386E-3</v>
      </c>
      <c r="C1587" s="36">
        <f>'Daily Prices'!C1587/'Daily Prices'!C1586-1</f>
        <v>1.9145462468391106E-2</v>
      </c>
      <c r="D1587" s="36">
        <f>'Daily Prices'!D1587/'Daily Prices'!D1586-1</f>
        <v>1.1652720237095959E-2</v>
      </c>
      <c r="E1587" s="36">
        <f>Assumptions!$C$14*C1587+Assumptions!$C$15*B1587+Assumptions!$C$16*D1587</f>
        <v>1.3241918890894721E-2</v>
      </c>
    </row>
    <row r="1588" spans="1:5" x14ac:dyDescent="0.25">
      <c r="A1588" s="60">
        <f>'Daily Prices'!A1588</f>
        <v>44622</v>
      </c>
      <c r="B1588" s="69">
        <f>'Daily Prices'!B1588/'Daily Prices'!B1587-1</f>
        <v>-1.3838535836755095E-2</v>
      </c>
      <c r="C1588" s="69">
        <f>'Daily Prices'!C1588/'Daily Prices'!C1587-1</f>
        <v>1.0159506610334601E-2</v>
      </c>
      <c r="D1588" s="69">
        <f>'Daily Prices'!D1588/'Daily Prices'!D1587-1</f>
        <v>-3.2740968343669685E-3</v>
      </c>
      <c r="E1588" s="69">
        <f>Assumptions!$C$14*C1588+Assumptions!$C$15*B1588+Assumptions!$C$16*D1588</f>
        <v>-1.0699871572027782E-3</v>
      </c>
    </row>
    <row r="1589" spans="1:5" x14ac:dyDescent="0.25">
      <c r="A1589" s="63">
        <f>'Daily Prices'!A1589</f>
        <v>44623</v>
      </c>
      <c r="B1589" s="36">
        <f>'Daily Prices'!B1589/'Daily Prices'!B1588-1</f>
        <v>-6.6022582023440579E-3</v>
      </c>
      <c r="C1589" s="36">
        <f>'Daily Prices'!C1589/'Daily Prices'!C1588-1</f>
        <v>5.4557819899287985E-3</v>
      </c>
      <c r="D1589" s="36">
        <f>'Daily Prices'!D1589/'Daily Prices'!D1588-1</f>
        <v>-3.2740968343739629E-3</v>
      </c>
      <c r="E1589" s="36">
        <f>Assumptions!$C$14*C1589+Assumptions!$C$15*B1589+Assumptions!$C$16*D1589</f>
        <v>-7.8059371504388673E-4</v>
      </c>
    </row>
    <row r="1590" spans="1:5" x14ac:dyDescent="0.25">
      <c r="A1590" s="60">
        <f>'Daily Prices'!A1590</f>
        <v>44628</v>
      </c>
      <c r="B1590" s="69">
        <f>'Daily Prices'!B1590/'Daily Prices'!B1589-1</f>
        <v>-3.0462946629819188E-2</v>
      </c>
      <c r="C1590" s="69">
        <f>'Daily Prices'!C1590/'Daily Prices'!C1589-1</f>
        <v>7.1344532717126263E-2</v>
      </c>
      <c r="D1590" s="69">
        <f>'Daily Prices'!D1590/'Daily Prices'!D1589-1</f>
        <v>4.2921025399733637E-3</v>
      </c>
      <c r="E1590" s="69">
        <f>Assumptions!$C$14*C1590+Assumptions!$C$15*B1590+Assumptions!$C$16*D1590</f>
        <v>2.0686559859896762E-2</v>
      </c>
    </row>
    <row r="1591" spans="1:5" x14ac:dyDescent="0.25">
      <c r="A1591" s="63">
        <f>'Daily Prices'!A1591</f>
        <v>44630</v>
      </c>
      <c r="B1591" s="36">
        <f>'Daily Prices'!B1591/'Daily Prices'!B1590-1</f>
        <v>3.8190636471299833E-2</v>
      </c>
      <c r="C1591" s="36">
        <f>'Daily Prices'!C1591/'Daily Prices'!C1590-1</f>
        <v>-2.8530506277260725E-2</v>
      </c>
      <c r="D1591" s="36">
        <f>'Daily Prices'!D1591/'Daily Prices'!D1590-1</f>
        <v>4.2921025399615953E-3</v>
      </c>
      <c r="E1591" s="36">
        <f>Assumptions!$C$14*C1591+Assumptions!$C$15*B1591+Assumptions!$C$16*D1591</f>
        <v>1.3326191924741371E-3</v>
      </c>
    </row>
    <row r="1592" spans="1:5" x14ac:dyDescent="0.25">
      <c r="A1592" s="60">
        <f>'Daily Prices'!A1592</f>
        <v>44631</v>
      </c>
      <c r="B1592" s="69">
        <f>'Daily Prices'!B1592/'Daily Prices'!B1591-1</f>
        <v>1.5489217496127416E-3</v>
      </c>
      <c r="C1592" s="69">
        <f>'Daily Prices'!C1592/'Daily Prices'!C1591-1</f>
        <v>-5.4376846700227022E-3</v>
      </c>
      <c r="D1592" s="69">
        <f>'Daily Prices'!D1592/'Daily Prices'!D1591-1</f>
        <v>4.2921025399738078E-3</v>
      </c>
      <c r="E1592" s="69">
        <f>Assumptions!$C$14*C1592+Assumptions!$C$15*B1592+Assumptions!$C$16*D1592</f>
        <v>-4.2276658113311622E-4</v>
      </c>
    </row>
    <row r="1593" spans="1:5" x14ac:dyDescent="0.25">
      <c r="A1593" s="63">
        <f>'Daily Prices'!A1593</f>
        <v>44634</v>
      </c>
      <c r="B1593" s="36">
        <f>'Daily Prices'!B1593/'Daily Prices'!B1592-1</f>
        <v>1.684455349476055E-2</v>
      </c>
      <c r="C1593" s="36">
        <f>'Daily Prices'!C1593/'Daily Prices'!C1592-1</f>
        <v>-1.4085945336399619E-2</v>
      </c>
      <c r="D1593" s="36">
        <f>'Daily Prices'!D1593/'Daily Prices'!D1592-1</f>
        <v>4.292102539964926E-3</v>
      </c>
      <c r="E1593" s="36">
        <f>Assumptions!$C$14*C1593+Assumptions!$C$15*B1593+Assumptions!$C$16*D1593</f>
        <v>7.0661867585779465E-4</v>
      </c>
    </row>
    <row r="1594" spans="1:5" x14ac:dyDescent="0.25">
      <c r="A1594" s="60">
        <f>'Daily Prices'!A1594</f>
        <v>44635</v>
      </c>
      <c r="B1594" s="69">
        <f>'Daily Prices'!B1594/'Daily Prices'!B1593-1</f>
        <v>-1.2554787892650188E-2</v>
      </c>
      <c r="C1594" s="69">
        <f>'Daily Prices'!C1594/'Daily Prices'!C1593-1</f>
        <v>-2.2233603083826492E-2</v>
      </c>
      <c r="D1594" s="69">
        <f>'Daily Prices'!D1594/'Daily Prices'!D1593-1</f>
        <v>-9.717877916413542E-3</v>
      </c>
      <c r="E1594" s="69">
        <f>Assumptions!$C$14*C1594+Assumptions!$C$15*B1594+Assumptions!$C$16*D1594</f>
        <v>-1.5575240976249717E-2</v>
      </c>
    </row>
    <row r="1595" spans="1:5" x14ac:dyDescent="0.25">
      <c r="A1595" s="63">
        <f>'Daily Prices'!A1595</f>
        <v>44636</v>
      </c>
      <c r="B1595" s="36">
        <f>'Daily Prices'!B1595/'Daily Prices'!B1594-1</f>
        <v>1.8642142752772983E-2</v>
      </c>
      <c r="C1595" s="36">
        <f>'Daily Prices'!C1595/'Daily Prices'!C1594-1</f>
        <v>-2.8650506697615041E-3</v>
      </c>
      <c r="D1595" s="36">
        <f>'Daily Prices'!D1595/'Daily Prices'!D1594-1</f>
        <v>1.68014886662744E-2</v>
      </c>
      <c r="E1595" s="36">
        <f>Assumptions!$C$14*C1595+Assumptions!$C$15*B1595+Assumptions!$C$16*D1595</f>
        <v>9.4870691578096134E-3</v>
      </c>
    </row>
    <row r="1596" spans="1:5" x14ac:dyDescent="0.25">
      <c r="A1596" s="60">
        <f>'Daily Prices'!A1596</f>
        <v>44637</v>
      </c>
      <c r="B1596" s="69">
        <f>'Daily Prices'!B1596/'Daily Prices'!B1595-1</f>
        <v>1.8432624943568454E-2</v>
      </c>
      <c r="C1596" s="69">
        <f>'Daily Prices'!C1596/'Daily Prices'!C1595-1</f>
        <v>1.5632759703261945E-2</v>
      </c>
      <c r="D1596" s="69">
        <f>'Daily Prices'!D1596/'Daily Prices'!D1595-1</f>
        <v>1.4430170415969723E-2</v>
      </c>
      <c r="E1596" s="69">
        <f>Assumptions!$C$14*C1596+Assumptions!$C$15*B1596+Assumptions!$C$16*D1596</f>
        <v>1.6111942489166232E-2</v>
      </c>
    </row>
    <row r="1597" spans="1:5" x14ac:dyDescent="0.25">
      <c r="A1597" s="63">
        <f>'Daily Prices'!A1597</f>
        <v>44641</v>
      </c>
      <c r="B1597" s="36">
        <f>'Daily Prices'!B1597/'Daily Prices'!B1596-1</f>
        <v>-9.8755822495983914E-3</v>
      </c>
      <c r="C1597" s="36">
        <f>'Daily Prices'!C1597/'Daily Prices'!C1596-1</f>
        <v>-3.5749137875087378E-3</v>
      </c>
      <c r="D1597" s="36">
        <f>'Daily Prices'!D1597/'Daily Prices'!D1596-1</f>
        <v>-6.855397293361376E-3</v>
      </c>
      <c r="E1597" s="36">
        <f>Assumptions!$C$14*C1597+Assumptions!$C$15*B1597+Assumptions!$C$16*D1597</f>
        <v>-6.4492593778914253E-3</v>
      </c>
    </row>
    <row r="1598" spans="1:5" x14ac:dyDescent="0.25">
      <c r="A1598" s="60">
        <f>'Daily Prices'!A1598</f>
        <v>44642</v>
      </c>
      <c r="B1598" s="69">
        <f>'Daily Prices'!B1598/'Daily Prices'!B1597-1</f>
        <v>1.216232703448572E-2</v>
      </c>
      <c r="C1598" s="69">
        <f>'Daily Prices'!C1598/'Daily Prices'!C1597-1</f>
        <v>-1.2107867355493518E-2</v>
      </c>
      <c r="D1598" s="69">
        <f>'Daily Prices'!D1598/'Daily Prices'!D1597-1</f>
        <v>7.5126120021082876E-3</v>
      </c>
      <c r="E1598" s="69">
        <f>Assumptions!$C$14*C1598+Assumptions!$C$15*B1598+Assumptions!$C$16*D1598</f>
        <v>1.0593347687807946E-3</v>
      </c>
    </row>
    <row r="1599" spans="1:5" x14ac:dyDescent="0.25">
      <c r="A1599" s="63">
        <f>'Daily Prices'!A1599</f>
        <v>44643</v>
      </c>
      <c r="B1599" s="36">
        <f>'Daily Prices'!B1599/'Daily Prices'!B1598-1</f>
        <v>-5.2506238219810486E-3</v>
      </c>
      <c r="C1599" s="36">
        <f>'Daily Prices'!C1599/'Daily Prices'!C1598-1</f>
        <v>1.4505649771775264E-2</v>
      </c>
      <c r="D1599" s="36">
        <f>'Daily Prices'!D1599/'Daily Prices'!D1598-1</f>
        <v>-2.5344197178414074E-3</v>
      </c>
      <c r="E1599" s="36">
        <f>Assumptions!$C$14*C1599+Assumptions!$C$15*B1599+Assumptions!$C$16*D1599</f>
        <v>3.4667468467633692E-3</v>
      </c>
    </row>
    <row r="1600" spans="1:5" x14ac:dyDescent="0.25">
      <c r="A1600" s="60">
        <f>'Daily Prices'!A1600</f>
        <v>44644</v>
      </c>
      <c r="B1600" s="69">
        <f>'Daily Prices'!B1600/'Daily Prices'!B1599-1</f>
        <v>-1.5452938918765202E-3</v>
      </c>
      <c r="C1600" s="69">
        <f>'Daily Prices'!C1600/'Daily Prices'!C1599-1</f>
        <v>1.3754504484248642E-2</v>
      </c>
      <c r="D1600" s="69">
        <f>'Daily Prices'!D1600/'Daily Prices'!D1599-1</f>
        <v>2.3020391496504367E-3</v>
      </c>
      <c r="E1600" s="69">
        <f>Assumptions!$C$14*C1600+Assumptions!$C$15*B1600+Assumptions!$C$16*D1600</f>
        <v>5.7288253710316324E-3</v>
      </c>
    </row>
    <row r="1601" spans="1:5" x14ac:dyDescent="0.25">
      <c r="A1601" s="63">
        <f>'Daily Prices'!A1601</f>
        <v>44645</v>
      </c>
      <c r="B1601" s="36">
        <f>'Daily Prices'!B1601/'Daily Prices'!B1600-1</f>
        <v>-4.0537762554414547E-3</v>
      </c>
      <c r="C1601" s="36">
        <f>'Daily Prices'!C1601/'Daily Prices'!C1600-1</f>
        <v>-5.7488381090238239E-3</v>
      </c>
      <c r="D1601" s="36">
        <f>'Daily Prices'!D1601/'Daily Prices'!D1600-1</f>
        <v>-2.59762830928989E-3</v>
      </c>
      <c r="E1601" s="36">
        <f>Assumptions!$C$14*C1601+Assumptions!$C$15*B1601+Assumptions!$C$16*D1601</f>
        <v>-4.2949566130289331E-3</v>
      </c>
    </row>
    <row r="1602" spans="1:5" x14ac:dyDescent="0.25">
      <c r="A1602" s="60">
        <f>'Daily Prices'!A1602</f>
        <v>44648</v>
      </c>
      <c r="B1602" s="69">
        <f>'Daily Prices'!B1602/'Daily Prices'!B1601-1</f>
        <v>4.032097792622924E-3</v>
      </c>
      <c r="C1602" s="69">
        <f>'Daily Prices'!C1602/'Daily Prices'!C1601-1</f>
        <v>-1.0951230213731789E-2</v>
      </c>
      <c r="D1602" s="69">
        <f>'Daily Prices'!D1602/'Daily Prices'!D1601-1</f>
        <v>4.4602581722217316E-3</v>
      </c>
      <c r="E1602" s="69">
        <f>Assumptions!$C$14*C1602+Assumptions!$C$15*B1602+Assumptions!$C$16*D1602</f>
        <v>-1.8327852960393195E-3</v>
      </c>
    </row>
    <row r="1603" spans="1:5" x14ac:dyDescent="0.25">
      <c r="A1603" s="63">
        <f>'Daily Prices'!A1603</f>
        <v>44649</v>
      </c>
      <c r="B1603" s="36">
        <f>'Daily Prices'!B1603/'Daily Prices'!B1602-1</f>
        <v>6.0798538168116423E-3</v>
      </c>
      <c r="C1603" s="36">
        <f>'Daily Prices'!C1603/'Daily Prices'!C1602-1</f>
        <v>-2.0986608200916801E-2</v>
      </c>
      <c r="D1603" s="36">
        <f>'Daily Prices'!D1603/'Daily Prices'!D1602-1</f>
        <v>2.0117740545499974E-3</v>
      </c>
      <c r="E1603" s="36">
        <f>Assumptions!$C$14*C1603+Assumptions!$C$15*B1603+Assumptions!$C$16*D1603</f>
        <v>-5.9671549189582295E-3</v>
      </c>
    </row>
    <row r="1604" spans="1:5" x14ac:dyDescent="0.25">
      <c r="A1604" s="60">
        <f>'Daily Prices'!A1604</f>
        <v>44650</v>
      </c>
      <c r="B1604" s="69">
        <f>'Daily Prices'!B1604/'Daily Prices'!B1603-1</f>
        <v>1.2776896174127694E-2</v>
      </c>
      <c r="C1604" s="69">
        <f>'Daily Prices'!C1604/'Daily Prices'!C1603-1</f>
        <v>1.5878150740858743E-2</v>
      </c>
      <c r="D1604" s="69">
        <f>'Daily Prices'!D1604/'Daily Prices'!D1603-1</f>
        <v>5.952464059496787E-3</v>
      </c>
      <c r="E1604" s="69">
        <f>Assumptions!$C$14*C1604+Assumptions!$C$15*B1604+Assumptions!$C$16*D1604</f>
        <v>1.1970068366430841E-2</v>
      </c>
    </row>
    <row r="1605" spans="1:5" x14ac:dyDescent="0.25">
      <c r="A1605" s="63">
        <f>'Daily Prices'!A1605</f>
        <v>44651</v>
      </c>
      <c r="B1605" s="36">
        <f>'Daily Prices'!B1605/'Daily Prices'!B1604-1</f>
        <v>-1.9678280226003153E-3</v>
      </c>
      <c r="C1605" s="36">
        <f>'Daily Prices'!C1605/'Daily Prices'!C1604-1</f>
        <v>5.5503709807127599E-3</v>
      </c>
      <c r="D1605" s="36">
        <f>'Daily Prices'!D1605/'Daily Prices'!D1604-1</f>
        <v>1.0048670355498057E-3</v>
      </c>
      <c r="E1605" s="36">
        <f>Assumptions!$C$14*C1605+Assumptions!$C$15*B1605+Assumptions!$C$16*D1605</f>
        <v>1.9312600961699513E-3</v>
      </c>
    </row>
    <row r="1606" spans="1:5" x14ac:dyDescent="0.25">
      <c r="A1606" s="60">
        <f>'Daily Prices'!A1606</f>
        <v>44652</v>
      </c>
      <c r="B1606" s="69">
        <f>'Daily Prices'!B1606/'Daily Prices'!B1605-1</f>
        <v>1.2091480558409362E-2</v>
      </c>
      <c r="C1606" s="69">
        <f>'Daily Prices'!C1606/'Daily Prices'!C1605-1</f>
        <v>-6.0951080489015652E-3</v>
      </c>
      <c r="D1606" s="69">
        <f>'Daily Prices'!D1606/'Daily Prices'!D1605-1</f>
        <v>-1.2810747754259832E-2</v>
      </c>
      <c r="E1606" s="69">
        <f>Assumptions!$C$14*C1606+Assumptions!$C$15*B1606+Assumptions!$C$16*D1606</f>
        <v>-2.6538233783157672E-3</v>
      </c>
    </row>
    <row r="1607" spans="1:5" x14ac:dyDescent="0.25">
      <c r="A1607" s="63">
        <f>'Daily Prices'!A1607</f>
        <v>44655</v>
      </c>
      <c r="B1607" s="36">
        <f>'Daily Prices'!B1607/'Daily Prices'!B1606-1</f>
        <v>2.2522343943293555E-2</v>
      </c>
      <c r="C1607" s="36">
        <f>'Daily Prices'!C1607/'Daily Prices'!C1606-1</f>
        <v>-6.2214063438332801E-3</v>
      </c>
      <c r="D1607" s="36">
        <f>'Daily Prices'!D1607/'Daily Prices'!D1606-1</f>
        <v>5.0071771880591642E-2</v>
      </c>
      <c r="E1607" s="36">
        <f>Assumptions!$C$14*C1607+Assumptions!$C$15*B1607+Assumptions!$C$16*D1607</f>
        <v>1.9289672209632246E-2</v>
      </c>
    </row>
    <row r="1608" spans="1:5" x14ac:dyDescent="0.25">
      <c r="A1608" s="60">
        <f>'Daily Prices'!A1608</f>
        <v>44656</v>
      </c>
      <c r="B1608" s="69">
        <f>'Daily Prices'!B1608/'Daily Prices'!B1607-1</f>
        <v>-7.1807870884419422E-3</v>
      </c>
      <c r="C1608" s="69">
        <f>'Daily Prices'!C1608/'Daily Prices'!C1607-1</f>
        <v>6.6987428063178811E-3</v>
      </c>
      <c r="D1608" s="69">
        <f>'Daily Prices'!D1608/'Daily Prices'!D1607-1</f>
        <v>-4.7952546810267505E-2</v>
      </c>
      <c r="E1608" s="69">
        <f>Assumptions!$C$14*C1608+Assumptions!$C$15*B1608+Assumptions!$C$16*D1608</f>
        <v>-1.3860503047085679E-2</v>
      </c>
    </row>
    <row r="1609" spans="1:5" x14ac:dyDescent="0.25">
      <c r="A1609" s="63">
        <f>'Daily Prices'!A1609</f>
        <v>44658</v>
      </c>
      <c r="B1609" s="36">
        <f>'Daily Prices'!B1609/'Daily Prices'!B1608-1</f>
        <v>-1.8970029828919932E-2</v>
      </c>
      <c r="C1609" s="36">
        <f>'Daily Prices'!C1609/'Daily Prices'!C1608-1</f>
        <v>8.010922795016473E-4</v>
      </c>
      <c r="D1609" s="36">
        <f>'Daily Prices'!D1609/'Daily Prices'!D1608-1</f>
        <v>3.0797248520417542E-2</v>
      </c>
      <c r="E1609" s="36">
        <f>Assumptions!$C$14*C1609+Assumptions!$C$15*B1609+Assumptions!$C$16*D1609</f>
        <v>3.8686025192499404E-3</v>
      </c>
    </row>
    <row r="1610" spans="1:5" x14ac:dyDescent="0.25">
      <c r="A1610" s="60">
        <f>'Daily Prices'!A1610</f>
        <v>44659</v>
      </c>
      <c r="B1610" s="69">
        <f>'Daily Prices'!B1610/'Daily Prices'!B1609-1</f>
        <v>6.982812723649312E-3</v>
      </c>
      <c r="C1610" s="69">
        <f>'Daily Prices'!C1610/'Daily Prices'!C1609-1</f>
        <v>4.7275276640899033E-3</v>
      </c>
      <c r="D1610" s="69">
        <f>'Daily Prices'!D1610/'Daily Prices'!D1609-1</f>
        <v>3.0797248520423759E-2</v>
      </c>
      <c r="E1610" s="69">
        <f>Assumptions!$C$14*C1610+Assumptions!$C$15*B1610+Assumptions!$C$16*D1610</f>
        <v>1.3225029438857883E-2</v>
      </c>
    </row>
    <row r="1611" spans="1:5" x14ac:dyDescent="0.25">
      <c r="A1611" s="63">
        <f>'Daily Prices'!A1611</f>
        <v>44662</v>
      </c>
      <c r="B1611" s="36">
        <f>'Daily Prices'!B1611/'Daily Prices'!B1610-1</f>
        <v>-8.1182993036843509E-3</v>
      </c>
      <c r="C1611" s="36">
        <f>'Daily Prices'!C1611/'Daily Prices'!C1610-1</f>
        <v>4.6708218097037957E-3</v>
      </c>
      <c r="D1611" s="36">
        <f>'Daily Prices'!D1611/'Daily Prices'!D1610-1</f>
        <v>-6.3488213656506254E-3</v>
      </c>
      <c r="E1611" s="36">
        <f>Assumptions!$C$14*C1611+Assumptions!$C$15*B1611+Assumptions!$C$16*D1611</f>
        <v>-2.4718074769189743E-3</v>
      </c>
    </row>
    <row r="1612" spans="1:5" x14ac:dyDescent="0.25">
      <c r="A1612" s="60">
        <f>'Daily Prices'!A1612</f>
        <v>44664</v>
      </c>
      <c r="B1612" s="69">
        <f>'Daily Prices'!B1612/'Daily Prices'!B1611-1</f>
        <v>-1.0610439455422171E-2</v>
      </c>
      <c r="C1612" s="69">
        <f>'Daily Prices'!C1612/'Daily Prices'!C1611-1</f>
        <v>1.5334023590369839E-2</v>
      </c>
      <c r="D1612" s="69">
        <f>'Daily Prices'!D1612/'Daily Prices'!D1611-1</f>
        <v>-6.3488213656514025E-3</v>
      </c>
      <c r="E1612" s="69">
        <f>Assumptions!$C$14*C1612+Assumptions!$C$15*B1612+Assumptions!$C$16*D1612</f>
        <v>1.0458311898258635E-3</v>
      </c>
    </row>
    <row r="1613" spans="1:5" x14ac:dyDescent="0.25">
      <c r="A1613" s="63">
        <f>'Daily Prices'!A1613</f>
        <v>44669</v>
      </c>
      <c r="B1613" s="36">
        <f>'Daily Prices'!B1613/'Daily Prices'!B1612-1</f>
        <v>-2.0092757957679397E-2</v>
      </c>
      <c r="C1613" s="36">
        <f>'Daily Prices'!C1613/'Daily Prices'!C1612-1</f>
        <v>-6.6257064722449188E-3</v>
      </c>
      <c r="D1613" s="36">
        <f>'Daily Prices'!D1613/'Daily Prices'!D1612-1</f>
        <v>-2.6873032510121853E-3</v>
      </c>
      <c r="E1613" s="36">
        <f>Assumptions!$C$14*C1613+Assumptions!$C$15*B1613+Assumptions!$C$16*D1613</f>
        <v>-9.4843009515054415E-3</v>
      </c>
    </row>
    <row r="1614" spans="1:5" x14ac:dyDescent="0.25">
      <c r="A1614" s="60">
        <f>'Daily Prices'!A1614</f>
        <v>44670</v>
      </c>
      <c r="B1614" s="69">
        <f>'Daily Prices'!B1614/'Daily Prices'!B1613-1</f>
        <v>-1.2307681004724014E-2</v>
      </c>
      <c r="C1614" s="69">
        <f>'Daily Prices'!C1614/'Daily Prices'!C1613-1</f>
        <v>4.3711736581846239E-3</v>
      </c>
      <c r="D1614" s="69">
        <f>'Daily Prices'!D1614/'Daily Prices'!D1613-1</f>
        <v>-6.9646361201426421E-3</v>
      </c>
      <c r="E1614" s="69">
        <f>Assumptions!$C$14*C1614+Assumptions!$C$15*B1614+Assumptions!$C$16*D1614</f>
        <v>-4.0332256741861475E-3</v>
      </c>
    </row>
    <row r="1615" spans="1:5" x14ac:dyDescent="0.25">
      <c r="A1615" s="63">
        <f>'Daily Prices'!A1615</f>
        <v>44671</v>
      </c>
      <c r="B1615" s="36">
        <f>'Daily Prices'!B1615/'Daily Prices'!B1614-1</f>
        <v>1.0172121109077281E-2</v>
      </c>
      <c r="C1615" s="36">
        <f>'Daily Prices'!C1615/'Daily Prices'!C1614-1</f>
        <v>-8.5425284420446168E-3</v>
      </c>
      <c r="D1615" s="36">
        <f>'Daily Prices'!D1615/'Daily Prices'!D1614-1</f>
        <v>2.8468608806337947E-3</v>
      </c>
      <c r="E1615" s="36">
        <f>Assumptions!$C$14*C1615+Assumptions!$C$15*B1615+Assumptions!$C$16*D1615</f>
        <v>4.8868322009547576E-4</v>
      </c>
    </row>
    <row r="1616" spans="1:5" x14ac:dyDescent="0.25">
      <c r="A1616" s="60">
        <f>'Daily Prices'!A1616</f>
        <v>44672</v>
      </c>
      <c r="B1616" s="69">
        <f>'Daily Prices'!B1616/'Daily Prices'!B1615-1</f>
        <v>1.5326408064869623E-2</v>
      </c>
      <c r="C1616" s="69">
        <f>'Daily Prices'!C1616/'Daily Prices'!C1615-1</f>
        <v>-2.8020362310364755E-3</v>
      </c>
      <c r="D1616" s="69">
        <f>'Daily Prices'!D1616/'Daily Prices'!D1615-1</f>
        <v>1.0710593734549745E-2</v>
      </c>
      <c r="E1616" s="69">
        <f>Assumptions!$C$14*C1616+Assumptions!$C$15*B1616+Assumptions!$C$16*D1616</f>
        <v>6.6902860474112201E-3</v>
      </c>
    </row>
    <row r="1617" spans="1:5" x14ac:dyDescent="0.25">
      <c r="A1617" s="63">
        <f>'Daily Prices'!A1617</f>
        <v>44673</v>
      </c>
      <c r="B1617" s="36">
        <f>'Daily Prices'!B1617/'Daily Prices'!B1616-1</f>
        <v>-1.2338270967100273E-2</v>
      </c>
      <c r="C1617" s="36">
        <f>'Daily Prices'!C1617/'Daily Prices'!C1616-1</f>
        <v>1.636097041561646E-3</v>
      </c>
      <c r="D1617" s="36">
        <f>'Daily Prices'!D1617/'Daily Prices'!D1616-1</f>
        <v>-1.139398682812065E-2</v>
      </c>
      <c r="E1617" s="36">
        <f>Assumptions!$C$14*C1617+Assumptions!$C$15*B1617+Assumptions!$C$16*D1617</f>
        <v>-6.4652385219416183E-3</v>
      </c>
    </row>
    <row r="1618" spans="1:5" x14ac:dyDescent="0.25">
      <c r="A1618" s="60">
        <f>'Daily Prices'!A1618</f>
        <v>44676</v>
      </c>
      <c r="B1618" s="69">
        <f>'Daily Prices'!B1618/'Daily Prices'!B1617-1</f>
        <v>-1.0791796444403312E-2</v>
      </c>
      <c r="C1618" s="69">
        <f>'Daily Prices'!C1618/'Daily Prices'!C1617-1</f>
        <v>-2.1945155083461065E-2</v>
      </c>
      <c r="D1618" s="69">
        <f>'Daily Prices'!D1618/'Daily Prices'!D1617-1</f>
        <v>-2.0439852674723924E-2</v>
      </c>
      <c r="E1618" s="69">
        <f>Assumptions!$C$14*C1618+Assumptions!$C$15*B1618+Assumptions!$C$16*D1618</f>
        <v>-1.8147556769122598E-2</v>
      </c>
    </row>
    <row r="1619" spans="1:5" x14ac:dyDescent="0.25">
      <c r="A1619" s="63">
        <f>'Daily Prices'!A1619</f>
        <v>44677</v>
      </c>
      <c r="B1619" s="36">
        <f>'Daily Prices'!B1619/'Daily Prices'!B1618-1</f>
        <v>1.3727845706310138E-2</v>
      </c>
      <c r="C1619" s="36">
        <f>'Daily Prices'!C1619/'Daily Prices'!C1618-1</f>
        <v>5.1354726594077249E-3</v>
      </c>
      <c r="D1619" s="36">
        <f>'Daily Prices'!D1619/'Daily Prices'!D1618-1</f>
        <v>1.3332610847934578E-2</v>
      </c>
      <c r="E1619" s="36">
        <f>Assumptions!$C$14*C1619+Assumptions!$C$15*B1619+Assumptions!$C$16*D1619</f>
        <v>1.0172326030036503E-2</v>
      </c>
    </row>
    <row r="1620" spans="1:5" x14ac:dyDescent="0.25">
      <c r="A1620" s="60">
        <f>'Daily Prices'!A1620</f>
        <v>44678</v>
      </c>
      <c r="B1620" s="69">
        <f>'Daily Prices'!B1620/'Daily Prices'!B1619-1</f>
        <v>-9.3663136646325862E-3</v>
      </c>
      <c r="C1620" s="69">
        <f>'Daily Prices'!C1620/'Daily Prices'!C1619-1</f>
        <v>-1.1252379291907699E-2</v>
      </c>
      <c r="D1620" s="69">
        <f>'Daily Prices'!D1620/'Daily Prices'!D1619-1</f>
        <v>-9.6877602866178858E-3</v>
      </c>
      <c r="E1620" s="69">
        <f>Assumptions!$C$14*C1620+Assumptions!$C$15*B1620+Assumptions!$C$16*D1620</f>
        <v>-1.0217173902138221E-2</v>
      </c>
    </row>
    <row r="1621" spans="1:5" x14ac:dyDescent="0.25">
      <c r="A1621" s="63">
        <f>'Daily Prices'!A1621</f>
        <v>44679</v>
      </c>
      <c r="B1621" s="36">
        <f>'Daily Prices'!B1621/'Daily Prices'!B1620-1</f>
        <v>1.2349129408112169E-2</v>
      </c>
      <c r="C1621" s="36">
        <f>'Daily Prices'!C1621/'Daily Prices'!C1620-1</f>
        <v>2.4321805657943063E-3</v>
      </c>
      <c r="D1621" s="36">
        <f>'Daily Prices'!D1621/'Daily Prices'!D1620-1</f>
        <v>1.028039778083234E-2</v>
      </c>
      <c r="E1621" s="36">
        <f>Assumptions!$C$14*C1621+Assumptions!$C$15*B1621+Assumptions!$C$16*D1621</f>
        <v>7.761730383001075E-3</v>
      </c>
    </row>
    <row r="1622" spans="1:5" x14ac:dyDescent="0.25">
      <c r="A1622" s="60">
        <f>'Daily Prices'!A1622</f>
        <v>44680</v>
      </c>
      <c r="B1622" s="69">
        <f>'Daily Prices'!B1622/'Daily Prices'!B1621-1</f>
        <v>-8.0003741238425796E-3</v>
      </c>
      <c r="C1622" s="69">
        <f>'Daily Prices'!C1622/'Daily Prices'!C1621-1</f>
        <v>1.0627371863587198E-2</v>
      </c>
      <c r="D1622" s="69">
        <f>'Daily Prices'!D1622/'Daily Prices'!D1621-1</f>
        <v>-1.1727564668741031E-2</v>
      </c>
      <c r="E1622" s="69">
        <f>Assumptions!$C$14*C1622+Assumptions!$C$15*B1622+Assumptions!$C$16*D1622</f>
        <v>-1.667432892340203E-3</v>
      </c>
    </row>
    <row r="1623" spans="1:5" x14ac:dyDescent="0.25">
      <c r="A1623" s="63">
        <f>'Daily Prices'!A1623</f>
        <v>44685</v>
      </c>
      <c r="B1623" s="36">
        <f>'Daily Prices'!B1623/'Daily Prices'!B1622-1</f>
        <v>-2.4392197314902608E-2</v>
      </c>
      <c r="C1623" s="36">
        <f>'Daily Prices'!C1623/'Daily Prices'!C1622-1</f>
        <v>-2.8624775663000923E-2</v>
      </c>
      <c r="D1623" s="36">
        <f>'Daily Prices'!D1623/'Daily Prices'!D1622-1</f>
        <v>2.8137887288956609E-2</v>
      </c>
      <c r="E1623" s="36">
        <f>Assumptions!$C$14*C1623+Assumptions!$C$15*B1623+Assumptions!$C$16*D1623</f>
        <v>-1.0326203272984171E-2</v>
      </c>
    </row>
    <row r="1624" spans="1:5" x14ac:dyDescent="0.25">
      <c r="A1624" s="60">
        <f>'Daily Prices'!A1624</f>
        <v>44686</v>
      </c>
      <c r="B1624" s="69">
        <f>'Daily Prices'!B1624/'Daily Prices'!B1623-1</f>
        <v>5.9638186618315991E-4</v>
      </c>
      <c r="C1624" s="69">
        <f>'Daily Prices'!C1624/'Daily Prices'!C1623-1</f>
        <v>1.8977460786628431E-2</v>
      </c>
      <c r="D1624" s="69">
        <f>'Daily Prices'!D1624/'Daily Prices'!D1623-1</f>
        <v>-4.6076926231627513E-2</v>
      </c>
      <c r="E1624" s="69">
        <f>Assumptions!$C$14*C1624+Assumptions!$C$15*B1624+Assumptions!$C$16*D1624</f>
        <v>-6.053178994981933E-3</v>
      </c>
    </row>
    <row r="1625" spans="1:5" x14ac:dyDescent="0.25">
      <c r="A1625" s="63">
        <f>'Daily Prices'!A1625</f>
        <v>44690</v>
      </c>
      <c r="B1625" s="36">
        <f>'Daily Prices'!B1625/'Daily Prices'!B1624-1</f>
        <v>-2.210970727742867E-2</v>
      </c>
      <c r="C1625" s="36">
        <f>'Daily Prices'!C1625/'Daily Prices'!C1624-1</f>
        <v>-5.3263387214985691E-3</v>
      </c>
      <c r="D1625" s="36">
        <f>'Daily Prices'!D1625/'Daily Prices'!D1624-1</f>
        <v>-1.988893009788173E-2</v>
      </c>
      <c r="E1625" s="36">
        <f>Assumptions!$C$14*C1625+Assumptions!$C$15*B1625+Assumptions!$C$16*D1625</f>
        <v>-1.4730126701192546E-2</v>
      </c>
    </row>
    <row r="1626" spans="1:5" x14ac:dyDescent="0.25">
      <c r="A1626" s="60">
        <f>'Daily Prices'!A1626</f>
        <v>44693</v>
      </c>
      <c r="B1626" s="69">
        <f>'Daily Prices'!B1626/'Daily Prices'!B1625-1</f>
        <v>-2.8278704851620207E-2</v>
      </c>
      <c r="C1626" s="69">
        <f>'Daily Prices'!C1626/'Daily Prices'!C1625-1</f>
        <v>-1.3242331528986795E-2</v>
      </c>
      <c r="D1626" s="69">
        <f>'Daily Prices'!D1626/'Daily Prices'!D1625-1</f>
        <v>-1.9888930097877622E-2</v>
      </c>
      <c r="E1626" s="69">
        <f>Assumptions!$C$14*C1626+Assumptions!$C$15*B1626+Assumptions!$C$16*D1626</f>
        <v>-1.9747223096444066E-2</v>
      </c>
    </row>
    <row r="1627" spans="1:5" x14ac:dyDescent="0.25">
      <c r="A1627" s="63">
        <f>'Daily Prices'!A1627</f>
        <v>44694</v>
      </c>
      <c r="B1627" s="36">
        <f>'Daily Prices'!B1627/'Daily Prices'!B1626-1</f>
        <v>-2.582452284900616E-3</v>
      </c>
      <c r="C1627" s="36">
        <f>'Daily Prices'!C1627/'Daily Prices'!C1626-1</f>
        <v>-1.3148117061082543E-2</v>
      </c>
      <c r="D1627" s="36">
        <f>'Daily Prices'!D1627/'Daily Prices'!D1626-1</f>
        <v>-1.9888930097877178E-2</v>
      </c>
      <c r="E1627" s="36">
        <f>Assumptions!$C$14*C1627+Assumptions!$C$15*B1627+Assumptions!$C$16*D1627</f>
        <v>-1.2000661539266355E-2</v>
      </c>
    </row>
    <row r="1628" spans="1:5" x14ac:dyDescent="0.25">
      <c r="A1628" s="60">
        <f>'Daily Prices'!A1628</f>
        <v>44697</v>
      </c>
      <c r="B1628" s="69">
        <f>'Daily Prices'!B1628/'Daily Prices'!B1627-1</f>
        <v>3.413670060889773E-3</v>
      </c>
      <c r="C1628" s="69">
        <f>'Daily Prices'!C1628/'Daily Prices'!C1627-1</f>
        <v>-7.200662575035377E-4</v>
      </c>
      <c r="D1628" s="69">
        <f>'Daily Prices'!D1628/'Daily Prices'!D1627-1</f>
        <v>8.3503410814544932E-3</v>
      </c>
      <c r="E1628" s="69">
        <f>Assumptions!$C$14*C1628+Assumptions!$C$15*B1628+Assumptions!$C$16*D1628</f>
        <v>3.2411768397018646E-3</v>
      </c>
    </row>
    <row r="1629" spans="1:5" x14ac:dyDescent="0.25">
      <c r="A1629" s="63">
        <f>'Daily Prices'!A1629</f>
        <v>44698</v>
      </c>
      <c r="B1629" s="36">
        <f>'Daily Prices'!B1629/'Daily Prices'!B1628-1</f>
        <v>2.5382905977743064E-2</v>
      </c>
      <c r="C1629" s="36">
        <f>'Daily Prices'!C1629/'Daily Prices'!C1628-1</f>
        <v>9.0007503360183261E-3</v>
      </c>
      <c r="D1629" s="36">
        <f>'Daily Prices'!D1629/'Daily Prices'!D1628-1</f>
        <v>2.6262162875222872E-2</v>
      </c>
      <c r="E1629" s="36">
        <f>Assumptions!$C$14*C1629+Assumptions!$C$15*B1629+Assumptions!$C$16*D1629</f>
        <v>1.909382079029711E-2</v>
      </c>
    </row>
    <row r="1630" spans="1:5" x14ac:dyDescent="0.25">
      <c r="A1630" s="60">
        <f>'Daily Prices'!A1630</f>
        <v>44699</v>
      </c>
      <c r="B1630" s="69">
        <f>'Daily Prices'!B1630/'Daily Prices'!B1629-1</f>
        <v>-2.0239892618477695E-3</v>
      </c>
      <c r="C1630" s="69">
        <f>'Daily Prices'!C1630/'Daily Prices'!C1629-1</f>
        <v>-4.8402179381424881E-3</v>
      </c>
      <c r="D1630" s="69">
        <f>'Daily Prices'!D1630/'Daily Prices'!D1629-1</f>
        <v>-4.0125739467592458E-3</v>
      </c>
      <c r="E1630" s="69">
        <f>Assumptions!$C$14*C1630+Assumptions!$C$15*B1630+Assumptions!$C$16*D1630</f>
        <v>-3.7470561378390999E-3</v>
      </c>
    </row>
    <row r="1631" spans="1:5" x14ac:dyDescent="0.25">
      <c r="A1631" s="63">
        <f>'Daily Prices'!A1631</f>
        <v>44700</v>
      </c>
      <c r="B1631" s="36">
        <f>'Daily Prices'!B1631/'Daily Prices'!B1630-1</f>
        <v>-2.6126884458958721E-2</v>
      </c>
      <c r="C1631" s="36">
        <f>'Daily Prices'!C1631/'Daily Prices'!C1630-1</f>
        <v>1.4858933705988564E-2</v>
      </c>
      <c r="D1631" s="36">
        <f>'Daily Prices'!D1631/'Daily Prices'!D1630-1</f>
        <v>-1.9631316876787763E-2</v>
      </c>
      <c r="E1631" s="36">
        <f>Assumptions!$C$14*C1631+Assumptions!$C$15*B1631+Assumptions!$C$16*D1631</f>
        <v>-7.7838869183285185E-3</v>
      </c>
    </row>
    <row r="1632" spans="1:5" x14ac:dyDescent="0.25">
      <c r="A1632" s="60">
        <f>'Daily Prices'!A1632</f>
        <v>44701</v>
      </c>
      <c r="B1632" s="69">
        <f>'Daily Prices'!B1632/'Daily Prices'!B1631-1</f>
        <v>2.9060337098849587E-2</v>
      </c>
      <c r="C1632" s="69">
        <f>'Daily Prices'!C1632/'Daily Prices'!C1631-1</f>
        <v>-3.0175272826671318E-5</v>
      </c>
      <c r="D1632" s="69">
        <f>'Daily Prices'!D1632/'Daily Prices'!D1631-1</f>
        <v>2.527146389601409E-2</v>
      </c>
      <c r="E1632" s="69">
        <f>Assumptions!$C$14*C1632+Assumptions!$C$15*B1632+Assumptions!$C$16*D1632</f>
        <v>1.6287470189328433E-2</v>
      </c>
    </row>
    <row r="1633" spans="1:5" x14ac:dyDescent="0.25">
      <c r="A1633" s="63">
        <f>'Daily Prices'!A1633</f>
        <v>44704</v>
      </c>
      <c r="B1633" s="36">
        <f>'Daily Prices'!B1633/'Daily Prices'!B1632-1</f>
        <v>-6.9542629282004498E-4</v>
      </c>
      <c r="C1633" s="36">
        <f>'Daily Prices'!C1633/'Daily Prices'!C1632-1</f>
        <v>7.6406656487986169E-3</v>
      </c>
      <c r="D1633" s="36">
        <f>'Daily Prices'!D1633/'Daily Prices'!D1632-1</f>
        <v>-1.3951291213083472E-3</v>
      </c>
      <c r="E1633" s="36">
        <f>Assumptions!$C$14*C1633+Assumptions!$C$15*B1633+Assumptions!$C$16*D1633</f>
        <v>2.4290996352809291E-3</v>
      </c>
    </row>
    <row r="1634" spans="1:5" x14ac:dyDescent="0.25">
      <c r="A1634" s="60">
        <f>'Daily Prices'!A1634</f>
        <v>44705</v>
      </c>
      <c r="B1634" s="69">
        <f>'Daily Prices'!B1634/'Daily Prices'!B1633-1</f>
        <v>-4.3471365356380076E-3</v>
      </c>
      <c r="C1634" s="69">
        <f>'Daily Prices'!C1634/'Daily Prices'!C1633-1</f>
        <v>5.8877493526388047E-3</v>
      </c>
      <c r="D1634" s="69">
        <f>'Daily Prices'!D1634/'Daily Prices'!D1633-1</f>
        <v>-7.1705807565907165E-3</v>
      </c>
      <c r="E1634" s="69">
        <f>Assumptions!$C$14*C1634+Assumptions!$C$15*B1634+Assumptions!$C$16*D1634</f>
        <v>-1.1002154466130951E-3</v>
      </c>
    </row>
    <row r="1635" spans="1:5" x14ac:dyDescent="0.25">
      <c r="A1635" s="63">
        <f>'Daily Prices'!A1635</f>
        <v>44706</v>
      </c>
      <c r="B1635" s="36">
        <f>'Daily Prices'!B1635/'Daily Prices'!B1634-1</f>
        <v>-5.6121249279174057E-3</v>
      </c>
      <c r="C1635" s="36">
        <f>'Daily Prices'!C1635/'Daily Prices'!C1634-1</f>
        <v>-1.0451518040806795E-2</v>
      </c>
      <c r="D1635" s="36">
        <f>'Daily Prices'!D1635/'Daily Prices'!D1634-1</f>
        <v>-5.0053058755081814E-3</v>
      </c>
      <c r="E1635" s="36">
        <f>Assumptions!$C$14*C1635+Assumptions!$C$15*B1635+Assumptions!$C$16*D1635</f>
        <v>-7.3658364573503943E-3</v>
      </c>
    </row>
    <row r="1636" spans="1:5" x14ac:dyDescent="0.25">
      <c r="A1636" s="60">
        <f>'Daily Prices'!A1636</f>
        <v>44707</v>
      </c>
      <c r="B1636" s="69">
        <f>'Daily Prices'!B1636/'Daily Prices'!B1635-1</f>
        <v>9.3632916992716364E-3</v>
      </c>
      <c r="C1636" s="69">
        <f>'Daily Prices'!C1636/'Daily Prices'!C1635-1</f>
        <v>1.8109156146279837E-3</v>
      </c>
      <c r="D1636" s="69">
        <f>'Daily Prices'!D1636/'Daily Prices'!D1635-1</f>
        <v>1.1939509850678487E-2</v>
      </c>
      <c r="E1636" s="69">
        <f>Assumptions!$C$14*C1636+Assumptions!$C$15*B1636+Assumptions!$C$16*D1636</f>
        <v>7.1152067108362308E-3</v>
      </c>
    </row>
    <row r="1637" spans="1:5" x14ac:dyDescent="0.25">
      <c r="A1637" s="63">
        <f>'Daily Prices'!A1637</f>
        <v>44708</v>
      </c>
      <c r="B1637" s="36">
        <f>'Daily Prices'!B1637/'Daily Prices'!B1636-1</f>
        <v>1.1651622514194271E-2</v>
      </c>
      <c r="C1637" s="36">
        <f>'Daily Prices'!C1637/'Daily Prices'!C1636-1</f>
        <v>1.7077904902227381E-3</v>
      </c>
      <c r="D1637" s="36">
        <f>'Daily Prices'!D1637/'Daily Prices'!D1636-1</f>
        <v>6.6796888123130671E-3</v>
      </c>
      <c r="E1637" s="36">
        <f>Assumptions!$C$14*C1637+Assumptions!$C$15*B1637+Assumptions!$C$16*D1637</f>
        <v>6.1825095940412963E-3</v>
      </c>
    </row>
    <row r="1638" spans="1:5" x14ac:dyDescent="0.25">
      <c r="A1638" s="60">
        <f>'Daily Prices'!A1638</f>
        <v>44711</v>
      </c>
      <c r="B1638" s="69">
        <f>'Daily Prices'!B1638/'Daily Prices'!B1637-1</f>
        <v>1.8968505954122694E-2</v>
      </c>
      <c r="C1638" s="69">
        <f>'Daily Prices'!C1638/'Daily Prices'!C1637-1</f>
        <v>5.3457890798380703E-4</v>
      </c>
      <c r="D1638" s="69">
        <f>'Daily Prices'!D1638/'Daily Prices'!D1637-1</f>
        <v>1.6949314151571304E-2</v>
      </c>
      <c r="E1638" s="69">
        <f>Assumptions!$C$14*C1638+Assumptions!$C$15*B1638+Assumptions!$C$16*D1638</f>
        <v>1.0989177594901721E-2</v>
      </c>
    </row>
    <row r="1639" spans="1:5" x14ac:dyDescent="0.25">
      <c r="A1639" s="63">
        <f>'Daily Prices'!A1639</f>
        <v>44712</v>
      </c>
      <c r="B1639" s="36">
        <f>'Daily Prices'!B1639/'Daily Prices'!B1638-1</f>
        <v>-6.4251273206218373E-3</v>
      </c>
      <c r="C1639" s="36">
        <f>'Daily Prices'!C1639/'Daily Prices'!C1638-1</f>
        <v>-7.6929195050482457E-3</v>
      </c>
      <c r="D1639" s="36">
        <f>'Daily Prices'!D1639/'Daily Prices'!D1638-1</f>
        <v>1.6961230134546756E-3</v>
      </c>
      <c r="E1639" s="36">
        <f>Assumptions!$C$14*C1639+Assumptions!$C$15*B1639+Assumptions!$C$16*D1639</f>
        <v>-4.495869094169447E-3</v>
      </c>
    </row>
    <row r="1640" spans="1:5" x14ac:dyDescent="0.25">
      <c r="A1640" s="60">
        <f>'Daily Prices'!A1640</f>
        <v>44713</v>
      </c>
      <c r="B1640" s="69">
        <f>'Daily Prices'!B1640/'Daily Prices'!B1639-1</f>
        <v>-3.3336686678158145E-3</v>
      </c>
      <c r="C1640" s="69">
        <f>'Daily Prices'!C1640/'Daily Prices'!C1639-1</f>
        <v>2.7967814383069722E-3</v>
      </c>
      <c r="D1640" s="69">
        <f>'Daily Prices'!D1640/'Daily Prices'!D1639-1</f>
        <v>1.6118177504003128E-3</v>
      </c>
      <c r="E1640" s="69">
        <f>Assumptions!$C$14*C1640+Assumptions!$C$15*B1640+Assumptions!$C$16*D1640</f>
        <v>6.0215730009813848E-4</v>
      </c>
    </row>
    <row r="1641" spans="1:5" x14ac:dyDescent="0.25">
      <c r="A1641" s="63">
        <f>'Daily Prices'!A1641</f>
        <v>44718</v>
      </c>
      <c r="B1641" s="36">
        <f>'Daily Prices'!B1641/'Daily Prices'!B1640-1</f>
        <v>5.3113720782713703E-3</v>
      </c>
      <c r="C1641" s="36">
        <f>'Daily Prices'!C1641/'Daily Prices'!C1640-1</f>
        <v>3.8523685834583876E-3</v>
      </c>
      <c r="D1641" s="36">
        <f>'Daily Prices'!D1641/'Daily Prices'!D1640-1</f>
        <v>-3.417498301530375E-3</v>
      </c>
      <c r="E1641" s="36">
        <f>Assumptions!$C$14*C1641+Assumptions!$C$15*B1641+Assumptions!$C$16*D1641</f>
        <v>2.1091095664056538E-3</v>
      </c>
    </row>
    <row r="1642" spans="1:5" x14ac:dyDescent="0.25">
      <c r="A1642" s="60">
        <f>'Daily Prices'!A1642</f>
        <v>44719</v>
      </c>
      <c r="B1642" s="69">
        <f>'Daily Prices'!B1642/'Daily Prices'!B1641-1</f>
        <v>-1.020164769596299E-2</v>
      </c>
      <c r="C1642" s="69">
        <f>'Daily Prices'!C1642/'Daily Prices'!C1641-1</f>
        <v>-4.2059060721055808E-4</v>
      </c>
      <c r="D1642" s="69">
        <f>'Daily Prices'!D1642/'Daily Prices'!D1641-1</f>
        <v>-2.4141429675251014E-2</v>
      </c>
      <c r="E1642" s="69">
        <f>Assumptions!$C$14*C1642+Assumptions!$C$15*B1642+Assumptions!$C$16*D1642</f>
        <v>-1.0471159454248424E-2</v>
      </c>
    </row>
    <row r="1643" spans="1:5" x14ac:dyDescent="0.25">
      <c r="A1643" s="63">
        <f>'Daily Prices'!A1643</f>
        <v>44721</v>
      </c>
      <c r="B1643" s="36">
        <f>'Daily Prices'!B1643/'Daily Prices'!B1642-1</f>
        <v>3.8640950552140119E-3</v>
      </c>
      <c r="C1643" s="36">
        <f>'Daily Prices'!C1643/'Daily Prices'!C1642-1</f>
        <v>-1.2491428679661798E-4</v>
      </c>
      <c r="D1643" s="36">
        <f>'Daily Prices'!D1643/'Daily Prices'!D1642-1</f>
        <v>-4.8003360271324791E-3</v>
      </c>
      <c r="E1643" s="36">
        <f>Assumptions!$C$14*C1643+Assumptions!$C$15*B1643+Assumptions!$C$16*D1643</f>
        <v>-3.3083800629418736E-4</v>
      </c>
    </row>
    <row r="1644" spans="1:5" x14ac:dyDescent="0.25">
      <c r="A1644" s="60">
        <f>'Daily Prices'!A1644</f>
        <v>44722</v>
      </c>
      <c r="B1644" s="69">
        <f>'Daily Prices'!B1644/'Daily Prices'!B1643-1</f>
        <v>-1.8380962641548426E-2</v>
      </c>
      <c r="C1644" s="69">
        <f>'Daily Prices'!C1644/'Daily Prices'!C1643-1</f>
        <v>-4.773032190547144E-3</v>
      </c>
      <c r="D1644" s="69">
        <f>'Daily Prices'!D1644/'Daily Prices'!D1643-1</f>
        <v>-4.8003360271348106E-3</v>
      </c>
      <c r="E1644" s="69">
        <f>Assumptions!$C$14*C1644+Assumptions!$C$15*B1644+Assumptions!$C$16*D1644</f>
        <v>-8.8636024768238286E-3</v>
      </c>
    </row>
    <row r="1645" spans="1:5" x14ac:dyDescent="0.25">
      <c r="A1645" s="63">
        <f>'Daily Prices'!A1645</f>
        <v>44725</v>
      </c>
      <c r="B1645" s="36">
        <f>'Daily Prices'!B1645/'Daily Prices'!B1644-1</f>
        <v>-2.6825924840120696E-2</v>
      </c>
      <c r="C1645" s="36">
        <f>'Daily Prices'!C1645/'Daily Prices'!C1644-1</f>
        <v>3.2739710624096752E-4</v>
      </c>
      <c r="D1645" s="36">
        <f>'Daily Prices'!D1645/'Daily Prices'!D1644-1</f>
        <v>-4.8003360271332562E-3</v>
      </c>
      <c r="E1645" s="36">
        <f>Assumptions!$C$14*C1645+Assumptions!$C$15*B1645+Assumptions!$C$16*D1645</f>
        <v>-9.356919417679797E-3</v>
      </c>
    </row>
    <row r="1646" spans="1:5" x14ac:dyDescent="0.25">
      <c r="A1646" s="60">
        <f>'Daily Prices'!A1646</f>
        <v>44726</v>
      </c>
      <c r="B1646" s="69">
        <f>'Daily Prices'!B1646/'Daily Prices'!B1645-1</f>
        <v>-2.8976265310795002E-3</v>
      </c>
      <c r="C1646" s="69">
        <f>'Daily Prices'!C1646/'Daily Prices'!C1645-1</f>
        <v>-7.6865223970127294E-3</v>
      </c>
      <c r="D1646" s="69">
        <f>'Daily Prices'!D1646/'Daily Prices'!D1645-1</f>
        <v>-5.4106012689059124E-4</v>
      </c>
      <c r="E1646" s="69">
        <f>Assumptions!$C$14*C1646+Assumptions!$C$15*B1646+Assumptions!$C$16*D1646</f>
        <v>-4.1062149561961201E-3</v>
      </c>
    </row>
    <row r="1647" spans="1:5" x14ac:dyDescent="0.25">
      <c r="A1647" s="63">
        <f>'Daily Prices'!A1647</f>
        <v>44727</v>
      </c>
      <c r="B1647" s="36">
        <f>'Daily Prices'!B1647/'Daily Prices'!B1646-1</f>
        <v>-2.8880184052817448E-3</v>
      </c>
      <c r="C1647" s="36">
        <f>'Daily Prices'!C1647/'Daily Prices'!C1646-1</f>
        <v>4.5104066570118562E-3</v>
      </c>
      <c r="D1647" s="36">
        <f>'Daily Prices'!D1647/'Daily Prices'!D1646-1</f>
        <v>-2.1068874736761556E-3</v>
      </c>
      <c r="E1647" s="36">
        <f>Assumptions!$C$14*C1647+Assumptions!$C$15*B1647+Assumptions!$C$16*D1647</f>
        <v>3.0569089911737242E-4</v>
      </c>
    </row>
    <row r="1648" spans="1:5" x14ac:dyDescent="0.25">
      <c r="A1648" s="60">
        <f>'Daily Prices'!A1648</f>
        <v>44728</v>
      </c>
      <c r="B1648" s="69">
        <f>'Daily Prices'!B1648/'Daily Prices'!B1647-1</f>
        <v>-1.9900501300022633E-2</v>
      </c>
      <c r="C1648" s="69">
        <f>'Daily Prices'!C1648/'Daily Prices'!C1647-1</f>
        <v>-9.8250632092311552E-4</v>
      </c>
      <c r="D1648" s="69">
        <f>'Daily Prices'!D1648/'Daily Prices'!D1647-1</f>
        <v>-2.2739868764839244E-2</v>
      </c>
      <c r="E1648" s="69">
        <f>Assumptions!$C$14*C1648+Assumptions!$C$15*B1648+Assumptions!$C$16*D1648</f>
        <v>-1.3185113547827809E-2</v>
      </c>
    </row>
    <row r="1649" spans="1:5" x14ac:dyDescent="0.25">
      <c r="A1649" s="63">
        <f>'Daily Prices'!A1649</f>
        <v>44729</v>
      </c>
      <c r="B1649" s="36">
        <f>'Daily Prices'!B1649/'Daily Prices'!B1648-1</f>
        <v>-2.6287585839541716E-3</v>
      </c>
      <c r="C1649" s="36">
        <f>'Daily Prices'!C1649/'Daily Prices'!C1648-1</f>
        <v>9.3043910530334895E-3</v>
      </c>
      <c r="D1649" s="36">
        <f>'Daily Prices'!D1649/'Daily Prices'!D1648-1</f>
        <v>-2.4425251429057715E-3</v>
      </c>
      <c r="E1649" s="36">
        <f>Assumptions!$C$14*C1649+Assumptions!$C$15*B1649+Assumptions!$C$16*D1649</f>
        <v>2.2003713031554127E-3</v>
      </c>
    </row>
    <row r="1650" spans="1:5" x14ac:dyDescent="0.25">
      <c r="A1650" s="60">
        <f>'Daily Prices'!A1650</f>
        <v>44732</v>
      </c>
      <c r="B1650" s="69">
        <f>'Daily Prices'!B1650/'Daily Prices'!B1649-1</f>
        <v>4.6226257495558531E-3</v>
      </c>
      <c r="C1650" s="69">
        <f>'Daily Prices'!C1650/'Daily Prices'!C1649-1</f>
        <v>-3.9756418599851129E-3</v>
      </c>
      <c r="D1650" s="69">
        <f>'Daily Prices'!D1650/'Daily Prices'!D1649-1</f>
        <v>-9.5924872385929616E-3</v>
      </c>
      <c r="E1650" s="69">
        <f>Assumptions!$C$14*C1650+Assumptions!$C$15*B1650+Assumptions!$C$16*D1650</f>
        <v>-3.0812151907051773E-3</v>
      </c>
    </row>
    <row r="1651" spans="1:5" x14ac:dyDescent="0.25">
      <c r="A1651" s="63">
        <f>'Daily Prices'!A1651</f>
        <v>44733</v>
      </c>
      <c r="B1651" s="36">
        <f>'Daily Prices'!B1651/'Daily Prices'!B1650-1</f>
        <v>1.8105990483322731E-2</v>
      </c>
      <c r="C1651" s="36">
        <f>'Daily Prices'!C1651/'Daily Prices'!C1650-1</f>
        <v>4.5043106219113671E-3</v>
      </c>
      <c r="D1651" s="36">
        <f>'Daily Prices'!D1651/'Daily Prices'!D1650-1</f>
        <v>2.5358988272644822E-2</v>
      </c>
      <c r="E1651" s="36">
        <f>Assumptions!$C$14*C1651+Assumptions!$C$15*B1651+Assumptions!$C$16*D1651</f>
        <v>1.4841217875554813E-2</v>
      </c>
    </row>
    <row r="1652" spans="1:5" x14ac:dyDescent="0.25">
      <c r="A1652" s="60">
        <f>'Daily Prices'!A1652</f>
        <v>44734</v>
      </c>
      <c r="B1652" s="69">
        <f>'Daily Prices'!B1652/'Daily Prices'!B1651-1</f>
        <v>-1.350679689568679E-2</v>
      </c>
      <c r="C1652" s="69">
        <f>'Daily Prices'!C1652/'Daily Prices'!C1651-1</f>
        <v>2.2954088761848457E-3</v>
      </c>
      <c r="D1652" s="69">
        <f>'Daily Prices'!D1652/'Daily Prices'!D1651-1</f>
        <v>-1.225088243279937E-2</v>
      </c>
      <c r="E1652" s="69">
        <f>Assumptions!$C$14*C1652+Assumptions!$C$15*B1652+Assumptions!$C$16*D1652</f>
        <v>-6.8091402480719102E-3</v>
      </c>
    </row>
    <row r="1653" spans="1:5" x14ac:dyDescent="0.25">
      <c r="A1653" s="63">
        <f>'Daily Prices'!A1653</f>
        <v>44735</v>
      </c>
      <c r="B1653" s="36">
        <f>'Daily Prices'!B1653/'Daily Prices'!B1652-1</f>
        <v>8.5520718498306447E-3</v>
      </c>
      <c r="C1653" s="36">
        <f>'Daily Prices'!C1653/'Daily Prices'!C1652-1</f>
        <v>-1.0172053232799794E-3</v>
      </c>
      <c r="D1653" s="36">
        <f>'Daily Prices'!D1653/'Daily Prices'!D1652-1</f>
        <v>7.3029546679033164E-3</v>
      </c>
      <c r="E1653" s="36">
        <f>Assumptions!$C$14*C1653+Assumptions!$C$15*B1653+Assumptions!$C$16*D1653</f>
        <v>4.3496258260081969E-3</v>
      </c>
    </row>
    <row r="1654" spans="1:5" x14ac:dyDescent="0.25">
      <c r="A1654" s="60">
        <f>'Daily Prices'!A1654</f>
        <v>44736</v>
      </c>
      <c r="B1654" s="69">
        <f>'Daily Prices'!B1654/'Daily Prices'!B1653-1</f>
        <v>8.8444203963897738E-3</v>
      </c>
      <c r="C1654" s="69">
        <f>'Daily Prices'!C1654/'Daily Prices'!C1653-1</f>
        <v>-7.6007177776402646E-3</v>
      </c>
      <c r="D1654" s="69">
        <f>'Daily Prices'!D1654/'Daily Prices'!D1653-1</f>
        <v>7.8464022355348995E-3</v>
      </c>
      <c r="E1654" s="69">
        <f>Assumptions!$C$14*C1654+Assumptions!$C$15*B1654+Assumptions!$C$16*D1654</f>
        <v>1.9669596785212955E-3</v>
      </c>
    </row>
    <row r="1655" spans="1:5" x14ac:dyDescent="0.25">
      <c r="A1655" s="63">
        <f>'Daily Prices'!A1655</f>
        <v>44739</v>
      </c>
      <c r="B1655" s="36">
        <f>'Daily Prices'!B1655/'Daily Prices'!B1654-1</f>
        <v>8.2176483908542597E-3</v>
      </c>
      <c r="C1655" s="36">
        <f>'Daily Prices'!C1655/'Daily Prices'!C1654-1</f>
        <v>2.9458827574790902E-3</v>
      </c>
      <c r="D1655" s="36">
        <f>'Daily Prices'!D1655/'Daily Prices'!D1654-1</f>
        <v>1.0921300079753449E-2</v>
      </c>
      <c r="E1655" s="36">
        <f>Assumptions!$C$14*C1655+Assumptions!$C$15*B1655+Assumptions!$C$16*D1655</f>
        <v>6.920037644173949E-3</v>
      </c>
    </row>
    <row r="1656" spans="1:5" x14ac:dyDescent="0.25">
      <c r="A1656" s="60">
        <f>'Daily Prices'!A1656</f>
        <v>44740</v>
      </c>
      <c r="B1656" s="69">
        <f>'Daily Prices'!B1656/'Daily Prices'!B1655-1</f>
        <v>3.0416874838223862E-4</v>
      </c>
      <c r="C1656" s="69">
        <f>'Daily Prices'!C1656/'Daily Prices'!C1655-1</f>
        <v>2.9498634197111517E-3</v>
      </c>
      <c r="D1656" s="69">
        <f>'Daily Prices'!D1656/'Daily Prices'!D1655-1</f>
        <v>2.8985450784146938E-3</v>
      </c>
      <c r="E1656" s="69">
        <f>Assumptions!$C$14*C1656+Assumptions!$C$15*B1656+Assumptions!$C$16*D1656</f>
        <v>2.1407595159235403E-3</v>
      </c>
    </row>
    <row r="1657" spans="1:5" x14ac:dyDescent="0.25">
      <c r="A1657" s="63">
        <f>'Daily Prices'!A1657</f>
        <v>44741</v>
      </c>
      <c r="B1657" s="36">
        <f>'Daily Prices'!B1657/'Daily Prices'!B1656-1</f>
        <v>-2.8297708897285778E-3</v>
      </c>
      <c r="C1657" s="36">
        <f>'Daily Prices'!C1657/'Daily Prices'!C1656-1</f>
        <v>-1.2219049036765739E-3</v>
      </c>
      <c r="D1657" s="36">
        <f>'Daily Prices'!D1657/'Daily Prices'!D1656-1</f>
        <v>-1.4042952399636599E-3</v>
      </c>
      <c r="E1657" s="36">
        <f>Assumptions!$C$14*C1657+Assumptions!$C$15*B1657+Assumptions!$C$16*D1657</f>
        <v>-1.7589818003783009E-3</v>
      </c>
    </row>
    <row r="1658" spans="1:5" x14ac:dyDescent="0.25">
      <c r="A1658" s="60">
        <f>'Daily Prices'!A1658</f>
        <v>44742</v>
      </c>
      <c r="B1658" s="69">
        <f>'Daily Prices'!B1658/'Daily Prices'!B1657-1</f>
        <v>-1.5143237488390859E-4</v>
      </c>
      <c r="C1658" s="69">
        <f>'Daily Prices'!C1658/'Daily Prices'!C1657-1</f>
        <v>-5.7337719586336711E-4</v>
      </c>
      <c r="D1658" s="69">
        <f>'Daily Prices'!D1658/'Daily Prices'!D1657-1</f>
        <v>-8.0330502639436308E-4</v>
      </c>
      <c r="E1658" s="69">
        <f>Assumptions!$C$14*C1658+Assumptions!$C$15*B1658+Assumptions!$C$16*D1658</f>
        <v>-5.1577209872882834E-4</v>
      </c>
    </row>
    <row r="1659" spans="1:5" x14ac:dyDescent="0.25">
      <c r="A1659" s="63">
        <f>'Daily Prices'!A1659</f>
        <v>44743</v>
      </c>
      <c r="B1659" s="36">
        <f>'Daily Prices'!B1659/'Daily Prices'!B1658-1</f>
        <v>-2.0937800718008326E-3</v>
      </c>
      <c r="C1659" s="36">
        <f>'Daily Prices'!C1659/'Daily Prices'!C1658-1</f>
        <v>-1.0934926984754512E-2</v>
      </c>
      <c r="D1659" s="36">
        <f>'Daily Prices'!D1659/'Daily Prices'!D1658-1</f>
        <v>4.3283895871819578E-2</v>
      </c>
      <c r="E1659" s="36">
        <f>Assumptions!$C$14*C1659+Assumptions!$C$15*B1659+Assumptions!$C$16*D1659</f>
        <v>7.9830639461038189E-3</v>
      </c>
    </row>
    <row r="1660" spans="1:5" x14ac:dyDescent="0.25">
      <c r="A1660" s="60">
        <f>'Daily Prices'!A1660</f>
        <v>44746</v>
      </c>
      <c r="B1660" s="69">
        <f>'Daily Prices'!B1660/'Daily Prices'!B1659-1</f>
        <v>6.1775238607897354E-3</v>
      </c>
      <c r="C1660" s="69">
        <f>'Daily Prices'!C1660/'Daily Prices'!C1659-1</f>
        <v>6.4233952648997672E-3</v>
      </c>
      <c r="D1660" s="69">
        <f>'Daily Prices'!D1660/'Daily Prices'!D1659-1</f>
        <v>-4.2426156235345625E-3</v>
      </c>
      <c r="E1660" s="69">
        <f>Assumptions!$C$14*C1660+Assumptions!$C$15*B1660+Assumptions!$C$16*D1660</f>
        <v>3.1498305771364586E-3</v>
      </c>
    </row>
    <row r="1661" spans="1:5" x14ac:dyDescent="0.25">
      <c r="A1661" s="63">
        <f>'Daily Prices'!A1661</f>
        <v>44748</v>
      </c>
      <c r="B1661" s="36">
        <f>'Daily Prices'!B1661/'Daily Prices'!B1660-1</f>
        <v>9.6966700522986837E-3</v>
      </c>
      <c r="C1661" s="36">
        <f>'Daily Prices'!C1661/'Daily Prices'!C1660-1</f>
        <v>-2.876719418966156E-2</v>
      </c>
      <c r="D1661" s="36">
        <f>'Daily Prices'!D1661/'Daily Prices'!D1660-1</f>
        <v>-4.2426156235336743E-3</v>
      </c>
      <c r="E1661" s="36">
        <f>Assumptions!$C$14*C1661+Assumptions!$C$15*B1661+Assumptions!$C$16*D1661</f>
        <v>-9.8706613472351219E-3</v>
      </c>
    </row>
    <row r="1662" spans="1:5" x14ac:dyDescent="0.25">
      <c r="A1662" s="60">
        <f>'Daily Prices'!A1662</f>
        <v>44749</v>
      </c>
      <c r="B1662" s="69">
        <f>'Daily Prices'!B1662/'Daily Prices'!B1661-1</f>
        <v>7.9531587988086461E-3</v>
      </c>
      <c r="C1662" s="69">
        <f>'Daily Prices'!C1662/'Daily Prices'!C1661-1</f>
        <v>-2.5432088420332954E-3</v>
      </c>
      <c r="D1662" s="69">
        <f>'Daily Prices'!D1662/'Daily Prices'!D1661-1</f>
        <v>-9.7504659768670177E-3</v>
      </c>
      <c r="E1662" s="69">
        <f>Assumptions!$C$14*C1662+Assumptions!$C$15*B1662+Assumptions!$C$16*D1662</f>
        <v>-1.5564756902308296E-3</v>
      </c>
    </row>
    <row r="1663" spans="1:5" x14ac:dyDescent="0.25">
      <c r="A1663" s="63">
        <f>'Daily Prices'!A1663</f>
        <v>44753</v>
      </c>
      <c r="B1663" s="36">
        <f>'Daily Prices'!B1663/'Daily Prices'!B1662-1</f>
        <v>4.0010365743139431E-3</v>
      </c>
      <c r="C1663" s="36">
        <f>'Daily Prices'!C1663/'Daily Prices'!C1662-1</f>
        <v>-1.3266473200268525E-4</v>
      </c>
      <c r="D1663" s="36">
        <f>'Daily Prices'!D1663/'Daily Prices'!D1662-1</f>
        <v>-7.6165547312112558E-4</v>
      </c>
      <c r="E1663" s="36">
        <f>Assumptions!$C$14*C1663+Assumptions!$C$15*B1663+Assumptions!$C$16*D1663</f>
        <v>9.1874843755677114E-4</v>
      </c>
    </row>
    <row r="1664" spans="1:5" x14ac:dyDescent="0.25">
      <c r="A1664" s="60">
        <f>'Daily Prices'!A1664</f>
        <v>44754</v>
      </c>
      <c r="B1664" s="69">
        <f>'Daily Prices'!B1664/'Daily Prices'!B1663-1</f>
        <v>-9.3504522363450082E-3</v>
      </c>
      <c r="C1664" s="69">
        <f>'Daily Prices'!C1664/'Daily Prices'!C1663-1</f>
        <v>-5.8316597403129666E-3</v>
      </c>
      <c r="D1664" s="69">
        <f>'Daily Prices'!D1664/'Daily Prices'!D1663-1</f>
        <v>-7.6165547313555848E-4</v>
      </c>
      <c r="E1664" s="69">
        <f>Assumptions!$C$14*C1664+Assumptions!$C$15*B1664+Assumptions!$C$16*D1664</f>
        <v>-5.3662962089693561E-3</v>
      </c>
    </row>
    <row r="1665" spans="1:5" x14ac:dyDescent="0.25">
      <c r="A1665" s="63">
        <f>'Daily Prices'!A1665</f>
        <v>44755</v>
      </c>
      <c r="B1665" s="36">
        <f>'Daily Prices'!B1665/'Daily Prices'!B1664-1</f>
        <v>-6.9119211618619003E-3</v>
      </c>
      <c r="C1665" s="36">
        <f>'Daily Prices'!C1665/'Daily Prices'!C1664-1</f>
        <v>-1.0673941277177246E-3</v>
      </c>
      <c r="D1665" s="36">
        <f>'Daily Prices'!D1665/'Daily Prices'!D1664-1</f>
        <v>-7.616554731222358E-4</v>
      </c>
      <c r="E1665" s="36">
        <f>Assumptions!$C$14*C1665+Assumptions!$C$15*B1665+Assumptions!$C$16*D1665</f>
        <v>-2.729030641582331E-3</v>
      </c>
    </row>
    <row r="1666" spans="1:5" x14ac:dyDescent="0.25">
      <c r="A1666" s="60">
        <f>'Daily Prices'!A1666</f>
        <v>44756</v>
      </c>
      <c r="B1666" s="69">
        <f>'Daily Prices'!B1666/'Daily Prices'!B1665-1</f>
        <v>-1.8312913500447836E-3</v>
      </c>
      <c r="C1666" s="69">
        <f>'Daily Prices'!C1666/'Daily Prices'!C1665-1</f>
        <v>-1.0377586050859033E-2</v>
      </c>
      <c r="D1666" s="69">
        <f>'Daily Prices'!D1666/'Daily Prices'!D1665-1</f>
        <v>-3.7712310307556063E-3</v>
      </c>
      <c r="E1666" s="69">
        <f>Assumptions!$C$14*C1666+Assumptions!$C$15*B1666+Assumptions!$C$16*D1666</f>
        <v>-5.8317911345837307E-3</v>
      </c>
    </row>
    <row r="1667" spans="1:5" x14ac:dyDescent="0.25">
      <c r="A1667" s="63">
        <f>'Daily Prices'!A1667</f>
        <v>44757</v>
      </c>
      <c r="B1667" s="36">
        <f>'Daily Prices'!B1667/'Daily Prices'!B1666-1</f>
        <v>6.4517940735151491E-3</v>
      </c>
      <c r="C1667" s="36">
        <f>'Daily Prices'!C1667/'Daily Prices'!C1666-1</f>
        <v>1.3028830434926864E-3</v>
      </c>
      <c r="D1667" s="36">
        <f>'Daily Prices'!D1667/'Daily Prices'!D1666-1</f>
        <v>5.4220696973028559E-3</v>
      </c>
      <c r="E1667" s="36">
        <f>Assumptions!$C$14*C1667+Assumptions!$C$15*B1667+Assumptions!$C$16*D1667</f>
        <v>4.0833123486424764E-3</v>
      </c>
    </row>
    <row r="1668" spans="1:5" x14ac:dyDescent="0.25">
      <c r="A1668" s="60">
        <f>'Daily Prices'!A1668</f>
        <v>44760</v>
      </c>
      <c r="B1668" s="69">
        <f>'Daily Prices'!B1668/'Daily Prices'!B1667-1</f>
        <v>1.4143581994160215E-2</v>
      </c>
      <c r="C1668" s="69">
        <f>'Daily Prices'!C1668/'Daily Prices'!C1667-1</f>
        <v>1.0775486295869552E-2</v>
      </c>
      <c r="D1668" s="69">
        <f>'Daily Prices'!D1668/'Daily Prices'!D1667-1</f>
        <v>1.5725916481502011E-2</v>
      </c>
      <c r="E1668" s="69">
        <f>Assumptions!$C$14*C1668+Assumptions!$C$15*B1668+Assumptions!$C$16*D1668</f>
        <v>1.3271044061046487E-2</v>
      </c>
    </row>
    <row r="1669" spans="1:5" x14ac:dyDescent="0.25">
      <c r="A1669" s="63">
        <f>'Daily Prices'!A1669</f>
        <v>44761</v>
      </c>
      <c r="B1669" s="36">
        <f>'Daily Prices'!B1669/'Daily Prices'!B1668-1</f>
        <v>4.5206309844896264E-3</v>
      </c>
      <c r="C1669" s="36">
        <f>'Daily Prices'!C1669/'Daily Prices'!C1668-1</f>
        <v>-5.2648466625960788E-3</v>
      </c>
      <c r="D1669" s="36">
        <f>'Daily Prices'!D1669/'Daily Prices'!D1668-1</f>
        <v>6.8407302395285807E-3</v>
      </c>
      <c r="E1669" s="36">
        <f>Assumptions!$C$14*C1669+Assumptions!$C$15*B1669+Assumptions!$C$16*D1669</f>
        <v>1.3024697021670304E-3</v>
      </c>
    </row>
    <row r="1670" spans="1:5" x14ac:dyDescent="0.25">
      <c r="A1670" s="60">
        <f>'Daily Prices'!A1670</f>
        <v>44762</v>
      </c>
      <c r="B1670" s="69">
        <f>'Daily Prices'!B1670/'Daily Prices'!B1669-1</f>
        <v>1.1501503990861695E-2</v>
      </c>
      <c r="C1670" s="69">
        <f>'Daily Prices'!C1670/'Daily Prices'!C1669-1</f>
        <v>-9.1368814901859885E-4</v>
      </c>
      <c r="D1670" s="69">
        <f>'Daily Prices'!D1670/'Daily Prices'!D1669-1</f>
        <v>8.1618422948732672E-3</v>
      </c>
      <c r="E1670" s="69">
        <f>Assumptions!$C$14*C1670+Assumptions!$C$15*B1670+Assumptions!$C$16*D1670</f>
        <v>5.5335286261130497E-3</v>
      </c>
    </row>
    <row r="1671" spans="1:5" x14ac:dyDescent="0.25">
      <c r="A1671" s="63">
        <f>'Daily Prices'!A1671</f>
        <v>44763</v>
      </c>
      <c r="B1671" s="36">
        <f>'Daily Prices'!B1671/'Daily Prices'!B1670-1</f>
        <v>5.1341639239150805E-3</v>
      </c>
      <c r="C1671" s="36">
        <f>'Daily Prices'!C1671/'Daily Prices'!C1670-1</f>
        <v>-3.9350925864783948E-3</v>
      </c>
      <c r="D1671" s="36">
        <f>'Daily Prices'!D1671/'Daily Prices'!D1670-1</f>
        <v>6.9347488090121256E-3</v>
      </c>
      <c r="E1671" s="36">
        <f>Assumptions!$C$14*C1671+Assumptions!$C$15*B1671+Assumptions!$C$16*D1671</f>
        <v>2.0466367852868036E-3</v>
      </c>
    </row>
    <row r="1672" spans="1:5" x14ac:dyDescent="0.25">
      <c r="A1672" s="60">
        <f>'Daily Prices'!A1672</f>
        <v>44764</v>
      </c>
      <c r="B1672" s="69">
        <f>'Daily Prices'!B1672/'Daily Prices'!B1671-1</f>
        <v>7.0090936111253388E-3</v>
      </c>
      <c r="C1672" s="69">
        <f>'Daily Prices'!C1672/'Daily Prices'!C1671-1</f>
        <v>1.8351498531554267E-2</v>
      </c>
      <c r="D1672" s="69">
        <f>'Daily Prices'!D1672/'Daily Prices'!D1671-1</f>
        <v>2.3820557296638789E-3</v>
      </c>
      <c r="E1672" s="69">
        <f>Assumptions!$C$14*C1672+Assumptions!$C$15*B1672+Assumptions!$C$16*D1672</f>
        <v>1.0157944214858473E-2</v>
      </c>
    </row>
    <row r="1673" spans="1:5" x14ac:dyDescent="0.25">
      <c r="A1673" s="63">
        <f>'Daily Prices'!A1673</f>
        <v>44767</v>
      </c>
      <c r="B1673" s="36">
        <f>'Daily Prices'!B1673/'Daily Prices'!B1672-1</f>
        <v>-5.4574251817700592E-3</v>
      </c>
      <c r="C1673" s="36">
        <f>'Daily Prices'!C1673/'Daily Prices'!C1672-1</f>
        <v>-1.1007805545329541E-2</v>
      </c>
      <c r="D1673" s="36">
        <f>'Daily Prices'!D1673/'Daily Prices'!D1672-1</f>
        <v>-7.6015404083096261E-4</v>
      </c>
      <c r="E1673" s="36">
        <f>Assumptions!$C$14*C1673+Assumptions!$C$15*B1673+Assumptions!$C$16*D1673</f>
        <v>-6.2683959849121219E-3</v>
      </c>
    </row>
    <row r="1674" spans="1:5" x14ac:dyDescent="0.25">
      <c r="A1674" s="60">
        <f>'Daily Prices'!A1674</f>
        <v>44768</v>
      </c>
      <c r="B1674" s="69">
        <f>'Daily Prices'!B1674/'Daily Prices'!B1673-1</f>
        <v>-8.9252956359603397E-3</v>
      </c>
      <c r="C1674" s="69">
        <f>'Daily Prices'!C1674/'Daily Prices'!C1673-1</f>
        <v>1.1894960369083218E-3</v>
      </c>
      <c r="D1674" s="69">
        <f>'Daily Prices'!D1674/'Daily Prices'!D1673-1</f>
        <v>-7.4930304302068818E-3</v>
      </c>
      <c r="E1674" s="69">
        <f>Assumptions!$C$14*C1674+Assumptions!$C$15*B1674+Assumptions!$C$16*D1674</f>
        <v>-4.4496994050868379E-3</v>
      </c>
    </row>
    <row r="1675" spans="1:5" x14ac:dyDescent="0.25">
      <c r="A1675" s="63">
        <f>'Daily Prices'!A1675</f>
        <v>44769</v>
      </c>
      <c r="B1675" s="36">
        <f>'Daily Prices'!B1675/'Daily Prices'!B1674-1</f>
        <v>9.9121579040788443E-3</v>
      </c>
      <c r="C1675" s="36">
        <f>'Daily Prices'!C1675/'Daily Prices'!C1674-1</f>
        <v>-1.9579261087337985E-3</v>
      </c>
      <c r="D1675" s="36">
        <f>'Daily Prices'!D1675/'Daily Prices'!D1674-1</f>
        <v>1.150542428843071E-2</v>
      </c>
      <c r="E1675" s="36">
        <f>Assumptions!$C$14*C1675+Assumptions!$C$15*B1675+Assumptions!$C$16*D1675</f>
        <v>5.6421042142593466E-3</v>
      </c>
    </row>
    <row r="1676" spans="1:5" x14ac:dyDescent="0.25">
      <c r="A1676" s="60">
        <f>'Daily Prices'!A1676</f>
        <v>44770</v>
      </c>
      <c r="B1676" s="69">
        <f>'Daily Prices'!B1676/'Daily Prices'!B1675-1</f>
        <v>1.8658879696834108E-2</v>
      </c>
      <c r="C1676" s="69">
        <f>'Daily Prices'!C1676/'Daily Prices'!C1675-1</f>
        <v>1.9211672444947148E-2</v>
      </c>
      <c r="D1676" s="69">
        <f>'Daily Prices'!D1676/'Daily Prices'!D1675-1</f>
        <v>9.8125917027405141E-3</v>
      </c>
      <c r="E1676" s="69">
        <f>Assumptions!$C$14*C1676+Assumptions!$C$15*B1676+Assumptions!$C$16*D1676</f>
        <v>1.6226110397851247E-2</v>
      </c>
    </row>
    <row r="1677" spans="1:5" x14ac:dyDescent="0.25">
      <c r="A1677" s="63">
        <f>'Daily Prices'!A1677</f>
        <v>44771</v>
      </c>
      <c r="B1677" s="36">
        <f>'Daily Prices'!B1677/'Daily Prices'!B1676-1</f>
        <v>1.253056089587723E-2</v>
      </c>
      <c r="C1677" s="36">
        <f>'Daily Prices'!C1677/'Daily Prices'!C1676-1</f>
        <v>-3.2015854789101406E-3</v>
      </c>
      <c r="D1677" s="36">
        <f>'Daily Prices'!D1677/'Daily Prices'!D1676-1</f>
        <v>1.2976763944293923E-2</v>
      </c>
      <c r="E1677" s="36">
        <f>Assumptions!$C$14*C1677+Assumptions!$C$15*B1677+Assumptions!$C$16*D1677</f>
        <v>6.3715632604872891E-3</v>
      </c>
    </row>
    <row r="1678" spans="1:5" x14ac:dyDescent="0.25">
      <c r="A1678" s="60">
        <f>'Daily Prices'!A1678</f>
        <v>44775</v>
      </c>
      <c r="B1678" s="69">
        <f>'Daily Prices'!B1678/'Daily Prices'!B1677-1</f>
        <v>9.8333774822934039E-3</v>
      </c>
      <c r="C1678" s="69">
        <f>'Daily Prices'!C1678/'Daily Prices'!C1677-1</f>
        <v>3.3994711502813857E-3</v>
      </c>
      <c r="D1678" s="69">
        <f>'Daily Prices'!D1678/'Daily Prices'!D1677-1</f>
        <v>-4.1285183757308719E-2</v>
      </c>
      <c r="E1678" s="69">
        <f>Assumptions!$C$14*C1678+Assumptions!$C$15*B1678+Assumptions!$C$16*D1678</f>
        <v>-8.0757534223920395E-3</v>
      </c>
    </row>
    <row r="1679" spans="1:5" x14ac:dyDescent="0.25">
      <c r="A1679" s="63">
        <f>'Daily Prices'!A1679</f>
        <v>44776</v>
      </c>
      <c r="B1679" s="36">
        <f>'Daily Prices'!B1679/'Daily Prices'!B1678-1</f>
        <v>3.6839251717857291E-3</v>
      </c>
      <c r="C1679" s="36">
        <f>'Daily Prices'!C1679/'Daily Prices'!C1678-1</f>
        <v>-2.9666339044905898E-3</v>
      </c>
      <c r="D1679" s="36">
        <f>'Daily Prices'!D1679/'Daily Prices'!D1678-1</f>
        <v>2.6145298073042555E-2</v>
      </c>
      <c r="E1679" s="36">
        <f>Assumptions!$C$14*C1679+Assumptions!$C$15*B1679+Assumptions!$C$16*D1679</f>
        <v>7.7621134116522498E-3</v>
      </c>
    </row>
    <row r="1680" spans="1:5" x14ac:dyDescent="0.25">
      <c r="A1680" s="60">
        <f>'Daily Prices'!A1680</f>
        <v>44777</v>
      </c>
      <c r="B1680" s="69">
        <f>'Daily Prices'!B1680/'Daily Prices'!B1679-1</f>
        <v>-8.8653864840637642E-4</v>
      </c>
      <c r="C1680" s="69">
        <f>'Daily Prices'!C1680/'Daily Prices'!C1679-1</f>
        <v>1.3858131569866039E-2</v>
      </c>
      <c r="D1680" s="69">
        <f>'Daily Prices'!D1680/'Daily Prices'!D1679-1</f>
        <v>2.6145298073042555E-2</v>
      </c>
      <c r="E1680" s="69">
        <f>Assumptions!$C$14*C1680+Assumptions!$C$15*B1680+Assumptions!$C$16*D1680</f>
        <v>1.3120880455337269E-2</v>
      </c>
    </row>
    <row r="1681" spans="1:5" x14ac:dyDescent="0.25">
      <c r="A1681" s="63">
        <f>'Daily Prices'!A1681</f>
        <v>44781</v>
      </c>
      <c r="B1681" s="36">
        <f>'Daily Prices'!B1681/'Daily Prices'!B1680-1</f>
        <v>9.507399809258521E-3</v>
      </c>
      <c r="C1681" s="36">
        <f>'Daily Prices'!C1681/'Daily Prices'!C1680-1</f>
        <v>5.3973374664695317E-3</v>
      </c>
      <c r="D1681" s="36">
        <f>'Daily Prices'!D1681/'Daily Prices'!D1680-1</f>
        <v>1.0444421512933122E-2</v>
      </c>
      <c r="E1681" s="36">
        <f>Assumptions!$C$14*C1681+Assumptions!$C$15*B1681+Assumptions!$C$16*D1681</f>
        <v>8.1444813832453056E-3</v>
      </c>
    </row>
    <row r="1682" spans="1:5" x14ac:dyDescent="0.25">
      <c r="A1682" s="60">
        <f>'Daily Prices'!A1682</f>
        <v>44785</v>
      </c>
      <c r="B1682" s="69">
        <f>'Daily Prices'!B1682/'Daily Prices'!B1681-1</f>
        <v>1.0359867378201271E-2</v>
      </c>
      <c r="C1682" s="69">
        <f>'Daily Prices'!C1682/'Daily Prices'!C1681-1</f>
        <v>4.8339984888212673E-3</v>
      </c>
      <c r="D1682" s="69">
        <f>'Daily Prices'!D1682/'Daily Prices'!D1681-1</f>
        <v>1.0325057234546575E-2</v>
      </c>
      <c r="E1682" s="69">
        <f>Assumptions!$C$14*C1682+Assumptions!$C$15*B1682+Assumptions!$C$16*D1682</f>
        <v>8.1390767793528603E-3</v>
      </c>
    </row>
    <row r="1683" spans="1:5" x14ac:dyDescent="0.25">
      <c r="A1683" s="63">
        <f>'Daily Prices'!A1683</f>
        <v>44789</v>
      </c>
      <c r="B1683" s="36">
        <f>'Daily Prices'!B1683/'Daily Prices'!B1682-1</f>
        <v>6.3809663793048532E-3</v>
      </c>
      <c r="C1683" s="36">
        <f>'Daily Prices'!C1683/'Daily Prices'!C1682-1</f>
        <v>-9.3692931388068557E-3</v>
      </c>
      <c r="D1683" s="36">
        <f>'Daily Prices'!D1683/'Daily Prices'!D1682-1</f>
        <v>1.0325057234545021E-2</v>
      </c>
      <c r="E1683" s="36">
        <f>Assumptions!$C$14*C1683+Assumptions!$C$15*B1683+Assumptions!$C$16*D1683</f>
        <v>1.2640898286322194E-3</v>
      </c>
    </row>
    <row r="1684" spans="1:5" x14ac:dyDescent="0.25">
      <c r="A1684" s="60">
        <f>'Daily Prices'!A1684</f>
        <v>44790</v>
      </c>
      <c r="B1684" s="69">
        <f>'Daily Prices'!B1684/'Daily Prices'!B1683-1</f>
        <v>6.9836992985385926E-3</v>
      </c>
      <c r="C1684" s="69">
        <f>'Daily Prices'!C1684/'Daily Prices'!C1683-1</f>
        <v>-7.4624563473040251E-3</v>
      </c>
      <c r="D1684" s="69">
        <f>'Daily Prices'!D1684/'Daily Prices'!D1683-1</f>
        <v>5.823334898194199E-3</v>
      </c>
      <c r="E1684" s="69">
        <f>Assumptions!$C$14*C1684+Assumptions!$C$15*B1684+Assumptions!$C$16*D1684</f>
        <v>8.5712772009822699E-4</v>
      </c>
    </row>
    <row r="1685" spans="1:5" x14ac:dyDescent="0.25">
      <c r="A1685" s="63">
        <f>'Daily Prices'!A1685</f>
        <v>44791</v>
      </c>
      <c r="B1685" s="36">
        <f>'Daily Prices'!B1685/'Daily Prices'!B1684-1</f>
        <v>6.2844205613243886E-4</v>
      </c>
      <c r="C1685" s="36">
        <f>'Daily Prices'!C1685/'Daily Prices'!C1684-1</f>
        <v>4.1008206631452104E-3</v>
      </c>
      <c r="D1685" s="36">
        <f>'Daily Prices'!D1685/'Daily Prices'!D1684-1</f>
        <v>-2.8905591786587692E-5</v>
      </c>
      <c r="E1685" s="36">
        <f>Assumptions!$C$14*C1685+Assumptions!$C$15*B1685+Assumptions!$C$16*D1685</f>
        <v>1.8201892045618395E-3</v>
      </c>
    </row>
    <row r="1686" spans="1:5" x14ac:dyDescent="0.25">
      <c r="A1686" s="60">
        <f>'Daily Prices'!A1686</f>
        <v>44792</v>
      </c>
      <c r="B1686" s="69">
        <f>'Daily Prices'!B1686/'Daily Prices'!B1685-1</f>
        <v>-1.0810474642608314E-2</v>
      </c>
      <c r="C1686" s="69">
        <f>'Daily Prices'!C1686/'Daily Prices'!C1685-1</f>
        <v>-6.5431067563433976E-3</v>
      </c>
      <c r="D1686" s="69">
        <f>'Daily Prices'!D1686/'Daily Prices'!D1685-1</f>
        <v>-9.363131892376364E-3</v>
      </c>
      <c r="E1686" s="69">
        <f>Assumptions!$C$14*C1686+Assumptions!$C$15*B1686+Assumptions!$C$16*D1686</f>
        <v>-8.6693246630327632E-3</v>
      </c>
    </row>
    <row r="1687" spans="1:5" x14ac:dyDescent="0.25">
      <c r="A1687" s="63">
        <f>'Daily Prices'!A1687</f>
        <v>44795</v>
      </c>
      <c r="B1687" s="36">
        <f>'Daily Prices'!B1687/'Daily Prices'!B1686-1</f>
        <v>-1.4624246493696536E-2</v>
      </c>
      <c r="C1687" s="36">
        <f>'Daily Prices'!C1687/'Daily Prices'!C1686-1</f>
        <v>-1.1067141645521472E-2</v>
      </c>
      <c r="D1687" s="36">
        <f>'Daily Prices'!D1687/'Daily Prices'!D1686-1</f>
        <v>-1.1991115657794871E-2</v>
      </c>
      <c r="E1687" s="36">
        <f>Assumptions!$C$14*C1687+Assumptions!$C$15*B1687+Assumptions!$C$16*D1687</f>
        <v>-1.241146530365601E-2</v>
      </c>
    </row>
    <row r="1688" spans="1:5" x14ac:dyDescent="0.25">
      <c r="A1688" s="60">
        <f>'Daily Prices'!A1688</f>
        <v>44796</v>
      </c>
      <c r="B1688" s="69">
        <f>'Daily Prices'!B1688/'Daily Prices'!B1687-1</f>
        <v>4.380007646255013E-3</v>
      </c>
      <c r="C1688" s="69">
        <f>'Daily Prices'!C1688/'Daily Prices'!C1687-1</f>
        <v>7.4816191521125397E-3</v>
      </c>
      <c r="D1688" s="69">
        <f>'Daily Prices'!D1688/'Daily Prices'!D1687-1</f>
        <v>6.5860336476655235E-3</v>
      </c>
      <c r="E1688" s="69">
        <f>Assumptions!$C$14*C1688+Assumptions!$C$15*B1688+Assumptions!$C$16*D1688</f>
        <v>6.2824600490211761E-3</v>
      </c>
    </row>
    <row r="1689" spans="1:5" x14ac:dyDescent="0.25">
      <c r="A1689" s="63">
        <f>'Daily Prices'!A1689</f>
        <v>44797</v>
      </c>
      <c r="B1689" s="36">
        <f>'Daily Prices'!B1689/'Daily Prices'!B1688-1</f>
        <v>9.1697116614408714E-4</v>
      </c>
      <c r="C1689" s="36">
        <f>'Daily Prices'!C1689/'Daily Prices'!C1688-1</f>
        <v>1.8211535411838398E-4</v>
      </c>
      <c r="D1689" s="36">
        <f>'Daily Prices'!D1689/'Daily Prices'!D1688-1</f>
        <v>1.3945388615523857E-3</v>
      </c>
      <c r="E1689" s="36">
        <f>Assumptions!$C$14*C1689+Assumptions!$C$15*B1689+Assumptions!$C$16*D1689</f>
        <v>7.6629914995629544E-4</v>
      </c>
    </row>
    <row r="1690" spans="1:5" x14ac:dyDescent="0.25">
      <c r="A1690" s="60">
        <f>'Daily Prices'!A1690</f>
        <v>44798</v>
      </c>
      <c r="B1690" s="69">
        <f>'Daily Prices'!B1690/'Daily Prices'!B1689-1</f>
        <v>-5.2586568296109082E-3</v>
      </c>
      <c r="C1690" s="69">
        <f>'Daily Prices'!C1690/'Daily Prices'!C1689-1</f>
        <v>4.7858429408758063E-3</v>
      </c>
      <c r="D1690" s="69">
        <f>'Daily Prices'!D1690/'Daily Prices'!D1689-1</f>
        <v>-1.6399206495568697E-3</v>
      </c>
      <c r="E1690" s="69">
        <f>Assumptions!$C$14*C1690+Assumptions!$C$15*B1690+Assumptions!$C$16*D1690</f>
        <v>-1.552360674000106E-4</v>
      </c>
    </row>
    <row r="1691" spans="1:5" x14ac:dyDescent="0.25">
      <c r="A1691" s="63">
        <f>'Daily Prices'!A1691</f>
        <v>44799</v>
      </c>
      <c r="B1691" s="36">
        <f>'Daily Prices'!B1691/'Daily Prices'!B1690-1</f>
        <v>1.0063850580657174E-3</v>
      </c>
      <c r="C1691" s="36">
        <f>'Daily Prices'!C1691/'Daily Prices'!C1690-1</f>
        <v>-7.2664402586297694E-4</v>
      </c>
      <c r="D1691" s="36">
        <f>'Daily Prices'!D1691/'Daily Prices'!D1690-1</f>
        <v>5.786698362305609E-3</v>
      </c>
      <c r="E1691" s="36">
        <f>Assumptions!$C$14*C1691+Assumptions!$C$15*B1691+Assumptions!$C$16*D1691</f>
        <v>1.7472674157662071E-3</v>
      </c>
    </row>
    <row r="1692" spans="1:5" x14ac:dyDescent="0.25">
      <c r="A1692" s="60">
        <f>'Daily Prices'!A1692</f>
        <v>44802</v>
      </c>
      <c r="B1692" s="69">
        <f>'Daily Prices'!B1692/'Daily Prices'!B1691-1</f>
        <v>-1.4638676667028672E-2</v>
      </c>
      <c r="C1692" s="69">
        <f>'Daily Prices'!C1692/'Daily Prices'!C1691-1</f>
        <v>0</v>
      </c>
      <c r="D1692" s="69">
        <f>'Daily Prices'!D1692/'Daily Prices'!D1691-1</f>
        <v>-1.1961658841268874E-2</v>
      </c>
      <c r="E1692" s="69">
        <f>Assumptions!$C$14*C1692+Assumptions!$C$15*B1692+Assumptions!$C$16*D1692</f>
        <v>-7.9801006524892644E-3</v>
      </c>
    </row>
    <row r="1693" spans="1:5" x14ac:dyDescent="0.25">
      <c r="A1693" s="63">
        <f>'Daily Prices'!A1693</f>
        <v>44803</v>
      </c>
      <c r="B1693" s="36">
        <f>'Daily Prices'!B1693/'Daily Prices'!B1692-1</f>
        <v>2.6986015122311136E-2</v>
      </c>
      <c r="C1693" s="36">
        <f>'Daily Prices'!C1693/'Daily Prices'!C1692-1</f>
        <v>-1.550853572287203E-2</v>
      </c>
      <c r="D1693" s="36">
        <f>'Daily Prices'!D1693/'Daily Prices'!D1692-1</f>
        <v>2.0941817186882483E-2</v>
      </c>
      <c r="E1693" s="36">
        <f>Assumptions!$C$14*C1693+Assumptions!$C$15*B1693+Assumptions!$C$16*D1693</f>
        <v>8.1749354036092722E-3</v>
      </c>
    </row>
    <row r="1694" spans="1:5" x14ac:dyDescent="0.25">
      <c r="A1694" s="60">
        <f>'Daily Prices'!A1694</f>
        <v>44806</v>
      </c>
      <c r="B1694" s="69">
        <f>'Daily Prices'!B1694/'Daily Prices'!B1693-1</f>
        <v>-1.2324086489308272E-2</v>
      </c>
      <c r="C1694" s="69">
        <f>'Daily Prices'!C1694/'Daily Prices'!C1693-1</f>
        <v>-9.8449803731587293E-3</v>
      </c>
      <c r="D1694" s="69">
        <f>'Daily Prices'!D1694/'Daily Prices'!D1693-1</f>
        <v>3.7985072768305095E-3</v>
      </c>
      <c r="E1694" s="69">
        <f>Assumptions!$C$14*C1694+Assumptions!$C$15*B1694+Assumptions!$C$16*D1694</f>
        <v>-6.4956659130068206E-3</v>
      </c>
    </row>
    <row r="1695" spans="1:5" x14ac:dyDescent="0.25">
      <c r="A1695" s="63">
        <f>'Daily Prices'!A1695</f>
        <v>44809</v>
      </c>
      <c r="B1695" s="36">
        <f>'Daily Prices'!B1695/'Daily Prices'!B1694-1</f>
        <v>7.5276349145534383E-3</v>
      </c>
      <c r="C1695" s="36">
        <f>'Daily Prices'!C1695/'Daily Prices'!C1694-1</f>
        <v>1.6427346652525543E-4</v>
      </c>
      <c r="D1695" s="36">
        <f>'Daily Prices'!D1695/'Daily Prices'!D1694-1</f>
        <v>3.7985072768302874E-3</v>
      </c>
      <c r="E1695" s="36">
        <f>Assumptions!$C$14*C1695+Assumptions!$C$15*B1695+Assumptions!$C$16*D1695</f>
        <v>3.4635520440252196E-3</v>
      </c>
    </row>
    <row r="1696" spans="1:5" x14ac:dyDescent="0.25">
      <c r="A1696" s="60">
        <f>'Daily Prices'!A1696</f>
        <v>44810</v>
      </c>
      <c r="B1696" s="69">
        <f>'Daily Prices'!B1696/'Daily Prices'!B1695-1</f>
        <v>-8.2689154605941617E-4</v>
      </c>
      <c r="C1696" s="69">
        <f>'Daily Prices'!C1696/'Daily Prices'!C1695-1</f>
        <v>-3.7403071130890364E-3</v>
      </c>
      <c r="D1696" s="69">
        <f>'Daily Prices'!D1696/'Daily Prices'!D1695-1</f>
        <v>3.7985072768238481E-3</v>
      </c>
      <c r="E1696" s="69">
        <f>Assumptions!$C$14*C1696+Assumptions!$C$15*B1696+Assumptions!$C$16*D1696</f>
        <v>-6.0463812600628527E-4</v>
      </c>
    </row>
    <row r="1697" spans="1:5" x14ac:dyDescent="0.25">
      <c r="A1697" s="63">
        <f>'Daily Prices'!A1697</f>
        <v>44813</v>
      </c>
      <c r="B1697" s="36">
        <f>'Daily Prices'!B1697/'Daily Prices'!B1696-1</f>
        <v>1.0070613387606286E-2</v>
      </c>
      <c r="C1697" s="36">
        <f>'Daily Prices'!C1697/'Daily Prices'!C1696-1</f>
        <v>3.2324790648823321E-3</v>
      </c>
      <c r="D1697" s="36">
        <f>'Daily Prices'!D1697/'Daily Prices'!D1696-1</f>
        <v>3.7985072768269568E-3</v>
      </c>
      <c r="E1697" s="36">
        <f>Assumptions!$C$14*C1697+Assumptions!$C$15*B1697+Assumptions!$C$16*D1697</f>
        <v>5.4537278252829065E-3</v>
      </c>
    </row>
    <row r="1698" spans="1:5" x14ac:dyDescent="0.25">
      <c r="A1698" s="60">
        <f>'Daily Prices'!A1698</f>
        <v>44816</v>
      </c>
      <c r="B1698" s="69">
        <f>'Daily Prices'!B1698/'Daily Prices'!B1697-1</f>
        <v>5.3850659122434141E-3</v>
      </c>
      <c r="C1698" s="69">
        <f>'Daily Prices'!C1698/'Daily Prices'!C1697-1</f>
        <v>3.7543467882970027E-3</v>
      </c>
      <c r="D1698" s="69">
        <f>'Daily Prices'!D1698/'Daily Prices'!D1697-1</f>
        <v>5.0823789912231021E-3</v>
      </c>
      <c r="E1698" s="69">
        <f>Assumptions!$C$14*C1698+Assumptions!$C$15*B1698+Assumptions!$C$16*D1698</f>
        <v>4.641972186358756E-3</v>
      </c>
    </row>
    <row r="1699" spans="1:5" x14ac:dyDescent="0.25">
      <c r="A1699" s="63">
        <f>'Daily Prices'!A1699</f>
        <v>44817</v>
      </c>
      <c r="B1699" s="36">
        <f>'Daily Prices'!B1699/'Daily Prices'!B1698-1</f>
        <v>7.5846130583099303E-3</v>
      </c>
      <c r="C1699" s="36">
        <f>'Daily Prices'!C1699/'Daily Prices'!C1698-1</f>
        <v>-1.05965676330525E-2</v>
      </c>
      <c r="D1699" s="36">
        <f>'Daily Prices'!D1699/'Daily Prices'!D1698-1</f>
        <v>5.0823789912195494E-3</v>
      </c>
      <c r="E1699" s="36">
        <f>Assumptions!$C$14*C1699+Assumptions!$C$15*B1699+Assumptions!$C$16*D1699</f>
        <v>-4.3852943836215691E-4</v>
      </c>
    </row>
    <row r="1700" spans="1:5" x14ac:dyDescent="0.25">
      <c r="A1700" s="60">
        <f>'Daily Prices'!A1700</f>
        <v>44818</v>
      </c>
      <c r="B1700" s="69">
        <f>'Daily Prices'!B1700/'Daily Prices'!B1699-1</f>
        <v>-3.6999505374512021E-3</v>
      </c>
      <c r="C1700" s="69">
        <f>'Daily Prices'!C1700/'Daily Prices'!C1699-1</f>
        <v>-6.1759980846110007E-4</v>
      </c>
      <c r="D1700" s="69">
        <f>'Daily Prices'!D1700/'Daily Prices'!D1699-1</f>
        <v>-1.4002291133182743E-3</v>
      </c>
      <c r="E1700" s="69">
        <f>Assumptions!$C$14*C1700+Assumptions!$C$15*B1700+Assumptions!$C$16*D1700</f>
        <v>-1.7770938186152828E-3</v>
      </c>
    </row>
    <row r="1701" spans="1:5" x14ac:dyDescent="0.25">
      <c r="A1701" s="63">
        <f>'Daily Prices'!A1701</f>
        <v>44819</v>
      </c>
      <c r="B1701" s="36">
        <f>'Daily Prices'!B1701/'Daily Prices'!B1700-1</f>
        <v>-6.8430941934615186E-3</v>
      </c>
      <c r="C1701" s="36">
        <f>'Daily Prices'!C1701/'Daily Prices'!C1700-1</f>
        <v>-4.4085829414497457E-3</v>
      </c>
      <c r="D1701" s="36">
        <f>'Daily Prices'!D1701/'Daily Prices'!D1700-1</f>
        <v>-1.635614360511406E-3</v>
      </c>
      <c r="E1701" s="36">
        <f>Assumptions!$C$14*C1701+Assumptions!$C$15*B1701+Assumptions!$C$16*D1701</f>
        <v>-4.3070457427717753E-3</v>
      </c>
    </row>
    <row r="1702" spans="1:5" x14ac:dyDescent="0.25">
      <c r="A1702" s="60">
        <f>'Daily Prices'!A1702</f>
        <v>44820</v>
      </c>
      <c r="B1702" s="69">
        <f>'Daily Prices'!B1702/'Daily Prices'!B1701-1</f>
        <v>-1.8240394727467746E-2</v>
      </c>
      <c r="C1702" s="69">
        <f>'Daily Prices'!C1702/'Daily Prices'!C1701-1</f>
        <v>-1.5934678632697707E-2</v>
      </c>
      <c r="D1702" s="69">
        <f>'Daily Prices'!D1702/'Daily Prices'!D1701-1</f>
        <v>-1.7224967966318894E-2</v>
      </c>
      <c r="E1702" s="69">
        <f>Assumptions!$C$14*C1702+Assumptions!$C$15*B1702+Assumptions!$C$16*D1702</f>
        <v>-1.7013480261215075E-2</v>
      </c>
    </row>
    <row r="1703" spans="1:5" x14ac:dyDescent="0.25">
      <c r="A1703" s="63">
        <f>'Daily Prices'!A1703</f>
        <v>44823</v>
      </c>
      <c r="B1703" s="36">
        <f>'Daily Prices'!B1703/'Daily Prices'!B1702-1</f>
        <v>5.1059817517746797E-3</v>
      </c>
      <c r="C1703" s="36">
        <f>'Daily Prices'!C1703/'Daily Prices'!C1702-1</f>
        <v>0</v>
      </c>
      <c r="D1703" s="36">
        <f>'Daily Prices'!D1703/'Daily Prices'!D1702-1</f>
        <v>3.6921394089530768E-3</v>
      </c>
      <c r="E1703" s="36">
        <f>Assumptions!$C$14*C1703+Assumptions!$C$15*B1703+Assumptions!$C$16*D1703</f>
        <v>2.6394363482183268E-3</v>
      </c>
    </row>
    <row r="1704" spans="1:5" x14ac:dyDescent="0.25">
      <c r="A1704" s="60">
        <f>'Daily Prices'!A1704</f>
        <v>44824</v>
      </c>
      <c r="B1704" s="69">
        <f>'Daily Prices'!B1704/'Daily Prices'!B1703-1</f>
        <v>9.7818391670243532E-3</v>
      </c>
      <c r="C1704" s="69">
        <f>'Daily Prices'!C1704/'Daily Prices'!C1703-1</f>
        <v>2.678959427033778E-4</v>
      </c>
      <c r="D1704" s="69">
        <f>'Daily Prices'!D1704/'Daily Prices'!D1703-1</f>
        <v>8.577677793438987E-3</v>
      </c>
      <c r="E1704" s="69">
        <f>Assumptions!$C$14*C1704+Assumptions!$C$15*B1704+Assumptions!$C$16*D1704</f>
        <v>5.6150134652203521E-3</v>
      </c>
    </row>
    <row r="1705" spans="1:5" x14ac:dyDescent="0.25">
      <c r="A1705" s="63">
        <f>'Daily Prices'!A1705</f>
        <v>44825</v>
      </c>
      <c r="B1705" s="36">
        <f>'Daily Prices'!B1705/'Daily Prices'!B1704-1</f>
        <v>-4.4032341734909775E-3</v>
      </c>
      <c r="C1705" s="36">
        <f>'Daily Prices'!C1705/'Daily Prices'!C1704-1</f>
        <v>7.7693130897225071E-3</v>
      </c>
      <c r="D1705" s="36">
        <f>'Daily Prices'!D1705/'Daily Prices'!D1704-1</f>
        <v>-5.790808304507733E-3</v>
      </c>
      <c r="E1705" s="36">
        <f>Assumptions!$C$14*C1705+Assumptions!$C$15*B1705+Assumptions!$C$16*D1705</f>
        <v>4.9512492489390018E-5</v>
      </c>
    </row>
    <row r="1706" spans="1:5" x14ac:dyDescent="0.25">
      <c r="A1706" s="60">
        <f>'Daily Prices'!A1706</f>
        <v>44826</v>
      </c>
      <c r="B1706" s="69">
        <f>'Daily Prices'!B1706/'Daily Prices'!B1705-1</f>
        <v>-5.6689918290226959E-3</v>
      </c>
      <c r="C1706" s="69">
        <f>'Daily Prices'!C1706/'Daily Prices'!C1705-1</f>
        <v>1.2337698124062602E-2</v>
      </c>
      <c r="D1706" s="69">
        <f>'Daily Prices'!D1706/'Daily Prices'!D1705-1</f>
        <v>-5.4720701501727032E-3</v>
      </c>
      <c r="E1706" s="69">
        <f>Assumptions!$C$14*C1706+Assumptions!$C$15*B1706+Assumptions!$C$16*D1706</f>
        <v>1.5927606558664221E-3</v>
      </c>
    </row>
    <row r="1707" spans="1:5" x14ac:dyDescent="0.25">
      <c r="A1707" s="63">
        <f>'Daily Prices'!A1707</f>
        <v>44827</v>
      </c>
      <c r="B1707" s="36">
        <f>'Daily Prices'!B1707/'Daily Prices'!B1706-1</f>
        <v>-1.7266658231804954E-2</v>
      </c>
      <c r="C1707" s="36">
        <f>'Daily Prices'!C1707/'Daily Prices'!C1706-1</f>
        <v>-1.4949709295818292E-2</v>
      </c>
      <c r="D1707" s="36">
        <f>'Daily Prices'!D1707/'Daily Prices'!D1706-1</f>
        <v>-1.7586670940969662E-2</v>
      </c>
      <c r="E1707" s="36">
        <f>Assumptions!$C$14*C1707+Assumptions!$C$15*B1707+Assumptions!$C$16*D1707</f>
        <v>-1.6435882470159702E-2</v>
      </c>
    </row>
    <row r="1708" spans="1:5" x14ac:dyDescent="0.25">
      <c r="A1708" s="60">
        <f>'Daily Prices'!A1708</f>
        <v>44830</v>
      </c>
      <c r="B1708" s="69">
        <f>'Daily Prices'!B1708/'Daily Prices'!B1707-1</f>
        <v>-1.6415107199927226E-2</v>
      </c>
      <c r="C1708" s="69">
        <f>'Daily Prices'!C1708/'Daily Prices'!C1707-1</f>
        <v>5.5420078586638777E-3</v>
      </c>
      <c r="D1708" s="69">
        <f>'Daily Prices'!D1708/'Daily Prices'!D1707-1</f>
        <v>-1.9178332229843886E-2</v>
      </c>
      <c r="E1708" s="69">
        <f>Assumptions!$C$14*C1708+Assumptions!$C$15*B1708+Assumptions!$C$16*D1708</f>
        <v>-8.4612286854657826E-3</v>
      </c>
    </row>
    <row r="1709" spans="1:5" x14ac:dyDescent="0.25">
      <c r="A1709" s="63">
        <f>'Daily Prices'!A1709</f>
        <v>44831</v>
      </c>
      <c r="B1709" s="36">
        <f>'Daily Prices'!B1709/'Daily Prices'!B1708-1</f>
        <v>-6.5972272046554981E-4</v>
      </c>
      <c r="C1709" s="36">
        <f>'Daily Prices'!C1709/'Daily Prices'!C1708-1</f>
        <v>-4.4418489391041538E-3</v>
      </c>
      <c r="D1709" s="36">
        <f>'Daily Prices'!D1709/'Daily Prices'!D1708-1</f>
        <v>-1.1569603719127075E-3</v>
      </c>
      <c r="E1709" s="36">
        <f>Assumptions!$C$14*C1709+Assumptions!$C$15*B1709+Assumptions!$C$16*D1709</f>
        <v>-2.321744503355139E-3</v>
      </c>
    </row>
    <row r="1710" spans="1:5" x14ac:dyDescent="0.25">
      <c r="A1710" s="60">
        <f>'Daily Prices'!A1710</f>
        <v>44832</v>
      </c>
      <c r="B1710" s="69">
        <f>'Daily Prices'!B1710/'Daily Prices'!B1709-1</f>
        <v>-8.9172144053882851E-3</v>
      </c>
      <c r="C1710" s="69">
        <f>'Daily Prices'!C1710/'Daily Prices'!C1709-1</f>
        <v>9.4184671799730779E-3</v>
      </c>
      <c r="D1710" s="69">
        <f>'Daily Prices'!D1710/'Daily Prices'!D1709-1</f>
        <v>-8.2074113654059255E-3</v>
      </c>
      <c r="E1710" s="69">
        <f>Assumptions!$C$14*C1710+Assumptions!$C$15*B1710+Assumptions!$C$16*D1710</f>
        <v>-1.3700008592490314E-3</v>
      </c>
    </row>
    <row r="1711" spans="1:5" x14ac:dyDescent="0.25">
      <c r="A1711" s="63">
        <f>'Daily Prices'!A1711</f>
        <v>44833</v>
      </c>
      <c r="B1711" s="36">
        <f>'Daily Prices'!B1711/'Daily Prices'!B1710-1</f>
        <v>-3.3273095931537489E-3</v>
      </c>
      <c r="C1711" s="36">
        <f>'Daily Prices'!C1711/'Daily Prices'!C1710-1</f>
        <v>1.4172940747538831E-3</v>
      </c>
      <c r="D1711" s="36">
        <f>'Daily Prices'!D1711/'Daily Prices'!D1710-1</f>
        <v>1.4080201322954622E-3</v>
      </c>
      <c r="E1711" s="36">
        <f>Assumptions!$C$14*C1711+Assumptions!$C$15*B1711+Assumptions!$C$16*D1711</f>
        <v>-8.8692083559327125E-6</v>
      </c>
    </row>
    <row r="1712" spans="1:5" x14ac:dyDescent="0.25">
      <c r="A1712" s="60">
        <f>'Daily Prices'!A1712</f>
        <v>44834</v>
      </c>
      <c r="B1712" s="69">
        <f>'Daily Prices'!B1712/'Daily Prices'!B1711-1</f>
        <v>1.8028022001788324E-2</v>
      </c>
      <c r="C1712" s="69">
        <f>'Daily Prices'!C1712/'Daily Prices'!C1711-1</f>
        <v>8.3066946340282222E-3</v>
      </c>
      <c r="D1712" s="69">
        <f>'Daily Prices'!D1712/'Daily Prices'!D1711-1</f>
        <v>1.2540216825764228E-2</v>
      </c>
      <c r="E1712" s="69">
        <f>Assumptions!$C$14*C1712+Assumptions!$C$15*B1712+Assumptions!$C$16*D1712</f>
        <v>1.2493149501877054E-2</v>
      </c>
    </row>
    <row r="1713" spans="1:5" x14ac:dyDescent="0.25">
      <c r="A1713" s="63">
        <f>'Daily Prices'!A1713</f>
        <v>44837</v>
      </c>
      <c r="B1713" s="36">
        <f>'Daily Prices'!B1713/'Daily Prices'!B1712-1</f>
        <v>-1.1111687689327576E-2</v>
      </c>
      <c r="C1713" s="36">
        <f>'Daily Prices'!C1713/'Daily Prices'!C1712-1</f>
        <v>1.9460750539779248E-4</v>
      </c>
      <c r="D1713" s="36">
        <f>'Daily Prices'!D1713/'Daily Prices'!D1712-1</f>
        <v>4.9969990309588486E-3</v>
      </c>
      <c r="E1713" s="36">
        <f>Assumptions!$C$14*C1713+Assumptions!$C$15*B1713+Assumptions!$C$16*D1713</f>
        <v>-1.7565635953515017E-3</v>
      </c>
    </row>
    <row r="1714" spans="1:5" x14ac:dyDescent="0.25">
      <c r="A1714" s="60">
        <f>'Daily Prices'!A1714</f>
        <v>44840</v>
      </c>
      <c r="B1714" s="69">
        <f>'Daily Prices'!B1714/'Daily Prices'!B1713-1</f>
        <v>2.523895112435004E-2</v>
      </c>
      <c r="C1714" s="69">
        <f>'Daily Prices'!C1714/'Daily Prices'!C1713-1</f>
        <v>3.5659956634777501E-2</v>
      </c>
      <c r="D1714" s="69">
        <f>'Daily Prices'!D1714/'Daily Prices'!D1713-1</f>
        <v>4.9969990309528534E-3</v>
      </c>
      <c r="E1714" s="69">
        <f>Assumptions!$C$14*C1714+Assumptions!$C$15*B1714+Assumptions!$C$16*D1714</f>
        <v>2.3334767700501871E-2</v>
      </c>
    </row>
    <row r="1715" spans="1:5" x14ac:dyDescent="0.25">
      <c r="A1715" s="63">
        <f>'Daily Prices'!A1715</f>
        <v>44844</v>
      </c>
      <c r="B1715" s="36">
        <f>'Daily Prices'!B1715/'Daily Prices'!B1714-1</f>
        <v>-3.9673938246816975E-3</v>
      </c>
      <c r="C1715" s="36">
        <f>'Daily Prices'!C1715/'Daily Prices'!C1714-1</f>
        <v>-1.9608455237301703E-2</v>
      </c>
      <c r="D1715" s="36">
        <f>'Daily Prices'!D1715/'Daily Prices'!D1714-1</f>
        <v>4.9969990309606249E-3</v>
      </c>
      <c r="E1715" s="36">
        <f>Assumptions!$C$14*C1715+Assumptions!$C$15*B1715+Assumptions!$C$16*D1715</f>
        <v>-7.534500533037003E-3</v>
      </c>
    </row>
    <row r="1716" spans="1:5" x14ac:dyDescent="0.25">
      <c r="A1716" s="60">
        <f>'Daily Prices'!A1716</f>
        <v>44845</v>
      </c>
      <c r="B1716" s="69">
        <f>'Daily Prices'!B1716/'Daily Prices'!B1715-1</f>
        <v>-1.4550333663211457E-2</v>
      </c>
      <c r="C1716" s="69">
        <f>'Daily Prices'!C1716/'Daily Prices'!C1715-1</f>
        <v>-9.7919015577697666E-3</v>
      </c>
      <c r="D1716" s="69">
        <f>'Daily Prices'!D1716/'Daily Prices'!D1715-1</f>
        <v>-6.3332471969271831E-3</v>
      </c>
      <c r="E1716" s="69">
        <f>Assumptions!$C$14*C1716+Assumptions!$C$15*B1716+Assumptions!$C$16*D1716</f>
        <v>-1.0181834881149498E-2</v>
      </c>
    </row>
    <row r="1717" spans="1:5" x14ac:dyDescent="0.25">
      <c r="A1717" s="63">
        <f>'Daily Prices'!A1717</f>
        <v>44847</v>
      </c>
      <c r="B1717" s="36">
        <f>'Daily Prices'!B1717/'Daily Prices'!B1716-1</f>
        <v>1.5400547217263583E-3</v>
      </c>
      <c r="C1717" s="36">
        <f>'Daily Prices'!C1717/'Daily Prices'!C1716-1</f>
        <v>-9.481514893756815E-3</v>
      </c>
      <c r="D1717" s="36">
        <f>'Daily Prices'!D1717/'Daily Prices'!D1716-1</f>
        <v>-6.3332471969249626E-3</v>
      </c>
      <c r="E1717" s="36">
        <f>Assumptions!$C$14*C1717+Assumptions!$C$15*B1717+Assumptions!$C$16*D1717</f>
        <v>-5.2305637000623073E-3</v>
      </c>
    </row>
    <row r="1718" spans="1:5" x14ac:dyDescent="0.25">
      <c r="A1718" s="60">
        <f>'Daily Prices'!A1718</f>
        <v>44848</v>
      </c>
      <c r="B1718" s="69">
        <f>'Daily Prices'!B1718/'Daily Prices'!B1717-1</f>
        <v>1.1961842449410121E-2</v>
      </c>
      <c r="C1718" s="69">
        <f>'Daily Prices'!C1718/'Daily Prices'!C1717-1</f>
        <v>2.5583222057565802E-3</v>
      </c>
      <c r="D1718" s="69">
        <f>'Daily Prices'!D1718/'Daily Prices'!D1717-1</f>
        <v>7.802104859312875E-3</v>
      </c>
      <c r="E1718" s="69">
        <f>Assumptions!$C$14*C1718+Assumptions!$C$15*B1718+Assumptions!$C$16*D1718</f>
        <v>6.9525130749195311E-3</v>
      </c>
    </row>
    <row r="1719" spans="1:5" x14ac:dyDescent="0.25">
      <c r="A1719" s="63">
        <f>'Daily Prices'!A1719</f>
        <v>44851</v>
      </c>
      <c r="B1719" s="36">
        <f>'Daily Prices'!B1719/'Daily Prices'!B1718-1</f>
        <v>8.4773869875969243E-3</v>
      </c>
      <c r="C1719" s="36">
        <f>'Daily Prices'!C1719/'Daily Prices'!C1718-1</f>
        <v>6.0829750293061036E-3</v>
      </c>
      <c r="D1719" s="36">
        <f>'Daily Prices'!D1719/'Daily Prices'!D1718-1</f>
        <v>7.8143790804434676E-3</v>
      </c>
      <c r="E1719" s="36">
        <f>Assumptions!$C$14*C1719+Assumptions!$C$15*B1719+Assumptions!$C$16*D1719</f>
        <v>7.320719832134559E-3</v>
      </c>
    </row>
    <row r="1720" spans="1:5" x14ac:dyDescent="0.25">
      <c r="A1720" s="60">
        <f>'Daily Prices'!A1720</f>
        <v>44852</v>
      </c>
      <c r="B1720" s="69">
        <f>'Daily Prices'!B1720/'Daily Prices'!B1719-1</f>
        <v>9.4095322489025079E-3</v>
      </c>
      <c r="C1720" s="69">
        <f>'Daily Prices'!C1720/'Daily Prices'!C1719-1</f>
        <v>-5.1452210647801033E-3</v>
      </c>
      <c r="D1720" s="69">
        <f>'Daily Prices'!D1720/'Daily Prices'!D1719-1</f>
        <v>1.3151907970983423E-2</v>
      </c>
      <c r="E1720" s="69">
        <f>Assumptions!$C$14*C1720+Assumptions!$C$15*B1720+Assumptions!$C$16*D1720</f>
        <v>4.710343640053738E-3</v>
      </c>
    </row>
    <row r="1721" spans="1:5" x14ac:dyDescent="0.25">
      <c r="A1721" s="63">
        <f>'Daily Prices'!A1721</f>
        <v>44853</v>
      </c>
      <c r="B1721" s="36">
        <f>'Daily Prices'!B1721/'Daily Prices'!B1720-1</f>
        <v>2.4862365715410117E-3</v>
      </c>
      <c r="C1721" s="36">
        <f>'Daily Prices'!C1721/'Daily Prices'!C1720-1</f>
        <v>-3.9907635103523242E-3</v>
      </c>
      <c r="D1721" s="36">
        <f>'Daily Prices'!D1721/'Daily Prices'!D1720-1</f>
        <v>-1.6845030800647365E-3</v>
      </c>
      <c r="E1721" s="36">
        <f>Assumptions!$C$14*C1721+Assumptions!$C$15*B1721+Assumptions!$C$16*D1721</f>
        <v>-1.3557853566980472E-3</v>
      </c>
    </row>
    <row r="1722" spans="1:5" x14ac:dyDescent="0.25">
      <c r="A1722" s="60">
        <f>'Daily Prices'!A1722</f>
        <v>44854</v>
      </c>
      <c r="B1722" s="69">
        <f>'Daily Prices'!B1722/'Daily Prices'!B1721-1</f>
        <v>1.6192615483834327E-3</v>
      </c>
      <c r="C1722" s="69">
        <f>'Daily Prices'!C1722/'Daily Prices'!C1721-1</f>
        <v>-1.23304598678875E-3</v>
      </c>
      <c r="D1722" s="69">
        <f>'Daily Prices'!D1722/'Daily Prices'!D1721-1</f>
        <v>3.8118049673139254E-3</v>
      </c>
      <c r="E1722" s="69">
        <f>Assumptions!$C$14*C1722+Assumptions!$C$15*B1722+Assumptions!$C$16*D1722</f>
        <v>1.1361015599937075E-3</v>
      </c>
    </row>
    <row r="1723" spans="1:5" x14ac:dyDescent="0.25">
      <c r="A1723" s="63">
        <f>'Daily Prices'!A1723</f>
        <v>44855</v>
      </c>
      <c r="B1723" s="36">
        <f>'Daily Prices'!B1723/'Daily Prices'!B1722-1</f>
        <v>1.7608934697455059E-3</v>
      </c>
      <c r="C1723" s="36">
        <f>'Daily Prices'!C1723/'Daily Prices'!C1722-1</f>
        <v>3.5971223021575849E-3</v>
      </c>
      <c r="D1723" s="36">
        <f>'Daily Prices'!D1723/'Daily Prices'!D1722-1</f>
        <v>3.3880878315477592E-3</v>
      </c>
      <c r="E1723" s="36">
        <f>Assumptions!$C$14*C1723+Assumptions!$C$15*B1723+Assumptions!$C$16*D1723</f>
        <v>2.9835433112510132E-3</v>
      </c>
    </row>
    <row r="1724" spans="1:5" x14ac:dyDescent="0.25">
      <c r="A1724" s="60">
        <f>'Daily Prices'!A1724</f>
        <v>44859</v>
      </c>
      <c r="B1724" s="69">
        <f>'Daily Prices'!B1724/'Daily Prices'!B1723-1</f>
        <v>3.9929418291049235E-3</v>
      </c>
      <c r="C1724" s="69">
        <f>'Daily Prices'!C1724/'Daily Prices'!C1723-1</f>
        <v>7.6654357868952694E-3</v>
      </c>
      <c r="D1724" s="69">
        <f>'Daily Prices'!D1724/'Daily Prices'!D1723-1</f>
        <v>1.3742542218626808E-2</v>
      </c>
      <c r="E1724" s="69">
        <f>Assumptions!$C$14*C1724+Assumptions!$C$15*B1724+Assumptions!$C$16*D1724</f>
        <v>8.3868195290776274E-3</v>
      </c>
    </row>
    <row r="1725" spans="1:5" x14ac:dyDescent="0.25">
      <c r="A1725" s="63">
        <f>'Daily Prices'!A1725</f>
        <v>44861</v>
      </c>
      <c r="B1725" s="36">
        <f>'Daily Prices'!B1725/'Daily Prices'!B1724-1</f>
        <v>3.5751737035965014E-3</v>
      </c>
      <c r="C1725" s="36">
        <f>'Daily Prices'!C1725/'Daily Prices'!C1724-1</f>
        <v>-8.3042352549911325E-4</v>
      </c>
      <c r="D1725" s="36">
        <f>'Daily Prices'!D1725/'Daily Prices'!D1724-1</f>
        <v>5.7182615287931782E-3</v>
      </c>
      <c r="E1725" s="36">
        <f>Assumptions!$C$14*C1725+Assumptions!$C$15*B1725+Assumptions!$C$16*D1725</f>
        <v>2.4558611595172585E-3</v>
      </c>
    </row>
    <row r="1726" spans="1:5" x14ac:dyDescent="0.25">
      <c r="A1726" s="60">
        <f>'Daily Prices'!A1726</f>
        <v>44862</v>
      </c>
      <c r="B1726" s="69">
        <f>'Daily Prices'!B1726/'Daily Prices'!B1725-1</f>
        <v>3.3972679947600337E-3</v>
      </c>
      <c r="C1726" s="69">
        <f>'Daily Prices'!C1726/'Daily Prices'!C1725-1</f>
        <v>-7.334969763684307E-3</v>
      </c>
      <c r="D1726" s="69">
        <f>'Daily Prices'!D1726/'Daily Prices'!D1725-1</f>
        <v>-1.173682727109715E-3</v>
      </c>
      <c r="E1726" s="69">
        <f>Assumptions!$C$14*C1726+Assumptions!$C$15*B1726+Assumptions!$C$16*D1726</f>
        <v>-2.2669123251786273E-3</v>
      </c>
    </row>
    <row r="1727" spans="1:5" x14ac:dyDescent="0.25">
      <c r="A1727" s="63">
        <f>'Daily Prices'!A1727</f>
        <v>44865</v>
      </c>
      <c r="B1727" s="36">
        <f>'Daily Prices'!B1727/'Daily Prices'!B1726-1</f>
        <v>1.3121113545147223E-2</v>
      </c>
      <c r="C1727" s="36">
        <f>'Daily Prices'!C1727/'Daily Prices'!C1726-1</f>
        <v>4.0860576050705255E-4</v>
      </c>
      <c r="D1727" s="36">
        <f>'Daily Prices'!D1727/'Daily Prices'!D1726-1</f>
        <v>9.5552390795790032E-3</v>
      </c>
      <c r="E1727" s="36">
        <f>Assumptions!$C$14*C1727+Assumptions!$C$15*B1727+Assumptions!$C$16*D1727</f>
        <v>6.9663480916206891E-3</v>
      </c>
    </row>
    <row r="1728" spans="1:5" x14ac:dyDescent="0.25">
      <c r="A1728" s="60">
        <f>'Daily Prices'!A1728</f>
        <v>44866</v>
      </c>
      <c r="B1728" s="69">
        <f>'Daily Prices'!B1728/'Daily Prices'!B1727-1</f>
        <v>6.1692351784685684E-3</v>
      </c>
      <c r="C1728" s="69">
        <f>'Daily Prices'!C1728/'Daily Prices'!C1727-1</f>
        <v>1.141124431842222E-3</v>
      </c>
      <c r="D1728" s="69">
        <f>'Daily Prices'!D1728/'Daily Prices'!D1727-1</f>
        <v>2.1182351224104945E-3</v>
      </c>
      <c r="E1728" s="69">
        <f>Assumptions!$C$14*C1728+Assumptions!$C$15*B1728+Assumptions!$C$16*D1728</f>
        <v>2.942690863000608E-3</v>
      </c>
    </row>
    <row r="1729" spans="1:5" x14ac:dyDescent="0.25">
      <c r="A1729" s="63">
        <f>'Daily Prices'!A1729</f>
        <v>44867</v>
      </c>
      <c r="B1729" s="36">
        <f>'Daily Prices'!B1729/'Daily Prices'!B1728-1</f>
        <v>-3.5218462942981921E-3</v>
      </c>
      <c r="C1729" s="36">
        <f>'Daily Prices'!C1729/'Daily Prices'!C1728-1</f>
        <v>3.9316267614295519E-3</v>
      </c>
      <c r="D1729" s="36">
        <f>'Daily Prices'!D1729/'Daily Prices'!D1728-1</f>
        <v>2.1182351224107165E-3</v>
      </c>
      <c r="E1729" s="36">
        <f>Assumptions!$C$14*C1729+Assumptions!$C$15*B1729+Assumptions!$C$16*D1729</f>
        <v>1.1515673530055784E-3</v>
      </c>
    </row>
    <row r="1730" spans="1:5" x14ac:dyDescent="0.25">
      <c r="A1730" s="60">
        <f>'Daily Prices'!A1730</f>
        <v>44868</v>
      </c>
      <c r="B1730" s="69">
        <f>'Daily Prices'!B1730/'Daily Prices'!B1729-1</f>
        <v>-1.1440563661202496E-3</v>
      </c>
      <c r="C1730" s="69">
        <f>'Daily Prices'!C1730/'Daily Prices'!C1729-1</f>
        <v>-1.2222781482345457E-2</v>
      </c>
      <c r="D1730" s="69">
        <f>'Daily Prices'!D1730/'Daily Prices'!D1729-1</f>
        <v>2.1182351224175999E-3</v>
      </c>
      <c r="E1730" s="69">
        <f>Assumptions!$C$14*C1730+Assumptions!$C$15*B1730+Assumptions!$C$16*D1730</f>
        <v>-4.5968589660489783E-3</v>
      </c>
    </row>
    <row r="1731" spans="1:5" x14ac:dyDescent="0.25">
      <c r="A1731" s="63">
        <f>'Daily Prices'!A1731</f>
        <v>44869</v>
      </c>
      <c r="B1731" s="36">
        <f>'Daily Prices'!B1731/'Daily Prices'!B1730-1</f>
        <v>1.8730559544850589E-3</v>
      </c>
      <c r="C1731" s="36">
        <f>'Daily Prices'!C1731/'Daily Prices'!C1730-1</f>
        <v>1.9300454243552867E-2</v>
      </c>
      <c r="D1731" s="36">
        <f>'Daily Prices'!D1731/'Daily Prices'!D1730-1</f>
        <v>2.118235122413159E-3</v>
      </c>
      <c r="E1731" s="36">
        <f>Assumptions!$C$14*C1731+Assumptions!$C$15*B1731+Assumptions!$C$16*D1731</f>
        <v>8.9175690204906129E-3</v>
      </c>
    </row>
    <row r="1732" spans="1:5" x14ac:dyDescent="0.25">
      <c r="A1732" s="60">
        <f>'Daily Prices'!A1732</f>
        <v>44872</v>
      </c>
      <c r="B1732" s="69">
        <f>'Daily Prices'!B1732/'Daily Prices'!B1731-1</f>
        <v>3.8521511603868408E-3</v>
      </c>
      <c r="C1732" s="69">
        <f>'Daily Prices'!C1732/'Daily Prices'!C1731-1</f>
        <v>3.9786385107687394E-4</v>
      </c>
      <c r="D1732" s="69">
        <f>'Daily Prices'!D1732/'Daily Prices'!D1731-1</f>
        <v>2.1182351224118268E-3</v>
      </c>
      <c r="E1732" s="69">
        <f>Assumptions!$C$14*C1732+Assumptions!$C$15*B1732+Assumptions!$C$16*D1732</f>
        <v>1.9502614252703498E-3</v>
      </c>
    </row>
    <row r="1733" spans="1:5" x14ac:dyDescent="0.25">
      <c r="A1733" s="63">
        <f>'Daily Prices'!A1733</f>
        <v>44875</v>
      </c>
      <c r="B1733" s="36">
        <f>'Daily Prices'!B1733/'Daily Prices'!B1732-1</f>
        <v>-9.3396845476394486E-3</v>
      </c>
      <c r="C1733" s="36">
        <f>'Daily Prices'!C1733/'Daily Prices'!C1732-1</f>
        <v>2.6027962794078485E-2</v>
      </c>
      <c r="D1733" s="36">
        <f>'Daily Prices'!D1733/'Daily Prices'!D1732-1</f>
        <v>2.118235122408052E-3</v>
      </c>
      <c r="E1733" s="36">
        <f>Assumptions!$C$14*C1733+Assumptions!$C$15*B1733+Assumptions!$C$16*D1733</f>
        <v>8.2447502900619748E-3</v>
      </c>
    </row>
    <row r="1734" spans="1:5" x14ac:dyDescent="0.25">
      <c r="A1734" s="60">
        <f>'Daily Prices'!A1734</f>
        <v>44876</v>
      </c>
      <c r="B1734" s="69">
        <f>'Daily Prices'!B1734/'Daily Prices'!B1733-1</f>
        <v>1.9489653329197942E-2</v>
      </c>
      <c r="C1734" s="69">
        <f>'Daily Prices'!C1734/'Daily Prices'!C1733-1</f>
        <v>4.5963715498675839E-3</v>
      </c>
      <c r="D1734" s="69">
        <f>'Daily Prices'!D1734/'Daily Prices'!D1733-1</f>
        <v>2.1182351224122709E-3</v>
      </c>
      <c r="E1734" s="69">
        <f>Assumptions!$C$14*C1734+Assumptions!$C$15*B1734+Assumptions!$C$16*D1734</f>
        <v>8.3209151554300975E-3</v>
      </c>
    </row>
    <row r="1735" spans="1:5" x14ac:dyDescent="0.25">
      <c r="A1735" s="63">
        <f>'Daily Prices'!A1735</f>
        <v>44879</v>
      </c>
      <c r="B1735" s="36">
        <f>'Daily Prices'!B1735/'Daily Prices'!B1734-1</f>
        <v>-2.7654323065411379E-3</v>
      </c>
      <c r="C1735" s="36">
        <f>'Daily Prices'!C1735/'Daily Prices'!C1734-1</f>
        <v>1.0816105800961928E-2</v>
      </c>
      <c r="D1735" s="36">
        <f>'Daily Prices'!D1735/'Daily Prices'!D1734-1</f>
        <v>-2.5448251856123871E-3</v>
      </c>
      <c r="E1735" s="36">
        <f>Assumptions!$C$14*C1735+Assumptions!$C$15*B1735+Assumptions!$C$16*D1735</f>
        <v>2.7333650727387141E-3</v>
      </c>
    </row>
    <row r="1736" spans="1:5" x14ac:dyDescent="0.25">
      <c r="A1736" s="60">
        <f>'Daily Prices'!A1736</f>
        <v>44880</v>
      </c>
      <c r="B1736" s="69">
        <f>'Daily Prices'!B1736/'Daily Prices'!B1735-1</f>
        <v>4.0380272993623123E-3</v>
      </c>
      <c r="C1736" s="69">
        <f>'Daily Prices'!C1736/'Daily Prices'!C1735-1</f>
        <v>1.0448616612797057E-3</v>
      </c>
      <c r="D1736" s="69">
        <f>'Daily Prices'!D1736/'Daily Prices'!D1735-1</f>
        <v>4.7649969879712817E-3</v>
      </c>
      <c r="E1736" s="69">
        <f>Assumptions!$C$14*C1736+Assumptions!$C$15*B1736+Assumptions!$C$16*D1736</f>
        <v>3.0588519507119606E-3</v>
      </c>
    </row>
    <row r="1737" spans="1:5" x14ac:dyDescent="0.25">
      <c r="A1737" s="63">
        <f>'Daily Prices'!A1737</f>
        <v>44881</v>
      </c>
      <c r="B1737" s="36">
        <f>'Daily Prices'!B1737/'Daily Prices'!B1736-1</f>
        <v>1.7411474700026464E-3</v>
      </c>
      <c r="C1737" s="36">
        <f>'Daily Prices'!C1737/'Daily Prices'!C1736-1</f>
        <v>7.4114582232431836E-3</v>
      </c>
      <c r="D1737" s="36">
        <f>'Daily Prices'!D1737/'Daily Prices'!D1736-1</f>
        <v>3.2677026076348703E-3</v>
      </c>
      <c r="E1737" s="36">
        <f>Assumptions!$C$14*C1737+Assumptions!$C$15*B1737+Assumptions!$C$16*D1737</f>
        <v>4.4672383125885281E-3</v>
      </c>
    </row>
    <row r="1738" spans="1:5" x14ac:dyDescent="0.25">
      <c r="A1738" s="60">
        <f>'Daily Prices'!A1738</f>
        <v>44882</v>
      </c>
      <c r="B1738" s="69">
        <f>'Daily Prices'!B1738/'Daily Prices'!B1737-1</f>
        <v>-3.7127674541374001E-3</v>
      </c>
      <c r="C1738" s="69">
        <f>'Daily Prices'!C1738/'Daily Prices'!C1737-1</f>
        <v>-5.8372108306182779E-3</v>
      </c>
      <c r="D1738" s="69">
        <f>'Daily Prices'!D1738/'Daily Prices'!D1737-1</f>
        <v>-2.6739213550652785E-3</v>
      </c>
      <c r="E1738" s="69">
        <f>Assumptions!$C$14*C1738+Assumptions!$C$15*B1738+Assumptions!$C$16*D1738</f>
        <v>-4.2508909750081153E-3</v>
      </c>
    </row>
    <row r="1739" spans="1:5" x14ac:dyDescent="0.25">
      <c r="A1739" s="63">
        <f>'Daily Prices'!A1739</f>
        <v>44883</v>
      </c>
      <c r="B1739" s="36">
        <f>'Daily Prices'!B1739/'Daily Prices'!B1738-1</f>
        <v>-1.4108364938963946E-3</v>
      </c>
      <c r="C1739" s="36">
        <f>'Daily Prices'!C1739/'Daily Prices'!C1738-1</f>
        <v>-4.4684964107223335E-3</v>
      </c>
      <c r="D1739" s="36">
        <f>'Daily Prices'!D1739/'Daily Prices'!D1738-1</f>
        <v>-3.8255269764081445E-3</v>
      </c>
      <c r="E1739" s="36">
        <f>Assumptions!$C$14*C1739+Assumptions!$C$15*B1739+Assumptions!$C$16*D1739</f>
        <v>-3.358307605380295E-3</v>
      </c>
    </row>
    <row r="1740" spans="1:5" x14ac:dyDescent="0.25">
      <c r="A1740" s="60">
        <f>'Daily Prices'!A1740</f>
        <v>44886</v>
      </c>
      <c r="B1740" s="69">
        <f>'Daily Prices'!B1740/'Daily Prices'!B1739-1</f>
        <v>-8.4108130128238701E-3</v>
      </c>
      <c r="C1740" s="69">
        <f>'Daily Prices'!C1740/'Daily Prices'!C1739-1</f>
        <v>-4.9961675315232101E-3</v>
      </c>
      <c r="D1740" s="69">
        <f>'Daily Prices'!D1740/'Daily Prices'!D1739-1</f>
        <v>-3.6607381787989723E-3</v>
      </c>
      <c r="E1740" s="69">
        <f>Assumptions!$C$14*C1740+Assumptions!$C$15*B1740+Assumptions!$C$16*D1740</f>
        <v>-5.6199323700961371E-3</v>
      </c>
    </row>
    <row r="1741" spans="1:5" x14ac:dyDescent="0.25">
      <c r="A1741" s="63">
        <f>'Daily Prices'!A1741</f>
        <v>44887</v>
      </c>
      <c r="B1741" s="36">
        <f>'Daily Prices'!B1741/'Daily Prices'!B1740-1</f>
        <v>4.4831256406918651E-3</v>
      </c>
      <c r="C1741" s="36">
        <f>'Daily Prices'!C1741/'Daily Prices'!C1740-1</f>
        <v>1.2726999634622427E-3</v>
      </c>
      <c r="D1741" s="36">
        <f>'Daily Prices'!D1741/'Daily Prices'!D1740-1</f>
        <v>5.3993042735971386E-3</v>
      </c>
      <c r="E1741" s="36">
        <f>Assumptions!$C$14*C1741+Assumptions!$C$15*B1741+Assumptions!$C$16*D1741</f>
        <v>3.4738089596715984E-3</v>
      </c>
    </row>
    <row r="1742" spans="1:5" x14ac:dyDescent="0.25">
      <c r="A1742" s="60">
        <f>'Daily Prices'!A1742</f>
        <v>44888</v>
      </c>
      <c r="B1742" s="69">
        <f>'Daily Prices'!B1742/'Daily Prices'!B1741-1</f>
        <v>1.4917217745140654E-3</v>
      </c>
      <c r="C1742" s="69">
        <f>'Daily Prices'!C1742/'Daily Prices'!C1741-1</f>
        <v>-8.7316236823919979E-4</v>
      </c>
      <c r="D1742" s="69">
        <f>'Daily Prices'!D1742/'Daily Prices'!D1741-1</f>
        <v>3.0951506616034852E-3</v>
      </c>
      <c r="E1742" s="69">
        <f>Assumptions!$C$14*C1742+Assumptions!$C$15*B1742+Assumptions!$C$16*D1742</f>
        <v>1.0267967835395852E-3</v>
      </c>
    </row>
    <row r="1743" spans="1:5" x14ac:dyDescent="0.25">
      <c r="A1743" s="63">
        <f>'Daily Prices'!A1743</f>
        <v>44889</v>
      </c>
      <c r="B1743" s="36">
        <f>'Daily Prices'!B1743/'Daily Prices'!B1742-1</f>
        <v>1.238973848076208E-2</v>
      </c>
      <c r="C1743" s="36">
        <f>'Daily Prices'!C1743/'Daily Prices'!C1742-1</f>
        <v>8.0701563984226787E-3</v>
      </c>
      <c r="D1743" s="36">
        <f>'Daily Prices'!D1743/'Daily Prices'!D1742-1</f>
        <v>1.0748509498177627E-2</v>
      </c>
      <c r="E1743" s="36">
        <f>Assumptions!$C$14*C1743+Assumptions!$C$15*B1743+Assumptions!$C$16*D1743</f>
        <v>1.0169536953050983E-2</v>
      </c>
    </row>
    <row r="1744" spans="1:5" x14ac:dyDescent="0.25">
      <c r="A1744" s="60">
        <f>'Daily Prices'!A1744</f>
        <v>44890</v>
      </c>
      <c r="B1744" s="69">
        <f>'Daily Prices'!B1744/'Daily Prices'!B1743-1</f>
        <v>3.3658419711501963E-4</v>
      </c>
      <c r="C1744" s="69">
        <f>'Daily Prices'!C1744/'Daily Prices'!C1743-1</f>
        <v>-2.1371655884971918E-3</v>
      </c>
      <c r="D1744" s="69">
        <f>'Daily Prices'!D1744/'Daily Prices'!D1743-1</f>
        <v>1.5466925218252658E-3</v>
      </c>
      <c r="E1744" s="69">
        <f>Assumptions!$C$14*C1744+Assumptions!$C$15*B1744+Assumptions!$C$16*D1744</f>
        <v>-2.8988321971679115E-4</v>
      </c>
    </row>
    <row r="1745" spans="1:5" x14ac:dyDescent="0.25">
      <c r="A1745" s="63">
        <f>'Daily Prices'!A1745</f>
        <v>44893</v>
      </c>
      <c r="B1745" s="36">
        <f>'Daily Prices'!B1745/'Daily Prices'!B1744-1</f>
        <v>3.3897521480523718E-3</v>
      </c>
      <c r="C1745" s="36">
        <f>'Daily Prices'!C1745/'Daily Prices'!C1744-1</f>
        <v>-3.6685644208641621E-3</v>
      </c>
      <c r="D1745" s="36">
        <f>'Daily Prices'!D1745/'Daily Prices'!D1744-1</f>
        <v>1.9679344318581649E-3</v>
      </c>
      <c r="E1745" s="36">
        <f>Assumptions!$C$14*C1745+Assumptions!$C$15*B1745+Assumptions!$C$16*D1745</f>
        <v>1.3988020562749593E-4</v>
      </c>
    </row>
    <row r="1746" spans="1:5" x14ac:dyDescent="0.25">
      <c r="A1746" s="60">
        <f>'Daily Prices'!A1746</f>
        <v>44894</v>
      </c>
      <c r="B1746" s="69">
        <f>'Daily Prices'!B1746/'Daily Prices'!B1745-1</f>
        <v>2.8324224699542988E-3</v>
      </c>
      <c r="C1746" s="69">
        <f>'Daily Prices'!C1746/'Daily Prices'!C1745-1</f>
        <v>3.2692594300518518E-3</v>
      </c>
      <c r="D1746" s="69">
        <f>'Daily Prices'!D1746/'Daily Prices'!D1745-1</f>
        <v>2.0616381416542762E-3</v>
      </c>
      <c r="E1746" s="69">
        <f>Assumptions!$C$14*C1746+Assumptions!$C$15*B1746+Assumptions!$C$16*D1746</f>
        <v>2.7759219555033134E-3</v>
      </c>
    </row>
    <row r="1747" spans="1:5" x14ac:dyDescent="0.25">
      <c r="A1747" s="63">
        <f>'Daily Prices'!A1747</f>
        <v>44895</v>
      </c>
      <c r="B1747" s="36">
        <f>'Daily Prices'!B1747/'Daily Prices'!B1746-1</f>
        <v>6.6655669329427347E-3</v>
      </c>
      <c r="C1747" s="36">
        <f>'Daily Prices'!C1747/'Daily Prices'!C1746-1</f>
        <v>-1.0121015269681788E-3</v>
      </c>
      <c r="D1747" s="36">
        <f>'Daily Prices'!D1747/'Daily Prices'!D1746-1</f>
        <v>5.6426019614532752E-3</v>
      </c>
      <c r="E1747" s="36">
        <f>Assumptions!$C$14*C1747+Assumptions!$C$15*B1747+Assumptions!$C$16*D1747</f>
        <v>3.2876100575315315E-3</v>
      </c>
    </row>
    <row r="1748" spans="1:5" x14ac:dyDescent="0.25">
      <c r="A1748" s="60">
        <f>'Daily Prices'!A1748</f>
        <v>44896</v>
      </c>
      <c r="B1748" s="69">
        <f>'Daily Prices'!B1748/'Daily Prices'!B1747-1</f>
        <v>2.9245804057549396E-3</v>
      </c>
      <c r="C1748" s="69">
        <f>'Daily Prices'!C1748/'Daily Prices'!C1747-1</f>
        <v>2.3494775622619146E-2</v>
      </c>
      <c r="D1748" s="69">
        <f>'Daily Prices'!D1748/'Daily Prices'!D1747-1</f>
        <v>-1.1333567499730357E-2</v>
      </c>
      <c r="E1748" s="69">
        <f>Assumptions!$C$14*C1748+Assumptions!$C$15*B1748+Assumptions!$C$16*D1748</f>
        <v>6.8752141208550345E-3</v>
      </c>
    </row>
    <row r="1749" spans="1:5" x14ac:dyDescent="0.25">
      <c r="A1749" s="63">
        <f>'Daily Prices'!A1749</f>
        <v>44900</v>
      </c>
      <c r="B1749" s="36">
        <f>'Daily Prices'!B1749/'Daily Prices'!B1748-1</f>
        <v>-7.1043020381552635E-3</v>
      </c>
      <c r="C1749" s="36">
        <f>'Daily Prices'!C1749/'Daily Prices'!C1748-1</f>
        <v>-5.8860968370314515E-3</v>
      </c>
      <c r="D1749" s="36">
        <f>'Daily Prices'!D1749/'Daily Prices'!D1748-1</f>
        <v>-1.1333567499731356E-2</v>
      </c>
      <c r="E1749" s="36">
        <f>Assumptions!$C$14*C1749+Assumptions!$C$15*B1749+Assumptions!$C$16*D1749</f>
        <v>-7.8857995961785655E-3</v>
      </c>
    </row>
    <row r="1750" spans="1:5" x14ac:dyDescent="0.25">
      <c r="A1750" s="60">
        <f>'Daily Prices'!A1750</f>
        <v>44902</v>
      </c>
      <c r="B1750" s="69">
        <f>'Daily Prices'!B1750/'Daily Prices'!B1749-1</f>
        <v>-6.7466013947728998E-3</v>
      </c>
      <c r="C1750" s="69">
        <f>'Daily Prices'!C1750/'Daily Prices'!C1749-1</f>
        <v>9.2976856370015071E-3</v>
      </c>
      <c r="D1750" s="69">
        <f>'Daily Prices'!D1750/'Daily Prices'!D1749-1</f>
        <v>-1.1333567499729469E-2</v>
      </c>
      <c r="E1750" s="69">
        <f>Assumptions!$C$14*C1750+Assumptions!$C$15*B1750+Assumptions!$C$16*D1750</f>
        <v>-1.7049764135501073E-3</v>
      </c>
    </row>
    <row r="1751" spans="1:5" x14ac:dyDescent="0.25">
      <c r="A1751" s="63">
        <f>'Daily Prices'!A1751</f>
        <v>44903</v>
      </c>
      <c r="B1751" s="36">
        <f>'Daily Prices'!B1751/'Daily Prices'!B1750-1</f>
        <v>2.5636637831858433E-3</v>
      </c>
      <c r="C1751" s="36">
        <f>'Daily Prices'!C1751/'Daily Prices'!C1750-1</f>
        <v>3.9789417004503225E-3</v>
      </c>
      <c r="D1751" s="36">
        <f>'Daily Prices'!D1751/'Daily Prices'!D1750-1</f>
        <v>-1.1333567499738795E-2</v>
      </c>
      <c r="E1751" s="36">
        <f>Assumptions!$C$14*C1751+Assumptions!$C$15*B1751+Assumptions!$C$16*D1751</f>
        <v>-1.0393944347857564E-3</v>
      </c>
    </row>
    <row r="1752" spans="1:5" x14ac:dyDescent="0.25">
      <c r="A1752" s="60">
        <f>'Daily Prices'!A1752</f>
        <v>44904</v>
      </c>
      <c r="B1752" s="69">
        <f>'Daily Prices'!B1752/'Daily Prices'!B1751-1</f>
        <v>-6.2171291729609113E-3</v>
      </c>
      <c r="C1752" s="69">
        <f>'Daily Prices'!C1752/'Daily Prices'!C1751-1</f>
        <v>4.9425631162292039E-3</v>
      </c>
      <c r="D1752" s="69">
        <f>'Daily Prices'!D1752/'Daily Prices'!D1751-1</f>
        <v>-1.1333567499729025E-2</v>
      </c>
      <c r="E1752" s="69">
        <f>Assumptions!$C$14*C1752+Assumptions!$C$15*B1752+Assumptions!$C$16*D1752</f>
        <v>-3.2881837553152991E-3</v>
      </c>
    </row>
    <row r="1753" spans="1:5" x14ac:dyDescent="0.25">
      <c r="A1753" s="63">
        <f>'Daily Prices'!A1753</f>
        <v>44907</v>
      </c>
      <c r="B1753" s="36">
        <f>'Daily Prices'!B1753/'Daily Prices'!B1752-1</f>
        <v>-8.2178558407963731E-4</v>
      </c>
      <c r="C1753" s="36">
        <f>'Daily Prices'!C1753/'Daily Prices'!C1752-1</f>
        <v>-2.2883234920287876E-3</v>
      </c>
      <c r="D1753" s="36">
        <f>'Daily Prices'!D1753/'Daily Prices'!D1752-1</f>
        <v>5.2835877363231143E-2</v>
      </c>
      <c r="E1753" s="36">
        <f>Assumptions!$C$14*C1753+Assumptions!$C$15*B1753+Assumptions!$C$16*D1753</f>
        <v>1.4688898136933935E-2</v>
      </c>
    </row>
    <row r="1754" spans="1:5" x14ac:dyDescent="0.25">
      <c r="A1754" s="60">
        <f>'Daily Prices'!A1754</f>
        <v>44908</v>
      </c>
      <c r="B1754" s="69">
        <f>'Daily Prices'!B1754/'Daily Prices'!B1753-1</f>
        <v>6.481994290411297E-3</v>
      </c>
      <c r="C1754" s="69">
        <f>'Daily Prices'!C1754/'Daily Prices'!C1753-1</f>
        <v>1.8765970031932477E-2</v>
      </c>
      <c r="D1754" s="69">
        <f>'Daily Prices'!D1754/'Daily Prices'!D1753-1</f>
        <v>6.2743291525577671E-3</v>
      </c>
      <c r="E1754" s="69">
        <f>Assumptions!$C$14*C1754+Assumptions!$C$15*B1754+Assumptions!$C$16*D1754</f>
        <v>1.1333285045663711E-2</v>
      </c>
    </row>
    <row r="1755" spans="1:5" x14ac:dyDescent="0.25">
      <c r="A1755" s="63">
        <f>'Daily Prices'!A1755</f>
        <v>44909</v>
      </c>
      <c r="B1755" s="36">
        <f>'Daily Prices'!B1755/'Daily Prices'!B1754-1</f>
        <v>2.3125278851428011E-3</v>
      </c>
      <c r="C1755" s="36">
        <f>'Daily Prices'!C1755/'Daily Prices'!C1754-1</f>
        <v>-8.7557898559927905E-3</v>
      </c>
      <c r="D1755" s="36">
        <f>'Daily Prices'!D1755/'Daily Prices'!D1754-1</f>
        <v>2.9260718507955197E-3</v>
      </c>
      <c r="E1755" s="36">
        <f>Assumptions!$C$14*C1755+Assumptions!$C$15*B1755+Assumptions!$C$16*D1755</f>
        <v>-1.9307360216156201E-3</v>
      </c>
    </row>
    <row r="1756" spans="1:5" x14ac:dyDescent="0.25">
      <c r="A1756" s="60">
        <f>'Daily Prices'!A1756</f>
        <v>44910</v>
      </c>
      <c r="B1756" s="69">
        <f>'Daily Prices'!B1756/'Daily Prices'!B1755-1</f>
        <v>-1.4022165065810333E-2</v>
      </c>
      <c r="C1756" s="69">
        <f>'Daily Prices'!C1756/'Daily Prices'!C1755-1</f>
        <v>-9.1329021774987362E-3</v>
      </c>
      <c r="D1756" s="69">
        <f>'Daily Prices'!D1756/'Daily Prices'!D1755-1</f>
        <v>-1.0438814508305083E-2</v>
      </c>
      <c r="E1756" s="69">
        <f>Assumptions!$C$14*C1756+Assumptions!$C$15*B1756+Assumptions!$C$16*D1756</f>
        <v>-1.099145474323412E-2</v>
      </c>
    </row>
    <row r="1757" spans="1:5" x14ac:dyDescent="0.25">
      <c r="A1757" s="63">
        <f>'Daily Prices'!A1757</f>
        <v>44911</v>
      </c>
      <c r="B1757" s="36">
        <f>'Daily Prices'!B1757/'Daily Prices'!B1756-1</f>
        <v>-7.463223937333674E-3</v>
      </c>
      <c r="C1757" s="36">
        <f>'Daily Prices'!C1757/'Daily Prices'!C1756-1</f>
        <v>3.906223838173517E-3</v>
      </c>
      <c r="D1757" s="36">
        <f>'Daily Prices'!D1757/'Daily Prices'!D1756-1</f>
        <v>-9.5875612943723265E-3</v>
      </c>
      <c r="E1757" s="36">
        <f>Assumptions!$C$14*C1757+Assumptions!$C$15*B1757+Assumptions!$C$16*D1757</f>
        <v>-3.5527460342423926E-3</v>
      </c>
    </row>
    <row r="1758" spans="1:5" x14ac:dyDescent="0.25">
      <c r="A1758" s="60">
        <f>'Daily Prices'!A1758</f>
        <v>44914</v>
      </c>
      <c r="B1758" s="69">
        <f>'Daily Prices'!B1758/'Daily Prices'!B1757-1</f>
        <v>7.6360730844482472E-3</v>
      </c>
      <c r="C1758" s="69">
        <f>'Daily Prices'!C1758/'Daily Prices'!C1757-1</f>
        <v>-2.9674782284283552E-3</v>
      </c>
      <c r="D1758" s="69">
        <f>'Daily Prices'!D1758/'Daily Prices'!D1757-1</f>
        <v>6.7035198880958102E-3</v>
      </c>
      <c r="E1758" s="69">
        <f>Assumptions!$C$14*C1758+Assumptions!$C$15*B1758+Assumptions!$C$16*D1758</f>
        <v>3.114886600391875E-3</v>
      </c>
    </row>
    <row r="1759" spans="1:5" x14ac:dyDescent="0.25">
      <c r="A1759" s="63">
        <f>'Daily Prices'!A1759</f>
        <v>44915</v>
      </c>
      <c r="B1759" s="36">
        <f>'Daily Prices'!B1759/'Daily Prices'!B1758-1</f>
        <v>-1.681061395306882E-3</v>
      </c>
      <c r="C1759" s="36">
        <f>'Daily Prices'!C1759/'Daily Prices'!C1758-1</f>
        <v>1.3021864756174173E-2</v>
      </c>
      <c r="D1759" s="36">
        <f>'Daily Prices'!D1759/'Daily Prices'!D1758-1</f>
        <v>-2.3314433247828559E-3</v>
      </c>
      <c r="E1759" s="36">
        <f>Assumptions!$C$14*C1759+Assumptions!$C$15*B1759+Assumptions!$C$16*D1759</f>
        <v>4.0049944864427476E-3</v>
      </c>
    </row>
    <row r="1760" spans="1:5" x14ac:dyDescent="0.25">
      <c r="A1760" s="60">
        <f>'Daily Prices'!A1760</f>
        <v>44916</v>
      </c>
      <c r="B1760" s="69">
        <f>'Daily Prices'!B1760/'Daily Prices'!B1759-1</f>
        <v>-1.0292162576137853E-2</v>
      </c>
      <c r="C1760" s="69">
        <f>'Daily Prices'!C1760/'Daily Prices'!C1759-1</f>
        <v>5.2949110181270687E-3</v>
      </c>
      <c r="D1760" s="69">
        <f>'Daily Prices'!D1760/'Daily Prices'!D1759-1</f>
        <v>-1.1437463249530322E-2</v>
      </c>
      <c r="E1760" s="69">
        <f>Assumptions!$C$14*C1760+Assumptions!$C$15*B1760+Assumptions!$C$16*D1760</f>
        <v>-4.4009233404496244E-3</v>
      </c>
    </row>
    <row r="1761" spans="1:5" x14ac:dyDescent="0.25">
      <c r="A1761" s="63">
        <f>'Daily Prices'!A1761</f>
        <v>44917</v>
      </c>
      <c r="B1761" s="36">
        <f>'Daily Prices'!B1761/'Daily Prices'!B1760-1</f>
        <v>-3.9467970060542701E-3</v>
      </c>
      <c r="C1761" s="36">
        <f>'Daily Prices'!C1761/'Daily Prices'!C1760-1</f>
        <v>-8.5489150640917222E-3</v>
      </c>
      <c r="D1761" s="36">
        <f>'Daily Prices'!D1761/'Daily Prices'!D1760-1</f>
        <v>-6.0649729876984804E-3</v>
      </c>
      <c r="E1761" s="36">
        <f>Assumptions!$C$14*C1761+Assumptions!$C$15*B1761+Assumptions!$C$16*D1761</f>
        <v>-6.4230970237625145E-3</v>
      </c>
    </row>
    <row r="1762" spans="1:5" x14ac:dyDescent="0.25">
      <c r="A1762" s="60">
        <f>'Daily Prices'!A1762</f>
        <v>44918</v>
      </c>
      <c r="B1762" s="69">
        <f>'Daily Prices'!B1762/'Daily Prices'!B1761-1</f>
        <v>-1.6126762438961384E-2</v>
      </c>
      <c r="C1762" s="69">
        <f>'Daily Prices'!C1762/'Daily Prices'!C1761-1</f>
        <v>0</v>
      </c>
      <c r="D1762" s="69">
        <f>'Daily Prices'!D1762/'Daily Prices'!D1761-1</f>
        <v>-1.7727776219058189E-2</v>
      </c>
      <c r="E1762" s="69">
        <f>Assumptions!$C$14*C1762+Assumptions!$C$15*B1762+Assumptions!$C$16*D1762</f>
        <v>-1.015636159740587E-2</v>
      </c>
    </row>
    <row r="1763" spans="1:5" x14ac:dyDescent="0.25">
      <c r="A1763" s="63">
        <f>'Daily Prices'!A1763</f>
        <v>44921</v>
      </c>
      <c r="B1763" s="36">
        <f>'Daily Prices'!B1763/'Daily Prices'!B1762-1</f>
        <v>1.2049904010825285E-2</v>
      </c>
      <c r="C1763" s="36">
        <f>'Daily Prices'!C1763/'Daily Prices'!C1762-1</f>
        <v>0</v>
      </c>
      <c r="D1763" s="36">
        <f>'Daily Prices'!D1763/'Daily Prices'!D1762-1</f>
        <v>1.6795394206765346E-2</v>
      </c>
      <c r="E1763" s="36">
        <f>Assumptions!$C$14*C1763+Assumptions!$C$15*B1763+Assumptions!$C$16*D1763</f>
        <v>8.653589465277188E-3</v>
      </c>
    </row>
    <row r="1764" spans="1:5" x14ac:dyDescent="0.25">
      <c r="A1764" s="60">
        <f>'Daily Prices'!A1764</f>
        <v>44922</v>
      </c>
      <c r="B1764" s="69">
        <f>'Daily Prices'!B1764/'Daily Prices'!B1763-1</f>
        <v>5.9605636258508454E-3</v>
      </c>
      <c r="C1764" s="69">
        <f>'Daily Prices'!C1764/'Daily Prices'!C1763-1</f>
        <v>0</v>
      </c>
      <c r="D1764" s="69">
        <f>'Daily Prices'!D1764/'Daily Prices'!D1763-1</f>
        <v>5.1116799776564914E-3</v>
      </c>
      <c r="E1764" s="69">
        <f>Assumptions!$C$14*C1764+Assumptions!$C$15*B1764+Assumptions!$C$16*D1764</f>
        <v>3.3216730810522012E-3</v>
      </c>
    </row>
    <row r="1765" spans="1:5" x14ac:dyDescent="0.25">
      <c r="A1765" s="63">
        <f>'Daily Prices'!A1765</f>
        <v>44923</v>
      </c>
      <c r="B1765" s="36">
        <f>'Daily Prices'!B1765/'Daily Prices'!B1764-1</f>
        <v>-2.8148241276548802E-4</v>
      </c>
      <c r="C1765" s="36">
        <f>'Daily Prices'!C1765/'Daily Prices'!C1764-1</f>
        <v>-8.6058272080347109E-4</v>
      </c>
      <c r="D1765" s="36">
        <f>'Daily Prices'!D1765/'Daily Prices'!D1764-1</f>
        <v>-1.4458979712994591E-4</v>
      </c>
      <c r="E1765" s="36">
        <f>Assumptions!$C$14*C1765+Assumptions!$C$15*B1765+Assumptions!$C$16*D1765</f>
        <v>-4.720547512900186E-4</v>
      </c>
    </row>
    <row r="1766" spans="1:5" x14ac:dyDescent="0.25">
      <c r="A1766" s="60">
        <f>'Daily Prices'!A1766</f>
        <v>44924</v>
      </c>
      <c r="B1766" s="69">
        <f>'Daily Prices'!B1766/'Daily Prices'!B1765-1</f>
        <v>3.6709731099577869E-3</v>
      </c>
      <c r="C1766" s="69">
        <f>'Daily Prices'!C1766/'Daily Prices'!C1765-1</f>
        <v>6.5459549095296943E-3</v>
      </c>
      <c r="D1766" s="69">
        <f>'Daily Prices'!D1766/'Daily Prices'!D1765-1</f>
        <v>6.1471668419768033E-3</v>
      </c>
      <c r="E1766" s="69">
        <f>Assumptions!$C$14*C1766+Assumptions!$C$15*B1766+Assumptions!$C$16*D1766</f>
        <v>5.5638239493922548E-3</v>
      </c>
    </row>
    <row r="1767" spans="1:5" x14ac:dyDescent="0.25">
      <c r="A1767" s="63">
        <f>'Daily Prices'!A1767</f>
        <v>44925</v>
      </c>
      <c r="B1767" s="36">
        <f>'Daily Prices'!B1767/'Daily Prices'!B1766-1</f>
        <v>-4.7950498152579124E-3</v>
      </c>
      <c r="C1767" s="36">
        <f>'Daily Prices'!C1767/'Daily Prices'!C1766-1</f>
        <v>0</v>
      </c>
      <c r="D1767" s="36">
        <f>'Daily Prices'!D1767/'Daily Prices'!D1766-1</f>
        <v>-4.5366403969759883E-3</v>
      </c>
      <c r="E1767" s="36">
        <f>Assumptions!$C$14*C1767+Assumptions!$C$15*B1767+Assumptions!$C$16*D1767</f>
        <v>-2.7995070636701704E-3</v>
      </c>
    </row>
    <row r="1768" spans="1:5" x14ac:dyDescent="0.25">
      <c r="A1768" s="60">
        <f>'Daily Prices'!A1768</f>
        <v>44928</v>
      </c>
      <c r="B1768" s="69">
        <f>'Daily Prices'!B1768/'Daily Prices'!B1767-1</f>
        <v>5.3755098968224502E-3</v>
      </c>
      <c r="C1768" s="69">
        <f>'Daily Prices'!C1768/'Daily Prices'!C1767-1</f>
        <v>0</v>
      </c>
      <c r="D1768" s="69">
        <f>'Daily Prices'!D1768/'Daily Prices'!D1767-1</f>
        <v>-2.2373594995825918E-2</v>
      </c>
      <c r="E1768" s="69">
        <f>Assumptions!$C$14*C1768+Assumptions!$C$15*B1768+Assumptions!$C$16*D1768</f>
        <v>-5.0994255297010403E-3</v>
      </c>
    </row>
    <row r="1769" spans="1:5" x14ac:dyDescent="0.25">
      <c r="A1769" s="63">
        <f>'Daily Prices'!A1769</f>
        <v>44929</v>
      </c>
      <c r="B1769" s="36">
        <f>'Daily Prices'!B1769/'Daily Prices'!B1768-1</f>
        <v>2.0666105478062136E-3</v>
      </c>
      <c r="C1769" s="36">
        <f>'Daily Prices'!C1769/'Daily Prices'!C1768-1</f>
        <v>1.617878528548955E-2</v>
      </c>
      <c r="D1769" s="36">
        <f>'Daily Prices'!D1769/'Daily Prices'!D1768-1</f>
        <v>-7.6648457501371503E-4</v>
      </c>
      <c r="E1769" s="36">
        <f>Assumptions!$C$14*C1769+Assumptions!$C$15*B1769+Assumptions!$C$16*D1769</f>
        <v>6.8615519060335698E-3</v>
      </c>
    </row>
    <row r="1770" spans="1:5" x14ac:dyDescent="0.25">
      <c r="A1770" s="60">
        <f>'Daily Prices'!A1770</f>
        <v>44932</v>
      </c>
      <c r="B1770" s="69">
        <f>'Daily Prices'!B1770/'Daily Prices'!B1769-1</f>
        <v>-2.2739998238006098E-2</v>
      </c>
      <c r="C1770" s="69">
        <f>'Daily Prices'!C1770/'Daily Prices'!C1769-1</f>
        <v>-1.6655939563862132E-3</v>
      </c>
      <c r="D1770" s="69">
        <f>'Daily Prices'!D1770/'Daily Prices'!D1769-1</f>
        <v>6.3717387032263373E-2</v>
      </c>
      <c r="E1770" s="69">
        <f>Assumptions!$C$14*C1770+Assumptions!$C$15*B1770+Assumptions!$C$16*D1770</f>
        <v>1.1626979055722695E-2</v>
      </c>
    </row>
    <row r="1771" spans="1:5" x14ac:dyDescent="0.25">
      <c r="A1771" s="63">
        <f>'Daily Prices'!A1771</f>
        <v>44935</v>
      </c>
      <c r="B1771" s="36">
        <f>'Daily Prices'!B1771/'Daily Prices'!B1770-1</f>
        <v>1.4139144716468266E-2</v>
      </c>
      <c r="C1771" s="36">
        <f>'Daily Prices'!C1771/'Daily Prices'!C1770-1</f>
        <v>1.259467923715607E-2</v>
      </c>
      <c r="D1771" s="36">
        <f>'Daily Prices'!D1771/'Daily Prices'!D1770-1</f>
        <v>-9.5237808315131733E-3</v>
      </c>
      <c r="E1771" s="36">
        <f>Assumptions!$C$14*C1771+Assumptions!$C$15*B1771+Assumptions!$C$16*D1771</f>
        <v>6.4224808603489565E-3</v>
      </c>
    </row>
    <row r="1772" spans="1:5" x14ac:dyDescent="0.25">
      <c r="A1772" s="60">
        <f>'Daily Prices'!A1772</f>
        <v>44937</v>
      </c>
      <c r="B1772" s="69">
        <f>'Daily Prices'!B1772/'Daily Prices'!B1771-1</f>
        <v>-1.056524148970539E-2</v>
      </c>
      <c r="C1772" s="69">
        <f>'Daily Prices'!C1772/'Daily Prices'!C1771-1</f>
        <v>-9.4722038706798184E-3</v>
      </c>
      <c r="D1772" s="69">
        <f>'Daily Prices'!D1772/'Daily Prices'!D1771-1</f>
        <v>-9.5237808315110639E-3</v>
      </c>
      <c r="E1772" s="69">
        <f>Assumptions!$C$14*C1772+Assumptions!$C$15*B1772+Assumptions!$C$16*D1772</f>
        <v>-9.8155882446368629E-3</v>
      </c>
    </row>
    <row r="1773" spans="1:5" x14ac:dyDescent="0.25">
      <c r="A1773" s="63">
        <f>'Daily Prices'!A1773</f>
        <v>44938</v>
      </c>
      <c r="B1773" s="36">
        <f>'Daily Prices'!B1773/'Daily Prices'!B1772-1</f>
        <v>-2.4535192286895269E-3</v>
      </c>
      <c r="C1773" s="36">
        <f>'Daily Prices'!C1773/'Daily Prices'!C1772-1</f>
        <v>-4.1656391031019702E-4</v>
      </c>
      <c r="D1773" s="36">
        <f>'Daily Prices'!D1773/'Daily Prices'!D1772-1</f>
        <v>-9.5237808315093986E-3</v>
      </c>
      <c r="E1773" s="36">
        <f>Assumptions!$C$14*C1773+Assumptions!$C$15*B1773+Assumptions!$C$16*D1773</f>
        <v>-3.7598155821837562E-3</v>
      </c>
    </row>
    <row r="1774" spans="1:5" x14ac:dyDescent="0.25">
      <c r="A1774" s="60">
        <f>'Daily Prices'!A1774</f>
        <v>44939</v>
      </c>
      <c r="B1774" s="69">
        <f>'Daily Prices'!B1774/'Daily Prices'!B1773-1</f>
        <v>5.0560366976699633E-3</v>
      </c>
      <c r="C1774" s="69">
        <f>'Daily Prices'!C1774/'Daily Prices'!C1773-1</f>
        <v>1.438784937923332E-2</v>
      </c>
      <c r="D1774" s="69">
        <f>'Daily Prices'!D1774/'Daily Prices'!D1773-1</f>
        <v>-9.5237808315147277E-3</v>
      </c>
      <c r="E1774" s="69">
        <f>Assumptions!$C$14*C1774+Assumptions!$C$15*B1774+Assumptions!$C$16*D1774</f>
        <v>4.4148165115398992E-3</v>
      </c>
    </row>
    <row r="1775" spans="1:5" x14ac:dyDescent="0.25">
      <c r="A1775" s="63">
        <f>'Daily Prices'!A1775</f>
        <v>44942</v>
      </c>
      <c r="B1775" s="36">
        <f>'Daily Prices'!B1775/'Daily Prices'!B1774-1</f>
        <v>-2.7913492566856712E-3</v>
      </c>
      <c r="C1775" s="36">
        <f>'Daily Prices'!C1775/'Daily Prices'!C1774-1</f>
        <v>9.9559000099156414E-3</v>
      </c>
      <c r="D1775" s="36">
        <f>'Daily Prices'!D1775/'Daily Prices'!D1774-1</f>
        <v>-2.5123277462605342E-3</v>
      </c>
      <c r="E1775" s="36">
        <f>Assumptions!$C$14*C1775+Assumptions!$C$15*B1775+Assumptions!$C$16*D1775</f>
        <v>2.3912569030823953E-3</v>
      </c>
    </row>
    <row r="1776" spans="1:5" x14ac:dyDescent="0.25">
      <c r="A1776" s="60">
        <f>'Daily Prices'!A1776</f>
        <v>44943</v>
      </c>
      <c r="B1776" s="69">
        <f>'Daily Prices'!B1776/'Daily Prices'!B1775-1</f>
        <v>9.3646561319902233E-3</v>
      </c>
      <c r="C1776" s="69">
        <f>'Daily Prices'!C1776/'Daily Prices'!C1775-1</f>
        <v>-2.8538890810199113E-3</v>
      </c>
      <c r="D1776" s="69">
        <f>'Daily Prices'!D1776/'Daily Prices'!D1775-1</f>
        <v>4.3726769143197508E-3</v>
      </c>
      <c r="E1776" s="69">
        <f>Assumptions!$C$14*C1776+Assumptions!$C$15*B1776+Assumptions!$C$16*D1776</f>
        <v>2.9796442814850272E-3</v>
      </c>
    </row>
    <row r="1777" spans="1:5" x14ac:dyDescent="0.25">
      <c r="A1777" s="63">
        <f>'Daily Prices'!A1777</f>
        <v>44944</v>
      </c>
      <c r="B1777" s="36">
        <f>'Daily Prices'!B1777/'Daily Prices'!B1776-1</f>
        <v>6.4300613363421633E-3</v>
      </c>
      <c r="C1777" s="36">
        <f>'Daily Prices'!C1777/'Daily Prices'!C1776-1</f>
        <v>2.3072880822474495E-3</v>
      </c>
      <c r="D1777" s="36">
        <f>'Daily Prices'!D1777/'Daily Prices'!D1776-1</f>
        <v>4.3463945212403043E-3</v>
      </c>
      <c r="E1777" s="36">
        <f>Assumptions!$C$14*C1777+Assumptions!$C$15*B1777+Assumptions!$C$16*D1777</f>
        <v>4.1558519901737203E-3</v>
      </c>
    </row>
    <row r="1778" spans="1:5" x14ac:dyDescent="0.25">
      <c r="A1778" s="60">
        <f>'Daily Prices'!A1778</f>
        <v>44945</v>
      </c>
      <c r="B1778" s="69">
        <f>'Daily Prices'!B1778/'Daily Prices'!B1777-1</f>
        <v>-3.0683549744829897E-3</v>
      </c>
      <c r="C1778" s="69">
        <f>'Daily Prices'!C1778/'Daily Prices'!C1777-1</f>
        <v>-3.6071567400921545E-3</v>
      </c>
      <c r="D1778" s="69">
        <f>'Daily Prices'!D1778/'Daily Prices'!D1777-1</f>
        <v>4.40854199096119E-4</v>
      </c>
      <c r="E1778" s="69">
        <f>Assumptions!$C$14*C1778+Assumptions!$C$15*B1778+Assumptions!$C$16*D1778</f>
        <v>-2.2311129286529232E-3</v>
      </c>
    </row>
    <row r="1779" spans="1:5" x14ac:dyDescent="0.25">
      <c r="A1779" s="63">
        <f>'Daily Prices'!A1779</f>
        <v>44946</v>
      </c>
      <c r="B1779" s="36">
        <f>'Daily Prices'!B1779/'Daily Prices'!B1778-1</f>
        <v>-3.8886970958667E-3</v>
      </c>
      <c r="C1779" s="36">
        <f>'Daily Prices'!C1779/'Daily Prices'!C1778-1</f>
        <v>5.6723422161297776E-4</v>
      </c>
      <c r="D1779" s="36">
        <f>'Daily Prices'!D1779/'Daily Prices'!D1778-1</f>
        <v>-9.1737385909140823E-4</v>
      </c>
      <c r="E1779" s="36">
        <f>Assumptions!$C$14*C1779+Assumptions!$C$15*B1779+Assumptions!$C$16*D1779</f>
        <v>-1.2149275978422412E-3</v>
      </c>
    </row>
    <row r="1780" spans="1:5" x14ac:dyDescent="0.25">
      <c r="A1780" s="60">
        <f>'Daily Prices'!A1780</f>
        <v>44949</v>
      </c>
      <c r="B1780" s="69">
        <f>'Daily Prices'!B1780/'Daily Prices'!B1779-1</f>
        <v>5.2769821798341887E-3</v>
      </c>
      <c r="C1780" s="69">
        <f>'Daily Prices'!C1780/'Daily Prices'!C1779-1</f>
        <v>-1.2039601441882208E-4</v>
      </c>
      <c r="D1780" s="69">
        <f>'Daily Prices'!D1780/'Daily Prices'!D1779-1</f>
        <v>5.5878869238794593E-3</v>
      </c>
      <c r="E1780" s="69">
        <f>Assumptions!$C$14*C1780+Assumptions!$C$15*B1780+Assumptions!$C$16*D1780</f>
        <v>3.2113023253465653E-3</v>
      </c>
    </row>
    <row r="1781" spans="1:5" x14ac:dyDescent="0.25">
      <c r="A1781" s="63">
        <f>'Daily Prices'!A1781</f>
        <v>44950</v>
      </c>
      <c r="B1781" s="36">
        <f>'Daily Prices'!B1781/'Daily Prices'!B1780-1</f>
        <v>6.0845067094494887E-4</v>
      </c>
      <c r="C1781" s="36">
        <f>'Daily Prices'!C1781/'Daily Prices'!C1780-1</f>
        <v>4.8200750866618236E-3</v>
      </c>
      <c r="D1781" s="36">
        <f>'Daily Prices'!D1781/'Daily Prices'!D1780-1</f>
        <v>-3.1213340872171536E-3</v>
      </c>
      <c r="E1781" s="36">
        <f>Assumptions!$C$14*C1781+Assumptions!$C$15*B1781+Assumptions!$C$16*D1781</f>
        <v>1.174165009783068E-3</v>
      </c>
    </row>
    <row r="1782" spans="1:5" x14ac:dyDescent="0.25">
      <c r="A1782" s="60">
        <f>'Daily Prices'!A1782</f>
        <v>44951</v>
      </c>
      <c r="B1782" s="69">
        <f>'Daily Prices'!B1782/'Daily Prices'!B1781-1</f>
        <v>-1.2687862575077369E-2</v>
      </c>
      <c r="C1782" s="69">
        <f>'Daily Prices'!C1782/'Daily Prices'!C1781-1</f>
        <v>3.8499671576162076E-3</v>
      </c>
      <c r="D1782" s="69">
        <f>'Daily Prices'!D1782/'Daily Prices'!D1781-1</f>
        <v>-1.4817161412022162E-2</v>
      </c>
      <c r="E1782" s="69">
        <f>Assumptions!$C$14*C1782+Assumptions!$C$15*B1782+Assumptions!$C$16*D1782</f>
        <v>-6.7115203330833755E-3</v>
      </c>
    </row>
    <row r="1783" spans="1:5" x14ac:dyDescent="0.25">
      <c r="A1783" s="63">
        <f>'Daily Prices'!A1783</f>
        <v>44953</v>
      </c>
      <c r="B1783" s="36">
        <f>'Daily Prices'!B1783/'Daily Prices'!B1782-1</f>
        <v>-1.4519709805122627E-2</v>
      </c>
      <c r="C1783" s="36">
        <f>'Daily Prices'!C1783/'Daily Prices'!C1782-1</f>
        <v>-3.1581808420679813E-3</v>
      </c>
      <c r="D1783" s="36">
        <f>'Daily Prices'!D1783/'Daily Prices'!D1782-1</f>
        <v>-1.6258835661766335E-2</v>
      </c>
      <c r="E1783" s="36">
        <f>Assumptions!$C$14*C1783+Assumptions!$C$15*B1783+Assumptions!$C$16*D1783</f>
        <v>-1.0496835976893881E-2</v>
      </c>
    </row>
    <row r="1784" spans="1:5" x14ac:dyDescent="0.25">
      <c r="A1784" s="60">
        <f>'Daily Prices'!A1784</f>
        <v>44956</v>
      </c>
      <c r="B1784" s="69">
        <f>'Daily Prices'!B1784/'Daily Prices'!B1783-1</f>
        <v>2.8570272825796383E-3</v>
      </c>
      <c r="C1784" s="69">
        <f>'Daily Prices'!C1784/'Daily Prices'!C1783-1</f>
        <v>5.2147387723766592E-4</v>
      </c>
      <c r="D1784" s="69">
        <f>'Daily Prices'!D1784/'Daily Prices'!D1783-1</f>
        <v>4.6306537723750374E-4</v>
      </c>
      <c r="E1784" s="69">
        <f>Assumptions!$C$14*C1784+Assumptions!$C$15*B1784+Assumptions!$C$16*D1784</f>
        <v>1.2046173488402089E-3</v>
      </c>
    </row>
    <row r="1785" spans="1:5" x14ac:dyDescent="0.25">
      <c r="A1785" s="63">
        <f>'Daily Prices'!A1785</f>
        <v>44957</v>
      </c>
      <c r="B1785" s="36">
        <f>'Daily Prices'!B1785/'Daily Prices'!B1784-1</f>
        <v>8.3175897443399371E-4</v>
      </c>
      <c r="C1785" s="36">
        <f>'Daily Prices'!C1785/'Daily Prices'!C1784-1</f>
        <v>2.4709618485563301E-3</v>
      </c>
      <c r="D1785" s="36">
        <f>'Daily Prices'!D1785/'Daily Prices'!D1784-1</f>
        <v>8.1811603948012124E-3</v>
      </c>
      <c r="E1785" s="36">
        <f>Assumptions!$C$14*C1785+Assumptions!$C$15*B1785+Assumptions!$C$16*D1785</f>
        <v>3.6922605501930939E-3</v>
      </c>
    </row>
    <row r="1786" spans="1:5" x14ac:dyDescent="0.25">
      <c r="A1786" s="60">
        <f>'Daily Prices'!A1786</f>
        <v>44958</v>
      </c>
      <c r="B1786" s="69">
        <f>'Daily Prices'!B1786/'Daily Prices'!B1785-1</f>
        <v>2.6562597082446793E-3</v>
      </c>
      <c r="C1786" s="69">
        <f>'Daily Prices'!C1786/'Daily Prices'!C1785-1</f>
        <v>4.1311117471447556E-3</v>
      </c>
      <c r="D1786" s="69">
        <f>'Daily Prices'!D1786/'Daily Prices'!D1785-1</f>
        <v>2.0644549902657072E-2</v>
      </c>
      <c r="E1786" s="69">
        <f>Assumptions!$C$14*C1786+Assumptions!$C$15*B1786+Assumptions!$C$16*D1786</f>
        <v>8.6426875821284284E-3</v>
      </c>
    </row>
    <row r="1787" spans="1:5" x14ac:dyDescent="0.25">
      <c r="A1787" s="63">
        <f>'Daily Prices'!A1787</f>
        <v>44959</v>
      </c>
      <c r="B1787" s="36">
        <f>'Daily Prices'!B1787/'Daily Prices'!B1786-1</f>
        <v>3.754265754316588E-3</v>
      </c>
      <c r="C1787" s="36">
        <f>'Daily Prices'!C1787/'Daily Prices'!C1786-1</f>
        <v>-1.4317097918619126E-3</v>
      </c>
      <c r="D1787" s="36">
        <f>'Daily Prices'!D1787/'Daily Prices'!D1786-1</f>
        <v>-2.7192197537516116E-2</v>
      </c>
      <c r="E1787" s="36">
        <f>Assumptions!$C$14*C1787+Assumptions!$C$15*B1787+Assumptions!$C$16*D1787</f>
        <v>-7.6040634517046237E-3</v>
      </c>
    </row>
    <row r="1788" spans="1:5" x14ac:dyDescent="0.25">
      <c r="A1788" s="60">
        <f>'Daily Prices'!A1788</f>
        <v>44960</v>
      </c>
      <c r="B1788" s="69">
        <f>'Daily Prices'!B1788/'Daily Prices'!B1787-1</f>
        <v>1.5177807470570182E-2</v>
      </c>
      <c r="C1788" s="69">
        <f>'Daily Prices'!C1788/'Daily Prices'!C1787-1</f>
        <v>-2.1228282980454427E-2</v>
      </c>
      <c r="D1788" s="69">
        <f>'Daily Prices'!D1788/'Daily Prices'!D1787-1</f>
        <v>-7.1541488293733746E-3</v>
      </c>
      <c r="E1788" s="69">
        <f>Assumptions!$C$14*C1788+Assumptions!$C$15*B1788+Assumptions!$C$16*D1788</f>
        <v>-6.0842155998227284E-3</v>
      </c>
    </row>
    <row r="1789" spans="1:5" x14ac:dyDescent="0.25">
      <c r="A1789" s="63">
        <f>'Daily Prices'!A1789</f>
        <v>44963</v>
      </c>
      <c r="B1789" s="36">
        <f>'Daily Prices'!B1789/'Daily Prices'!B1788-1</f>
        <v>-5.5057470281982823E-3</v>
      </c>
      <c r="C1789" s="36">
        <f>'Daily Prices'!C1789/'Daily Prices'!C1788-1</f>
        <v>5.0604454329519211E-3</v>
      </c>
      <c r="D1789" s="36">
        <f>'Daily Prices'!D1789/'Daily Prices'!D1788-1</f>
        <v>4.1446156381443888E-3</v>
      </c>
      <c r="E1789" s="36">
        <f>Assumptions!$C$14*C1789+Assumptions!$C$15*B1789+Assumptions!$C$16*D1789</f>
        <v>1.6158387561646004E-3</v>
      </c>
    </row>
    <row r="1790" spans="1:5" x14ac:dyDescent="0.25">
      <c r="A1790" s="60">
        <f>'Daily Prices'!A1790</f>
        <v>44965</v>
      </c>
      <c r="B1790" s="69">
        <f>'Daily Prices'!B1790/'Daily Prices'!B1789-1</f>
        <v>2.5929274181952788E-3</v>
      </c>
      <c r="C1790" s="69">
        <f>'Daily Prices'!C1790/'Daily Prices'!C1789-1</f>
        <v>-2.5072995022461519E-3</v>
      </c>
      <c r="D1790" s="69">
        <f>'Daily Prices'!D1790/'Daily Prices'!D1789-1</f>
        <v>4.1446156381530486E-3</v>
      </c>
      <c r="E1790" s="69">
        <f>Assumptions!$C$14*C1790+Assumptions!$C$15*B1790+Assumptions!$C$16*D1790</f>
        <v>1.0183431160060374E-3</v>
      </c>
    </row>
    <row r="1791" spans="1:5" x14ac:dyDescent="0.25">
      <c r="A1791" s="63">
        <f>'Daily Prices'!A1791</f>
        <v>44970</v>
      </c>
      <c r="B1791" s="36">
        <f>'Daily Prices'!B1791/'Daily Prices'!B1790-1</f>
        <v>-3.8235329510405425E-3</v>
      </c>
      <c r="C1791" s="36">
        <f>'Daily Prices'!C1791/'Daily Prices'!C1790-1</f>
        <v>-8.9819864026030594E-3</v>
      </c>
      <c r="D1791" s="36">
        <f>'Daily Prices'!D1791/'Daily Prices'!D1790-1</f>
        <v>4.1446156381457211E-3</v>
      </c>
      <c r="E1791" s="36">
        <f>Assumptions!$C$14*C1791+Assumptions!$C$15*B1791+Assumptions!$C$16*D1791</f>
        <v>-3.4964697549096702E-3</v>
      </c>
    </row>
    <row r="1792" spans="1:5" x14ac:dyDescent="0.25">
      <c r="A1792" s="60">
        <f>'Daily Prices'!A1792</f>
        <v>44971</v>
      </c>
      <c r="B1792" s="69">
        <f>'Daily Prices'!B1792/'Daily Prices'!B1791-1</f>
        <v>9.9354909597326735E-3</v>
      </c>
      <c r="C1792" s="69">
        <f>'Daily Prices'!C1792/'Daily Prices'!C1791-1</f>
        <v>7.9918806514169827E-3</v>
      </c>
      <c r="D1792" s="69">
        <f>'Daily Prices'!D1792/'Daily Prices'!D1791-1</f>
        <v>4.0741463478628503E-3</v>
      </c>
      <c r="E1792" s="69">
        <f>Assumptions!$C$14*C1792+Assumptions!$C$15*B1792+Assumptions!$C$16*D1792</f>
        <v>7.3996434528454495E-3</v>
      </c>
    </row>
    <row r="1793" spans="1:5" x14ac:dyDescent="0.25">
      <c r="A1793" s="63">
        <f>'Daily Prices'!A1793</f>
        <v>44972</v>
      </c>
      <c r="B1793" s="36">
        <f>'Daily Prices'!B1793/'Daily Prices'!B1792-1</f>
        <v>3.9787155186452594E-3</v>
      </c>
      <c r="C1793" s="36">
        <f>'Daily Prices'!C1793/'Daily Prices'!C1792-1</f>
        <v>-1.9665241979114678E-2</v>
      </c>
      <c r="D1793" s="36">
        <f>'Daily Prices'!D1793/'Daily Prices'!D1792-1</f>
        <v>5.9814912653894936E-3</v>
      </c>
      <c r="E1793" s="36">
        <f>Assumptions!$C$14*C1793+Assumptions!$C$15*B1793+Assumptions!$C$16*D1793</f>
        <v>-4.8780347564354462E-3</v>
      </c>
    </row>
    <row r="1794" spans="1:5" x14ac:dyDescent="0.25">
      <c r="A1794" s="60">
        <f>'Daily Prices'!A1794</f>
        <v>44973</v>
      </c>
      <c r="B1794" s="69">
        <f>'Daily Prices'!B1794/'Daily Prices'!B1793-1</f>
        <v>7.2492753580633007E-4</v>
      </c>
      <c r="C1794" s="69">
        <f>'Daily Prices'!C1794/'Daily Prices'!C1793-1</f>
        <v>-2.0674009801151527E-3</v>
      </c>
      <c r="D1794" s="69">
        <f>'Daily Prices'!D1794/'Daily Prices'!D1793-1</f>
        <v>6.7584679723622365E-3</v>
      </c>
      <c r="E1794" s="69">
        <f>Assumptions!$C$14*C1794+Assumptions!$C$15*B1794+Assumptions!$C$16*D1794</f>
        <v>1.4180582604045085E-3</v>
      </c>
    </row>
    <row r="1795" spans="1:5" x14ac:dyDescent="0.25">
      <c r="A1795" s="63">
        <f>'Daily Prices'!A1795</f>
        <v>44974</v>
      </c>
      <c r="B1795" s="36">
        <f>'Daily Prices'!B1795/'Daily Prices'!B1794-1</f>
        <v>-5.1686649159460307E-3</v>
      </c>
      <c r="C1795" s="36">
        <f>'Daily Prices'!C1795/'Daily Prices'!C1794-1</f>
        <v>3.5086325014557218E-3</v>
      </c>
      <c r="D1795" s="36">
        <f>'Daily Prices'!D1795/'Daily Prices'!D1794-1</f>
        <v>-6.3526899961459105E-3</v>
      </c>
      <c r="E1795" s="36">
        <f>Assumptions!$C$14*C1795+Assumptions!$C$15*B1795+Assumptions!$C$16*D1795</f>
        <v>-2.0529534730452936E-3</v>
      </c>
    </row>
    <row r="1796" spans="1:5" x14ac:dyDescent="0.25">
      <c r="A1796" s="60">
        <f>'Daily Prices'!A1796</f>
        <v>44977</v>
      </c>
      <c r="B1796" s="69">
        <f>'Daily Prices'!B1796/'Daily Prices'!B1795-1</f>
        <v>-5.0986376475613548E-3</v>
      </c>
      <c r="C1796" s="69">
        <f>'Daily Prices'!C1796/'Daily Prices'!C1795-1</f>
        <v>6.0005361892505604E-3</v>
      </c>
      <c r="D1796" s="69">
        <f>'Daily Prices'!D1796/'Daily Prices'!D1795-1</f>
        <v>-4.3306342265351239E-3</v>
      </c>
      <c r="E1796" s="69">
        <f>Assumptions!$C$14*C1796+Assumptions!$C$15*B1796+Assumptions!$C$16*D1796</f>
        <v>-4.2856708652871923E-4</v>
      </c>
    </row>
    <row r="1797" spans="1:5" x14ac:dyDescent="0.25">
      <c r="A1797" s="63">
        <f>'Daily Prices'!A1797</f>
        <v>44978</v>
      </c>
      <c r="B1797" s="36">
        <f>'Daily Prices'!B1797/'Daily Prices'!B1796-1</f>
        <v>-3.1009264223647026E-4</v>
      </c>
      <c r="C1797" s="36">
        <f>'Daily Prices'!C1797/'Daily Prices'!C1796-1</f>
        <v>-3.094858385373378E-3</v>
      </c>
      <c r="D1797" s="36">
        <f>'Daily Prices'!D1797/'Daily Prices'!D1796-1</f>
        <v>-7.2042938895522379E-4</v>
      </c>
      <c r="E1797" s="36">
        <f>Assumptions!$C$14*C1797+Assumptions!$C$15*B1797+Assumptions!$C$16*D1797</f>
        <v>-1.5470999635068597E-3</v>
      </c>
    </row>
    <row r="1798" spans="1:5" x14ac:dyDescent="0.25">
      <c r="A1798" s="60">
        <f>'Daily Prices'!A1798</f>
        <v>44979</v>
      </c>
      <c r="B1798" s="69">
        <f>'Daily Prices'!B1798/'Daily Prices'!B1797-1</f>
        <v>-1.5290891853867783E-2</v>
      </c>
      <c r="C1798" s="69">
        <f>'Daily Prices'!C1798/'Daily Prices'!C1797-1</f>
        <v>-1.1958245868167738E-3</v>
      </c>
      <c r="D1798" s="69">
        <f>'Daily Prices'!D1798/'Daily Prices'!D1797-1</f>
        <v>-1.2488561870291237E-2</v>
      </c>
      <c r="E1798" s="69">
        <f>Assumptions!$C$14*C1798+Assumptions!$C$15*B1798+Assumptions!$C$16*D1798</f>
        <v>-8.8121659519744145E-3</v>
      </c>
    </row>
    <row r="1799" spans="1:5" x14ac:dyDescent="0.25">
      <c r="A1799" s="63">
        <f>'Daily Prices'!A1799</f>
        <v>44980</v>
      </c>
      <c r="B1799" s="36">
        <f>'Daily Prices'!B1799/'Daily Prices'!B1798-1</f>
        <v>-2.32956810764684E-3</v>
      </c>
      <c r="C1799" s="36">
        <f>'Daily Prices'!C1799/'Daily Prices'!C1798-1</f>
        <v>-7.0291613009823006E-3</v>
      </c>
      <c r="D1799" s="36">
        <f>'Daily Prices'!D1799/'Daily Prices'!D1798-1</f>
        <v>-6.6399691456153764E-4</v>
      </c>
      <c r="E1799" s="36">
        <f>Assumptions!$C$14*C1799+Assumptions!$C$15*B1799+Assumptions!$C$16*D1799</f>
        <v>-3.7097340270554335E-3</v>
      </c>
    </row>
    <row r="1800" spans="1:5" x14ac:dyDescent="0.25">
      <c r="A1800" s="60">
        <f>'Daily Prices'!A1800</f>
        <v>44981</v>
      </c>
      <c r="B1800" s="69">
        <f>'Daily Prices'!B1800/'Daily Prices'!B1799-1</f>
        <v>-2.3801375033973837E-3</v>
      </c>
      <c r="C1800" s="69">
        <f>'Daily Prices'!C1800/'Daily Prices'!C1799-1</f>
        <v>-4.4568746274327165E-3</v>
      </c>
      <c r="D1800" s="69">
        <f>'Daily Prices'!D1800/'Daily Prices'!D1799-1</f>
        <v>-1.4404422976006526E-3</v>
      </c>
      <c r="E1800" s="69">
        <f>Assumptions!$C$14*C1800+Assumptions!$C$15*B1800+Assumptions!$C$16*D1800</f>
        <v>-2.9289237912724976E-3</v>
      </c>
    </row>
    <row r="1801" spans="1:5" x14ac:dyDescent="0.25">
      <c r="A1801" s="63">
        <f>'Daily Prices'!A1801</f>
        <v>44984</v>
      </c>
      <c r="B1801" s="36">
        <f>'Daily Prices'!B1801/'Daily Prices'!B1800-1</f>
        <v>-2.9527143597808392E-3</v>
      </c>
      <c r="C1801" s="36">
        <f>'Daily Prices'!C1801/'Daily Prices'!C1800-1</f>
        <v>7.6319385516598892E-4</v>
      </c>
      <c r="D1801" s="36">
        <f>'Daily Prices'!D1801/'Daily Prices'!D1800-1</f>
        <v>-1.5741097838122275E-3</v>
      </c>
      <c r="E1801" s="36">
        <f>Assumptions!$C$14*C1801+Assumptions!$C$15*B1801+Assumptions!$C$16*D1801</f>
        <v>-1.0527697010115243E-3</v>
      </c>
    </row>
    <row r="1802" spans="1:5" x14ac:dyDescent="0.25">
      <c r="A1802" s="60">
        <f>'Daily Prices'!A1802</f>
        <v>44985</v>
      </c>
      <c r="B1802" s="69">
        <f>'Daily Prices'!B1802/'Daily Prices'!B1801-1</f>
        <v>-5.5024300726870257E-3</v>
      </c>
      <c r="C1802" s="69">
        <f>'Daily Prices'!C1802/'Daily Prices'!C1801-1</f>
        <v>2.4467406721508933E-3</v>
      </c>
      <c r="D1802" s="69">
        <f>'Daily Prices'!D1802/'Daily Prices'!D1801-1</f>
        <v>-5.5230437665783061E-3</v>
      </c>
      <c r="E1802" s="69">
        <f>Assumptions!$C$14*C1802+Assumptions!$C$15*B1802+Assumptions!$C$16*D1802</f>
        <v>-2.3289458829192419E-3</v>
      </c>
    </row>
    <row r="1803" spans="1:5" x14ac:dyDescent="0.25">
      <c r="A1803" s="63">
        <f>'Daily Prices'!A1803</f>
        <v>44986</v>
      </c>
      <c r="B1803" s="36">
        <f>'Daily Prices'!B1803/'Daily Prices'!B1802-1</f>
        <v>7.6143802156367624E-3</v>
      </c>
      <c r="C1803" s="36">
        <f>'Daily Prices'!C1803/'Daily Prices'!C1802-1</f>
        <v>5.9867812474938553E-3</v>
      </c>
      <c r="D1803" s="36">
        <f>'Daily Prices'!D1803/'Daily Prices'!D1802-1</f>
        <v>4.2197581636642001E-2</v>
      </c>
      <c r="E1803" s="36">
        <f>Assumptions!$C$14*C1803+Assumptions!$C$15*B1803+Assumptions!$C$16*D1803</f>
        <v>1.733830105468117E-2</v>
      </c>
    </row>
    <row r="1804" spans="1:5" x14ac:dyDescent="0.25">
      <c r="A1804" s="60">
        <f>'Daily Prices'!A1804</f>
        <v>44987</v>
      </c>
      <c r="B1804" s="69">
        <f>'Daily Prices'!B1804/'Daily Prices'!B1803-1</f>
        <v>-8.4450577232395574E-3</v>
      </c>
      <c r="C1804" s="69">
        <f>'Daily Prices'!C1804/'Daily Prices'!C1803-1</f>
        <v>-2.6337267210039261E-3</v>
      </c>
      <c r="D1804" s="69">
        <f>'Daily Prices'!D1804/'Daily Prices'!D1803-1</f>
        <v>-1.9361577397923657E-2</v>
      </c>
      <c r="E1804" s="69">
        <f>Assumptions!$C$14*C1804+Assumptions!$C$15*B1804+Assumptions!$C$16*D1804</f>
        <v>-9.3954812247505348E-3</v>
      </c>
    </row>
    <row r="1805" spans="1:5" x14ac:dyDescent="0.25">
      <c r="A1805" s="63">
        <f>'Daily Prices'!A1805</f>
        <v>44988</v>
      </c>
      <c r="B1805" s="36">
        <f>'Daily Prices'!B1805/'Daily Prices'!B1804-1</f>
        <v>1.5271259995230047E-2</v>
      </c>
      <c r="C1805" s="36">
        <f>'Daily Prices'!C1805/'Daily Prices'!C1804-1</f>
        <v>-5.8092085597030163E-3</v>
      </c>
      <c r="D1805" s="36">
        <f>'Daily Prices'!D1805/'Daily Prices'!D1804-1</f>
        <v>-5.1567747607560444E-3</v>
      </c>
      <c r="E1805" s="36">
        <f>Assumptions!$C$14*C1805+Assumptions!$C$15*B1805+Assumptions!$C$16*D1805</f>
        <v>7.106621464609943E-4</v>
      </c>
    </row>
    <row r="1806" spans="1:5" x14ac:dyDescent="0.25">
      <c r="A1806" s="60">
        <f>'Daily Prices'!A1806</f>
        <v>44993</v>
      </c>
      <c r="B1806" s="69">
        <f>'Daily Prices'!B1806/'Daily Prices'!B1805-1</f>
        <v>9.0140325105079189E-3</v>
      </c>
      <c r="C1806" s="69">
        <f>'Daily Prices'!C1806/'Daily Prices'!C1805-1</f>
        <v>-1.046819225573925E-2</v>
      </c>
      <c r="D1806" s="69">
        <f>'Daily Prices'!D1806/'Daily Prices'!D1805-1</f>
        <v>-6.2920118507971967E-3</v>
      </c>
      <c r="E1806" s="69">
        <f>Assumptions!$C$14*C1806+Assumptions!$C$15*B1806+Assumptions!$C$16*D1806</f>
        <v>-3.3706707043824839E-3</v>
      </c>
    </row>
    <row r="1807" spans="1:5" x14ac:dyDescent="0.25">
      <c r="A1807" s="63">
        <f>'Daily Prices'!A1807</f>
        <v>44995</v>
      </c>
      <c r="B1807" s="36">
        <f>'Daily Prices'!B1807/'Daily Prices'!B1806-1</f>
        <v>-2.0099393369367613E-2</v>
      </c>
      <c r="C1807" s="36">
        <f>'Daily Prices'!C1807/'Daily Prices'!C1806-1</f>
        <v>2.496576954898666E-2</v>
      </c>
      <c r="D1807" s="36">
        <f>'Daily Prices'!D1807/'Daily Prices'!D1806-1</f>
        <v>-6.2920118507963085E-3</v>
      </c>
      <c r="E1807" s="36">
        <f>Assumptions!$C$14*C1807+Assumptions!$C$15*B1807+Assumptions!$C$16*D1807</f>
        <v>2.0688862535454887E-3</v>
      </c>
    </row>
    <row r="1808" spans="1:5" x14ac:dyDescent="0.25">
      <c r="A1808" s="60">
        <f>'Daily Prices'!A1808</f>
        <v>44998</v>
      </c>
      <c r="B1808" s="69">
        <f>'Daily Prices'!B1808/'Daily Prices'!B1807-1</f>
        <v>-1.5173383401710594E-2</v>
      </c>
      <c r="C1808" s="69">
        <f>'Daily Prices'!C1808/'Daily Prices'!C1807-1</f>
        <v>3.1859941707496953E-2</v>
      </c>
      <c r="D1808" s="69">
        <f>'Daily Prices'!D1808/'Daily Prices'!D1807-1</f>
        <v>-6.2920118508016376E-3</v>
      </c>
      <c r="E1808" s="69">
        <f>Assumptions!$C$14*C1808+Assumptions!$C$15*B1808+Assumptions!$C$16*D1808</f>
        <v>6.3043581072451107E-3</v>
      </c>
    </row>
    <row r="1809" spans="1:5" x14ac:dyDescent="0.25">
      <c r="A1809" s="63">
        <f>'Daily Prices'!A1809</f>
        <v>44999</v>
      </c>
      <c r="B1809" s="36">
        <f>'Daily Prices'!B1809/'Daily Prices'!B1808-1</f>
        <v>-5.7979475547259574E-3</v>
      </c>
      <c r="C1809" s="36">
        <f>'Daily Prices'!C1809/'Daily Prices'!C1808-1</f>
        <v>-2.5134457370870056E-3</v>
      </c>
      <c r="D1809" s="36">
        <f>'Daily Prices'!D1809/'Daily Prices'!D1808-1</f>
        <v>-4.4730356322320031E-3</v>
      </c>
      <c r="E1809" s="36">
        <f>Assumptions!$C$14*C1809+Assumptions!$C$15*B1809+Assumptions!$C$16*D1809</f>
        <v>-4.08667325092219E-3</v>
      </c>
    </row>
    <row r="1810" spans="1:5" x14ac:dyDescent="0.25">
      <c r="A1810" s="60">
        <f>'Daily Prices'!A1810</f>
        <v>45000</v>
      </c>
      <c r="B1810" s="69">
        <f>'Daily Prices'!B1810/'Daily Prices'!B1809-1</f>
        <v>-5.9462671884150664E-3</v>
      </c>
      <c r="C1810" s="69">
        <f>'Daily Prices'!C1810/'Daily Prices'!C1809-1</f>
        <v>1.5241793950721894E-2</v>
      </c>
      <c r="D1810" s="69">
        <f>'Daily Prices'!D1810/'Daily Prices'!D1809-1</f>
        <v>-3.611123233042135E-3</v>
      </c>
      <c r="E1810" s="69">
        <f>Assumptions!$C$14*C1810+Assumptions!$C$15*B1810+Assumptions!$C$16*D1810</f>
        <v>3.2295004538515975E-3</v>
      </c>
    </row>
    <row r="1811" spans="1:5" x14ac:dyDescent="0.25">
      <c r="A1811" s="63">
        <f>'Daily Prices'!A1811</f>
        <v>45001</v>
      </c>
      <c r="B1811" s="36">
        <f>'Daily Prices'!B1811/'Daily Prices'!B1810-1</f>
        <v>1.3715361935091597E-3</v>
      </c>
      <c r="C1811" s="36">
        <f>'Daily Prices'!C1811/'Daily Prices'!C1810-1</f>
        <v>-2.4960028507836629E-3</v>
      </c>
      <c r="D1811" s="36">
        <f>'Daily Prices'!D1811/'Daily Prices'!D1810-1</f>
        <v>8.0856199775469761E-4</v>
      </c>
      <c r="E1811" s="36">
        <f>Assumptions!$C$14*C1811+Assumptions!$C$15*B1811+Assumptions!$C$16*D1811</f>
        <v>-3.4437168293430801E-4</v>
      </c>
    </row>
    <row r="1812" spans="1:5" x14ac:dyDescent="0.25">
      <c r="A1812" s="60">
        <f>'Daily Prices'!A1812</f>
        <v>45002</v>
      </c>
      <c r="B1812" s="69">
        <f>'Daily Prices'!B1812/'Daily Prices'!B1811-1</f>
        <v>6.160509858273322E-3</v>
      </c>
      <c r="C1812" s="69">
        <f>'Daily Prices'!C1812/'Daily Prices'!C1811-1</f>
        <v>1.8641609590118735E-2</v>
      </c>
      <c r="D1812" s="69">
        <f>'Daily Prices'!D1812/'Daily Prices'!D1811-1</f>
        <v>8.0277516656805936E-3</v>
      </c>
      <c r="E1812" s="69">
        <f>Assumptions!$C$14*C1812+Assumptions!$C$15*B1812+Assumptions!$C$16*D1812</f>
        <v>1.1713122293233669E-2</v>
      </c>
    </row>
    <row r="1813" spans="1:5" x14ac:dyDescent="0.25">
      <c r="A1813" s="63">
        <f>'Daily Prices'!A1813</f>
        <v>45005</v>
      </c>
      <c r="B1813" s="36">
        <f>'Daily Prices'!B1813/'Daily Prices'!B1812-1</f>
        <v>-6.2243597591995492E-3</v>
      </c>
      <c r="C1813" s="36">
        <f>'Daily Prices'!C1813/'Daily Prices'!C1812-1</f>
        <v>3.6427297047392226E-3</v>
      </c>
      <c r="D1813" s="36">
        <f>'Daily Prices'!D1813/'Daily Prices'!D1812-1</f>
        <v>-7.7559375918355711E-3</v>
      </c>
      <c r="E1813" s="36">
        <f>Assumptions!$C$14*C1813+Assumptions!$C$15*B1813+Assumptions!$C$16*D1813</f>
        <v>-2.7369973234148467E-3</v>
      </c>
    </row>
    <row r="1814" spans="1:5" x14ac:dyDescent="0.25">
      <c r="A1814" s="60">
        <f>'Daily Prices'!A1814</f>
        <v>45006</v>
      </c>
      <c r="B1814" s="69">
        <f>'Daily Prices'!B1814/'Daily Prices'!B1813-1</f>
        <v>7.7344806733421478E-3</v>
      </c>
      <c r="C1814" s="69">
        <f>'Daily Prices'!C1814/'Daily Prices'!C1813-1</f>
        <v>-7.4799321369654059E-3</v>
      </c>
      <c r="D1814" s="69">
        <f>'Daily Prices'!D1814/'Daily Prices'!D1813-1</f>
        <v>5.1358769274263416E-3</v>
      </c>
      <c r="E1814" s="69">
        <f>Assumptions!$C$14*C1814+Assumptions!$C$15*B1814+Assumptions!$C$16*D1814</f>
        <v>8.6913442544438407E-4</v>
      </c>
    </row>
    <row r="1815" spans="1:5" x14ac:dyDescent="0.25">
      <c r="A1815" s="63">
        <f>'Daily Prices'!A1815</f>
        <v>45007</v>
      </c>
      <c r="B1815" s="36">
        <f>'Daily Prices'!B1815/'Daily Prices'!B1814-1</f>
        <v>2.4091394046423797E-3</v>
      </c>
      <c r="C1815" s="36">
        <f>'Daily Prices'!C1815/'Daily Prices'!C1814-1</f>
        <v>-1.6132884189424823E-3</v>
      </c>
      <c r="D1815" s="36">
        <f>'Daily Prices'!D1815/'Daily Prices'!D1814-1</f>
        <v>1.1895135299839765E-3</v>
      </c>
      <c r="E1815" s="36">
        <f>Assumptions!$C$14*C1815+Assumptions!$C$15*B1815+Assumptions!$C$16*D1815</f>
        <v>4.3428051281091385E-4</v>
      </c>
    </row>
    <row r="1816" spans="1:5" x14ac:dyDescent="0.25">
      <c r="A1816" s="60">
        <f>'Daily Prices'!A1816</f>
        <v>45008</v>
      </c>
      <c r="B1816" s="69">
        <f>'Daily Prices'!B1816/'Daily Prices'!B1815-1</f>
        <v>-4.9697163546114087E-3</v>
      </c>
      <c r="C1816" s="69">
        <f>'Daily Prices'!C1816/'Daily Prices'!C1815-1</f>
        <v>8.7772891089921146E-3</v>
      </c>
      <c r="D1816" s="69">
        <f>'Daily Prices'!D1816/'Daily Prices'!D1815-1</f>
        <v>-5.1871738681483759E-3</v>
      </c>
      <c r="E1816" s="69">
        <f>Assumptions!$C$14*C1816+Assumptions!$C$15*B1816+Assumptions!$C$16*D1816</f>
        <v>4.638485767689104E-4</v>
      </c>
    </row>
    <row r="1817" spans="1:5" x14ac:dyDescent="0.25">
      <c r="A1817" s="63">
        <f>'Daily Prices'!A1817</f>
        <v>45009</v>
      </c>
      <c r="B1817" s="36">
        <f>'Daily Prices'!B1817/'Daily Prices'!B1816-1</f>
        <v>-6.8740280582156865E-3</v>
      </c>
      <c r="C1817" s="36">
        <f>'Daily Prices'!C1817/'Daily Prices'!C1816-1</f>
        <v>1.0850300319547701E-2</v>
      </c>
      <c r="D1817" s="36">
        <f>'Daily Prices'!D1817/'Daily Prices'!D1816-1</f>
        <v>-4.9267832274212386E-3</v>
      </c>
      <c r="E1817" s="36">
        <f>Assumptions!$C$14*C1817+Assumptions!$C$15*B1817+Assumptions!$C$16*D1817</f>
        <v>7.9987674212800286E-4</v>
      </c>
    </row>
    <row r="1818" spans="1:5" x14ac:dyDescent="0.25">
      <c r="A1818" s="60">
        <f>'Daily Prices'!A1818</f>
        <v>45012</v>
      </c>
      <c r="B1818" s="69">
        <f>'Daily Prices'!B1818/'Daily Prices'!B1817-1</f>
        <v>2.2034832279047567E-3</v>
      </c>
      <c r="C1818" s="69">
        <f>'Daily Prices'!C1818/'Daily Prices'!C1817-1</f>
        <v>-2.6825485578104713E-2</v>
      </c>
      <c r="D1818" s="69">
        <f>'Daily Prices'!D1818/'Daily Prices'!D1817-1</f>
        <v>4.400482786173221E-4</v>
      </c>
      <c r="E1818" s="69">
        <f>Assumptions!$C$14*C1818+Assumptions!$C$15*B1818+Assumptions!$C$16*D1818</f>
        <v>-9.9371347792852616E-3</v>
      </c>
    </row>
    <row r="1819" spans="1:5" x14ac:dyDescent="0.25">
      <c r="A1819" s="63">
        <f>'Daily Prices'!A1819</f>
        <v>45013</v>
      </c>
      <c r="B1819" s="36">
        <f>'Daily Prices'!B1819/'Daily Prices'!B1818-1</f>
        <v>-6.9622398222768389E-4</v>
      </c>
      <c r="C1819" s="36">
        <f>'Daily Prices'!C1819/'Daily Prices'!C1818-1</f>
        <v>8.8116957429715814E-3</v>
      </c>
      <c r="D1819" s="36">
        <f>'Daily Prices'!D1819/'Daily Prices'!D1818-1</f>
        <v>-3.7450970128714012E-3</v>
      </c>
      <c r="E1819" s="36">
        <f>Assumptions!$C$14*C1819+Assumptions!$C$15*B1819+Assumptions!$C$16*D1819</f>
        <v>2.1922819986589072E-3</v>
      </c>
    </row>
    <row r="1820" spans="1:5" x14ac:dyDescent="0.25">
      <c r="A1820" s="60">
        <f>'Daily Prices'!A1820</f>
        <v>45014</v>
      </c>
      <c r="B1820" s="69">
        <f>'Daily Prices'!B1820/'Daily Prices'!B1819-1</f>
        <v>6.0119360457890902E-3</v>
      </c>
      <c r="C1820" s="69">
        <f>'Daily Prices'!C1820/'Daily Prices'!C1819-1</f>
        <v>2.3382362808685997E-3</v>
      </c>
      <c r="D1820" s="69">
        <f>'Daily Prices'!D1820/'Daily Prices'!D1819-1</f>
        <v>9.4089552441174451E-3</v>
      </c>
      <c r="E1820" s="69">
        <f>Assumptions!$C$14*C1820+Assumptions!$C$15*B1820+Assumptions!$C$16*D1820</f>
        <v>5.5615618993194007E-3</v>
      </c>
    </row>
    <row r="1821" spans="1:5" x14ac:dyDescent="0.25">
      <c r="A1821" s="63">
        <f>'Daily Prices'!A1821</f>
        <v>45016</v>
      </c>
      <c r="B1821" s="36">
        <f>'Daily Prices'!B1821/'Daily Prices'!B1820-1</f>
        <v>1.7795521021447769E-2</v>
      </c>
      <c r="C1821" s="36">
        <f>'Daily Prices'!C1821/'Daily Prices'!C1820-1</f>
        <v>5.8825323621265468E-3</v>
      </c>
      <c r="D1821" s="36">
        <f>'Daily Prices'!D1821/'Daily Prices'!D1820-1</f>
        <v>1.3975581560325523E-2</v>
      </c>
      <c r="E1821" s="36">
        <f>Assumptions!$C$14*C1821+Assumptions!$C$15*B1821+Assumptions!$C$16*D1821</f>
        <v>1.1884343719382606E-2</v>
      </c>
    </row>
    <row r="1822" spans="1:5" x14ac:dyDescent="0.25">
      <c r="A1822" s="60">
        <f>'Daily Prices'!A1822</f>
        <v>45021</v>
      </c>
      <c r="B1822" s="69">
        <f>'Daily Prices'!B1822/'Daily Prices'!B1821-1</f>
        <v>1.1828649270267944E-2</v>
      </c>
      <c r="C1822" s="69">
        <f>'Daily Prices'!C1822/'Daily Prices'!C1821-1</f>
        <v>2.3576368016925198E-2</v>
      </c>
      <c r="D1822" s="69">
        <f>'Daily Prices'!D1822/'Daily Prices'!D1821-1</f>
        <v>4.551182484459293E-2</v>
      </c>
      <c r="E1822" s="69">
        <f>Assumptions!$C$14*C1822+Assumptions!$C$15*B1822+Assumptions!$C$16*D1822</f>
        <v>2.663268944122834E-2</v>
      </c>
    </row>
    <row r="1823" spans="1:5" x14ac:dyDescent="0.25">
      <c r="A1823" s="63">
        <f>'Daily Prices'!A1823</f>
        <v>45026</v>
      </c>
      <c r="B1823" s="36">
        <f>'Daily Prices'!B1823/'Daily Prices'!B1822-1</f>
        <v>2.6336374134665608E-3</v>
      </c>
      <c r="C1823" s="36">
        <f>'Daily Prices'!C1823/'Daily Prices'!C1822-1</f>
        <v>-1.5438816317956183E-2</v>
      </c>
      <c r="D1823" s="36">
        <f>'Daily Prices'!D1823/'Daily Prices'!D1822-1</f>
        <v>-8.5280396265655645E-3</v>
      </c>
      <c r="E1823" s="36">
        <f>Assumptions!$C$14*C1823+Assumptions!$C$15*B1823+Assumptions!$C$16*D1823</f>
        <v>-7.9438471911121751E-3</v>
      </c>
    </row>
    <row r="1824" spans="1:5" x14ac:dyDescent="0.25">
      <c r="A1824" s="60">
        <f>'Daily Prices'!A1824</f>
        <v>45028</v>
      </c>
      <c r="B1824" s="69">
        <f>'Daily Prices'!B1824/'Daily Prices'!B1823-1</f>
        <v>9.127683468927339E-3</v>
      </c>
      <c r="C1824" s="69">
        <f>'Daily Prices'!C1824/'Daily Prices'!C1823-1</f>
        <v>4.8555436697133025E-3</v>
      </c>
      <c r="D1824" s="69">
        <f>'Daily Prices'!D1824/'Daily Prices'!D1823-1</f>
        <v>-8.5280396265701164E-3</v>
      </c>
      <c r="E1824" s="69">
        <f>Assumptions!$C$14*C1824+Assumptions!$C$15*B1824+Assumptions!$C$16*D1824</f>
        <v>2.1221106205924875E-3</v>
      </c>
    </row>
    <row r="1825" spans="1:5" x14ac:dyDescent="0.25">
      <c r="A1825" s="63">
        <f>'Daily Prices'!A1825</f>
        <v>45029</v>
      </c>
      <c r="B1825" s="36">
        <f>'Daily Prices'!B1825/'Daily Prices'!B1824-1</f>
        <v>6.3302279395371919E-4</v>
      </c>
      <c r="C1825" s="36">
        <f>'Daily Prices'!C1825/'Daily Prices'!C1824-1</f>
        <v>1.6296582260327153E-2</v>
      </c>
      <c r="D1825" s="36">
        <f>'Daily Prices'!D1825/'Daily Prices'!D1824-1</f>
        <v>-8.5280396265690062E-3</v>
      </c>
      <c r="E1825" s="36">
        <f>Assumptions!$C$14*C1825+Assumptions!$C$15*B1825+Assumptions!$C$16*D1825</f>
        <v>4.150127854346276E-3</v>
      </c>
    </row>
    <row r="1826" spans="1:5" x14ac:dyDescent="0.25">
      <c r="A1826" s="60">
        <f>'Daily Prices'!A1826</f>
        <v>45033</v>
      </c>
      <c r="B1826" s="69">
        <f>'Daily Prices'!B1826/'Daily Prices'!B1825-1</f>
        <v>-8.6089920736046599E-3</v>
      </c>
      <c r="C1826" s="69">
        <f>'Daily Prices'!C1826/'Daily Prices'!C1825-1</f>
        <v>-2.1726543582775371E-2</v>
      </c>
      <c r="D1826" s="69">
        <f>'Daily Prices'!D1826/'Daily Prices'!D1825-1</f>
        <v>-7.254213545911159E-3</v>
      </c>
      <c r="E1826" s="69">
        <f>Assumptions!$C$14*C1826+Assumptions!$C$15*B1826+Assumptions!$C$16*D1826</f>
        <v>-1.3449579118964893E-2</v>
      </c>
    </row>
    <row r="1827" spans="1:5" x14ac:dyDescent="0.25">
      <c r="A1827" s="63">
        <f>'Daily Prices'!A1827</f>
        <v>45034</v>
      </c>
      <c r="B1827" s="36">
        <f>'Daily Prices'!B1827/'Daily Prices'!B1826-1</f>
        <v>-3.0668953401518095E-3</v>
      </c>
      <c r="C1827" s="36">
        <f>'Daily Prices'!C1827/'Daily Prices'!C1826-1</f>
        <v>2.852727165873592E-3</v>
      </c>
      <c r="D1827" s="36">
        <f>'Daily Prices'!D1827/'Daily Prices'!D1826-1</f>
        <v>7.4561816329099528E-4</v>
      </c>
      <c r="E1827" s="36">
        <f>Assumptions!$C$14*C1827+Assumptions!$C$15*B1827+Assumptions!$C$16*D1827</f>
        <v>4.4470771329119263E-4</v>
      </c>
    </row>
    <row r="1828" spans="1:5" x14ac:dyDescent="0.25">
      <c r="A1828" s="60">
        <f>'Daily Prices'!A1828</f>
        <v>45035</v>
      </c>
      <c r="B1828" s="69">
        <f>'Daily Prices'!B1828/'Daily Prices'!B1827-1</f>
        <v>-2.6656281638742785E-3</v>
      </c>
      <c r="C1828" s="69">
        <f>'Daily Prices'!C1828/'Daily Prices'!C1827-1</f>
        <v>-3.4210763253528231E-3</v>
      </c>
      <c r="D1828" s="69">
        <f>'Daily Prices'!D1828/'Daily Prices'!D1827-1</f>
        <v>-4.332158898713856E-3</v>
      </c>
      <c r="E1828" s="69">
        <f>Assumptions!$C$14*C1828+Assumptions!$C$15*B1828+Assumptions!$C$16*D1828</f>
        <v>-3.4677666489175696E-3</v>
      </c>
    </row>
    <row r="1829" spans="1:5" x14ac:dyDescent="0.25">
      <c r="A1829" s="63">
        <f>'Daily Prices'!A1829</f>
        <v>45036</v>
      </c>
      <c r="B1829" s="36">
        <f>'Daily Prices'!B1829/'Daily Prices'!B1828-1</f>
        <v>1.0836391473245666E-3</v>
      </c>
      <c r="C1829" s="36">
        <f>'Daily Prices'!C1829/'Daily Prices'!C1828-1</f>
        <v>7.0449865780810583E-3</v>
      </c>
      <c r="D1829" s="36">
        <f>'Daily Prices'!D1829/'Daily Prices'!D1828-1</f>
        <v>1.9105993910064623E-3</v>
      </c>
      <c r="E1829" s="36">
        <f>Assumptions!$C$14*C1829+Assumptions!$C$15*B1829+Assumptions!$C$16*D1829</f>
        <v>3.7162661927317318E-3</v>
      </c>
    </row>
    <row r="1830" spans="1:5" x14ac:dyDescent="0.25">
      <c r="A1830" s="60">
        <f>'Daily Prices'!A1830</f>
        <v>45037</v>
      </c>
      <c r="B1830" s="69">
        <f>'Daily Prices'!B1830/'Daily Prices'!B1829-1</f>
        <v>3.8083355762430493E-4</v>
      </c>
      <c r="C1830" s="69">
        <f>'Daily Prices'!C1830/'Daily Prices'!C1829-1</f>
        <v>-1.6852034882362199E-2</v>
      </c>
      <c r="D1830" s="69">
        <f>'Daily Prices'!D1830/'Daily Prices'!D1829-1</f>
        <v>-8.8051191027616049E-4</v>
      </c>
      <c r="E1830" s="69">
        <f>Assumptions!$C$14*C1830+Assumptions!$C$15*B1830+Assumptions!$C$16*D1830</f>
        <v>-6.8907174587404365E-3</v>
      </c>
    </row>
    <row r="1831" spans="1:5" x14ac:dyDescent="0.25">
      <c r="A1831" s="63">
        <f>'Daily Prices'!A1831</f>
        <v>45040</v>
      </c>
      <c r="B1831" s="36">
        <f>'Daily Prices'!B1831/'Daily Prices'!B1830-1</f>
        <v>6.7226485062625851E-3</v>
      </c>
      <c r="C1831" s="36">
        <f>'Daily Prices'!C1831/'Daily Prices'!C1830-1</f>
        <v>8.0310896023982892E-4</v>
      </c>
      <c r="D1831" s="36">
        <f>'Daily Prices'!D1831/'Daily Prices'!D1830-1</f>
        <v>7.161900135475241E-3</v>
      </c>
      <c r="E1831" s="36">
        <f>Assumptions!$C$14*C1831+Assumptions!$C$15*B1831+Assumptions!$C$16*D1831</f>
        <v>4.4866081766172794E-3</v>
      </c>
    </row>
    <row r="1832" spans="1:5" x14ac:dyDescent="0.25">
      <c r="A1832" s="60">
        <f>'Daily Prices'!A1832</f>
        <v>45041</v>
      </c>
      <c r="B1832" s="69">
        <f>'Daily Prices'!B1832/'Daily Prices'!B1831-1</f>
        <v>1.2423384135833437E-3</v>
      </c>
      <c r="C1832" s="69">
        <f>'Daily Prices'!C1832/'Daily Prices'!C1831-1</f>
        <v>5.7234817656184322E-3</v>
      </c>
      <c r="D1832" s="69">
        <f>'Daily Prices'!D1832/'Daily Prices'!D1831-1</f>
        <v>2.5810677701383344E-3</v>
      </c>
      <c r="E1832" s="69">
        <f>Assumptions!$C$14*C1832+Assumptions!$C$15*B1832+Assumptions!$C$16*D1832</f>
        <v>3.4364145613638764E-3</v>
      </c>
    </row>
    <row r="1833" spans="1:5" x14ac:dyDescent="0.25">
      <c r="A1833" s="63">
        <f>'Daily Prices'!A1833</f>
        <v>45042</v>
      </c>
      <c r="B1833" s="36">
        <f>'Daily Prices'!B1833/'Daily Prices'!B1832-1</f>
        <v>2.8250123772028957E-3</v>
      </c>
      <c r="C1833" s="36">
        <f>'Daily Prices'!C1833/'Daily Prices'!C1832-1</f>
        <v>4.6317080562821022E-3</v>
      </c>
      <c r="D1833" s="36">
        <f>'Daily Prices'!D1833/'Daily Prices'!D1832-1</f>
        <v>3.5406442721119813E-3</v>
      </c>
      <c r="E1833" s="36">
        <f>Assumptions!$C$14*C1833+Assumptions!$C$15*B1833+Assumptions!$C$16*D1833</f>
        <v>3.7623802173073042E-3</v>
      </c>
    </row>
    <row r="1834" spans="1:5" x14ac:dyDescent="0.25">
      <c r="A1834" s="60">
        <f>'Daily Prices'!A1834</f>
        <v>45043</v>
      </c>
      <c r="B1834" s="69">
        <f>'Daily Prices'!B1834/'Daily Prices'!B1833-1</f>
        <v>5.7843556396970364E-3</v>
      </c>
      <c r="C1834" s="69">
        <f>'Daily Prices'!C1834/'Daily Prices'!C1833-1</f>
        <v>-8.8074800692701238E-3</v>
      </c>
      <c r="D1834" s="69">
        <f>'Daily Prices'!D1834/'Daily Prices'!D1833-1</f>
        <v>5.3574147073018885E-3</v>
      </c>
      <c r="E1834" s="69">
        <f>Assumptions!$C$14*C1834+Assumptions!$C$15*B1834+Assumptions!$C$16*D1834</f>
        <v>-1.8046092360837242E-4</v>
      </c>
    </row>
    <row r="1835" spans="1:5" x14ac:dyDescent="0.25">
      <c r="A1835" s="63">
        <f>'Daily Prices'!A1835</f>
        <v>45044</v>
      </c>
      <c r="B1835" s="36">
        <f>'Daily Prices'!B1835/'Daily Prices'!B1834-1</f>
        <v>7.6350327076715185E-3</v>
      </c>
      <c r="C1835" s="36">
        <f>'Daily Prices'!C1835/'Daily Prices'!C1834-1</f>
        <v>-1.8213514652093421E-3</v>
      </c>
      <c r="D1835" s="36">
        <f>'Daily Prices'!D1835/'Daily Prices'!D1834-1</f>
        <v>6.002223045572519E-3</v>
      </c>
      <c r="E1835" s="36">
        <f>Assumptions!$C$14*C1835+Assumptions!$C$15*B1835+Assumptions!$C$16*D1835</f>
        <v>3.3626361398894741E-3</v>
      </c>
    </row>
    <row r="1836" spans="1:5" x14ac:dyDescent="0.25">
      <c r="A1836" s="60">
        <f>'Daily Prices'!A1836</f>
        <v>45050</v>
      </c>
      <c r="B1836" s="69">
        <f>'Daily Prices'!B1836/'Daily Prices'!B1835-1</f>
        <v>1.0420300678552374E-2</v>
      </c>
      <c r="C1836" s="69">
        <f>'Daily Prices'!C1836/'Daily Prices'!C1835-1</f>
        <v>3.0886669907325581E-2</v>
      </c>
      <c r="D1836" s="69">
        <f>'Daily Prices'!D1836/'Daily Prices'!D1835-1</f>
        <v>-2.7102655581460744E-2</v>
      </c>
      <c r="E1836" s="69">
        <f>Assumptions!$C$14*C1836+Assumptions!$C$15*B1836+Assumptions!$C$16*D1836</f>
        <v>7.349961492057723E-3</v>
      </c>
    </row>
    <row r="1837" spans="1:5" x14ac:dyDescent="0.25">
      <c r="A1837" s="63">
        <f>'Daily Prices'!A1837</f>
        <v>45051</v>
      </c>
      <c r="B1837" s="36">
        <f>'Daily Prices'!B1837/'Daily Prices'!B1836-1</f>
        <v>-1.1254549650400625E-2</v>
      </c>
      <c r="C1837" s="36">
        <f>'Daily Prices'!C1837/'Daily Prices'!C1836-1</f>
        <v>-2.1630304875147388E-2</v>
      </c>
      <c r="D1837" s="36">
        <f>'Daily Prices'!D1837/'Daily Prices'!D1836-1</f>
        <v>2.9637712825095974E-2</v>
      </c>
      <c r="E1837" s="36">
        <f>Assumptions!$C$14*C1837+Assumptions!$C$15*B1837+Assumptions!$C$16*D1837</f>
        <v>-3.1371729976503518E-3</v>
      </c>
    </row>
    <row r="1838" spans="1:5" x14ac:dyDescent="0.25">
      <c r="A1838" s="60">
        <f>'Daily Prices'!A1838</f>
        <v>45055</v>
      </c>
      <c r="B1838" s="69">
        <f>'Daily Prices'!B1838/'Daily Prices'!B1837-1</f>
        <v>1.15805130155473E-2</v>
      </c>
      <c r="C1838" s="69">
        <f>'Daily Prices'!C1838/'Daily Prices'!C1837-1</f>
        <v>1.9397994334208413E-2</v>
      </c>
      <c r="D1838" s="69">
        <f>'Daily Prices'!D1838/'Daily Prices'!D1837-1</f>
        <v>4.8473294578128545E-3</v>
      </c>
      <c r="E1838" s="69">
        <f>Assumptions!$C$14*C1838+Assumptions!$C$15*B1838+Assumptions!$C$16*D1838</f>
        <v>1.2687550475691412E-2</v>
      </c>
    </row>
    <row r="1839" spans="1:5" x14ac:dyDescent="0.25">
      <c r="A1839" s="63">
        <f>'Daily Prices'!A1839</f>
        <v>45056</v>
      </c>
      <c r="B1839" s="36">
        <f>'Daily Prices'!B1839/'Daily Prices'!B1838-1</f>
        <v>2.8961487714074252E-3</v>
      </c>
      <c r="C1839" s="36">
        <f>'Daily Prices'!C1839/'Daily Prices'!C1838-1</f>
        <v>1.948713547151204E-3</v>
      </c>
      <c r="D1839" s="36">
        <f>'Daily Prices'!D1839/'Daily Prices'!D1838-1</f>
        <v>4.847329457815519E-3</v>
      </c>
      <c r="E1839" s="36">
        <f>Assumptions!$C$14*C1839+Assumptions!$C$15*B1839+Assumptions!$C$16*D1839</f>
        <v>3.1025288876273651E-3</v>
      </c>
    </row>
    <row r="1840" spans="1:5" x14ac:dyDescent="0.25">
      <c r="A1840" s="60">
        <f>'Daily Prices'!A1840</f>
        <v>45058</v>
      </c>
      <c r="B1840" s="69">
        <f>'Daily Prices'!B1840/'Daily Prices'!B1839-1</f>
        <v>1.4158817698362025E-3</v>
      </c>
      <c r="C1840" s="69">
        <f>'Daily Prices'!C1840/'Daily Prices'!C1839-1</f>
        <v>-5.4112446491698662E-3</v>
      </c>
      <c r="D1840" s="69">
        <f>'Daily Prices'!D1840/'Daily Prices'!D1839-1</f>
        <v>4.8473294578186277E-3</v>
      </c>
      <c r="E1840" s="69">
        <f>Assumptions!$C$14*C1840+Assumptions!$C$15*B1840+Assumptions!$C$16*D1840</f>
        <v>-2.8553449137149758E-4</v>
      </c>
    </row>
    <row r="1841" spans="1:5" x14ac:dyDescent="0.25">
      <c r="A1841" s="63">
        <f>'Daily Prices'!A1841</f>
        <v>45061</v>
      </c>
      <c r="B1841" s="36">
        <f>'Daily Prices'!B1841/'Daily Prices'!B1840-1</f>
        <v>5.1236620939931754E-3</v>
      </c>
      <c r="C1841" s="36">
        <f>'Daily Prices'!C1841/'Daily Prices'!C1840-1</f>
        <v>3.4427780592860557E-4</v>
      </c>
      <c r="D1841" s="36">
        <f>'Daily Prices'!D1841/'Daily Prices'!D1840-1</f>
        <v>4.8473294578146309E-3</v>
      </c>
      <c r="E1841" s="36">
        <f>Assumptions!$C$14*C1841+Assumptions!$C$15*B1841+Assumptions!$C$16*D1841</f>
        <v>3.129008587913784E-3</v>
      </c>
    </row>
    <row r="1842" spans="1:5" x14ac:dyDescent="0.25">
      <c r="A1842" s="60">
        <f>'Daily Prices'!A1842</f>
        <v>45062</v>
      </c>
      <c r="B1842" s="69">
        <f>'Daily Prices'!B1842/'Daily Prices'!B1841-1</f>
        <v>-6.6282026461804699E-3</v>
      </c>
      <c r="C1842" s="69">
        <f>'Daily Prices'!C1842/'Daily Prices'!C1841-1</f>
        <v>-5.3634905847186332E-3</v>
      </c>
      <c r="D1842" s="69">
        <f>'Daily Prices'!D1842/'Daily Prices'!D1841-1</f>
        <v>-7.8708614281530753E-4</v>
      </c>
      <c r="E1842" s="69">
        <f>Assumptions!$C$14*C1842+Assumptions!$C$15*B1842+Assumptions!$C$16*D1842</f>
        <v>-4.3699828705861862E-3</v>
      </c>
    </row>
    <row r="1843" spans="1:5" x14ac:dyDescent="0.25">
      <c r="A1843" s="63">
        <f>'Daily Prices'!A1843</f>
        <v>45063</v>
      </c>
      <c r="B1843" s="36">
        <f>'Daily Prices'!B1843/'Daily Prices'!B1842-1</f>
        <v>-6.0037973618685125E-3</v>
      </c>
      <c r="C1843" s="36">
        <f>'Daily Prices'!C1843/'Daily Prices'!C1842-1</f>
        <v>-1.5758521122936409E-2</v>
      </c>
      <c r="D1843" s="36">
        <f>'Daily Prices'!D1843/'Daily Prices'!D1842-1</f>
        <v>-4.033463388532943E-3</v>
      </c>
      <c r="E1843" s="36">
        <f>Assumptions!$C$14*C1843+Assumptions!$C$15*B1843+Assumptions!$C$16*D1843</f>
        <v>-9.3145866742949997E-3</v>
      </c>
    </row>
    <row r="1844" spans="1:5" x14ac:dyDescent="0.25">
      <c r="A1844" s="60">
        <f>'Daily Prices'!A1844</f>
        <v>45064</v>
      </c>
      <c r="B1844" s="69">
        <f>'Daily Prices'!B1844/'Daily Prices'!B1843-1</f>
        <v>-2.0938703691190108E-3</v>
      </c>
      <c r="C1844" s="69">
        <f>'Daily Prices'!C1844/'Daily Prices'!C1843-1</f>
        <v>-2.2223132477009466E-3</v>
      </c>
      <c r="D1844" s="69">
        <f>'Daily Prices'!D1844/'Daily Prices'!D1843-1</f>
        <v>-3.7985073803847857E-3</v>
      </c>
      <c r="E1844" s="69">
        <f>Assumptions!$C$14*C1844+Assumptions!$C$15*B1844+Assumptions!$C$16*D1844</f>
        <v>-2.6566386239315178E-3</v>
      </c>
    </row>
    <row r="1845" spans="1:5" x14ac:dyDescent="0.25">
      <c r="A1845" s="63">
        <f>'Daily Prices'!A1845</f>
        <v>45065</v>
      </c>
      <c r="B1845" s="36">
        <f>'Daily Prices'!B1845/'Daily Prices'!B1844-1</f>
        <v>4.8499358800515591E-3</v>
      </c>
      <c r="C1845" s="36">
        <f>'Daily Prices'!C1845/'Daily Prices'!C1844-1</f>
        <v>1.4913964087266418E-3</v>
      </c>
      <c r="D1845" s="36">
        <f>'Daily Prices'!D1845/'Daily Prices'!D1844-1</f>
        <v>3.4104998798061281E-3</v>
      </c>
      <c r="E1845" s="36">
        <f>Assumptions!$C$14*C1845+Assumptions!$C$15*B1845+Assumptions!$C$16*D1845</f>
        <v>3.0746892914479628E-3</v>
      </c>
    </row>
    <row r="1846" spans="1:5" x14ac:dyDescent="0.25">
      <c r="A1846" s="60">
        <f>'Daily Prices'!A1846</f>
        <v>45068</v>
      </c>
      <c r="B1846" s="69">
        <f>'Daily Prices'!B1846/'Daily Prices'!B1845-1</f>
        <v>3.7907210923497914E-3</v>
      </c>
      <c r="C1846" s="69">
        <f>'Daily Prices'!C1846/'Daily Prices'!C1845-1</f>
        <v>4.795335775675591E-3</v>
      </c>
      <c r="D1846" s="69">
        <f>'Daily Prices'!D1846/'Daily Prices'!D1845-1</f>
        <v>4.1593869514404691E-3</v>
      </c>
      <c r="E1846" s="69">
        <f>Assumptions!$C$14*C1846+Assumptions!$C$15*B1846+Assumptions!$C$16*D1846</f>
        <v>4.3031667234073138E-3</v>
      </c>
    </row>
    <row r="1847" spans="1:5" x14ac:dyDescent="0.25">
      <c r="A1847" s="63">
        <f>'Daily Prices'!A1847</f>
        <v>45069</v>
      </c>
      <c r="B1847" s="36">
        <f>'Daily Prices'!B1847/'Daily Prices'!B1846-1</f>
        <v>2.922679866657063E-4</v>
      </c>
      <c r="C1847" s="36">
        <f>'Daily Prices'!C1847/'Daily Prices'!C1846-1</f>
        <v>-4.2798975838376219E-4</v>
      </c>
      <c r="D1847" s="36">
        <f>'Daily Prices'!D1847/'Daily Prices'!D1846-1</f>
        <v>1.0147424100328539E-3</v>
      </c>
      <c r="E1847" s="36">
        <f>Assumptions!$C$14*C1847+Assumptions!$C$15*B1847+Assumptions!$C$16*D1847</f>
        <v>2.2090721565606319E-4</v>
      </c>
    </row>
    <row r="1848" spans="1:5" x14ac:dyDescent="0.25">
      <c r="A1848" s="60">
        <f>'Daily Prices'!A1848</f>
        <v>45070</v>
      </c>
      <c r="B1848" s="69">
        <f>'Daily Prices'!B1848/'Daily Prices'!B1847-1</f>
        <v>-3.3559856854731285E-3</v>
      </c>
      <c r="C1848" s="69">
        <f>'Daily Prices'!C1848/'Daily Prices'!C1847-1</f>
        <v>-2.0769485794053244E-3</v>
      </c>
      <c r="D1848" s="69">
        <f>'Daily Prices'!D1848/'Daily Prices'!D1847-1</f>
        <v>-2.0689795751968054E-3</v>
      </c>
      <c r="E1848" s="69">
        <f>Assumptions!$C$14*C1848+Assumptions!$C$15*B1848+Assumptions!$C$16*D1848</f>
        <v>-2.4582690099631101E-3</v>
      </c>
    </row>
    <row r="1849" spans="1:5" x14ac:dyDescent="0.25">
      <c r="A1849" s="63">
        <f>'Daily Prices'!A1849</f>
        <v>45071</v>
      </c>
      <c r="B1849" s="36">
        <f>'Daily Prices'!B1849/'Daily Prices'!B1848-1</f>
        <v>1.6000315991671066E-3</v>
      </c>
      <c r="C1849" s="36">
        <f>'Daily Prices'!C1849/'Daily Prices'!C1848-1</f>
        <v>-9.9771079810854202E-3</v>
      </c>
      <c r="D1849" s="36">
        <f>'Daily Prices'!D1849/'Daily Prices'!D1848-1</f>
        <v>5.8764884681772322E-4</v>
      </c>
      <c r="E1849" s="36">
        <f>Assumptions!$C$14*C1849+Assumptions!$C$15*B1849+Assumptions!$C$16*D1849</f>
        <v>-3.3345390586387194E-3</v>
      </c>
    </row>
    <row r="1850" spans="1:5" x14ac:dyDescent="0.25">
      <c r="A1850" s="60">
        <f>'Daily Prices'!A1850</f>
        <v>45072</v>
      </c>
      <c r="B1850" s="69">
        <f>'Daily Prices'!B1850/'Daily Prices'!B1849-1</f>
        <v>1.0167178955732048E-2</v>
      </c>
      <c r="C1850" s="69">
        <f>'Daily Prices'!C1850/'Daily Prices'!C1849-1</f>
        <v>-2.0367442659020574E-3</v>
      </c>
      <c r="D1850" s="69">
        <f>'Daily Prices'!D1850/'Daily Prices'!D1849-1</f>
        <v>6.2349984335949848E-3</v>
      </c>
      <c r="E1850" s="69">
        <f>Assumptions!$C$14*C1850+Assumptions!$C$15*B1850+Assumptions!$C$16*D1850</f>
        <v>4.1059555104372867E-3</v>
      </c>
    </row>
    <row r="1851" spans="1:5" x14ac:dyDescent="0.25">
      <c r="A1851" s="63">
        <f>'Daily Prices'!A1851</f>
        <v>45075</v>
      </c>
      <c r="B1851" s="36">
        <f>'Daily Prices'!B1851/'Daily Prices'!B1850-1</f>
        <v>5.5148908773505756E-3</v>
      </c>
      <c r="C1851" s="36">
        <f>'Daily Prices'!C1851/'Daily Prices'!C1850-1</f>
        <v>0</v>
      </c>
      <c r="D1851" s="36">
        <f>'Daily Prices'!D1851/'Daily Prices'!D1850-1</f>
        <v>4.253416544549804E-3</v>
      </c>
      <c r="E1851" s="36">
        <f>Assumptions!$C$14*C1851+Assumptions!$C$15*B1851+Assumptions!$C$16*D1851</f>
        <v>2.9304922265701141E-3</v>
      </c>
    </row>
    <row r="1852" spans="1:5" x14ac:dyDescent="0.25">
      <c r="A1852" s="60">
        <f>'Daily Prices'!A1852</f>
        <v>45076</v>
      </c>
      <c r="B1852" s="69">
        <f>'Daily Prices'!B1852/'Daily Prices'!B1851-1</f>
        <v>1.9531753459784973E-3</v>
      </c>
      <c r="C1852" s="69">
        <f>'Daily Prices'!C1852/'Daily Prices'!C1851-1</f>
        <v>3.4826339432991738E-3</v>
      </c>
      <c r="D1852" s="69">
        <f>'Daily Prices'!D1852/'Daily Prices'!D1851-1</f>
        <v>2.0155259209531096E-3</v>
      </c>
      <c r="E1852" s="69">
        <f>Assumptions!$C$14*C1852+Assumptions!$C$15*B1852+Assumptions!$C$16*D1852</f>
        <v>2.5836639573991516E-3</v>
      </c>
    </row>
    <row r="1853" spans="1:5" x14ac:dyDescent="0.25">
      <c r="A1853" s="63">
        <f>'Daily Prices'!A1853</f>
        <v>45077</v>
      </c>
      <c r="B1853" s="36">
        <f>'Daily Prices'!B1853/'Daily Prices'!B1852-1</f>
        <v>-5.508889832208208E-3</v>
      </c>
      <c r="C1853" s="36">
        <f>'Daily Prices'!C1853/'Daily Prices'!C1852-1</f>
        <v>6.2239687274148192E-3</v>
      </c>
      <c r="D1853" s="36">
        <f>'Daily Prices'!D1853/'Daily Prices'!D1852-1</f>
        <v>-1.1786573077143814E-4</v>
      </c>
      <c r="E1853" s="36">
        <f>Assumptions!$C$14*C1853+Assumptions!$C$15*B1853+Assumptions!$C$16*D1853</f>
        <v>8.0156082207203402E-4</v>
      </c>
    </row>
    <row r="1854" spans="1:5" x14ac:dyDescent="0.25">
      <c r="A1854" s="60">
        <f>'Daily Prices'!A1854</f>
        <v>45078</v>
      </c>
      <c r="B1854" s="69">
        <f>'Daily Prices'!B1854/'Daily Prices'!B1853-1</f>
        <v>-3.0931502929310017E-3</v>
      </c>
      <c r="C1854" s="69">
        <f>'Daily Prices'!C1854/'Daily Prices'!C1853-1</f>
        <v>4.9798436366055299E-4</v>
      </c>
      <c r="D1854" s="69">
        <f>'Daily Prices'!D1854/'Daily Prices'!D1853-1</f>
        <v>4.3641869484067897E-3</v>
      </c>
      <c r="E1854" s="69">
        <f>Assumptions!$C$14*C1854+Assumptions!$C$15*B1854+Assumptions!$C$16*D1854</f>
        <v>5.8050474210695762E-4</v>
      </c>
    </row>
    <row r="1855" spans="1:5" x14ac:dyDescent="0.25">
      <c r="A1855" s="63">
        <f>'Daily Prices'!A1855</f>
        <v>45079</v>
      </c>
      <c r="B1855" s="36">
        <f>'Daily Prices'!B1855/'Daily Prices'!B1854-1</f>
        <v>1.8992915740141392E-3</v>
      </c>
      <c r="C1855" s="36">
        <f>'Daily Prices'!C1855/'Daily Prices'!C1854-1</f>
        <v>-4.7790086860866055E-3</v>
      </c>
      <c r="D1855" s="36">
        <f>'Daily Prices'!D1855/'Daily Prices'!D1854-1</f>
        <v>4.3641869484025708E-3</v>
      </c>
      <c r="E1855" s="36">
        <f>Assumptions!$C$14*C1855+Assumptions!$C$15*B1855+Assumptions!$C$16*D1855</f>
        <v>-3.2559917709629139E-5</v>
      </c>
    </row>
    <row r="1856" spans="1:5" x14ac:dyDescent="0.25">
      <c r="A1856" s="60">
        <f>'Daily Prices'!A1856</f>
        <v>45083</v>
      </c>
      <c r="B1856" s="69">
        <f>'Daily Prices'!B1856/'Daily Prices'!B1855-1</f>
        <v>3.9293582069579447E-3</v>
      </c>
      <c r="C1856" s="69">
        <f>'Daily Prices'!C1856/'Daily Prices'!C1855-1</f>
        <v>-1.4674913995516015E-3</v>
      </c>
      <c r="D1856" s="69">
        <f>'Daily Prices'!D1856/'Daily Prices'!D1855-1</f>
        <v>4.3641869483992402E-3</v>
      </c>
      <c r="E1856" s="69">
        <f>Assumptions!$C$14*C1856+Assumptions!$C$15*B1856+Assumptions!$C$16*D1856</f>
        <v>1.9010669867865148E-3</v>
      </c>
    </row>
    <row r="1857" spans="1:5" x14ac:dyDescent="0.25">
      <c r="A1857" s="63">
        <f>'Daily Prices'!A1857</f>
        <v>45084</v>
      </c>
      <c r="B1857" s="36">
        <f>'Daily Prices'!B1857/'Daily Prices'!B1856-1</f>
        <v>5.5751543805604431E-3</v>
      </c>
      <c r="C1857" s="36">
        <f>'Daily Prices'!C1857/'Daily Prices'!C1856-1</f>
        <v>6.1067351586154839E-3</v>
      </c>
      <c r="D1857" s="36">
        <f>'Daily Prices'!D1857/'Daily Prices'!D1856-1</f>
        <v>5.0834847026998586E-2</v>
      </c>
      <c r="E1857" s="36">
        <f>Assumptions!$C$14*C1857+Assumptions!$C$15*B1857+Assumptions!$C$16*D1857</f>
        <v>1.9365694485713902E-2</v>
      </c>
    </row>
    <row r="1858" spans="1:5" x14ac:dyDescent="0.25">
      <c r="A1858" s="60">
        <f>'Daily Prices'!A1858</f>
        <v>45086</v>
      </c>
      <c r="B1858" s="69">
        <f>'Daily Prices'!B1858/'Daily Prices'!B1857-1</f>
        <v>-8.1929957037174539E-3</v>
      </c>
      <c r="C1858" s="69">
        <f>'Daily Prices'!C1858/'Daily Prices'!C1857-1</f>
        <v>-6.2675056734119439E-3</v>
      </c>
      <c r="D1858" s="69">
        <f>'Daily Prices'!D1858/'Daily Prices'!D1857-1</f>
        <v>-1.2885384370477371E-2</v>
      </c>
      <c r="E1858" s="69">
        <f>Assumptions!$C$14*C1858+Assumptions!$C$15*B1858+Assumptions!$C$16*D1858</f>
        <v>-8.8305162916232256E-3</v>
      </c>
    </row>
    <row r="1859" spans="1:5" x14ac:dyDescent="0.25">
      <c r="A1859" s="63">
        <f>'Daily Prices'!A1859</f>
        <v>45089</v>
      </c>
      <c r="B1859" s="36">
        <f>'Daily Prices'!B1859/'Daily Prices'!B1858-1</f>
        <v>1.5820998527280583E-3</v>
      </c>
      <c r="C1859" s="36">
        <f>'Daily Prices'!C1859/'Daily Prices'!C1858-1</f>
        <v>-3.1339496912217157E-3</v>
      </c>
      <c r="D1859" s="36">
        <f>'Daily Prices'!D1859/'Daily Prices'!D1858-1</f>
        <v>-1.2885384370481145E-2</v>
      </c>
      <c r="E1859" s="36">
        <f>Assumptions!$C$14*C1859+Assumptions!$C$15*B1859+Assumptions!$C$16*D1859</f>
        <v>-4.6445652318146124E-3</v>
      </c>
    </row>
    <row r="1860" spans="1:5" x14ac:dyDescent="0.25">
      <c r="A1860" s="60">
        <f>'Daily Prices'!A1860</f>
        <v>45090</v>
      </c>
      <c r="B1860" s="69">
        <f>'Daily Prices'!B1860/'Daily Prices'!B1859-1</f>
        <v>6.6712145819407542E-3</v>
      </c>
      <c r="C1860" s="69">
        <f>'Daily Prices'!C1860/'Daily Prices'!C1859-1</f>
        <v>-1.3710729571448921E-3</v>
      </c>
      <c r="D1860" s="69">
        <f>'Daily Prices'!D1860/'Daily Prices'!D1859-1</f>
        <v>-1.288538437047404E-2</v>
      </c>
      <c r="E1860" s="69">
        <f>Assumptions!$C$14*C1860+Assumptions!$C$15*B1860+Assumptions!$C$16*D1860</f>
        <v>-2.4126801194179429E-3</v>
      </c>
    </row>
    <row r="1861" spans="1:5" x14ac:dyDescent="0.25">
      <c r="A1861" s="63">
        <f>'Daily Prices'!A1861</f>
        <v>45091</v>
      </c>
      <c r="B1861" s="36">
        <f>'Daily Prices'!B1861/'Daily Prices'!B1860-1</f>
        <v>1.3516903493584476E-3</v>
      </c>
      <c r="C1861" s="36">
        <f>'Daily Prices'!C1861/'Daily Prices'!C1860-1</f>
        <v>-3.6244106141806176E-3</v>
      </c>
      <c r="D1861" s="36">
        <f>'Daily Prices'!D1861/'Daily Prices'!D1860-1</f>
        <v>2.1432395937386328E-3</v>
      </c>
      <c r="E1861" s="36">
        <f>Assumptions!$C$14*C1861+Assumptions!$C$15*B1861+Assumptions!$C$16*D1861</f>
        <v>-4.0128526274312308E-4</v>
      </c>
    </row>
    <row r="1862" spans="1:5" x14ac:dyDescent="0.25">
      <c r="A1862" s="60">
        <f>'Daily Prices'!A1862</f>
        <v>45092</v>
      </c>
      <c r="B1862" s="69">
        <f>'Daily Prices'!B1862/'Daily Prices'!B1861-1</f>
        <v>-4.916769349776029E-3</v>
      </c>
      <c r="C1862" s="69">
        <f>'Daily Prices'!C1862/'Daily Prices'!C1861-1</f>
        <v>-1.4348855743663291E-3</v>
      </c>
      <c r="D1862" s="69">
        <f>'Daily Prices'!D1862/'Daily Prices'!D1861-1</f>
        <v>-1.6285524926676898E-3</v>
      </c>
      <c r="E1862" s="69">
        <f>Assumptions!$C$14*C1862+Assumptions!$C$15*B1862+Assumptions!$C$16*D1862</f>
        <v>-2.537550782479647E-3</v>
      </c>
    </row>
    <row r="1863" spans="1:5" x14ac:dyDescent="0.25">
      <c r="A1863" s="63">
        <f>'Daily Prices'!A1863</f>
        <v>45093</v>
      </c>
      <c r="B1863" s="36">
        <f>'Daily Prices'!B1863/'Daily Prices'!B1862-1</f>
        <v>7.4216082201443712E-3</v>
      </c>
      <c r="C1863" s="36">
        <f>'Daily Prices'!C1863/'Daily Prices'!C1862-1</f>
        <v>3.680020866495548E-3</v>
      </c>
      <c r="D1863" s="36">
        <f>'Daily Prices'!D1863/'Daily Prices'!D1862-1</f>
        <v>9.1483953596456224E-3</v>
      </c>
      <c r="E1863" s="36">
        <f>Assumptions!$C$14*C1863+Assumptions!$C$15*B1863+Assumptions!$C$16*D1863</f>
        <v>6.4430094205352173E-3</v>
      </c>
    </row>
    <row r="1864" spans="1:5" x14ac:dyDescent="0.25">
      <c r="A1864" s="60">
        <f>'Daily Prices'!A1864</f>
        <v>45096</v>
      </c>
      <c r="B1864" s="69">
        <f>'Daily Prices'!B1864/'Daily Prices'!B1863-1</f>
        <v>-3.4121863708806988E-3</v>
      </c>
      <c r="C1864" s="69">
        <f>'Daily Prices'!C1864/'Daily Prices'!C1863-1</f>
        <v>-4.3335941217943486E-3</v>
      </c>
      <c r="D1864" s="69">
        <f>'Daily Prices'!D1864/'Daily Prices'!D1863-1</f>
        <v>-1.7671873218561007E-3</v>
      </c>
      <c r="E1864" s="69">
        <f>Assumptions!$C$14*C1864+Assumptions!$C$15*B1864+Assumptions!$C$16*D1864</f>
        <v>-3.2872497565387794E-3</v>
      </c>
    </row>
    <row r="1865" spans="1:5" x14ac:dyDescent="0.25">
      <c r="A1865" s="63">
        <f>'Daily Prices'!A1865</f>
        <v>45097</v>
      </c>
      <c r="B1865" s="36">
        <f>'Daily Prices'!B1865/'Daily Prices'!B1864-1</f>
        <v>2.5234176002835174E-3</v>
      </c>
      <c r="C1865" s="36">
        <f>'Daily Prices'!C1865/'Daily Prices'!C1864-1</f>
        <v>-9.6973225430017074E-3</v>
      </c>
      <c r="D1865" s="36">
        <f>'Daily Prices'!D1865/'Daily Prices'!D1864-1</f>
        <v>2.9192176947423487E-3</v>
      </c>
      <c r="E1865" s="36">
        <f>Assumptions!$C$14*C1865+Assumptions!$C$15*B1865+Assumptions!$C$16*D1865</f>
        <v>-2.2461384286929236E-3</v>
      </c>
    </row>
    <row r="1866" spans="1:5" x14ac:dyDescent="0.25">
      <c r="A1866" s="60">
        <f>'Daily Prices'!A1866</f>
        <v>45098</v>
      </c>
      <c r="B1866" s="69">
        <f>'Daily Prices'!B1866/'Daily Prices'!B1865-1</f>
        <v>3.0863271522572067E-3</v>
      </c>
      <c r="C1866" s="69">
        <f>'Daily Prices'!C1866/'Daily Prices'!C1865-1</f>
        <v>-2.8088411215048126E-3</v>
      </c>
      <c r="D1866" s="69">
        <f>'Daily Prices'!D1866/'Daily Prices'!D1865-1</f>
        <v>1.1523007430016552E-3</v>
      </c>
      <c r="E1866" s="69">
        <f>Assumptions!$C$14*C1866+Assumptions!$C$15*B1866+Assumptions!$C$16*D1866</f>
        <v>1.4805191997573351E-4</v>
      </c>
    </row>
    <row r="1867" spans="1:5" x14ac:dyDescent="0.25">
      <c r="A1867" s="63">
        <f>'Daily Prices'!A1867</f>
        <v>45099</v>
      </c>
      <c r="B1867" s="36">
        <f>'Daily Prices'!B1867/'Daily Prices'!B1866-1</f>
        <v>-4.4749040310501087E-3</v>
      </c>
      <c r="C1867" s="36">
        <f>'Daily Prices'!C1867/'Daily Prices'!C1866-1</f>
        <v>-3.3399130634303997E-3</v>
      </c>
      <c r="D1867" s="36">
        <f>'Daily Prices'!D1867/'Daily Prices'!D1866-1</f>
        <v>-4.8179282609135399E-3</v>
      </c>
      <c r="E1867" s="36">
        <f>Assumptions!$C$14*C1867+Assumptions!$C$15*B1867+Assumptions!$C$16*D1867</f>
        <v>-4.1238149129612543E-3</v>
      </c>
    </row>
    <row r="1868" spans="1:5" x14ac:dyDescent="0.25">
      <c r="A1868" s="60">
        <f>'Daily Prices'!A1868</f>
        <v>45100</v>
      </c>
      <c r="B1868" s="69">
        <f>'Daily Prices'!B1868/'Daily Prices'!B1867-1</f>
        <v>-4.1038038460193826E-3</v>
      </c>
      <c r="C1868" s="69">
        <f>'Daily Prices'!C1868/'Daily Prices'!C1867-1</f>
        <v>6.1713861613841292E-3</v>
      </c>
      <c r="D1868" s="69">
        <f>'Daily Prices'!D1868/'Daily Prices'!D1867-1</f>
        <v>-6.4422204191391108E-3</v>
      </c>
      <c r="E1868" s="69">
        <f>Assumptions!$C$14*C1868+Assumptions!$C$15*B1868+Assumptions!$C$16*D1868</f>
        <v>-6.9525281499389587E-4</v>
      </c>
    </row>
    <row r="1869" spans="1:5" x14ac:dyDescent="0.25">
      <c r="A1869" s="63">
        <f>'Daily Prices'!A1869</f>
        <v>45103</v>
      </c>
      <c r="B1869" s="36">
        <f>'Daily Prices'!B1869/'Daily Prices'!B1868-1</f>
        <v>-1.4877887790876176E-4</v>
      </c>
      <c r="C1869" s="36">
        <f>'Daily Prices'!C1869/'Daily Prices'!C1868-1</f>
        <v>-3.8929925187050074E-3</v>
      </c>
      <c r="D1869" s="36">
        <f>'Daily Prices'!D1869/'Daily Prices'!D1868-1</f>
        <v>2.7806916762409539E-3</v>
      </c>
      <c r="E1869" s="36">
        <f>Assumptions!$C$14*C1869+Assumptions!$C$15*B1869+Assumptions!$C$16*D1869</f>
        <v>-7.6762316798234553E-4</v>
      </c>
    </row>
    <row r="1870" spans="1:5" x14ac:dyDescent="0.25">
      <c r="A1870" s="60">
        <f>'Daily Prices'!A1870</f>
        <v>45104</v>
      </c>
      <c r="B1870" s="69">
        <f>'Daily Prices'!B1870/'Daily Prices'!B1869-1</f>
        <v>7.083214228997825E-3</v>
      </c>
      <c r="C1870" s="69">
        <f>'Daily Prices'!C1870/'Daily Prices'!C1869-1</f>
        <v>-2.9199139399125329E-3</v>
      </c>
      <c r="D1870" s="69">
        <f>'Daily Prices'!D1870/'Daily Prices'!D1869-1</f>
        <v>6.284115061346629E-3</v>
      </c>
      <c r="E1870" s="69">
        <f>Assumptions!$C$14*C1870+Assumptions!$C$15*B1870+Assumptions!$C$16*D1870</f>
        <v>2.8422332111383225E-3</v>
      </c>
    </row>
    <row r="1871" spans="1:5" x14ac:dyDescent="0.25">
      <c r="A1871" s="63">
        <f>'Daily Prices'!A1871</f>
        <v>45105</v>
      </c>
      <c r="B1871" s="36">
        <f>'Daily Prices'!B1871/'Daily Prices'!B1870-1</f>
        <v>7.8748228168807888E-3</v>
      </c>
      <c r="C1871" s="36">
        <f>'Daily Prices'!C1871/'Daily Prices'!C1870-1</f>
        <v>-4.1597048840228412E-3</v>
      </c>
      <c r="D1871" s="36">
        <f>'Daily Prices'!D1871/'Daily Prices'!D1870-1</f>
        <v>4.8070360186431849E-3</v>
      </c>
      <c r="E1871" s="36">
        <f>Assumptions!$C$14*C1871+Assumptions!$C$15*B1871+Assumptions!$C$16*D1871</f>
        <v>2.1406756970480554E-3</v>
      </c>
    </row>
    <row r="1872" spans="1:5" x14ac:dyDescent="0.25">
      <c r="A1872" s="60">
        <f>'Daily Prices'!A1872</f>
        <v>45107</v>
      </c>
      <c r="B1872" s="69">
        <f>'Daily Prices'!B1872/'Daily Prices'!B1871-1</f>
        <v>1.2565668816695519E-2</v>
      </c>
      <c r="C1872" s="69">
        <f>'Daily Prices'!C1872/'Daily Prices'!C1871-1</f>
        <v>2.132197115368939E-3</v>
      </c>
      <c r="D1872" s="69">
        <f>'Daily Prices'!D1872/'Daily Prices'!D1871-1</f>
        <v>1.0027148618719783E-2</v>
      </c>
      <c r="E1872" s="69">
        <f>Assumptions!$C$14*C1872+Assumptions!$C$15*B1872+Assumptions!$C$16*D1872</f>
        <v>7.6307240767721661E-3</v>
      </c>
    </row>
    <row r="1873" spans="1:5" x14ac:dyDescent="0.25">
      <c r="A1873" s="63">
        <f>'Daily Prices'!A1873</f>
        <v>45113</v>
      </c>
      <c r="B1873" s="36">
        <f>'Daily Prices'!B1873/'Daily Prices'!B1872-1</f>
        <v>1.6488005913604997E-2</v>
      </c>
      <c r="C1873" s="36">
        <f>'Daily Prices'!C1873/'Daily Prices'!C1872-1</f>
        <v>6.8690381033011949E-3</v>
      </c>
      <c r="D1873" s="36">
        <f>'Daily Prices'!D1873/'Daily Prices'!D1872-1</f>
        <v>-2.8444397145509281E-2</v>
      </c>
      <c r="E1873" s="36">
        <f>Assumptions!$C$14*C1873+Assumptions!$C$15*B1873+Assumptions!$C$16*D1873</f>
        <v>-8.3930212825080591E-4</v>
      </c>
    </row>
    <row r="1874" spans="1:5" x14ac:dyDescent="0.25">
      <c r="A1874" s="60">
        <f>'Daily Prices'!A1874</f>
        <v>45114</v>
      </c>
      <c r="B1874" s="69">
        <f>'Daily Prices'!B1874/'Daily Prices'!B1873-1</f>
        <v>-7.6793354902376931E-3</v>
      </c>
      <c r="C1874" s="69">
        <f>'Daily Prices'!C1874/'Daily Prices'!C1873-1</f>
        <v>5.2752035869410019E-3</v>
      </c>
      <c r="D1874" s="69">
        <f>'Daily Prices'!D1874/'Daily Prices'!D1873-1</f>
        <v>3.887242432725202E-2</v>
      </c>
      <c r="E1874" s="69">
        <f>Assumptions!$C$14*C1874+Assumptions!$C$15*B1874+Assumptions!$C$16*D1874</f>
        <v>1.1468008085880698E-2</v>
      </c>
    </row>
    <row r="1875" spans="1:5" x14ac:dyDescent="0.25">
      <c r="A1875" s="63">
        <f>'Daily Prices'!A1875</f>
        <v>45118</v>
      </c>
      <c r="B1875" s="36">
        <f>'Daily Prices'!B1875/'Daily Prices'!B1874-1</f>
        <v>5.1683160885074297E-3</v>
      </c>
      <c r="C1875" s="36">
        <f>'Daily Prices'!C1875/'Daily Prices'!C1874-1</f>
        <v>3.4178095730275082E-3</v>
      </c>
      <c r="D1875" s="36">
        <f>'Daily Prices'!D1875/'Daily Prices'!D1874-1</f>
        <v>4.1841060106473371E-4</v>
      </c>
      <c r="E1875" s="36">
        <f>Assumptions!$C$14*C1875+Assumptions!$C$15*B1875+Assumptions!$C$16*D1875</f>
        <v>3.0431418360826524E-3</v>
      </c>
    </row>
    <row r="1876" spans="1:5" x14ac:dyDescent="0.25">
      <c r="A1876" s="60">
        <f>'Daily Prices'!A1876</f>
        <v>45119</v>
      </c>
      <c r="B1876" s="69">
        <f>'Daily Prices'!B1876/'Daily Prices'!B1875-1</f>
        <v>-3.4127913994120851E-3</v>
      </c>
      <c r="C1876" s="69">
        <f>'Daily Prices'!C1876/'Daily Prices'!C1875-1</f>
        <v>5.302067485012385E-3</v>
      </c>
      <c r="D1876" s="69">
        <f>'Daily Prices'!D1876/'Daily Prices'!D1875-1</f>
        <v>4.1841060106362349E-4</v>
      </c>
      <c r="E1876" s="69">
        <f>Assumptions!$C$14*C1876+Assumptions!$C$15*B1876+Assumptions!$C$16*D1876</f>
        <v>1.2225127545004157E-3</v>
      </c>
    </row>
    <row r="1877" spans="1:5" x14ac:dyDescent="0.25">
      <c r="A1877" s="63">
        <f>'Daily Prices'!A1877</f>
        <v>45120</v>
      </c>
      <c r="B1877" s="36">
        <f>'Daily Prices'!B1877/'Daily Prices'!B1876-1</f>
        <v>2.523018202003513E-3</v>
      </c>
      <c r="C1877" s="36">
        <f>'Daily Prices'!C1877/'Daily Prices'!C1876-1</f>
        <v>2.5479100221208473E-3</v>
      </c>
      <c r="D1877" s="36">
        <f>'Daily Prices'!D1877/'Daily Prices'!D1876-1</f>
        <v>4.1841060106406758E-4</v>
      </c>
      <c r="E1877" s="36">
        <f>Assumptions!$C$14*C1877+Assumptions!$C$15*B1877+Assumptions!$C$16*D1877</f>
        <v>1.9015926497686132E-3</v>
      </c>
    </row>
    <row r="1878" spans="1:5" x14ac:dyDescent="0.25">
      <c r="A1878" s="60">
        <f>'Daily Prices'!A1878</f>
        <v>45121</v>
      </c>
      <c r="B1878" s="69">
        <f>'Daily Prices'!B1878/'Daily Prices'!B1877-1</f>
        <v>7.657390172408185E-3</v>
      </c>
      <c r="C1878" s="69">
        <f>'Daily Prices'!C1878/'Daily Prices'!C1877-1</f>
        <v>-1.3116881337864594E-3</v>
      </c>
      <c r="D1878" s="69">
        <f>'Daily Prices'!D1878/'Daily Prices'!D1877-1</f>
        <v>6.3696363603122919E-3</v>
      </c>
      <c r="E1878" s="69">
        <f>Assumptions!$C$14*C1878+Assumptions!$C$15*B1878+Assumptions!$C$16*D1878</f>
        <v>3.6834327063015593E-3</v>
      </c>
    </row>
    <row r="1879" spans="1:5" x14ac:dyDescent="0.25">
      <c r="A1879" s="63">
        <f>'Daily Prices'!A1879</f>
        <v>45124</v>
      </c>
      <c r="B1879" s="36">
        <f>'Daily Prices'!B1879/'Daily Prices'!B1878-1</f>
        <v>8.0082166606874061E-3</v>
      </c>
      <c r="C1879" s="36">
        <f>'Daily Prices'!C1879/'Daily Prices'!C1878-1</f>
        <v>-2.8133029959054312E-3</v>
      </c>
      <c r="D1879" s="36">
        <f>'Daily Prices'!D1879/'Daily Prices'!D1878-1</f>
        <v>4.5126386582712286E-3</v>
      </c>
      <c r="E1879" s="36">
        <f>Assumptions!$C$14*C1879+Assumptions!$C$15*B1879+Assumptions!$C$16*D1879</f>
        <v>2.6309353973254174E-3</v>
      </c>
    </row>
    <row r="1880" spans="1:5" x14ac:dyDescent="0.25">
      <c r="A1880" s="60">
        <f>'Daily Prices'!A1880</f>
        <v>45125</v>
      </c>
      <c r="B1880" s="69">
        <f>'Daily Prices'!B1880/'Daily Prices'!B1879-1</f>
        <v>3.081697187547805E-3</v>
      </c>
      <c r="C1880" s="69">
        <f>'Daily Prices'!C1880/'Daily Prices'!C1879-1</f>
        <v>1.329752330728895E-2</v>
      </c>
      <c r="D1880" s="69">
        <f>'Daily Prices'!D1880/'Daily Prices'!D1879-1</f>
        <v>9.4766501850118701E-4</v>
      </c>
      <c r="E1880" s="69">
        <f>Assumptions!$C$14*C1880+Assumptions!$C$15*B1880+Assumptions!$C$16*D1880</f>
        <v>6.5278179847302773E-3</v>
      </c>
    </row>
    <row r="1881" spans="1:5" x14ac:dyDescent="0.25">
      <c r="A1881" s="63">
        <f>'Daily Prices'!A1881</f>
        <v>45126</v>
      </c>
      <c r="B1881" s="36">
        <f>'Daily Prices'!B1881/'Daily Prices'!B1880-1</f>
        <v>4.5257783724983458E-3</v>
      </c>
      <c r="C1881" s="36">
        <f>'Daily Prices'!C1881/'Daily Prices'!C1880-1</f>
        <v>4.5999459976875379E-4</v>
      </c>
      <c r="D1881" s="36">
        <f>'Daily Prices'!D1881/'Daily Prices'!D1880-1</f>
        <v>4.1195240142954948E-3</v>
      </c>
      <c r="E1881" s="36">
        <f>Assumptions!$C$14*C1881+Assumptions!$C$15*B1881+Assumptions!$C$16*D1881</f>
        <v>2.7775885559456538E-3</v>
      </c>
    </row>
    <row r="1882" spans="1:5" x14ac:dyDescent="0.25">
      <c r="A1882" s="60">
        <f>'Daily Prices'!A1882</f>
        <v>45127</v>
      </c>
      <c r="B1882" s="69">
        <f>'Daily Prices'!B1882/'Daily Prices'!B1881-1</f>
        <v>7.0712086780060357E-3</v>
      </c>
      <c r="C1882" s="69">
        <f>'Daily Prices'!C1882/'Daily Prices'!C1881-1</f>
        <v>1.0910212038584E-4</v>
      </c>
      <c r="D1882" s="69">
        <f>'Daily Prices'!D1882/'Daily Prices'!D1881-1</f>
        <v>4.858369531185236E-3</v>
      </c>
      <c r="E1882" s="69">
        <f>Assumptions!$C$14*C1882+Assumptions!$C$15*B1882+Assumptions!$C$16*D1882</f>
        <v>3.6225143109117177E-3</v>
      </c>
    </row>
    <row r="1883" spans="1:5" x14ac:dyDescent="0.25">
      <c r="A1883" s="63">
        <f>'Daily Prices'!A1883</f>
        <v>45128</v>
      </c>
      <c r="B1883" s="36">
        <f>'Daily Prices'!B1883/'Daily Prices'!B1882-1</f>
        <v>-1.3136229704951319E-2</v>
      </c>
      <c r="C1883" s="36">
        <f>'Daily Prices'!C1883/'Daily Prices'!C1882-1</f>
        <v>-8.4518710483328929E-3</v>
      </c>
      <c r="D1883" s="36">
        <f>'Daily Prices'!D1883/'Daily Prices'!D1882-1</f>
        <v>-6.1893625479459979E-3</v>
      </c>
      <c r="E1883" s="36">
        <f>Assumptions!$C$14*C1883+Assumptions!$C$15*B1883+Assumptions!$C$16*D1883</f>
        <v>-9.1784260952023512E-3</v>
      </c>
    </row>
    <row r="1884" spans="1:5" x14ac:dyDescent="0.25">
      <c r="A1884" s="60">
        <f>'Daily Prices'!A1884</f>
        <v>45131</v>
      </c>
      <c r="B1884" s="69">
        <f>'Daily Prices'!B1884/'Daily Prices'!B1883-1</f>
        <v>-4.4910148211886325E-3</v>
      </c>
      <c r="C1884" s="69">
        <f>'Daily Prices'!C1884/'Daily Prices'!C1883-1</f>
        <v>-2.8781231728745027E-3</v>
      </c>
      <c r="D1884" s="69">
        <f>'Daily Prices'!D1884/'Daily Prices'!D1883-1</f>
        <v>3.2375614790725038E-3</v>
      </c>
      <c r="E1884" s="69">
        <f>Assumptions!$C$14*C1884+Assumptions!$C$15*B1884+Assumptions!$C$16*D1884</f>
        <v>-1.5272852717846397E-3</v>
      </c>
    </row>
    <row r="1885" spans="1:5" x14ac:dyDescent="0.25">
      <c r="A1885" s="63">
        <f>'Daily Prices'!A1885</f>
        <v>45132</v>
      </c>
      <c r="B1885" s="36">
        <f>'Daily Prices'!B1885/'Daily Prices'!B1884-1</f>
        <v>-4.3790157924739059E-4</v>
      </c>
      <c r="C1885" s="36">
        <f>'Daily Prices'!C1885/'Daily Prices'!C1884-1</f>
        <v>4.0573571205348991E-4</v>
      </c>
      <c r="D1885" s="36">
        <f>'Daily Prices'!D1885/'Daily Prices'!D1884-1</f>
        <v>2.558988933558437E-3</v>
      </c>
      <c r="E1885" s="36">
        <f>Assumptions!$C$14*C1885+Assumptions!$C$15*B1885+Assumptions!$C$16*D1885</f>
        <v>7.9862049111470987E-4</v>
      </c>
    </row>
    <row r="1886" spans="1:5" x14ac:dyDescent="0.25">
      <c r="A1886" s="60">
        <f>'Daily Prices'!A1886</f>
        <v>45133</v>
      </c>
      <c r="B1886" s="69">
        <f>'Daily Prices'!B1886/'Daily Prices'!B1885-1</f>
        <v>5.2970573293540379E-3</v>
      </c>
      <c r="C1886" s="69">
        <f>'Daily Prices'!C1886/'Daily Prices'!C1885-1</f>
        <v>5.5105928889187528E-3</v>
      </c>
      <c r="D1886" s="69">
        <f>'Daily Prices'!D1886/'Daily Prices'!D1885-1</f>
        <v>2.5488743248027745E-3</v>
      </c>
      <c r="E1886" s="69">
        <f>Assumptions!$C$14*C1886+Assumptions!$C$15*B1886+Assumptions!$C$16*D1886</f>
        <v>4.5580166518145449E-3</v>
      </c>
    </row>
    <row r="1887" spans="1:5" x14ac:dyDescent="0.25">
      <c r="A1887" s="63">
        <f>'Daily Prices'!A1887</f>
        <v>45134</v>
      </c>
      <c r="B1887" s="36">
        <f>'Daily Prices'!B1887/'Daily Prices'!B1886-1</f>
        <v>-6.6016861748056099E-3</v>
      </c>
      <c r="C1887" s="36">
        <f>'Daily Prices'!C1887/'Daily Prices'!C1886-1</f>
        <v>-8.7064363502472597E-3</v>
      </c>
      <c r="D1887" s="36">
        <f>'Daily Prices'!D1887/'Daily Prices'!D1886-1</f>
        <v>1.4366635098195246E-4</v>
      </c>
      <c r="E1887" s="36">
        <f>Assumptions!$C$14*C1887+Assumptions!$C$15*B1887+Assumptions!$C$16*D1887</f>
        <v>-5.4199804872460018E-3</v>
      </c>
    </row>
    <row r="1888" spans="1:5" x14ac:dyDescent="0.25">
      <c r="A1888" s="60">
        <f>'Daily Prices'!A1888</f>
        <v>45135</v>
      </c>
      <c r="B1888" s="69">
        <f>'Daily Prices'!B1888/'Daily Prices'!B1887-1</f>
        <v>-1.6089499994116352E-3</v>
      </c>
      <c r="C1888" s="69">
        <f>'Daily Prices'!C1888/'Daily Prices'!C1887-1</f>
        <v>4.9722647930543484E-3</v>
      </c>
      <c r="D1888" s="69">
        <f>'Daily Prices'!D1888/'Daily Prices'!D1887-1</f>
        <v>3.2145195086601408E-3</v>
      </c>
      <c r="E1888" s="69">
        <f>Assumptions!$C$14*C1888+Assumptions!$C$15*B1888+Assumptions!$C$16*D1888</f>
        <v>2.4705767699962911E-3</v>
      </c>
    </row>
    <row r="1889" spans="1:5" x14ac:dyDescent="0.25">
      <c r="A1889" s="63">
        <f>'Daily Prices'!A1889</f>
        <v>45138</v>
      </c>
      <c r="B1889" s="36">
        <f>'Daily Prices'!B1889/'Daily Prices'!B1888-1</f>
        <v>5.5542456038524257E-3</v>
      </c>
      <c r="C1889" s="36">
        <f>'Daily Prices'!C1889/'Daily Prices'!C1888-1</f>
        <v>8.896109954497966E-3</v>
      </c>
      <c r="D1889" s="36">
        <f>'Daily Prices'!D1889/'Daily Prices'!D1888-1</f>
        <v>6.9719199814215482E-3</v>
      </c>
      <c r="E1889" s="36">
        <f>Assumptions!$C$14*C1889+Assumptions!$C$15*B1889+Assumptions!$C$16*D1889</f>
        <v>7.3162936573813783E-3</v>
      </c>
    </row>
    <row r="1890" spans="1:5" x14ac:dyDescent="0.25">
      <c r="A1890" s="60">
        <f>'Daily Prices'!A1890</f>
        <v>45140</v>
      </c>
      <c r="B1890" s="69">
        <f>'Daily Prices'!B1890/'Daily Prices'!B1889-1</f>
        <v>-1.1196694548298414E-2</v>
      </c>
      <c r="C1890" s="69">
        <f>'Daily Prices'!C1890/'Daily Prices'!C1889-1</f>
        <v>-8.1996961905616006E-3</v>
      </c>
      <c r="D1890" s="69">
        <f>'Daily Prices'!D1890/'Daily Prices'!D1889-1</f>
        <v>-6.7747245011706703E-4</v>
      </c>
      <c r="E1890" s="69">
        <f>Assumptions!$C$14*C1890+Assumptions!$C$15*B1890+Assumptions!$C$16*D1890</f>
        <v>-6.8421285757492853E-3</v>
      </c>
    </row>
    <row r="1891" spans="1:5" x14ac:dyDescent="0.25">
      <c r="A1891" s="63">
        <f>'Daily Prices'!A1891</f>
        <v>45141</v>
      </c>
      <c r="B1891" s="36">
        <f>'Daily Prices'!B1891/'Daily Prices'!B1890-1</f>
        <v>-8.2407584477275364E-3</v>
      </c>
      <c r="C1891" s="36">
        <f>'Daily Prices'!C1891/'Daily Prices'!C1890-1</f>
        <v>-3.6752818850257496E-3</v>
      </c>
      <c r="D1891" s="36">
        <f>'Daily Prices'!D1891/'Daily Prices'!D1890-1</f>
        <v>-6.7747245011451351E-4</v>
      </c>
      <c r="E1891" s="36">
        <f>Assumptions!$C$14*C1891+Assumptions!$C$15*B1891+Assumptions!$C$16*D1891</f>
        <v>-4.145582023362915E-3</v>
      </c>
    </row>
    <row r="1892" spans="1:5" x14ac:dyDescent="0.25">
      <c r="A1892" s="60">
        <f>'Daily Prices'!A1892</f>
        <v>45146</v>
      </c>
      <c r="B1892" s="69">
        <f>'Daily Prices'!B1892/'Daily Prices'!B1891-1</f>
        <v>9.285924058424877E-3</v>
      </c>
      <c r="C1892" s="69">
        <f>'Daily Prices'!C1892/'Daily Prices'!C1891-1</f>
        <v>-3.1070383999910467E-3</v>
      </c>
      <c r="D1892" s="69">
        <f>'Daily Prices'!D1892/'Daily Prices'!D1891-1</f>
        <v>-6.7747245011151591E-4</v>
      </c>
      <c r="E1892" s="69">
        <f>Assumptions!$C$14*C1892+Assumptions!$C$15*B1892+Assumptions!$C$16*D1892</f>
        <v>1.3397201224975897E-3</v>
      </c>
    </row>
    <row r="1893" spans="1:5" x14ac:dyDescent="0.25">
      <c r="A1893" s="63">
        <f>'Daily Prices'!A1893</f>
        <v>45147</v>
      </c>
      <c r="B1893" s="36">
        <f>'Daily Prices'!B1893/'Daily Prices'!B1892-1</f>
        <v>2.2675464907018217E-3</v>
      </c>
      <c r="C1893" s="36">
        <f>'Daily Prices'!C1893/'Daily Prices'!C1892-1</f>
        <v>-2.281287573811186E-3</v>
      </c>
      <c r="D1893" s="36">
        <f>'Daily Prices'!D1893/'Daily Prices'!D1892-1</f>
        <v>3.4887891740920995E-2</v>
      </c>
      <c r="E1893" s="36">
        <f>Assumptions!$C$14*C1893+Assumptions!$C$15*B1893+Assumptions!$C$16*D1893</f>
        <v>1.023411643996237E-2</v>
      </c>
    </row>
    <row r="1894" spans="1:5" x14ac:dyDescent="0.25">
      <c r="A1894" s="60">
        <f>'Daily Prices'!A1894</f>
        <v>45149</v>
      </c>
      <c r="B1894" s="69">
        <f>'Daily Prices'!B1894/'Daily Prices'!B1893-1</f>
        <v>-1.0200041487482214E-2</v>
      </c>
      <c r="C1894" s="69">
        <f>'Daily Prices'!C1894/'Daily Prices'!C1893-1</f>
        <v>-2.9904634333267621E-3</v>
      </c>
      <c r="D1894" s="69">
        <f>'Daily Prices'!D1894/'Daily Prices'!D1893-1</f>
        <v>-1.2524094017011933E-2</v>
      </c>
      <c r="E1894" s="69">
        <f>Assumptions!$C$14*C1894+Assumptions!$C$15*B1894+Assumptions!$C$16*D1894</f>
        <v>-8.0134260246789487E-3</v>
      </c>
    </row>
    <row r="1895" spans="1:5" x14ac:dyDescent="0.25">
      <c r="A1895" s="63">
        <f>'Daily Prices'!A1895</f>
        <v>45152</v>
      </c>
      <c r="B1895" s="36">
        <f>'Daily Prices'!B1895/'Daily Prices'!B1894-1</f>
        <v>1.2135147609595442E-3</v>
      </c>
      <c r="C1895" s="36">
        <f>'Daily Prices'!C1895/'Daily Prices'!C1894-1</f>
        <v>-3.3989000525576074E-3</v>
      </c>
      <c r="D1895" s="36">
        <f>'Daily Prices'!D1895/'Daily Prices'!D1894-1</f>
        <v>-2.650139911849303E-2</v>
      </c>
      <c r="E1895" s="36">
        <f>Assumptions!$C$14*C1895+Assumptions!$C$15*B1895+Assumptions!$C$16*D1895</f>
        <v>-8.9459253282830886E-3</v>
      </c>
    </row>
    <row r="1896" spans="1:5" x14ac:dyDescent="0.25">
      <c r="A1896" s="60">
        <f>'Daily Prices'!A1896</f>
        <v>45154</v>
      </c>
      <c r="B1896" s="69">
        <f>'Daily Prices'!B1896/'Daily Prices'!B1895-1</f>
        <v>2.1023847617929192E-3</v>
      </c>
      <c r="C1896" s="69">
        <f>'Daily Prices'!C1896/'Daily Prices'!C1895-1</f>
        <v>5.8042862645213411E-4</v>
      </c>
      <c r="D1896" s="69">
        <f>'Daily Prices'!D1896/'Daily Prices'!D1895-1</f>
        <v>3.6510887355647448E-3</v>
      </c>
      <c r="E1896" s="69">
        <f>Assumptions!$C$14*C1896+Assumptions!$C$15*B1896+Assumptions!$C$16*D1896</f>
        <v>1.958213499788153E-3</v>
      </c>
    </row>
    <row r="1897" spans="1:5" x14ac:dyDescent="0.25">
      <c r="A1897" s="63">
        <f>'Daily Prices'!A1897</f>
        <v>45155</v>
      </c>
      <c r="B1897" s="36">
        <f>'Daily Prices'!B1897/'Daily Prices'!B1896-1</f>
        <v>-5.9262044125505398E-3</v>
      </c>
      <c r="C1897" s="36">
        <f>'Daily Prices'!C1897/'Daily Prices'!C1896-1</f>
        <v>-4.7031135872152019E-3</v>
      </c>
      <c r="D1897" s="36">
        <f>'Daily Prices'!D1897/'Daily Prices'!D1896-1</f>
        <v>-1.606626999143046E-3</v>
      </c>
      <c r="E1897" s="36">
        <f>Assumptions!$C$14*C1897+Assumptions!$C$15*B1897+Assumptions!$C$16*D1897</f>
        <v>-4.1410948583941566E-3</v>
      </c>
    </row>
    <row r="1898" spans="1:5" x14ac:dyDescent="0.25">
      <c r="A1898" s="60">
        <f>'Daily Prices'!A1898</f>
        <v>45156</v>
      </c>
      <c r="B1898" s="69">
        <f>'Daily Prices'!B1898/'Daily Prices'!B1897-1</f>
        <v>-3.1060143033829757E-3</v>
      </c>
      <c r="C1898" s="69">
        <f>'Daily Prices'!C1898/'Daily Prices'!C1897-1</f>
        <v>-1.5188040732591057E-3</v>
      </c>
      <c r="D1898" s="69">
        <f>'Daily Prices'!D1898/'Daily Prices'!D1897-1</f>
        <v>-3.9949426784746667E-3</v>
      </c>
      <c r="E1898" s="69">
        <f>Assumptions!$C$14*C1898+Assumptions!$C$15*B1898+Assumptions!$C$16*D1898</f>
        <v>-2.7378087238609352E-3</v>
      </c>
    </row>
    <row r="1899" spans="1:5" x14ac:dyDescent="0.25">
      <c r="A1899" s="63">
        <f>'Daily Prices'!A1899</f>
        <v>45159</v>
      </c>
      <c r="B1899" s="36">
        <f>'Daily Prices'!B1899/'Daily Prices'!B1898-1</f>
        <v>4.1175599311824573E-3</v>
      </c>
      <c r="C1899" s="36">
        <f>'Daily Prices'!C1899/'Daily Prices'!C1898-1</f>
        <v>-2.993564218114031E-3</v>
      </c>
      <c r="D1899" s="36">
        <f>'Daily Prices'!D1899/'Daily Prices'!D1898-1</f>
        <v>3.8960204475031457E-3</v>
      </c>
      <c r="E1899" s="36">
        <f>Assumptions!$C$14*C1899+Assumptions!$C$15*B1899+Assumptions!$C$16*D1899</f>
        <v>1.2066484263600684E-3</v>
      </c>
    </row>
    <row r="1900" spans="1:5" x14ac:dyDescent="0.25">
      <c r="A1900" s="60">
        <f>'Daily Prices'!A1900</f>
        <v>45160</v>
      </c>
      <c r="B1900" s="69">
        <f>'Daily Prices'!B1900/'Daily Prices'!B1899-1</f>
        <v>6.0414538804787199E-5</v>
      </c>
      <c r="C1900" s="69">
        <f>'Daily Prices'!C1900/'Daily Prices'!C1899-1</f>
        <v>1.6792501571050167E-3</v>
      </c>
      <c r="D1900" s="69">
        <f>'Daily Prices'!D1900/'Daily Prices'!D1899-1</f>
        <v>1.6762474246452275E-3</v>
      </c>
      <c r="E1900" s="69">
        <f>Assumptions!$C$14*C1900+Assumptions!$C$15*B1900+Assumptions!$C$16*D1900</f>
        <v>1.192698651877011E-3</v>
      </c>
    </row>
    <row r="1901" spans="1:5" x14ac:dyDescent="0.25">
      <c r="A1901" s="63">
        <f>'Daily Prices'!A1901</f>
        <v>45161</v>
      </c>
      <c r="B1901" s="36">
        <f>'Daily Prices'!B1901/'Daily Prices'!B1900-1</f>
        <v>3.2700076954887969E-3</v>
      </c>
      <c r="C1901" s="36">
        <f>'Daily Prices'!C1901/'Daily Prices'!C1900-1</f>
        <v>6.5734853034735696E-3</v>
      </c>
      <c r="D1901" s="36">
        <f>'Daily Prices'!D1901/'Daily Prices'!D1900-1</f>
        <v>7.480436273584079E-3</v>
      </c>
      <c r="E1901" s="36">
        <f>Assumptions!$C$14*C1901+Assumptions!$C$15*B1901+Assumptions!$C$16*D1901</f>
        <v>5.8545273121112908E-3</v>
      </c>
    </row>
    <row r="1902" spans="1:5" x14ac:dyDescent="0.25">
      <c r="A1902" s="60">
        <f>'Daily Prices'!A1902</f>
        <v>45162</v>
      </c>
      <c r="B1902" s="69">
        <f>'Daily Prices'!B1902/'Daily Prices'!B1901-1</f>
        <v>-2.7655643227532112E-3</v>
      </c>
      <c r="C1902" s="69">
        <f>'Daily Prices'!C1902/'Daily Prices'!C1901-1</f>
        <v>6.7515641787219138E-4</v>
      </c>
      <c r="D1902" s="69">
        <f>'Daily Prices'!D1902/'Daily Prices'!D1901-1</f>
        <v>-1.6419898379855802E-3</v>
      </c>
      <c r="E1902" s="69">
        <f>Assumptions!$C$14*C1902+Assumptions!$C$15*B1902+Assumptions!$C$16*D1902</f>
        <v>-1.0522036810727609E-3</v>
      </c>
    </row>
    <row r="1903" spans="1:5" x14ac:dyDescent="0.25">
      <c r="A1903" s="63">
        <f>'Daily Prices'!A1903</f>
        <v>45163</v>
      </c>
      <c r="B1903" s="36">
        <f>'Daily Prices'!B1903/'Daily Prices'!B1902-1</f>
        <v>-5.6063889816058143E-3</v>
      </c>
      <c r="C1903" s="36">
        <f>'Daily Prices'!C1903/'Daily Prices'!C1902-1</f>
        <v>-1.0081672091070137E-3</v>
      </c>
      <c r="D1903" s="36">
        <f>'Daily Prices'!D1903/'Daily Prices'!D1902-1</f>
        <v>-7.5239291865488722E-3</v>
      </c>
      <c r="E1903" s="36">
        <f>Assumptions!$C$14*C1903+Assumptions!$C$15*B1903+Assumptions!$C$16*D1903</f>
        <v>-4.3423623340892118E-3</v>
      </c>
    </row>
    <row r="1904" spans="1:5" x14ac:dyDescent="0.25">
      <c r="A1904" s="60">
        <f>'Daily Prices'!A1904</f>
        <v>45166</v>
      </c>
      <c r="B1904" s="69">
        <f>'Daily Prices'!B1904/'Daily Prices'!B1903-1</f>
        <v>1.6966546667402937E-3</v>
      </c>
      <c r="C1904" s="69">
        <f>'Daily Prices'!C1904/'Daily Prices'!C1903-1</f>
        <v>0</v>
      </c>
      <c r="D1904" s="69">
        <f>'Daily Prices'!D1904/'Daily Prices'!D1903-1</f>
        <v>4.0106086608948655E-3</v>
      </c>
      <c r="E1904" s="69">
        <f>Assumptions!$C$14*C1904+Assumptions!$C$15*B1904+Assumptions!$C$16*D1904</f>
        <v>1.7121789982905478E-3</v>
      </c>
    </row>
    <row r="1905" spans="1:5" x14ac:dyDescent="0.25">
      <c r="A1905" s="63">
        <f>'Daily Prices'!A1905</f>
        <v>45167</v>
      </c>
      <c r="B1905" s="36">
        <f>'Daily Prices'!B1905/'Daily Prices'!B1904-1</f>
        <v>1.2188329851099411E-3</v>
      </c>
      <c r="C1905" s="36">
        <f>'Daily Prices'!C1905/'Daily Prices'!C1904-1</f>
        <v>7.9041732942537468E-3</v>
      </c>
      <c r="D1905" s="36">
        <f>'Daily Prices'!D1905/'Daily Prices'!D1904-1</f>
        <v>3.4824249465168489E-3</v>
      </c>
      <c r="E1905" s="36">
        <f>Assumptions!$C$14*C1905+Assumptions!$C$15*B1905+Assumptions!$C$16*D1905</f>
        <v>4.5720466971895359E-3</v>
      </c>
    </row>
    <row r="1906" spans="1:5" x14ac:dyDescent="0.25">
      <c r="A1906" s="60">
        <f>'Daily Prices'!A1906</f>
        <v>45168</v>
      </c>
      <c r="B1906" s="69">
        <f>'Daily Prices'!B1906/'Daily Prices'!B1905-1</f>
        <v>1.7564127505420579E-4</v>
      </c>
      <c r="C1906" s="69">
        <f>'Daily Prices'!C1906/'Daily Prices'!C1905-1</f>
        <v>9.1873131517006268E-3</v>
      </c>
      <c r="D1906" s="69">
        <f>'Daily Prices'!D1906/'Daily Prices'!D1905-1</f>
        <v>2.9013621577678173E-4</v>
      </c>
      <c r="E1906" s="69">
        <f>Assumptions!$C$14*C1906+Assumptions!$C$15*B1906+Assumptions!$C$16*D1906</f>
        <v>3.8146585079295468E-3</v>
      </c>
    </row>
    <row r="1907" spans="1:5" x14ac:dyDescent="0.25">
      <c r="A1907" s="63">
        <f>'Daily Prices'!A1907</f>
        <v>45169</v>
      </c>
      <c r="B1907" s="36">
        <f>'Daily Prices'!B1907/'Daily Prices'!B1906-1</f>
        <v>-3.9307237592615119E-3</v>
      </c>
      <c r="C1907" s="36">
        <f>'Daily Prices'!C1907/'Daily Prices'!C1906-1</f>
        <v>-1.6961049129984307E-3</v>
      </c>
      <c r="D1907" s="36">
        <f>'Daily Prices'!D1907/'Daily Prices'!D1906-1</f>
        <v>-1.4559060880587893E-3</v>
      </c>
      <c r="E1907" s="36">
        <f>Assumptions!$C$14*C1907+Assumptions!$C$15*B1907+Assumptions!$C$16*D1907</f>
        <v>-2.2944309193954626E-3</v>
      </c>
    </row>
    <row r="1908" spans="1:5" x14ac:dyDescent="0.25">
      <c r="A1908" s="60">
        <f>'Daily Prices'!A1908</f>
        <v>45170</v>
      </c>
      <c r="B1908" s="69">
        <f>'Daily Prices'!B1908/'Daily Prices'!B1907-1</f>
        <v>8.5722337367026835E-3</v>
      </c>
      <c r="C1908" s="69">
        <f>'Daily Prices'!C1908/'Daily Prices'!C1907-1</f>
        <v>-1.0399747776242974E-3</v>
      </c>
      <c r="D1908" s="69">
        <f>'Daily Prices'!D1908/'Daily Prices'!D1907-1</f>
        <v>2.5133216410222481E-4</v>
      </c>
      <c r="E1908" s="69">
        <f>Assumptions!$C$14*C1908+Assumptions!$C$15*B1908+Assumptions!$C$16*D1908</f>
        <v>2.2310798591917533E-3</v>
      </c>
    </row>
    <row r="1909" spans="1:5" x14ac:dyDescent="0.25">
      <c r="A1909" s="63">
        <f>'Daily Prices'!A1909</f>
        <v>45174</v>
      </c>
      <c r="B1909" s="36">
        <f>'Daily Prices'!B1909/'Daily Prices'!B1908-1</f>
        <v>6.0118836786915431E-3</v>
      </c>
      <c r="C1909" s="36">
        <f>'Daily Prices'!C1909/'Daily Prices'!C1908-1</f>
        <v>-3.0215844914335266E-3</v>
      </c>
      <c r="D1909" s="36">
        <f>'Daily Prices'!D1909/'Daily Prices'!D1908-1</f>
        <v>2.5133216410444525E-4</v>
      </c>
      <c r="E1909" s="36">
        <f>Assumptions!$C$14*C1909+Assumptions!$C$15*B1909+Assumptions!$C$16*D1909</f>
        <v>6.7033095626538579E-4</v>
      </c>
    </row>
    <row r="1910" spans="1:5" x14ac:dyDescent="0.25">
      <c r="A1910" s="60">
        <f>'Daily Prices'!A1910</f>
        <v>45175</v>
      </c>
      <c r="B1910" s="69">
        <f>'Daily Prices'!B1910/'Daily Prices'!B1909-1</f>
        <v>1.5241654563240559E-3</v>
      </c>
      <c r="C1910" s="69">
        <f>'Daily Prices'!C1910/'Daily Prices'!C1909-1</f>
        <v>1.8022419815078017E-4</v>
      </c>
      <c r="D1910" s="69">
        <f>'Daily Prices'!D1910/'Daily Prices'!D1909-1</f>
        <v>2.5133216409756187E-4</v>
      </c>
      <c r="E1910" s="69">
        <f>Assumptions!$C$14*C1910+Assumptions!$C$15*B1910+Assumptions!$C$16*D1910</f>
        <v>6.0473896538679726E-4</v>
      </c>
    </row>
    <row r="1911" spans="1:5" x14ac:dyDescent="0.25">
      <c r="A1911" s="63">
        <f>'Daily Prices'!A1911</f>
        <v>45177</v>
      </c>
      <c r="B1911" s="36">
        <f>'Daily Prices'!B1911/'Daily Prices'!B1910-1</f>
        <v>1.0904437305595094E-2</v>
      </c>
      <c r="C1911" s="36">
        <f>'Daily Prices'!C1911/'Daily Prices'!C1910-1</f>
        <v>8.1751916061634233E-5</v>
      </c>
      <c r="D1911" s="36">
        <f>'Daily Prices'!D1911/'Daily Prices'!D1910-1</f>
        <v>2.5133216410511139E-4</v>
      </c>
      <c r="E1911" s="36">
        <f>Assumptions!$C$14*C1911+Assumptions!$C$15*B1911+Assumptions!$C$16*D1911</f>
        <v>3.3794316073347155E-3</v>
      </c>
    </row>
    <row r="1912" spans="1:5" x14ac:dyDescent="0.25">
      <c r="A1912" s="60">
        <f>'Daily Prices'!A1912</f>
        <v>45180</v>
      </c>
      <c r="B1912" s="69">
        <f>'Daily Prices'!B1912/'Daily Prices'!B1911-1</f>
        <v>7.9306102757537023E-3</v>
      </c>
      <c r="C1912" s="69">
        <f>'Daily Prices'!C1912/'Daily Prices'!C1911-1</f>
        <v>-3.2949328642279951E-3</v>
      </c>
      <c r="D1912" s="69">
        <f>'Daily Prices'!D1912/'Daily Prices'!D1911-1</f>
        <v>2.0370008197143852E-2</v>
      </c>
      <c r="E1912" s="69">
        <f>Assumptions!$C$14*C1912+Assumptions!$C$15*B1912+Assumptions!$C$16*D1912</f>
        <v>7.1722123961780685E-3</v>
      </c>
    </row>
    <row r="1913" spans="1:5" x14ac:dyDescent="0.25">
      <c r="A1913" s="63">
        <f>'Daily Prices'!A1913</f>
        <v>45182</v>
      </c>
      <c r="B1913" s="36">
        <f>'Daily Prices'!B1913/'Daily Prices'!B1912-1</f>
        <v>5.0636792185807522E-3</v>
      </c>
      <c r="C1913" s="36">
        <f>'Daily Prices'!C1913/'Daily Prices'!C1912-1</f>
        <v>-5.1923692256151677E-3</v>
      </c>
      <c r="D1913" s="36">
        <f>'Daily Prices'!D1913/'Daily Prices'!D1912-1</f>
        <v>1.2402452812694253E-2</v>
      </c>
      <c r="E1913" s="36">
        <f>Assumptions!$C$14*C1913+Assumptions!$C$15*B1913+Assumptions!$C$16*D1913</f>
        <v>3.1628919191364346E-3</v>
      </c>
    </row>
    <row r="1914" spans="1:5" x14ac:dyDescent="0.25">
      <c r="A1914" s="60">
        <f>'Daily Prices'!A1914</f>
        <v>45183</v>
      </c>
      <c r="B1914" s="69">
        <f>'Daily Prices'!B1914/'Daily Prices'!B1913-1</f>
        <v>7.7089551497699915E-4</v>
      </c>
      <c r="C1914" s="69">
        <f>'Daily Prices'!C1914/'Daily Prices'!C1913-1</f>
        <v>-4.5594810645183115E-3</v>
      </c>
      <c r="D1914" s="69">
        <f>'Daily Prices'!D1914/'Daily Prices'!D1913-1</f>
        <v>3.8110287453814173E-3</v>
      </c>
      <c r="E1914" s="69">
        <f>Assumptions!$C$14*C1914+Assumptions!$C$15*B1914+Assumptions!$C$16*D1914</f>
        <v>-4.4921514769979986E-4</v>
      </c>
    </row>
    <row r="1915" spans="1:5" x14ac:dyDescent="0.25">
      <c r="A1915" s="63">
        <f>'Daily Prices'!A1915</f>
        <v>45184</v>
      </c>
      <c r="B1915" s="36">
        <f>'Daily Prices'!B1915/'Daily Prices'!B1914-1</f>
        <v>4.7339267465453805E-3</v>
      </c>
      <c r="C1915" s="36">
        <f>'Daily Prices'!C1915/'Daily Prices'!C1914-1</f>
        <v>1.4681634925306053E-2</v>
      </c>
      <c r="D1915" s="36">
        <f>'Daily Prices'!D1915/'Daily Prices'!D1914-1</f>
        <v>5.9256566019698642E-3</v>
      </c>
      <c r="E1915" s="36">
        <f>Assumptions!$C$14*C1915+Assumptions!$C$15*B1915+Assumptions!$C$16*D1915</f>
        <v>9.0705289746769949E-3</v>
      </c>
    </row>
    <row r="1916" spans="1:5" x14ac:dyDescent="0.25">
      <c r="A1916" s="60">
        <f>'Daily Prices'!A1916</f>
        <v>45187</v>
      </c>
      <c r="B1916" s="69">
        <f>'Daily Prices'!B1916/'Daily Prices'!B1915-1</f>
        <v>-3.5641934396376529E-3</v>
      </c>
      <c r="C1916" s="69">
        <f>'Daily Prices'!C1916/'Daily Prices'!C1915-1</f>
        <v>-4.5990834781739487E-4</v>
      </c>
      <c r="D1916" s="69">
        <f>'Daily Prices'!D1916/'Daily Prices'!D1915-1</f>
        <v>-9.1376681077115496E-4</v>
      </c>
      <c r="E1916" s="69">
        <f>Assumptions!$C$14*C1916+Assumptions!$C$15*B1916+Assumptions!$C$16*D1916</f>
        <v>-1.5273514142496003E-3</v>
      </c>
    </row>
    <row r="1917" spans="1:5" x14ac:dyDescent="0.25">
      <c r="A1917" s="63">
        <f>'Daily Prices'!A1917</f>
        <v>45189</v>
      </c>
      <c r="B1917" s="36">
        <f>'Daily Prices'!B1917/'Daily Prices'!B1916-1</f>
        <v>-1.1775698390634859E-2</v>
      </c>
      <c r="C1917" s="36">
        <f>'Daily Prices'!C1917/'Daily Prices'!C1916-1</f>
        <v>5.5515939317098972E-3</v>
      </c>
      <c r="D1917" s="36">
        <f>'Daily Prices'!D1917/'Daily Prices'!D1916-1</f>
        <v>-8.9251658648651366E-3</v>
      </c>
      <c r="E1917" s="36">
        <f>Assumptions!$C$14*C1917+Assumptions!$C$15*B1917+Assumptions!$C$16*D1917</f>
        <v>-3.9896217039660387E-3</v>
      </c>
    </row>
    <row r="1918" spans="1:5" x14ac:dyDescent="0.25">
      <c r="A1918" s="60">
        <f>'Daily Prices'!A1918</f>
        <v>45190</v>
      </c>
      <c r="B1918" s="69">
        <f>'Daily Prices'!B1918/'Daily Prices'!B1917-1</f>
        <v>-8.5418087556980993E-3</v>
      </c>
      <c r="C1918" s="69">
        <f>'Daily Prices'!C1918/'Daily Prices'!C1917-1</f>
        <v>-1.1576579247426833E-2</v>
      </c>
      <c r="D1918" s="69">
        <f>'Daily Prices'!D1918/'Daily Prices'!D1917-1</f>
        <v>-1.0328277770448202E-2</v>
      </c>
      <c r="E1918" s="69">
        <f>Assumptions!$C$14*C1918+Assumptions!$C$15*B1918+Assumptions!$C$16*D1918</f>
        <v>-1.0291657656814624E-2</v>
      </c>
    </row>
    <row r="1919" spans="1:5" x14ac:dyDescent="0.25">
      <c r="A1919" s="63">
        <f>'Daily Prices'!A1919</f>
        <v>45191</v>
      </c>
      <c r="B1919" s="36">
        <f>'Daily Prices'!B1919/'Daily Prices'!B1918-1</f>
        <v>-3.338203213517188E-3</v>
      </c>
      <c r="C1919" s="36">
        <f>'Daily Prices'!C1919/'Daily Prices'!C1918-1</f>
        <v>4.5060225086297478E-3</v>
      </c>
      <c r="D1919" s="36">
        <f>'Daily Prices'!D1919/'Daily Prices'!D1918-1</f>
        <v>-4.0890529421842015E-3</v>
      </c>
      <c r="E1919" s="36">
        <f>Assumptions!$C$14*C1919+Assumptions!$C$15*B1919+Assumptions!$C$16*D1919</f>
        <v>-4.2576784325851756E-4</v>
      </c>
    </row>
    <row r="1920" spans="1:5" x14ac:dyDescent="0.25">
      <c r="A1920" s="60">
        <f>'Daily Prices'!A1920</f>
        <v>45194</v>
      </c>
      <c r="B1920" s="69">
        <f>'Daily Prices'!B1920/'Daily Prices'!B1919-1</f>
        <v>2.2027249252576375E-4</v>
      </c>
      <c r="C1920" s="69">
        <f>'Daily Prices'!C1920/'Daily Prices'!C1919-1</f>
        <v>4.7461933996895134E-4</v>
      </c>
      <c r="D1920" s="69">
        <f>'Daily Prices'!D1920/'Daily Prices'!D1919-1</f>
        <v>-1.5459327196764017E-3</v>
      </c>
      <c r="E1920" s="69">
        <f>Assumptions!$C$14*C1920+Assumptions!$C$15*B1920+Assumptions!$C$16*D1920</f>
        <v>-2.0785033215761081E-4</v>
      </c>
    </row>
    <row r="1921" spans="1:5" x14ac:dyDescent="0.25">
      <c r="A1921" s="63">
        <f>'Daily Prices'!A1921</f>
        <v>45195</v>
      </c>
      <c r="B1921" s="36">
        <f>'Daily Prices'!B1921/'Daily Prices'!B1920-1</f>
        <v>-1.1847262702221473E-3</v>
      </c>
      <c r="C1921" s="36">
        <f>'Daily Prices'!C1921/'Daily Prices'!C1920-1</f>
        <v>-7.0721609805086683E-3</v>
      </c>
      <c r="D1921" s="36">
        <f>'Daily Prices'!D1921/'Daily Prices'!D1920-1</f>
        <v>-1.0544456554129056E-3</v>
      </c>
      <c r="E1921" s="36">
        <f>Assumptions!$C$14*C1921+Assumptions!$C$15*B1921+Assumptions!$C$16*D1921</f>
        <v>-3.5006159698939836E-3</v>
      </c>
    </row>
    <row r="1922" spans="1:5" x14ac:dyDescent="0.25">
      <c r="A1922" s="60">
        <f>'Daily Prices'!A1922</f>
        <v>45196</v>
      </c>
      <c r="B1922" s="69">
        <f>'Daily Prices'!B1922/'Daily Prices'!B1921-1</f>
        <v>2.6267156788783996E-3</v>
      </c>
      <c r="C1922" s="69">
        <f>'Daily Prices'!C1922/'Daily Prices'!C1921-1</f>
        <v>-1.1091700137535021E-2</v>
      </c>
      <c r="D1922" s="69">
        <f>'Daily Prices'!D1922/'Daily Prices'!D1921-1</f>
        <v>5.6671958367315867E-4</v>
      </c>
      <c r="E1922" s="69">
        <f>Assumptions!$C$14*C1922+Assumptions!$C$15*B1922+Assumptions!$C$16*D1922</f>
        <v>-3.4786494762485409E-3</v>
      </c>
    </row>
    <row r="1923" spans="1:5" x14ac:dyDescent="0.25">
      <c r="A1923" s="63">
        <f>'Daily Prices'!A1923</f>
        <v>45198</v>
      </c>
      <c r="B1923" s="36">
        <f>'Daily Prices'!B1923/'Daily Prices'!B1922-1</f>
        <v>-4.39028661941121E-3</v>
      </c>
      <c r="C1923" s="36">
        <f>'Daily Prices'!C1923/'Daily Prices'!C1922-1</f>
        <v>-1.0529218399645601E-2</v>
      </c>
      <c r="D1923" s="36">
        <f>'Daily Prices'!D1923/'Daily Prices'!D1922-1</f>
        <v>2.4914588481885769E-3</v>
      </c>
      <c r="E1923" s="36">
        <f>Assumptions!$C$14*C1923+Assumptions!$C$15*B1923+Assumptions!$C$16*D1923</f>
        <v>-4.7813356912250306E-3</v>
      </c>
    </row>
    <row r="1924" spans="1:5" x14ac:dyDescent="0.25">
      <c r="A1924" s="60">
        <f>'Daily Prices'!A1924</f>
        <v>45202</v>
      </c>
      <c r="B1924" s="69">
        <f>'Daily Prices'!B1924/'Daily Prices'!B1923-1</f>
        <v>-4.8050682068730977E-3</v>
      </c>
      <c r="C1924" s="69">
        <f>'Daily Prices'!C1924/'Daily Prices'!C1923-1</f>
        <v>-2.4196980761917342E-2</v>
      </c>
      <c r="D1924" s="69">
        <f>'Daily Prices'!D1924/'Daily Prices'!D1923-1</f>
        <v>-3.3797183842443346E-5</v>
      </c>
      <c r="E1924" s="69">
        <f>Assumptions!$C$14*C1924+Assumptions!$C$15*B1924+Assumptions!$C$16*D1924</f>
        <v>-1.11304519219816E-2</v>
      </c>
    </row>
    <row r="1925" spans="1:5" x14ac:dyDescent="0.25">
      <c r="A1925" s="63">
        <f>'Daily Prices'!A1925</f>
        <v>45203</v>
      </c>
      <c r="B1925" s="36">
        <f>'Daily Prices'!B1925/'Daily Prices'!B1924-1</f>
        <v>-4.3665216044058708E-3</v>
      </c>
      <c r="C1925" s="36">
        <f>'Daily Prices'!C1925/'Daily Prices'!C1924-1</f>
        <v>-2.0356065338770213E-3</v>
      </c>
      <c r="D1925" s="36">
        <f>'Daily Prices'!D1925/'Daily Prices'!D1924-1</f>
        <v>-3.3797183839889833E-5</v>
      </c>
      <c r="E1925" s="36">
        <f>Assumptions!$C$14*C1925+Assumptions!$C$15*B1925+Assumptions!$C$16*D1925</f>
        <v>-2.1343382500245366E-3</v>
      </c>
    </row>
    <row r="1926" spans="1:5" x14ac:dyDescent="0.25">
      <c r="A1926" s="60">
        <f>'Daily Prices'!A1926</f>
        <v>45204</v>
      </c>
      <c r="B1926" s="69">
        <f>'Daily Prices'!B1926/'Daily Prices'!B1925-1</f>
        <v>6.2173021695017816E-3</v>
      </c>
      <c r="C1926" s="69">
        <f>'Daily Prices'!C1926/'Daily Prices'!C1925-1</f>
        <v>3.6498580519039869E-4</v>
      </c>
      <c r="D1926" s="69">
        <f>'Daily Prices'!D1926/'Daily Prices'!D1925-1</f>
        <v>-3.3797183840333922E-5</v>
      </c>
      <c r="E1926" s="69">
        <f>Assumptions!$C$14*C1926+Assumptions!$C$15*B1926+Assumptions!$C$16*D1926</f>
        <v>2.0010458177745936E-3</v>
      </c>
    </row>
    <row r="1927" spans="1:5" x14ac:dyDescent="0.25">
      <c r="A1927" s="63">
        <f>'Daily Prices'!A1927</f>
        <v>45209</v>
      </c>
      <c r="B1927" s="36">
        <f>'Daily Prices'!B1927/'Daily Prices'!B1926-1</f>
        <v>6.8227836085590354E-3</v>
      </c>
      <c r="C1927" s="36">
        <f>'Daily Prices'!C1927/'Daily Prices'!C1926-1</f>
        <v>2.0249420528162476E-2</v>
      </c>
      <c r="D1927" s="36">
        <f>'Daily Prices'!D1927/'Daily Prices'!D1926-1</f>
        <v>-3.3797183843664591E-5</v>
      </c>
      <c r="E1927" s="36">
        <f>Assumptions!$C$14*C1927+Assumptions!$C$15*B1927+Assumptions!$C$16*D1927</f>
        <v>1.01364641386796E-2</v>
      </c>
    </row>
    <row r="1928" spans="1:5" x14ac:dyDescent="0.25">
      <c r="A1928" s="60">
        <f>'Daily Prices'!A1928</f>
        <v>45210</v>
      </c>
      <c r="B1928" s="69">
        <f>'Daily Prices'!B1928/'Daily Prices'!B1927-1</f>
        <v>5.9578361533767499E-3</v>
      </c>
      <c r="C1928" s="69">
        <f>'Daily Prices'!C1928/'Daily Prices'!C1927-1</f>
        <v>7.0414134504133141E-3</v>
      </c>
      <c r="D1928" s="69">
        <f>'Daily Prices'!D1928/'Daily Prices'!D1927-1</f>
        <v>4.6571254643603677E-3</v>
      </c>
      <c r="E1928" s="69">
        <f>Assumptions!$C$14*C1928+Assumptions!$C$15*B1928+Assumptions!$C$16*D1928</f>
        <v>6.0010538654864613E-3</v>
      </c>
    </row>
    <row r="1929" spans="1:5" x14ac:dyDescent="0.25">
      <c r="A1929" s="63">
        <f>'Daily Prices'!A1929</f>
        <v>45212</v>
      </c>
      <c r="B1929" s="36">
        <f>'Daily Prices'!B1929/'Daily Prices'!B1928-1</f>
        <v>-2.8629647654199175E-3</v>
      </c>
      <c r="C1929" s="36">
        <f>'Daily Prices'!C1929/'Daily Prices'!C1928-1</f>
        <v>2.1322391252077022E-2</v>
      </c>
      <c r="D1929" s="36">
        <f>'Daily Prices'!D1929/'Daily Prices'!D1928-1</f>
        <v>-4.968175108331474E-3</v>
      </c>
      <c r="E1929" s="36">
        <f>Assumptions!$C$14*C1929+Assumptions!$C$15*B1929+Assumptions!$C$16*D1929</f>
        <v>6.1796145387053927E-3</v>
      </c>
    </row>
    <row r="1930" spans="1:5" x14ac:dyDescent="0.25">
      <c r="A1930" s="60">
        <f>'Daily Prices'!A1930</f>
        <v>45215</v>
      </c>
      <c r="B1930" s="69">
        <f>'Daily Prices'!B1930/'Daily Prices'!B1929-1</f>
        <v>-1.7472120192981722E-3</v>
      </c>
      <c r="C1930" s="69">
        <f>'Daily Prices'!C1930/'Daily Prices'!C1929-1</f>
        <v>4.2660692025924263E-3</v>
      </c>
      <c r="D1930" s="69">
        <f>'Daily Prices'!D1930/'Daily Prices'!D1929-1</f>
        <v>2.7673280511353315E-3</v>
      </c>
      <c r="E1930" s="69">
        <f>Assumptions!$C$14*C1930+Assumptions!$C$15*B1930+Assumptions!$C$16*D1930</f>
        <v>2.0124624905881183E-3</v>
      </c>
    </row>
    <row r="1931" spans="1:5" x14ac:dyDescent="0.25">
      <c r="A1931" s="63">
        <f>'Daily Prices'!A1931</f>
        <v>45216</v>
      </c>
      <c r="B1931" s="36">
        <f>'Daily Prices'!B1931/'Daily Prices'!B1930-1</f>
        <v>3.9469868104806682E-3</v>
      </c>
      <c r="C1931" s="36">
        <f>'Daily Prices'!C1931/'Daily Prices'!C1930-1</f>
        <v>5.4803024001477407E-3</v>
      </c>
      <c r="D1931" s="36">
        <f>'Daily Prices'!D1931/'Daily Prices'!D1930-1</f>
        <v>4.4500883239475542E-3</v>
      </c>
      <c r="E1931" s="36">
        <f>Assumptions!$C$14*C1931+Assumptions!$C$15*B1931+Assumptions!$C$16*D1931</f>
        <v>4.7112435003875634E-3</v>
      </c>
    </row>
    <row r="1932" spans="1:5" x14ac:dyDescent="0.25">
      <c r="A1932" s="60">
        <f>'Daily Prices'!A1932</f>
        <v>45217</v>
      </c>
      <c r="B1932" s="69">
        <f>'Daily Prices'!B1932/'Daily Prices'!B1931-1</f>
        <v>-8.2957375411515377E-3</v>
      </c>
      <c r="C1932" s="69">
        <f>'Daily Prices'!C1932/'Daily Prices'!C1931-1</f>
        <v>1.5076236875148696E-2</v>
      </c>
      <c r="D1932" s="69">
        <f>'Daily Prices'!D1932/'Daily Prices'!D1931-1</f>
        <v>-3.4085087395541169E-3</v>
      </c>
      <c r="E1932" s="69">
        <f>Assumptions!$C$14*C1932+Assumptions!$C$15*B1932+Assumptions!$C$16*D1932</f>
        <v>2.5192208658477828E-3</v>
      </c>
    </row>
    <row r="1933" spans="1:5" x14ac:dyDescent="0.25">
      <c r="A1933" s="63">
        <f>'Daily Prices'!A1933</f>
        <v>45218</v>
      </c>
      <c r="B1933" s="36">
        <f>'Daily Prices'!B1933/'Daily Prices'!B1932-1</f>
        <v>-3.761250888397738E-3</v>
      </c>
      <c r="C1933" s="36">
        <f>'Daily Prices'!C1933/'Daily Prices'!C1932-1</f>
        <v>-3.8796195002501754E-3</v>
      </c>
      <c r="D1933" s="36">
        <f>'Daily Prices'!D1933/'Daily Prices'!D1932-1</f>
        <v>-2.7147139013528054E-3</v>
      </c>
      <c r="E1933" s="36">
        <f>Assumptions!$C$14*C1933+Assumptions!$C$15*B1933+Assumptions!$C$16*D1933</f>
        <v>-3.4946372370252333E-3</v>
      </c>
    </row>
    <row r="1934" spans="1:5" x14ac:dyDescent="0.25">
      <c r="A1934" s="60">
        <f>'Daily Prices'!A1934</f>
        <v>45219</v>
      </c>
      <c r="B1934" s="69">
        <f>'Daily Prices'!B1934/'Daily Prices'!B1933-1</f>
        <v>-3.5292195978500196E-3</v>
      </c>
      <c r="C1934" s="69">
        <f>'Daily Prices'!C1934/'Daily Prices'!C1933-1</f>
        <v>1.9287691442794186E-2</v>
      </c>
      <c r="D1934" s="69">
        <f>'Daily Prices'!D1934/'Daily Prices'!D1933-1</f>
        <v>-4.368945155396764E-3</v>
      </c>
      <c r="E1934" s="69">
        <f>Assumptions!$C$14*C1934+Assumptions!$C$15*B1934+Assumptions!$C$16*D1934</f>
        <v>5.3456271511436396E-3</v>
      </c>
    </row>
    <row r="1935" spans="1:5" x14ac:dyDescent="0.25">
      <c r="A1935" s="63">
        <f>'Daily Prices'!A1935</f>
        <v>45222</v>
      </c>
      <c r="B1935" s="36">
        <f>'Daily Prices'!B1935/'Daily Prices'!B1934-1</f>
        <v>-1.2626453378578706E-2</v>
      </c>
      <c r="C1935" s="36">
        <f>'Daily Prices'!C1935/'Daily Prices'!C1934-1</f>
        <v>-8.9580672281045493E-3</v>
      </c>
      <c r="D1935" s="36">
        <f>'Daily Prices'!D1935/'Daily Prices'!D1934-1</f>
        <v>-1.3553337605936577E-2</v>
      </c>
      <c r="E1935" s="36">
        <f>Assumptions!$C$14*C1935+Assumptions!$C$15*B1935+Assumptions!$C$16*D1935</f>
        <v>-1.1437164186596405E-2</v>
      </c>
    </row>
    <row r="1936" spans="1:5" x14ac:dyDescent="0.25">
      <c r="A1936" s="60">
        <f>'Daily Prices'!A1936</f>
        <v>45224</v>
      </c>
      <c r="B1936" s="69">
        <f>'Daily Prices'!B1936/'Daily Prices'!B1935-1</f>
        <v>-8.0967133061635721E-3</v>
      </c>
      <c r="C1936" s="69">
        <f>'Daily Prices'!C1936/'Daily Prices'!C1935-1</f>
        <v>6.178953958198008E-3</v>
      </c>
      <c r="D1936" s="69">
        <f>'Daily Prices'!D1936/'Daily Prices'!D1935-1</f>
        <v>-1.0294260806751776E-2</v>
      </c>
      <c r="E1936" s="69">
        <f>Assumptions!$C$14*C1936+Assumptions!$C$15*B1936+Assumptions!$C$16*D1936</f>
        <v>-3.045710650595401E-3</v>
      </c>
    </row>
    <row r="1937" spans="1:5" x14ac:dyDescent="0.25">
      <c r="A1937" s="63">
        <f>'Daily Prices'!A1937</f>
        <v>45225</v>
      </c>
      <c r="B1937" s="36">
        <f>'Daily Prices'!B1937/'Daily Prices'!B1936-1</f>
        <v>-1.4065936330681428E-2</v>
      </c>
      <c r="C1937" s="36">
        <f>'Daily Prices'!C1937/'Daily Prices'!C1936-1</f>
        <v>-2.8040142660948897E-3</v>
      </c>
      <c r="D1937" s="36">
        <f>'Daily Prices'!D1937/'Daily Prices'!D1936-1</f>
        <v>-9.7805192185562717E-3</v>
      </c>
      <c r="E1937" s="36">
        <f>Assumptions!$C$14*C1937+Assumptions!$C$15*B1937+Assumptions!$C$16*D1937</f>
        <v>-8.275542371209265E-3</v>
      </c>
    </row>
    <row r="1938" spans="1:5" x14ac:dyDescent="0.25">
      <c r="A1938" s="60">
        <f>'Daily Prices'!A1938</f>
        <v>45226</v>
      </c>
      <c r="B1938" s="69">
        <f>'Daily Prices'!B1938/'Daily Prices'!B1937-1</f>
        <v>1.0050175658352645E-2</v>
      </c>
      <c r="C1938" s="69">
        <f>'Daily Prices'!C1938/'Daily Prices'!C1937-1</f>
        <v>4.5908404062069419E-3</v>
      </c>
      <c r="D1938" s="69">
        <f>'Daily Prices'!D1938/'Daily Prices'!D1937-1</f>
        <v>1.1643516635703177E-2</v>
      </c>
      <c r="E1938" s="69">
        <f>Assumptions!$C$14*C1938+Assumptions!$C$15*B1938+Assumptions!$C$16*D1938</f>
        <v>8.344443850699523E-3</v>
      </c>
    </row>
    <row r="1939" spans="1:5" x14ac:dyDescent="0.25">
      <c r="A1939" s="63">
        <f>'Daily Prices'!A1939</f>
        <v>45229</v>
      </c>
      <c r="B1939" s="36">
        <f>'Daily Prices'!B1939/'Daily Prices'!B1938-1</f>
        <v>5.1714568817926576E-3</v>
      </c>
      <c r="C1939" s="36">
        <f>'Daily Prices'!C1939/'Daily Prices'!C1938-1</f>
        <v>5.7990718869909141E-3</v>
      </c>
      <c r="D1939" s="36">
        <f>'Daily Prices'!D1939/'Daily Prices'!D1938-1</f>
        <v>3.473627963203274E-3</v>
      </c>
      <c r="E1939" s="36">
        <f>Assumptions!$C$14*C1939+Assumptions!$C$15*B1939+Assumptions!$C$16*D1939</f>
        <v>4.9131542082951453E-3</v>
      </c>
    </row>
    <row r="1940" spans="1:5" x14ac:dyDescent="0.25">
      <c r="A1940" s="60">
        <f>'Daily Prices'!A1940</f>
        <v>45230</v>
      </c>
      <c r="B1940" s="69">
        <f>'Daily Prices'!B1940/'Daily Prices'!B1939-1</f>
        <v>-3.7078486071001615E-3</v>
      </c>
      <c r="C1940" s="69">
        <f>'Daily Prices'!C1940/'Daily Prices'!C1939-1</f>
        <v>9.006738231853717E-4</v>
      </c>
      <c r="D1940" s="69">
        <f>'Daily Prices'!D1940/'Daily Prices'!D1939-1</f>
        <v>-8.1966690041823664E-4</v>
      </c>
      <c r="E1940" s="69">
        <f>Assumptions!$C$14*C1940+Assumptions!$C$15*B1940+Assumptions!$C$16*D1940</f>
        <v>-9.9798512298137081E-4</v>
      </c>
    </row>
    <row r="1941" spans="1:5" x14ac:dyDescent="0.25">
      <c r="A1941" s="63">
        <f>'Daily Prices'!A1941</f>
        <v>45231</v>
      </c>
      <c r="B1941" s="36">
        <f>'Daily Prices'!B1941/'Daily Prices'!B1940-1</f>
        <v>-4.4399265877864691E-3</v>
      </c>
      <c r="C1941" s="36">
        <f>'Daily Prices'!C1941/'Daily Prices'!C1940-1</f>
        <v>-5.3273833916310798E-3</v>
      </c>
      <c r="D1941" s="36">
        <f>'Daily Prices'!D1941/'Daily Prices'!D1940-1</f>
        <v>-7.9968955599485358E-4</v>
      </c>
      <c r="E1941" s="36">
        <f>Assumptions!$C$14*C1941+Assumptions!$C$15*B1941+Assumptions!$C$16*D1941</f>
        <v>-3.702838199786829E-3</v>
      </c>
    </row>
    <row r="1942" spans="1:5" x14ac:dyDescent="0.25">
      <c r="A1942" s="60">
        <f>'Daily Prices'!A1942</f>
        <v>45237</v>
      </c>
      <c r="B1942" s="69">
        <f>'Daily Prices'!B1942/'Daily Prices'!B1941-1</f>
        <v>2.1246135282907197E-2</v>
      </c>
      <c r="C1942" s="69">
        <f>'Daily Prices'!C1942/'Daily Prices'!C1941-1</f>
        <v>-1.3421649893811116E-2</v>
      </c>
      <c r="D1942" s="69">
        <f>'Daily Prices'!D1942/'Daily Prices'!D1941-1</f>
        <v>-7.9968955599118985E-4</v>
      </c>
      <c r="E1942" s="69">
        <f>Assumptions!$C$14*C1942+Assumptions!$C$15*B1942+Assumptions!$C$16*D1942</f>
        <v>7.6527376055035546E-4</v>
      </c>
    </row>
    <row r="1943" spans="1:5" x14ac:dyDescent="0.25">
      <c r="A1943" s="63">
        <f>'Daily Prices'!A1943</f>
        <v>45238</v>
      </c>
      <c r="B1943" s="36">
        <f>'Daily Prices'!B1943/'Daily Prices'!B1942-1</f>
        <v>5.113762349404638E-4</v>
      </c>
      <c r="C1943" s="36">
        <f>'Daily Prices'!C1943/'Daily Prices'!C1942-1</f>
        <v>-8.2777307657122545E-4</v>
      </c>
      <c r="D1943" s="36">
        <f>'Daily Prices'!D1943/'Daily Prices'!D1942-1</f>
        <v>-7.9968955598985758E-4</v>
      </c>
      <c r="E1943" s="36">
        <f>Assumptions!$C$14*C1943+Assumptions!$C$15*B1943+Assumptions!$C$16*D1943</f>
        <v>-4.1760322694330834E-4</v>
      </c>
    </row>
    <row r="1944" spans="1:5" x14ac:dyDescent="0.25">
      <c r="A1944" s="60">
        <f>'Daily Prices'!A1944</f>
        <v>45239</v>
      </c>
      <c r="B1944" s="69">
        <f>'Daily Prices'!B1944/'Daily Prices'!B1943-1</f>
        <v>-2.2071358776009076E-3</v>
      </c>
      <c r="C1944" s="69">
        <f>'Daily Prices'!C1944/'Daily Prices'!C1943-1</f>
        <v>-1.8581910749038144E-4</v>
      </c>
      <c r="D1944" s="69">
        <f>'Daily Prices'!D1944/'Daily Prices'!D1943-1</f>
        <v>4.4864293869305127E-2</v>
      </c>
      <c r="E1944" s="69">
        <f>Assumptions!$C$14*C1944+Assumptions!$C$15*B1944+Assumptions!$C$16*D1944</f>
        <v>1.2722819754515113E-2</v>
      </c>
    </row>
    <row r="1945" spans="1:5" x14ac:dyDescent="0.25">
      <c r="A1945" s="63">
        <f>'Daily Prices'!A1945</f>
        <v>45240</v>
      </c>
      <c r="B1945" s="36">
        <f>'Daily Prices'!B1945/'Daily Prices'!B1944-1</f>
        <v>1.1179629875277541E-3</v>
      </c>
      <c r="C1945" s="36">
        <f>'Daily Prices'!C1945/'Daily Prices'!C1944-1</f>
        <v>-8.0038515253902931E-3</v>
      </c>
      <c r="D1945" s="36">
        <f>'Daily Prices'!D1945/'Daily Prices'!D1944-1</f>
        <v>-1.4916959693368703E-2</v>
      </c>
      <c r="E1945" s="36">
        <f>Assumptions!$C$14*C1945+Assumptions!$C$15*B1945+Assumptions!$C$16*D1945</f>
        <v>-7.3412396219084027E-3</v>
      </c>
    </row>
    <row r="1946" spans="1:5" x14ac:dyDescent="0.25">
      <c r="A1946" s="60">
        <f>'Daily Prices'!A1946</f>
        <v>45243</v>
      </c>
      <c r="B1946" s="69">
        <f>'Daily Prices'!B1946/'Daily Prices'!B1945-1</f>
        <v>4.4973644427503956E-4</v>
      </c>
      <c r="C1946" s="69">
        <f>'Daily Prices'!C1946/'Daily Prices'!C1945-1</f>
        <v>-6.1087033100227783E-3</v>
      </c>
      <c r="D1946" s="69">
        <f>'Daily Prices'!D1946/'Daily Prices'!D1945-1</f>
        <v>1.4492513238153482E-3</v>
      </c>
      <c r="E1946" s="69">
        <f>Assumptions!$C$14*C1946+Assumptions!$C$15*B1946+Assumptions!$C$16*D1946</f>
        <v>-1.8737849935819954E-3</v>
      </c>
    </row>
    <row r="1947" spans="1:5" x14ac:dyDescent="0.25">
      <c r="A1947" s="63">
        <f>'Daily Prices'!A1947</f>
        <v>45245</v>
      </c>
      <c r="B1947" s="36">
        <f>'Daily Prices'!B1947/'Daily Prices'!B1946-1</f>
        <v>1.1427934296846853E-2</v>
      </c>
      <c r="C1947" s="36">
        <f>'Daily Prices'!C1947/'Daily Prices'!C1946-1</f>
        <v>1.32068390006157E-2</v>
      </c>
      <c r="D1947" s="36">
        <f>'Daily Prices'!D1947/'Daily Prices'!D1946-1</f>
        <v>1.0102473963994552E-2</v>
      </c>
      <c r="E1947" s="36">
        <f>Assumptions!$C$14*C1947+Assumptions!$C$15*B1947+Assumptions!$C$16*D1947</f>
        <v>1.1741858078498701E-2</v>
      </c>
    </row>
    <row r="1948" spans="1:5" x14ac:dyDescent="0.25">
      <c r="A1948" s="60">
        <f>'Daily Prices'!A1948</f>
        <v>45246</v>
      </c>
      <c r="B1948" s="69">
        <f>'Daily Prices'!B1948/'Daily Prices'!B1947-1</f>
        <v>4.6676156698504112E-3</v>
      </c>
      <c r="C1948" s="69">
        <f>'Daily Prices'!C1948/'Daily Prices'!C1947-1</f>
        <v>1.1727200909436464E-2</v>
      </c>
      <c r="D1948" s="69">
        <f>'Daily Prices'!D1948/'Daily Prices'!D1947-1</f>
        <v>7.3253216186488501E-3</v>
      </c>
      <c r="E1948" s="69">
        <f>Assumptions!$C$14*C1948+Assumptions!$C$15*B1948+Assumptions!$C$16*D1948</f>
        <v>8.2887615503243629E-3</v>
      </c>
    </row>
    <row r="1949" spans="1:5" x14ac:dyDescent="0.25">
      <c r="A1949" s="63">
        <f>'Daily Prices'!A1949</f>
        <v>45247</v>
      </c>
      <c r="B1949" s="36">
        <f>'Daily Prices'!B1949/'Daily Prices'!B1948-1</f>
        <v>-2.8454523079459726E-3</v>
      </c>
      <c r="C1949" s="36">
        <f>'Daily Prices'!C1949/'Daily Prices'!C1948-1</f>
        <v>1.0268162354567512E-3</v>
      </c>
      <c r="D1949" s="36">
        <f>'Daily Prices'!D1949/'Daily Prices'!D1948-1</f>
        <v>-7.9760609653201087E-4</v>
      </c>
      <c r="E1949" s="36">
        <f>Assumptions!$C$14*C1949+Assumptions!$C$15*B1949+Assumptions!$C$16*D1949</f>
        <v>-6.8219102716069444E-4</v>
      </c>
    </row>
    <row r="1950" spans="1:5" x14ac:dyDescent="0.25">
      <c r="A1950" s="60">
        <f>'Daily Prices'!A1950</f>
        <v>45250</v>
      </c>
      <c r="B1950" s="69">
        <f>'Daily Prices'!B1950/'Daily Prices'!B1949-1</f>
        <v>-2.121446504910085E-3</v>
      </c>
      <c r="C1950" s="69">
        <f>'Daily Prices'!C1950/'Daily Prices'!C1949-1</f>
        <v>-5.1121421621739271E-3</v>
      </c>
      <c r="D1950" s="69">
        <f>'Daily Prices'!D1950/'Daily Prices'!D1949-1</f>
        <v>4.7921717905330397E-4</v>
      </c>
      <c r="E1950" s="69">
        <f>Assumptions!$C$14*C1950+Assumptions!$C$15*B1950+Assumptions!$C$16*D1950</f>
        <v>-2.5375256626266052E-3</v>
      </c>
    </row>
    <row r="1951" spans="1:5" x14ac:dyDescent="0.25">
      <c r="A1951" s="63">
        <f>'Daily Prices'!A1951</f>
        <v>45251</v>
      </c>
      <c r="B1951" s="36">
        <f>'Daily Prices'!B1951/'Daily Prices'!B1950-1</f>
        <v>4.1979951306181373E-3</v>
      </c>
      <c r="C1951" s="36">
        <f>'Daily Prices'!C1951/'Daily Prices'!C1950-1</f>
        <v>1.8343979040744918E-2</v>
      </c>
      <c r="D1951" s="36">
        <f>'Daily Prices'!D1951/'Daily Prices'!D1950-1</f>
        <v>3.3284891807139338E-3</v>
      </c>
      <c r="E1951" s="36">
        <f>Assumptions!$C$14*C1951+Assumptions!$C$15*B1951+Assumptions!$C$16*D1951</f>
        <v>9.5955369096975898E-3</v>
      </c>
    </row>
    <row r="1952" spans="1:5" x14ac:dyDescent="0.25">
      <c r="A1952" s="60">
        <f>'Daily Prices'!A1952</f>
        <v>45252</v>
      </c>
      <c r="B1952" s="69">
        <f>'Daily Prices'!B1952/'Daily Prices'!B1951-1</f>
        <v>1.402531776892646E-3</v>
      </c>
      <c r="C1952" s="69">
        <f>'Daily Prices'!C1952/'Daily Prices'!C1951-1</f>
        <v>-4.1251854194086501E-3</v>
      </c>
      <c r="D1952" s="69">
        <f>'Daily Prices'!D1952/'Daily Prices'!D1951-1</f>
        <v>2.5019474618082072E-5</v>
      </c>
      <c r="E1952" s="69">
        <f>Assumptions!$C$14*C1952+Assumptions!$C$15*B1952+Assumptions!$C$16*D1952</f>
        <v>-1.2218087923102417E-3</v>
      </c>
    </row>
    <row r="1953" spans="1:5" x14ac:dyDescent="0.25">
      <c r="A1953" s="63">
        <f>'Daily Prices'!A1953</f>
        <v>45253</v>
      </c>
      <c r="B1953" s="36">
        <f>'Daily Prices'!B1953/'Daily Prices'!B1952-1</f>
        <v>-8.2243767497769404E-5</v>
      </c>
      <c r="C1953" s="36">
        <f>'Daily Prices'!C1953/'Daily Prices'!C1952-1</f>
        <v>-2.7265031986573041E-3</v>
      </c>
      <c r="D1953" s="36">
        <f>'Daily Prices'!D1953/'Daily Prices'!D1952-1</f>
        <v>-2.7223212082075898E-3</v>
      </c>
      <c r="E1953" s="36">
        <f>Assumptions!$C$14*C1953+Assumptions!$C$15*B1953+Assumptions!$C$16*D1953</f>
        <v>-1.9319707721745295E-3</v>
      </c>
    </row>
    <row r="1954" spans="1:5" x14ac:dyDescent="0.25">
      <c r="A1954" s="60">
        <f>'Daily Prices'!A1954</f>
        <v>45254</v>
      </c>
      <c r="B1954" s="69">
        <f>'Daily Prices'!B1954/'Daily Prices'!B1953-1</f>
        <v>-7.2359261841625777E-4</v>
      </c>
      <c r="C1954" s="69">
        <f>'Daily Prices'!C1954/'Daily Prices'!C1953-1</f>
        <v>4.1349191740032154E-3</v>
      </c>
      <c r="D1954" s="69">
        <f>'Daily Prices'!D1954/'Daily Prices'!D1953-1</f>
        <v>4.1183597889697943E-3</v>
      </c>
      <c r="E1954" s="69">
        <f>Assumptions!$C$14*C1954+Assumptions!$C$15*B1954+Assumptions!$C$16*D1954</f>
        <v>2.6723978207673473E-3</v>
      </c>
    </row>
    <row r="1955" spans="1:5" x14ac:dyDescent="0.25">
      <c r="A1955" s="63">
        <f>'Daily Prices'!A1955</f>
        <v>45258</v>
      </c>
      <c r="B1955" s="36">
        <f>'Daily Prices'!B1955/'Daily Prices'!B1954-1</f>
        <v>3.0947381568966481E-3</v>
      </c>
      <c r="C1955" s="36">
        <f>'Daily Prices'!C1955/'Daily Prices'!C1954-1</f>
        <v>1.3155592412398276E-2</v>
      </c>
      <c r="D1955" s="36">
        <f>'Daily Prices'!D1955/'Daily Prices'!D1954-1</f>
        <v>4.3708932139401302E-3</v>
      </c>
      <c r="E1955" s="36">
        <f>Assumptions!$C$14*C1955+Assumptions!$C$15*B1955+Assumptions!$C$16*D1955</f>
        <v>7.5019263762103432E-3</v>
      </c>
    </row>
    <row r="1956" spans="1:5" x14ac:dyDescent="0.25">
      <c r="A1956" s="60">
        <f>'Daily Prices'!A1956</f>
        <v>45259</v>
      </c>
      <c r="B1956" s="69">
        <f>'Daily Prices'!B1956/'Daily Prices'!B1955-1</f>
        <v>1.0996883981974959E-2</v>
      </c>
      <c r="C1956" s="69">
        <f>'Daily Prices'!C1956/'Daily Prices'!C1955-1</f>
        <v>1.0332131251487908E-2</v>
      </c>
      <c r="D1956" s="69">
        <f>'Daily Prices'!D1956/'Daily Prices'!D1955-1</f>
        <v>1.0305861345187406E-2</v>
      </c>
      <c r="E1956" s="69">
        <f>Assumptions!$C$14*C1956+Assumptions!$C$15*B1956+Assumptions!$C$16*D1956</f>
        <v>1.0523676098743873E-2</v>
      </c>
    </row>
    <row r="1957" spans="1:5" x14ac:dyDescent="0.25">
      <c r="A1957" s="63">
        <f>'Daily Prices'!A1957</f>
        <v>45260</v>
      </c>
      <c r="B1957" s="36">
        <f>'Daily Prices'!B1957/'Daily Prices'!B1956-1</f>
        <v>1.2933860931623187E-3</v>
      </c>
      <c r="C1957" s="36">
        <f>'Daily Prices'!C1957/'Daily Prices'!C1956-1</f>
        <v>-4.9379879088571332E-3</v>
      </c>
      <c r="D1957" s="36">
        <f>'Daily Prices'!D1957/'Daily Prices'!D1956-1</f>
        <v>7.5176261949045919E-3</v>
      </c>
      <c r="E1957" s="36">
        <f>Assumptions!$C$14*C1957+Assumptions!$C$15*B1957+Assumptions!$C$16*D1957</f>
        <v>6.6810852287721998E-4</v>
      </c>
    </row>
    <row r="1958" spans="1:5" x14ac:dyDescent="0.25">
      <c r="A1958" s="60">
        <f>'Daily Prices'!A1958</f>
        <v>45261</v>
      </c>
      <c r="B1958" s="69">
        <f>'Daily Prices'!B1958/'Daily Prices'!B1957-1</f>
        <v>7.3557467527232134E-3</v>
      </c>
      <c r="C1958" s="69">
        <f>'Daily Prices'!C1958/'Daily Prices'!C1957-1</f>
        <v>3.3206213496044246E-3</v>
      </c>
      <c r="D1958" s="69">
        <f>'Daily Prices'!D1958/'Daily Prices'!D1957-1</f>
        <v>6.9163608496056739E-3</v>
      </c>
      <c r="E1958" s="69">
        <f>Assumptions!$C$14*C1958+Assumptions!$C$15*B1958+Assumptions!$C$16*D1958</f>
        <v>5.6098808205404353E-3</v>
      </c>
    </row>
    <row r="1959" spans="1:5" x14ac:dyDescent="0.25">
      <c r="A1959" s="63">
        <f>'Daily Prices'!A1959</f>
        <v>45264</v>
      </c>
      <c r="B1959" s="36">
        <f>'Daily Prices'!B1959/'Daily Prices'!B1958-1</f>
        <v>2.0508381669025022E-2</v>
      </c>
      <c r="C1959" s="36">
        <f>'Daily Prices'!C1959/'Daily Prices'!C1958-1</f>
        <v>2.8144138007981656E-3</v>
      </c>
      <c r="D1959" s="36">
        <f>'Daily Prices'!D1959/'Daily Prices'!D1958-1</f>
        <v>6.9163608495987905E-3</v>
      </c>
      <c r="E1959" s="36">
        <f>Assumptions!$C$14*C1959+Assumptions!$C$15*B1959+Assumptions!$C$16*D1959</f>
        <v>9.353188275906409E-3</v>
      </c>
    </row>
    <row r="1960" spans="1:5" x14ac:dyDescent="0.25">
      <c r="A1960" s="60">
        <f>'Daily Prices'!A1960</f>
        <v>45265</v>
      </c>
      <c r="B1960" s="69">
        <f>'Daily Prices'!B1960/'Daily Prices'!B1959-1</f>
        <v>6.258901458387145E-3</v>
      </c>
      <c r="C1960" s="69">
        <f>'Daily Prices'!C1960/'Daily Prices'!C1959-1</f>
        <v>-1.2613508933164708E-2</v>
      </c>
      <c r="D1960" s="69">
        <f>'Daily Prices'!D1960/'Daily Prices'!D1959-1</f>
        <v>6.9163608496025653E-3</v>
      </c>
      <c r="E1960" s="69">
        <f>Assumptions!$C$14*C1960+Assumptions!$C$15*B1960+Assumptions!$C$16*D1960</f>
        <v>-1.0928248808689698E-3</v>
      </c>
    </row>
    <row r="1961" spans="1:5" x14ac:dyDescent="0.25">
      <c r="A1961" s="63">
        <f>'Daily Prices'!A1961</f>
        <v>45266</v>
      </c>
      <c r="B1961" s="36">
        <f>'Daily Prices'!B1961/'Daily Prices'!B1960-1</f>
        <v>5.1603162889015675E-3</v>
      </c>
      <c r="C1961" s="36">
        <f>'Daily Prices'!C1961/'Daily Prices'!C1960-1</f>
        <v>1.3848327692724816E-3</v>
      </c>
      <c r="D1961" s="36">
        <f>'Daily Prices'!D1961/'Daily Prices'!D1960-1</f>
        <v>6.9163608496027873E-3</v>
      </c>
      <c r="E1961" s="36">
        <f>Assumptions!$C$14*C1961+Assumptions!$C$15*B1961+Assumptions!$C$16*D1961</f>
        <v>4.176936249260299E-3</v>
      </c>
    </row>
    <row r="1962" spans="1:5" x14ac:dyDescent="0.25">
      <c r="A1962" s="60">
        <f>'Daily Prices'!A1962</f>
        <v>45267</v>
      </c>
      <c r="B1962" s="69">
        <f>'Daily Prices'!B1962/'Daily Prices'!B1961-1</f>
        <v>-1.8956630176157896E-3</v>
      </c>
      <c r="C1962" s="69">
        <f>'Daily Prices'!C1962/'Daily Prices'!C1961-1</f>
        <v>3.6199955693039243E-4</v>
      </c>
      <c r="D1962" s="69">
        <f>'Daily Prices'!D1962/'Daily Prices'!D1961-1</f>
        <v>6.9163608495985684E-3</v>
      </c>
      <c r="E1962" s="69">
        <f>Assumptions!$C$14*C1962+Assumptions!$C$15*B1962+Assumptions!$C$16*D1962</f>
        <v>1.6510091723669906E-3</v>
      </c>
    </row>
    <row r="1963" spans="1:5" x14ac:dyDescent="0.25">
      <c r="A1963" s="63">
        <f>'Daily Prices'!A1963</f>
        <v>45272</v>
      </c>
      <c r="B1963" s="36">
        <f>'Daily Prices'!B1963/'Daily Prices'!B1962-1</f>
        <v>4.2202656465906152E-4</v>
      </c>
      <c r="C1963" s="36">
        <f>'Daily Prices'!C1963/'Daily Prices'!C1962-1</f>
        <v>-2.2642032374123322E-2</v>
      </c>
      <c r="D1963" s="36">
        <f>'Daily Prices'!D1963/'Daily Prices'!D1962-1</f>
        <v>6.9163608496023432E-3</v>
      </c>
      <c r="E1963" s="36">
        <f>Assumptions!$C$14*C1963+Assumptions!$C$15*B1963+Assumptions!$C$16*D1963</f>
        <v>-6.8552967253709069E-3</v>
      </c>
    </row>
    <row r="1964" spans="1:5" x14ac:dyDescent="0.25">
      <c r="A1964" s="60">
        <f>'Daily Prices'!A1964</f>
        <v>45273</v>
      </c>
      <c r="B1964" s="69">
        <f>'Daily Prices'!B1964/'Daily Prices'!B1963-1</f>
        <v>4.8266718695622046E-4</v>
      </c>
      <c r="C1964" s="69">
        <f>'Daily Prices'!C1964/'Daily Prices'!C1963-1</f>
        <v>8.4498332413196486E-4</v>
      </c>
      <c r="D1964" s="69">
        <f>'Daily Prices'!D1964/'Daily Prices'!D1963-1</f>
        <v>5.301155037079619E-3</v>
      </c>
      <c r="E1964" s="69">
        <f>Assumptions!$C$14*C1964+Assumptions!$C$15*B1964+Assumptions!$C$16*D1964</f>
        <v>2.0731399968635378E-3</v>
      </c>
    </row>
    <row r="1965" spans="1:5" x14ac:dyDescent="0.25">
      <c r="A1965" s="63">
        <f>'Daily Prices'!A1965</f>
        <v>45274</v>
      </c>
      <c r="B1965" s="36">
        <f>'Daily Prices'!B1965/'Daily Prices'!B1964-1</f>
        <v>1.3359277771230804E-2</v>
      </c>
      <c r="C1965" s="36">
        <f>'Daily Prices'!C1965/'Daily Prices'!C1964-1</f>
        <v>3.1277081269709628E-2</v>
      </c>
      <c r="D1965" s="36">
        <f>'Daily Prices'!D1965/'Daily Prices'!D1964-1</f>
        <v>8.8374183567911935E-3</v>
      </c>
      <c r="E1965" s="36">
        <f>Assumptions!$C$14*C1965+Assumptions!$C$15*B1965+Assumptions!$C$16*D1965</f>
        <v>1.9169841346290451E-2</v>
      </c>
    </row>
    <row r="1966" spans="1:5" x14ac:dyDescent="0.25">
      <c r="A1966" s="60">
        <f>'Daily Prices'!A1966</f>
        <v>45275</v>
      </c>
      <c r="B1966" s="69">
        <f>'Daily Prices'!B1966/'Daily Prices'!B1965-1</f>
        <v>1.3749712823799998E-2</v>
      </c>
      <c r="C1966" s="69">
        <f>'Daily Prices'!C1966/'Daily Prices'!C1965-1</f>
        <v>-9.9179815657012282E-3</v>
      </c>
      <c r="D1966" s="69">
        <f>'Daily Prices'!D1966/'Daily Prices'!D1965-1</f>
        <v>8.8424849188484256E-3</v>
      </c>
      <c r="E1966" s="69">
        <f>Assumptions!$C$14*C1966+Assumptions!$C$15*B1966+Assumptions!$C$16*D1966</f>
        <v>2.810466696514035E-3</v>
      </c>
    </row>
    <row r="1967" spans="1:5" x14ac:dyDescent="0.25">
      <c r="A1967" s="63">
        <f>'Daily Prices'!A1967</f>
        <v>45278</v>
      </c>
      <c r="B1967" s="36">
        <f>'Daily Prices'!B1967/'Daily Prices'!B1966-1</f>
        <v>-2.3594173500971483E-3</v>
      </c>
      <c r="C1967" s="36">
        <f>'Daily Prices'!C1967/'Daily Prices'!C1966-1</f>
        <v>-3.3888972689033459E-3</v>
      </c>
      <c r="D1967" s="36">
        <f>'Daily Prices'!D1967/'Daily Prices'!D1966-1</f>
        <v>-1.7578273798647404E-3</v>
      </c>
      <c r="E1967" s="36">
        <f>Assumptions!$C$14*C1967+Assumptions!$C$15*B1967+Assumptions!$C$16*D1967</f>
        <v>-2.5907323265499048E-3</v>
      </c>
    </row>
    <row r="1968" spans="1:5" x14ac:dyDescent="0.25">
      <c r="A1968" s="60">
        <f>'Daily Prices'!A1968</f>
        <v>45279</v>
      </c>
      <c r="B1968" s="69">
        <f>'Daily Prices'!B1968/'Daily Prices'!B1967-1</f>
        <v>1.7121201137095809E-3</v>
      </c>
      <c r="C1968" s="69">
        <f>'Daily Prices'!C1968/'Daily Prices'!C1967-1</f>
        <v>8.6346832350709946E-3</v>
      </c>
      <c r="D1968" s="69">
        <f>'Daily Prices'!D1968/'Daily Prices'!D1967-1</f>
        <v>2.0829519965501753E-3</v>
      </c>
      <c r="E1968" s="69">
        <f>Assumptions!$C$14*C1968+Assumptions!$C$15*B1968+Assumptions!$C$16*D1968</f>
        <v>4.5923949271063245E-3</v>
      </c>
    </row>
    <row r="1969" spans="1:5" x14ac:dyDescent="0.25">
      <c r="A1969" s="63">
        <f>'Daily Prices'!A1969</f>
        <v>45280</v>
      </c>
      <c r="B1969" s="36">
        <f>'Daily Prices'!B1969/'Daily Prices'!B1968-1</f>
        <v>-1.3030747709981361E-2</v>
      </c>
      <c r="C1969" s="36">
        <f>'Daily Prices'!C1969/'Daily Prices'!C1968-1</f>
        <v>-2.2783971079519683E-3</v>
      </c>
      <c r="D1969" s="36">
        <f>'Daily Prices'!D1969/'Daily Prices'!D1968-1</f>
        <v>-1.7139810725864568E-2</v>
      </c>
      <c r="E1969" s="36">
        <f>Assumptions!$C$14*C1969+Assumptions!$C$15*B1969+Assumptions!$C$16*D1969</f>
        <v>-9.9625263739345667E-3</v>
      </c>
    </row>
    <row r="1970" spans="1:5" x14ac:dyDescent="0.25">
      <c r="A1970" s="60">
        <f>'Daily Prices'!A1970</f>
        <v>45281</v>
      </c>
      <c r="B1970" s="69">
        <f>'Daily Prices'!B1970/'Daily Prices'!B1969-1</f>
        <v>5.0887643956973871E-3</v>
      </c>
      <c r="C1970" s="69">
        <f>'Daily Prices'!C1970/'Daily Prices'!C1969-1</f>
        <v>4.1554760394839629E-3</v>
      </c>
      <c r="D1970" s="69">
        <f>'Daily Prices'!D1970/'Daily Prices'!D1969-1</f>
        <v>4.5378059144565164E-3</v>
      </c>
      <c r="E1970" s="69">
        <f>Assumptions!$C$14*C1970+Assumptions!$C$15*B1970+Assumptions!$C$16*D1970</f>
        <v>4.5501615088397564E-3</v>
      </c>
    </row>
    <row r="1971" spans="1:5" x14ac:dyDescent="0.25">
      <c r="A1971" s="63">
        <f>'Daily Prices'!A1971</f>
        <v>45282</v>
      </c>
      <c r="B1971" s="36">
        <f>'Daily Prices'!B1971/'Daily Prices'!B1970-1</f>
        <v>3.4129635038968598E-3</v>
      </c>
      <c r="C1971" s="36">
        <f>'Daily Prices'!C1971/'Daily Prices'!C1970-1</f>
        <v>0</v>
      </c>
      <c r="D1971" s="36">
        <f>'Daily Prices'!D1971/'Daily Prices'!D1970-1</f>
        <v>3.5866278172806965E-3</v>
      </c>
      <c r="E1971" s="36">
        <f>Assumptions!$C$14*C1971+Assumptions!$C$15*B1971+Assumptions!$C$16*D1971</f>
        <v>2.099877396353267E-3</v>
      </c>
    </row>
    <row r="1972" spans="1:5" x14ac:dyDescent="0.25">
      <c r="A1972" s="60">
        <f>'Daily Prices'!A1972</f>
        <v>45286</v>
      </c>
      <c r="B1972" s="69">
        <f>'Daily Prices'!B1972/'Daily Prices'!B1971-1</f>
        <v>3.2323136863114943E-3</v>
      </c>
      <c r="C1972" s="69">
        <f>'Daily Prices'!C1972/'Daily Prices'!C1971-1</f>
        <v>0</v>
      </c>
      <c r="D1972" s="69">
        <f>'Daily Prices'!D1972/'Daily Prices'!D1971-1</f>
        <v>8.3355569400589413E-3</v>
      </c>
      <c r="E1972" s="69">
        <f>Assumptions!$C$14*C1972+Assumptions!$C$15*B1972+Assumptions!$C$16*D1972</f>
        <v>3.4703611879111306E-3</v>
      </c>
    </row>
    <row r="1973" spans="1:5" x14ac:dyDescent="0.25">
      <c r="A1973" s="63">
        <f>'Daily Prices'!A1973</f>
        <v>45287</v>
      </c>
      <c r="B1973" s="36">
        <f>'Daily Prices'!B1973/'Daily Prices'!B1972-1</f>
        <v>9.8354565946325856E-3</v>
      </c>
      <c r="C1973" s="36">
        <f>'Daily Prices'!C1973/'Daily Prices'!C1972-1</f>
        <v>1.4137076588038644E-2</v>
      </c>
      <c r="D1973" s="36">
        <f>'Daily Prices'!D1973/'Daily Prices'!D1972-1</f>
        <v>6.8251453899126346E-3</v>
      </c>
      <c r="E1973" s="36">
        <f>Assumptions!$C$14*C1973+Assumptions!$C$15*B1973+Assumptions!$C$16*D1973</f>
        <v>1.0653011230579023E-2</v>
      </c>
    </row>
    <row r="1974" spans="1:5" x14ac:dyDescent="0.25">
      <c r="A1974" s="60">
        <f>'Daily Prices'!A1974</f>
        <v>45288</v>
      </c>
      <c r="B1974" s="69">
        <f>'Daily Prices'!B1974/'Daily Prices'!B1973-1</f>
        <v>5.1632163554926613E-3</v>
      </c>
      <c r="C1974" s="69">
        <f>'Daily Prices'!C1974/'Daily Prices'!C1973-1</f>
        <v>3.2069295955869936E-3</v>
      </c>
      <c r="D1974" s="69">
        <f>'Daily Prices'!D1974/'Daily Prices'!D1973-1</f>
        <v>6.7967290510615452E-3</v>
      </c>
      <c r="E1974" s="69">
        <f>Assumptions!$C$14*C1974+Assumptions!$C$15*B1974+Assumptions!$C$16*D1974</f>
        <v>4.8707554602010596E-3</v>
      </c>
    </row>
    <row r="1975" spans="1:5" x14ac:dyDescent="0.25">
      <c r="A1975" s="63">
        <f>'Daily Prices'!A1975</f>
        <v>45289</v>
      </c>
      <c r="B1975" s="36">
        <f>'Daily Prices'!B1975/'Daily Prices'!B1974-1</f>
        <v>-2.349386924913377E-3</v>
      </c>
      <c r="C1975" s="36">
        <f>'Daily Prices'!C1975/'Daily Prices'!C1974-1</f>
        <v>0</v>
      </c>
      <c r="D1975" s="36">
        <f>'Daily Prices'!D1975/'Daily Prices'!D1974-1</f>
        <v>-3.6334245714386704E-3</v>
      </c>
      <c r="E1975" s="36">
        <f>Assumptions!$C$14*C1975+Assumptions!$C$15*B1975+Assumptions!$C$16*D1975</f>
        <v>-1.794843448905614E-3</v>
      </c>
    </row>
    <row r="1976" spans="1:5" x14ac:dyDescent="0.25">
      <c r="A1976" s="60">
        <f>'Daily Prices'!A1976</f>
        <v>45292</v>
      </c>
      <c r="B1976" s="69">
        <f>'Daily Prices'!B1976/'Daily Prices'!B1975-1</f>
        <v>4.385366276369318E-4</v>
      </c>
      <c r="C1976" s="69">
        <f>'Daily Prices'!C1976/'Daily Prices'!C1975-1</f>
        <v>0</v>
      </c>
      <c r="D1976" s="69">
        <f>'Daily Prices'!D1976/'Daily Prices'!D1975-1</f>
        <v>6.3140300324482368E-4</v>
      </c>
      <c r="E1976" s="69">
        <f>Assumptions!$C$14*C1976+Assumptions!$C$15*B1976+Assumptions!$C$16*D1976</f>
        <v>3.2098188926452662E-4</v>
      </c>
    </row>
    <row r="1977" spans="1:5" x14ac:dyDescent="0.25">
      <c r="A1977" s="63">
        <f>'Daily Prices'!A1977</f>
        <v>45293</v>
      </c>
      <c r="B1977" s="36">
        <f>'Daily Prices'!B1977/'Daily Prices'!B1976-1</f>
        <v>-5.2504471306569211E-3</v>
      </c>
      <c r="C1977" s="36">
        <f>'Daily Prices'!C1977/'Daily Prices'!C1976-1</f>
        <v>-4.6953486893667185E-3</v>
      </c>
      <c r="D1977" s="36">
        <f>'Daily Prices'!D1977/'Daily Prices'!D1976-1</f>
        <v>2.6909984651074081E-2</v>
      </c>
      <c r="E1977" s="36">
        <f>Assumptions!$C$14*C1977+Assumptions!$C$15*B1977+Assumptions!$C$16*D1977</f>
        <v>4.61972178037846E-3</v>
      </c>
    </row>
    <row r="1978" spans="1:5" x14ac:dyDescent="0.25">
      <c r="A1978" s="60">
        <f>'Daily Prices'!A1978</f>
        <v>45294</v>
      </c>
      <c r="B1978" s="69">
        <f>'Daily Prices'!B1978/'Daily Prices'!B1977-1</f>
        <v>-7.4539089484739751E-3</v>
      </c>
      <c r="C1978" s="69">
        <f>'Daily Prices'!C1978/'Daily Prices'!C1977-1</f>
        <v>-1.1466597032653514E-2</v>
      </c>
      <c r="D1978" s="69">
        <f>'Daily Prices'!D1978/'Daily Prices'!D1977-1</f>
        <v>-4.7147773223232825E-4</v>
      </c>
      <c r="E1978" s="69">
        <f>Assumptions!$C$14*C1978+Assumptions!$C$15*B1978+Assumptions!$C$16*D1978</f>
        <v>-6.9642548172732972E-3</v>
      </c>
    </row>
    <row r="1979" spans="1:5" x14ac:dyDescent="0.25">
      <c r="A1979" s="63">
        <f>'Daily Prices'!A1979</f>
        <v>45295</v>
      </c>
      <c r="B1979" s="36">
        <f>'Daily Prices'!B1979/'Daily Prices'!B1978-1</f>
        <v>6.8805128047020325E-3</v>
      </c>
      <c r="C1979" s="36">
        <f>'Daily Prices'!C1979/'Daily Prices'!C1978-1</f>
        <v>-2.3398988350487038E-3</v>
      </c>
      <c r="D1979" s="36">
        <f>'Daily Prices'!D1979/'Daily Prices'!D1978-1</f>
        <v>-4.7147773223066292E-4</v>
      </c>
      <c r="E1979" s="36">
        <f>Assumptions!$C$14*C1979+Assumptions!$C$15*B1979+Assumptions!$C$16*D1979</f>
        <v>9.867509877219292E-4</v>
      </c>
    </row>
    <row r="1980" spans="1:5" x14ac:dyDescent="0.25">
      <c r="A1980" s="60">
        <f>'Daily Prices'!A1980</f>
        <v>45299</v>
      </c>
      <c r="B1980" s="69">
        <f>'Daily Prices'!B1980/'Daily Prices'!B1979-1</f>
        <v>-6.8527021860308457E-3</v>
      </c>
      <c r="C1980" s="69">
        <f>'Daily Prices'!C1980/'Daily Prices'!C1979-1</f>
        <v>-9.0731034183630932E-3</v>
      </c>
      <c r="D1980" s="69">
        <f>'Daily Prices'!D1980/'Daily Prices'!D1979-1</f>
        <v>-4.7147773222988576E-4</v>
      </c>
      <c r="E1980" s="69">
        <f>Assumptions!$C$14*C1980+Assumptions!$C$15*B1980+Assumptions!$C$16*D1980</f>
        <v>-5.8264953428234572E-3</v>
      </c>
    </row>
    <row r="1981" spans="1:5" x14ac:dyDescent="0.25">
      <c r="A1981" s="63">
        <f>'Daily Prices'!A1981</f>
        <v>45301</v>
      </c>
      <c r="B1981" s="36">
        <f>'Daily Prices'!B1981/'Daily Prices'!B1980-1</f>
        <v>4.239213332955849E-3</v>
      </c>
      <c r="C1981" s="36">
        <f>'Daily Prices'!C1981/'Daily Prices'!C1980-1</f>
        <v>8.9372084390393347E-4</v>
      </c>
      <c r="D1981" s="36">
        <f>'Daily Prices'!D1981/'Daily Prices'!D1980-1</f>
        <v>-4.7147773223721323E-4</v>
      </c>
      <c r="E1981" s="36">
        <f>Assumptions!$C$14*C1981+Assumptions!$C$15*B1981+Assumptions!$C$16*D1981</f>
        <v>1.4878090177771644E-3</v>
      </c>
    </row>
    <row r="1982" spans="1:5" x14ac:dyDescent="0.25">
      <c r="A1982" s="60">
        <f>'Daily Prices'!A1982</f>
        <v>45306</v>
      </c>
      <c r="B1982" s="69">
        <f>'Daily Prices'!B1982/'Daily Prices'!B1981-1</f>
        <v>2.3308447897651074E-2</v>
      </c>
      <c r="C1982" s="69">
        <f>'Daily Prices'!C1982/'Daily Prices'!C1981-1</f>
        <v>8.7919742946607204E-3</v>
      </c>
      <c r="D1982" s="69">
        <f>'Daily Prices'!D1982/'Daily Prices'!D1981-1</f>
        <v>-4.7147773223077394E-4</v>
      </c>
      <c r="E1982" s="69">
        <f>Assumptions!$C$14*C1982+Assumptions!$C$15*B1982+Assumptions!$C$16*D1982</f>
        <v>1.0367880767490378E-2</v>
      </c>
    </row>
    <row r="1983" spans="1:5" x14ac:dyDescent="0.25">
      <c r="A1983" s="63">
        <f>'Daily Prices'!A1983</f>
        <v>45307</v>
      </c>
      <c r="B1983" s="36">
        <f>'Daily Prices'!B1983/'Daily Prices'!B1982-1</f>
        <v>-2.716154306257601E-3</v>
      </c>
      <c r="C1983" s="36">
        <f>'Daily Prices'!C1983/'Daily Prices'!C1982-1</f>
        <v>-2.8989123159420815E-3</v>
      </c>
      <c r="D1983" s="36">
        <f>'Daily Prices'!D1983/'Daily Prices'!D1982-1</f>
        <v>-4.7585642184702071E-3</v>
      </c>
      <c r="E1983" s="36">
        <f>Assumptions!$C$14*C1983+Assumptions!$C$15*B1983+Assumptions!$C$16*D1983</f>
        <v>-3.4019804837951756E-3</v>
      </c>
    </row>
    <row r="1984" spans="1:5" x14ac:dyDescent="0.25">
      <c r="A1984" s="60">
        <f>'Daily Prices'!A1984</f>
        <v>45308</v>
      </c>
      <c r="B1984" s="69">
        <f>'Daily Prices'!B1984/'Daily Prices'!B1983-1</f>
        <v>-2.2262236873394792E-2</v>
      </c>
      <c r="C1984" s="69">
        <f>'Daily Prices'!C1984/'Daily Prices'!C1983-1</f>
        <v>-1.1660019443702541E-2</v>
      </c>
      <c r="D1984" s="69">
        <f>'Daily Prices'!D1984/'Daily Prices'!D1983-1</f>
        <v>-1.6023123528767891E-2</v>
      </c>
      <c r="E1984" s="69">
        <f>Assumptions!$C$14*C1984+Assumptions!$C$15*B1984+Assumptions!$C$16*D1984</f>
        <v>-1.614961589812982E-2</v>
      </c>
    </row>
    <row r="1985" spans="1:5" x14ac:dyDescent="0.25">
      <c r="A1985" s="63">
        <f>'Daily Prices'!A1985</f>
        <v>45309</v>
      </c>
      <c r="B1985" s="36">
        <f>'Daily Prices'!B1985/'Daily Prices'!B1984-1</f>
        <v>-4.3901631255387485E-3</v>
      </c>
      <c r="C1985" s="36">
        <f>'Daily Prices'!C1985/'Daily Prices'!C1984-1</f>
        <v>7.4966456948089011E-4</v>
      </c>
      <c r="D1985" s="36">
        <f>'Daily Prices'!D1985/'Daily Prices'!D1984-1</f>
        <v>-1.7572490342770974E-3</v>
      </c>
      <c r="E1985" s="36">
        <f>Assumptions!$C$14*C1985+Assumptions!$C$15*B1985+Assumptions!$C$16*D1985</f>
        <v>-1.5443578201523977E-3</v>
      </c>
    </row>
    <row r="1986" spans="1:5" x14ac:dyDescent="0.25">
      <c r="A1986" s="60">
        <f>'Daily Prices'!A1986</f>
        <v>45310</v>
      </c>
      <c r="B1986" s="69">
        <f>'Daily Prices'!B1986/'Daily Prices'!B1985-1</f>
        <v>6.9727755936979108E-3</v>
      </c>
      <c r="C1986" s="69">
        <f>'Daily Prices'!C1986/'Daily Prices'!C1985-1</f>
        <v>6.7317740667642845E-3</v>
      </c>
      <c r="D1986" s="69">
        <f>'Daily Prices'!D1986/'Daily Prices'!D1985-1</f>
        <v>9.2921586696097513E-3</v>
      </c>
      <c r="E1986" s="69">
        <f>Assumptions!$C$14*C1986+Assumptions!$C$15*B1986+Assumptions!$C$16*D1986</f>
        <v>7.5721899056980131E-3</v>
      </c>
    </row>
    <row r="1987" spans="1:5" x14ac:dyDescent="0.25">
      <c r="A1987" s="63">
        <f>'Daily Prices'!A1987</f>
        <v>45314</v>
      </c>
      <c r="B1987" s="36">
        <f>'Daily Prices'!B1987/'Daily Prices'!B1986-1</f>
        <v>-1.8312232861158684E-2</v>
      </c>
      <c r="C1987" s="36">
        <f>'Daily Prices'!C1987/'Daily Prices'!C1986-1</f>
        <v>-2.4905760264608556E-3</v>
      </c>
      <c r="D1987" s="36">
        <f>'Daily Prices'!D1987/'Daily Prices'!D1986-1</f>
        <v>-1.1261959462041893E-2</v>
      </c>
      <c r="E1987" s="36">
        <f>Assumptions!$C$14*C1987+Assumptions!$C$15*B1987+Assumptions!$C$16*D1987</f>
        <v>-9.8684881075445149E-3</v>
      </c>
    </row>
    <row r="1988" spans="1:5" x14ac:dyDescent="0.25">
      <c r="A1988" s="60">
        <f>'Daily Prices'!A1988</f>
        <v>45315</v>
      </c>
      <c r="B1988" s="69">
        <f>'Daily Prices'!B1988/'Daily Prices'!B1987-1</f>
        <v>9.8018276111242475E-3</v>
      </c>
      <c r="C1988" s="69">
        <f>'Daily Prices'!C1988/'Daily Prices'!C1987-1</f>
        <v>9.7164633928681354E-4</v>
      </c>
      <c r="D1988" s="69">
        <f>'Daily Prices'!D1988/'Daily Prices'!D1987-1</f>
        <v>1.1028232003961191E-2</v>
      </c>
      <c r="E1988" s="69">
        <f>Assumptions!$C$14*C1988+Assumptions!$C$15*B1988+Assumptions!$C$16*D1988</f>
        <v>6.6376764202403567E-3</v>
      </c>
    </row>
    <row r="1989" spans="1:5" x14ac:dyDescent="0.25">
      <c r="A1989" s="63">
        <f>'Daily Prices'!A1989</f>
        <v>45316</v>
      </c>
      <c r="B1989" s="36">
        <f>'Daily Prices'!B1989/'Daily Prices'!B1988-1</f>
        <v>-5.0610530688650623E-3</v>
      </c>
      <c r="C1989" s="36">
        <f>'Daily Prices'!C1989/'Daily Prices'!C1988-1</f>
        <v>-6.6579138211830813E-4</v>
      </c>
      <c r="D1989" s="36">
        <f>'Daily Prices'!D1989/'Daily Prices'!D1988-1</f>
        <v>-8.6734300648564355E-3</v>
      </c>
      <c r="E1989" s="36">
        <f>Assumptions!$C$14*C1989+Assumptions!$C$15*B1989+Assumptions!$C$16*D1989</f>
        <v>-4.3866614929637723E-3</v>
      </c>
    </row>
    <row r="1990" spans="1:5" x14ac:dyDescent="0.25">
      <c r="A1990" s="60">
        <f>'Daily Prices'!A1990</f>
        <v>45320</v>
      </c>
      <c r="B1990" s="69">
        <f>'Daily Prices'!B1990/'Daily Prices'!B1989-1</f>
        <v>1.7551460261975071E-2</v>
      </c>
      <c r="C1990" s="69">
        <f>'Daily Prices'!C1990/'Daily Prices'!C1989-1</f>
        <v>-2.0523318461251883E-4</v>
      </c>
      <c r="D1990" s="69">
        <f>'Daily Prices'!D1990/'Daily Prices'!D1989-1</f>
        <v>1.1869000225895432E-2</v>
      </c>
      <c r="E1990" s="69">
        <f>Assumptions!$C$14*C1990+Assumptions!$C$15*B1990+Assumptions!$C$16*D1990</f>
        <v>8.7440448725161421E-3</v>
      </c>
    </row>
    <row r="1991" spans="1:5" x14ac:dyDescent="0.25">
      <c r="A1991" s="63">
        <f>'Daily Prices'!A1991</f>
        <v>45321</v>
      </c>
      <c r="B1991" s="36">
        <f>'Daily Prices'!B1991/'Daily Prices'!B1990-1</f>
        <v>-1.1143348692557176E-2</v>
      </c>
      <c r="C1991" s="36">
        <f>'Daily Prices'!C1991/'Daily Prices'!C1990-1</f>
        <v>9.3491250228949774E-3</v>
      </c>
      <c r="D1991" s="36">
        <f>'Daily Prices'!D1991/'Daily Prices'!D1990-1</f>
        <v>-2.4647782939788421E-3</v>
      </c>
      <c r="E1991" s="36">
        <f>Assumptions!$C$14*C1991+Assumptions!$C$15*B1991+Assumptions!$C$16*D1991</f>
        <v>-3.427880868028143E-4</v>
      </c>
    </row>
    <row r="1992" spans="1:5" x14ac:dyDescent="0.25">
      <c r="A1992" s="60">
        <f>'Daily Prices'!A1992</f>
        <v>45322</v>
      </c>
      <c r="B1992" s="69">
        <f>'Daily Prices'!B1992/'Daily Prices'!B1991-1</f>
        <v>8.6057191533865929E-3</v>
      </c>
      <c r="C1992" s="69">
        <f>'Daily Prices'!C1992/'Daily Prices'!C1991-1</f>
        <v>4.0248245826077778E-3</v>
      </c>
      <c r="D1992" s="69">
        <f>'Daily Prices'!D1992/'Daily Prices'!D1991-1</f>
        <v>1.1148626314809507E-2</v>
      </c>
      <c r="E1992" s="69">
        <f>Assumptions!$C$14*C1992+Assumptions!$C$15*B1992+Assumptions!$C$16*D1992</f>
        <v>7.5362334735019406E-3</v>
      </c>
    </row>
    <row r="1993" spans="1:5" x14ac:dyDescent="0.25">
      <c r="A1993" s="63">
        <f>'Daily Prices'!A1993</f>
        <v>45323</v>
      </c>
      <c r="B1993" s="36">
        <f>'Daily Prices'!B1993/'Daily Prices'!B1992-1</f>
        <v>-1.488597338809905E-3</v>
      </c>
      <c r="C1993" s="36">
        <f>'Daily Prices'!C1993/'Daily Prices'!C1992-1</f>
        <v>-4.0938330211151008E-3</v>
      </c>
      <c r="D1993" s="36">
        <f>'Daily Prices'!D1993/'Daily Prices'!D1992-1</f>
        <v>-2.521660633579148E-2</v>
      </c>
      <c r="E1993" s="36">
        <f>Assumptions!$C$14*C1993+Assumptions!$C$15*B1993+Assumptions!$C$16*D1993</f>
        <v>-9.6490943108264553E-3</v>
      </c>
    </row>
    <row r="1994" spans="1:5" x14ac:dyDescent="0.25">
      <c r="A1994" s="60">
        <f>'Daily Prices'!A1994</f>
        <v>45324</v>
      </c>
      <c r="B1994" s="69">
        <f>'Daily Prices'!B1994/'Daily Prices'!B1993-1</f>
        <v>6.1459718920851003E-3</v>
      </c>
      <c r="C1994" s="69">
        <f>'Daily Prices'!C1994/'Daily Prices'!C1993-1</f>
        <v>-5.0573266601500189E-3</v>
      </c>
      <c r="D1994" s="69">
        <f>'Daily Prices'!D1994/'Daily Prices'!D1993-1</f>
        <v>3.3219005706536242E-2</v>
      </c>
      <c r="E1994" s="69">
        <f>Assumptions!$C$14*C1994+Assumptions!$C$15*B1994+Assumptions!$C$16*D1994</f>
        <v>9.7865626155263959E-3</v>
      </c>
    </row>
    <row r="1995" spans="1:5" x14ac:dyDescent="0.25">
      <c r="A1995" s="63">
        <f>'Daily Prices'!A1995</f>
        <v>45327</v>
      </c>
      <c r="B1995" s="36">
        <f>'Daily Prices'!B1995/'Daily Prices'!B1994-1</f>
        <v>-4.9137393957714437E-3</v>
      </c>
      <c r="C1995" s="36">
        <f>'Daily Prices'!C1995/'Daily Prices'!C1994-1</f>
        <v>-7.5617773241308806E-3</v>
      </c>
      <c r="D1995" s="36">
        <f>'Daily Prices'!D1995/'Daily Prices'!D1994-1</f>
        <v>6.4769511540418989E-4</v>
      </c>
      <c r="E1995" s="36">
        <f>Assumptions!$C$14*C1995+Assumptions!$C$15*B1995+Assumptions!$C$16*D1995</f>
        <v>-4.3045242137625282E-3</v>
      </c>
    </row>
    <row r="1996" spans="1:5" x14ac:dyDescent="0.25">
      <c r="A1996" s="60">
        <f>'Daily Prices'!A1996</f>
        <v>45329</v>
      </c>
      <c r="B1996" s="69">
        <f>'Daily Prices'!B1996/'Daily Prices'!B1995-1</f>
        <v>5.8632604791597487E-3</v>
      </c>
      <c r="C1996" s="69">
        <f>'Daily Prices'!C1996/'Daily Prices'!C1995-1</f>
        <v>1.0525230413392483E-2</v>
      </c>
      <c r="D1996" s="69">
        <f>'Daily Prices'!D1996/'Daily Prices'!D1995-1</f>
        <v>6.4769511539886082E-4</v>
      </c>
      <c r="E1996" s="69">
        <f>Assumptions!$C$14*C1996+Assumptions!$C$15*B1996+Assumptions!$C$16*D1996</f>
        <v>6.1633788437245761E-3</v>
      </c>
    </row>
    <row r="1997" spans="1:5" x14ac:dyDescent="0.25">
      <c r="A1997" s="63">
        <f>'Daily Prices'!A1997</f>
        <v>45330</v>
      </c>
      <c r="B1997" s="36">
        <f>'Daily Prices'!B1997/'Daily Prices'!B1996-1</f>
        <v>-1.0028412240825069E-2</v>
      </c>
      <c r="C1997" s="36">
        <f>'Daily Prices'!C1997/'Daily Prices'!C1996-1</f>
        <v>-6.343049501058684E-3</v>
      </c>
      <c r="D1997" s="36">
        <f>'Daily Prices'!D1997/'Daily Prices'!D1996-1</f>
        <v>6.4769511540774261E-4</v>
      </c>
      <c r="E1997" s="36">
        <f>Assumptions!$C$14*C1997+Assumptions!$C$15*B1997+Assumptions!$C$16*D1997</f>
        <v>-5.3514349380486721E-3</v>
      </c>
    </row>
    <row r="1998" spans="1:5" x14ac:dyDescent="0.25">
      <c r="A1998" s="60">
        <f>'Daily Prices'!A1998</f>
        <v>45331</v>
      </c>
      <c r="B1998" s="69">
        <f>'Daily Prices'!B1998/'Daily Prices'!B1997-1</f>
        <v>2.3388446309124955E-3</v>
      </c>
      <c r="C1998" s="69">
        <f>'Daily Prices'!C1998/'Daily Prices'!C1997-1</f>
        <v>-2.3883308259520231E-3</v>
      </c>
      <c r="D1998" s="69">
        <f>'Daily Prices'!D1998/'Daily Prices'!D1997-1</f>
        <v>6.4769511539797264E-4</v>
      </c>
      <c r="E1998" s="69">
        <f>Assumptions!$C$14*C1998+Assumptions!$C$15*B1998+Assumptions!$C$16*D1998</f>
        <v>-5.9370406487668797E-5</v>
      </c>
    </row>
    <row r="1999" spans="1:5" x14ac:dyDescent="0.25">
      <c r="A1999" s="63">
        <f>'Daily Prices'!A1999</f>
        <v>45334</v>
      </c>
      <c r="B1999" s="36">
        <f>'Daily Prices'!B1999/'Daily Prices'!B1998-1</f>
        <v>-7.3049294026760192E-3</v>
      </c>
      <c r="C1999" s="36">
        <f>'Daily Prices'!C1999/'Daily Prices'!C1998-1</f>
        <v>-4.1318336267863742E-3</v>
      </c>
      <c r="D1999" s="36">
        <f>'Daily Prices'!D1999/'Daily Prices'!D1998-1</f>
        <v>6.4769511540219149E-4</v>
      </c>
      <c r="E1999" s="36">
        <f>Assumptions!$C$14*C1999+Assumptions!$C$15*B1999+Assumptions!$C$16*D1999</f>
        <v>-3.6499037368966981E-3</v>
      </c>
    </row>
    <row r="2000" spans="1:5" x14ac:dyDescent="0.25">
      <c r="A2000" s="60">
        <f>'Daily Prices'!A2000</f>
        <v>45335</v>
      </c>
      <c r="B2000" s="69">
        <f>'Daily Prices'!B2000/'Daily Prices'!B1999-1</f>
        <v>6.7916573627855303E-3</v>
      </c>
      <c r="C2000" s="69">
        <f>'Daily Prices'!C2000/'Daily Prices'!C1999-1</f>
        <v>-7.8517898476374581E-3</v>
      </c>
      <c r="D2000" s="69">
        <f>'Daily Prices'!D2000/'Daily Prices'!D1999-1</f>
        <v>6.4769511540463398E-4</v>
      </c>
      <c r="E2000" s="69">
        <f>Assumptions!$C$14*C2000+Assumptions!$C$15*B2000+Assumptions!$C$16*D2000</f>
        <v>-9.0891019559793452E-4</v>
      </c>
    </row>
    <row r="2001" spans="1:5" x14ac:dyDescent="0.25">
      <c r="A2001" s="63">
        <f>'Daily Prices'!A2001</f>
        <v>45336</v>
      </c>
      <c r="B2001" s="36">
        <f>'Daily Prices'!B2001/'Daily Prices'!B2000-1</f>
        <v>3.7403296672120501E-3</v>
      </c>
      <c r="C2001" s="36">
        <f>'Daily Prices'!C2001/'Daily Prices'!C2000-1</f>
        <v>-6.9013781534668084E-3</v>
      </c>
      <c r="D2001" s="36">
        <f>'Daily Prices'!D2001/'Daily Prices'!D2000-1</f>
        <v>6.2016662751325224E-3</v>
      </c>
      <c r="E2001" s="36">
        <f>Assumptions!$C$14*C2001+Assumptions!$C$15*B2001+Assumptions!$C$16*D2001</f>
        <v>2.2204752131664823E-4</v>
      </c>
    </row>
    <row r="2002" spans="1:5" x14ac:dyDescent="0.25">
      <c r="A2002" s="60">
        <f>'Daily Prices'!A2002</f>
        <v>45337</v>
      </c>
      <c r="B2002" s="69">
        <f>'Daily Prices'!B2002/'Daily Prices'!B2001-1</f>
        <v>3.168212669982573E-3</v>
      </c>
      <c r="C2002" s="69">
        <f>'Daily Prices'!C2002/'Daily Prices'!C2001-1</f>
        <v>9.4244540551571276E-3</v>
      </c>
      <c r="D2002" s="69">
        <f>'Daily Prices'!D2002/'Daily Prices'!D2001-1</f>
        <v>6.1604947733957527E-3</v>
      </c>
      <c r="E2002" s="69">
        <f>Assumptions!$C$14*C2002+Assumptions!$C$15*B2002+Assumptions!$C$16*D2002</f>
        <v>6.5683938550763488E-3</v>
      </c>
    </row>
    <row r="2003" spans="1:5" x14ac:dyDescent="0.25">
      <c r="A2003" s="63">
        <f>'Daily Prices'!A2003</f>
        <v>45341</v>
      </c>
      <c r="B2003" s="36">
        <f>'Daily Prices'!B2003/'Daily Prices'!B2002-1</f>
        <v>9.1294452576100582E-3</v>
      </c>
      <c r="C2003" s="36">
        <f>'Daily Prices'!C2003/'Daily Prices'!C2002-1</f>
        <v>6.4868640416777534E-3</v>
      </c>
      <c r="D2003" s="36">
        <f>'Daily Prices'!D2003/'Daily Prices'!D2002-1</f>
        <v>9.1018347231508479E-3</v>
      </c>
      <c r="E2003" s="36">
        <f>Assumptions!$C$14*C2003+Assumptions!$C$15*B2003+Assumptions!$C$16*D2003</f>
        <v>8.0641296108993725E-3</v>
      </c>
    </row>
    <row r="2004" spans="1:5" x14ac:dyDescent="0.25">
      <c r="A2004" s="60">
        <f>'Daily Prices'!A2004</f>
        <v>45342</v>
      </c>
      <c r="B2004" s="69">
        <f>'Daily Prices'!B2004/'Daily Prices'!B2003-1</f>
        <v>4.8033123104751496E-3</v>
      </c>
      <c r="C2004" s="69">
        <f>'Daily Prices'!C2004/'Daily Prices'!C2003-1</f>
        <v>4.9313242823751935E-3</v>
      </c>
      <c r="D2004" s="69">
        <f>'Daily Prices'!D2004/'Daily Prices'!D2003-1</f>
        <v>6.2887895793071191E-3</v>
      </c>
      <c r="E2004" s="69">
        <f>Assumptions!$C$14*C2004+Assumptions!$C$15*B2004+Assumptions!$C$16*D2004</f>
        <v>5.3001602798847577E-3</v>
      </c>
    </row>
    <row r="2005" spans="1:5" x14ac:dyDescent="0.25">
      <c r="A2005" s="63">
        <f>'Daily Prices'!A2005</f>
        <v>45343</v>
      </c>
      <c r="B2005" s="36">
        <f>'Daily Prices'!B2005/'Daily Prices'!B2004-1</f>
        <v>-5.9447776679706354E-3</v>
      </c>
      <c r="C2005" s="36">
        <f>'Daily Prices'!C2005/'Daily Prices'!C2004-1</f>
        <v>-1.0858014440722208E-3</v>
      </c>
      <c r="D2005" s="36">
        <f>'Daily Prices'!D2005/'Daily Prices'!D2004-1</f>
        <v>-6.3141178412202681E-3</v>
      </c>
      <c r="E2005" s="36">
        <f>Assumptions!$C$14*C2005+Assumptions!$C$15*B2005+Assumptions!$C$16*D2005</f>
        <v>-4.1119892303861589E-3</v>
      </c>
    </row>
    <row r="2006" spans="1:5" x14ac:dyDescent="0.25">
      <c r="A2006" s="60">
        <f>'Daily Prices'!A2006</f>
        <v>45344</v>
      </c>
      <c r="B2006" s="69">
        <f>'Daily Prices'!B2006/'Daily Prices'!B2005-1</f>
        <v>7.3688684962318618E-3</v>
      </c>
      <c r="C2006" s="69">
        <f>'Daily Prices'!C2006/'Daily Prices'!C2005-1</f>
        <v>-2.0797356814833412E-3</v>
      </c>
      <c r="D2006" s="69">
        <f>'Daily Prices'!D2006/'Daily Prices'!D2005-1</f>
        <v>6.1207897793262855E-3</v>
      </c>
      <c r="E2006" s="69">
        <f>Assumptions!$C$14*C2006+Assumptions!$C$15*B2006+Assumptions!$C$16*D2006</f>
        <v>3.2150032100741075E-3</v>
      </c>
    </row>
    <row r="2007" spans="1:5" x14ac:dyDescent="0.25">
      <c r="A2007" s="63">
        <f>'Daily Prices'!A2007</f>
        <v>45345</v>
      </c>
      <c r="B2007" s="36">
        <f>'Daily Prices'!B2007/'Daily Prices'!B2006-1</f>
        <v>-2.1104936368077087E-4</v>
      </c>
      <c r="C2007" s="36">
        <f>'Daily Prices'!C2007/'Daily Prices'!C2006-1</f>
        <v>1.8254923771208187E-3</v>
      </c>
      <c r="D2007" s="36">
        <f>'Daily Prices'!D2007/'Daily Prices'!D2006-1</f>
        <v>1.7811998568575405E-3</v>
      </c>
      <c r="E2007" s="36">
        <f>Assumptions!$C$14*C2007+Assumptions!$C$15*B2007+Assumptions!$C$16*D2007</f>
        <v>1.2012420988013583E-3</v>
      </c>
    </row>
    <row r="2008" spans="1:5" x14ac:dyDescent="0.25">
      <c r="A2008" s="60">
        <f>'Daily Prices'!A2008</f>
        <v>45348</v>
      </c>
      <c r="B2008" s="69">
        <f>'Daily Prices'!B2008/'Daily Prices'!B2007-1</f>
        <v>-4.821663923174957E-3</v>
      </c>
      <c r="C2008" s="69">
        <f>'Daily Prices'!C2008/'Daily Prices'!C2007-1</f>
        <v>-1.2330760167900134E-4</v>
      </c>
      <c r="D2008" s="69">
        <f>'Daily Prices'!D2008/'Daily Prices'!D2007-1</f>
        <v>-2.3271142515726151E-3</v>
      </c>
      <c r="E2008" s="69">
        <f>Assumptions!$C$14*C2008+Assumptions!$C$15*B2008+Assumptions!$C$16*D2008</f>
        <v>-2.1939564930958722E-3</v>
      </c>
    </row>
    <row r="2009" spans="1:5" x14ac:dyDescent="0.25">
      <c r="A2009" s="63">
        <f>'Daily Prices'!A2009</f>
        <v>45349</v>
      </c>
      <c r="B2009" s="36">
        <f>'Daily Prices'!B2009/'Daily Prices'!B2008-1</f>
        <v>4.191364955660859E-3</v>
      </c>
      <c r="C2009" s="36">
        <f>'Daily Prices'!C2009/'Daily Prices'!C2008-1</f>
        <v>4.2358496605059415E-3</v>
      </c>
      <c r="D2009" s="36">
        <f>'Daily Prices'!D2009/'Daily Prices'!D2008-1</f>
        <v>2.9319924439257239E-3</v>
      </c>
      <c r="E2009" s="36">
        <f>Assumptions!$C$14*C2009+Assumptions!$C$15*B2009+Assumptions!$C$16*D2009</f>
        <v>3.8313470840783512E-3</v>
      </c>
    </row>
    <row r="2010" spans="1:5" x14ac:dyDescent="0.25">
      <c r="A2010" s="60">
        <f>'Daily Prices'!A2010</f>
        <v>45350</v>
      </c>
      <c r="B2010" s="69">
        <f>'Daily Prices'!B2010/'Daily Prices'!B2009-1</f>
        <v>-1.0812471732077666E-2</v>
      </c>
      <c r="C2010" s="69">
        <f>'Daily Prices'!C2010/'Daily Prices'!C2009-1</f>
        <v>-8.7865255565078293E-4</v>
      </c>
      <c r="D2010" s="69">
        <f>'Daily Prices'!D2010/'Daily Prices'!D2009-1</f>
        <v>-9.8481917054767942E-3</v>
      </c>
      <c r="E2010" s="69">
        <f>Assumptions!$C$14*C2010+Assumptions!$C$15*B2010+Assumptions!$C$16*D2010</f>
        <v>-6.5496600535266507E-3</v>
      </c>
    </row>
    <row r="2011" spans="1:5" x14ac:dyDescent="0.25">
      <c r="A2011" s="63">
        <f>'Daily Prices'!A2011</f>
        <v>45351</v>
      </c>
      <c r="B2011" s="36">
        <f>'Daily Prices'!B2011/'Daily Prices'!B2010-1</f>
        <v>2.7027221399162915E-3</v>
      </c>
      <c r="C2011" s="36">
        <f>'Daily Prices'!C2011/'Daily Prices'!C2010-1</f>
        <v>7.5818232566506882E-3</v>
      </c>
      <c r="D2011" s="36">
        <f>'Daily Prices'!D2011/'Daily Prices'!D2010-1</f>
        <v>-3.6869875508926953E-4</v>
      </c>
      <c r="E2011" s="36">
        <f>Assumptions!$C$14*C2011+Assumptions!$C$15*B2011+Assumptions!$C$16*D2011</f>
        <v>3.7329363181083822E-3</v>
      </c>
    </row>
    <row r="2012" spans="1:5" x14ac:dyDescent="0.25">
      <c r="A2012" s="60">
        <f>'Daily Prices'!A2012</f>
        <v>45352</v>
      </c>
      <c r="B2012" s="69">
        <f>'Daily Prices'!B2012/'Daily Prices'!B2011-1</f>
        <v>1.7173032387452158E-2</v>
      </c>
      <c r="C2012" s="69">
        <f>'Daily Prices'!C2012/'Daily Prices'!C2011-1</f>
        <v>3.4257322914932331E-4</v>
      </c>
      <c r="D2012" s="69">
        <f>'Daily Prices'!D2012/'Daily Prices'!D2011-1</f>
        <v>1.1806318768755375E-2</v>
      </c>
      <c r="E2012" s="69">
        <f>Assumptions!$C$14*C2012+Assumptions!$C$15*B2012+Assumptions!$C$16*D2012</f>
        <v>8.8308346385219897E-3</v>
      </c>
    </row>
    <row r="2013" spans="1:5" x14ac:dyDescent="0.25">
      <c r="A2013" s="63">
        <f>'Daily Prices'!A2013</f>
        <v>45355</v>
      </c>
      <c r="B2013" s="36">
        <f>'Daily Prices'!B2013/'Daily Prices'!B2012-1</f>
        <v>1.7213288702269125E-3</v>
      </c>
      <c r="C2013" s="36">
        <f>'Daily Prices'!C2013/'Daily Prices'!C2012-1</f>
        <v>2.3748870060356753E-2</v>
      </c>
      <c r="D2013" s="36">
        <f>'Daily Prices'!D2013/'Daily Prices'!D2012-1</f>
        <v>1.1806318768752933E-2</v>
      </c>
      <c r="E2013" s="36">
        <f>Assumptions!$C$14*C2013+Assumptions!$C$15*B2013+Assumptions!$C$16*D2013</f>
        <v>1.3557842315836654E-2</v>
      </c>
    </row>
    <row r="2014" spans="1:5" x14ac:dyDescent="0.25">
      <c r="A2014" s="60">
        <f>'Daily Prices'!A2014</f>
        <v>45356</v>
      </c>
      <c r="B2014" s="69">
        <f>'Daily Prices'!B2014/'Daily Prices'!B2013-1</f>
        <v>-2.6418566420506329E-3</v>
      </c>
      <c r="C2014" s="69">
        <f>'Daily Prices'!C2014/'Daily Prices'!C2013-1</f>
        <v>1.755271606656672E-2</v>
      </c>
      <c r="D2014" s="69">
        <f>'Daily Prices'!D2014/'Daily Prices'!D2013-1</f>
        <v>1.9392472247557135E-2</v>
      </c>
      <c r="E2014" s="69">
        <f>Assumptions!$C$14*C2014+Assumptions!$C$15*B2014+Assumptions!$C$16*D2014</f>
        <v>1.204627110827864E-2</v>
      </c>
    </row>
    <row r="2015" spans="1:5" x14ac:dyDescent="0.25">
      <c r="A2015" s="63">
        <f>'Daily Prices'!A2015</f>
        <v>45357</v>
      </c>
      <c r="B2015" s="36">
        <f>'Daily Prices'!B2015/'Daily Prices'!B2014-1</f>
        <v>5.5493475383745494E-3</v>
      </c>
      <c r="C2015" s="36">
        <f>'Daily Prices'!C2015/'Daily Prices'!C2014-1</f>
        <v>2.9475933969334012E-3</v>
      </c>
      <c r="D2015" s="36">
        <f>'Daily Prices'!D2015/'Daily Prices'!D2014-1</f>
        <v>-1.1858022604052443E-2</v>
      </c>
      <c r="E2015" s="36">
        <f>Assumptions!$C$14*C2015+Assumptions!$C$15*B2015+Assumptions!$C$16*D2015</f>
        <v>-7.1356516093000737E-4</v>
      </c>
    </row>
    <row r="2016" spans="1:5" x14ac:dyDescent="0.25">
      <c r="A2016" s="60">
        <f>'Daily Prices'!A2016</f>
        <v>45358</v>
      </c>
      <c r="B2016" s="69">
        <f>'Daily Prices'!B2016/'Daily Prices'!B2015-1</f>
        <v>4.5082747763780517E-4</v>
      </c>
      <c r="C2016" s="69">
        <f>'Daily Prices'!C2016/'Daily Prices'!C2015-1</f>
        <v>3.7900978642269045E-3</v>
      </c>
      <c r="D2016" s="69">
        <f>'Daily Prices'!D2016/'Daily Prices'!D2015-1</f>
        <v>-1.1858022604051666E-2</v>
      </c>
      <c r="E2016" s="69">
        <f>Assumptions!$C$14*C2016+Assumptions!$C$15*B2016+Assumptions!$C$16*D2016</f>
        <v>-1.9061193922333959E-3</v>
      </c>
    </row>
    <row r="2017" spans="1:5" x14ac:dyDescent="0.25">
      <c r="A2017" s="63">
        <f>'Daily Prices'!A2017</f>
        <v>45363</v>
      </c>
      <c r="B2017" s="36">
        <f>'Daily Prices'!B2017/'Daily Prices'!B2016-1</f>
        <v>-6.0905789969398771E-3</v>
      </c>
      <c r="C2017" s="36">
        <f>'Daily Prices'!C2017/'Daily Prices'!C2016-1</f>
        <v>4.7202534147205988E-3</v>
      </c>
      <c r="D2017" s="36">
        <f>'Daily Prices'!D2017/'Daily Prices'!D2016-1</f>
        <v>-1.1858022604053553E-2</v>
      </c>
      <c r="E2017" s="36">
        <f>Assumptions!$C$14*C2017+Assumptions!$C$15*B2017+Assumptions!$C$16*D2017</f>
        <v>-3.4964791144097892E-3</v>
      </c>
    </row>
    <row r="2018" spans="1:5" x14ac:dyDescent="0.25">
      <c r="A2018" s="60">
        <f>'Daily Prices'!A2018</f>
        <v>45364</v>
      </c>
      <c r="B2018" s="69">
        <f>'Daily Prices'!B2018/'Daily Prices'!B2017-1</f>
        <v>-1.2299376825420483E-2</v>
      </c>
      <c r="C2018" s="69">
        <f>'Daily Prices'!C2018/'Daily Prices'!C2017-1</f>
        <v>3.8608133480302342E-3</v>
      </c>
      <c r="D2018" s="69">
        <f>'Daily Prices'!D2018/'Daily Prices'!D2017-1</f>
        <v>-1.1858022604052887E-2</v>
      </c>
      <c r="E2018" s="69">
        <f>Assumptions!$C$14*C2018+Assumptions!$C$15*B2018+Assumptions!$C$16*D2018</f>
        <v>-5.7028944896299165E-3</v>
      </c>
    </row>
    <row r="2019" spans="1:5" x14ac:dyDescent="0.25">
      <c r="A2019" s="63">
        <f>'Daily Prices'!A2019</f>
        <v>45365</v>
      </c>
      <c r="B2019" s="36">
        <f>'Daily Prices'!B2019/'Daily Prices'!B2018-1</f>
        <v>4.6094184744238653E-3</v>
      </c>
      <c r="C2019" s="36">
        <f>'Daily Prices'!C2019/'Daily Prices'!C2018-1</f>
        <v>-2.8529388008409207E-3</v>
      </c>
      <c r="D2019" s="36">
        <f>'Daily Prices'!D2019/'Daily Prices'!D2018-1</f>
        <v>6.3714154575671422E-3</v>
      </c>
      <c r="E2019" s="36">
        <f>Assumptions!$C$14*C2019+Assumptions!$C$15*B2019+Assumptions!$C$16*D2019</f>
        <v>2.1530746592609337E-3</v>
      </c>
    </row>
    <row r="2020" spans="1:5" x14ac:dyDescent="0.25">
      <c r="A2020" s="60">
        <f>'Daily Prices'!A2020</f>
        <v>45366</v>
      </c>
      <c r="B2020" s="69">
        <f>'Daily Prices'!B2020/'Daily Prices'!B2019-1</f>
        <v>-6.208849358006252E-3</v>
      </c>
      <c r="C2020" s="69">
        <f>'Daily Prices'!C2020/'Daily Prices'!C2019-1</f>
        <v>6.2250768044158633E-4</v>
      </c>
      <c r="D2020" s="69">
        <f>'Daily Prices'!D2020/'Daily Prices'!D2019-1</f>
        <v>-4.8820817201102873E-3</v>
      </c>
      <c r="E2020" s="69">
        <f>Assumptions!$C$14*C2020+Assumptions!$C$15*B2020+Assumptions!$C$16*D2020</f>
        <v>-3.0782762512583271E-3</v>
      </c>
    </row>
    <row r="2021" spans="1:5" x14ac:dyDescent="0.25">
      <c r="A2021" s="63">
        <f>'Daily Prices'!A2021</f>
        <v>45369</v>
      </c>
      <c r="B2021" s="36">
        <f>'Daily Prices'!B2021/'Daily Prices'!B2020-1</f>
        <v>1.4452786714505006E-3</v>
      </c>
      <c r="C2021" s="36">
        <f>'Daily Prices'!C2021/'Daily Prices'!C2020-1</f>
        <v>-1.4937919346170725E-3</v>
      </c>
      <c r="D2021" s="36">
        <f>'Daily Prices'!D2021/'Daily Prices'!D2020-1</f>
        <v>1.8157519694486091E-3</v>
      </c>
      <c r="E2021" s="36">
        <f>Assumptions!$C$14*C2021+Assumptions!$C$15*B2021+Assumptions!$C$16*D2021</f>
        <v>3.8079241842290382E-4</v>
      </c>
    </row>
    <row r="2022" spans="1:5" x14ac:dyDescent="0.25">
      <c r="A2022" s="60">
        <f>'Daily Prices'!A2022</f>
        <v>45370</v>
      </c>
      <c r="B2022" s="69">
        <f>'Daily Prices'!B2022/'Daily Prices'!B2021-1</f>
        <v>-1.0122144233510433E-2</v>
      </c>
      <c r="C2022" s="69">
        <f>'Daily Prices'!C2022/'Daily Prices'!C2021-1</f>
        <v>-2.344473568460792E-4</v>
      </c>
      <c r="D2022" s="69">
        <f>'Daily Prices'!D2022/'Daily Prices'!D2021-1</f>
        <v>-8.9515758211875518E-3</v>
      </c>
      <c r="E2022" s="69">
        <f>Assumptions!$C$14*C2022+Assumptions!$C$15*B2022+Assumptions!$C$16*D2022</f>
        <v>-5.8158949591478274E-3</v>
      </c>
    </row>
    <row r="2023" spans="1:5" x14ac:dyDescent="0.25">
      <c r="A2023" s="63">
        <f>'Daily Prices'!A2023</f>
        <v>45371</v>
      </c>
      <c r="B2023" s="36">
        <f>'Daily Prices'!B2023/'Daily Prices'!B2022-1</f>
        <v>1.2447916702829076E-3</v>
      </c>
      <c r="C2023" s="36">
        <f>'Daily Prices'!C2023/'Daily Prices'!C2022-1</f>
        <v>3.318744560786735E-3</v>
      </c>
      <c r="D2023" s="36">
        <f>'Daily Prices'!D2023/'Daily Prices'!D2022-1</f>
        <v>-3.5106516228089468E-4</v>
      </c>
      <c r="E2023" s="36">
        <f>Assumptions!$C$14*C2023+Assumptions!$C$15*B2023+Assumptions!$C$16*D2023</f>
        <v>1.5956157767152981E-3</v>
      </c>
    </row>
    <row r="2024" spans="1:5" x14ac:dyDescent="0.25">
      <c r="A2024" s="60">
        <f>'Daily Prices'!A2024</f>
        <v>45372</v>
      </c>
      <c r="B2024" s="69">
        <f>'Daily Prices'!B2024/'Daily Prices'!B2023-1</f>
        <v>7.4824875810817204E-3</v>
      </c>
      <c r="C2024" s="69">
        <f>'Daily Prices'!C2024/'Daily Prices'!C2023-1</f>
        <v>5.95083886201353E-3</v>
      </c>
      <c r="D2024" s="69">
        <f>'Daily Prices'!D2024/'Daily Prices'!D2023-1</f>
        <v>9.4209096545647686E-3</v>
      </c>
      <c r="E2024" s="69">
        <f>Assumptions!$C$14*C2024+Assumptions!$C$15*B2024+Assumptions!$C$16*D2024</f>
        <v>7.4513547154993589E-3</v>
      </c>
    </row>
    <row r="2025" spans="1:5" x14ac:dyDescent="0.25">
      <c r="A2025" s="63">
        <f>'Daily Prices'!A2025</f>
        <v>45377</v>
      </c>
      <c r="B2025" s="36">
        <f>'Daily Prices'!B2025/'Daily Prices'!B2024-1</f>
        <v>-2.3525220332981656E-3</v>
      </c>
      <c r="C2025" s="36">
        <f>'Daily Prices'!C2025/'Daily Prices'!C2024-1</f>
        <v>5.7693410887651453E-3</v>
      </c>
      <c r="D2025" s="36">
        <f>'Daily Prices'!D2025/'Daily Prices'!D2024-1</f>
        <v>4.631817697063445E-3</v>
      </c>
      <c r="E2025" s="36">
        <f>Assumptions!$C$14*C2025+Assumptions!$C$15*B2025+Assumptions!$C$16*D2025</f>
        <v>2.9915251346356421E-3</v>
      </c>
    </row>
    <row r="2026" spans="1:5" x14ac:dyDescent="0.25">
      <c r="A2026" s="60">
        <f>'Daily Prices'!A2026</f>
        <v>45378</v>
      </c>
      <c r="B2026" s="69">
        <f>'Daily Prices'!B2026/'Daily Prices'!B2025-1</f>
        <v>7.258283738303728E-3</v>
      </c>
      <c r="C2026" s="69">
        <f>'Daily Prices'!C2026/'Daily Prices'!C2025-1</f>
        <v>5.8334740450132205E-3</v>
      </c>
      <c r="D2026" s="69">
        <f>'Daily Prices'!D2026/'Daily Prices'!D2025-1</f>
        <v>1.9769070801465283E-3</v>
      </c>
      <c r="E2026" s="69">
        <f>Assumptions!$C$14*C2026+Assumptions!$C$15*B2026+Assumptions!$C$16*D2026</f>
        <v>5.1039468635403649E-3</v>
      </c>
    </row>
    <row r="2027" spans="1:5" x14ac:dyDescent="0.25">
      <c r="A2027" s="63">
        <f>'Daily Prices'!A2027</f>
        <v>45379</v>
      </c>
      <c r="B2027" s="36">
        <f>'Daily Prices'!B2027/'Daily Prices'!B2026-1</f>
        <v>8.9736042821890738E-3</v>
      </c>
      <c r="C2027" s="36">
        <f>'Daily Prices'!C2027/'Daily Prices'!C2026-1</f>
        <v>1.0450653041975455E-2</v>
      </c>
      <c r="D2027" s="36">
        <f>'Daily Prices'!D2027/'Daily Prices'!D2026-1</f>
        <v>7.5944545082449189E-3</v>
      </c>
      <c r="E2027" s="36">
        <f>Assumptions!$C$14*C2027+Assumptions!$C$15*B2027+Assumptions!$C$16*D2027</f>
        <v>9.1506788539203812E-3</v>
      </c>
    </row>
    <row r="2028" spans="1:5" x14ac:dyDescent="0.25">
      <c r="A2028" s="60">
        <f>'Daily Prices'!A2028</f>
        <v>45383</v>
      </c>
      <c r="B2028" s="69">
        <f>'Daily Prices'!B2028/'Daily Prices'!B2027-1</f>
        <v>4.9313420595820112E-3</v>
      </c>
      <c r="C2028" s="69">
        <f>'Daily Prices'!C2028/'Daily Prices'!C2027-1</f>
        <v>0</v>
      </c>
      <c r="D2028" s="69">
        <f>'Daily Prices'!D2028/'Daily Prices'!D2027-1</f>
        <v>9.5907252759808159E-4</v>
      </c>
      <c r="E2028" s="69">
        <f>Assumptions!$C$14*C2028+Assumptions!$C$15*B2028+Assumptions!$C$16*D2028</f>
        <v>1.7671243761540278E-3</v>
      </c>
    </row>
    <row r="2029" spans="1:5" x14ac:dyDescent="0.25">
      <c r="A2029" s="63">
        <f>'Daily Prices'!A2029</f>
        <v>45385</v>
      </c>
      <c r="B2029" s="36">
        <f>'Daily Prices'!B2029/'Daily Prices'!B2028-1</f>
        <v>-1.860850332806141E-3</v>
      </c>
      <c r="C2029" s="36">
        <f>'Daily Prices'!C2029/'Daily Prices'!C2028-1</f>
        <v>3.1308569294285382E-2</v>
      </c>
      <c r="D2029" s="36">
        <f>'Daily Prices'!D2029/'Daily Prices'!D2028-1</f>
        <v>9.5907252759830364E-4</v>
      </c>
      <c r="E2029" s="36">
        <f>Assumptions!$C$14*C2029+Assumptions!$C$15*B2029+Assumptions!$C$16*D2029</f>
        <v>1.2252894376151803E-2</v>
      </c>
    </row>
    <row r="2030" spans="1:5" x14ac:dyDescent="0.25">
      <c r="A2030" s="60">
        <f>'Daily Prices'!A2030</f>
        <v>45386</v>
      </c>
      <c r="B2030" s="69">
        <f>'Daily Prices'!B2030/'Daily Prices'!B2029-1</f>
        <v>4.7485801365028113E-3</v>
      </c>
      <c r="C2030" s="69">
        <f>'Daily Prices'!C2030/'Daily Prices'!C2029-1</f>
        <v>4.2936207554842287E-3</v>
      </c>
      <c r="D2030" s="69">
        <f>'Daily Prices'!D2030/'Daily Prices'!D2029-1</f>
        <v>1.1339791750178296E-2</v>
      </c>
      <c r="E2030" s="69">
        <f>Assumptions!$C$14*C2030+Assumptions!$C$15*B2030+Assumptions!$C$16*D2030</f>
        <v>6.5439598681980241E-3</v>
      </c>
    </row>
    <row r="2031" spans="1:5" x14ac:dyDescent="0.25">
      <c r="A2031" s="63">
        <f>'Daily Prices'!A2031</f>
        <v>45391</v>
      </c>
      <c r="B2031" s="36">
        <f>'Daily Prices'!B2031/'Daily Prices'!B2030-1</f>
        <v>6.144208026040765E-3</v>
      </c>
      <c r="C2031" s="36">
        <f>'Daily Prices'!C2031/'Daily Prices'!C2030-1</f>
        <v>2.6005609453990219E-2</v>
      </c>
      <c r="D2031" s="36">
        <f>'Daily Prices'!D2031/'Daily Prices'!D2030-1</f>
        <v>-1.8712315532407597E-3</v>
      </c>
      <c r="E2031" s="36">
        <f>Assumptions!$C$14*C2031+Assumptions!$C$15*B2031+Assumptions!$C$16*D2031</f>
        <v>1.168413672343609E-2</v>
      </c>
    </row>
    <row r="2032" spans="1:5" x14ac:dyDescent="0.25">
      <c r="A2032" s="60">
        <f>'Daily Prices'!A2032</f>
        <v>45392</v>
      </c>
      <c r="B2032" s="69">
        <f>'Daily Prices'!B2032/'Daily Prices'!B2031-1</f>
        <v>4.7460155294929418E-3</v>
      </c>
      <c r="C2032" s="69">
        <f>'Daily Prices'!C2032/'Daily Prices'!C2031-1</f>
        <v>-8.6067743551234699E-3</v>
      </c>
      <c r="D2032" s="69">
        <f>'Daily Prices'!D2032/'Daily Prices'!D2031-1</f>
        <v>-1.8712315532405377E-3</v>
      </c>
      <c r="E2032" s="69">
        <f>Assumptions!$C$14*C2032+Assumptions!$C$15*B2032+Assumptions!$C$16*D2032</f>
        <v>-2.5802745491736666E-3</v>
      </c>
    </row>
    <row r="2033" spans="1:5" x14ac:dyDescent="0.25">
      <c r="A2033" s="63">
        <f>'Daily Prices'!A2033</f>
        <v>45394</v>
      </c>
      <c r="B2033" s="36">
        <f>'Daily Prices'!B2033/'Daily Prices'!B2032-1</f>
        <v>-1.0571289404123108E-2</v>
      </c>
      <c r="C2033" s="36">
        <f>'Daily Prices'!C2033/'Daily Prices'!C2032-1</f>
        <v>3.1669202494719384E-2</v>
      </c>
      <c r="D2033" s="36">
        <f>'Daily Prices'!D2033/'Daily Prices'!D2032-1</f>
        <v>-1.8712315532413148E-3</v>
      </c>
      <c r="E2033" s="36">
        <f>Assumptions!$C$14*C2033+Assumptions!$C$15*B2033+Assumptions!$C$16*D2033</f>
        <v>8.9349247106784262E-3</v>
      </c>
    </row>
    <row r="2034" spans="1:5" x14ac:dyDescent="0.25">
      <c r="A2034" s="60">
        <f>'Daily Prices'!A2034</f>
        <v>45397</v>
      </c>
      <c r="B2034" s="69">
        <f>'Daily Prices'!B2034/'Daily Prices'!B2033-1</f>
        <v>-1.1382869395742956E-2</v>
      </c>
      <c r="C2034" s="69">
        <f>'Daily Prices'!C2034/'Daily Prices'!C2033-1</f>
        <v>-2.4397527717192613E-2</v>
      </c>
      <c r="D2034" s="69">
        <f>'Daily Prices'!D2034/'Daily Prices'!D2033-1</f>
        <v>-1.8712315532438684E-3</v>
      </c>
      <c r="E2034" s="69">
        <f>Assumptions!$C$14*C2034+Assumptions!$C$15*B2034+Assumptions!$C$16*D2034</f>
        <v>-1.3735241371573092E-2</v>
      </c>
    </row>
    <row r="2035" spans="1:5" x14ac:dyDescent="0.25">
      <c r="A2035" s="63">
        <f>'Daily Prices'!A2035</f>
        <v>45398</v>
      </c>
      <c r="B2035" s="36">
        <f>'Daily Prices'!B2035/'Daily Prices'!B2034-1</f>
        <v>-6.213915082579291E-3</v>
      </c>
      <c r="C2035" s="36">
        <f>'Daily Prices'!C2035/'Daily Prices'!C2034-1</f>
        <v>1.2617261765616172E-2</v>
      </c>
      <c r="D2035" s="36">
        <f>'Daily Prices'!D2035/'Daily Prices'!D2034-1</f>
        <v>-1.933292275628995E-3</v>
      </c>
      <c r="E2035" s="36">
        <f>Assumptions!$C$14*C2035+Assumptions!$C$15*B2035+Assumptions!$C$16*D2035</f>
        <v>2.6027424987839828E-3</v>
      </c>
    </row>
    <row r="2036" spans="1:5" x14ac:dyDescent="0.25">
      <c r="A2036" s="60">
        <f>'Daily Prices'!A2036</f>
        <v>45400</v>
      </c>
      <c r="B2036" s="69">
        <f>'Daily Prices'!B2036/'Daily Prices'!B2035-1</f>
        <v>-6.233439278083952E-3</v>
      </c>
      <c r="C2036" s="69">
        <f>'Daily Prices'!C2036/'Daily Prices'!C2035-1</f>
        <v>4.1915567411963117E-3</v>
      </c>
      <c r="D2036" s="69">
        <f>'Daily Prices'!D2036/'Daily Prices'!D2035-1</f>
        <v>-6.0761374655265987E-3</v>
      </c>
      <c r="E2036" s="69">
        <f>Assumptions!$C$14*C2036+Assumptions!$C$15*B2036+Assumptions!$C$16*D2036</f>
        <v>-2.0162503266046403E-3</v>
      </c>
    </row>
    <row r="2037" spans="1:5" x14ac:dyDescent="0.25">
      <c r="A2037" s="63">
        <f>'Daily Prices'!A2037</f>
        <v>45401</v>
      </c>
      <c r="B2037" s="36">
        <f>'Daily Prices'!B2037/'Daily Prices'!B2036-1</f>
        <v>8.268014218435038E-3</v>
      </c>
      <c r="C2037" s="36">
        <f>'Daily Prices'!C2037/'Daily Prices'!C2036-1</f>
        <v>-3.042791697956182E-3</v>
      </c>
      <c r="D2037" s="36">
        <f>'Daily Prices'!D2037/'Daily Prices'!D2036-1</f>
        <v>6.3856879501815733E-3</v>
      </c>
      <c r="E2037" s="36">
        <f>Assumptions!$C$14*C2037+Assumptions!$C$15*B2037+Assumptions!$C$16*D2037</f>
        <v>3.1789939714025103E-3</v>
      </c>
    </row>
    <row r="2038" spans="1:5" x14ac:dyDescent="0.25">
      <c r="A2038" s="60">
        <f>'Daily Prices'!A2038</f>
        <v>45404</v>
      </c>
      <c r="B2038" s="69">
        <f>'Daily Prices'!B2038/'Daily Prices'!B2037-1</f>
        <v>7.665929704509411E-3</v>
      </c>
      <c r="C2038" s="69">
        <f>'Daily Prices'!C2038/'Daily Prices'!C2037-1</f>
        <v>-1.8890817606019294E-2</v>
      </c>
      <c r="D2038" s="69">
        <f>'Daily Prices'!D2038/'Daily Prices'!D2037-1</f>
        <v>8.0985607200347864E-3</v>
      </c>
      <c r="E2038" s="69">
        <f>Assumptions!$C$14*C2038+Assumptions!$C$15*B2038+Assumptions!$C$16*D2038</f>
        <v>-2.8269799150444585E-3</v>
      </c>
    </row>
    <row r="2039" spans="1:5" x14ac:dyDescent="0.25">
      <c r="A2039" s="63">
        <f>'Daily Prices'!A2039</f>
        <v>45405</v>
      </c>
      <c r="B2039" s="36">
        <f>'Daily Prices'!B2039/'Daily Prices'!B2038-1</f>
        <v>1.2197105661992946E-3</v>
      </c>
      <c r="C2039" s="36">
        <f>'Daily Prices'!C2039/'Daily Prices'!C2038-1</f>
        <v>-4.0299173636068053E-3</v>
      </c>
      <c r="D2039" s="36">
        <f>'Daily Prices'!D2039/'Daily Prices'!D2038-1</f>
        <v>3.2208934601785089E-3</v>
      </c>
      <c r="E2039" s="36">
        <f>Assumptions!$C$14*C2039+Assumptions!$C$15*B2039+Assumptions!$C$16*D2039</f>
        <v>-2.7978573752938116E-4</v>
      </c>
    </row>
    <row r="2040" spans="1:5" x14ac:dyDescent="0.25">
      <c r="A2040" s="60">
        <f>'Daily Prices'!A2040</f>
        <v>45406</v>
      </c>
      <c r="B2040" s="69">
        <f>'Daily Prices'!B2040/'Daily Prices'!B2039-1</f>
        <v>1.552649940431472E-3</v>
      </c>
      <c r="C2040" s="69">
        <f>'Daily Prices'!C2040/'Daily Prices'!C2039-1</f>
        <v>-2.8719258751233046E-3</v>
      </c>
      <c r="D2040" s="69">
        <f>'Daily Prices'!D2040/'Daily Prices'!D2039-1</f>
        <v>5.8343334481980591E-3</v>
      </c>
      <c r="E2040" s="69">
        <f>Assumptions!$C$14*C2040+Assumptions!$C$15*B2040+Assumptions!$C$16*D2040</f>
        <v>1.0673246665395375E-3</v>
      </c>
    </row>
    <row r="2041" spans="1:5" x14ac:dyDescent="0.25">
      <c r="A2041" s="63">
        <f>'Daily Prices'!A2041</f>
        <v>45407</v>
      </c>
      <c r="B2041" s="36">
        <f>'Daily Prices'!B2041/'Daily Prices'!B2040-1</f>
        <v>6.5874154772984639E-3</v>
      </c>
      <c r="C2041" s="36">
        <f>'Daily Prices'!C2041/'Daily Prices'!C2040-1</f>
        <v>-2.2701790837457159E-3</v>
      </c>
      <c r="D2041" s="36">
        <f>'Daily Prices'!D2041/'Daily Prices'!D2040-1</f>
        <v>9.7304917619633891E-3</v>
      </c>
      <c r="E2041" s="36">
        <f>Assumptions!$C$14*C2041+Assumptions!$C$15*B2041+Assumptions!$C$16*D2041</f>
        <v>3.9873005382802694E-3</v>
      </c>
    </row>
    <row r="2042" spans="1:5" x14ac:dyDescent="0.25">
      <c r="A2042" s="60">
        <f>'Daily Prices'!A2042</f>
        <v>45408</v>
      </c>
      <c r="B2042" s="69">
        <f>'Daily Prices'!B2042/'Daily Prices'!B2041-1</f>
        <v>-8.1959186133229167E-3</v>
      </c>
      <c r="C2042" s="69">
        <f>'Daily Prices'!C2042/'Daily Prices'!C2041-1</f>
        <v>1.2855139318782571E-2</v>
      </c>
      <c r="D2042" s="69">
        <f>'Daily Prices'!D2042/'Daily Prices'!D2041-1</f>
        <v>-4.3701477236957054E-3</v>
      </c>
      <c r="E2042" s="69">
        <f>Assumptions!$C$14*C2042+Assumptions!$C$15*B2042+Assumptions!$C$16*D2042</f>
        <v>1.3722358264074419E-3</v>
      </c>
    </row>
    <row r="2043" spans="1:5" x14ac:dyDescent="0.25">
      <c r="A2043" s="63">
        <f>'Daily Prices'!A2043</f>
        <v>45411</v>
      </c>
      <c r="B2043" s="36">
        <f>'Daily Prices'!B2043/'Daily Prices'!B2042-1</f>
        <v>1.2764382987911604E-2</v>
      </c>
      <c r="C2043" s="36">
        <f>'Daily Prices'!C2043/'Daily Prices'!C2042-1</f>
        <v>-3.6697820526344627E-3</v>
      </c>
      <c r="D2043" s="36">
        <f>'Daily Prices'!D2043/'Daily Prices'!D2042-1</f>
        <v>6.4967004483900137E-3</v>
      </c>
      <c r="E2043" s="36">
        <f>Assumptions!$C$14*C2043+Assumptions!$C$15*B2043+Assumptions!$C$16*D2043</f>
        <v>4.3104122098366997E-3</v>
      </c>
    </row>
    <row r="2044" spans="1:5" x14ac:dyDescent="0.25">
      <c r="A2044" s="60">
        <f>'Daily Prices'!A2044</f>
        <v>45412</v>
      </c>
      <c r="B2044" s="69">
        <f>'Daily Prices'!B2044/'Daily Prices'!B2043-1</f>
        <v>-2.5243975997197854E-3</v>
      </c>
      <c r="C2044" s="69">
        <f>'Daily Prices'!C2044/'Daily Prices'!C2043-1</f>
        <v>-1.0892817572170088E-2</v>
      </c>
      <c r="D2044" s="69">
        <f>'Daily Prices'!D2044/'Daily Prices'!D2043-1</f>
        <v>-2.1015516456324157E-4</v>
      </c>
      <c r="E2044" s="69">
        <f>Assumptions!$C$14*C2044+Assumptions!$C$15*B2044+Assumptions!$C$16*D2044</f>
        <v>-5.1774928581529434E-3</v>
      </c>
    </row>
    <row r="2045" spans="1:5" x14ac:dyDescent="0.25">
      <c r="A2045" s="63">
        <f>'Daily Prices'!A2045</f>
        <v>45414</v>
      </c>
      <c r="B2045" s="36">
        <f>'Daily Prices'!B2045/'Daily Prices'!B2044-1</f>
        <v>1.7229485795240418E-3</v>
      </c>
      <c r="C2045" s="36">
        <f>'Daily Prices'!C2045/'Daily Prices'!C2044-1</f>
        <v>-8.3844287237097026E-3</v>
      </c>
      <c r="D2045" s="36">
        <f>'Daily Prices'!D2045/'Daily Prices'!D2044-1</f>
        <v>-1.4258409784250858E-2</v>
      </c>
      <c r="E2045" s="36">
        <f>Assumptions!$C$14*C2045+Assumptions!$C$15*B2045+Assumptions!$C$16*D2045</f>
        <v>-7.1144098509019257E-3</v>
      </c>
    </row>
    <row r="2046" spans="1:5" x14ac:dyDescent="0.25">
      <c r="A2046" s="60">
        <f>'Daily Prices'!A2046</f>
        <v>45415</v>
      </c>
      <c r="B2046" s="69">
        <f>'Daily Prices'!B2046/'Daily Prices'!B2045-1</f>
        <v>-9.8237380465189261E-3</v>
      </c>
      <c r="C2046" s="69">
        <f>'Daily Prices'!C2046/'Daily Prices'!C2045-1</f>
        <v>2.2255256982894878E-3</v>
      </c>
      <c r="D2046" s="69">
        <f>'Daily Prices'!D2046/'Daily Prices'!D2045-1</f>
        <v>-1.4258409784248749E-2</v>
      </c>
      <c r="E2046" s="69">
        <f>Assumptions!$C$14*C2046+Assumptions!$C$15*B2046+Assumptions!$C$16*D2046</f>
        <v>-6.3344340699145081E-3</v>
      </c>
    </row>
    <row r="2047" spans="1:5" x14ac:dyDescent="0.25">
      <c r="A2047" s="63">
        <f>'Daily Prices'!A2047</f>
        <v>45418</v>
      </c>
      <c r="B2047" s="36">
        <f>'Daily Prices'!B2047/'Daily Prices'!B2046-1</f>
        <v>2.3538759430219436E-4</v>
      </c>
      <c r="C2047" s="36">
        <f>'Daily Prices'!C2047/'Daily Prices'!C2046-1</f>
        <v>0</v>
      </c>
      <c r="D2047" s="36">
        <f>'Daily Prices'!D2047/'Daily Prices'!D2046-1</f>
        <v>5.417148102556002E-2</v>
      </c>
      <c r="E2047" s="36">
        <f>Assumptions!$C$14*C2047+Assumptions!$C$15*B2047+Assumptions!$C$16*D2047</f>
        <v>1.6322060585958663E-2</v>
      </c>
    </row>
    <row r="2048" spans="1:5" x14ac:dyDescent="0.25">
      <c r="A2048" s="60">
        <f>'Daily Prices'!A2048</f>
        <v>45419</v>
      </c>
      <c r="B2048" s="69">
        <f>'Daily Prices'!B2048/'Daily Prices'!B2047-1</f>
        <v>-5.1923296047364786E-3</v>
      </c>
      <c r="C2048" s="69">
        <f>'Daily Prices'!C2048/'Daily Prices'!C2047-1</f>
        <v>1.1661840030182891E-2</v>
      </c>
      <c r="D2048" s="69">
        <f>'Daily Prices'!D2048/'Daily Prices'!D2047-1</f>
        <v>-8.9381746344342483E-3</v>
      </c>
      <c r="E2048" s="69">
        <f>Assumptions!$C$14*C2048+Assumptions!$C$15*B2048+Assumptions!$C$16*D2048</f>
        <v>4.2558474032193842E-4</v>
      </c>
    </row>
    <row r="2049" spans="1:5" x14ac:dyDescent="0.25">
      <c r="A2049" s="63">
        <f>'Daily Prices'!A2049</f>
        <v>45420</v>
      </c>
      <c r="B2049" s="36">
        <f>'Daily Prices'!B2049/'Daily Prices'!B2048-1</f>
        <v>-6.1840369953969354E-4</v>
      </c>
      <c r="C2049" s="36">
        <f>'Daily Prices'!C2049/'Daily Prices'!C2048-1</f>
        <v>-4.4861498413928391E-3</v>
      </c>
      <c r="D2049" s="36">
        <f>'Daily Prices'!D2049/'Daily Prices'!D2048-1</f>
        <v>-8.9381746344339152E-3</v>
      </c>
      <c r="E2049" s="36">
        <f>Assumptions!$C$14*C2049+Assumptions!$C$15*B2049+Assumptions!$C$16*D2049</f>
        <v>-4.6614334367492179E-3</v>
      </c>
    </row>
    <row r="2050" spans="1:5" x14ac:dyDescent="0.25">
      <c r="A2050" s="60">
        <f>'Daily Prices'!A2050</f>
        <v>45421</v>
      </c>
      <c r="B2050" s="69">
        <f>'Daily Prices'!B2050/'Daily Prices'!B2049-1</f>
        <v>-1.4458584394850482E-2</v>
      </c>
      <c r="C2050" s="69">
        <f>'Daily Prices'!C2050/'Daily Prices'!C2049-1</f>
        <v>7.1141870264361806E-3</v>
      </c>
      <c r="D2050" s="69">
        <f>'Daily Prices'!D2050/'Daily Prices'!D2049-1</f>
        <v>-8.9381746344362467E-3</v>
      </c>
      <c r="E2050" s="69">
        <f>Assumptions!$C$14*C2050+Assumptions!$C$15*B2050+Assumptions!$C$16*D2050</f>
        <v>-4.1733528982115468E-3</v>
      </c>
    </row>
    <row r="2051" spans="1:5" x14ac:dyDescent="0.25">
      <c r="A2051" s="63">
        <f>'Daily Prices'!A2051</f>
        <v>45425</v>
      </c>
      <c r="B2051" s="36">
        <f>'Daily Prices'!B2051/'Daily Prices'!B2050-1</f>
        <v>5.1372731708685393E-3</v>
      </c>
      <c r="C2051" s="36">
        <f>'Daily Prices'!C2051/'Daily Prices'!C2050-1</f>
        <v>8.350157741058517E-3</v>
      </c>
      <c r="D2051" s="36">
        <f>'Daily Prices'!D2051/'Daily Prices'!D2050-1</f>
        <v>-8.9381746344364688E-3</v>
      </c>
      <c r="E2051" s="36">
        <f>Assumptions!$C$14*C2051+Assumptions!$C$15*B2051+Assumptions!$C$16*D2051</f>
        <v>2.1997926573530282E-3</v>
      </c>
    </row>
    <row r="2052" spans="1:5" x14ac:dyDescent="0.25">
      <c r="A2052" s="60">
        <f>'Daily Prices'!A2052</f>
        <v>45426</v>
      </c>
      <c r="B2052" s="69">
        <f>'Daily Prices'!B2052/'Daily Prices'!B2051-1</f>
        <v>4.5135678415435532E-3</v>
      </c>
      <c r="C2052" s="69">
        <f>'Daily Prices'!C2052/'Daily Prices'!C2051-1</f>
        <v>4.7867476045702073E-3</v>
      </c>
      <c r="D2052" s="69">
        <f>'Daily Prices'!D2052/'Daily Prices'!D2051-1</f>
        <v>2.6493271170560106E-3</v>
      </c>
      <c r="E2052" s="69">
        <f>Assumptions!$C$14*C2052+Assumptions!$C$15*B2052+Assumptions!$C$16*D2052</f>
        <v>4.0635675294079521E-3</v>
      </c>
    </row>
    <row r="2053" spans="1:5" x14ac:dyDescent="0.25">
      <c r="A2053" s="63">
        <f>'Daily Prices'!A2053</f>
        <v>45427</v>
      </c>
      <c r="B2053" s="36">
        <f>'Daily Prices'!B2053/'Daily Prices'!B2052-1</f>
        <v>-1.6083801007897858E-3</v>
      </c>
      <c r="C2053" s="36">
        <f>'Daily Prices'!C2053/'Daily Prices'!C2052-1</f>
        <v>-4.6903144142906861E-4</v>
      </c>
      <c r="D2053" s="36">
        <f>'Daily Prices'!D2053/'Daily Prices'!D2052-1</f>
        <v>5.2925108445960323E-3</v>
      </c>
      <c r="E2053" s="36">
        <f>Assumptions!$C$14*C2053+Assumptions!$C$15*B2053+Assumptions!$C$16*D2053</f>
        <v>9.1762664657024651E-4</v>
      </c>
    </row>
    <row r="2054" spans="1:5" x14ac:dyDescent="0.25">
      <c r="A2054" s="60">
        <f>'Daily Prices'!A2054</f>
        <v>45428</v>
      </c>
      <c r="B2054" s="69">
        <f>'Daily Prices'!B2054/'Daily Prices'!B2053-1</f>
        <v>9.2713732837190754E-3</v>
      </c>
      <c r="C2054" s="69">
        <f>'Daily Prices'!C2054/'Daily Prices'!C2053-1</f>
        <v>9.0458611470269901E-3</v>
      </c>
      <c r="D2054" s="69">
        <f>'Daily Prices'!D2054/'Daily Prices'!D2053-1</f>
        <v>1.3147103634281621E-2</v>
      </c>
      <c r="E2054" s="69">
        <f>Assumptions!$C$14*C2054+Assumptions!$C$15*B2054+Assumptions!$C$16*D2054</f>
        <v>1.0343887534211005E-2</v>
      </c>
    </row>
    <row r="2055" spans="1:5" x14ac:dyDescent="0.25">
      <c r="A2055" s="63">
        <f>'Daily Prices'!A2055</f>
        <v>45429</v>
      </c>
      <c r="B2055" s="36">
        <f>'Daily Prices'!B2055/'Daily Prices'!B2054-1</f>
        <v>3.4387348344611102E-3</v>
      </c>
      <c r="C2055" s="36">
        <f>'Daily Prices'!C2055/'Daily Prices'!C2054-1</f>
        <v>8.9294249134133086E-3</v>
      </c>
      <c r="D2055" s="36">
        <f>'Daily Prices'!D2055/'Daily Prices'!D2054-1</f>
        <v>2.1033292886811772E-3</v>
      </c>
      <c r="E2055" s="36">
        <f>Assumptions!$C$14*C2055+Assumptions!$C$15*B2055+Assumptions!$C$16*D2055</f>
        <v>5.2343892023080096E-3</v>
      </c>
    </row>
    <row r="2056" spans="1:5" x14ac:dyDescent="0.25">
      <c r="A2056" s="60">
        <f>'Daily Prices'!A2056</f>
        <v>45433</v>
      </c>
      <c r="B2056" s="69">
        <f>'Daily Prices'!B2056/'Daily Prices'!B2055-1</f>
        <v>4.908205862708126E-4</v>
      </c>
      <c r="C2056" s="69">
        <f>'Daily Prices'!C2056/'Daily Prices'!C2055-1</f>
        <v>9.7699052956861099E-3</v>
      </c>
      <c r="D2056" s="69">
        <f>'Daily Prices'!D2056/'Daily Prices'!D2055-1</f>
        <v>6.0668914233743543E-3</v>
      </c>
      <c r="E2056" s="69">
        <f>Assumptions!$C$14*C2056+Assumptions!$C$15*B2056+Assumptions!$C$16*D2056</f>
        <v>5.8752757211679944E-3</v>
      </c>
    </row>
    <row r="2057" spans="1:5" x14ac:dyDescent="0.25">
      <c r="A2057" s="63">
        <f>'Daily Prices'!A2057</f>
        <v>45434</v>
      </c>
      <c r="B2057" s="36">
        <f>'Daily Prices'!B2057/'Daily Prices'!B2056-1</f>
        <v>3.620527600454837E-3</v>
      </c>
      <c r="C2057" s="36">
        <f>'Daily Prices'!C2057/'Daily Prices'!C2056-1</f>
        <v>-8.0770423599459962E-3</v>
      </c>
      <c r="D2057" s="36">
        <f>'Daily Prices'!D2057/'Daily Prices'!D2056-1</f>
        <v>1.8053205304788822E-3</v>
      </c>
      <c r="E2057" s="36">
        <f>Assumptions!$C$14*C2057+Assumptions!$C$15*B2057+Assumptions!$C$16*D2057</f>
        <v>-1.6030625046982829E-3</v>
      </c>
    </row>
    <row r="2058" spans="1:5" x14ac:dyDescent="0.25">
      <c r="A2058" s="60">
        <f>'Daily Prices'!A2058</f>
        <v>45435</v>
      </c>
      <c r="B2058" s="69">
        <f>'Daily Prices'!B2058/'Daily Prices'!B2057-1</f>
        <v>1.6127228579058128E-2</v>
      </c>
      <c r="C2058" s="69">
        <f>'Daily Prices'!C2058/'Daily Prices'!C2057-1</f>
        <v>-2.1262710375314242E-2</v>
      </c>
      <c r="D2058" s="69">
        <f>'Daily Prices'!D2058/'Daily Prices'!D2057-1</f>
        <v>1.310276911661612E-2</v>
      </c>
      <c r="E2058" s="69">
        <f>Assumptions!$C$14*C2058+Assumptions!$C$15*B2058+Assumptions!$C$16*D2058</f>
        <v>2.6391515857657633E-4</v>
      </c>
    </row>
    <row r="2059" spans="1:5" x14ac:dyDescent="0.25">
      <c r="A2059" s="63">
        <f>'Daily Prices'!A2059</f>
        <v>45436</v>
      </c>
      <c r="B2059" s="36">
        <f>'Daily Prices'!B2059/'Daily Prices'!B2058-1</f>
        <v>-1.0143461696954237E-4</v>
      </c>
      <c r="C2059" s="36">
        <f>'Daily Prices'!C2059/'Daily Prices'!C2058-1</f>
        <v>-8.067951526025352E-3</v>
      </c>
      <c r="D2059" s="36">
        <f>'Daily Prices'!D2059/'Daily Prices'!D2058-1</f>
        <v>2.3253672362326672E-3</v>
      </c>
      <c r="E2059" s="36">
        <f>Assumptions!$C$14*C2059+Assumptions!$C$15*B2059+Assumptions!$C$16*D2059</f>
        <v>-2.5600008246312034E-3</v>
      </c>
    </row>
    <row r="2060" spans="1:5" x14ac:dyDescent="0.25">
      <c r="A2060" s="60">
        <f>'Daily Prices'!A2060</f>
        <v>45439</v>
      </c>
      <c r="B2060" s="69">
        <f>'Daily Prices'!B2060/'Daily Prices'!B2059-1</f>
        <v>-2.63756758186795E-4</v>
      </c>
      <c r="C2060" s="69">
        <f>'Daily Prices'!C2060/'Daily Prices'!C2059-1</f>
        <v>0</v>
      </c>
      <c r="D2060" s="69">
        <f>'Daily Prices'!D2060/'Daily Prices'!D2059-1</f>
        <v>3.7340918285710956E-4</v>
      </c>
      <c r="E2060" s="69">
        <f>Assumptions!$C$14*C2060+Assumptions!$C$15*B2060+Assumptions!$C$16*D2060</f>
        <v>3.2895727401094358E-5</v>
      </c>
    </row>
    <row r="2061" spans="1:5" x14ac:dyDescent="0.25">
      <c r="A2061" s="63">
        <f>'Daily Prices'!A2061</f>
        <v>45440</v>
      </c>
      <c r="B2061" s="36">
        <f>'Daily Prices'!B2061/'Daily Prices'!B2060-1</f>
        <v>-2.918802766926909E-3</v>
      </c>
      <c r="C2061" s="36">
        <f>'Daily Prices'!C2061/'Daily Prices'!C2060-1</f>
        <v>4.9082737658772135E-3</v>
      </c>
      <c r="D2061" s="36">
        <f>'Daily Prices'!D2061/'Daily Prices'!D2060-1</f>
        <v>-2.6816346961530124E-3</v>
      </c>
      <c r="E2061" s="36">
        <f>Assumptions!$C$14*C2061+Assumptions!$C$15*B2061+Assumptions!$C$16*D2061</f>
        <v>2.8317826742690921E-4</v>
      </c>
    </row>
    <row r="2062" spans="1:5" x14ac:dyDescent="0.25">
      <c r="A2062" s="60">
        <f>'Daily Prices'!A2062</f>
        <v>45441</v>
      </c>
      <c r="B2062" s="69">
        <f>'Daily Prices'!B2062/'Daily Prices'!B2061-1</f>
        <v>-8.880484286045931E-3</v>
      </c>
      <c r="C2062" s="69">
        <f>'Daily Prices'!C2062/'Daily Prices'!C2061-1</f>
        <v>-9.8685233277140405E-4</v>
      </c>
      <c r="D2062" s="69">
        <f>'Daily Prices'!D2062/'Daily Prices'!D2061-1</f>
        <v>-7.1672022277617931E-3</v>
      </c>
      <c r="E2062" s="69">
        <f>Assumptions!$C$14*C2062+Assumptions!$C$15*B2062+Assumptions!$C$16*D2062</f>
        <v>-5.2090468872508788E-3</v>
      </c>
    </row>
    <row r="2063" spans="1:5" x14ac:dyDescent="0.25">
      <c r="A2063" s="63">
        <f>'Daily Prices'!A2063</f>
        <v>45442</v>
      </c>
      <c r="B2063" s="36">
        <f>'Daily Prices'!B2063/'Daily Prices'!B2062-1</f>
        <v>-8.2855835141986134E-3</v>
      </c>
      <c r="C2063" s="36">
        <f>'Daily Prices'!C2063/'Daily Prices'!C2062-1</f>
        <v>8.3410942962869328E-4</v>
      </c>
      <c r="D2063" s="36">
        <f>'Daily Prices'!D2063/'Daily Prices'!D2062-1</f>
        <v>-5.247279539949079E-3</v>
      </c>
      <c r="E2063" s="36">
        <f>Assumptions!$C$14*C2063+Assumptions!$C$15*B2063+Assumptions!$C$16*D2063</f>
        <v>-3.7262151443928299E-3</v>
      </c>
    </row>
    <row r="2064" spans="1:5" x14ac:dyDescent="0.25">
      <c r="A2064" s="60">
        <f>'Daily Prices'!A2064</f>
        <v>45443</v>
      </c>
      <c r="B2064" s="69">
        <f>'Daily Prices'!B2064/'Daily Prices'!B2063-1</f>
        <v>1.0246922269019354E-3</v>
      </c>
      <c r="C2064" s="69">
        <f>'Daily Prices'!C2064/'Daily Prices'!C2063-1</f>
        <v>2.2215003901615571E-3</v>
      </c>
      <c r="D2064" s="69">
        <f>'Daily Prices'!D2064/'Daily Prices'!D2063-1</f>
        <v>1.8877307317328729E-3</v>
      </c>
      <c r="E2064" s="69">
        <f>Assumptions!$C$14*C2064+Assumptions!$C$15*B2064+Assumptions!$C$16*D2064</f>
        <v>1.7623270436550654E-3</v>
      </c>
    </row>
    <row r="2065" spans="1:5" x14ac:dyDescent="0.25">
      <c r="A2065" s="63">
        <f>'Daily Prices'!A2065</f>
        <v>45446</v>
      </c>
      <c r="B2065" s="36">
        <f>'Daily Prices'!B2065/'Daily Prices'!B2064-1</f>
        <v>3.3902455216112237E-2</v>
      </c>
      <c r="C2065" s="36">
        <f>'Daily Prices'!C2065/'Daily Prices'!C2064-1</f>
        <v>-8.2302928585358259E-3</v>
      </c>
      <c r="D2065" s="36">
        <f>'Daily Prices'!D2065/'Daily Prices'!D2064-1</f>
        <v>-1.182449872548319E-2</v>
      </c>
      <c r="E2065" s="36">
        <f>Assumptions!$C$14*C2065+Assumptions!$C$15*B2065+Assumptions!$C$16*D2065</f>
        <v>3.3312698037743834E-3</v>
      </c>
    </row>
    <row r="2066" spans="1:5" x14ac:dyDescent="0.25">
      <c r="A2066" s="60">
        <f>'Daily Prices'!A2066</f>
        <v>45448</v>
      </c>
      <c r="B2066" s="69">
        <f>'Daily Prices'!B2066/'Daily Prices'!B2065-1</f>
        <v>-2.7286168289856194E-2</v>
      </c>
      <c r="C2066" s="69">
        <f>'Daily Prices'!C2066/'Daily Prices'!C2065-1</f>
        <v>3.4844652425378708E-3</v>
      </c>
      <c r="D2066" s="69">
        <f>'Daily Prices'!D2066/'Daily Prices'!D2065-1</f>
        <v>-1.182449872548641E-2</v>
      </c>
      <c r="E2066" s="69">
        <f>Assumptions!$C$14*C2066+Assumptions!$C$15*B2066+Assumptions!$C$16*D2066</f>
        <v>-1.0339414007587632E-2</v>
      </c>
    </row>
    <row r="2067" spans="1:5" x14ac:dyDescent="0.25">
      <c r="A2067" s="63">
        <f>'Daily Prices'!A2067</f>
        <v>45449</v>
      </c>
      <c r="B2067" s="36">
        <f>'Daily Prices'!B2067/'Daily Prices'!B2066-1</f>
        <v>9.3069259543674399E-3</v>
      </c>
      <c r="C2067" s="36">
        <f>'Daily Prices'!C2067/'Daily Prices'!C2066-1</f>
        <v>1.0506729651050373E-2</v>
      </c>
      <c r="D2067" s="36">
        <f>'Daily Prices'!D2067/'Daily Prices'!D2066-1</f>
        <v>3.9192649260344714E-2</v>
      </c>
      <c r="E2067" s="36">
        <f>Assumptions!$C$14*C2067+Assumptions!$C$15*B2067+Assumptions!$C$16*D2067</f>
        <v>1.8752564424833792E-2</v>
      </c>
    </row>
    <row r="2068" spans="1:5" x14ac:dyDescent="0.25">
      <c r="A2068" s="60">
        <f>'Daily Prices'!A2068</f>
        <v>45454</v>
      </c>
      <c r="B2068" s="69">
        <f>'Daily Prices'!B2068/'Daily Prices'!B2067-1</f>
        <v>1.8409444164204425E-2</v>
      </c>
      <c r="C2068" s="69">
        <f>'Daily Prices'!C2068/'Daily Prices'!C2067-1</f>
        <v>-1.771193703477747E-2</v>
      </c>
      <c r="D2068" s="69">
        <f>'Daily Prices'!D2068/'Daily Prices'!D2067-1</f>
        <v>8.098915783074867E-3</v>
      </c>
      <c r="E2068" s="69">
        <f>Assumptions!$C$14*C2068+Assumptions!$C$15*B2068+Assumptions!$C$16*D2068</f>
        <v>8.6773317027279877E-4</v>
      </c>
    </row>
    <row r="2069" spans="1:5" x14ac:dyDescent="0.25">
      <c r="A2069" s="63">
        <f>'Daily Prices'!A2069</f>
        <v>45455</v>
      </c>
      <c r="B2069" s="36">
        <f>'Daily Prices'!B2069/'Daily Prices'!B2068-1</f>
        <v>1.9616360080931816E-3</v>
      </c>
      <c r="C2069" s="36">
        <f>'Daily Prices'!C2069/'Daily Prices'!C2068-1</f>
        <v>2.7849193029458874E-3</v>
      </c>
      <c r="D2069" s="36">
        <f>'Daily Prices'!D2069/'Daily Prices'!D2068-1</f>
        <v>8.0989157830693159E-3</v>
      </c>
      <c r="E2069" s="36">
        <f>Assumptions!$C$14*C2069+Assumptions!$C$15*B2069+Assumptions!$C$16*D2069</f>
        <v>4.1321332585271039E-3</v>
      </c>
    </row>
    <row r="2070" spans="1:5" x14ac:dyDescent="0.25">
      <c r="A2070" s="60">
        <f>'Daily Prices'!A2070</f>
        <v>45456</v>
      </c>
      <c r="B2070" s="69">
        <f>'Daily Prices'!B2070/'Daily Prices'!B2069-1</f>
        <v>2.6672647006644734E-3</v>
      </c>
      <c r="C2070" s="69">
        <f>'Daily Prices'!C2070/'Daily Prices'!C2069-1</f>
        <v>-5.4582942633373266E-3</v>
      </c>
      <c r="D2070" s="69">
        <f>'Daily Prices'!D2070/'Daily Prices'!D2069-1</f>
        <v>8.0989157830724245E-3</v>
      </c>
      <c r="E2070" s="69">
        <f>Assumptions!$C$14*C2070+Assumptions!$C$15*B2070+Assumptions!$C$16*D2070</f>
        <v>1.0465364397861385E-3</v>
      </c>
    </row>
    <row r="2071" spans="1:5" x14ac:dyDescent="0.25">
      <c r="A2071" s="63">
        <f>'Daily Prices'!A2071</f>
        <v>45457</v>
      </c>
      <c r="B2071" s="36">
        <f>'Daily Prices'!B2071/'Daily Prices'!B2070-1</f>
        <v>2.3677629086498175E-3</v>
      </c>
      <c r="C2071" s="36">
        <f>'Daily Prices'!C2071/'Daily Prices'!C2070-1</f>
        <v>7.9132231180207846E-3</v>
      </c>
      <c r="D2071" s="36">
        <f>'Daily Prices'!D2071/'Daily Prices'!D2070-1</f>
        <v>3.3462394592409517E-3</v>
      </c>
      <c r="E2071" s="36">
        <f>Assumptions!$C$14*C2071+Assumptions!$C$15*B2071+Assumptions!$C$16*D2071</f>
        <v>4.8794899575755448E-3</v>
      </c>
    </row>
    <row r="2072" spans="1:5" x14ac:dyDescent="0.25">
      <c r="A2072" s="60">
        <f>'Daily Prices'!A2072</f>
        <v>45461</v>
      </c>
      <c r="B2072" s="69">
        <f>'Daily Prices'!B2072/'Daily Prices'!B2071-1</f>
        <v>4.0051812657213581E-3</v>
      </c>
      <c r="C2072" s="69">
        <f>'Daily Prices'!C2072/'Daily Prices'!C2071-1</f>
        <v>-4.310134389197473E-3</v>
      </c>
      <c r="D2072" s="69">
        <f>'Daily Prices'!D2072/'Daily Prices'!D2071-1</f>
        <v>5.3088913886911726E-3</v>
      </c>
      <c r="E2072" s="69">
        <f>Assumptions!$C$14*C2072+Assumptions!$C$15*B2072+Assumptions!$C$16*D2072</f>
        <v>1.0701680406447699E-3</v>
      </c>
    </row>
    <row r="2073" spans="1:5" x14ac:dyDescent="0.25">
      <c r="A2073" s="63">
        <f>'Daily Prices'!A2073</f>
        <v>45462</v>
      </c>
      <c r="B2073" s="36">
        <f>'Daily Prices'!B2073/'Daily Prices'!B2072-1</f>
        <v>4.71532502625438E-4</v>
      </c>
      <c r="C2073" s="36">
        <f>'Daily Prices'!C2073/'Daily Prices'!C2072-1</f>
        <v>1.0333069088219737E-4</v>
      </c>
      <c r="D2073" s="36">
        <f>'Daily Prices'!D2073/'Daily Prices'!D2072-1</f>
        <v>1.9052601476772235E-3</v>
      </c>
      <c r="E2073" s="36">
        <f>Assumptions!$C$14*C2073+Assumptions!$C$15*B2073+Assumptions!$C$16*D2073</f>
        <v>7.5437007144367745E-4</v>
      </c>
    </row>
    <row r="2074" spans="1:5" x14ac:dyDescent="0.25">
      <c r="A2074" s="60">
        <f>'Daily Prices'!A2074</f>
        <v>45463</v>
      </c>
      <c r="B2074" s="69">
        <f>'Daily Prices'!B2074/'Daily Prices'!B2073-1</f>
        <v>1.8275718185682965E-3</v>
      </c>
      <c r="C2074" s="69">
        <f>'Daily Prices'!C2074/'Daily Prices'!C2073-1</f>
        <v>1.4710303219471976E-2</v>
      </c>
      <c r="D2074" s="69">
        <f>'Daily Prices'!D2074/'Daily Prices'!D2073-1</f>
        <v>3.3158209363450819E-3</v>
      </c>
      <c r="E2074" s="69">
        <f>Assumptions!$C$14*C2074+Assumptions!$C$15*B2074+Assumptions!$C$16*D2074</f>
        <v>7.4271391142628051E-3</v>
      </c>
    </row>
    <row r="2075" spans="1:5" x14ac:dyDescent="0.25">
      <c r="A2075" s="63">
        <f>'Daily Prices'!A2075</f>
        <v>45464</v>
      </c>
      <c r="B2075" s="36">
        <f>'Daily Prices'!B2075/'Daily Prices'!B2074-1</f>
        <v>-3.4722988559598988E-3</v>
      </c>
      <c r="C2075" s="36">
        <f>'Daily Prices'!C2075/'Daily Prices'!C2074-1</f>
        <v>-8.0472581046800995E-3</v>
      </c>
      <c r="D2075" s="36">
        <f>'Daily Prices'!D2075/'Daily Prices'!D2074-1</f>
        <v>7.3108661879150993E-4</v>
      </c>
      <c r="E2075" s="36">
        <f>Assumptions!$C$14*C2075+Assumptions!$C$15*B2075+Assumptions!$C$16*D2075</f>
        <v>-4.0412669130225568E-3</v>
      </c>
    </row>
    <row r="2076" spans="1:5" x14ac:dyDescent="0.25">
      <c r="A2076" s="60">
        <f>'Daily Prices'!A2076</f>
        <v>45467</v>
      </c>
      <c r="B2076" s="69">
        <f>'Daily Prices'!B2076/'Daily Prices'!B2075-1</f>
        <v>1.6990049203535751E-3</v>
      </c>
      <c r="C2076" s="69">
        <f>'Daily Prices'!C2076/'Daily Prices'!C2075-1</f>
        <v>-4.2454420372136648E-3</v>
      </c>
      <c r="D2076" s="69">
        <f>'Daily Prices'!D2076/'Daily Prices'!D2075-1</f>
        <v>2.1452241418715712E-3</v>
      </c>
      <c r="E2076" s="69">
        <f>Assumptions!$C$14*C2076+Assumptions!$C$15*B2076+Assumptions!$C$16*D2076</f>
        <v>-5.4490809621792217E-4</v>
      </c>
    </row>
    <row r="2077" spans="1:5" x14ac:dyDescent="0.25">
      <c r="A2077" s="63">
        <f>'Daily Prices'!A2077</f>
        <v>45468</v>
      </c>
      <c r="B2077" s="36">
        <f>'Daily Prices'!B2077/'Daily Prices'!B2076-1</f>
        <v>9.2116634523335961E-3</v>
      </c>
      <c r="C2077" s="36">
        <f>'Daily Prices'!C2077/'Daily Prices'!C2076-1</f>
        <v>-1.8330952369172149E-3</v>
      </c>
      <c r="D2077" s="36">
        <f>'Daily Prices'!D2077/'Daily Prices'!D2076-1</f>
        <v>8.718004424384862E-3</v>
      </c>
      <c r="E2077" s="36">
        <f>Assumptions!$C$14*C2077+Assumptions!$C$15*B2077+Assumptions!$C$16*D2077</f>
        <v>4.6456622682486508E-3</v>
      </c>
    </row>
    <row r="2078" spans="1:5" x14ac:dyDescent="0.25">
      <c r="A2078" s="60">
        <f>'Daily Prices'!A2078</f>
        <v>45469</v>
      </c>
      <c r="B2078" s="69">
        <f>'Daily Prices'!B2078/'Daily Prices'!B2077-1</f>
        <v>7.9526202021382719E-3</v>
      </c>
      <c r="C2078" s="69">
        <f>'Daily Prices'!C2078/'Daily Prices'!C2077-1</f>
        <v>-9.3229832555977721E-3</v>
      </c>
      <c r="D2078" s="69">
        <f>'Daily Prices'!D2078/'Daily Prices'!D2077-1</f>
        <v>6.2163440853613139E-4</v>
      </c>
      <c r="E2078" s="69">
        <f>Assumptions!$C$14*C2078+Assumptions!$C$15*B2078+Assumptions!$C$16*D2078</f>
        <v>-1.1569169190367883E-3</v>
      </c>
    </row>
    <row r="2079" spans="1:5" x14ac:dyDescent="0.25">
      <c r="A2079" s="63">
        <f>'Daily Prices'!A2079</f>
        <v>45470</v>
      </c>
      <c r="B2079" s="36">
        <f>'Daily Prices'!B2079/'Daily Prices'!B2078-1</f>
        <v>7.231463916084202E-3</v>
      </c>
      <c r="C2079" s="36">
        <f>'Daily Prices'!C2079/'Daily Prices'!C2078-1</f>
        <v>9.676596121811043E-3</v>
      </c>
      <c r="D2079" s="36">
        <f>'Daily Prices'!D2079/'Daily Prices'!D2078-1</f>
        <v>3.2658886272300958E-3</v>
      </c>
      <c r="E2079" s="36">
        <f>Assumptions!$C$14*C2079+Assumptions!$C$15*B2079+Assumptions!$C$16*D2079</f>
        <v>7.0198442117187076E-3</v>
      </c>
    </row>
    <row r="2080" spans="1:5" x14ac:dyDescent="0.25">
      <c r="A2080" s="60">
        <f>'Daily Prices'!A2080</f>
        <v>45471</v>
      </c>
      <c r="B2080" s="69">
        <f>'Daily Prices'!B2080/'Daily Prices'!B2079-1</f>
        <v>-2.6557490499496961E-3</v>
      </c>
      <c r="C2080" s="69">
        <f>'Daily Prices'!C2080/'Daily Prices'!C2079-1</f>
        <v>2.1330867484170568E-3</v>
      </c>
      <c r="D2080" s="69">
        <f>'Daily Prices'!D2080/'Daily Prices'!D2079-1</f>
        <v>-4.519637290210432E-3</v>
      </c>
      <c r="E2080" s="69">
        <f>Assumptions!$C$14*C2080+Assumptions!$C$15*B2080+Assumptions!$C$16*D2080</f>
        <v>-1.2993812026812156E-3</v>
      </c>
    </row>
    <row r="2081" spans="1:5" x14ac:dyDescent="0.25">
      <c r="A2081" s="63">
        <f>'Daily Prices'!A2081</f>
        <v>45475</v>
      </c>
      <c r="B2081" s="36">
        <f>'Daily Prices'!B2081/'Daily Prices'!B2080-1</f>
        <v>5.1715283022615299E-3</v>
      </c>
      <c r="C2081" s="36">
        <f>'Daily Prices'!C2081/'Daily Prices'!C2080-1</f>
        <v>1.1434484633272568E-3</v>
      </c>
      <c r="D2081" s="36">
        <f>'Daily Prices'!D2081/'Daily Prices'!D2080-1</f>
        <v>2.6842844206931282E-3</v>
      </c>
      <c r="E2081" s="36">
        <f>Assumptions!$C$14*C2081+Assumptions!$C$15*B2081+Assumptions!$C$16*D2081</f>
        <v>2.8141232022173002E-3</v>
      </c>
    </row>
    <row r="2082" spans="1:5" x14ac:dyDescent="0.25">
      <c r="A2082" s="60">
        <f>'Daily Prices'!A2082</f>
        <v>45476</v>
      </c>
      <c r="B2082" s="69">
        <f>'Daily Prices'!B2082/'Daily Prices'!B2081-1</f>
        <v>6.8648042048577995E-3</v>
      </c>
      <c r="C2082" s="69">
        <f>'Daily Prices'!C2082/'Daily Prices'!C2081-1</f>
        <v>1.3414147063374182E-2</v>
      </c>
      <c r="D2082" s="69">
        <f>'Daily Prices'!D2082/'Daily Prices'!D2081-1</f>
        <v>2.6842844206964589E-3</v>
      </c>
      <c r="E2082" s="69">
        <f>Assumptions!$C$14*C2082+Assumptions!$C$15*B2082+Assumptions!$C$16*D2082</f>
        <v>8.2303854130159511E-3</v>
      </c>
    </row>
    <row r="2083" spans="1:5" x14ac:dyDescent="0.25">
      <c r="A2083" s="63">
        <f>'Daily Prices'!A2083</f>
        <v>45478</v>
      </c>
      <c r="B2083" s="36">
        <f>'Daily Prices'!B2083/'Daily Prices'!B2082-1</f>
        <v>1.225202158356975E-4</v>
      </c>
      <c r="C2083" s="36">
        <f>'Daily Prices'!C2083/'Daily Prices'!C2082-1</f>
        <v>6.8561370255539877E-3</v>
      </c>
      <c r="D2083" s="36">
        <f>'Daily Prices'!D2083/'Daily Prices'!D2082-1</f>
        <v>2.6842844206966809E-3</v>
      </c>
      <c r="E2083" s="36">
        <f>Assumptions!$C$14*C2083+Assumptions!$C$15*B2083+Assumptions!$C$16*D2083</f>
        <v>3.584496201181309E-3</v>
      </c>
    </row>
    <row r="2084" spans="1:5" x14ac:dyDescent="0.25">
      <c r="A2084" s="60">
        <f>'Daily Prices'!A2084</f>
        <v>45481</v>
      </c>
      <c r="B2084" s="69">
        <f>'Daily Prices'!B2084/'Daily Prices'!B2083-1</f>
        <v>-4.527692426927743E-4</v>
      </c>
      <c r="C2084" s="69">
        <f>'Daily Prices'!C2084/'Daily Prices'!C2083-1</f>
        <v>-6.4121187835841642E-4</v>
      </c>
      <c r="D2084" s="69">
        <f>'Daily Prices'!D2084/'Daily Prices'!D2083-1</f>
        <v>2.6842844206949046E-3</v>
      </c>
      <c r="E2084" s="69">
        <f>Assumptions!$C$14*C2084+Assumptions!$C$15*B2084+Assumptions!$C$16*D2084</f>
        <v>4.129698020572725E-4</v>
      </c>
    </row>
    <row r="2085" spans="1:5" x14ac:dyDescent="0.25">
      <c r="A2085" s="63">
        <f>'Daily Prices'!A2085</f>
        <v>45483</v>
      </c>
      <c r="B2085" s="36">
        <f>'Daily Prices'!B2085/'Daily Prices'!B2084-1</f>
        <v>-4.4534555738728887E-4</v>
      </c>
      <c r="C2085" s="36">
        <f>'Daily Prices'!C2085/'Daily Prices'!C2084-1</f>
        <v>2.9910493852831621E-3</v>
      </c>
      <c r="D2085" s="36">
        <f>'Daily Prices'!D2085/'Daily Prices'!D2084-1</f>
        <v>3.632645863890871E-2</v>
      </c>
      <c r="E2085" s="36">
        <f>Assumptions!$C$14*C2085+Assumptions!$C$15*B2085+Assumptions!$C$16*D2085</f>
        <v>1.1960753678569689E-2</v>
      </c>
    </row>
    <row r="2086" spans="1:5" x14ac:dyDescent="0.25">
      <c r="A2086" s="60">
        <f>'Daily Prices'!A2086</f>
        <v>45484</v>
      </c>
      <c r="B2086" s="69">
        <f>'Daily Prices'!B2086/'Daily Prices'!B2085-1</f>
        <v>-3.4319773456970015E-4</v>
      </c>
      <c r="C2086" s="69">
        <f>'Daily Prices'!C2086/'Daily Prices'!C2085-1</f>
        <v>1.0993631599578224E-2</v>
      </c>
      <c r="D2086" s="69">
        <f>'Daily Prices'!D2086/'Daily Prices'!D2085-1</f>
        <v>3.9769137160374779E-3</v>
      </c>
      <c r="E2086" s="69">
        <f>Assumptions!$C$14*C2086+Assumptions!$C$15*B2086+Assumptions!$C$16*D2086</f>
        <v>5.4875674342716235E-3</v>
      </c>
    </row>
    <row r="2087" spans="1:5" x14ac:dyDescent="0.25">
      <c r="A2087" s="63">
        <f>'Daily Prices'!A2087</f>
        <v>45488</v>
      </c>
      <c r="B2087" s="36">
        <f>'Daily Prices'!B2087/'Daily Prices'!B2086-1</f>
        <v>9.6063273195328147E-3</v>
      </c>
      <c r="C2087" s="36">
        <f>'Daily Prices'!C2087/'Daily Prices'!C2086-1</f>
        <v>5.4109184999593385E-3</v>
      </c>
      <c r="D2087" s="36">
        <f>'Daily Prices'!D2087/'Daily Prices'!D2086-1</f>
        <v>-2.4935352519976917E-2</v>
      </c>
      <c r="E2087" s="36">
        <f>Assumptions!$C$14*C2087+Assumptions!$C$15*B2087+Assumptions!$C$16*D2087</f>
        <v>-2.4343401601494953E-3</v>
      </c>
    </row>
    <row r="2088" spans="1:5" x14ac:dyDescent="0.25">
      <c r="A2088" s="60">
        <f>'Daily Prices'!A2088</f>
        <v>45489</v>
      </c>
      <c r="B2088" s="69">
        <f>'Daily Prices'!B2088/'Daily Prices'!B2087-1</f>
        <v>6.4079947575690355E-4</v>
      </c>
      <c r="C2088" s="69">
        <f>'Daily Prices'!C2088/'Daily Prices'!C2087-1</f>
        <v>8.7333446201998122E-3</v>
      </c>
      <c r="D2088" s="69">
        <f>'Daily Prices'!D2088/'Daily Prices'!D2087-1</f>
        <v>9.0592296317981713E-4</v>
      </c>
      <c r="E2088" s="69">
        <f>Assumptions!$C$14*C2088+Assumptions!$C$15*B2088+Assumptions!$C$16*D2088</f>
        <v>3.9573545797609412E-3</v>
      </c>
    </row>
    <row r="2089" spans="1:5" x14ac:dyDescent="0.25">
      <c r="A2089" s="63">
        <f>'Daily Prices'!A2089</f>
        <v>45491</v>
      </c>
      <c r="B2089" s="36">
        <f>'Daily Prices'!B2089/'Daily Prices'!B2088-1</f>
        <v>7.7668086656330626E-3</v>
      </c>
      <c r="C2089" s="36">
        <f>'Daily Prices'!C2089/'Daily Prices'!C2088-1</f>
        <v>9.3977075318916192E-3</v>
      </c>
      <c r="D2089" s="36">
        <f>'Daily Prices'!D2089/'Daily Prices'!D2088-1</f>
        <v>3.1128776404227843E-3</v>
      </c>
      <c r="E2089" s="36">
        <f>Assumptions!$C$14*C2089+Assumptions!$C$15*B2089+Assumptions!$C$16*D2089</f>
        <v>7.0229889045734014E-3</v>
      </c>
    </row>
    <row r="2090" spans="1:5" x14ac:dyDescent="0.25">
      <c r="A2090" s="60">
        <f>'Daily Prices'!A2090</f>
        <v>45492</v>
      </c>
      <c r="B2090" s="69">
        <f>'Daily Prices'!B2090/'Daily Prices'!B2089-1</f>
        <v>-9.0825986502174327E-3</v>
      </c>
      <c r="C2090" s="69">
        <f>'Daily Prices'!C2090/'Daily Prices'!C2089-1</f>
        <v>-2.3423887601469406E-2</v>
      </c>
      <c r="D2090" s="69">
        <f>'Daily Prices'!D2090/'Daily Prices'!D2089-1</f>
        <v>-7.3651816592690267E-3</v>
      </c>
      <c r="E2090" s="69">
        <f>Assumptions!$C$14*C2090+Assumptions!$C$15*B2090+Assumptions!$C$16*D2090</f>
        <v>-1.4303889133433702E-2</v>
      </c>
    </row>
    <row r="2091" spans="1:5" x14ac:dyDescent="0.25">
      <c r="A2091" s="63">
        <f>'Daily Prices'!A2091</f>
        <v>45495</v>
      </c>
      <c r="B2091" s="36">
        <f>'Daily Prices'!B2091/'Daily Prices'!B2090-1</f>
        <v>-1.2725072312824715E-3</v>
      </c>
      <c r="C2091" s="36">
        <f>'Daily Prices'!C2091/'Daily Prices'!C2090-1</f>
        <v>-4.5172857300200819E-3</v>
      </c>
      <c r="D2091" s="36">
        <f>'Daily Prices'!D2091/'Daily Prices'!D2090-1</f>
        <v>5.0071859614897463E-4</v>
      </c>
      <c r="E2091" s="36">
        <f>Assumptions!$C$14*C2091+Assumptions!$C$15*B2091+Assumptions!$C$16*D2091</f>
        <v>-2.0384508825480822E-3</v>
      </c>
    </row>
    <row r="2092" spans="1:5" x14ac:dyDescent="0.25">
      <c r="A2092" s="60">
        <f>'Daily Prices'!A2092</f>
        <v>45496</v>
      </c>
      <c r="B2092" s="69">
        <f>'Daily Prices'!B2092/'Daily Prices'!B2091-1</f>
        <v>-9.0730574911868089E-4</v>
      </c>
      <c r="C2092" s="69">
        <f>'Daily Prices'!C2092/'Daily Prices'!C2091-1</f>
        <v>4.1305260209143491E-3</v>
      </c>
      <c r="D2092" s="69">
        <f>'Daily Prices'!D2092/'Daily Prices'!D2091-1</f>
        <v>-2.1976638832920115E-3</v>
      </c>
      <c r="E2092" s="69">
        <f>Assumptions!$C$14*C2092+Assumptions!$C$15*B2092+Assumptions!$C$16*D2092</f>
        <v>7.2071951864253212E-4</v>
      </c>
    </row>
    <row r="2093" spans="1:5" x14ac:dyDescent="0.25">
      <c r="A2093" s="63">
        <f>'Daily Prices'!A2093</f>
        <v>45497</v>
      </c>
      <c r="B2093" s="36">
        <f>'Daily Prices'!B2093/'Daily Prices'!B2092-1</f>
        <v>-3.4833189604152048E-3</v>
      </c>
      <c r="C2093" s="36">
        <f>'Daily Prices'!C2093/'Daily Prices'!C2092-1</f>
        <v>7.9973407531175322E-3</v>
      </c>
      <c r="D2093" s="36">
        <f>'Daily Prices'!D2093/'Daily Prices'!D2092-1</f>
        <v>1.3370201919582492E-3</v>
      </c>
      <c r="E2093" s="36">
        <f>Assumptions!$C$14*C2093+Assumptions!$C$15*B2093+Assumptions!$C$16*D2093</f>
        <v>2.555046670709926E-3</v>
      </c>
    </row>
    <row r="2094" spans="1:5" x14ac:dyDescent="0.25">
      <c r="A2094" s="60">
        <f>'Daily Prices'!A2094</f>
        <v>45498</v>
      </c>
      <c r="B2094" s="69">
        <f>'Daily Prices'!B2094/'Daily Prices'!B2093-1</f>
        <v>-1.3609672399664818E-3</v>
      </c>
      <c r="C2094" s="69">
        <f>'Daily Prices'!C2094/'Daily Prices'!C2093-1</f>
        <v>-2.317618772706076E-2</v>
      </c>
      <c r="D2094" s="69">
        <f>'Daily Prices'!D2094/'Daily Prices'!D2093-1</f>
        <v>-3.5702912971774525E-3</v>
      </c>
      <c r="E2094" s="69">
        <f>Assumptions!$C$14*C2094+Assumptions!$C$15*B2094+Assumptions!$C$16*D2094</f>
        <v>-1.0749852651967486E-2</v>
      </c>
    </row>
    <row r="2095" spans="1:5" x14ac:dyDescent="0.25">
      <c r="A2095" s="63">
        <f>'Daily Prices'!A2095</f>
        <v>45499</v>
      </c>
      <c r="B2095" s="36">
        <f>'Daily Prices'!B2095/'Daily Prices'!B2094-1</f>
        <v>1.6153463651833233E-2</v>
      </c>
      <c r="C2095" s="36">
        <f>'Daily Prices'!C2095/'Daily Prices'!C2094-1</f>
        <v>9.4018202925638672E-3</v>
      </c>
      <c r="D2095" s="36">
        <f>'Daily Prices'!D2095/'Daily Prices'!D2094-1</f>
        <v>1.4331834110537622E-2</v>
      </c>
      <c r="E2095" s="36">
        <f>Assumptions!$C$14*C2095+Assumptions!$C$15*B2095+Assumptions!$C$16*D2095</f>
        <v>1.2906317445736804E-2</v>
      </c>
    </row>
    <row r="2096" spans="1:5" x14ac:dyDescent="0.25">
      <c r="A2096" s="60">
        <f>'Daily Prices'!A2096</f>
        <v>45502</v>
      </c>
      <c r="B2096" s="69">
        <f>'Daily Prices'!B2096/'Daily Prices'!B2095-1</f>
        <v>2.8426443871532037E-4</v>
      </c>
      <c r="C2096" s="69">
        <f>'Daily Prices'!C2096/'Daily Prices'!C2095-1</f>
        <v>1.9578387954308774E-3</v>
      </c>
      <c r="D2096" s="69">
        <f>'Daily Prices'!D2096/'Daily Prices'!D2095-1</f>
        <v>-1.4486933073236674E-3</v>
      </c>
      <c r="E2096" s="69">
        <f>Assumptions!$C$14*C2096+Assumptions!$C$15*B2096+Assumptions!$C$16*D2096</f>
        <v>4.3380685758984686E-4</v>
      </c>
    </row>
    <row r="2097" spans="1:5" x14ac:dyDescent="0.25">
      <c r="A2097" s="63">
        <f>'Daily Prices'!A2097</f>
        <v>45503</v>
      </c>
      <c r="B2097" s="36">
        <f>'Daily Prices'!B2097/'Daily Prices'!B2096-1</f>
        <v>1.2237597202608974E-3</v>
      </c>
      <c r="C2097" s="36">
        <f>'Daily Prices'!C2097/'Daily Prices'!C2096-1</f>
        <v>-8.3308818251226491E-4</v>
      </c>
      <c r="D2097" s="36">
        <f>'Daily Prices'!D2097/'Daily Prices'!D2096-1</f>
        <v>-8.9702624160858946E-4</v>
      </c>
      <c r="E2097" s="36">
        <f>Assumptions!$C$14*C2097+Assumptions!$C$15*B2097+Assumptions!$C$16*D2097</f>
        <v>-2.3521522940921362E-4</v>
      </c>
    </row>
    <row r="2098" spans="1:5" x14ac:dyDescent="0.25">
      <c r="A2098" s="60">
        <f>'Daily Prices'!A2098</f>
        <v>45504</v>
      </c>
      <c r="B2098" s="69">
        <f>'Daily Prices'!B2098/'Daily Prices'!B2097-1</f>
        <v>3.5103872794191027E-3</v>
      </c>
      <c r="C2098" s="69">
        <f>'Daily Prices'!C2098/'Daily Prices'!C2097-1</f>
        <v>1.518522607077899E-2</v>
      </c>
      <c r="D2098" s="69">
        <f>'Daily Prices'!D2098/'Daily Prices'!D2097-1</f>
        <v>3.41136354397098E-3</v>
      </c>
      <c r="E2098" s="69">
        <f>Assumptions!$C$14*C2098+Assumptions!$C$15*B2098+Assumptions!$C$16*D2098</f>
        <v>8.1506156753286211E-3</v>
      </c>
    </row>
    <row r="2099" spans="1:5" x14ac:dyDescent="0.25">
      <c r="A2099" s="63">
        <f>'Daily Prices'!A2099</f>
        <v>45505</v>
      </c>
      <c r="B2099" s="36">
        <f>'Daily Prices'!B2099/'Daily Prices'!B2098-1</f>
        <v>1.5440167729083853E-3</v>
      </c>
      <c r="C2099" s="36">
        <f>'Daily Prices'!C2099/'Daily Prices'!C2098-1</f>
        <v>1.2024028554851851E-2</v>
      </c>
      <c r="D2099" s="36">
        <f>'Daily Prices'!D2099/'Daily Prices'!D2098-1</f>
        <v>-4.8598824643582006E-3</v>
      </c>
      <c r="E2099" s="36">
        <f>Assumptions!$C$14*C2099+Assumptions!$C$15*B2099+Assumptions!$C$16*D2099</f>
        <v>3.8148517145057967E-3</v>
      </c>
    </row>
    <row r="2100" spans="1:5" x14ac:dyDescent="0.25">
      <c r="A2100" s="60">
        <f>'Daily Prices'!A2100</f>
        <v>45506</v>
      </c>
      <c r="B2100" s="69">
        <f>'Daily Prices'!B2100/'Daily Prices'!B2099-1</f>
        <v>-1.0817472857072241E-2</v>
      </c>
      <c r="C2100" s="69">
        <f>'Daily Prices'!C2100/'Daily Prices'!C2099-1</f>
        <v>7.1214895666769085E-3</v>
      </c>
      <c r="D2100" s="69">
        <f>'Daily Prices'!D2100/'Daily Prices'!D2099-1</f>
        <v>-4.859882464355092E-3</v>
      </c>
      <c r="E2100" s="69">
        <f>Assumptions!$C$14*C2100+Assumptions!$C$15*B2100+Assumptions!$C$16*D2100</f>
        <v>-1.854610769757436E-3</v>
      </c>
    </row>
    <row r="2101" spans="1:5" x14ac:dyDescent="0.25">
      <c r="A2101" s="63">
        <f>'Daily Prices'!A2101</f>
        <v>45509</v>
      </c>
      <c r="B2101" s="36">
        <f>'Daily Prices'!B2101/'Daily Prices'!B2100-1</f>
        <v>-2.7445004720187738E-2</v>
      </c>
      <c r="C2101" s="36">
        <f>'Daily Prices'!C2101/'Daily Prices'!C2100-1</f>
        <v>-2.8197459624245802E-2</v>
      </c>
      <c r="D2101" s="36">
        <f>'Daily Prices'!D2101/'Daily Prices'!D2100-1</f>
        <v>-4.8598824643573124E-3</v>
      </c>
      <c r="E2101" s="36">
        <f>Assumptions!$C$14*C2101+Assumptions!$C$15*B2101+Assumptions!$C$16*D2101</f>
        <v>-2.0970450005061838E-2</v>
      </c>
    </row>
    <row r="2102" spans="1:5" x14ac:dyDescent="0.25">
      <c r="A2102" s="60">
        <f>'Daily Prices'!A2102</f>
        <v>45511</v>
      </c>
      <c r="B2102" s="69">
        <f>'Daily Prices'!B2102/'Daily Prices'!B2101-1</f>
        <v>8.9971482769040101E-3</v>
      </c>
      <c r="C2102" s="69">
        <f>'Daily Prices'!C2102/'Daily Prices'!C2101-1</f>
        <v>1.7389885356535739E-3</v>
      </c>
      <c r="D2102" s="69">
        <f>'Daily Prices'!D2102/'Daily Prices'!D2101-1</f>
        <v>-4.85988246436031E-3</v>
      </c>
      <c r="E2102" s="69">
        <f>Assumptions!$C$14*C2102+Assumptions!$C$15*B2102+Assumptions!$C$16*D2102</f>
        <v>1.9367751580245396E-3</v>
      </c>
    </row>
    <row r="2103" spans="1:5" x14ac:dyDescent="0.25">
      <c r="A2103" s="63">
        <f>'Daily Prices'!A2103</f>
        <v>45512</v>
      </c>
      <c r="B2103" s="36">
        <f>'Daily Prices'!B2103/'Daily Prices'!B2102-1</f>
        <v>-7.3210591280692405E-3</v>
      </c>
      <c r="C2103" s="36">
        <f>'Daily Prices'!C2103/'Daily Prices'!C2102-1</f>
        <v>5.2360022893458424E-3</v>
      </c>
      <c r="D2103" s="36">
        <f>'Daily Prices'!D2103/'Daily Prices'!D2102-1</f>
        <v>-5.1493674253263455E-3</v>
      </c>
      <c r="E2103" s="36">
        <f>Assumptions!$C$14*C2103+Assumptions!$C$15*B2103+Assumptions!$C$16*D2103</f>
        <v>-1.6467270502803389E-3</v>
      </c>
    </row>
    <row r="2104" spans="1:5" x14ac:dyDescent="0.25">
      <c r="A2104" s="60">
        <f>'Daily Prices'!A2104</f>
        <v>45517</v>
      </c>
      <c r="B2104" s="69">
        <f>'Daily Prices'!B2104/'Daily Prices'!B2103-1</f>
        <v>8.8494543153405658E-4</v>
      </c>
      <c r="C2104" s="69">
        <f>'Daily Prices'!C2104/'Daily Prices'!C2103-1</f>
        <v>2.4138076778973838E-2</v>
      </c>
      <c r="D2104" s="69">
        <f>'Daily Prices'!D2104/'Daily Prices'!D2103-1</f>
        <v>2.2408660022898985E-3</v>
      </c>
      <c r="E2104" s="69">
        <f>Assumptions!$C$14*C2104+Assumptions!$C$15*B2104+Assumptions!$C$16*D2104</f>
        <v>1.0592974141736723E-2</v>
      </c>
    </row>
    <row r="2105" spans="1:5" x14ac:dyDescent="0.25">
      <c r="A2105" s="63">
        <f>'Daily Prices'!A2105</f>
        <v>45518</v>
      </c>
      <c r="B2105" s="36">
        <f>'Daily Prices'!B2105/'Daily Prices'!B2104-1</f>
        <v>1.8978917759671088E-3</v>
      </c>
      <c r="C2105" s="36">
        <f>'Daily Prices'!C2105/'Daily Prices'!C2104-1</f>
        <v>-6.5579819950191132E-3</v>
      </c>
      <c r="D2105" s="36">
        <f>'Daily Prices'!D2105/'Daily Prices'!D2104-1</f>
        <v>-7.5791720310358635E-4</v>
      </c>
      <c r="E2105" s="36">
        <f>Assumptions!$C$14*C2105+Assumptions!$C$15*B2105+Assumptions!$C$16*D2105</f>
        <v>-2.2812004261485888E-3</v>
      </c>
    </row>
    <row r="2106" spans="1:5" x14ac:dyDescent="0.25">
      <c r="A2106" s="60">
        <f>'Daily Prices'!A2106</f>
        <v>45520</v>
      </c>
      <c r="B2106" s="69">
        <f>'Daily Prices'!B2106/'Daily Prices'!B2105-1</f>
        <v>1.6825045116747317E-2</v>
      </c>
      <c r="C2106" s="69">
        <f>'Daily Prices'!C2106/'Daily Prices'!C2105-1</f>
        <v>1.1363820007706416E-2</v>
      </c>
      <c r="D2106" s="69">
        <f>'Daily Prices'!D2106/'Daily Prices'!D2105-1</f>
        <v>1.3311535956569864E-2</v>
      </c>
      <c r="E2106" s="69">
        <f>Assumptions!$C$14*C2106+Assumptions!$C$15*B2106+Assumptions!$C$16*D2106</f>
        <v>1.3586502325077719E-2</v>
      </c>
    </row>
    <row r="2107" spans="1:5" x14ac:dyDescent="0.25">
      <c r="A2107" s="63">
        <f>'Daily Prices'!A2107</f>
        <v>45523</v>
      </c>
      <c r="B2107" s="36">
        <f>'Daily Prices'!B2107/'Daily Prices'!B2106-1</f>
        <v>-1.5117451157953266E-4</v>
      </c>
      <c r="C2107" s="36">
        <f>'Daily Prices'!C2107/'Daily Prices'!C2106-1</f>
        <v>3.7091173306520453E-3</v>
      </c>
      <c r="D2107" s="36">
        <f>'Daily Prices'!D2107/'Daily Prices'!D2106-1</f>
        <v>-1.2365682884607487E-3</v>
      </c>
      <c r="E2107" s="36">
        <f>Assumptions!$C$14*C2107+Assumptions!$C$15*B2107+Assumptions!$C$16*D2107</f>
        <v>1.0673240922487337E-3</v>
      </c>
    </row>
    <row r="2108" spans="1:5" x14ac:dyDescent="0.25">
      <c r="A2108" s="60">
        <f>'Daily Prices'!A2108</f>
        <v>45524</v>
      </c>
      <c r="B2108" s="69">
        <f>'Daily Prices'!B2108/'Daily Prices'!B2107-1</f>
        <v>4.7022879046583199E-3</v>
      </c>
      <c r="C2108" s="69">
        <f>'Daily Prices'!C2108/'Daily Prices'!C2107-1</f>
        <v>1.3028333951489612E-2</v>
      </c>
      <c r="D2108" s="69">
        <f>'Daily Prices'!D2108/'Daily Prices'!D2107-1</f>
        <v>4.7030785103836514E-3</v>
      </c>
      <c r="E2108" s="69">
        <f>Assumptions!$C$14*C2108+Assumptions!$C$15*B2108+Assumptions!$C$16*D2108</f>
        <v>8.0329435051084367E-3</v>
      </c>
    </row>
    <row r="2109" spans="1:5" x14ac:dyDescent="0.25">
      <c r="A2109" s="63">
        <f>'Daily Prices'!A2109</f>
        <v>45525</v>
      </c>
      <c r="B2109" s="36">
        <f>'Daily Prices'!B2109/'Daily Prices'!B2108-1</f>
        <v>1.2677769078965895E-3</v>
      </c>
      <c r="C2109" s="36">
        <f>'Daily Prices'!C2109/'Daily Prices'!C2108-1</f>
        <v>-1.1643811050168096E-2</v>
      </c>
      <c r="D2109" s="36">
        <f>'Daily Prices'!D2109/'Daily Prices'!D2108-1</f>
        <v>3.3115052803067702E-3</v>
      </c>
      <c r="E2109" s="36">
        <f>Assumptions!$C$14*C2109+Assumptions!$C$15*B2109+Assumptions!$C$16*D2109</f>
        <v>-3.2837397636062303E-3</v>
      </c>
    </row>
    <row r="2110" spans="1:5" x14ac:dyDescent="0.25">
      <c r="A2110" s="60">
        <f>'Daily Prices'!A2110</f>
        <v>45526</v>
      </c>
      <c r="B2110" s="69">
        <f>'Daily Prices'!B2110/'Daily Prices'!B2109-1</f>
        <v>1.8279395787419439E-3</v>
      </c>
      <c r="C2110" s="69">
        <f>'Daily Prices'!C2110/'Daily Prices'!C2109-1</f>
        <v>-5.3921123203459764E-3</v>
      </c>
      <c r="D2110" s="69">
        <f>'Daily Prices'!D2110/'Daily Prices'!D2109-1</f>
        <v>3.2217660531927983E-3</v>
      </c>
      <c r="E2110" s="69">
        <f>Assumptions!$C$14*C2110+Assumptions!$C$15*B2110+Assumptions!$C$16*D2110</f>
        <v>-6.4193323855796789E-4</v>
      </c>
    </row>
    <row r="2111" spans="1:5" x14ac:dyDescent="0.25">
      <c r="A2111" s="63">
        <f>'Daily Prices'!A2111</f>
        <v>45527</v>
      </c>
      <c r="B2111" s="36">
        <f>'Daily Prices'!B2111/'Daily Prices'!B2110-1</f>
        <v>4.0738680365337565E-4</v>
      </c>
      <c r="C2111" s="36">
        <f>'Daily Prices'!C2111/'Daily Prices'!C2110-1</f>
        <v>1.0530205948787508E-2</v>
      </c>
      <c r="D2111" s="36">
        <f>'Daily Prices'!D2111/'Daily Prices'!D2110-1</f>
        <v>-1.2425723569893243E-3</v>
      </c>
      <c r="E2111" s="36">
        <f>Assumptions!$C$14*C2111+Assumptions!$C$15*B2111+Assumptions!$C$16*D2111</f>
        <v>3.961526713514219E-3</v>
      </c>
    </row>
    <row r="2112" spans="1:5" x14ac:dyDescent="0.25">
      <c r="A2112" s="60">
        <f>'Daily Prices'!A2112</f>
        <v>45530</v>
      </c>
      <c r="B2112" s="69">
        <f>'Daily Prices'!B2112/'Daily Prices'!B2111-1</f>
        <v>7.5462893135589404E-3</v>
      </c>
      <c r="C2112" s="69">
        <f>'Daily Prices'!C2112/'Daily Prices'!C2111-1</f>
        <v>0</v>
      </c>
      <c r="D2112" s="69">
        <f>'Daily Prices'!D2112/'Daily Prices'!D2111-1</f>
        <v>6.2052562636285558E-3</v>
      </c>
      <c r="E2112" s="69">
        <f>Assumptions!$C$14*C2112+Assumptions!$C$15*B2112+Assumptions!$C$16*D2112</f>
        <v>4.1254636731562488E-3</v>
      </c>
    </row>
    <row r="2113" spans="1:5" x14ac:dyDescent="0.25">
      <c r="A2113" s="63">
        <f>'Daily Prices'!A2113</f>
        <v>45531</v>
      </c>
      <c r="B2113" s="36">
        <f>'Daily Prices'!B2113/'Daily Prices'!B2112-1</f>
        <v>1.670785284995091E-4</v>
      </c>
      <c r="C2113" s="36">
        <f>'Daily Prices'!C2113/'Daily Prices'!C2112-1</f>
        <v>-2.3772841096691977E-4</v>
      </c>
      <c r="D2113" s="36">
        <f>'Daily Prices'!D2113/'Daily Prices'!D2112-1</f>
        <v>3.1606799419483522E-3</v>
      </c>
      <c r="E2113" s="36">
        <f>Assumptions!$C$14*C2113+Assumptions!$C$15*B2113+Assumptions!$C$16*D2113</f>
        <v>9.0323617674759049E-4</v>
      </c>
    </row>
    <row r="2114" spans="1:5" x14ac:dyDescent="0.25">
      <c r="A2114" s="60">
        <f>'Daily Prices'!A2114</f>
        <v>45532</v>
      </c>
      <c r="B2114" s="69">
        <f>'Daily Prices'!B2114/'Daily Prices'!B2113-1</f>
        <v>9.0317476945789288E-4</v>
      </c>
      <c r="C2114" s="69">
        <f>'Daily Prices'!C2114/'Daily Prices'!C2113-1</f>
        <v>-1.4642971425992135E-3</v>
      </c>
      <c r="D2114" s="69">
        <f>'Daily Prices'!D2114/'Daily Prices'!D2113-1</f>
        <v>1.0218158918100517E-3</v>
      </c>
      <c r="E2114" s="69">
        <f>Assumptions!$C$14*C2114+Assumptions!$C$15*B2114+Assumptions!$C$16*D2114</f>
        <v>-8.2216586593021092E-6</v>
      </c>
    </row>
    <row r="2115" spans="1:5" x14ac:dyDescent="0.25">
      <c r="A2115" s="63">
        <f>'Daily Prices'!A2115</f>
        <v>45533</v>
      </c>
      <c r="B2115" s="36">
        <f>'Daily Prices'!B2115/'Daily Prices'!B2114-1</f>
        <v>4.2678683131838202E-3</v>
      </c>
      <c r="C2115" s="36">
        <f>'Daily Prices'!C2115/'Daily Prices'!C2114-1</f>
        <v>4.679820901042353E-3</v>
      </c>
      <c r="D2115" s="36">
        <f>'Daily Prices'!D2115/'Daily Prices'!D2114-1</f>
        <v>1.0476997116377618E-3</v>
      </c>
      <c r="E2115" s="36">
        <f>Assumptions!$C$14*C2115+Assumptions!$C$15*B2115+Assumptions!$C$16*D2115</f>
        <v>3.4665987678634161E-3</v>
      </c>
    </row>
    <row r="2116" spans="1:5" x14ac:dyDescent="0.25">
      <c r="A2116" s="60">
        <f>'Daily Prices'!A2116</f>
        <v>45534</v>
      </c>
      <c r="B2116" s="69">
        <f>'Daily Prices'!B2116/'Daily Prices'!B2115-1</f>
        <v>2.8144043053226486E-3</v>
      </c>
      <c r="C2116" s="69">
        <f>'Daily Prices'!C2116/'Daily Prices'!C2115-1</f>
        <v>-1.267256385660942E-3</v>
      </c>
      <c r="D2116" s="69">
        <f>'Daily Prices'!D2116/'Daily Prices'!D2115-1</f>
        <v>7.3585007164829186E-3</v>
      </c>
      <c r="E2116" s="69">
        <f>Assumptions!$C$14*C2116+Assumptions!$C$15*B2116+Assumptions!$C$16*D2116</f>
        <v>2.5449689522772934E-3</v>
      </c>
    </row>
    <row r="2117" spans="1:5" x14ac:dyDescent="0.25">
      <c r="A2117" s="63">
        <f>'Daily Prices'!A2117</f>
        <v>45537</v>
      </c>
      <c r="B2117" s="36">
        <f>'Daily Prices'!B2117/'Daily Prices'!B2116-1</f>
        <v>2.3561972406740406E-3</v>
      </c>
      <c r="C2117" s="36">
        <f>'Daily Prices'!C2117/'Daily Prices'!C2116-1</f>
        <v>-5.6861760846432796E-3</v>
      </c>
      <c r="D2117" s="36">
        <f>'Daily Prices'!D2117/'Daily Prices'!D2116-1</f>
        <v>-1.0069788879117914E-3</v>
      </c>
      <c r="E2117" s="36">
        <f>Assumptions!$C$14*C2117+Assumptions!$C$15*B2117+Assumptions!$C$16*D2117</f>
        <v>-1.869704928028637E-3</v>
      </c>
    </row>
    <row r="2118" spans="1:5" x14ac:dyDescent="0.25">
      <c r="A2118" s="60">
        <f>'Daily Prices'!A2118</f>
        <v>45539</v>
      </c>
      <c r="B2118" s="69">
        <f>'Daily Prices'!B2118/'Daily Prices'!B2117-1</f>
        <v>-2.5096947862301988E-3</v>
      </c>
      <c r="C2118" s="69">
        <f>'Daily Prices'!C2118/'Daily Prices'!C2117-1</f>
        <v>-3.8755354552766352E-3</v>
      </c>
      <c r="D2118" s="69">
        <f>'Daily Prices'!D2118/'Daily Prices'!D2117-1</f>
        <v>-1.0069788879084607E-3</v>
      </c>
      <c r="E2118" s="69">
        <f>Assumptions!$C$14*C2118+Assumptions!$C$15*B2118+Assumptions!$C$16*D2118</f>
        <v>-2.6052162843522519E-3</v>
      </c>
    </row>
    <row r="2119" spans="1:5" x14ac:dyDescent="0.25">
      <c r="A2119" s="63">
        <f>'Daily Prices'!A2119</f>
        <v>45540</v>
      </c>
      <c r="B2119" s="36">
        <f>'Daily Prices'!B2119/'Daily Prices'!B2118-1</f>
        <v>-1.8394067269731362E-3</v>
      </c>
      <c r="C2119" s="36">
        <f>'Daily Prices'!C2119/'Daily Prices'!C2118-1</f>
        <v>9.2586846526216959E-3</v>
      </c>
      <c r="D2119" s="36">
        <f>'Daily Prices'!D2119/'Daily Prices'!D2118-1</f>
        <v>-1.0069788879086827E-3</v>
      </c>
      <c r="E2119" s="36">
        <f>Assumptions!$C$14*C2119+Assumptions!$C$15*B2119+Assumptions!$C$16*D2119</f>
        <v>2.849558176584133E-3</v>
      </c>
    </row>
    <row r="2120" spans="1:5" x14ac:dyDescent="0.25">
      <c r="A2120" s="60">
        <f>'Daily Prices'!A2120</f>
        <v>45544</v>
      </c>
      <c r="B2120" s="69">
        <f>'Daily Prices'!B2120/'Daily Prices'!B2119-1</f>
        <v>-7.8054859566459855E-3</v>
      </c>
      <c r="C2120" s="69">
        <f>'Daily Prices'!C2120/'Daily Prices'!C2119-1</f>
        <v>-4.3009963985273236E-3</v>
      </c>
      <c r="D2120" s="69">
        <f>'Daily Prices'!D2120/'Daily Prices'!D2119-1</f>
        <v>-1.0069788879116803E-3</v>
      </c>
      <c r="E2120" s="69">
        <f>Assumptions!$C$14*C2120+Assumptions!$C$15*B2120+Assumptions!$C$16*D2120</f>
        <v>-4.364138012778229E-3</v>
      </c>
    </row>
    <row r="2121" spans="1:5" x14ac:dyDescent="0.25">
      <c r="A2121" s="63">
        <f>'Daily Prices'!A2121</f>
        <v>45545</v>
      </c>
      <c r="B2121" s="36">
        <f>'Daily Prices'!B2121/'Daily Prices'!B2120-1</f>
        <v>4.4354100084429415E-3</v>
      </c>
      <c r="C2121" s="36">
        <f>'Daily Prices'!C2121/'Daily Prices'!C2120-1</f>
        <v>2.200837526652899E-3</v>
      </c>
      <c r="D2121" s="36">
        <f>'Daily Prices'!D2121/'Daily Prices'!D2120-1</f>
        <v>1.409768205464168E-2</v>
      </c>
      <c r="E2121" s="36">
        <f>Assumptions!$C$14*C2121+Assumptions!$C$15*B2121+Assumptions!$C$16*D2121</f>
        <v>6.4402626295865456E-3</v>
      </c>
    </row>
    <row r="2122" spans="1:5" x14ac:dyDescent="0.25">
      <c r="A2122" s="60">
        <f>'Daily Prices'!A2122</f>
        <v>45547</v>
      </c>
      <c r="B2122" s="69">
        <f>'Daily Prices'!B2122/'Daily Prices'!B2121-1</f>
        <v>1.2712446300589431E-2</v>
      </c>
      <c r="C2122" s="69">
        <f>'Daily Prices'!C2122/'Daily Prices'!C2121-1</f>
        <v>1.5456994104050548E-2</v>
      </c>
      <c r="D2122" s="69">
        <f>'Daily Prices'!D2122/'Daily Prices'!D2121-1</f>
        <v>1.2314980871401815E-3</v>
      </c>
      <c r="E2122" s="69">
        <f>Assumptions!$C$14*C2122+Assumptions!$C$15*B2122+Assumptions!$C$16*D2122</f>
        <v>1.0365980957939103E-2</v>
      </c>
    </row>
    <row r="2123" spans="1:5" x14ac:dyDescent="0.25">
      <c r="A2123" s="63">
        <f>'Daily Prices'!A2123</f>
        <v>45548</v>
      </c>
      <c r="B2123" s="36">
        <f>'Daily Prices'!B2123/'Daily Prices'!B2122-1</f>
        <v>-8.6508745917301955E-4</v>
      </c>
      <c r="C2123" s="36">
        <f>'Daily Prices'!C2123/'Daily Prices'!C2122-1</f>
        <v>1.13350376561836E-2</v>
      </c>
      <c r="D2123" s="36">
        <f>'Daily Prices'!D2123/'Daily Prices'!D2122-1</f>
        <v>2.5785482643647661E-3</v>
      </c>
      <c r="E2123" s="36">
        <f>Assumptions!$C$14*C2123+Assumptions!$C$15*B2123+Assumptions!$C$16*D2123</f>
        <v>5.0480533040309639E-3</v>
      </c>
    </row>
    <row r="2124" spans="1:5" x14ac:dyDescent="0.25">
      <c r="A2124" s="60">
        <f>'Daily Prices'!A2124</f>
        <v>45551</v>
      </c>
      <c r="B2124" s="69">
        <f>'Daily Prices'!B2124/'Daily Prices'!B2123-1</f>
        <v>1.1803461270918358E-3</v>
      </c>
      <c r="C2124" s="69">
        <f>'Daily Prices'!C2124/'Daily Prices'!C2123-1</f>
        <v>2.6187573955642751E-3</v>
      </c>
      <c r="D2124" s="69">
        <f>'Daily Prices'!D2124/'Daily Prices'!D2123-1</f>
        <v>1.2019196236601193E-3</v>
      </c>
      <c r="E2124" s="69">
        <f>Assumptions!$C$14*C2124+Assumptions!$C$15*B2124+Assumptions!$C$16*D2124</f>
        <v>1.7621826834512966E-3</v>
      </c>
    </row>
    <row r="2125" spans="1:5" x14ac:dyDescent="0.25">
      <c r="A2125" s="63">
        <f>'Daily Prices'!A2125</f>
        <v>45552</v>
      </c>
      <c r="B2125" s="36">
        <f>'Daily Prices'!B2125/'Daily Prices'!B2124-1</f>
        <v>1.095087793795857E-3</v>
      </c>
      <c r="C2125" s="36">
        <f>'Daily Prices'!C2125/'Daily Prices'!C2124-1</f>
        <v>-4.6081768322351335E-3</v>
      </c>
      <c r="D2125" s="36">
        <f>'Daily Prices'!D2125/'Daily Prices'!D2124-1</f>
        <v>2.5874817537101524E-3</v>
      </c>
      <c r="E2125" s="36">
        <f>Assumptions!$C$14*C2125+Assumptions!$C$15*B2125+Assumptions!$C$16*D2125</f>
        <v>-7.3849986864225078E-4</v>
      </c>
    </row>
    <row r="2126" spans="1:5" x14ac:dyDescent="0.25">
      <c r="A2126" s="60">
        <f>'Daily Prices'!A2126</f>
        <v>45553</v>
      </c>
      <c r="B2126" s="69">
        <f>'Daily Prices'!B2126/'Daily Prices'!B2125-1</f>
        <v>-1.581975660468582E-3</v>
      </c>
      <c r="C2126" s="69">
        <f>'Daily Prices'!C2126/'Daily Prices'!C2125-1</f>
        <v>-1.0965496724520962E-3</v>
      </c>
      <c r="D2126" s="69">
        <f>'Daily Prices'!D2126/'Daily Prices'!D2125-1</f>
        <v>-1.089566777945028E-3</v>
      </c>
      <c r="E2126" s="69">
        <f>Assumptions!$C$14*C2126+Assumptions!$C$15*B2126+Assumptions!$C$16*D2126</f>
        <v>-1.2400826005049214E-3</v>
      </c>
    </row>
    <row r="2127" spans="1:5" x14ac:dyDescent="0.25">
      <c r="A2127" s="63">
        <f>'Daily Prices'!A2127</f>
        <v>45554</v>
      </c>
      <c r="B2127" s="36">
        <f>'Daily Prices'!B2127/'Daily Prices'!B2126-1</f>
        <v>2.8520198682961961E-3</v>
      </c>
      <c r="C2127" s="36">
        <f>'Daily Prices'!C2127/'Daily Prices'!C2126-1</f>
        <v>-4.3658430667736781E-4</v>
      </c>
      <c r="D2127" s="36">
        <f>'Daily Prices'!D2127/'Daily Prices'!D2126-1</f>
        <v>2.8080738809976857E-4</v>
      </c>
      <c r="E2127" s="36">
        <f>Assumptions!$C$14*C2127+Assumptions!$C$15*B2127+Assumptions!$C$16*D2127</f>
        <v>7.6521445424784231E-4</v>
      </c>
    </row>
    <row r="2128" spans="1:5" x14ac:dyDescent="0.25">
      <c r="A2128" s="60">
        <f>'Daily Prices'!A2128</f>
        <v>45555</v>
      </c>
      <c r="B2128" s="69">
        <f>'Daily Prices'!B2128/'Daily Prices'!B2127-1</f>
        <v>1.6343250209172711E-2</v>
      </c>
      <c r="C2128" s="69">
        <f>'Daily Prices'!C2128/'Daily Prices'!C2127-1</f>
        <v>9.9580145911939422E-3</v>
      </c>
      <c r="D2128" s="69">
        <f>'Daily Prices'!D2128/'Daily Prices'!D2127-1</f>
        <v>1.2694850922632339E-2</v>
      </c>
      <c r="E2128" s="69">
        <f>Assumptions!$C$14*C2128+Assumptions!$C$15*B2128+Assumptions!$C$16*D2128</f>
        <v>1.269463617601909E-2</v>
      </c>
    </row>
    <row r="2129" spans="1:5" x14ac:dyDescent="0.25">
      <c r="A2129" s="63">
        <f>'Daily Prices'!A2129</f>
        <v>45558</v>
      </c>
      <c r="B2129" s="36">
        <f>'Daily Prices'!B2129/'Daily Prices'!B2128-1</f>
        <v>4.5455454068996648E-3</v>
      </c>
      <c r="C2129" s="36">
        <f>'Daily Prices'!C2129/'Daily Prices'!C2128-1</f>
        <v>1.0186033205168643E-2</v>
      </c>
      <c r="D2129" s="36">
        <f>'Daily Prices'!D2129/'Daily Prices'!D2128-1</f>
        <v>7.1244708034359228E-3</v>
      </c>
      <c r="E2129" s="36">
        <f>Assumptions!$C$14*C2129+Assumptions!$C$15*B2129+Assumptions!$C$16*D2129</f>
        <v>7.5754181451681332E-3</v>
      </c>
    </row>
    <row r="2130" spans="1:5" x14ac:dyDescent="0.25">
      <c r="A2130" s="60">
        <f>'Daily Prices'!A2130</f>
        <v>45559</v>
      </c>
      <c r="B2130" s="69">
        <f>'Daily Prices'!B2130/'Daily Prices'!B2129-1</f>
        <v>-1.7155585143813212E-4</v>
      </c>
      <c r="C2130" s="69">
        <f>'Daily Prices'!C2130/'Daily Prices'!C2129-1</f>
        <v>3.1516763303234274E-3</v>
      </c>
      <c r="D2130" s="69">
        <f>'Daily Prices'!D2130/'Daily Prices'!D2129-1</f>
        <v>-7.6395481431967838E-4</v>
      </c>
      <c r="E2130" s="69">
        <f>Assumptions!$C$14*C2130+Assumptions!$C$15*B2130+Assumptions!$C$16*D2130</f>
        <v>9.8001733240202791E-4</v>
      </c>
    </row>
    <row r="2131" spans="1:5" x14ac:dyDescent="0.25">
      <c r="A2131" s="63">
        <f>'Daily Prices'!A2131</f>
        <v>45560</v>
      </c>
      <c r="B2131" s="36">
        <f>'Daily Prices'!B2131/'Daily Prices'!B2130-1</f>
        <v>3.0128115444749692E-3</v>
      </c>
      <c r="C2131" s="36">
        <f>'Daily Prices'!C2131/'Daily Prices'!C2130-1</f>
        <v>9.9759703665691646E-3</v>
      </c>
      <c r="D2131" s="36">
        <f>'Daily Prices'!D2131/'Daily Prices'!D2130-1</f>
        <v>4.1435946444801086E-3</v>
      </c>
      <c r="E2131" s="36">
        <f>Assumptions!$C$14*C2131+Assumptions!$C$15*B2131+Assumptions!$C$16*D2131</f>
        <v>6.1373100033141892E-3</v>
      </c>
    </row>
    <row r="2132" spans="1:5" x14ac:dyDescent="0.25">
      <c r="A2132" s="60">
        <f>'Daily Prices'!A2132</f>
        <v>45561</v>
      </c>
      <c r="B2132" s="69">
        <f>'Daily Prices'!B2132/'Daily Prices'!B2131-1</f>
        <v>7.8226020539893248E-3</v>
      </c>
      <c r="C2132" s="69">
        <f>'Daily Prices'!C2132/'Daily Prices'!C2131-1</f>
        <v>1.3670651509127829E-3</v>
      </c>
      <c r="D2132" s="69">
        <f>'Daily Prices'!D2132/'Daily Prices'!D2131-1</f>
        <v>4.942931188519406E-3</v>
      </c>
      <c r="E2132" s="69">
        <f>Assumptions!$C$14*C2132+Assumptions!$C$15*B2132+Assumptions!$C$16*D2132</f>
        <v>4.3764860331177323E-3</v>
      </c>
    </row>
    <row r="2133" spans="1:5" x14ac:dyDescent="0.25">
      <c r="A2133" s="63">
        <f>'Daily Prices'!A2133</f>
        <v>45562</v>
      </c>
      <c r="B2133" s="36">
        <f>'Daily Prices'!B2133/'Daily Prices'!B2132-1</f>
        <v>-3.0787738308766244E-3</v>
      </c>
      <c r="C2133" s="36">
        <f>'Daily Prices'!C2133/'Daily Prices'!C2132-1</f>
        <v>3.0230524921348589E-4</v>
      </c>
      <c r="D2133" s="36">
        <f>'Daily Prices'!D2133/'Daily Prices'!D2132-1</f>
        <v>-2.9079969917272797E-3</v>
      </c>
      <c r="E2133" s="36">
        <f>Assumptions!$C$14*C2133+Assumptions!$C$15*B2133+Assumptions!$C$16*D2133</f>
        <v>-1.6751091470957767E-3</v>
      </c>
    </row>
    <row r="2134" spans="1:5" x14ac:dyDescent="0.25">
      <c r="A2134" s="60">
        <f>'Daily Prices'!A2134</f>
        <v>45565</v>
      </c>
      <c r="B2134" s="69">
        <f>'Daily Prices'!B2134/'Daily Prices'!B2133-1</f>
        <v>-1.4865519443602149E-2</v>
      </c>
      <c r="C2134" s="69">
        <f>'Daily Prices'!C2134/'Daily Prices'!C2133-1</f>
        <v>-1.1371678165676746E-2</v>
      </c>
      <c r="D2134" s="69">
        <f>'Daily Prices'!D2134/'Daily Prices'!D2133-1</f>
        <v>-1.2295860500717737E-2</v>
      </c>
      <c r="E2134" s="69">
        <f>Assumptions!$C$14*C2134+Assumptions!$C$15*B2134+Assumptions!$C$16*D2134</f>
        <v>-1.2697085249566665E-2</v>
      </c>
    </row>
    <row r="2135" spans="1:5" x14ac:dyDescent="0.25">
      <c r="A2135" s="63">
        <f>'Daily Prices'!A2135</f>
        <v>45566</v>
      </c>
      <c r="B2135" s="36">
        <f>'Daily Prices'!B2135/'Daily Prices'!B2134-1</f>
        <v>-3.972726856464881E-4</v>
      </c>
      <c r="C2135" s="36">
        <f>'Daily Prices'!C2135/'Daily Prices'!C2134-1</f>
        <v>1.6198942661750815E-2</v>
      </c>
      <c r="D2135" s="36">
        <f>'Daily Prices'!D2135/'Daily Prices'!D2134-1</f>
        <v>-2.069967730999589E-2</v>
      </c>
      <c r="E2135" s="36">
        <f>Assumptions!$C$14*C2135+Assumptions!$C$15*B2135+Assumptions!$C$16*D2135</f>
        <v>1.504920660076129E-4</v>
      </c>
    </row>
    <row r="2136" spans="1:5" x14ac:dyDescent="0.25">
      <c r="A2136" s="60">
        <f>'Daily Prices'!A2136</f>
        <v>45569</v>
      </c>
      <c r="B2136" s="69">
        <f>'Daily Prices'!B2136/'Daily Prices'!B2135-1</f>
        <v>-3.0591592438684478E-2</v>
      </c>
      <c r="C2136" s="69">
        <f>'Daily Prices'!C2136/'Daily Prices'!C2135-1</f>
        <v>-5.1636485644250829E-3</v>
      </c>
      <c r="D2136" s="69">
        <f>'Daily Prices'!D2136/'Daily Prices'!D2135-1</f>
        <v>-2.0699677309993447E-2</v>
      </c>
      <c r="E2136" s="69">
        <f>Assumptions!$C$14*C2136+Assumptions!$C$15*B2136+Assumptions!$C$16*D2136</f>
        <v>-1.7452840350373412E-2</v>
      </c>
    </row>
    <row r="2137" spans="1:5" x14ac:dyDescent="0.25">
      <c r="A2137" s="63">
        <f>'Daily Prices'!A2137</f>
        <v>45572</v>
      </c>
      <c r="B2137" s="36">
        <f>'Daily Prices'!B2137/'Daily Prices'!B2136-1</f>
        <v>-7.8156703915914782E-3</v>
      </c>
      <c r="C2137" s="36">
        <f>'Daily Prices'!C2137/'Daily Prices'!C2136-1</f>
        <v>-4.7831932297732749E-3</v>
      </c>
      <c r="D2137" s="36">
        <f>'Daily Prices'!D2137/'Daily Prices'!D2136-1</f>
        <v>-2.0699677309996778E-2</v>
      </c>
      <c r="E2137" s="36">
        <f>Assumptions!$C$14*C2137+Assumptions!$C$15*B2137+Assumptions!$C$16*D2137</f>
        <v>-1.0467881602385787E-2</v>
      </c>
    </row>
    <row r="2138" spans="1:5" x14ac:dyDescent="0.25">
      <c r="A2138" s="60">
        <f>'Daily Prices'!A2138</f>
        <v>45574</v>
      </c>
      <c r="B2138" s="69">
        <f>'Daily Prices'!B2138/'Daily Prices'!B2137-1</f>
        <v>5.1462060456508585E-3</v>
      </c>
      <c r="C2138" s="69">
        <f>'Daily Prices'!C2138/'Daily Prices'!C2137-1</f>
        <v>-1.1633263284342554E-2</v>
      </c>
      <c r="D2138" s="69">
        <f>'Daily Prices'!D2138/'Daily Prices'!D2137-1</f>
        <v>3.7360234776965262E-2</v>
      </c>
      <c r="E2138" s="69">
        <f>Assumptions!$C$14*C2138+Assumptions!$C$15*B2138+Assumptions!$C$16*D2138</f>
        <v>8.0986269330478138E-3</v>
      </c>
    </row>
    <row r="2139" spans="1:5" x14ac:dyDescent="0.25">
      <c r="A2139" s="63">
        <f>'Daily Prices'!A2139</f>
        <v>45575</v>
      </c>
      <c r="B2139" s="36">
        <f>'Daily Prices'!B2139/'Daily Prices'!B2138-1</f>
        <v>1.7713899230487051E-3</v>
      </c>
      <c r="C2139" s="36">
        <f>'Daily Prices'!C2139/'Daily Prices'!C2138-1</f>
        <v>6.9544954916693769E-3</v>
      </c>
      <c r="D2139" s="36">
        <f>'Daily Prices'!D2139/'Daily Prices'!D2138-1</f>
        <v>7.8919331099278622E-3</v>
      </c>
      <c r="E2139" s="36">
        <f>Assumptions!$C$14*C2139+Assumptions!$C$15*B2139+Assumptions!$C$16*D2139</f>
        <v>5.680795106560721E-3</v>
      </c>
    </row>
    <row r="2140" spans="1:5" x14ac:dyDescent="0.25">
      <c r="A2140" s="60">
        <f>'Daily Prices'!A2140</f>
        <v>45579</v>
      </c>
      <c r="B2140" s="69">
        <f>'Daily Prices'!B2140/'Daily Prices'!B2139-1</f>
        <v>4.431243131322038E-3</v>
      </c>
      <c r="C2140" s="69">
        <f>'Daily Prices'!C2140/'Daily Prices'!C2139-1</f>
        <v>1.1748187781714048E-2</v>
      </c>
      <c r="D2140" s="69">
        <f>'Daily Prices'!D2140/'Daily Prices'!D2139-1</f>
        <v>2.1386343943294861E-3</v>
      </c>
      <c r="E2140" s="69">
        <f>Assumptions!$C$14*C2140+Assumptions!$C$15*B2140+Assumptions!$C$16*D2140</f>
        <v>6.6702383703810767E-3</v>
      </c>
    </row>
    <row r="2141" spans="1:5" x14ac:dyDescent="0.25">
      <c r="A2141" s="63">
        <f>'Daily Prices'!A2141</f>
        <v>45580</v>
      </c>
      <c r="B2141" s="36">
        <f>'Daily Prices'!B2141/'Daily Prices'!B2140-1</f>
        <v>-1.8656131496876949E-3</v>
      </c>
      <c r="C2141" s="36">
        <f>'Daily Prices'!C2141/'Daily Prices'!C2140-1</f>
        <v>-2.3340384088353927E-3</v>
      </c>
      <c r="D2141" s="36">
        <f>'Daily Prices'!D2141/'Daily Prices'!D2140-1</f>
        <v>1.3767268964726131E-3</v>
      </c>
      <c r="E2141" s="36">
        <f>Assumptions!$C$14*C2141+Assumptions!$C$15*B2141+Assumptions!$C$16*D2141</f>
        <v>-1.0802812394986815E-3</v>
      </c>
    </row>
    <row r="2142" spans="1:5" x14ac:dyDescent="0.25">
      <c r="A2142" s="60">
        <f>'Daily Prices'!A2142</f>
        <v>45581</v>
      </c>
      <c r="B2142" s="69">
        <f>'Daily Prices'!B2142/'Daily Prices'!B2141-1</f>
        <v>-3.8958632668834037E-3</v>
      </c>
      <c r="C2142" s="69">
        <f>'Daily Prices'!C2142/'Daily Prices'!C2141-1</f>
        <v>9.68011056362994E-3</v>
      </c>
      <c r="D2142" s="69">
        <f>'Daily Prices'!D2142/'Daily Prices'!D2141-1</f>
        <v>-2.4880000995008977E-3</v>
      </c>
      <c r="E2142" s="69">
        <f>Assumptions!$C$14*C2142+Assumptions!$C$15*B2142+Assumptions!$C$16*D2142</f>
        <v>1.9568852155366859E-3</v>
      </c>
    </row>
    <row r="2143" spans="1:5" x14ac:dyDescent="0.25">
      <c r="A2143" s="63">
        <f>'Daily Prices'!A2143</f>
        <v>45582</v>
      </c>
      <c r="B2143" s="36">
        <f>'Daily Prices'!B2143/'Daily Prices'!B2142-1</f>
        <v>-6.0704508489183295E-3</v>
      </c>
      <c r="C2143" s="36">
        <f>'Daily Prices'!C2143/'Daily Prices'!C2142-1</f>
        <v>5.3670598276416293E-3</v>
      </c>
      <c r="D2143" s="36">
        <f>'Daily Prices'!D2143/'Daily Prices'!D2142-1</f>
        <v>-1.0688493803809984E-2</v>
      </c>
      <c r="E2143" s="36">
        <f>Assumptions!$C$14*C2143+Assumptions!$C$15*B2143+Assumptions!$C$16*D2143</f>
        <v>-2.8808594647618422E-3</v>
      </c>
    </row>
    <row r="2144" spans="1:5" x14ac:dyDescent="0.25">
      <c r="A2144" s="60">
        <f>'Daily Prices'!A2144</f>
        <v>45583</v>
      </c>
      <c r="B2144" s="69">
        <f>'Daily Prices'!B2144/'Daily Prices'!B2143-1</f>
        <v>2.6928666685348546E-3</v>
      </c>
      <c r="C2144" s="69">
        <f>'Daily Prices'!C2144/'Daily Prices'!C2143-1</f>
        <v>8.8171572273667564E-3</v>
      </c>
      <c r="D2144" s="69">
        <f>'Daily Prices'!D2144/'Daily Prices'!D2143-1</f>
        <v>7.8014682892662002E-3</v>
      </c>
      <c r="E2144" s="69">
        <f>Assumptions!$C$14*C2144+Assumptions!$C$15*B2144+Assumptions!$C$16*D2144</f>
        <v>6.6751633782870193E-3</v>
      </c>
    </row>
    <row r="2145" spans="1:5" x14ac:dyDescent="0.25">
      <c r="A2145" s="63">
        <f>'Daily Prices'!A2145</f>
        <v>45586</v>
      </c>
      <c r="B2145" s="36">
        <f>'Daily Prices'!B2145/'Daily Prices'!B2144-1</f>
        <v>-9.0465036826825607E-4</v>
      </c>
      <c r="C2145" s="36">
        <f>'Daily Prices'!C2145/'Daily Prices'!C2144-1</f>
        <v>8.4107222127423054E-3</v>
      </c>
      <c r="D2145" s="36">
        <f>'Daily Prices'!D2145/'Daily Prices'!D2144-1</f>
        <v>-2.9489586294438874E-3</v>
      </c>
      <c r="E2145" s="36">
        <f>Assumptions!$C$14*C2145+Assumptions!$C$15*B2145+Assumptions!$C$16*D2145</f>
        <v>2.2082061857832793E-3</v>
      </c>
    </row>
    <row r="2146" spans="1:5" x14ac:dyDescent="0.25">
      <c r="A2146" s="60">
        <f>'Daily Prices'!A2146</f>
        <v>45587</v>
      </c>
      <c r="B2146" s="69">
        <f>'Daily Prices'!B2146/'Daily Prices'!B2145-1</f>
        <v>-1.1466856895770094E-2</v>
      </c>
      <c r="C2146" s="69">
        <f>'Daily Prices'!C2146/'Daily Prices'!C2145-1</f>
        <v>6.4777088496970059E-4</v>
      </c>
      <c r="D2146" s="69">
        <f>'Daily Prices'!D2146/'Daily Prices'!D2145-1</f>
        <v>-1.1871728026521144E-2</v>
      </c>
      <c r="E2146" s="69">
        <f>Assumptions!$C$14*C2146+Assumptions!$C$15*B2146+Assumptions!$C$16*D2146</f>
        <v>-6.7424671226994914E-3</v>
      </c>
    </row>
    <row r="2147" spans="1:5" x14ac:dyDescent="0.25">
      <c r="A2147" s="63">
        <f>'Daily Prices'!A2147</f>
        <v>45588</v>
      </c>
      <c r="B2147" s="36">
        <f>'Daily Prices'!B2147/'Daily Prices'!B2146-1</f>
        <v>-1.7294783691794713E-3</v>
      </c>
      <c r="C2147" s="36">
        <f>'Daily Prices'!C2147/'Daily Prices'!C2146-1</f>
        <v>-7.0801902820760709E-4</v>
      </c>
      <c r="D2147" s="36">
        <f>'Daily Prices'!D2147/'Daily Prices'!D2146-1</f>
        <v>-1.0481868125697957E-3</v>
      </c>
      <c r="E2147" s="36">
        <f>Assumptions!$C$14*C2147+Assumptions!$C$15*B2147+Assumptions!$C$16*D2147</f>
        <v>-1.1165071658078231E-3</v>
      </c>
    </row>
    <row r="2148" spans="1:5" x14ac:dyDescent="0.25">
      <c r="A2148" s="60">
        <f>'Daily Prices'!A2148</f>
        <v>45589</v>
      </c>
      <c r="B2148" s="69">
        <f>'Daily Prices'!B2148/'Daily Prices'!B2147-1</f>
        <v>-2.1003476687253553E-4</v>
      </c>
      <c r="C2148" s="69">
        <f>'Daily Prices'!C2148/'Daily Prices'!C2147-1</f>
        <v>-1.6855851225263674E-3</v>
      </c>
      <c r="D2148" s="69">
        <f>'Daily Prices'!D2148/'Daily Prices'!D2147-1</f>
        <v>1.2628582822780121E-3</v>
      </c>
      <c r="E2148" s="69">
        <f>Assumptions!$C$14*C2148+Assumptions!$C$15*B2148+Assumptions!$C$16*D2148</f>
        <v>-3.583869943889041E-4</v>
      </c>
    </row>
    <row r="2149" spans="1:5" x14ac:dyDescent="0.25">
      <c r="A2149" s="63">
        <f>'Daily Prices'!A2149</f>
        <v>45590</v>
      </c>
      <c r="B2149" s="36">
        <f>'Daily Prices'!B2149/'Daily Prices'!B2148-1</f>
        <v>-8.2791316472734522E-3</v>
      </c>
      <c r="C2149" s="36">
        <f>'Daily Prices'!C2149/'Daily Prices'!C2148-1</f>
        <v>6.5657095884463779E-4</v>
      </c>
      <c r="D2149" s="36">
        <f>'Daily Prices'!D2149/'Daily Prices'!D2148-1</f>
        <v>-3.8994775315119856E-3</v>
      </c>
      <c r="E2149" s="36">
        <f>Assumptions!$C$14*C2149+Assumptions!$C$15*B2149+Assumptions!$C$16*D2149</f>
        <v>-3.3909543700977761E-3</v>
      </c>
    </row>
    <row r="2150" spans="1:5" x14ac:dyDescent="0.25">
      <c r="A2150" s="60">
        <f>'Daily Prices'!A2150</f>
        <v>45593</v>
      </c>
      <c r="B2150" s="69">
        <f>'Daily Prices'!B2150/'Daily Prices'!B2149-1</f>
        <v>7.5910908866734239E-3</v>
      </c>
      <c r="C2150" s="69">
        <f>'Daily Prices'!C2150/'Daily Prices'!C2149-1</f>
        <v>3.5015473188417801E-3</v>
      </c>
      <c r="D2150" s="69">
        <f>'Daily Prices'!D2150/'Daily Prices'!D2149-1</f>
        <v>2.5534767416048876E-3</v>
      </c>
      <c r="E2150" s="69">
        <f>Assumptions!$C$14*C2150+Assumptions!$C$15*B2150+Assumptions!$C$16*D2150</f>
        <v>4.4439892160202058E-3</v>
      </c>
    </row>
    <row r="2151" spans="1:5" x14ac:dyDescent="0.25">
      <c r="A2151" s="63">
        <f>'Daily Prices'!A2151</f>
        <v>45594</v>
      </c>
      <c r="B2151" s="36">
        <f>'Daily Prices'!B2151/'Daily Prices'!B2150-1</f>
        <v>4.5495883759323341E-3</v>
      </c>
      <c r="C2151" s="36">
        <f>'Daily Prices'!C2151/'Daily Prices'!C2150-1</f>
        <v>9.9199453736225074E-3</v>
      </c>
      <c r="D2151" s="36">
        <f>'Daily Prices'!D2151/'Daily Prices'!D2150-1</f>
        <v>5.8026606606782494E-3</v>
      </c>
      <c r="E2151" s="36">
        <f>Assumptions!$C$14*C2151+Assumptions!$C$15*B2151+Assumptions!$C$16*D2151</f>
        <v>7.0736528604321775E-3</v>
      </c>
    </row>
    <row r="2152" spans="1:5" x14ac:dyDescent="0.25">
      <c r="A2152" s="60">
        <f>'Daily Prices'!A2152</f>
        <v>45595</v>
      </c>
      <c r="B2152" s="69">
        <f>'Daily Prices'!B2152/'Daily Prices'!B2151-1</f>
        <v>-5.3111254422257836E-3</v>
      </c>
      <c r="C2152" s="69">
        <f>'Daily Prices'!C2152/'Daily Prices'!C2151-1</f>
        <v>3.4530363897868899E-3</v>
      </c>
      <c r="D2152" s="69">
        <f>'Daily Prices'!D2152/'Daily Prices'!D2151-1</f>
        <v>-7.4345305491707592E-3</v>
      </c>
      <c r="E2152" s="69">
        <f>Assumptions!$C$14*C2152+Assumptions!$C$15*B2152+Assumptions!$C$16*D2152</f>
        <v>-2.4424822415042065E-3</v>
      </c>
    </row>
    <row r="2153" spans="1:5" x14ac:dyDescent="0.25">
      <c r="A2153" s="63">
        <f>'Daily Prices'!A2153</f>
        <v>45596</v>
      </c>
      <c r="B2153" s="36">
        <f>'Daily Prices'!B2153/'Daily Prices'!B2152-1</f>
        <v>-6.9190007077615245E-3</v>
      </c>
      <c r="C2153" s="36">
        <f>'Daily Prices'!C2153/'Daily Prices'!C2152-1</f>
        <v>-1.5820378492689358E-2</v>
      </c>
      <c r="D2153" s="36">
        <f>'Daily Prices'!D2153/'Daily Prices'!D2152-1</f>
        <v>3.015866099462805E-4</v>
      </c>
      <c r="E2153" s="36">
        <f>Assumptions!$C$14*C2153+Assumptions!$C$15*B2153+Assumptions!$C$16*D2153</f>
        <v>-8.3133756264203162E-3</v>
      </c>
    </row>
    <row r="2154" spans="1:5" x14ac:dyDescent="0.25">
      <c r="A2154" s="60">
        <f>'Daily Prices'!A2154</f>
        <v>45597</v>
      </c>
      <c r="B2154" s="69">
        <f>'Daily Prices'!B2154/'Daily Prices'!B2153-1</f>
        <v>4.2204807564165669E-3</v>
      </c>
      <c r="C2154" s="69">
        <f>'Daily Prices'!C2154/'Daily Prices'!C2153-1</f>
        <v>3.7206478120208608E-3</v>
      </c>
      <c r="D2154" s="69">
        <f>'Daily Prices'!D2154/'Daily Prices'!D2153-1</f>
        <v>-8.3361201789836636E-3</v>
      </c>
      <c r="E2154" s="69">
        <f>Assumptions!$C$14*C2154+Assumptions!$C$15*B2154+Assumptions!$C$16*D2154</f>
        <v>2.5356729803821532E-4</v>
      </c>
    </row>
    <row r="2155" spans="1:5" x14ac:dyDescent="0.25">
      <c r="A2155" s="63">
        <f>'Daily Prices'!A2155</f>
        <v>45602</v>
      </c>
      <c r="B2155" s="36">
        <f>'Daily Prices'!B2155/'Daily Prices'!B2154-1</f>
        <v>8.2034144748164284E-3</v>
      </c>
      <c r="C2155" s="36">
        <f>'Daily Prices'!C2155/'Daily Prices'!C2154-1</f>
        <v>-2.8242913899020006E-2</v>
      </c>
      <c r="D2155" s="36">
        <f>'Daily Prices'!D2155/'Daily Prices'!D2154-1</f>
        <v>-8.33612017898544E-3</v>
      </c>
      <c r="E2155" s="36">
        <f>Assumptions!$C$14*C2155+Assumptions!$C$15*B2155+Assumptions!$C$16*D2155</f>
        <v>-1.1336977270858707E-2</v>
      </c>
    </row>
    <row r="2156" spans="1:5" x14ac:dyDescent="0.25">
      <c r="A2156" s="60">
        <f>'Daily Prices'!A2156</f>
        <v>45603</v>
      </c>
      <c r="B2156" s="69">
        <f>'Daily Prices'!B2156/'Daily Prices'!B2155-1</f>
        <v>-1.0405069140075884E-2</v>
      </c>
      <c r="C2156" s="69">
        <f>'Daily Prices'!C2156/'Daily Prices'!C2155-1</f>
        <v>1.1884364288185179E-2</v>
      </c>
      <c r="D2156" s="69">
        <f>'Daily Prices'!D2156/'Daily Prices'!D2155-1</f>
        <v>-8.3361201789875494E-3</v>
      </c>
      <c r="E2156" s="69">
        <f>Assumptions!$C$14*C2156+Assumptions!$C$15*B2156+Assumptions!$C$16*D2156</f>
        <v>-8.6861108044495802E-4</v>
      </c>
    </row>
    <row r="2157" spans="1:5" x14ac:dyDescent="0.25">
      <c r="A2157" s="63">
        <f>'Daily Prices'!A2157</f>
        <v>45607</v>
      </c>
      <c r="B2157" s="36">
        <f>'Daily Prices'!B2157/'Daily Prices'!B2156-1</f>
        <v>-5.7378643352123948E-4</v>
      </c>
      <c r="C2157" s="36">
        <f>'Daily Prices'!C2157/'Daily Prices'!C2156-1</f>
        <v>-2.3618784639954593E-2</v>
      </c>
      <c r="D2157" s="36">
        <f>'Daily Prices'!D2157/'Daily Prices'!D2156-1</f>
        <v>2.9626956610769639E-2</v>
      </c>
      <c r="E2157" s="36">
        <f>Assumptions!$C$14*C2157+Assumptions!$C$15*B2157+Assumptions!$C$16*D2157</f>
        <v>-7.3156280280732046E-4</v>
      </c>
    </row>
    <row r="2158" spans="1:5" x14ac:dyDescent="0.25">
      <c r="A2158" s="60">
        <f>'Daily Prices'!A2158</f>
        <v>45608</v>
      </c>
      <c r="B2158" s="69">
        <f>'Daily Prices'!B2158/'Daily Prices'!B2157-1</f>
        <v>-1.0327166787322373E-2</v>
      </c>
      <c r="C2158" s="69">
        <f>'Daily Prices'!C2158/'Daily Prices'!C2157-1</f>
        <v>-6.9985587896901347E-3</v>
      </c>
      <c r="D2158" s="69">
        <f>'Daily Prices'!D2158/'Daily Prices'!D2157-1</f>
        <v>1.5531509275863886E-2</v>
      </c>
      <c r="E2158" s="69">
        <f>Assumptions!$C$14*C2158+Assumptions!$C$15*B2158+Assumptions!$C$16*D2158</f>
        <v>-1.2381207693136003E-3</v>
      </c>
    </row>
    <row r="2159" spans="1:5" x14ac:dyDescent="0.25">
      <c r="A2159" s="63">
        <f>'Daily Prices'!A2159</f>
        <v>45609</v>
      </c>
      <c r="B2159" s="36">
        <f>'Daily Prices'!B2159/'Daily Prices'!B2158-1</f>
        <v>-1.2510044463832082E-2</v>
      </c>
      <c r="C2159" s="36">
        <f>'Daily Prices'!C2159/'Daily Prices'!C2158-1</f>
        <v>-2.7362805629841391E-3</v>
      </c>
      <c r="D2159" s="36">
        <f>'Daily Prices'!D2159/'Daily Prices'!D2158-1</f>
        <v>-4.0435928327661408E-2</v>
      </c>
      <c r="E2159" s="36">
        <f>Assumptions!$C$14*C2159+Assumptions!$C$15*B2159+Assumptions!$C$16*D2159</f>
        <v>-1.6978304062641704E-2</v>
      </c>
    </row>
    <row r="2160" spans="1:5" x14ac:dyDescent="0.25">
      <c r="A2160" s="60">
        <f>'Daily Prices'!A2160</f>
        <v>45610</v>
      </c>
      <c r="B2160" s="69">
        <f>'Daily Prices'!B2160/'Daily Prices'!B2159-1</f>
        <v>-1.42410409449234E-3</v>
      </c>
      <c r="C2160" s="69">
        <f>'Daily Prices'!C2160/'Daily Prices'!C2159-1</f>
        <v>-1.1718143046278384E-2</v>
      </c>
      <c r="D2160" s="69">
        <f>'Daily Prices'!D2160/'Daily Prices'!D2159-1</f>
        <v>3.1583786322730845E-3</v>
      </c>
      <c r="E2160" s="69">
        <f>Assumptions!$C$14*C2160+Assumptions!$C$15*B2160+Assumptions!$C$16*D2160</f>
        <v>-4.1669748571771309E-3</v>
      </c>
    </row>
    <row r="2161" spans="1:5" x14ac:dyDescent="0.25">
      <c r="A2161" s="63">
        <f>'Daily Prices'!A2161</f>
        <v>45614</v>
      </c>
      <c r="B2161" s="36">
        <f>'Daily Prices'!B2161/'Daily Prices'!B2160-1</f>
        <v>-3.11032528743449E-3</v>
      </c>
      <c r="C2161" s="36">
        <f>'Daily Prices'!C2161/'Daily Prices'!C2160-1</f>
        <v>1.4912340495713217E-2</v>
      </c>
      <c r="D2161" s="36">
        <f>'Daily Prices'!D2161/'Daily Prices'!D2160-1</f>
        <v>-4.1930926913332778E-3</v>
      </c>
      <c r="E2161" s="36">
        <f>Assumptions!$C$14*C2161+Assumptions!$C$15*B2161+Assumptions!$C$16*D2161</f>
        <v>3.7739108046549565E-3</v>
      </c>
    </row>
    <row r="2162" spans="1:5" x14ac:dyDescent="0.25">
      <c r="A2162" s="60">
        <f>'Daily Prices'!A2162</f>
        <v>45615</v>
      </c>
      <c r="B2162" s="69">
        <f>'Daily Prices'!B2162/'Daily Prices'!B2161-1</f>
        <v>3.0950745296585147E-3</v>
      </c>
      <c r="C2162" s="69">
        <f>'Daily Prices'!C2162/'Daily Prices'!C2161-1</f>
        <v>5.9500631305526852E-3</v>
      </c>
      <c r="D2162" s="69">
        <f>'Daily Prices'!D2162/'Daily Prices'!D2161-1</f>
        <v>3.1692030973966556E-3</v>
      </c>
      <c r="E2162" s="69">
        <f>Assumptions!$C$14*C2162+Assumptions!$C$15*B2162+Assumptions!$C$16*D2162</f>
        <v>4.2593085403376252E-3</v>
      </c>
    </row>
    <row r="2163" spans="1:5" x14ac:dyDescent="0.25">
      <c r="A2163" s="63">
        <f>'Daily Prices'!A2163</f>
        <v>45617</v>
      </c>
      <c r="B2163" s="36">
        <f>'Daily Prices'!B2163/'Daily Prices'!B2162-1</f>
        <v>-5.4472650756565155E-3</v>
      </c>
      <c r="C2163" s="36">
        <f>'Daily Prices'!C2163/'Daily Prices'!C2162-1</f>
        <v>1.7285646125509535E-2</v>
      </c>
      <c r="D2163" s="36">
        <f>'Daily Prices'!D2163/'Daily Prices'!D2162-1</f>
        <v>-2.9540357429340691E-3</v>
      </c>
      <c r="E2163" s="36">
        <f>Assumptions!$C$14*C2163+Assumptions!$C$15*B2163+Assumptions!$C$16*D2163</f>
        <v>4.393868204626639E-3</v>
      </c>
    </row>
    <row r="2164" spans="1:5" x14ac:dyDescent="0.25">
      <c r="A2164" s="60">
        <f>'Daily Prices'!A2164</f>
        <v>45618</v>
      </c>
      <c r="B2164" s="69">
        <f>'Daily Prices'!B2164/'Daily Prices'!B2163-1</f>
        <v>2.5420256859530754E-2</v>
      </c>
      <c r="C2164" s="69">
        <f>'Daily Prices'!C2164/'Daily Prices'!C2163-1</f>
        <v>1.0588300231091585E-2</v>
      </c>
      <c r="D2164" s="69">
        <f>'Daily Prices'!D2164/'Daily Prices'!D2163-1</f>
        <v>1.4648227759190169E-2</v>
      </c>
      <c r="E2164" s="69">
        <f>Assumptions!$C$14*C2164+Assumptions!$C$15*B2164+Assumptions!$C$16*D2164</f>
        <v>1.6255865478052911E-2</v>
      </c>
    </row>
    <row r="2165" spans="1:5" x14ac:dyDescent="0.25">
      <c r="A2165" s="63">
        <f>'Daily Prices'!A2165</f>
        <v>45621</v>
      </c>
      <c r="B2165" s="36">
        <f>'Daily Prices'!B2165/'Daily Prices'!B2164-1</f>
        <v>1.2547728297962468E-2</v>
      </c>
      <c r="C2165" s="36">
        <f>'Daily Prices'!C2165/'Daily Prices'!C2164-1</f>
        <v>-2.4052754684206534E-2</v>
      </c>
      <c r="D2165" s="36">
        <f>'Daily Prices'!D2165/'Daily Prices'!D2164-1</f>
        <v>1.195192978543469E-2</v>
      </c>
      <c r="E2165" s="36">
        <f>Assumptions!$C$14*C2165+Assumptions!$C$15*B2165+Assumptions!$C$16*D2165</f>
        <v>-2.2712044486634668E-3</v>
      </c>
    </row>
    <row r="2166" spans="1:5" x14ac:dyDescent="0.25">
      <c r="A2166" s="60">
        <f>'Daily Prices'!A2166</f>
        <v>45622</v>
      </c>
      <c r="B2166" s="69">
        <f>'Daily Prices'!B2166/'Daily Prices'!B2165-1</f>
        <v>-1.3205617037106432E-3</v>
      </c>
      <c r="C2166" s="69">
        <f>'Daily Prices'!C2166/'Daily Prices'!C2165-1</f>
        <v>-4.8140925711950278E-3</v>
      </c>
      <c r="D2166" s="69">
        <f>'Daily Prices'!D2166/'Daily Prices'!D2165-1</f>
        <v>7.6550824627874547E-5</v>
      </c>
      <c r="E2166" s="69">
        <f>Assumptions!$C$14*C2166+Assumptions!$C$15*B2166+Assumptions!$C$16*D2166</f>
        <v>-2.2988402922028421E-3</v>
      </c>
    </row>
    <row r="2167" spans="1:5" x14ac:dyDescent="0.25">
      <c r="A2167" s="63">
        <f>'Daily Prices'!A2167</f>
        <v>45623</v>
      </c>
      <c r="B2167" s="36">
        <f>'Daily Prices'!B2167/'Daily Prices'!B2166-1</f>
        <v>2.8751040884675838E-3</v>
      </c>
      <c r="C2167" s="36">
        <f>'Daily Prices'!C2167/'Daily Prices'!C2166-1</f>
        <v>8.7314341037927345E-3</v>
      </c>
      <c r="D2167" s="36">
        <f>'Daily Prices'!D2167/'Daily Prices'!D2166-1</f>
        <v>1.8985101522026593E-3</v>
      </c>
      <c r="E2167" s="36">
        <f>Assumptions!$C$14*C2167+Assumptions!$C$15*B2167+Assumptions!$C$16*D2167</f>
        <v>4.9246579137181669E-3</v>
      </c>
    </row>
    <row r="2168" spans="1:5" x14ac:dyDescent="0.25">
      <c r="A2168" s="60">
        <f>'Daily Prices'!A2168</f>
        <v>45624</v>
      </c>
      <c r="B2168" s="69">
        <f>'Daily Prices'!B2168/'Daily Prices'!B2167-1</f>
        <v>-1.4835840331190897E-2</v>
      </c>
      <c r="C2168" s="69">
        <f>'Daily Prices'!C2168/'Daily Prices'!C2167-1</f>
        <v>7.6966556974800149E-4</v>
      </c>
      <c r="D2168" s="69">
        <f>'Daily Prices'!D2168/'Daily Prices'!D2167-1</f>
        <v>-1.1776779874801413E-2</v>
      </c>
      <c r="E2168" s="69">
        <f>Assumptions!$C$14*C2168+Assumptions!$C$15*B2168+Assumptions!$C$16*D2168</f>
        <v>-7.6759198338984917E-3</v>
      </c>
    </row>
    <row r="2169" spans="1:5" x14ac:dyDescent="0.25">
      <c r="A2169" s="63">
        <f>'Daily Prices'!A2169</f>
        <v>45625</v>
      </c>
      <c r="B2169" s="36">
        <f>'Daily Prices'!B2169/'Daily Prices'!B2168-1</f>
        <v>9.6029109958610803E-3</v>
      </c>
      <c r="C2169" s="36">
        <f>'Daily Prices'!C2169/'Daily Prices'!C2168-1</f>
        <v>4.4803547642908725E-3</v>
      </c>
      <c r="D2169" s="36">
        <f>'Daily Prices'!D2169/'Daily Prices'!D2168-1</f>
        <v>9.9779640777535317E-3</v>
      </c>
      <c r="E2169" s="36">
        <f>Assumptions!$C$14*C2169+Assumptions!$C$15*B2169+Assumptions!$C$16*D2169</f>
        <v>7.6664044278007323E-3</v>
      </c>
    </row>
    <row r="2170" spans="1:5" x14ac:dyDescent="0.25">
      <c r="A2170" s="60">
        <f>'Daily Prices'!A2170</f>
        <v>45628</v>
      </c>
      <c r="B2170" s="69">
        <f>'Daily Prices'!B2170/'Daily Prices'!B2169-1</f>
        <v>5.5798801019364408E-3</v>
      </c>
      <c r="C2170" s="69">
        <f>'Daily Prices'!C2170/'Daily Prices'!C2169-1</f>
        <v>-1.0502443312689902E-3</v>
      </c>
      <c r="D2170" s="69">
        <f>'Daily Prices'!D2170/'Daily Prices'!D2169-1</f>
        <v>3.8973672460189679E-3</v>
      </c>
      <c r="E2170" s="69">
        <f>Assumptions!$C$14*C2170+Assumptions!$C$15*B2170+Assumptions!$C$16*D2170</f>
        <v>2.423076471879026E-3</v>
      </c>
    </row>
    <row r="2171" spans="1:5" x14ac:dyDescent="0.25">
      <c r="A2171" s="63">
        <f>'Daily Prices'!A2171</f>
        <v>45629</v>
      </c>
      <c r="B2171" s="36">
        <f>'Daily Prices'!B2171/'Daily Prices'!B2170-1</f>
        <v>7.4477794359690819E-3</v>
      </c>
      <c r="C2171" s="36">
        <f>'Daily Prices'!C2171/'Daily Prices'!C2170-1</f>
        <v>-9.6398921461082754E-4</v>
      </c>
      <c r="D2171" s="36">
        <f>'Daily Prices'!D2171/'Daily Prices'!D2170-1</f>
        <v>3.8973672460214104E-3</v>
      </c>
      <c r="E2171" s="36">
        <f>Assumptions!$C$14*C2171+Assumptions!$C$15*B2171+Assumptions!$C$16*D2171</f>
        <v>3.0179483187528166E-3</v>
      </c>
    </row>
    <row r="2172" spans="1:5" x14ac:dyDescent="0.25">
      <c r="A2172" s="60">
        <f>'Daily Prices'!A2172</f>
        <v>45630</v>
      </c>
      <c r="B2172" s="69">
        <f>'Daily Prices'!B2172/'Daily Prices'!B2171-1</f>
        <v>1.3677898961912405E-3</v>
      </c>
      <c r="C2172" s="69">
        <f>'Daily Prices'!C2172/'Daily Prices'!C2171-1</f>
        <v>3.3540157974250029E-3</v>
      </c>
      <c r="D2172" s="69">
        <f>'Daily Prices'!D2172/'Daily Prices'!D2171-1</f>
        <v>3.8973672460178577E-3</v>
      </c>
      <c r="E2172" s="69">
        <f>Assumptions!$C$14*C2172+Assumptions!$C$15*B2172+Assumptions!$C$16*D2172</f>
        <v>2.9211534616327304E-3</v>
      </c>
    </row>
    <row r="2173" spans="1:5" x14ac:dyDescent="0.25">
      <c r="A2173" s="63">
        <f>'Daily Prices'!A2173</f>
        <v>45632</v>
      </c>
      <c r="B2173" s="36">
        <f>'Daily Prices'!B2173/'Daily Prices'!B2172-1</f>
        <v>6.8397369297743538E-3</v>
      </c>
      <c r="C2173" s="36">
        <f>'Daily Prices'!C2173/'Daily Prices'!C2172-1</f>
        <v>-4.6612121076289315E-3</v>
      </c>
      <c r="D2173" s="36">
        <f>'Daily Prices'!D2173/'Daily Prices'!D2172-1</f>
        <v>3.897367246019634E-3</v>
      </c>
      <c r="E2173" s="36">
        <f>Assumptions!$C$14*C2173+Assumptions!$C$15*B2173+Assumptions!$C$16*D2173</f>
        <v>1.3566464096866236E-3</v>
      </c>
    </row>
    <row r="2174" spans="1:5" x14ac:dyDescent="0.25">
      <c r="A2174" s="60">
        <f>'Daily Prices'!A2174</f>
        <v>45635</v>
      </c>
      <c r="B2174" s="69">
        <f>'Daily Prices'!B2174/'Daily Prices'!B2173-1</f>
        <v>-1.9506797014567923E-5</v>
      </c>
      <c r="C2174" s="69">
        <f>'Daily Prices'!C2174/'Daily Prices'!C2173-1</f>
        <v>1.4884875938252939E-2</v>
      </c>
      <c r="D2174" s="69">
        <f>'Daily Prices'!D2174/'Daily Prices'!D2173-1</f>
        <v>3.8973672460176356E-3</v>
      </c>
      <c r="E2174" s="69">
        <f>Assumptions!$C$14*C2174+Assumptions!$C$15*B2174+Assumptions!$C$16*D2174</f>
        <v>7.1173085100020963E-3</v>
      </c>
    </row>
    <row r="2175" spans="1:5" x14ac:dyDescent="0.25">
      <c r="A2175" s="63">
        <f>'Daily Prices'!A2175</f>
        <v>45637</v>
      </c>
      <c r="B2175" s="36">
        <f>'Daily Prices'!B2175/'Daily Prices'!B2174-1</f>
        <v>2.1690999928103416E-4</v>
      </c>
      <c r="C2175" s="36">
        <f>'Daily Prices'!C2175/'Daily Prices'!C2174-1</f>
        <v>1.2445596662579161E-2</v>
      </c>
      <c r="D2175" s="36">
        <f>'Daily Prices'!D2175/'Daily Prices'!D2174-1</f>
        <v>-3.0745668164445461E-2</v>
      </c>
      <c r="E2175" s="36">
        <f>Assumptions!$C$14*C2175+Assumptions!$C$15*B2175+Assumptions!$C$16*D2175</f>
        <v>-4.1803887845176628E-3</v>
      </c>
    </row>
    <row r="2176" spans="1:5" x14ac:dyDescent="0.25">
      <c r="A2176" s="60">
        <f>'Daily Prices'!A2176</f>
        <v>45638</v>
      </c>
      <c r="B2176" s="69">
        <f>'Daily Prices'!B2176/'Daily Prices'!B2175-1</f>
        <v>-2.8969849424981264E-3</v>
      </c>
      <c r="C2176" s="69">
        <f>'Daily Prices'!C2176/'Daily Prices'!C2175-1</f>
        <v>-7.6715854611415502E-3</v>
      </c>
      <c r="D2176" s="69">
        <f>'Daily Prices'!D2176/'Daily Prices'!D2175-1</f>
        <v>2.3668242049905919E-2</v>
      </c>
      <c r="E2176" s="69">
        <f>Assumptions!$C$14*C2176+Assumptions!$C$15*B2176+Assumptions!$C$16*D2176</f>
        <v>3.1627429477657162E-3</v>
      </c>
    </row>
    <row r="2177" spans="1:5" x14ac:dyDescent="0.25">
      <c r="A2177" s="63">
        <f>'Daily Prices'!A2177</f>
        <v>45639</v>
      </c>
      <c r="B2177" s="36">
        <f>'Daily Prices'!B2177/'Daily Prices'!B2176-1</f>
        <v>1.0372252612745658E-2</v>
      </c>
      <c r="C2177" s="36">
        <f>'Daily Prices'!C2177/'Daily Prices'!C2176-1</f>
        <v>-9.8884422191298782E-3</v>
      </c>
      <c r="D2177" s="36">
        <f>'Daily Prices'!D2177/'Daily Prices'!D2176-1</f>
        <v>5.8477221160908588E-3</v>
      </c>
      <c r="E2177" s="36">
        <f>Assumptions!$C$14*C2177+Assumptions!$C$15*B2177+Assumptions!$C$16*D2177</f>
        <v>9.106155309990037E-4</v>
      </c>
    </row>
    <row r="2178" spans="1:5" x14ac:dyDescent="0.25">
      <c r="A2178" s="60">
        <f>'Daily Prices'!A2178</f>
        <v>45642</v>
      </c>
      <c r="B2178" s="69">
        <f>'Daily Prices'!B2178/'Daily Prices'!B2177-1</f>
        <v>-4.6820332650213681E-3</v>
      </c>
      <c r="C2178" s="69">
        <f>'Daily Prices'!C2178/'Daily Prices'!C2177-1</f>
        <v>-7.1885705452923165E-4</v>
      </c>
      <c r="D2178" s="69">
        <f>'Daily Prices'!D2178/'Daily Prices'!D2177-1</f>
        <v>-2.8028920096023757E-4</v>
      </c>
      <c r="E2178" s="69">
        <f>Assumptions!$C$14*C2178+Assumptions!$C$15*B2178+Assumptions!$C$16*D2178</f>
        <v>-1.7762395616061745E-3</v>
      </c>
    </row>
    <row r="2179" spans="1:5" x14ac:dyDescent="0.25">
      <c r="A2179" s="63">
        <f>'Daily Prices'!A2179</f>
        <v>45643</v>
      </c>
      <c r="B2179" s="36">
        <f>'Daily Prices'!B2179/'Daily Prices'!B2178-1</f>
        <v>-1.3016986107524664E-2</v>
      </c>
      <c r="C2179" s="36">
        <f>'Daily Prices'!C2179/'Daily Prices'!C2178-1</f>
        <v>-6.7673178174455506E-3</v>
      </c>
      <c r="D2179" s="36">
        <f>'Daily Prices'!D2179/'Daily Prices'!D2178-1</f>
        <v>-7.9796984967973605E-3</v>
      </c>
      <c r="E2179" s="36">
        <f>Assumptions!$C$14*C2179+Assumptions!$C$15*B2179+Assumptions!$C$16*D2179</f>
        <v>-9.005932508274828E-3</v>
      </c>
    </row>
    <row r="2180" spans="1:5" x14ac:dyDescent="0.25">
      <c r="A2180" s="60">
        <f>'Daily Prices'!A2180</f>
        <v>45644</v>
      </c>
      <c r="B2180" s="69">
        <f>'Daily Prices'!B2180/'Daily Prices'!B2179-1</f>
        <v>-6.2248673691150946E-3</v>
      </c>
      <c r="C2180" s="69">
        <f>'Daily Prices'!C2180/'Daily Prices'!C2179-1</f>
        <v>-1.6896189623327729E-4</v>
      </c>
      <c r="D2180" s="69">
        <f>'Daily Prices'!D2180/'Daily Prices'!D2179-1</f>
        <v>-4.9543575881868529E-3</v>
      </c>
      <c r="E2180" s="69">
        <f>Assumptions!$C$14*C2180+Assumptions!$C$15*B2180+Assumptions!$C$16*D2180</f>
        <v>-3.421352245683895E-3</v>
      </c>
    </row>
    <row r="2181" spans="1:5" x14ac:dyDescent="0.25">
      <c r="A2181" s="63">
        <f>'Daily Prices'!A2181</f>
        <v>45645</v>
      </c>
      <c r="B2181" s="36">
        <f>'Daily Prices'!B2181/'Daily Prices'!B2180-1</f>
        <v>-1.2024489225788249E-2</v>
      </c>
      <c r="C2181" s="36">
        <f>'Daily Prices'!C2181/'Daily Prices'!C2180-1</f>
        <v>-1.4145689159540287E-2</v>
      </c>
      <c r="D2181" s="36">
        <f>'Daily Prices'!D2181/'Daily Prices'!D2180-1</f>
        <v>-6.0432891184867277E-3</v>
      </c>
      <c r="E2181" s="36">
        <f>Assumptions!$C$14*C2181+Assumptions!$C$15*B2181+Assumptions!$C$16*D2181</f>
        <v>-1.1078609167098609E-2</v>
      </c>
    </row>
    <row r="2182" spans="1:5" x14ac:dyDescent="0.25">
      <c r="A2182" s="60">
        <f>'Daily Prices'!A2182</f>
        <v>45646</v>
      </c>
      <c r="B2182" s="69">
        <f>'Daily Prices'!B2182/'Daily Prices'!B2181-1</f>
        <v>-1.4850908347276981E-2</v>
      </c>
      <c r="C2182" s="69">
        <f>'Daily Prices'!C2182/'Daily Prices'!C2181-1</f>
        <v>7.4930485501700783E-3</v>
      </c>
      <c r="D2182" s="69">
        <f>'Daily Prices'!D2182/'Daily Prices'!D2181-1</f>
        <v>-1.4292741329224978E-2</v>
      </c>
      <c r="E2182" s="69">
        <f>Assumptions!$C$14*C2182+Assumptions!$C$15*B2182+Assumptions!$C$16*D2182</f>
        <v>-5.7458754828825561E-3</v>
      </c>
    </row>
    <row r="2183" spans="1:5" x14ac:dyDescent="0.25">
      <c r="A2183" s="63">
        <f>'Daily Prices'!A2183</f>
        <v>45649</v>
      </c>
      <c r="B2183" s="36">
        <f>'Daily Prices'!B2183/'Daily Prices'!B2182-1</f>
        <v>6.3886448238690274E-3</v>
      </c>
      <c r="C2183" s="36">
        <f>'Daily Prices'!C2183/'Daily Prices'!C2182-1</f>
        <v>6.9216807726735219E-4</v>
      </c>
      <c r="D2183" s="36">
        <f>'Daily Prices'!D2183/'Daily Prices'!D2182-1</f>
        <v>4.8737990805443054E-3</v>
      </c>
      <c r="E2183" s="36">
        <f>Assumptions!$C$14*C2183+Assumptions!$C$15*B2183+Assumptions!$C$16*D2183</f>
        <v>3.6556004022309406E-3</v>
      </c>
    </row>
    <row r="2184" spans="1:5" x14ac:dyDescent="0.25">
      <c r="A2184" s="60">
        <f>'Daily Prices'!A2184</f>
        <v>45650</v>
      </c>
      <c r="B2184" s="69">
        <f>'Daily Prices'!B2184/'Daily Prices'!B2183-1</f>
        <v>-8.5688635509706401E-4</v>
      </c>
      <c r="C2184" s="69">
        <f>'Daily Prices'!C2184/'Daily Prices'!C2183-1</f>
        <v>0</v>
      </c>
      <c r="D2184" s="69">
        <f>'Daily Prices'!D2184/'Daily Prices'!D2183-1</f>
        <v>-1.6441723116253915E-3</v>
      </c>
      <c r="E2184" s="69">
        <f>Assumptions!$C$14*C2184+Assumptions!$C$15*B2184+Assumptions!$C$16*D2184</f>
        <v>-7.5031760001673651E-4</v>
      </c>
    </row>
    <row r="2185" spans="1:5" x14ac:dyDescent="0.25">
      <c r="A2185" s="63">
        <f>'Daily Prices'!A2185</f>
        <v>45652</v>
      </c>
      <c r="B2185" s="36">
        <f>'Daily Prices'!B2185/'Daily Prices'!B2184-1</f>
        <v>-4.9698704788214698E-6</v>
      </c>
      <c r="C2185" s="36">
        <f>'Daily Prices'!C2185/'Daily Prices'!C2184-1</f>
        <v>0</v>
      </c>
      <c r="D2185" s="36">
        <f>'Daily Prices'!D2185/'Daily Prices'!D2184-1</f>
        <v>1.9012721580451419E-3</v>
      </c>
      <c r="E2185" s="36">
        <f>Assumptions!$C$14*C2185+Assumptions!$C$15*B2185+Assumptions!$C$16*D2185</f>
        <v>5.6889068626989612E-4</v>
      </c>
    </row>
    <row r="2186" spans="1:5" x14ac:dyDescent="0.25">
      <c r="A2186" s="60">
        <f>'Daily Prices'!A2186</f>
        <v>45653</v>
      </c>
      <c r="B2186" s="69">
        <f>'Daily Prices'!B2186/'Daily Prices'!B2185-1</f>
        <v>2.8875090987312557E-3</v>
      </c>
      <c r="C2186" s="69">
        <f>'Daily Prices'!C2186/'Daily Prices'!C2185-1</f>
        <v>4.6152481573646931E-3</v>
      </c>
      <c r="D2186" s="69">
        <f>'Daily Prices'!D2186/'Daily Prices'!D2185-1</f>
        <v>2.5903683065924277E-3</v>
      </c>
      <c r="E2186" s="69">
        <f>Assumptions!$C$14*C2186+Assumptions!$C$15*B2186+Assumptions!$C$16*D2186</f>
        <v>3.4894624845429822E-3</v>
      </c>
    </row>
    <row r="2187" spans="1:5" x14ac:dyDescent="0.25">
      <c r="A2187" s="63">
        <f>'Daily Prices'!A2187</f>
        <v>45656</v>
      </c>
      <c r="B2187" s="36">
        <f>'Daily Prices'!B2187/'Daily Prices'!B2186-1</f>
        <v>-5.7299279394280589E-3</v>
      </c>
      <c r="C2187" s="36">
        <f>'Daily Prices'!C2187/'Daily Prices'!C2186-1</f>
        <v>-1.8701598393282559E-3</v>
      </c>
      <c r="D2187" s="36">
        <f>'Daily Prices'!D2187/'Daily Prices'!D2186-1</f>
        <v>-4.5167606982317032E-3</v>
      </c>
      <c r="E2187" s="36">
        <f>Assumptions!$C$14*C2187+Assumptions!$C$15*B2187+Assumptions!$C$16*D2187</f>
        <v>-3.8220705270292305E-3</v>
      </c>
    </row>
    <row r="2188" spans="1:5" x14ac:dyDescent="0.25">
      <c r="A2188" s="60">
        <f>'Daily Prices'!A2188</f>
        <v>45657</v>
      </c>
      <c r="B2188" s="69">
        <f>'Daily Prices'!B2188/'Daily Prices'!B2187-1</f>
        <v>-1.3945381186746264E-3</v>
      </c>
      <c r="C2188" s="69">
        <f>'Daily Prices'!C2188/'Daily Prices'!C2187-1</f>
        <v>0</v>
      </c>
      <c r="D2188" s="69">
        <f>'Daily Prices'!D2188/'Daily Prices'!D2187-1</f>
        <v>8.9016139485620371E-4</v>
      </c>
      <c r="E2188" s="69">
        <f>Assumptions!$C$14*C2188+Assumptions!$C$15*B2188+Assumptions!$C$16*D2188</f>
        <v>-1.5131301714552679E-4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88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7109375" defaultRowHeight="15" x14ac:dyDescent="0.25"/>
  <cols>
    <col min="1" max="3" width="13" customWidth="1"/>
    <col min="4" max="4" width="15" customWidth="1"/>
  </cols>
  <sheetData>
    <row r="1" spans="1:4" ht="25.5" customHeight="1" x14ac:dyDescent="0.25">
      <c r="A1" s="2" t="s">
        <v>166</v>
      </c>
      <c r="B1" s="2"/>
      <c r="C1" s="2"/>
      <c r="D1" s="2"/>
    </row>
    <row r="2" spans="1:4" ht="24" x14ac:dyDescent="0.25">
      <c r="A2" s="14" t="s">
        <v>148</v>
      </c>
      <c r="B2" s="14" t="s">
        <v>167</v>
      </c>
      <c r="C2" s="14" t="s">
        <v>168</v>
      </c>
      <c r="D2" s="14" t="s">
        <v>169</v>
      </c>
    </row>
    <row r="3" spans="1:4" x14ac:dyDescent="0.25">
      <c r="A3" s="63">
        <v>42005</v>
      </c>
      <c r="B3" s="70">
        <v>27507.54</v>
      </c>
      <c r="C3" s="70">
        <v>2453.7981256128701</v>
      </c>
      <c r="D3" s="70">
        <v>476.39</v>
      </c>
    </row>
    <row r="4" spans="1:4" x14ac:dyDescent="0.25">
      <c r="A4" s="60">
        <v>42006</v>
      </c>
      <c r="B4" s="71">
        <v>27887.9</v>
      </c>
      <c r="C4" s="71">
        <v>2383.5082868487498</v>
      </c>
      <c r="D4" s="71">
        <v>481.13799999999998</v>
      </c>
    </row>
    <row r="5" spans="1:4" x14ac:dyDescent="0.25">
      <c r="A5" s="63">
        <v>42009</v>
      </c>
      <c r="B5" s="70">
        <v>27842.32</v>
      </c>
      <c r="C5" s="70">
        <v>2447.9945986786101</v>
      </c>
      <c r="D5" s="70">
        <v>480.95400000000001</v>
      </c>
    </row>
    <row r="6" spans="1:4" x14ac:dyDescent="0.25">
      <c r="A6" s="60">
        <v>42010</v>
      </c>
      <c r="B6" s="71">
        <v>26987.46</v>
      </c>
      <c r="C6" s="71">
        <v>2465.3440931084901</v>
      </c>
      <c r="D6" s="71">
        <v>466.20299999999997</v>
      </c>
    </row>
    <row r="7" spans="1:4" x14ac:dyDescent="0.25">
      <c r="A7" s="63">
        <v>42011</v>
      </c>
      <c r="B7" s="70">
        <v>26908.82</v>
      </c>
      <c r="C7" s="70">
        <v>2460.9693442860098</v>
      </c>
      <c r="D7" s="70">
        <v>466.02800000000002</v>
      </c>
    </row>
    <row r="8" spans="1:4" x14ac:dyDescent="0.25">
      <c r="A8" s="60">
        <v>42012</v>
      </c>
      <c r="B8" s="71">
        <v>27274.71</v>
      </c>
      <c r="C8" s="71">
        <v>2441.8444869548398</v>
      </c>
      <c r="D8" s="71">
        <v>474.17899999999997</v>
      </c>
    </row>
    <row r="9" spans="1:4" x14ac:dyDescent="0.25">
      <c r="A9" s="63">
        <v>42013</v>
      </c>
      <c r="B9" s="70">
        <v>27458.38</v>
      </c>
      <c r="C9" s="70">
        <v>2431.8980179079499</v>
      </c>
      <c r="D9" s="70">
        <v>476.18099999999998</v>
      </c>
    </row>
    <row r="10" spans="1:4" x14ac:dyDescent="0.25">
      <c r="A10" s="60">
        <v>42016</v>
      </c>
      <c r="B10" s="71">
        <v>27585.27</v>
      </c>
      <c r="C10" s="71">
        <v>2447.7553973025501</v>
      </c>
      <c r="D10" s="71">
        <v>478.97199999999998</v>
      </c>
    </row>
    <row r="11" spans="1:4" x14ac:dyDescent="0.25">
      <c r="A11" s="63">
        <v>42017</v>
      </c>
      <c r="B11" s="70">
        <v>27425.73</v>
      </c>
      <c r="C11" s="70">
        <v>2453.61615252303</v>
      </c>
      <c r="D11" s="70">
        <v>476.363</v>
      </c>
    </row>
    <row r="12" spans="1:4" x14ac:dyDescent="0.25">
      <c r="A12" s="60">
        <v>42018</v>
      </c>
      <c r="B12" s="71">
        <v>27346.82</v>
      </c>
      <c r="C12" s="71">
        <v>2467.7367498834501</v>
      </c>
      <c r="D12" s="71">
        <v>474.96800000000002</v>
      </c>
    </row>
    <row r="13" spans="1:4" x14ac:dyDescent="0.25">
      <c r="A13" s="63">
        <v>42019</v>
      </c>
      <c r="B13" s="70">
        <v>28075.55</v>
      </c>
      <c r="C13" s="70">
        <v>2503.4886749079701</v>
      </c>
      <c r="D13" s="70">
        <v>486.04700000000003</v>
      </c>
    </row>
    <row r="14" spans="1:4" x14ac:dyDescent="0.25">
      <c r="A14" s="60">
        <v>42020</v>
      </c>
      <c r="B14" s="71">
        <v>28121.89</v>
      </c>
      <c r="C14" s="71">
        <v>2528.8369476103999</v>
      </c>
      <c r="D14" s="71">
        <v>485.041</v>
      </c>
    </row>
    <row r="15" spans="1:4" x14ac:dyDescent="0.25">
      <c r="A15" s="63">
        <v>42023</v>
      </c>
      <c r="B15" s="70">
        <v>28262.01</v>
      </c>
      <c r="C15" s="70">
        <v>2525.50870480814</v>
      </c>
      <c r="D15" s="70">
        <v>486.80200000000002</v>
      </c>
    </row>
    <row r="16" spans="1:4" x14ac:dyDescent="0.25">
      <c r="A16" s="60">
        <v>42024</v>
      </c>
      <c r="B16" s="71">
        <v>28784.67</v>
      </c>
      <c r="C16" s="71">
        <v>2558.1294709598601</v>
      </c>
      <c r="D16" s="71">
        <v>491.39400000000001</v>
      </c>
    </row>
    <row r="17" spans="1:4" x14ac:dyDescent="0.25">
      <c r="A17" s="63">
        <v>42025</v>
      </c>
      <c r="B17" s="70">
        <v>28888.86</v>
      </c>
      <c r="C17" s="70">
        <v>2559.88522192036</v>
      </c>
      <c r="D17" s="70">
        <v>496.13200000000001</v>
      </c>
    </row>
    <row r="18" spans="1:4" x14ac:dyDescent="0.25">
      <c r="A18" s="60">
        <v>42026</v>
      </c>
      <c r="B18" s="71">
        <v>29006.02</v>
      </c>
      <c r="C18" s="71">
        <v>2555.06904367676</v>
      </c>
      <c r="D18" s="71">
        <v>496.94200000000001</v>
      </c>
    </row>
    <row r="19" spans="1:4" x14ac:dyDescent="0.25">
      <c r="A19" s="63">
        <v>42027</v>
      </c>
      <c r="B19" s="70">
        <v>29278.84</v>
      </c>
      <c r="C19" s="70">
        <v>2557.0517787387298</v>
      </c>
      <c r="D19" s="70">
        <v>500.56299999999999</v>
      </c>
    </row>
    <row r="20" spans="1:4" x14ac:dyDescent="0.25">
      <c r="A20" s="60">
        <v>42031</v>
      </c>
      <c r="B20" s="71">
        <v>29571.040000000001</v>
      </c>
      <c r="C20" s="71">
        <v>2543.50700081984</v>
      </c>
      <c r="D20" s="71">
        <v>504.57600000000002</v>
      </c>
    </row>
    <row r="21" spans="1:4" x14ac:dyDescent="0.25">
      <c r="A21" s="63">
        <v>42032</v>
      </c>
      <c r="B21" s="70">
        <v>29559.18</v>
      </c>
      <c r="C21" s="70">
        <v>2539.4762647290499</v>
      </c>
      <c r="D21" s="70">
        <v>505.68400000000003</v>
      </c>
    </row>
    <row r="22" spans="1:4" x14ac:dyDescent="0.25">
      <c r="A22" s="60">
        <v>42033</v>
      </c>
      <c r="B22" s="71">
        <v>29681.77</v>
      </c>
      <c r="C22" s="71">
        <v>2526.6699889080001</v>
      </c>
      <c r="D22" s="71">
        <v>506.92399999999998</v>
      </c>
    </row>
    <row r="23" spans="1:4" x14ac:dyDescent="0.25">
      <c r="A23" s="63">
        <v>42034</v>
      </c>
      <c r="B23" s="70">
        <v>29182.95</v>
      </c>
      <c r="C23" s="70">
        <v>2515.3420033115199</v>
      </c>
      <c r="D23" s="70">
        <v>497.22500000000002</v>
      </c>
    </row>
    <row r="24" spans="1:4" x14ac:dyDescent="0.25">
      <c r="A24" s="60">
        <v>42037</v>
      </c>
      <c r="B24" s="71">
        <v>29122.27</v>
      </c>
      <c r="C24" s="71">
        <v>2522.63346568714</v>
      </c>
      <c r="D24" s="71">
        <v>496.19799999999998</v>
      </c>
    </row>
    <row r="25" spans="1:4" x14ac:dyDescent="0.25">
      <c r="A25" s="63">
        <v>42038</v>
      </c>
      <c r="B25" s="70">
        <v>29000.14</v>
      </c>
      <c r="C25" s="70">
        <v>2506.1645795489299</v>
      </c>
      <c r="D25" s="70">
        <v>489.94600000000003</v>
      </c>
    </row>
    <row r="26" spans="1:4" x14ac:dyDescent="0.25">
      <c r="A26" s="60">
        <v>42039</v>
      </c>
      <c r="B26" s="71">
        <v>28883.11</v>
      </c>
      <c r="C26" s="71">
        <v>2520.9111514781298</v>
      </c>
      <c r="D26" s="71">
        <v>486.44900000000001</v>
      </c>
    </row>
    <row r="27" spans="1:4" x14ac:dyDescent="0.25">
      <c r="A27" s="63">
        <v>42040</v>
      </c>
      <c r="B27" s="70">
        <v>28850.97</v>
      </c>
      <c r="C27" s="70">
        <v>2497.4758467696602</v>
      </c>
      <c r="D27" s="70">
        <v>482.23399999999998</v>
      </c>
    </row>
    <row r="28" spans="1:4" x14ac:dyDescent="0.25">
      <c r="A28" s="60">
        <v>42041</v>
      </c>
      <c r="B28" s="71">
        <v>28717.91</v>
      </c>
      <c r="C28" s="71">
        <v>2474.6983458453201</v>
      </c>
      <c r="D28" s="71">
        <v>479.11</v>
      </c>
    </row>
    <row r="29" spans="1:4" x14ac:dyDescent="0.25">
      <c r="A29" s="63">
        <v>42044</v>
      </c>
      <c r="B29" s="70">
        <v>28227.39</v>
      </c>
      <c r="C29" s="70">
        <v>2472.0066873503001</v>
      </c>
      <c r="D29" s="70">
        <v>468.39699999999999</v>
      </c>
    </row>
    <row r="30" spans="1:4" x14ac:dyDescent="0.25">
      <c r="A30" s="60">
        <v>42045</v>
      </c>
      <c r="B30" s="71">
        <v>28355.62</v>
      </c>
      <c r="C30" s="71">
        <v>2473.1753661163498</v>
      </c>
      <c r="D30" s="71">
        <v>472.20800000000003</v>
      </c>
    </row>
    <row r="31" spans="1:4" x14ac:dyDescent="0.25">
      <c r="A31" s="63">
        <v>42046</v>
      </c>
      <c r="B31" s="70">
        <v>28533.97</v>
      </c>
      <c r="C31" s="70">
        <v>2458.1622646968999</v>
      </c>
      <c r="D31" s="70">
        <v>478.63900000000001</v>
      </c>
    </row>
    <row r="32" spans="1:4" x14ac:dyDescent="0.25">
      <c r="A32" s="60">
        <v>42047</v>
      </c>
      <c r="B32" s="71">
        <v>28805.1</v>
      </c>
      <c r="C32" s="71">
        <v>2440.0045011011598</v>
      </c>
      <c r="D32" s="71">
        <v>482.36200000000002</v>
      </c>
    </row>
    <row r="33" spans="1:4" x14ac:dyDescent="0.25">
      <c r="A33" s="63">
        <v>42048</v>
      </c>
      <c r="B33" s="70">
        <v>29094.93</v>
      </c>
      <c r="C33" s="70">
        <v>2460.9185461443199</v>
      </c>
      <c r="D33" s="70">
        <v>488.77499999999998</v>
      </c>
    </row>
    <row r="34" spans="1:4" x14ac:dyDescent="0.25">
      <c r="A34" s="60">
        <v>42051</v>
      </c>
      <c r="B34" s="71">
        <v>29135.88</v>
      </c>
      <c r="C34" s="71">
        <v>2454.2791004227802</v>
      </c>
      <c r="D34" s="71">
        <v>487.55</v>
      </c>
    </row>
    <row r="35" spans="1:4" x14ac:dyDescent="0.25">
      <c r="A35" s="63">
        <v>42053</v>
      </c>
      <c r="B35" s="70">
        <v>29320.26</v>
      </c>
      <c r="C35" s="70">
        <v>2412.8027392415602</v>
      </c>
      <c r="D35" s="70">
        <v>489.20100000000002</v>
      </c>
    </row>
    <row r="36" spans="1:4" x14ac:dyDescent="0.25">
      <c r="A36" s="60">
        <v>42054</v>
      </c>
      <c r="B36" s="71">
        <v>29462.27</v>
      </c>
      <c r="C36" s="71">
        <v>2419.11264005659</v>
      </c>
      <c r="D36" s="71">
        <v>490.53800000000001</v>
      </c>
    </row>
    <row r="37" spans="1:4" x14ac:dyDescent="0.25">
      <c r="A37" s="63">
        <v>42055</v>
      </c>
      <c r="B37" s="70">
        <v>29231.41</v>
      </c>
      <c r="C37" s="70">
        <v>2417.5877312842599</v>
      </c>
      <c r="D37" s="70">
        <v>488.42700000000002</v>
      </c>
    </row>
    <row r="38" spans="1:4" x14ac:dyDescent="0.25">
      <c r="A38" s="60">
        <v>42058</v>
      </c>
      <c r="B38" s="71">
        <v>28975.11</v>
      </c>
      <c r="C38" s="71">
        <v>2409.5809153310702</v>
      </c>
      <c r="D38" s="71">
        <v>483.86200000000002</v>
      </c>
    </row>
    <row r="39" spans="1:4" x14ac:dyDescent="0.25">
      <c r="A39" s="63">
        <v>42059</v>
      </c>
      <c r="B39" s="70">
        <v>29004.66</v>
      </c>
      <c r="C39" s="70">
        <v>2385.3450576301698</v>
      </c>
      <c r="D39" s="70">
        <v>482.62700000000001</v>
      </c>
    </row>
    <row r="40" spans="1:4" x14ac:dyDescent="0.25">
      <c r="A40" s="60">
        <v>42060</v>
      </c>
      <c r="B40" s="71">
        <v>29007.99</v>
      </c>
      <c r="C40" s="71">
        <v>2396.1174787403402</v>
      </c>
      <c r="D40" s="71">
        <v>481.68700000000001</v>
      </c>
    </row>
    <row r="41" spans="1:4" x14ac:dyDescent="0.25">
      <c r="A41" s="63">
        <v>42061</v>
      </c>
      <c r="B41" s="70">
        <v>28746.65</v>
      </c>
      <c r="C41" s="70">
        <v>2398.8522192036298</v>
      </c>
      <c r="D41" s="70">
        <v>476.52199999999999</v>
      </c>
    </row>
    <row r="42" spans="1:4" x14ac:dyDescent="0.25">
      <c r="A42" s="60">
        <v>42062</v>
      </c>
      <c r="B42" s="71">
        <v>29220.12</v>
      </c>
      <c r="C42" s="71">
        <v>2407.422958831</v>
      </c>
      <c r="D42" s="71">
        <v>487.173</v>
      </c>
    </row>
    <row r="43" spans="1:4" x14ac:dyDescent="0.25">
      <c r="A43" s="63">
        <v>42065</v>
      </c>
      <c r="B43" s="70">
        <v>29459.14</v>
      </c>
      <c r="C43" s="70">
        <v>2411.9992926841001</v>
      </c>
      <c r="D43" s="70">
        <v>496.69</v>
      </c>
    </row>
    <row r="44" spans="1:4" x14ac:dyDescent="0.25">
      <c r="A44" s="60">
        <v>42066</v>
      </c>
      <c r="B44" s="71">
        <v>29593.73</v>
      </c>
      <c r="C44" s="71">
        <v>2408.8391981609798</v>
      </c>
      <c r="D44" s="71">
        <v>500.45600000000002</v>
      </c>
    </row>
    <row r="45" spans="1:4" x14ac:dyDescent="0.25">
      <c r="A45" s="63">
        <v>42067</v>
      </c>
      <c r="B45" s="70">
        <v>29380.73</v>
      </c>
      <c r="C45" s="70">
        <v>2401.41816837333</v>
      </c>
      <c r="D45" s="70">
        <v>494.721</v>
      </c>
    </row>
    <row r="46" spans="1:4" x14ac:dyDescent="0.25">
      <c r="A46" s="60">
        <v>42068</v>
      </c>
      <c r="B46" s="71">
        <v>29448.95</v>
      </c>
      <c r="C46" s="71">
        <v>2411.1106467117902</v>
      </c>
      <c r="D46" s="71">
        <v>494.84100000000001</v>
      </c>
    </row>
    <row r="47" spans="1:4" x14ac:dyDescent="0.25">
      <c r="A47" s="63">
        <v>42072</v>
      </c>
      <c r="B47" s="70">
        <v>28844.78</v>
      </c>
      <c r="C47" s="70">
        <v>2356.5730544794001</v>
      </c>
      <c r="D47" s="70">
        <v>485.45400000000001</v>
      </c>
    </row>
    <row r="48" spans="1:4" x14ac:dyDescent="0.25">
      <c r="A48" s="60">
        <v>42073</v>
      </c>
      <c r="B48" s="71">
        <v>28709.87</v>
      </c>
      <c r="C48" s="71">
        <v>2348.80640442394</v>
      </c>
      <c r="D48" s="71">
        <v>485.12</v>
      </c>
    </row>
    <row r="49" spans="1:4" x14ac:dyDescent="0.25">
      <c r="A49" s="63">
        <v>42074</v>
      </c>
      <c r="B49" s="70">
        <v>28659.17</v>
      </c>
      <c r="C49" s="70">
        <v>2320.4131367852501</v>
      </c>
      <c r="D49" s="70">
        <v>484.11</v>
      </c>
    </row>
    <row r="50" spans="1:4" x14ac:dyDescent="0.25">
      <c r="A50" s="60">
        <v>42075</v>
      </c>
      <c r="B50" s="71">
        <v>28930.41</v>
      </c>
      <c r="C50" s="71">
        <v>2314.8616715160701</v>
      </c>
      <c r="D50" s="71">
        <v>489.87299999999999</v>
      </c>
    </row>
    <row r="51" spans="1:4" x14ac:dyDescent="0.25">
      <c r="A51" s="63">
        <v>42076</v>
      </c>
      <c r="B51" s="70">
        <v>28503.3</v>
      </c>
      <c r="C51" s="70">
        <v>2338.7969199607801</v>
      </c>
      <c r="D51" s="70">
        <v>482.57100000000003</v>
      </c>
    </row>
    <row r="52" spans="1:4" x14ac:dyDescent="0.25">
      <c r="A52" s="60">
        <v>42079</v>
      </c>
      <c r="B52" s="71">
        <v>28437.71</v>
      </c>
      <c r="C52" s="71">
        <v>2323.6651823749698</v>
      </c>
      <c r="D52" s="71">
        <v>482.37599999999998</v>
      </c>
    </row>
    <row r="53" spans="1:4" x14ac:dyDescent="0.25">
      <c r="A53" s="63">
        <v>42080</v>
      </c>
      <c r="B53" s="70">
        <v>28736.38</v>
      </c>
      <c r="C53" s="70">
        <v>2320.3687687880802</v>
      </c>
      <c r="D53" s="70">
        <v>486.63799999999998</v>
      </c>
    </row>
    <row r="54" spans="1:4" x14ac:dyDescent="0.25">
      <c r="A54" s="60">
        <v>42081</v>
      </c>
      <c r="B54" s="71">
        <v>28622.12</v>
      </c>
      <c r="C54" s="71">
        <v>2311.2090279229001</v>
      </c>
      <c r="D54" s="71">
        <v>487.05500000000001</v>
      </c>
    </row>
    <row r="55" spans="1:4" x14ac:dyDescent="0.25">
      <c r="A55" s="63">
        <v>42082</v>
      </c>
      <c r="B55" s="70">
        <v>28469.67</v>
      </c>
      <c r="C55" s="70">
        <v>2342.6652949025001</v>
      </c>
      <c r="D55" s="70">
        <v>482.21800000000002</v>
      </c>
    </row>
    <row r="56" spans="1:4" x14ac:dyDescent="0.25">
      <c r="A56" s="60">
        <v>42083</v>
      </c>
      <c r="B56" s="71">
        <v>28261.08</v>
      </c>
      <c r="C56" s="71">
        <v>2368.7105952706302</v>
      </c>
      <c r="D56" s="71">
        <v>476.63</v>
      </c>
    </row>
    <row r="57" spans="1:4" x14ac:dyDescent="0.25">
      <c r="A57" s="63">
        <v>42086</v>
      </c>
      <c r="B57" s="70">
        <v>28192.02</v>
      </c>
      <c r="C57" s="70">
        <v>2371.6038387962799</v>
      </c>
      <c r="D57" s="70">
        <v>472.95699999999999</v>
      </c>
    </row>
    <row r="58" spans="1:4" x14ac:dyDescent="0.25">
      <c r="A58" s="60">
        <v>42087</v>
      </c>
      <c r="B58" s="71">
        <v>28161.72</v>
      </c>
      <c r="C58" s="71">
        <v>2390.91066921729</v>
      </c>
      <c r="D58" s="71">
        <v>472.54399999999998</v>
      </c>
    </row>
    <row r="59" spans="1:4" x14ac:dyDescent="0.25">
      <c r="A59" s="63">
        <v>42088</v>
      </c>
      <c r="B59" s="70">
        <v>28111.83</v>
      </c>
      <c r="C59" s="70">
        <v>2400.4639349269401</v>
      </c>
      <c r="D59" s="70">
        <v>471.05</v>
      </c>
    </row>
    <row r="60" spans="1:4" x14ac:dyDescent="0.25">
      <c r="A60" s="60">
        <v>42089</v>
      </c>
      <c r="B60" s="71">
        <v>27457.58</v>
      </c>
      <c r="C60" s="71">
        <v>2432.7197903772899</v>
      </c>
      <c r="D60" s="71">
        <v>463.13299999999998</v>
      </c>
    </row>
    <row r="61" spans="1:4" x14ac:dyDescent="0.25">
      <c r="A61" s="63">
        <v>42090</v>
      </c>
      <c r="B61" s="70">
        <v>27458.639999999999</v>
      </c>
      <c r="C61" s="70">
        <v>2406.5124503673201</v>
      </c>
      <c r="D61" s="70">
        <v>466.37900000000002</v>
      </c>
    </row>
    <row r="62" spans="1:4" x14ac:dyDescent="0.25">
      <c r="A62" s="60">
        <v>42093</v>
      </c>
      <c r="B62" s="71">
        <v>27975.86</v>
      </c>
      <c r="C62" s="71">
        <v>2382.4649959007802</v>
      </c>
      <c r="D62" s="71">
        <v>475.637</v>
      </c>
    </row>
    <row r="63" spans="1:4" x14ac:dyDescent="0.25">
      <c r="A63" s="63">
        <v>42094</v>
      </c>
      <c r="B63" s="70">
        <v>27957.49</v>
      </c>
      <c r="C63" s="70">
        <v>2377.8886620476801</v>
      </c>
      <c r="D63" s="70">
        <v>477.137</v>
      </c>
    </row>
    <row r="64" spans="1:4" x14ac:dyDescent="0.25">
      <c r="A64" s="60">
        <v>42095</v>
      </c>
      <c r="B64" s="71">
        <v>28260.14</v>
      </c>
      <c r="C64" s="71">
        <v>2397.9638947385301</v>
      </c>
      <c r="D64" s="71">
        <v>481.93700000000001</v>
      </c>
    </row>
    <row r="65" spans="1:4" x14ac:dyDescent="0.25">
      <c r="A65" s="63">
        <v>42100</v>
      </c>
      <c r="B65" s="70">
        <v>28504.46</v>
      </c>
      <c r="C65" s="70">
        <v>2400.9690227787901</v>
      </c>
      <c r="D65" s="70">
        <v>485.221</v>
      </c>
    </row>
    <row r="66" spans="1:4" x14ac:dyDescent="0.25">
      <c r="A66" s="60">
        <v>42101</v>
      </c>
      <c r="B66" s="71">
        <v>28516.59</v>
      </c>
      <c r="C66" s="71">
        <v>2423.96611313839</v>
      </c>
      <c r="D66" s="71">
        <v>485.755</v>
      </c>
    </row>
    <row r="67" spans="1:4" x14ac:dyDescent="0.25">
      <c r="A67" s="63">
        <v>42102</v>
      </c>
      <c r="B67" s="70">
        <v>28707.75</v>
      </c>
      <c r="C67" s="70">
        <v>2416.11072708859</v>
      </c>
      <c r="D67" s="70">
        <v>489.36</v>
      </c>
    </row>
    <row r="68" spans="1:4" x14ac:dyDescent="0.25">
      <c r="A68" s="60">
        <v>42103</v>
      </c>
      <c r="B68" s="71">
        <v>28885.21</v>
      </c>
      <c r="C68" s="71">
        <v>2391.6665327053202</v>
      </c>
      <c r="D68" s="71">
        <v>491.65300000000002</v>
      </c>
    </row>
    <row r="69" spans="1:4" x14ac:dyDescent="0.25">
      <c r="A69" s="63">
        <v>42104</v>
      </c>
      <c r="B69" s="70">
        <v>28879.38</v>
      </c>
      <c r="C69" s="70">
        <v>2415.6393974954599</v>
      </c>
      <c r="D69" s="70">
        <v>494.13099999999997</v>
      </c>
    </row>
    <row r="70" spans="1:4" x14ac:dyDescent="0.25">
      <c r="A70" s="60">
        <v>42107</v>
      </c>
      <c r="B70" s="71">
        <v>29044.44</v>
      </c>
      <c r="C70" s="71">
        <v>2405.60162039642</v>
      </c>
      <c r="D70" s="71">
        <v>497.59300000000002</v>
      </c>
    </row>
    <row r="71" spans="1:4" x14ac:dyDescent="0.25">
      <c r="A71" s="63">
        <v>42109</v>
      </c>
      <c r="B71" s="70">
        <v>28799.69</v>
      </c>
      <c r="C71" s="70">
        <v>2391.3344157409902</v>
      </c>
      <c r="D71" s="70">
        <v>495.63600000000002</v>
      </c>
    </row>
    <row r="72" spans="1:4" x14ac:dyDescent="0.25">
      <c r="A72" s="60">
        <v>42110</v>
      </c>
      <c r="B72" s="71">
        <v>28666.04</v>
      </c>
      <c r="C72" s="71">
        <v>2413.0638031089802</v>
      </c>
      <c r="D72" s="71">
        <v>494.63799999999998</v>
      </c>
    </row>
    <row r="73" spans="1:4" x14ac:dyDescent="0.25">
      <c r="A73" s="63">
        <v>42111</v>
      </c>
      <c r="B73" s="70">
        <v>28442.1</v>
      </c>
      <c r="C73" s="70">
        <v>2418.6162328998298</v>
      </c>
      <c r="D73" s="70">
        <v>488.19400000000002</v>
      </c>
    </row>
    <row r="74" spans="1:4" x14ac:dyDescent="0.25">
      <c r="A74" s="60">
        <v>42114</v>
      </c>
      <c r="B74" s="71">
        <v>27886.21</v>
      </c>
      <c r="C74" s="71">
        <v>2425.9250566656501</v>
      </c>
      <c r="D74" s="71">
        <v>480.69900000000001</v>
      </c>
    </row>
    <row r="75" spans="1:4" x14ac:dyDescent="0.25">
      <c r="A75" s="63">
        <v>42115</v>
      </c>
      <c r="B75" s="70">
        <v>27676.04</v>
      </c>
      <c r="C75" s="70">
        <v>2417.63145626698</v>
      </c>
      <c r="D75" s="70">
        <v>479.65</v>
      </c>
    </row>
    <row r="76" spans="1:4" x14ac:dyDescent="0.25">
      <c r="A76" s="60">
        <v>42116</v>
      </c>
      <c r="B76" s="71">
        <v>27890.13</v>
      </c>
      <c r="C76" s="71">
        <v>2407.1152764158401</v>
      </c>
      <c r="D76" s="71">
        <v>480.18799999999999</v>
      </c>
    </row>
    <row r="77" spans="1:4" x14ac:dyDescent="0.25">
      <c r="A77" s="63">
        <v>42117</v>
      </c>
      <c r="B77" s="70">
        <v>27735.02</v>
      </c>
      <c r="C77" s="70">
        <v>2410.65217740769</v>
      </c>
      <c r="D77" s="70">
        <v>477.94200000000001</v>
      </c>
    </row>
    <row r="78" spans="1:4" x14ac:dyDescent="0.25">
      <c r="A78" s="60">
        <v>42118</v>
      </c>
      <c r="B78" s="71">
        <v>27437.94</v>
      </c>
      <c r="C78" s="71">
        <v>2421.69370006591</v>
      </c>
      <c r="D78" s="71">
        <v>469.673</v>
      </c>
    </row>
    <row r="79" spans="1:4" x14ac:dyDescent="0.25">
      <c r="A79" s="63">
        <v>42121</v>
      </c>
      <c r="B79" s="70">
        <v>27176.99</v>
      </c>
      <c r="C79" s="70">
        <v>2440.5716398476102</v>
      </c>
      <c r="D79" s="70">
        <v>462.26799999999997</v>
      </c>
    </row>
    <row r="80" spans="1:4" x14ac:dyDescent="0.25">
      <c r="A80" s="60">
        <v>42122</v>
      </c>
      <c r="B80" s="71">
        <v>27396.38</v>
      </c>
      <c r="C80" s="71">
        <v>2450.9852588936901</v>
      </c>
      <c r="D80" s="71">
        <v>471.26</v>
      </c>
    </row>
    <row r="81" spans="1:4" x14ac:dyDescent="0.25">
      <c r="A81" s="63">
        <v>42123</v>
      </c>
      <c r="B81" s="70">
        <v>27225.93</v>
      </c>
      <c r="C81" s="70">
        <v>2464.5666886363301</v>
      </c>
      <c r="D81" s="70">
        <v>469.47</v>
      </c>
    </row>
    <row r="82" spans="1:4" x14ac:dyDescent="0.25">
      <c r="A82" s="60">
        <v>42124</v>
      </c>
      <c r="B82" s="71">
        <v>27011.31</v>
      </c>
      <c r="C82" s="71">
        <v>2414.0225376565299</v>
      </c>
      <c r="D82" s="71">
        <v>467.71899999999999</v>
      </c>
    </row>
    <row r="83" spans="1:4" x14ac:dyDescent="0.25">
      <c r="A83" s="63">
        <v>42128</v>
      </c>
      <c r="B83" s="70">
        <v>27490.59</v>
      </c>
      <c r="C83" s="70">
        <v>2401.8930345459498</v>
      </c>
      <c r="D83" s="70">
        <v>474.66800000000001</v>
      </c>
    </row>
    <row r="84" spans="1:4" x14ac:dyDescent="0.25">
      <c r="A84" s="60">
        <v>42129</v>
      </c>
      <c r="B84" s="71">
        <v>27440.14</v>
      </c>
      <c r="C84" s="71">
        <v>2438.7380841384402</v>
      </c>
      <c r="D84" s="71">
        <v>473.36</v>
      </c>
    </row>
    <row r="85" spans="1:4" x14ac:dyDescent="0.25">
      <c r="A85" s="63">
        <v>42130</v>
      </c>
      <c r="B85" s="70">
        <v>26717.37</v>
      </c>
      <c r="C85" s="70">
        <v>2443.8095391193901</v>
      </c>
      <c r="D85" s="70">
        <v>458.28399999999999</v>
      </c>
    </row>
    <row r="86" spans="1:4" x14ac:dyDescent="0.25">
      <c r="A86" s="60">
        <v>42131</v>
      </c>
      <c r="B86" s="71">
        <v>26599.11</v>
      </c>
      <c r="C86" s="71">
        <v>2446.8796116192698</v>
      </c>
      <c r="D86" s="71">
        <v>452.48099999999999</v>
      </c>
    </row>
    <row r="87" spans="1:4" x14ac:dyDescent="0.25">
      <c r="A87" s="63">
        <v>42132</v>
      </c>
      <c r="B87" s="70">
        <v>27105.39</v>
      </c>
      <c r="C87" s="70">
        <v>2429.6728663976701</v>
      </c>
      <c r="D87" s="70">
        <v>459.18</v>
      </c>
    </row>
    <row r="88" spans="1:4" x14ac:dyDescent="0.25">
      <c r="A88" s="60">
        <v>42135</v>
      </c>
      <c r="B88" s="71">
        <v>27507.3</v>
      </c>
      <c r="C88" s="71">
        <v>2445.2588936936399</v>
      </c>
      <c r="D88" s="71">
        <v>469.66899999999998</v>
      </c>
    </row>
    <row r="89" spans="1:4" x14ac:dyDescent="0.25">
      <c r="A89" s="63">
        <v>42136</v>
      </c>
      <c r="B89" s="70">
        <v>26877.48</v>
      </c>
      <c r="C89" s="70">
        <v>2462.7180220875498</v>
      </c>
      <c r="D89" s="70">
        <v>456.61799999999999</v>
      </c>
    </row>
    <row r="90" spans="1:4" x14ac:dyDescent="0.25">
      <c r="A90" s="60">
        <v>42137</v>
      </c>
      <c r="B90" s="71">
        <v>27251.1</v>
      </c>
      <c r="C90" s="71">
        <v>2488.6790875624902</v>
      </c>
      <c r="D90" s="71">
        <v>462.46199999999999</v>
      </c>
    </row>
    <row r="91" spans="1:4" x14ac:dyDescent="0.25">
      <c r="A91" s="63">
        <v>42138</v>
      </c>
      <c r="B91" s="70">
        <v>27206.06</v>
      </c>
      <c r="C91" s="70">
        <v>2495.9618692430099</v>
      </c>
      <c r="D91" s="70">
        <v>465.36900000000003</v>
      </c>
    </row>
    <row r="92" spans="1:4" x14ac:dyDescent="0.25">
      <c r="A92" s="60">
        <v>42139</v>
      </c>
      <c r="B92" s="71">
        <v>27324</v>
      </c>
      <c r="C92" s="71">
        <v>2486.1652225633802</v>
      </c>
      <c r="D92" s="71">
        <v>467.51</v>
      </c>
    </row>
    <row r="93" spans="1:4" x14ac:dyDescent="0.25">
      <c r="A93" s="63">
        <v>42142</v>
      </c>
      <c r="B93" s="70">
        <v>27687.3</v>
      </c>
      <c r="C93" s="70">
        <v>2504.7772758692799</v>
      </c>
      <c r="D93" s="70">
        <v>472.50200000000001</v>
      </c>
    </row>
    <row r="94" spans="1:4" x14ac:dyDescent="0.25">
      <c r="A94" s="60">
        <v>42143</v>
      </c>
      <c r="B94" s="71">
        <v>27645.53</v>
      </c>
      <c r="C94" s="71">
        <v>2491.2640056585301</v>
      </c>
      <c r="D94" s="71">
        <v>472.47800000000001</v>
      </c>
    </row>
    <row r="95" spans="1:4" x14ac:dyDescent="0.25">
      <c r="A95" s="63">
        <v>42144</v>
      </c>
      <c r="B95" s="70">
        <v>27837.21</v>
      </c>
      <c r="C95" s="70">
        <v>2478.8329287700699</v>
      </c>
      <c r="D95" s="70">
        <v>474.89</v>
      </c>
    </row>
    <row r="96" spans="1:4" x14ac:dyDescent="0.25">
      <c r="A96" s="60">
        <v>42145</v>
      </c>
      <c r="B96" s="71">
        <v>27809.35</v>
      </c>
      <c r="C96" s="71">
        <v>2460.8523156557899</v>
      </c>
      <c r="D96" s="71">
        <v>473.399</v>
      </c>
    </row>
    <row r="97" spans="1:4" x14ac:dyDescent="0.25">
      <c r="A97" s="63">
        <v>42146</v>
      </c>
      <c r="B97" s="70">
        <v>27957.5</v>
      </c>
      <c r="C97" s="70">
        <v>2457.09421769254</v>
      </c>
      <c r="D97" s="70">
        <v>472.988</v>
      </c>
    </row>
    <row r="98" spans="1:4" x14ac:dyDescent="0.25">
      <c r="A98" s="60">
        <v>42149</v>
      </c>
      <c r="B98" s="71">
        <v>27643.88</v>
      </c>
      <c r="C98" s="71">
        <v>2457.09421769254</v>
      </c>
      <c r="D98" s="71">
        <v>469.37200000000001</v>
      </c>
    </row>
    <row r="99" spans="1:4" x14ac:dyDescent="0.25">
      <c r="A99" s="63">
        <v>42150</v>
      </c>
      <c r="B99" s="70">
        <v>27531.41</v>
      </c>
      <c r="C99" s="70">
        <v>2435.70016236115</v>
      </c>
      <c r="D99" s="70">
        <v>468.399</v>
      </c>
    </row>
    <row r="100" spans="1:4" x14ac:dyDescent="0.25">
      <c r="A100" s="60">
        <v>42151</v>
      </c>
      <c r="B100" s="71">
        <v>27564.66</v>
      </c>
      <c r="C100" s="71">
        <v>2437.55879563393</v>
      </c>
      <c r="D100" s="71">
        <v>469.12200000000001</v>
      </c>
    </row>
    <row r="101" spans="1:4" x14ac:dyDescent="0.25">
      <c r="A101" s="63">
        <v>42152</v>
      </c>
      <c r="B101" s="70">
        <v>27506.71</v>
      </c>
      <c r="C101" s="70">
        <v>2431.8340379699998</v>
      </c>
      <c r="D101" s="70">
        <v>469.06299999999999</v>
      </c>
    </row>
    <row r="102" spans="1:4" x14ac:dyDescent="0.25">
      <c r="A102" s="60">
        <v>42153</v>
      </c>
      <c r="B102" s="71">
        <v>27828.44</v>
      </c>
      <c r="C102" s="71">
        <v>2439.56692976675</v>
      </c>
      <c r="D102" s="71">
        <v>476.15699999999998</v>
      </c>
    </row>
    <row r="103" spans="1:4" x14ac:dyDescent="0.25">
      <c r="A103" s="63">
        <v>42156</v>
      </c>
      <c r="B103" s="70">
        <v>27848.99</v>
      </c>
      <c r="C103" s="70">
        <v>2453.5309531081698</v>
      </c>
      <c r="D103" s="70">
        <v>477.41899999999998</v>
      </c>
    </row>
    <row r="104" spans="1:4" x14ac:dyDescent="0.25">
      <c r="A104" s="60">
        <v>42157</v>
      </c>
      <c r="B104" s="71">
        <v>27188.38</v>
      </c>
      <c r="C104" s="71">
        <v>2441.7435336859198</v>
      </c>
      <c r="D104" s="71">
        <v>466.75</v>
      </c>
    </row>
    <row r="105" spans="1:4" x14ac:dyDescent="0.25">
      <c r="A105" s="63">
        <v>42158</v>
      </c>
      <c r="B105" s="70">
        <v>26837.200000000001</v>
      </c>
      <c r="C105" s="70">
        <v>2452.8075618499502</v>
      </c>
      <c r="D105" s="70">
        <v>460.74299999999999</v>
      </c>
    </row>
    <row r="106" spans="1:4" x14ac:dyDescent="0.25">
      <c r="A106" s="60">
        <v>42159</v>
      </c>
      <c r="B106" s="71">
        <v>26813.42</v>
      </c>
      <c r="C106" s="71">
        <v>2417.7767775330799</v>
      </c>
      <c r="D106" s="71">
        <v>461.92899999999997</v>
      </c>
    </row>
    <row r="107" spans="1:4" x14ac:dyDescent="0.25">
      <c r="A107" s="63">
        <v>42160</v>
      </c>
      <c r="B107" s="70">
        <v>26768.49</v>
      </c>
      <c r="C107" s="70">
        <v>2399.32290578231</v>
      </c>
      <c r="D107" s="70">
        <v>460.68700000000001</v>
      </c>
    </row>
    <row r="108" spans="1:4" x14ac:dyDescent="0.25">
      <c r="A108" s="60">
        <v>42163</v>
      </c>
      <c r="B108" s="71">
        <v>26523.09</v>
      </c>
      <c r="C108" s="71">
        <v>2415.7905058916199</v>
      </c>
      <c r="D108" s="71">
        <v>455.52</v>
      </c>
    </row>
    <row r="109" spans="1:4" x14ac:dyDescent="0.25">
      <c r="A109" s="63">
        <v>42164</v>
      </c>
      <c r="B109" s="70">
        <v>26481.25</v>
      </c>
      <c r="C109" s="70">
        <v>2422.04446444934</v>
      </c>
      <c r="D109" s="70">
        <v>455.43799999999999</v>
      </c>
    </row>
    <row r="110" spans="1:4" x14ac:dyDescent="0.25">
      <c r="A110" s="60">
        <v>42165</v>
      </c>
      <c r="B110" s="71">
        <v>26840.5</v>
      </c>
      <c r="C110" s="71">
        <v>2437.9542495217602</v>
      </c>
      <c r="D110" s="71">
        <v>460.92500000000001</v>
      </c>
    </row>
    <row r="111" spans="1:4" x14ac:dyDescent="0.25">
      <c r="A111" s="63">
        <v>42166</v>
      </c>
      <c r="B111" s="70">
        <v>26370.98</v>
      </c>
      <c r="C111" s="70">
        <v>2424.6329191248601</v>
      </c>
      <c r="D111" s="70">
        <v>452.108</v>
      </c>
    </row>
    <row r="112" spans="1:4" x14ac:dyDescent="0.25">
      <c r="A112" s="60">
        <v>42167</v>
      </c>
      <c r="B112" s="71">
        <v>26425.3</v>
      </c>
      <c r="C112" s="71">
        <v>2434.9513720320901</v>
      </c>
      <c r="D112" s="71">
        <v>453.37099999999998</v>
      </c>
    </row>
    <row r="113" spans="1:4" x14ac:dyDescent="0.25">
      <c r="A113" s="63">
        <v>42170</v>
      </c>
      <c r="B113" s="70">
        <v>26586.55</v>
      </c>
      <c r="C113" s="70">
        <v>2432.5063095793098</v>
      </c>
      <c r="D113" s="70">
        <v>453.75700000000001</v>
      </c>
    </row>
    <row r="114" spans="1:4" x14ac:dyDescent="0.25">
      <c r="A114" s="60">
        <v>42171</v>
      </c>
      <c r="B114" s="71">
        <v>26686.51</v>
      </c>
      <c r="C114" s="71">
        <v>2431.5945150867301</v>
      </c>
      <c r="D114" s="71">
        <v>456.601</v>
      </c>
    </row>
    <row r="115" spans="1:4" x14ac:dyDescent="0.25">
      <c r="A115" s="63">
        <v>42172</v>
      </c>
      <c r="B115" s="70">
        <v>26832.66</v>
      </c>
      <c r="C115" s="70">
        <v>2429.7625669136901</v>
      </c>
      <c r="D115" s="70">
        <v>458.79399999999998</v>
      </c>
    </row>
    <row r="116" spans="1:4" x14ac:dyDescent="0.25">
      <c r="A116" s="60">
        <v>42173</v>
      </c>
      <c r="B116" s="71">
        <v>27115.83</v>
      </c>
      <c r="C116" s="71">
        <v>2458.1288279454102</v>
      </c>
      <c r="D116" s="71">
        <v>463.62599999999998</v>
      </c>
    </row>
    <row r="117" spans="1:4" x14ac:dyDescent="0.25">
      <c r="A117" s="63">
        <v>42174</v>
      </c>
      <c r="B117" s="70">
        <v>27316.17</v>
      </c>
      <c r="C117" s="70">
        <v>2454.4700757149499</v>
      </c>
      <c r="D117" s="70">
        <v>466.19400000000002</v>
      </c>
    </row>
    <row r="118" spans="1:4" x14ac:dyDescent="0.25">
      <c r="A118" s="60">
        <v>42177</v>
      </c>
      <c r="B118" s="71">
        <v>27730.21</v>
      </c>
      <c r="C118" s="71">
        <v>2418.7882392656802</v>
      </c>
      <c r="D118" s="71">
        <v>473.798</v>
      </c>
    </row>
    <row r="119" spans="1:4" x14ac:dyDescent="0.25">
      <c r="A119" s="63">
        <v>42178</v>
      </c>
      <c r="B119" s="70">
        <v>27804.37</v>
      </c>
      <c r="C119" s="70">
        <v>2407.7316057678399</v>
      </c>
      <c r="D119" s="70">
        <v>476.66399999999999</v>
      </c>
    </row>
    <row r="120" spans="1:4" x14ac:dyDescent="0.25">
      <c r="A120" s="60">
        <v>42179</v>
      </c>
      <c r="B120" s="71">
        <v>27729.67</v>
      </c>
      <c r="C120" s="71">
        <v>2397.4485186554598</v>
      </c>
      <c r="D120" s="71">
        <v>473.76900000000001</v>
      </c>
    </row>
    <row r="121" spans="1:4" x14ac:dyDescent="0.25">
      <c r="A121" s="63">
        <v>42180</v>
      </c>
      <c r="B121" s="70">
        <v>27895.97</v>
      </c>
      <c r="C121" s="70">
        <v>2395.0774028646301</v>
      </c>
      <c r="D121" s="70">
        <v>475.72300000000001</v>
      </c>
    </row>
    <row r="122" spans="1:4" x14ac:dyDescent="0.25">
      <c r="A122" s="60">
        <v>42181</v>
      </c>
      <c r="B122" s="71">
        <v>27811.84</v>
      </c>
      <c r="C122" s="71">
        <v>2391.8639381420098</v>
      </c>
      <c r="D122" s="71">
        <v>474.78100000000001</v>
      </c>
    </row>
    <row r="123" spans="1:4" x14ac:dyDescent="0.25">
      <c r="A123" s="63">
        <v>42184</v>
      </c>
      <c r="B123" s="70">
        <v>27645.15</v>
      </c>
      <c r="C123" s="70">
        <v>2409.9654379732201</v>
      </c>
      <c r="D123" s="70">
        <v>469.46100000000001</v>
      </c>
    </row>
    <row r="124" spans="1:4" x14ac:dyDescent="0.25">
      <c r="A124" s="60">
        <v>42185</v>
      </c>
      <c r="B124" s="71">
        <v>27780.83</v>
      </c>
      <c r="C124" s="71">
        <v>2394.9150417155602</v>
      </c>
      <c r="D124" s="71">
        <v>472.57100000000003</v>
      </c>
    </row>
    <row r="125" spans="1:4" x14ac:dyDescent="0.25">
      <c r="A125" s="63">
        <v>42186</v>
      </c>
      <c r="B125" s="70">
        <v>28020.87</v>
      </c>
      <c r="C125" s="70">
        <v>2387.7653640265598</v>
      </c>
      <c r="D125" s="70">
        <v>479.25400000000002</v>
      </c>
    </row>
    <row r="126" spans="1:4" x14ac:dyDescent="0.25">
      <c r="A126" s="60">
        <v>42187</v>
      </c>
      <c r="B126" s="71">
        <v>27945.8</v>
      </c>
      <c r="C126" s="71">
        <v>2373.6167955374799</v>
      </c>
      <c r="D126" s="71">
        <v>479.02800000000002</v>
      </c>
    </row>
    <row r="127" spans="1:4" x14ac:dyDescent="0.25">
      <c r="A127" s="63">
        <v>42188</v>
      </c>
      <c r="B127" s="70">
        <v>28092.79</v>
      </c>
      <c r="C127" s="70">
        <v>2382.22225794525</v>
      </c>
      <c r="D127" s="70">
        <v>480.30700000000002</v>
      </c>
    </row>
    <row r="128" spans="1:4" x14ac:dyDescent="0.25">
      <c r="A128" s="60">
        <v>42191</v>
      </c>
      <c r="B128" s="71">
        <v>28208.76</v>
      </c>
      <c r="C128" s="71">
        <v>2371.1109682190099</v>
      </c>
      <c r="D128" s="71">
        <v>483.39299999999997</v>
      </c>
    </row>
    <row r="129" spans="1:4" x14ac:dyDescent="0.25">
      <c r="A129" s="63">
        <v>42192</v>
      </c>
      <c r="B129" s="70">
        <v>28171.69</v>
      </c>
      <c r="C129" s="70">
        <v>2361.1908627646399</v>
      </c>
      <c r="D129" s="70">
        <v>483.42399999999998</v>
      </c>
    </row>
    <row r="130" spans="1:4" x14ac:dyDescent="0.25">
      <c r="A130" s="60">
        <v>42193</v>
      </c>
      <c r="B130" s="71">
        <v>27687.72</v>
      </c>
      <c r="C130" s="71">
        <v>2364.49692156831</v>
      </c>
      <c r="D130" s="71">
        <v>475.30799999999999</v>
      </c>
    </row>
    <row r="131" spans="1:4" x14ac:dyDescent="0.25">
      <c r="A131" s="63">
        <v>42194</v>
      </c>
      <c r="B131" s="70">
        <v>27573.66</v>
      </c>
      <c r="C131" s="70">
        <v>2370.7113347372501</v>
      </c>
      <c r="D131" s="70">
        <v>473.839</v>
      </c>
    </row>
    <row r="132" spans="1:4" x14ac:dyDescent="0.25">
      <c r="A132" s="60">
        <v>42195</v>
      </c>
      <c r="B132" s="71">
        <v>27661.4</v>
      </c>
      <c r="C132" s="71">
        <v>2360.33372450046</v>
      </c>
      <c r="D132" s="71">
        <v>476.839</v>
      </c>
    </row>
    <row r="133" spans="1:4" x14ac:dyDescent="0.25">
      <c r="A133" s="63">
        <v>42198</v>
      </c>
      <c r="B133" s="70">
        <v>27961.19</v>
      </c>
      <c r="C133" s="70">
        <v>2353.66148504188</v>
      </c>
      <c r="D133" s="70">
        <v>482.47199999999998</v>
      </c>
    </row>
    <row r="134" spans="1:4" x14ac:dyDescent="0.25">
      <c r="A134" s="60">
        <v>42199</v>
      </c>
      <c r="B134" s="71">
        <v>27932.9</v>
      </c>
      <c r="C134" s="71">
        <v>2355.64679216165</v>
      </c>
      <c r="D134" s="71">
        <v>481.70100000000002</v>
      </c>
    </row>
    <row r="135" spans="1:4" x14ac:dyDescent="0.25">
      <c r="A135" s="63">
        <v>42200</v>
      </c>
      <c r="B135" s="70">
        <v>28198.29</v>
      </c>
      <c r="C135" s="70">
        <v>2341.9338659636401</v>
      </c>
      <c r="D135" s="70">
        <v>484.19</v>
      </c>
    </row>
    <row r="136" spans="1:4" x14ac:dyDescent="0.25">
      <c r="A136" s="60">
        <v>42201</v>
      </c>
      <c r="B136" s="71">
        <v>28446.12</v>
      </c>
      <c r="C136" s="71">
        <v>2334.2765283649801</v>
      </c>
      <c r="D136" s="71">
        <v>488.53699999999998</v>
      </c>
    </row>
    <row r="137" spans="1:4" x14ac:dyDescent="0.25">
      <c r="A137" s="63">
        <v>42202</v>
      </c>
      <c r="B137" s="70">
        <v>28463.31</v>
      </c>
      <c r="C137" s="70">
        <v>2311.47877248541</v>
      </c>
      <c r="D137" s="70">
        <v>489.9</v>
      </c>
    </row>
    <row r="138" spans="1:4" x14ac:dyDescent="0.25">
      <c r="A138" s="60">
        <v>42205</v>
      </c>
      <c r="B138" s="71">
        <v>28420.12</v>
      </c>
      <c r="C138" s="71">
        <v>2259.71482309065</v>
      </c>
      <c r="D138" s="71">
        <v>490.05099999999999</v>
      </c>
    </row>
    <row r="139" spans="1:4" x14ac:dyDescent="0.25">
      <c r="A139" s="63">
        <v>42206</v>
      </c>
      <c r="B139" s="70">
        <v>28182.14</v>
      </c>
      <c r="C139" s="70">
        <v>2259.7627276673002</v>
      </c>
      <c r="D139" s="70">
        <v>488.55099999999999</v>
      </c>
    </row>
    <row r="140" spans="1:4" x14ac:dyDescent="0.25">
      <c r="A140" s="60">
        <v>42207</v>
      </c>
      <c r="B140" s="71">
        <v>28504.93</v>
      </c>
      <c r="C140" s="71">
        <v>2228.1135563521798</v>
      </c>
      <c r="D140" s="71">
        <v>493.43299999999999</v>
      </c>
    </row>
    <row r="141" spans="1:4" x14ac:dyDescent="0.25">
      <c r="A141" s="63">
        <v>42208</v>
      </c>
      <c r="B141" s="70">
        <v>28370.84</v>
      </c>
      <c r="C141" s="70">
        <v>2252.3310881412099</v>
      </c>
      <c r="D141" s="70">
        <v>492.34399999999999</v>
      </c>
    </row>
    <row r="142" spans="1:4" x14ac:dyDescent="0.25">
      <c r="A142" s="60">
        <v>42209</v>
      </c>
      <c r="B142" s="71">
        <v>28112.31</v>
      </c>
      <c r="C142" s="71">
        <v>2227.1528927612699</v>
      </c>
      <c r="D142" s="71">
        <v>486.13299999999998</v>
      </c>
    </row>
    <row r="143" spans="1:4" x14ac:dyDescent="0.25">
      <c r="A143" s="63">
        <v>42212</v>
      </c>
      <c r="B143" s="70">
        <v>27561.38</v>
      </c>
      <c r="C143" s="70">
        <v>2271.3717105792002</v>
      </c>
      <c r="D143" s="70">
        <v>476.99</v>
      </c>
    </row>
    <row r="144" spans="1:4" x14ac:dyDescent="0.25">
      <c r="A144" s="60">
        <v>42213</v>
      </c>
      <c r="B144" s="71">
        <v>27459.23</v>
      </c>
      <c r="C144" s="71">
        <v>2247.7007410741599</v>
      </c>
      <c r="D144" s="71">
        <v>475.03</v>
      </c>
    </row>
    <row r="145" spans="1:4" x14ac:dyDescent="0.25">
      <c r="A145" s="63">
        <v>42214</v>
      </c>
      <c r="B145" s="70">
        <v>27563.43</v>
      </c>
      <c r="C145" s="70">
        <v>2237.3199157651102</v>
      </c>
      <c r="D145" s="70">
        <v>478.04899999999998</v>
      </c>
    </row>
    <row r="146" spans="1:4" x14ac:dyDescent="0.25">
      <c r="A146" s="60">
        <v>42215</v>
      </c>
      <c r="B146" s="71">
        <v>27705.35</v>
      </c>
      <c r="C146" s="71">
        <v>2241.36158310158</v>
      </c>
      <c r="D146" s="71">
        <v>481.07499999999999</v>
      </c>
    </row>
    <row r="147" spans="1:4" x14ac:dyDescent="0.25">
      <c r="A147" s="63">
        <v>42216</v>
      </c>
      <c r="B147" s="70">
        <v>28114.560000000001</v>
      </c>
      <c r="C147" s="70">
        <v>2259.3418747086298</v>
      </c>
      <c r="D147" s="70">
        <v>488.68</v>
      </c>
    </row>
    <row r="148" spans="1:4" x14ac:dyDescent="0.25">
      <c r="A148" s="60">
        <v>42219</v>
      </c>
      <c r="B148" s="71">
        <v>28187.06</v>
      </c>
      <c r="C148" s="71">
        <v>2248.3974472326299</v>
      </c>
      <c r="D148" s="71">
        <v>494.21499999999997</v>
      </c>
    </row>
    <row r="149" spans="1:4" x14ac:dyDescent="0.25">
      <c r="A149" s="63">
        <v>42220</v>
      </c>
      <c r="B149" s="70">
        <v>28071.93</v>
      </c>
      <c r="C149" s="70">
        <v>2233.8871831144402</v>
      </c>
      <c r="D149" s="70">
        <v>496.702</v>
      </c>
    </row>
    <row r="150" spans="1:4" x14ac:dyDescent="0.25">
      <c r="A150" s="60">
        <v>42221</v>
      </c>
      <c r="B150" s="71">
        <v>28223.08</v>
      </c>
      <c r="C150" s="71">
        <v>2223.4443069108002</v>
      </c>
      <c r="D150" s="71">
        <v>498.697</v>
      </c>
    </row>
    <row r="151" spans="1:4" x14ac:dyDescent="0.25">
      <c r="A151" s="63">
        <v>42222</v>
      </c>
      <c r="B151" s="70">
        <v>28298.13</v>
      </c>
      <c r="C151" s="70">
        <v>2231.91762984873</v>
      </c>
      <c r="D151" s="70">
        <v>500.54300000000001</v>
      </c>
    </row>
    <row r="152" spans="1:4" x14ac:dyDescent="0.25">
      <c r="A152" s="60">
        <v>42223</v>
      </c>
      <c r="B152" s="71">
        <v>28236.39</v>
      </c>
      <c r="C152" s="71">
        <v>2240.8497435979898</v>
      </c>
      <c r="D152" s="71">
        <v>498.88400000000001</v>
      </c>
    </row>
    <row r="153" spans="1:4" x14ac:dyDescent="0.25">
      <c r="A153" s="63">
        <v>42226</v>
      </c>
      <c r="B153" s="70">
        <v>28101.72</v>
      </c>
      <c r="C153" s="70">
        <v>2248.4170591734101</v>
      </c>
      <c r="D153" s="70">
        <v>497.27699999999999</v>
      </c>
    </row>
    <row r="154" spans="1:4" x14ac:dyDescent="0.25">
      <c r="A154" s="60">
        <v>42227</v>
      </c>
      <c r="B154" s="71">
        <v>27866.09</v>
      </c>
      <c r="C154" s="71">
        <v>2293.1422508720898</v>
      </c>
      <c r="D154" s="71">
        <v>490.42599999999999</v>
      </c>
    </row>
    <row r="155" spans="1:4" x14ac:dyDescent="0.25">
      <c r="A155" s="63">
        <v>42228</v>
      </c>
      <c r="B155" s="70">
        <v>27512.26</v>
      </c>
      <c r="C155" s="70">
        <v>2335.23397688363</v>
      </c>
      <c r="D155" s="70">
        <v>479.80799999999999</v>
      </c>
    </row>
    <row r="156" spans="1:4" x14ac:dyDescent="0.25">
      <c r="A156" s="60">
        <v>42229</v>
      </c>
      <c r="B156" s="71">
        <v>27549.53</v>
      </c>
      <c r="C156" s="71">
        <v>2345.99193016863</v>
      </c>
      <c r="D156" s="71">
        <v>479.27199999999999</v>
      </c>
    </row>
    <row r="157" spans="1:4" x14ac:dyDescent="0.25">
      <c r="A157" s="63">
        <v>42230</v>
      </c>
      <c r="B157" s="70">
        <v>28067.31</v>
      </c>
      <c r="C157" s="70">
        <v>2337.9941164177699</v>
      </c>
      <c r="D157" s="70">
        <v>489.75099999999998</v>
      </c>
    </row>
    <row r="158" spans="1:4" x14ac:dyDescent="0.25">
      <c r="A158" s="60">
        <v>42233</v>
      </c>
      <c r="B158" s="71">
        <v>27878.27</v>
      </c>
      <c r="C158" s="71">
        <v>2352.71914736284</v>
      </c>
      <c r="D158" s="71">
        <v>493.74400000000003</v>
      </c>
    </row>
    <row r="159" spans="1:4" x14ac:dyDescent="0.25">
      <c r="A159" s="63">
        <v>42234</v>
      </c>
      <c r="B159" s="70">
        <v>27831.54</v>
      </c>
      <c r="C159" s="70">
        <v>2337.3234523445899</v>
      </c>
      <c r="D159" s="70">
        <v>496.81299999999999</v>
      </c>
    </row>
    <row r="160" spans="1:4" x14ac:dyDescent="0.25">
      <c r="A160" s="60">
        <v>42235</v>
      </c>
      <c r="B160" s="71">
        <v>27931.64</v>
      </c>
      <c r="C160" s="71">
        <v>2360.8616393653501</v>
      </c>
      <c r="D160" s="71">
        <v>497.11900000000003</v>
      </c>
    </row>
    <row r="161" spans="1:4" x14ac:dyDescent="0.25">
      <c r="A161" s="63">
        <v>42236</v>
      </c>
      <c r="B161" s="70">
        <v>27607.82</v>
      </c>
      <c r="C161" s="70">
        <v>2416.0608934685802</v>
      </c>
      <c r="D161" s="70">
        <v>486.447</v>
      </c>
    </row>
    <row r="162" spans="1:4" x14ac:dyDescent="0.25">
      <c r="A162" s="60">
        <v>42237</v>
      </c>
      <c r="B162" s="71">
        <v>27366.07</v>
      </c>
      <c r="C162" s="71">
        <v>2461.9521918755099</v>
      </c>
      <c r="D162" s="71">
        <v>482.14299999999997</v>
      </c>
    </row>
    <row r="163" spans="1:4" x14ac:dyDescent="0.25">
      <c r="A163" s="63">
        <v>42240</v>
      </c>
      <c r="B163" s="70">
        <v>25741.56</v>
      </c>
      <c r="C163" s="70">
        <v>2512.19316154131</v>
      </c>
      <c r="D163" s="70">
        <v>445.07100000000003</v>
      </c>
    </row>
    <row r="164" spans="1:4" x14ac:dyDescent="0.25">
      <c r="A164" s="60">
        <v>42241</v>
      </c>
      <c r="B164" s="71">
        <v>26032.38</v>
      </c>
      <c r="C164" s="71">
        <v>2417.64688861382</v>
      </c>
      <c r="D164" s="71">
        <v>451.69</v>
      </c>
    </row>
    <row r="165" spans="1:4" x14ac:dyDescent="0.25">
      <c r="A165" s="63">
        <v>42242</v>
      </c>
      <c r="B165" s="70">
        <v>25714.66</v>
      </c>
      <c r="C165" s="70">
        <v>2382.8356937322201</v>
      </c>
      <c r="D165" s="70">
        <v>447.61</v>
      </c>
    </row>
    <row r="166" spans="1:4" x14ac:dyDescent="0.25">
      <c r="A166" s="60">
        <v>42243</v>
      </c>
      <c r="B166" s="71">
        <v>26231.19</v>
      </c>
      <c r="C166" s="71">
        <v>2375.0819039657899</v>
      </c>
      <c r="D166" s="71">
        <v>457.72300000000001</v>
      </c>
    </row>
    <row r="167" spans="1:4" x14ac:dyDescent="0.25">
      <c r="A167" s="63">
        <v>42244</v>
      </c>
      <c r="B167" s="70">
        <v>26392.38</v>
      </c>
      <c r="C167" s="70">
        <v>2416.2563698619101</v>
      </c>
      <c r="D167" s="70">
        <v>459.46800000000002</v>
      </c>
    </row>
    <row r="168" spans="1:4" x14ac:dyDescent="0.25">
      <c r="A168" s="60">
        <v>42247</v>
      </c>
      <c r="B168" s="71">
        <v>26283.09</v>
      </c>
      <c r="C168" s="71">
        <v>2416.2563698619101</v>
      </c>
      <c r="D168" s="71">
        <v>456.19099999999997</v>
      </c>
    </row>
    <row r="169" spans="1:4" x14ac:dyDescent="0.25">
      <c r="A169" s="63">
        <v>42248</v>
      </c>
      <c r="B169" s="70">
        <v>25696.44</v>
      </c>
      <c r="C169" s="70">
        <v>2438.0806018615299</v>
      </c>
      <c r="D169" s="70">
        <v>444.86599999999999</v>
      </c>
    </row>
    <row r="170" spans="1:4" x14ac:dyDescent="0.25">
      <c r="A170" s="60">
        <v>42249</v>
      </c>
      <c r="B170" s="71">
        <v>25453.56</v>
      </c>
      <c r="C170" s="71">
        <v>2420.4060636262798</v>
      </c>
      <c r="D170" s="71">
        <v>439.64800000000002</v>
      </c>
    </row>
    <row r="171" spans="1:4" x14ac:dyDescent="0.25">
      <c r="A171" s="63">
        <v>42250</v>
      </c>
      <c r="B171" s="70">
        <v>25764.78</v>
      </c>
      <c r="C171" s="70">
        <v>2397.1909913675299</v>
      </c>
      <c r="D171" s="70">
        <v>446.666</v>
      </c>
    </row>
    <row r="172" spans="1:4" x14ac:dyDescent="0.25">
      <c r="A172" s="60">
        <v>42251</v>
      </c>
      <c r="B172" s="71">
        <v>25201.9</v>
      </c>
      <c r="C172" s="71">
        <v>2399.8360313148</v>
      </c>
      <c r="D172" s="71">
        <v>436.54199999999997</v>
      </c>
    </row>
    <row r="173" spans="1:4" x14ac:dyDescent="0.25">
      <c r="A173" s="63">
        <v>42254</v>
      </c>
      <c r="B173" s="70">
        <v>24893.81</v>
      </c>
      <c r="C173" s="70">
        <v>2408.1370263796698</v>
      </c>
      <c r="D173" s="70">
        <v>429.69</v>
      </c>
    </row>
    <row r="174" spans="1:4" x14ac:dyDescent="0.25">
      <c r="A174" s="60">
        <v>42255</v>
      </c>
      <c r="B174" s="71">
        <v>25317.87</v>
      </c>
      <c r="C174" s="71">
        <v>2392.5677174594498</v>
      </c>
      <c r="D174" s="71">
        <v>439.46499999999997</v>
      </c>
    </row>
    <row r="175" spans="1:4" x14ac:dyDescent="0.25">
      <c r="A175" s="63">
        <v>42256</v>
      </c>
      <c r="B175" s="70">
        <v>25719.58</v>
      </c>
      <c r="C175" s="70">
        <v>2372.0999244457998</v>
      </c>
      <c r="D175" s="70">
        <v>447.43900000000002</v>
      </c>
    </row>
    <row r="176" spans="1:4" x14ac:dyDescent="0.25">
      <c r="A176" s="60">
        <v>42257</v>
      </c>
      <c r="B176" s="71">
        <v>25622.17</v>
      </c>
      <c r="C176" s="71">
        <v>2371.1591943028898</v>
      </c>
      <c r="D176" s="71">
        <v>446.31799999999998</v>
      </c>
    </row>
    <row r="177" spans="1:4" x14ac:dyDescent="0.25">
      <c r="A177" s="63">
        <v>42258</v>
      </c>
      <c r="B177" s="70">
        <v>25610.21</v>
      </c>
      <c r="C177" s="70">
        <v>2347.5843554583898</v>
      </c>
      <c r="D177" s="70">
        <v>446.80900000000003</v>
      </c>
    </row>
    <row r="178" spans="1:4" x14ac:dyDescent="0.25">
      <c r="A178" s="60">
        <v>42261</v>
      </c>
      <c r="B178" s="71">
        <v>25856.7</v>
      </c>
      <c r="C178" s="71">
        <v>2355.0121368977798</v>
      </c>
      <c r="D178" s="71">
        <v>452.67099999999999</v>
      </c>
    </row>
    <row r="179" spans="1:4" x14ac:dyDescent="0.25">
      <c r="A179" s="63">
        <v>42262</v>
      </c>
      <c r="B179" s="70">
        <v>25705.93</v>
      </c>
      <c r="C179" s="70">
        <v>2360.2903210249701</v>
      </c>
      <c r="D179" s="70">
        <v>447.81299999999999</v>
      </c>
    </row>
    <row r="180" spans="1:4" x14ac:dyDescent="0.25">
      <c r="A180" s="60">
        <v>42263</v>
      </c>
      <c r="B180" s="71">
        <v>25963.97</v>
      </c>
      <c r="C180" s="71">
        <v>2380.4716511003598</v>
      </c>
      <c r="D180" s="71">
        <v>450.66</v>
      </c>
    </row>
    <row r="181" spans="1:4" x14ac:dyDescent="0.25">
      <c r="A181" s="63">
        <v>42265</v>
      </c>
      <c r="B181" s="70">
        <v>26218.91</v>
      </c>
      <c r="C181" s="70">
        <v>2413.48690661823</v>
      </c>
      <c r="D181" s="70">
        <v>456.23399999999998</v>
      </c>
    </row>
    <row r="182" spans="1:4" x14ac:dyDescent="0.25">
      <c r="A182" s="60">
        <v>42268</v>
      </c>
      <c r="B182" s="71">
        <v>26192.98</v>
      </c>
      <c r="C182" s="71">
        <v>2391.0305914125402</v>
      </c>
      <c r="D182" s="71">
        <v>458.255</v>
      </c>
    </row>
    <row r="183" spans="1:4" x14ac:dyDescent="0.25">
      <c r="A183" s="63">
        <v>42269</v>
      </c>
      <c r="B183" s="70">
        <v>25651.84</v>
      </c>
      <c r="C183" s="70">
        <v>2378.7638047165101</v>
      </c>
      <c r="D183" s="70">
        <v>449.209</v>
      </c>
    </row>
    <row r="184" spans="1:4" x14ac:dyDescent="0.25">
      <c r="A184" s="60">
        <v>42270</v>
      </c>
      <c r="B184" s="71">
        <v>25822.99</v>
      </c>
      <c r="C184" s="71">
        <v>2408.5948526693101</v>
      </c>
      <c r="D184" s="71">
        <v>451.26900000000001</v>
      </c>
    </row>
    <row r="185" spans="1:4" x14ac:dyDescent="0.25">
      <c r="A185" s="63">
        <v>42271</v>
      </c>
      <c r="B185" s="70">
        <v>25863.5</v>
      </c>
      <c r="C185" s="70">
        <v>2459.6620959056099</v>
      </c>
      <c r="D185" s="70">
        <v>451.84100000000001</v>
      </c>
    </row>
    <row r="186" spans="1:4" x14ac:dyDescent="0.25">
      <c r="A186" s="60">
        <v>42275</v>
      </c>
      <c r="B186" s="71">
        <v>25616.84</v>
      </c>
      <c r="C186" s="71">
        <v>2408.1270596556701</v>
      </c>
      <c r="D186" s="71">
        <v>446.32799999999997</v>
      </c>
    </row>
    <row r="187" spans="1:4" x14ac:dyDescent="0.25">
      <c r="A187" s="63">
        <v>42276</v>
      </c>
      <c r="B187" s="70">
        <v>25778.66</v>
      </c>
      <c r="C187" s="70">
        <v>2399.1303229540099</v>
      </c>
      <c r="D187" s="70">
        <v>449.25</v>
      </c>
    </row>
    <row r="188" spans="1:4" x14ac:dyDescent="0.25">
      <c r="A188" s="60">
        <v>42277</v>
      </c>
      <c r="B188" s="71">
        <v>26154.83</v>
      </c>
      <c r="C188" s="71">
        <v>2346.92687318148</v>
      </c>
      <c r="D188" s="71">
        <v>453.63200000000001</v>
      </c>
    </row>
    <row r="189" spans="1:4" x14ac:dyDescent="0.25">
      <c r="A189" s="63">
        <v>42278</v>
      </c>
      <c r="B189" s="70">
        <v>26220.95</v>
      </c>
      <c r="C189" s="70">
        <v>2361.3638336521599</v>
      </c>
      <c r="D189" s="70">
        <v>453.66500000000002</v>
      </c>
    </row>
    <row r="190" spans="1:4" x14ac:dyDescent="0.25">
      <c r="A190" s="60">
        <v>42282</v>
      </c>
      <c r="B190" s="71">
        <v>26785.55</v>
      </c>
      <c r="C190" s="71">
        <v>2386.5400999887502</v>
      </c>
      <c r="D190" s="71">
        <v>462.91800000000001</v>
      </c>
    </row>
    <row r="191" spans="1:4" x14ac:dyDescent="0.25">
      <c r="A191" s="63">
        <v>42283</v>
      </c>
      <c r="B191" s="70">
        <v>26932.880000000001</v>
      </c>
      <c r="C191" s="70">
        <v>2405.0331956210698</v>
      </c>
      <c r="D191" s="70">
        <v>463.24799999999999</v>
      </c>
    </row>
    <row r="192" spans="1:4" x14ac:dyDescent="0.25">
      <c r="A192" s="60">
        <v>42284</v>
      </c>
      <c r="B192" s="71">
        <v>27035.85</v>
      </c>
      <c r="C192" s="71">
        <v>2387.8232353272101</v>
      </c>
      <c r="D192" s="71">
        <v>463.57499999999999</v>
      </c>
    </row>
    <row r="193" spans="1:4" x14ac:dyDescent="0.25">
      <c r="A193" s="63">
        <v>42285</v>
      </c>
      <c r="B193" s="70">
        <v>26845.81</v>
      </c>
      <c r="C193" s="70">
        <v>2380.4076711624102</v>
      </c>
      <c r="D193" s="70">
        <v>462.27499999999998</v>
      </c>
    </row>
    <row r="194" spans="1:4" x14ac:dyDescent="0.25">
      <c r="A194" s="60">
        <v>42286</v>
      </c>
      <c r="B194" s="71">
        <v>27079.51</v>
      </c>
      <c r="C194" s="71">
        <v>2396.8463356213902</v>
      </c>
      <c r="D194" s="71">
        <v>466.31799999999998</v>
      </c>
    </row>
    <row r="195" spans="1:4" x14ac:dyDescent="0.25">
      <c r="A195" s="63">
        <v>42289</v>
      </c>
      <c r="B195" s="70">
        <v>26904.11</v>
      </c>
      <c r="C195" s="70">
        <v>2425.4534055652898</v>
      </c>
      <c r="D195" s="70">
        <v>464.69099999999997</v>
      </c>
    </row>
    <row r="196" spans="1:4" x14ac:dyDescent="0.25">
      <c r="A196" s="60">
        <v>42290</v>
      </c>
      <c r="B196" s="71">
        <v>26846.53</v>
      </c>
      <c r="C196" s="71">
        <v>2437.9796485925999</v>
      </c>
      <c r="D196" s="71">
        <v>463.97899999999998</v>
      </c>
    </row>
    <row r="197" spans="1:4" x14ac:dyDescent="0.25">
      <c r="A197" s="63">
        <v>42291</v>
      </c>
      <c r="B197" s="70">
        <v>26779.66</v>
      </c>
      <c r="C197" s="70">
        <v>2449.9480765830199</v>
      </c>
      <c r="D197" s="70">
        <v>462.87900000000002</v>
      </c>
    </row>
    <row r="198" spans="1:4" x14ac:dyDescent="0.25">
      <c r="A198" s="60">
        <v>42292</v>
      </c>
      <c r="B198" s="71">
        <v>27010.14</v>
      </c>
      <c r="C198" s="71">
        <v>2466.4809426591901</v>
      </c>
      <c r="D198" s="71">
        <v>468.91800000000001</v>
      </c>
    </row>
    <row r="199" spans="1:4" x14ac:dyDescent="0.25">
      <c r="A199" s="63">
        <v>42293</v>
      </c>
      <c r="B199" s="70">
        <v>27214.6</v>
      </c>
      <c r="C199" s="70">
        <v>2459.4794798013099</v>
      </c>
      <c r="D199" s="70">
        <v>473.63099999999997</v>
      </c>
    </row>
    <row r="200" spans="1:4" x14ac:dyDescent="0.25">
      <c r="A200" s="60">
        <v>42296</v>
      </c>
      <c r="B200" s="71">
        <v>27364.92</v>
      </c>
      <c r="C200" s="71">
        <v>2453.3242239619299</v>
      </c>
      <c r="D200" s="71">
        <v>474.51100000000002</v>
      </c>
    </row>
    <row r="201" spans="1:4" x14ac:dyDescent="0.25">
      <c r="A201" s="63">
        <v>42297</v>
      </c>
      <c r="B201" s="70">
        <v>27306.83</v>
      </c>
      <c r="C201" s="70">
        <v>2460.4706865786802</v>
      </c>
      <c r="D201" s="70">
        <v>475.505</v>
      </c>
    </row>
    <row r="202" spans="1:4" x14ac:dyDescent="0.25">
      <c r="A202" s="60">
        <v>42298</v>
      </c>
      <c r="B202" s="71">
        <v>27287.66</v>
      </c>
      <c r="C202" s="71">
        <v>2446.0562316138098</v>
      </c>
      <c r="D202" s="71">
        <v>473.96199999999999</v>
      </c>
    </row>
    <row r="203" spans="1:4" x14ac:dyDescent="0.25">
      <c r="A203" s="63">
        <v>42300</v>
      </c>
      <c r="B203" s="70">
        <v>27470.81</v>
      </c>
      <c r="C203" s="70">
        <v>2427.8595656437401</v>
      </c>
      <c r="D203" s="70">
        <v>474.96800000000002</v>
      </c>
    </row>
    <row r="204" spans="1:4" x14ac:dyDescent="0.25">
      <c r="A204" s="60">
        <v>42303</v>
      </c>
      <c r="B204" s="71">
        <v>27361.96</v>
      </c>
      <c r="C204" s="71">
        <v>2430.4403041458399</v>
      </c>
      <c r="D204" s="71">
        <v>473.22</v>
      </c>
    </row>
    <row r="205" spans="1:4" x14ac:dyDescent="0.25">
      <c r="A205" s="63">
        <v>42304</v>
      </c>
      <c r="B205" s="70">
        <v>27253.439999999999</v>
      </c>
      <c r="C205" s="70">
        <v>2437.7140836240301</v>
      </c>
      <c r="D205" s="70">
        <v>472.37799999999999</v>
      </c>
    </row>
    <row r="206" spans="1:4" x14ac:dyDescent="0.25">
      <c r="A206" s="60">
        <v>42305</v>
      </c>
      <c r="B206" s="71">
        <v>27039.759999999998</v>
      </c>
      <c r="C206" s="71">
        <v>2460.4067066407301</v>
      </c>
      <c r="D206" s="71">
        <v>467.85700000000003</v>
      </c>
    </row>
    <row r="207" spans="1:4" x14ac:dyDescent="0.25">
      <c r="A207" s="63">
        <v>42306</v>
      </c>
      <c r="B207" s="70">
        <v>26838.14</v>
      </c>
      <c r="C207" s="70">
        <v>2411.0315559342198</v>
      </c>
      <c r="D207" s="70">
        <v>463</v>
      </c>
    </row>
    <row r="208" spans="1:4" x14ac:dyDescent="0.25">
      <c r="A208" s="60">
        <v>42307</v>
      </c>
      <c r="B208" s="71">
        <v>26656.83</v>
      </c>
      <c r="C208" s="71">
        <v>2402.3746523703098</v>
      </c>
      <c r="D208" s="71">
        <v>460.14299999999997</v>
      </c>
    </row>
    <row r="209" spans="1:4" x14ac:dyDescent="0.25">
      <c r="A209" s="63">
        <v>42310</v>
      </c>
      <c r="B209" s="70">
        <v>26559.15</v>
      </c>
      <c r="C209" s="70">
        <v>2390.1628434099098</v>
      </c>
      <c r="D209" s="70">
        <v>460.21800000000002</v>
      </c>
    </row>
    <row r="210" spans="1:4" x14ac:dyDescent="0.25">
      <c r="A210" s="60">
        <v>42311</v>
      </c>
      <c r="B210" s="71">
        <v>26590.59</v>
      </c>
      <c r="C210" s="71">
        <v>2365.94659764978</v>
      </c>
      <c r="D210" s="71">
        <v>460.053</v>
      </c>
    </row>
    <row r="211" spans="1:4" x14ac:dyDescent="0.25">
      <c r="A211" s="63">
        <v>42312</v>
      </c>
      <c r="B211" s="70">
        <v>26552.92</v>
      </c>
      <c r="C211" s="70">
        <v>2349.8169016348602</v>
      </c>
      <c r="D211" s="70">
        <v>459.60899999999998</v>
      </c>
    </row>
    <row r="212" spans="1:4" x14ac:dyDescent="0.25">
      <c r="A212" s="60">
        <v>42313</v>
      </c>
      <c r="B212" s="71">
        <v>26304.2</v>
      </c>
      <c r="C212" s="71">
        <v>2342.7694632436901</v>
      </c>
      <c r="D212" s="71">
        <v>453.78100000000001</v>
      </c>
    </row>
    <row r="213" spans="1:4" x14ac:dyDescent="0.25">
      <c r="A213" s="63">
        <v>42314</v>
      </c>
      <c r="B213" s="70">
        <v>26265.24</v>
      </c>
      <c r="C213" s="70">
        <v>2314.0302538299602</v>
      </c>
      <c r="D213" s="70">
        <v>454.93900000000002</v>
      </c>
    </row>
    <row r="214" spans="1:4" x14ac:dyDescent="0.25">
      <c r="A214" s="60">
        <v>42317</v>
      </c>
      <c r="B214" s="71">
        <v>26121.4</v>
      </c>
      <c r="C214" s="71">
        <v>2329.0468918288898</v>
      </c>
      <c r="D214" s="71">
        <v>457.22199999999998</v>
      </c>
    </row>
    <row r="215" spans="1:4" x14ac:dyDescent="0.25">
      <c r="A215" s="63">
        <v>42318</v>
      </c>
      <c r="B215" s="70">
        <v>25743.26</v>
      </c>
      <c r="C215" s="70">
        <v>2314.6681241660899</v>
      </c>
      <c r="D215" s="70">
        <v>451.76400000000001</v>
      </c>
    </row>
    <row r="216" spans="1:4" x14ac:dyDescent="0.25">
      <c r="A216" s="60">
        <v>42321</v>
      </c>
      <c r="B216" s="71">
        <v>25610.53</v>
      </c>
      <c r="C216" s="71">
        <v>2297.8767662803202</v>
      </c>
      <c r="D216" s="71">
        <v>453.54700000000003</v>
      </c>
    </row>
    <row r="217" spans="1:4" x14ac:dyDescent="0.25">
      <c r="A217" s="63">
        <v>42324</v>
      </c>
      <c r="B217" s="70">
        <v>25760.1</v>
      </c>
      <c r="C217" s="70">
        <v>2300.78544215281</v>
      </c>
      <c r="D217" s="70">
        <v>456.02600000000001</v>
      </c>
    </row>
    <row r="218" spans="1:4" x14ac:dyDescent="0.25">
      <c r="A218" s="60">
        <v>42325</v>
      </c>
      <c r="B218" s="71">
        <v>25864.47</v>
      </c>
      <c r="C218" s="71">
        <v>2289.3606828813499</v>
      </c>
      <c r="D218" s="71">
        <v>455.35300000000001</v>
      </c>
    </row>
    <row r="219" spans="1:4" x14ac:dyDescent="0.25">
      <c r="A219" s="63">
        <v>42326</v>
      </c>
      <c r="B219" s="70">
        <v>25482.52</v>
      </c>
      <c r="C219" s="70">
        <v>2270.7971771665598</v>
      </c>
      <c r="D219" s="70">
        <v>448.82400000000001</v>
      </c>
    </row>
    <row r="220" spans="1:4" x14ac:dyDescent="0.25">
      <c r="A220" s="60">
        <v>42327</v>
      </c>
      <c r="B220" s="71">
        <v>25841.919999999998</v>
      </c>
      <c r="C220" s="71">
        <v>2299.7267188580099</v>
      </c>
      <c r="D220" s="71">
        <v>455.166</v>
      </c>
    </row>
    <row r="221" spans="1:4" x14ac:dyDescent="0.25">
      <c r="A221" s="63">
        <v>42328</v>
      </c>
      <c r="B221" s="70">
        <v>25868.49</v>
      </c>
      <c r="C221" s="70">
        <v>2299.1383606346599</v>
      </c>
      <c r="D221" s="70">
        <v>457.87</v>
      </c>
    </row>
    <row r="222" spans="1:4" x14ac:dyDescent="0.25">
      <c r="A222" s="60">
        <v>42331</v>
      </c>
      <c r="B222" s="71">
        <v>25819.34</v>
      </c>
      <c r="C222" s="71">
        <v>2283.50860835597</v>
      </c>
      <c r="D222" s="71">
        <v>458.22300000000001</v>
      </c>
    </row>
    <row r="223" spans="1:4" x14ac:dyDescent="0.25">
      <c r="A223" s="63">
        <v>42332</v>
      </c>
      <c r="B223" s="70">
        <v>25775.74</v>
      </c>
      <c r="C223" s="70">
        <v>2297.0074107415599</v>
      </c>
      <c r="D223" s="70">
        <v>455.87</v>
      </c>
    </row>
    <row r="224" spans="1:4" x14ac:dyDescent="0.25">
      <c r="A224" s="60">
        <v>42334</v>
      </c>
      <c r="B224" s="71">
        <v>25958.63</v>
      </c>
      <c r="C224" s="71">
        <v>2294.5539891009098</v>
      </c>
      <c r="D224" s="71">
        <v>457.32</v>
      </c>
    </row>
    <row r="225" spans="1:4" x14ac:dyDescent="0.25">
      <c r="A225" s="63">
        <v>42335</v>
      </c>
      <c r="B225" s="70">
        <v>26128.2</v>
      </c>
      <c r="C225" s="70">
        <v>2273.22905782308</v>
      </c>
      <c r="D225" s="70">
        <v>462.70100000000002</v>
      </c>
    </row>
    <row r="226" spans="1:4" x14ac:dyDescent="0.25">
      <c r="A226" s="60">
        <v>42338</v>
      </c>
      <c r="B226" s="71">
        <v>26145.67</v>
      </c>
      <c r="C226" s="71">
        <v>2272.73940231807</v>
      </c>
      <c r="D226" s="71">
        <v>464.46199999999999</v>
      </c>
    </row>
    <row r="227" spans="1:4" x14ac:dyDescent="0.25">
      <c r="A227" s="63">
        <v>42339</v>
      </c>
      <c r="B227" s="70">
        <v>26169.41</v>
      </c>
      <c r="C227" s="70">
        <v>2277.0517787387298</v>
      </c>
      <c r="D227" s="70">
        <v>463.69099999999997</v>
      </c>
    </row>
    <row r="228" spans="1:4" x14ac:dyDescent="0.25">
      <c r="A228" s="60">
        <v>42340</v>
      </c>
      <c r="B228" s="71">
        <v>26117.85</v>
      </c>
      <c r="C228" s="71">
        <v>2258.5088494863899</v>
      </c>
      <c r="D228" s="71">
        <v>461.16300000000001</v>
      </c>
    </row>
    <row r="229" spans="1:4" x14ac:dyDescent="0.25">
      <c r="A229" s="63">
        <v>42341</v>
      </c>
      <c r="B229" s="70">
        <v>25886.62</v>
      </c>
      <c r="C229" s="70">
        <v>2267.8627807160001</v>
      </c>
      <c r="D229" s="70">
        <v>457.15800000000002</v>
      </c>
    </row>
    <row r="230" spans="1:4" x14ac:dyDescent="0.25">
      <c r="A230" s="60">
        <v>42342</v>
      </c>
      <c r="B230" s="71">
        <v>25638.11</v>
      </c>
      <c r="C230" s="71">
        <v>2315.1818927130398</v>
      </c>
      <c r="D230" s="71">
        <v>453.65600000000001</v>
      </c>
    </row>
    <row r="231" spans="1:4" x14ac:dyDescent="0.25">
      <c r="A231" s="63">
        <v>42345</v>
      </c>
      <c r="B231" s="70">
        <v>25530.11</v>
      </c>
      <c r="C231" s="70">
        <v>2309.4240198048501</v>
      </c>
      <c r="D231" s="70">
        <v>452.142</v>
      </c>
    </row>
    <row r="232" spans="1:4" x14ac:dyDescent="0.25">
      <c r="A232" s="60">
        <v>42346</v>
      </c>
      <c r="B232" s="71">
        <v>25310.33</v>
      </c>
      <c r="C232" s="71">
        <v>2303.6008809298</v>
      </c>
      <c r="D232" s="71">
        <v>448.14100000000002</v>
      </c>
    </row>
    <row r="233" spans="1:4" x14ac:dyDescent="0.25">
      <c r="A233" s="63">
        <v>42347</v>
      </c>
      <c r="B233" s="70">
        <v>25036.05</v>
      </c>
      <c r="C233" s="70">
        <v>2323.8223994084301</v>
      </c>
      <c r="D233" s="70">
        <v>441.65600000000001</v>
      </c>
    </row>
    <row r="234" spans="1:4" x14ac:dyDescent="0.25">
      <c r="A234" s="60">
        <v>42348</v>
      </c>
      <c r="B234" s="71">
        <v>25252.32</v>
      </c>
      <c r="C234" s="71">
        <v>2297.4256916424201</v>
      </c>
      <c r="D234" s="71">
        <v>445.07900000000001</v>
      </c>
    </row>
    <row r="235" spans="1:4" x14ac:dyDescent="0.25">
      <c r="A235" s="63">
        <v>42349</v>
      </c>
      <c r="B235" s="70">
        <v>25044.43</v>
      </c>
      <c r="C235" s="70">
        <v>2317.06335299886</v>
      </c>
      <c r="D235" s="70">
        <v>439.49700000000001</v>
      </c>
    </row>
    <row r="236" spans="1:4" x14ac:dyDescent="0.25">
      <c r="A236" s="60">
        <v>42352</v>
      </c>
      <c r="B236" s="71">
        <v>25150.35</v>
      </c>
      <c r="C236" s="71">
        <v>2302.6816917710198</v>
      </c>
      <c r="D236" s="71">
        <v>440.74299999999999</v>
      </c>
    </row>
    <row r="237" spans="1:4" x14ac:dyDescent="0.25">
      <c r="A237" s="63">
        <v>42353</v>
      </c>
      <c r="B237" s="70">
        <v>25320.44</v>
      </c>
      <c r="C237" s="70">
        <v>2281.75671548218</v>
      </c>
      <c r="D237" s="70">
        <v>443.20800000000003</v>
      </c>
    </row>
    <row r="238" spans="1:4" x14ac:dyDescent="0.25">
      <c r="A238" s="60">
        <v>42354</v>
      </c>
      <c r="B238" s="71">
        <v>25494.37</v>
      </c>
      <c r="C238" s="71">
        <v>2301.14263668076</v>
      </c>
      <c r="D238" s="71">
        <v>446.41699999999997</v>
      </c>
    </row>
    <row r="239" spans="1:4" x14ac:dyDescent="0.25">
      <c r="A239" s="63">
        <v>42355</v>
      </c>
      <c r="B239" s="70">
        <v>25803.78</v>
      </c>
      <c r="C239" s="70">
        <v>2240.4227820020301</v>
      </c>
      <c r="D239" s="70">
        <v>451.20699999999999</v>
      </c>
    </row>
    <row r="240" spans="1:4" x14ac:dyDescent="0.25">
      <c r="A240" s="60">
        <v>42356</v>
      </c>
      <c r="B240" s="71">
        <v>25519.22</v>
      </c>
      <c r="C240" s="71">
        <v>2263.67997170736</v>
      </c>
      <c r="D240" s="71">
        <v>447.31099999999998</v>
      </c>
    </row>
    <row r="241" spans="1:4" x14ac:dyDescent="0.25">
      <c r="A241" s="63">
        <v>42359</v>
      </c>
      <c r="B241" s="70">
        <v>25735.9</v>
      </c>
      <c r="C241" s="70">
        <v>2296.5839857250799</v>
      </c>
      <c r="D241" s="70">
        <v>451.85899999999998</v>
      </c>
    </row>
    <row r="242" spans="1:4" x14ac:dyDescent="0.25">
      <c r="A242" s="60">
        <v>42360</v>
      </c>
      <c r="B242" s="71">
        <v>25590.65</v>
      </c>
      <c r="C242" s="71">
        <v>2288.2807401096302</v>
      </c>
      <c r="D242" s="71">
        <v>449.87599999999998</v>
      </c>
    </row>
    <row r="243" spans="1:4" x14ac:dyDescent="0.25">
      <c r="A243" s="63">
        <v>42361</v>
      </c>
      <c r="B243" s="70">
        <v>25850.3</v>
      </c>
      <c r="C243" s="70">
        <v>2267.9897760702202</v>
      </c>
      <c r="D243" s="70">
        <v>454.09699999999998</v>
      </c>
    </row>
    <row r="244" spans="1:4" x14ac:dyDescent="0.25">
      <c r="A244" s="60">
        <v>42362</v>
      </c>
      <c r="B244" s="71">
        <v>25838.71</v>
      </c>
      <c r="C244" s="71">
        <v>2267.9897760702202</v>
      </c>
      <c r="D244" s="71">
        <v>453.84199999999998</v>
      </c>
    </row>
    <row r="245" spans="1:4" x14ac:dyDescent="0.25">
      <c r="A245" s="63">
        <v>42366</v>
      </c>
      <c r="B245" s="70">
        <v>26034.13</v>
      </c>
      <c r="C245" s="70">
        <v>2267.9897760702202</v>
      </c>
      <c r="D245" s="70">
        <v>456.16899999999998</v>
      </c>
    </row>
    <row r="246" spans="1:4" x14ac:dyDescent="0.25">
      <c r="A246" s="60">
        <v>42367</v>
      </c>
      <c r="B246" s="71">
        <v>26079.48</v>
      </c>
      <c r="C246" s="71">
        <v>2280.3121835163302</v>
      </c>
      <c r="D246" s="71">
        <v>456.31099999999998</v>
      </c>
    </row>
    <row r="247" spans="1:4" x14ac:dyDescent="0.25">
      <c r="A247" s="63">
        <v>42368</v>
      </c>
      <c r="B247" s="70">
        <v>25960.03</v>
      </c>
      <c r="C247" s="70">
        <v>2264.6174867780201</v>
      </c>
      <c r="D247" s="70">
        <v>453.255</v>
      </c>
    </row>
    <row r="248" spans="1:4" x14ac:dyDescent="0.25">
      <c r="A248" s="60">
        <v>42369</v>
      </c>
      <c r="B248" s="71">
        <v>26117.54</v>
      </c>
      <c r="C248" s="71">
        <v>2264.6174867780201</v>
      </c>
      <c r="D248" s="71">
        <v>454.47300000000001</v>
      </c>
    </row>
    <row r="249" spans="1:4" x14ac:dyDescent="0.25">
      <c r="A249" s="63">
        <v>42370</v>
      </c>
      <c r="B249" s="70">
        <v>26160.9</v>
      </c>
      <c r="C249" s="70">
        <v>2264.6174867780201</v>
      </c>
      <c r="D249" s="70">
        <v>457.95699999999999</v>
      </c>
    </row>
    <row r="250" spans="1:4" x14ac:dyDescent="0.25">
      <c r="A250" s="60">
        <v>42373</v>
      </c>
      <c r="B250" s="71">
        <v>25623.35</v>
      </c>
      <c r="C250" s="71">
        <v>2316.5441188290702</v>
      </c>
      <c r="D250" s="71">
        <v>457.11622820569397</v>
      </c>
    </row>
    <row r="251" spans="1:4" x14ac:dyDescent="0.25">
      <c r="A251" s="63">
        <v>42375</v>
      </c>
      <c r="B251" s="70">
        <v>25406.33</v>
      </c>
      <c r="C251" s="70">
        <v>2345.9302007812598</v>
      </c>
      <c r="D251" s="70">
        <v>456.27699999999999</v>
      </c>
    </row>
    <row r="252" spans="1:4" x14ac:dyDescent="0.25">
      <c r="A252" s="60">
        <v>42376</v>
      </c>
      <c r="B252" s="71">
        <v>24851.83</v>
      </c>
      <c r="C252" s="71">
        <v>2372.4268972945201</v>
      </c>
      <c r="D252" s="71">
        <v>450.38582487688001</v>
      </c>
    </row>
    <row r="253" spans="1:4" x14ac:dyDescent="0.25">
      <c r="A253" s="63">
        <v>42377</v>
      </c>
      <c r="B253" s="70">
        <v>24934.33</v>
      </c>
      <c r="C253" s="70">
        <v>2370.5174658800502</v>
      </c>
      <c r="D253" s="70">
        <v>444.57071307567099</v>
      </c>
    </row>
    <row r="254" spans="1:4" x14ac:dyDescent="0.25">
      <c r="A254" s="60">
        <v>42380</v>
      </c>
      <c r="B254" s="71">
        <v>24825.040000000001</v>
      </c>
      <c r="C254" s="71">
        <v>2364.06706640732</v>
      </c>
      <c r="D254" s="71">
        <v>438.83068251235301</v>
      </c>
    </row>
    <row r="255" spans="1:4" x14ac:dyDescent="0.25">
      <c r="A255" s="63">
        <v>42381</v>
      </c>
      <c r="B255" s="70">
        <v>24682.03</v>
      </c>
      <c r="C255" s="70">
        <v>2333.13453469867</v>
      </c>
      <c r="D255" s="70">
        <v>433.16476378298802</v>
      </c>
    </row>
    <row r="256" spans="1:4" x14ac:dyDescent="0.25">
      <c r="A256" s="60">
        <v>42382</v>
      </c>
      <c r="B256" s="71">
        <v>24854.11</v>
      </c>
      <c r="C256" s="71">
        <v>2336.5830212034002</v>
      </c>
      <c r="D256" s="71">
        <v>427.572</v>
      </c>
    </row>
    <row r="257" spans="1:4" x14ac:dyDescent="0.25">
      <c r="A257" s="63">
        <v>42383</v>
      </c>
      <c r="B257" s="70">
        <v>24772.97</v>
      </c>
      <c r="C257" s="70">
        <v>2357.5976980082601</v>
      </c>
      <c r="D257" s="70">
        <v>423.76400000000001</v>
      </c>
    </row>
    <row r="258" spans="1:4" x14ac:dyDescent="0.25">
      <c r="A258" s="60">
        <v>42384</v>
      </c>
      <c r="B258" s="71">
        <v>24455.040000000001</v>
      </c>
      <c r="C258" s="71">
        <v>2387.4017393540898</v>
      </c>
      <c r="D258" s="71">
        <v>413.95699999999999</v>
      </c>
    </row>
    <row r="259" spans="1:4" x14ac:dyDescent="0.25">
      <c r="A259" s="63">
        <v>42387</v>
      </c>
      <c r="B259" s="70">
        <v>24188.37</v>
      </c>
      <c r="C259" s="70">
        <v>2369.4719243814998</v>
      </c>
      <c r="D259" s="70">
        <v>406.72899999999998</v>
      </c>
    </row>
    <row r="260" spans="1:4" x14ac:dyDescent="0.25">
      <c r="A260" s="60">
        <v>42388</v>
      </c>
      <c r="B260" s="71">
        <v>24479.84</v>
      </c>
      <c r="C260" s="71">
        <v>2365.7331168517999</v>
      </c>
      <c r="D260" s="71">
        <v>412.17599999999999</v>
      </c>
    </row>
    <row r="261" spans="1:4" x14ac:dyDescent="0.25">
      <c r="A261" s="63">
        <v>42389</v>
      </c>
      <c r="B261" s="70">
        <v>24062.04</v>
      </c>
      <c r="C261" s="70">
        <v>2413.2091243750701</v>
      </c>
      <c r="D261" s="70">
        <v>402.685</v>
      </c>
    </row>
    <row r="262" spans="1:4" x14ac:dyDescent="0.25">
      <c r="A262" s="60">
        <v>42390</v>
      </c>
      <c r="B262" s="71">
        <v>23962.21</v>
      </c>
      <c r="C262" s="71">
        <v>2392.0259777838501</v>
      </c>
      <c r="D262" s="71">
        <v>401.005</v>
      </c>
    </row>
    <row r="263" spans="1:4" x14ac:dyDescent="0.25">
      <c r="A263" s="63">
        <v>42391</v>
      </c>
      <c r="B263" s="70">
        <v>24435.66</v>
      </c>
      <c r="C263" s="70">
        <v>2382.0595752889499</v>
      </c>
      <c r="D263" s="70">
        <v>411.43</v>
      </c>
    </row>
    <row r="264" spans="1:4" x14ac:dyDescent="0.25">
      <c r="A264" s="60">
        <v>42394</v>
      </c>
      <c r="B264" s="71">
        <v>24485.95</v>
      </c>
      <c r="C264" s="71">
        <v>2409.4944298873102</v>
      </c>
      <c r="D264" s="71">
        <v>411.721</v>
      </c>
    </row>
    <row r="265" spans="1:4" x14ac:dyDescent="0.25">
      <c r="A265" s="63">
        <v>42396</v>
      </c>
      <c r="B265" s="70">
        <v>24492.39</v>
      </c>
      <c r="C265" s="70">
        <v>2443.1067243236298</v>
      </c>
      <c r="D265" s="70">
        <v>413.11900000000003</v>
      </c>
    </row>
    <row r="266" spans="1:4" x14ac:dyDescent="0.25">
      <c r="A266" s="60">
        <v>42397</v>
      </c>
      <c r="B266" s="71">
        <v>24469.57</v>
      </c>
      <c r="C266" s="71">
        <v>2437.10386290932</v>
      </c>
      <c r="D266" s="71">
        <v>410.55900000000003</v>
      </c>
    </row>
    <row r="267" spans="1:4" x14ac:dyDescent="0.25">
      <c r="A267" s="63">
        <v>42398</v>
      </c>
      <c r="B267" s="70">
        <v>24870.69</v>
      </c>
      <c r="C267" s="70">
        <v>2426.2179497484199</v>
      </c>
      <c r="D267" s="70">
        <v>415.31400000000002</v>
      </c>
    </row>
    <row r="268" spans="1:4" x14ac:dyDescent="0.25">
      <c r="A268" s="60">
        <v>42402</v>
      </c>
      <c r="B268" s="71">
        <v>24539</v>
      </c>
      <c r="C268" s="71">
        <v>2464.5879081132398</v>
      </c>
      <c r="D268" s="71">
        <v>403.98</v>
      </c>
    </row>
    <row r="269" spans="1:4" x14ac:dyDescent="0.25">
      <c r="A269" s="63">
        <v>42403</v>
      </c>
      <c r="B269" s="70">
        <v>24223.32</v>
      </c>
      <c r="C269" s="70">
        <v>2470.8669442345699</v>
      </c>
      <c r="D269" s="70">
        <v>395.55900000000003</v>
      </c>
    </row>
    <row r="270" spans="1:4" x14ac:dyDescent="0.25">
      <c r="A270" s="60">
        <v>42405</v>
      </c>
      <c r="B270" s="71">
        <v>24616.97</v>
      </c>
      <c r="C270" s="71">
        <v>2508.27238092176</v>
      </c>
      <c r="D270" s="71">
        <v>394.01195222792302</v>
      </c>
    </row>
    <row r="271" spans="1:4" x14ac:dyDescent="0.25">
      <c r="A271" s="63">
        <v>42408</v>
      </c>
      <c r="B271" s="70">
        <v>24287.42</v>
      </c>
      <c r="C271" s="70">
        <v>2608.7379233848301</v>
      </c>
      <c r="D271" s="70">
        <v>392.47095502430602</v>
      </c>
    </row>
    <row r="272" spans="1:4" x14ac:dyDescent="0.25">
      <c r="A272" s="60">
        <v>42409</v>
      </c>
      <c r="B272" s="71">
        <v>24020.98</v>
      </c>
      <c r="C272" s="71">
        <v>2601.06579645378</v>
      </c>
      <c r="D272" s="71">
        <v>390.93598472512099</v>
      </c>
    </row>
    <row r="273" spans="1:4" x14ac:dyDescent="0.25">
      <c r="A273" s="63">
        <v>42411</v>
      </c>
      <c r="B273" s="70">
        <v>22951.83</v>
      </c>
      <c r="C273" s="70">
        <v>2732.1989486713701</v>
      </c>
      <c r="D273" s="70">
        <v>389.40701775889403</v>
      </c>
    </row>
    <row r="274" spans="1:4" x14ac:dyDescent="0.25">
      <c r="A274" s="60">
        <v>42412</v>
      </c>
      <c r="B274" s="71">
        <v>22986.12</v>
      </c>
      <c r="C274" s="71">
        <v>2716.8196505216501</v>
      </c>
      <c r="D274" s="71">
        <v>387.88403064634002</v>
      </c>
    </row>
    <row r="275" spans="1:4" x14ac:dyDescent="0.25">
      <c r="A275" s="63">
        <v>42415</v>
      </c>
      <c r="B275" s="70">
        <v>23554.12</v>
      </c>
      <c r="C275" s="70">
        <v>2647.0975935184101</v>
      </c>
      <c r="D275" s="70">
        <v>386.36700000000002</v>
      </c>
    </row>
    <row r="276" spans="1:4" x14ac:dyDescent="0.25">
      <c r="A276" s="60">
        <v>42416</v>
      </c>
      <c r="B276" s="71">
        <v>23191.97</v>
      </c>
      <c r="C276" s="71">
        <v>2661.8759946629798</v>
      </c>
      <c r="D276" s="71">
        <v>376.40800000000002</v>
      </c>
    </row>
    <row r="277" spans="1:4" x14ac:dyDescent="0.25">
      <c r="A277" s="63">
        <v>42417</v>
      </c>
      <c r="B277" s="70">
        <v>23381.87</v>
      </c>
      <c r="C277" s="70">
        <v>2658.4831289083199</v>
      </c>
      <c r="D277" s="70">
        <v>380.93200000000002</v>
      </c>
    </row>
    <row r="278" spans="1:4" x14ac:dyDescent="0.25">
      <c r="A278" s="60">
        <v>42418</v>
      </c>
      <c r="B278" s="71">
        <v>23649.22</v>
      </c>
      <c r="C278" s="71">
        <v>2666.4957319915802</v>
      </c>
      <c r="D278" s="71">
        <v>383.62599999999998</v>
      </c>
    </row>
    <row r="279" spans="1:4" x14ac:dyDescent="0.25">
      <c r="A279" s="63">
        <v>42419</v>
      </c>
      <c r="B279" s="70">
        <v>23709.15</v>
      </c>
      <c r="C279" s="70">
        <v>2712.57125403894</v>
      </c>
      <c r="D279" s="70">
        <v>384.08699999999999</v>
      </c>
    </row>
    <row r="280" spans="1:4" x14ac:dyDescent="0.25">
      <c r="A280" s="60">
        <v>42422</v>
      </c>
      <c r="B280" s="71">
        <v>23788.79</v>
      </c>
      <c r="C280" s="71">
        <v>2667.8910733518701</v>
      </c>
      <c r="D280" s="71">
        <v>384.49799999999999</v>
      </c>
    </row>
    <row r="281" spans="1:4" x14ac:dyDescent="0.25">
      <c r="A281" s="63">
        <v>42423</v>
      </c>
      <c r="B281" s="70">
        <v>23410.18</v>
      </c>
      <c r="C281" s="70">
        <v>2692.0237272332702</v>
      </c>
      <c r="D281" s="70">
        <v>378.464</v>
      </c>
    </row>
    <row r="282" spans="1:4" x14ac:dyDescent="0.25">
      <c r="A282" s="60">
        <v>42424</v>
      </c>
      <c r="B282" s="71">
        <v>23088.93</v>
      </c>
      <c r="C282" s="71">
        <v>2755.5024354172401</v>
      </c>
      <c r="D282" s="71">
        <v>373.66800000000001</v>
      </c>
    </row>
    <row r="283" spans="1:4" x14ac:dyDescent="0.25">
      <c r="A283" s="63">
        <v>42425</v>
      </c>
      <c r="B283" s="70">
        <v>22976</v>
      </c>
      <c r="C283" s="70">
        <v>2738.9618531676501</v>
      </c>
      <c r="D283" s="70">
        <v>372.048490452522</v>
      </c>
    </row>
    <row r="284" spans="1:4" x14ac:dyDescent="0.25">
      <c r="A284" s="60">
        <v>42426</v>
      </c>
      <c r="B284" s="71">
        <v>23154.3</v>
      </c>
      <c r="C284" s="71">
        <v>2715.4847525198102</v>
      </c>
      <c r="D284" s="71">
        <v>370.43599999999998</v>
      </c>
    </row>
    <row r="285" spans="1:4" x14ac:dyDescent="0.25">
      <c r="A285" s="63">
        <v>42429</v>
      </c>
      <c r="B285" s="70">
        <v>23002</v>
      </c>
      <c r="C285" s="70">
        <v>2708.5019370810401</v>
      </c>
      <c r="D285" s="70">
        <v>369.43</v>
      </c>
    </row>
    <row r="286" spans="1:4" x14ac:dyDescent="0.25">
      <c r="A286" s="60">
        <v>42431</v>
      </c>
      <c r="B286" s="71">
        <v>24242.98</v>
      </c>
      <c r="C286" s="71">
        <v>2683.22343144662</v>
      </c>
      <c r="D286" s="71">
        <v>394.84300000000002</v>
      </c>
    </row>
    <row r="287" spans="1:4" x14ac:dyDescent="0.25">
      <c r="A287" s="63">
        <v>42432</v>
      </c>
      <c r="B287" s="70">
        <v>24606.99</v>
      </c>
      <c r="C287" s="70">
        <v>2700.59800344013</v>
      </c>
      <c r="D287" s="70">
        <v>402.20600000000002</v>
      </c>
    </row>
    <row r="288" spans="1:4" x14ac:dyDescent="0.25">
      <c r="A288" s="60">
        <v>42437</v>
      </c>
      <c r="B288" s="71">
        <v>24659.23</v>
      </c>
      <c r="C288" s="71">
        <v>2741.1982574308399</v>
      </c>
      <c r="D288" s="71">
        <v>403.797775596718</v>
      </c>
    </row>
    <row r="289" spans="1:4" x14ac:dyDescent="0.25">
      <c r="A289" s="63">
        <v>42439</v>
      </c>
      <c r="B289" s="70">
        <v>24623.34</v>
      </c>
      <c r="C289" s="70">
        <v>2740.0147893323901</v>
      </c>
      <c r="D289" s="70">
        <v>405.39585082484501</v>
      </c>
    </row>
    <row r="290" spans="1:4" x14ac:dyDescent="0.25">
      <c r="A290" s="60">
        <v>42440</v>
      </c>
      <c r="B290" s="71">
        <v>24717.99</v>
      </c>
      <c r="C290" s="71">
        <v>2722.2122912212499</v>
      </c>
      <c r="D290" s="71">
        <v>407.00025061588201</v>
      </c>
    </row>
    <row r="291" spans="1:4" x14ac:dyDescent="0.25">
      <c r="A291" s="63">
        <v>42443</v>
      </c>
      <c r="B291" s="70">
        <v>24804.28</v>
      </c>
      <c r="C291" s="70">
        <v>2682.15602745672</v>
      </c>
      <c r="D291" s="70">
        <v>408.61099999999999</v>
      </c>
    </row>
    <row r="292" spans="1:4" x14ac:dyDescent="0.25">
      <c r="A292" s="60">
        <v>42444</v>
      </c>
      <c r="B292" s="71">
        <v>24551.17</v>
      </c>
      <c r="C292" s="71">
        <v>2668.3186779622902</v>
      </c>
      <c r="D292" s="71">
        <v>407.01499999999999</v>
      </c>
    </row>
    <row r="293" spans="1:4" x14ac:dyDescent="0.25">
      <c r="A293" s="63">
        <v>42445</v>
      </c>
      <c r="B293" s="70">
        <v>24682.48</v>
      </c>
      <c r="C293" s="70">
        <v>2659.5415306958998</v>
      </c>
      <c r="D293" s="70">
        <v>408.80399999999997</v>
      </c>
    </row>
    <row r="294" spans="1:4" x14ac:dyDescent="0.25">
      <c r="A294" s="60">
        <v>42446</v>
      </c>
      <c r="B294" s="71">
        <v>24677.37</v>
      </c>
      <c r="C294" s="71">
        <v>2705.83117655569</v>
      </c>
      <c r="D294" s="71">
        <v>410.63600000000002</v>
      </c>
    </row>
    <row r="295" spans="1:4" x14ac:dyDescent="0.25">
      <c r="A295" s="63">
        <v>42447</v>
      </c>
      <c r="B295" s="70">
        <v>24952.74</v>
      </c>
      <c r="C295" s="70">
        <v>2672.99307151928</v>
      </c>
      <c r="D295" s="70">
        <v>415.51</v>
      </c>
    </row>
    <row r="296" spans="1:4" x14ac:dyDescent="0.25">
      <c r="A296" s="60">
        <v>42450</v>
      </c>
      <c r="B296" s="71">
        <v>25285.37</v>
      </c>
      <c r="C296" s="71">
        <v>2664.16641214011</v>
      </c>
      <c r="D296" s="71">
        <v>421.75700000000001</v>
      </c>
    </row>
    <row r="297" spans="1:4" x14ac:dyDescent="0.25">
      <c r="A297" s="63">
        <v>42451</v>
      </c>
      <c r="B297" s="70">
        <v>25330.49</v>
      </c>
      <c r="C297" s="70">
        <v>2686.02826048516</v>
      </c>
      <c r="D297" s="70">
        <v>423.57400000000001</v>
      </c>
    </row>
    <row r="298" spans="1:4" x14ac:dyDescent="0.25">
      <c r="A298" s="60">
        <v>42452</v>
      </c>
      <c r="B298" s="71">
        <v>25337.56</v>
      </c>
      <c r="C298" s="71">
        <v>2617.1655922966902</v>
      </c>
      <c r="D298" s="71">
        <v>425.18099999999998</v>
      </c>
    </row>
    <row r="299" spans="1:4" x14ac:dyDescent="0.25">
      <c r="A299" s="63">
        <v>42457</v>
      </c>
      <c r="B299" s="70">
        <v>24966.400000000001</v>
      </c>
      <c r="C299" s="70">
        <v>2624.4737730480501</v>
      </c>
      <c r="D299" s="70">
        <v>415.74299999999999</v>
      </c>
    </row>
    <row r="300" spans="1:4" x14ac:dyDescent="0.25">
      <c r="A300" s="60">
        <v>42458</v>
      </c>
      <c r="B300" s="71">
        <v>24900.46</v>
      </c>
      <c r="C300" s="71">
        <v>2615.51272364846</v>
      </c>
      <c r="D300" s="71">
        <v>416.69200000000001</v>
      </c>
    </row>
    <row r="301" spans="1:4" x14ac:dyDescent="0.25">
      <c r="A301" s="63">
        <v>42459</v>
      </c>
      <c r="B301" s="70">
        <v>25338.58</v>
      </c>
      <c r="C301" s="70">
        <v>2632.4313983956799</v>
      </c>
      <c r="D301" s="70">
        <v>427.06</v>
      </c>
    </row>
    <row r="302" spans="1:4" x14ac:dyDescent="0.25">
      <c r="A302" s="60">
        <v>42460</v>
      </c>
      <c r="B302" s="71">
        <v>25341.86</v>
      </c>
      <c r="C302" s="71">
        <v>2630.7074766505398</v>
      </c>
      <c r="D302" s="71">
        <v>426.76400000000001</v>
      </c>
    </row>
    <row r="303" spans="1:4" x14ac:dyDescent="0.25">
      <c r="A303" s="63">
        <v>42461</v>
      </c>
      <c r="B303" s="70">
        <v>25269.64</v>
      </c>
      <c r="C303" s="70">
        <v>2583.58062597457</v>
      </c>
      <c r="D303" s="70">
        <v>446.69299999999998</v>
      </c>
    </row>
    <row r="304" spans="1:4" x14ac:dyDescent="0.25">
      <c r="A304" s="60">
        <v>42464</v>
      </c>
      <c r="B304" s="71">
        <v>25399.65</v>
      </c>
      <c r="C304" s="71">
        <v>2590.5007475042999</v>
      </c>
      <c r="D304" s="71">
        <v>429.41500000000002</v>
      </c>
    </row>
    <row r="305" spans="1:4" x14ac:dyDescent="0.25">
      <c r="A305" s="63">
        <v>42465</v>
      </c>
      <c r="B305" s="70">
        <v>24883.59</v>
      </c>
      <c r="C305" s="70">
        <v>2631.53053514878</v>
      </c>
      <c r="D305" s="70">
        <v>429.375</v>
      </c>
    </row>
    <row r="306" spans="1:4" x14ac:dyDescent="0.25">
      <c r="A306" s="60">
        <v>42467</v>
      </c>
      <c r="B306" s="71">
        <v>24685.42</v>
      </c>
      <c r="C306" s="71">
        <v>2664.7194045686201</v>
      </c>
      <c r="D306" s="71">
        <v>430.45640774674598</v>
      </c>
    </row>
    <row r="307" spans="1:4" x14ac:dyDescent="0.25">
      <c r="A307" s="63">
        <v>42468</v>
      </c>
      <c r="B307" s="70">
        <v>24673.84</v>
      </c>
      <c r="C307" s="70">
        <v>2662.4254505120002</v>
      </c>
      <c r="D307" s="70">
        <v>431.54053908642197</v>
      </c>
    </row>
    <row r="308" spans="1:4" x14ac:dyDescent="0.25">
      <c r="A308" s="60">
        <v>42471</v>
      </c>
      <c r="B308" s="71">
        <v>25022.16</v>
      </c>
      <c r="C308" s="71">
        <v>2675.5966370344199</v>
      </c>
      <c r="D308" s="71">
        <v>432.62740087856901</v>
      </c>
    </row>
    <row r="309" spans="1:4" x14ac:dyDescent="0.25">
      <c r="A309" s="63">
        <v>42473</v>
      </c>
      <c r="B309" s="70">
        <v>25626.75</v>
      </c>
      <c r="C309" s="70">
        <v>2664.61169964795</v>
      </c>
      <c r="D309" s="70">
        <v>433.71699999999998</v>
      </c>
    </row>
    <row r="310" spans="1:4" x14ac:dyDescent="0.25">
      <c r="A310" s="60">
        <v>42478</v>
      </c>
      <c r="B310" s="71">
        <v>25816.36</v>
      </c>
      <c r="C310" s="71">
        <v>2638.4577298374802</v>
      </c>
      <c r="D310" s="71">
        <v>436.48899999999998</v>
      </c>
    </row>
    <row r="311" spans="1:4" x14ac:dyDescent="0.25">
      <c r="A311" s="63">
        <v>42480</v>
      </c>
      <c r="B311" s="70">
        <v>25844.18</v>
      </c>
      <c r="C311" s="70">
        <v>2660.7600430819698</v>
      </c>
      <c r="D311" s="70">
        <v>439.68599999999998</v>
      </c>
    </row>
    <row r="312" spans="1:4" x14ac:dyDescent="0.25">
      <c r="A312" s="60">
        <v>42481</v>
      </c>
      <c r="B312" s="71">
        <v>25880.38</v>
      </c>
      <c r="C312" s="71">
        <v>2669.83683508287</v>
      </c>
      <c r="D312" s="71">
        <v>442.99700000000001</v>
      </c>
    </row>
    <row r="313" spans="1:4" x14ac:dyDescent="0.25">
      <c r="A313" s="63">
        <v>42482</v>
      </c>
      <c r="B313" s="70">
        <v>25838.14</v>
      </c>
      <c r="C313" s="70">
        <v>2665.9314868101701</v>
      </c>
      <c r="D313" s="70">
        <v>446.06700000000001</v>
      </c>
    </row>
    <row r="314" spans="1:4" x14ac:dyDescent="0.25">
      <c r="A314" s="60">
        <v>42485</v>
      </c>
      <c r="B314" s="71">
        <v>25678.93</v>
      </c>
      <c r="C314" s="71">
        <v>2655.82297812143</v>
      </c>
      <c r="D314" s="71">
        <v>443.36799999999999</v>
      </c>
    </row>
    <row r="315" spans="1:4" x14ac:dyDescent="0.25">
      <c r="A315" s="63">
        <v>42486</v>
      </c>
      <c r="B315" s="70">
        <v>26007.3</v>
      </c>
      <c r="C315" s="70">
        <v>2653.6733808092299</v>
      </c>
      <c r="D315" s="70">
        <v>449.33</v>
      </c>
    </row>
    <row r="316" spans="1:4" x14ac:dyDescent="0.25">
      <c r="A316" s="60">
        <v>42487</v>
      </c>
      <c r="B316" s="71">
        <v>26064.12</v>
      </c>
      <c r="C316" s="71">
        <v>2664.38310801035</v>
      </c>
      <c r="D316" s="71">
        <v>446.70100000000002</v>
      </c>
    </row>
    <row r="317" spans="1:4" x14ac:dyDescent="0.25">
      <c r="A317" s="63">
        <v>42488</v>
      </c>
      <c r="B317" s="70">
        <v>25603.1</v>
      </c>
      <c r="C317" s="70">
        <v>2680.17618595978</v>
      </c>
      <c r="D317" s="70">
        <v>440.34399999999999</v>
      </c>
    </row>
    <row r="318" spans="1:4" x14ac:dyDescent="0.25">
      <c r="A318" s="60">
        <v>42489</v>
      </c>
      <c r="B318" s="71">
        <v>25606.62</v>
      </c>
      <c r="C318" s="71">
        <v>2745.76076647323</v>
      </c>
      <c r="D318" s="71">
        <v>439.48599999999999</v>
      </c>
    </row>
    <row r="319" spans="1:4" x14ac:dyDescent="0.25">
      <c r="A319" s="63">
        <v>42492</v>
      </c>
      <c r="B319" s="70">
        <v>25436.97</v>
      </c>
      <c r="C319" s="70">
        <v>2745.76076647323</v>
      </c>
      <c r="D319" s="70">
        <v>436.42574004279402</v>
      </c>
    </row>
    <row r="320" spans="1:4" x14ac:dyDescent="0.25">
      <c r="A320" s="60">
        <v>42494</v>
      </c>
      <c r="B320" s="71">
        <v>25101.73</v>
      </c>
      <c r="C320" s="71">
        <v>2750.0753934444701</v>
      </c>
      <c r="D320" s="71">
        <v>433.38678950387703</v>
      </c>
    </row>
    <row r="321" spans="1:4" x14ac:dyDescent="0.25">
      <c r="A321" s="63">
        <v>42495</v>
      </c>
      <c r="B321" s="70">
        <v>25262.21</v>
      </c>
      <c r="C321" s="70">
        <v>2740.63272622052</v>
      </c>
      <c r="D321" s="70">
        <v>430.36900000000003</v>
      </c>
    </row>
    <row r="322" spans="1:4" x14ac:dyDescent="0.25">
      <c r="A322" s="60">
        <v>42500</v>
      </c>
      <c r="B322" s="71">
        <v>25772.53</v>
      </c>
      <c r="C322" s="71">
        <v>2707.7717941710698</v>
      </c>
      <c r="D322" s="71">
        <v>433.08449667703701</v>
      </c>
    </row>
    <row r="323" spans="1:4" x14ac:dyDescent="0.25">
      <c r="A323" s="63">
        <v>42502</v>
      </c>
      <c r="B323" s="70">
        <v>25790.22</v>
      </c>
      <c r="C323" s="70">
        <v>2743.0038420113501</v>
      </c>
      <c r="D323" s="70">
        <v>435.81712730703703</v>
      </c>
    </row>
    <row r="324" spans="1:4" x14ac:dyDescent="0.25">
      <c r="A324" s="60">
        <v>42503</v>
      </c>
      <c r="B324" s="71">
        <v>25489.57</v>
      </c>
      <c r="C324" s="71">
        <v>2727.8701753821902</v>
      </c>
      <c r="D324" s="71">
        <v>438.56700000000001</v>
      </c>
    </row>
    <row r="325" spans="1:4" x14ac:dyDescent="0.25">
      <c r="A325" s="63">
        <v>42506</v>
      </c>
      <c r="B325" s="70">
        <v>25653.23</v>
      </c>
      <c r="C325" s="70">
        <v>2761.2281576028399</v>
      </c>
      <c r="D325" s="70">
        <v>436.03800000000001</v>
      </c>
    </row>
    <row r="326" spans="1:4" x14ac:dyDescent="0.25">
      <c r="A326" s="60">
        <v>42507</v>
      </c>
      <c r="B326" s="71">
        <v>25773.61</v>
      </c>
      <c r="C326" s="71">
        <v>2741.9071808638901</v>
      </c>
      <c r="D326" s="71">
        <v>437.75799999999998</v>
      </c>
    </row>
    <row r="327" spans="1:4" x14ac:dyDescent="0.25">
      <c r="A327" s="63">
        <v>42508</v>
      </c>
      <c r="B327" s="70">
        <v>25704.61</v>
      </c>
      <c r="C327" s="70">
        <v>2742.2875239120999</v>
      </c>
      <c r="D327" s="70">
        <v>438.49700000000001</v>
      </c>
    </row>
    <row r="328" spans="1:4" x14ac:dyDescent="0.25">
      <c r="A328" s="60">
        <v>42509</v>
      </c>
      <c r="B328" s="71">
        <v>25399.72</v>
      </c>
      <c r="C328" s="71">
        <v>2707.3557638207899</v>
      </c>
      <c r="D328" s="71">
        <v>432.94</v>
      </c>
    </row>
    <row r="329" spans="1:4" x14ac:dyDescent="0.25">
      <c r="A329" s="63">
        <v>42510</v>
      </c>
      <c r="B329" s="70">
        <v>25301.9</v>
      </c>
      <c r="C329" s="70">
        <v>2717.37617952964</v>
      </c>
      <c r="D329" s="70">
        <v>429.63799999999998</v>
      </c>
    </row>
    <row r="330" spans="1:4" x14ac:dyDescent="0.25">
      <c r="A330" s="60">
        <v>42513</v>
      </c>
      <c r="B330" s="71">
        <v>25230.36</v>
      </c>
      <c r="C330" s="71">
        <v>2703.3790409439498</v>
      </c>
      <c r="D330" s="71">
        <v>426.41300000000001</v>
      </c>
    </row>
    <row r="331" spans="1:4" x14ac:dyDescent="0.25">
      <c r="A331" s="63">
        <v>42514</v>
      </c>
      <c r="B331" s="70">
        <v>25305.47</v>
      </c>
      <c r="C331" s="70">
        <v>2693.29368077548</v>
      </c>
      <c r="D331" s="70">
        <v>426.16500000000002</v>
      </c>
    </row>
    <row r="332" spans="1:4" x14ac:dyDescent="0.25">
      <c r="A332" s="60">
        <v>42515</v>
      </c>
      <c r="B332" s="71">
        <v>25881.17</v>
      </c>
      <c r="C332" s="71">
        <v>2640.26106386741</v>
      </c>
      <c r="D332" s="71">
        <v>436.18799999999999</v>
      </c>
    </row>
    <row r="333" spans="1:4" x14ac:dyDescent="0.25">
      <c r="A333" s="63">
        <v>42516</v>
      </c>
      <c r="B333" s="70">
        <v>26366.68</v>
      </c>
      <c r="C333" s="70">
        <v>2633.6688797080701</v>
      </c>
      <c r="D333" s="70">
        <v>446.54899999999998</v>
      </c>
    </row>
    <row r="334" spans="1:4" x14ac:dyDescent="0.25">
      <c r="A334" s="60">
        <v>42517</v>
      </c>
      <c r="B334" s="71">
        <v>26653.599999999999</v>
      </c>
      <c r="C334" s="71">
        <v>2618.1468323500599</v>
      </c>
      <c r="D334" s="71">
        <v>452.66500000000002</v>
      </c>
    </row>
    <row r="335" spans="1:4" x14ac:dyDescent="0.25">
      <c r="A335" s="63">
        <v>42520</v>
      </c>
      <c r="B335" s="70">
        <v>26725.599999999999</v>
      </c>
      <c r="C335" s="70">
        <v>2618.1468323500599</v>
      </c>
      <c r="D335" s="70">
        <v>455.13299999999998</v>
      </c>
    </row>
    <row r="336" spans="1:4" x14ac:dyDescent="0.25">
      <c r="A336" s="60">
        <v>42521</v>
      </c>
      <c r="B336" s="71">
        <v>26667.96</v>
      </c>
      <c r="C336" s="71">
        <v>2615.9084990435199</v>
      </c>
      <c r="D336" s="71">
        <v>458.93400000000003</v>
      </c>
    </row>
    <row r="337" spans="1:4" x14ac:dyDescent="0.25">
      <c r="A337" s="63">
        <v>42522</v>
      </c>
      <c r="B337" s="70">
        <v>26713.93</v>
      </c>
      <c r="C337" s="70">
        <v>2634.4147764721001</v>
      </c>
      <c r="D337" s="70">
        <v>444.69200000000001</v>
      </c>
    </row>
    <row r="338" spans="1:4" x14ac:dyDescent="0.25">
      <c r="A338" s="60">
        <v>42527</v>
      </c>
      <c r="B338" s="71">
        <v>26777.45</v>
      </c>
      <c r="C338" s="71">
        <v>2673.0750558618802</v>
      </c>
      <c r="D338" s="71">
        <v>459.726</v>
      </c>
    </row>
    <row r="339" spans="1:4" x14ac:dyDescent="0.25">
      <c r="A339" s="63">
        <v>42530</v>
      </c>
      <c r="B339" s="70">
        <v>26763.46</v>
      </c>
      <c r="C339" s="70">
        <v>2711.1382963332098</v>
      </c>
      <c r="D339" s="70">
        <v>458.63407521924501</v>
      </c>
    </row>
    <row r="340" spans="1:4" x14ac:dyDescent="0.25">
      <c r="A340" s="60">
        <v>42531</v>
      </c>
      <c r="B340" s="71">
        <v>26635.75</v>
      </c>
      <c r="C340" s="71">
        <v>2743.6568231871001</v>
      </c>
      <c r="D340" s="71">
        <v>457.54474393924198</v>
      </c>
    </row>
    <row r="341" spans="1:4" x14ac:dyDescent="0.25">
      <c r="A341" s="63">
        <v>42534</v>
      </c>
      <c r="B341" s="70">
        <v>26396.77</v>
      </c>
      <c r="C341" s="70">
        <v>2766.90018808173</v>
      </c>
      <c r="D341" s="70">
        <v>456.45800000000003</v>
      </c>
    </row>
    <row r="342" spans="1:4" x14ac:dyDescent="0.25">
      <c r="A342" s="60">
        <v>42535</v>
      </c>
      <c r="B342" s="71">
        <v>26395.71</v>
      </c>
      <c r="C342" s="71">
        <v>2787.22265982928</v>
      </c>
      <c r="D342" s="71">
        <v>459.09100000000001</v>
      </c>
    </row>
    <row r="343" spans="1:4" x14ac:dyDescent="0.25">
      <c r="A343" s="63">
        <v>42536</v>
      </c>
      <c r="B343" s="70">
        <v>26726.34</v>
      </c>
      <c r="C343" s="70">
        <v>2769.7181989165201</v>
      </c>
      <c r="D343" s="70">
        <v>467.32400000000001</v>
      </c>
    </row>
    <row r="344" spans="1:4" x14ac:dyDescent="0.25">
      <c r="A344" s="60">
        <v>42537</v>
      </c>
      <c r="B344" s="71">
        <v>26525.46</v>
      </c>
      <c r="C344" s="71">
        <v>2838.3982510006899</v>
      </c>
      <c r="D344" s="71">
        <v>465.06700000000001</v>
      </c>
    </row>
    <row r="345" spans="1:4" x14ac:dyDescent="0.25">
      <c r="A345" s="63">
        <v>42538</v>
      </c>
      <c r="B345" s="70">
        <v>26625.91</v>
      </c>
      <c r="C345" s="70">
        <v>2784.11239892617</v>
      </c>
      <c r="D345" s="70">
        <v>465.27199999999999</v>
      </c>
    </row>
    <row r="346" spans="1:4" x14ac:dyDescent="0.25">
      <c r="A346" s="60">
        <v>42541</v>
      </c>
      <c r="B346" s="71">
        <v>26866.92</v>
      </c>
      <c r="C346" s="71">
        <v>2784.1477647210099</v>
      </c>
      <c r="D346" s="71">
        <v>469.096</v>
      </c>
    </row>
    <row r="347" spans="1:4" x14ac:dyDescent="0.25">
      <c r="A347" s="63">
        <v>42542</v>
      </c>
      <c r="B347" s="70">
        <v>26812.78</v>
      </c>
      <c r="C347" s="70">
        <v>2771.3250920314399</v>
      </c>
      <c r="D347" s="70">
        <v>467.91199999999998</v>
      </c>
    </row>
    <row r="348" spans="1:4" x14ac:dyDescent="0.25">
      <c r="A348" s="60">
        <v>42543</v>
      </c>
      <c r="B348" s="71">
        <v>26765.65</v>
      </c>
      <c r="C348" s="71">
        <v>2743.8015014387502</v>
      </c>
      <c r="D348" s="71">
        <v>466.14100000000002</v>
      </c>
    </row>
    <row r="349" spans="1:4" x14ac:dyDescent="0.25">
      <c r="A349" s="63">
        <v>42544</v>
      </c>
      <c r="B349" s="70">
        <v>27002.22</v>
      </c>
      <c r="C349" s="70">
        <v>2731.2530744128499</v>
      </c>
      <c r="D349" s="70">
        <v>469.53800000000001</v>
      </c>
    </row>
    <row r="350" spans="1:4" x14ac:dyDescent="0.25">
      <c r="A350" s="60">
        <v>42545</v>
      </c>
      <c r="B350" s="71">
        <v>26397.71</v>
      </c>
      <c r="C350" s="71">
        <v>2869.33656983941</v>
      </c>
      <c r="D350" s="71">
        <v>456.56400000000002</v>
      </c>
    </row>
    <row r="351" spans="1:4" x14ac:dyDescent="0.25">
      <c r="A351" s="63">
        <v>42548</v>
      </c>
      <c r="B351" s="70">
        <v>26402.959999999999</v>
      </c>
      <c r="C351" s="70">
        <v>2893.1985146366201</v>
      </c>
      <c r="D351" s="70">
        <v>459.81799999999998</v>
      </c>
    </row>
    <row r="352" spans="1:4" x14ac:dyDescent="0.25">
      <c r="A352" s="60">
        <v>42549</v>
      </c>
      <c r="B352" s="71">
        <v>26524.55</v>
      </c>
      <c r="C352" s="71">
        <v>2854.6395100229902</v>
      </c>
      <c r="D352" s="71">
        <v>461.47699999999998</v>
      </c>
    </row>
    <row r="353" spans="1:4" x14ac:dyDescent="0.25">
      <c r="A353" s="63">
        <v>42550</v>
      </c>
      <c r="B353" s="70">
        <v>26740.39</v>
      </c>
      <c r="C353" s="70">
        <v>2864.81296317135</v>
      </c>
      <c r="D353" s="70">
        <v>466.25200000000001</v>
      </c>
    </row>
    <row r="354" spans="1:4" x14ac:dyDescent="0.25">
      <c r="A354" s="60">
        <v>42551</v>
      </c>
      <c r="B354" s="71">
        <v>26999.72</v>
      </c>
      <c r="C354" s="71">
        <v>2867.4248878743601</v>
      </c>
      <c r="D354" s="71">
        <v>472.20100000000002</v>
      </c>
    </row>
    <row r="355" spans="1:4" x14ac:dyDescent="0.25">
      <c r="A355" s="63">
        <v>42552</v>
      </c>
      <c r="B355" s="70">
        <v>27144.91</v>
      </c>
      <c r="C355" s="70">
        <v>2895.9181442602899</v>
      </c>
      <c r="D355" s="70">
        <v>474.18333304753901</v>
      </c>
    </row>
    <row r="356" spans="1:4" x14ac:dyDescent="0.25">
      <c r="A356" s="60">
        <v>42555</v>
      </c>
      <c r="B356" s="71">
        <v>27278.76</v>
      </c>
      <c r="C356" s="71">
        <v>2921.6779462118402</v>
      </c>
      <c r="D356" s="71">
        <v>476.17398806879498</v>
      </c>
    </row>
    <row r="357" spans="1:4" x14ac:dyDescent="0.25">
      <c r="A357" s="63">
        <v>42558</v>
      </c>
      <c r="B357" s="70">
        <v>27201.49</v>
      </c>
      <c r="C357" s="70">
        <v>2943.5420451074601</v>
      </c>
      <c r="D357" s="70">
        <v>478.173</v>
      </c>
    </row>
    <row r="358" spans="1:4" x14ac:dyDescent="0.25">
      <c r="A358" s="60">
        <v>42562</v>
      </c>
      <c r="B358" s="71">
        <v>27626.69</v>
      </c>
      <c r="C358" s="71">
        <v>2929.4137315736202</v>
      </c>
      <c r="D358" s="71">
        <v>486.42578265651201</v>
      </c>
    </row>
    <row r="359" spans="1:4" x14ac:dyDescent="0.25">
      <c r="A359" s="63">
        <v>42563</v>
      </c>
      <c r="B359" s="70">
        <v>27808.14</v>
      </c>
      <c r="C359" s="70">
        <v>2891.1395823621101</v>
      </c>
      <c r="D359" s="70">
        <v>494.82100000000003</v>
      </c>
    </row>
    <row r="360" spans="1:4" x14ac:dyDescent="0.25">
      <c r="A360" s="60">
        <v>42564</v>
      </c>
      <c r="B360" s="71">
        <v>27815.18</v>
      </c>
      <c r="C360" s="71">
        <v>2893.71067564744</v>
      </c>
      <c r="D360" s="71">
        <v>489.08100000000002</v>
      </c>
    </row>
    <row r="361" spans="1:4" x14ac:dyDescent="0.25">
      <c r="A361" s="63">
        <v>42565</v>
      </c>
      <c r="B361" s="70">
        <v>27942.11</v>
      </c>
      <c r="C361" s="70">
        <v>2843.88766537528</v>
      </c>
      <c r="D361" s="70">
        <v>494.303</v>
      </c>
    </row>
    <row r="362" spans="1:4" x14ac:dyDescent="0.25">
      <c r="A362" s="60">
        <v>42566</v>
      </c>
      <c r="B362" s="71">
        <v>27836.5</v>
      </c>
      <c r="C362" s="71">
        <v>2863.4291960711798</v>
      </c>
      <c r="D362" s="71">
        <v>492.22699999999998</v>
      </c>
    </row>
    <row r="363" spans="1:4" x14ac:dyDescent="0.25">
      <c r="A363" s="63">
        <v>42569</v>
      </c>
      <c r="B363" s="70">
        <v>27746.66</v>
      </c>
      <c r="C363" s="70">
        <v>2881.31882264054</v>
      </c>
      <c r="D363" s="70">
        <v>489.34699999999998</v>
      </c>
    </row>
    <row r="364" spans="1:4" x14ac:dyDescent="0.25">
      <c r="A364" s="60">
        <v>42570</v>
      </c>
      <c r="B364" s="71">
        <v>27787.62</v>
      </c>
      <c r="C364" s="71">
        <v>2874.51476521935</v>
      </c>
      <c r="D364" s="71">
        <v>492.41800000000001</v>
      </c>
    </row>
    <row r="365" spans="1:4" x14ac:dyDescent="0.25">
      <c r="A365" s="63">
        <v>42571</v>
      </c>
      <c r="B365" s="70">
        <v>27915.89</v>
      </c>
      <c r="C365" s="70">
        <v>2842.1213046763201</v>
      </c>
      <c r="D365" s="70">
        <v>494.92</v>
      </c>
    </row>
    <row r="366" spans="1:4" x14ac:dyDescent="0.25">
      <c r="A366" s="60">
        <v>42572</v>
      </c>
      <c r="B366" s="71">
        <v>27710.52</v>
      </c>
      <c r="C366" s="71">
        <v>2853.02297169129</v>
      </c>
      <c r="D366" s="71">
        <v>489.42200000000003</v>
      </c>
    </row>
    <row r="367" spans="1:4" x14ac:dyDescent="0.25">
      <c r="A367" s="63">
        <v>42573</v>
      </c>
      <c r="B367" s="70">
        <v>27803.24</v>
      </c>
      <c r="C367" s="70">
        <v>2853.2206986351998</v>
      </c>
      <c r="D367" s="70">
        <v>491.767</v>
      </c>
    </row>
    <row r="368" spans="1:4" x14ac:dyDescent="0.25">
      <c r="A368" s="60">
        <v>42576</v>
      </c>
      <c r="B368" s="71">
        <v>28095.34</v>
      </c>
      <c r="C368" s="71">
        <v>2846.82109730416</v>
      </c>
      <c r="D368" s="71">
        <v>498.18599999999998</v>
      </c>
    </row>
    <row r="369" spans="1:4" x14ac:dyDescent="0.25">
      <c r="A369" s="63">
        <v>42577</v>
      </c>
      <c r="B369" s="70">
        <v>27976.52</v>
      </c>
      <c r="C369" s="70">
        <v>2865.8951564936401</v>
      </c>
      <c r="D369" s="70">
        <v>495.108</v>
      </c>
    </row>
    <row r="370" spans="1:4" x14ac:dyDescent="0.25">
      <c r="A370" s="60">
        <v>42578</v>
      </c>
      <c r="B370" s="71">
        <v>28024.33</v>
      </c>
      <c r="C370" s="71">
        <v>2868.3855514652701</v>
      </c>
      <c r="D370" s="71">
        <v>499.149</v>
      </c>
    </row>
    <row r="371" spans="1:4" x14ac:dyDescent="0.25">
      <c r="A371" s="63">
        <v>42579</v>
      </c>
      <c r="B371" s="70">
        <v>28208.62</v>
      </c>
      <c r="C371" s="70">
        <v>2889.6747954410298</v>
      </c>
      <c r="D371" s="70">
        <v>500.70299999999997</v>
      </c>
    </row>
    <row r="372" spans="1:4" x14ac:dyDescent="0.25">
      <c r="A372" s="60">
        <v>42580</v>
      </c>
      <c r="B372" s="71">
        <v>28051.86</v>
      </c>
      <c r="C372" s="71">
        <v>2882.1492758049699</v>
      </c>
      <c r="D372" s="71">
        <v>498.02499999999998</v>
      </c>
    </row>
    <row r="373" spans="1:4" x14ac:dyDescent="0.25">
      <c r="A373" s="63">
        <v>42583</v>
      </c>
      <c r="B373" s="70">
        <v>28003.119999999999</v>
      </c>
      <c r="C373" s="70">
        <v>2895.0336778819101</v>
      </c>
      <c r="D373" s="70">
        <v>498.93407515675699</v>
      </c>
    </row>
    <row r="374" spans="1:4" x14ac:dyDescent="0.25">
      <c r="A374" s="60">
        <v>42584</v>
      </c>
      <c r="B374" s="71">
        <v>27981.71</v>
      </c>
      <c r="C374" s="71">
        <v>2922.9678332020499</v>
      </c>
      <c r="D374" s="71">
        <v>499.84480970338501</v>
      </c>
    </row>
    <row r="375" spans="1:4" x14ac:dyDescent="0.25">
      <c r="A375" s="63">
        <v>42585</v>
      </c>
      <c r="B375" s="70">
        <v>27697.51</v>
      </c>
      <c r="C375" s="70">
        <v>2918.65867185365</v>
      </c>
      <c r="D375" s="70">
        <v>500.75720666887003</v>
      </c>
    </row>
    <row r="376" spans="1:4" x14ac:dyDescent="0.25">
      <c r="A376" s="60">
        <v>42586</v>
      </c>
      <c r="B376" s="71">
        <v>27714.37</v>
      </c>
      <c r="C376" s="71">
        <v>2926.1652225633802</v>
      </c>
      <c r="D376" s="71">
        <v>501.671269087724</v>
      </c>
    </row>
    <row r="377" spans="1:4" x14ac:dyDescent="0.25">
      <c r="A377" s="63">
        <v>42590</v>
      </c>
      <c r="B377" s="70">
        <v>28182.57</v>
      </c>
      <c r="C377" s="70">
        <v>2871.1190058996599</v>
      </c>
      <c r="D377" s="70">
        <v>502.58699999999999</v>
      </c>
    </row>
    <row r="378" spans="1:4" x14ac:dyDescent="0.25">
      <c r="A378" s="60">
        <v>42591</v>
      </c>
      <c r="B378" s="71">
        <v>28085.16</v>
      </c>
      <c r="C378" s="71">
        <v>2878.5271753982702</v>
      </c>
      <c r="D378" s="71">
        <v>508.46314861157799</v>
      </c>
    </row>
    <row r="379" spans="1:4" x14ac:dyDescent="0.25">
      <c r="A379" s="63">
        <v>42593</v>
      </c>
      <c r="B379" s="70">
        <v>27859.599999999999</v>
      </c>
      <c r="C379" s="70">
        <v>2908.8228012924601</v>
      </c>
      <c r="D379" s="70">
        <v>514.40800000000002</v>
      </c>
    </row>
    <row r="380" spans="1:4" x14ac:dyDescent="0.25">
      <c r="A380" s="60">
        <v>42594</v>
      </c>
      <c r="B380" s="71">
        <v>28152.400000000001</v>
      </c>
      <c r="C380" s="71">
        <v>2908.46785731509</v>
      </c>
      <c r="D380" s="71">
        <v>502.95800000000003</v>
      </c>
    </row>
    <row r="381" spans="1:4" x14ac:dyDescent="0.25">
      <c r="A381" s="63">
        <v>42598</v>
      </c>
      <c r="B381" s="70">
        <v>28064.61</v>
      </c>
      <c r="C381" s="70">
        <v>2888.3067821949298</v>
      </c>
      <c r="D381" s="70">
        <v>498.88600000000002</v>
      </c>
    </row>
    <row r="382" spans="1:4" x14ac:dyDescent="0.25">
      <c r="A382" s="60">
        <v>42599</v>
      </c>
      <c r="B382" s="71">
        <v>28005.37</v>
      </c>
      <c r="C382" s="71">
        <v>2887.9897760702202</v>
      </c>
      <c r="D382" s="71">
        <v>499.56</v>
      </c>
    </row>
    <row r="383" spans="1:4" x14ac:dyDescent="0.25">
      <c r="A383" s="63">
        <v>42600</v>
      </c>
      <c r="B383" s="70">
        <v>28123.439999999999</v>
      </c>
      <c r="C383" s="70">
        <v>2902.0724355779898</v>
      </c>
      <c r="D383" s="70">
        <v>503.68400000000003</v>
      </c>
    </row>
    <row r="384" spans="1:4" x14ac:dyDescent="0.25">
      <c r="A384" s="60">
        <v>42601</v>
      </c>
      <c r="B384" s="71">
        <v>28077</v>
      </c>
      <c r="C384" s="71">
        <v>2905.6890703618601</v>
      </c>
      <c r="D384" s="71">
        <v>507.62799999999999</v>
      </c>
    </row>
    <row r="385" spans="1:4" x14ac:dyDescent="0.25">
      <c r="A385" s="63">
        <v>42604</v>
      </c>
      <c r="B385" s="70">
        <v>27985.54</v>
      </c>
      <c r="C385" s="70">
        <v>2886.0224733550899</v>
      </c>
      <c r="D385" s="70">
        <v>503.91300000000001</v>
      </c>
    </row>
    <row r="386" spans="1:4" x14ac:dyDescent="0.25">
      <c r="A386" s="60">
        <v>42605</v>
      </c>
      <c r="B386" s="71">
        <v>27990.21</v>
      </c>
      <c r="C386" s="71">
        <v>2893.6952433005899</v>
      </c>
      <c r="D386" s="71">
        <v>503.75099999999998</v>
      </c>
    </row>
    <row r="387" spans="1:4" x14ac:dyDescent="0.25">
      <c r="A387" s="63">
        <v>42606</v>
      </c>
      <c r="B387" s="70">
        <v>28059.94</v>
      </c>
      <c r="C387" s="70">
        <v>2864.6258459658902</v>
      </c>
      <c r="D387" s="70">
        <v>505.79500000000002</v>
      </c>
    </row>
    <row r="388" spans="1:4" x14ac:dyDescent="0.25">
      <c r="A388" s="60">
        <v>42607</v>
      </c>
      <c r="B388" s="71">
        <v>27835.91</v>
      </c>
      <c r="C388" s="71">
        <v>2847.13617438552</v>
      </c>
      <c r="D388" s="71">
        <v>502.06200000000001</v>
      </c>
    </row>
    <row r="389" spans="1:4" x14ac:dyDescent="0.25">
      <c r="A389" s="63">
        <v>42608</v>
      </c>
      <c r="B389" s="70">
        <v>27782.25</v>
      </c>
      <c r="C389" s="70">
        <v>2841.0776922211298</v>
      </c>
      <c r="D389" s="70">
        <v>499.78800000000001</v>
      </c>
    </row>
    <row r="390" spans="1:4" x14ac:dyDescent="0.25">
      <c r="A390" s="60">
        <v>42611</v>
      </c>
      <c r="B390" s="71">
        <v>27902.66</v>
      </c>
      <c r="C390" s="71">
        <v>2841.0776922211298</v>
      </c>
      <c r="D390" s="71">
        <v>503.51100000000002</v>
      </c>
    </row>
    <row r="391" spans="1:4" x14ac:dyDescent="0.25">
      <c r="A391" s="63">
        <v>42612</v>
      </c>
      <c r="B391" s="70">
        <v>28343.01</v>
      </c>
      <c r="C391" s="70">
        <v>2845.7520857781301</v>
      </c>
      <c r="D391" s="70">
        <v>510.45600000000002</v>
      </c>
    </row>
    <row r="392" spans="1:4" x14ac:dyDescent="0.25">
      <c r="A392" s="60">
        <v>42613</v>
      </c>
      <c r="B392" s="71">
        <v>28452.17</v>
      </c>
      <c r="C392" s="71">
        <v>2818.21177680968</v>
      </c>
      <c r="D392" s="71">
        <v>512.9</v>
      </c>
    </row>
    <row r="393" spans="1:4" x14ac:dyDescent="0.25">
      <c r="A393" s="63">
        <v>42615</v>
      </c>
      <c r="B393" s="70">
        <v>28532.11</v>
      </c>
      <c r="C393" s="70">
        <v>2835.73167006929</v>
      </c>
      <c r="D393" s="70">
        <v>508.96691693982598</v>
      </c>
    </row>
    <row r="394" spans="1:4" x14ac:dyDescent="0.25">
      <c r="A394" s="60">
        <v>42619</v>
      </c>
      <c r="B394" s="71">
        <v>28978.02</v>
      </c>
      <c r="C394" s="71">
        <v>2849.82783288054</v>
      </c>
      <c r="D394" s="71">
        <v>505.06399403242801</v>
      </c>
    </row>
    <row r="395" spans="1:4" x14ac:dyDescent="0.25">
      <c r="A395" s="63">
        <v>42621</v>
      </c>
      <c r="B395" s="70">
        <v>29045.279999999999</v>
      </c>
      <c r="C395" s="70">
        <v>2878.60369411803</v>
      </c>
      <c r="D395" s="70">
        <v>501.19099999999997</v>
      </c>
    </row>
    <row r="396" spans="1:4" x14ac:dyDescent="0.25">
      <c r="A396" s="60">
        <v>42622</v>
      </c>
      <c r="B396" s="71">
        <v>28797.25</v>
      </c>
      <c r="C396" s="71">
        <v>2861.5104409471601</v>
      </c>
      <c r="D396" s="71">
        <v>526.08199999999999</v>
      </c>
    </row>
    <row r="397" spans="1:4" x14ac:dyDescent="0.25">
      <c r="A397" s="63">
        <v>42625</v>
      </c>
      <c r="B397" s="70">
        <v>28353.54</v>
      </c>
      <c r="C397" s="70">
        <v>2844.0860353336402</v>
      </c>
      <c r="D397" s="70">
        <v>506.27699999999999</v>
      </c>
    </row>
    <row r="398" spans="1:4" x14ac:dyDescent="0.25">
      <c r="A398" s="60">
        <v>42627</v>
      </c>
      <c r="B398" s="71">
        <v>28372.23</v>
      </c>
      <c r="C398" s="71">
        <v>2840.1848666548799</v>
      </c>
      <c r="D398" s="71">
        <v>518.20500000000004</v>
      </c>
    </row>
    <row r="399" spans="1:4" x14ac:dyDescent="0.25">
      <c r="A399" s="63">
        <v>42628</v>
      </c>
      <c r="B399" s="70">
        <v>28412.89</v>
      </c>
      <c r="C399" s="70">
        <v>2818.02916070539</v>
      </c>
      <c r="D399" s="70">
        <v>516.80600000000004</v>
      </c>
    </row>
    <row r="400" spans="1:4" x14ac:dyDescent="0.25">
      <c r="A400" s="60">
        <v>42629</v>
      </c>
      <c r="B400" s="71">
        <v>28599.03</v>
      </c>
      <c r="C400" s="71">
        <v>2822.78618161943</v>
      </c>
      <c r="D400" s="71">
        <v>517.21</v>
      </c>
    </row>
    <row r="401" spans="1:4" x14ac:dyDescent="0.25">
      <c r="A401" s="63">
        <v>42632</v>
      </c>
      <c r="B401" s="70">
        <v>28634.5</v>
      </c>
      <c r="C401" s="70">
        <v>2831.2170656035501</v>
      </c>
      <c r="D401" s="70">
        <v>519.65</v>
      </c>
    </row>
    <row r="402" spans="1:4" x14ac:dyDescent="0.25">
      <c r="A402" s="60">
        <v>42633</v>
      </c>
      <c r="B402" s="71">
        <v>28523.200000000001</v>
      </c>
      <c r="C402" s="71">
        <v>2829.8853826739801</v>
      </c>
      <c r="D402" s="71">
        <v>518.404</v>
      </c>
    </row>
    <row r="403" spans="1:4" x14ac:dyDescent="0.25">
      <c r="A403" s="63">
        <v>42634</v>
      </c>
      <c r="B403" s="70">
        <v>28507.42</v>
      </c>
      <c r="C403" s="70">
        <v>2855.1002298776698</v>
      </c>
      <c r="D403" s="70">
        <v>517.42499999999995</v>
      </c>
    </row>
    <row r="404" spans="1:4" x14ac:dyDescent="0.25">
      <c r="A404" s="60">
        <v>42635</v>
      </c>
      <c r="B404" s="71">
        <v>28773.13</v>
      </c>
      <c r="C404" s="71">
        <v>2867.6033243847201</v>
      </c>
      <c r="D404" s="71">
        <v>525.79999999999995</v>
      </c>
    </row>
    <row r="405" spans="1:4" x14ac:dyDescent="0.25">
      <c r="A405" s="63">
        <v>42636</v>
      </c>
      <c r="B405" s="70">
        <v>28668.22</v>
      </c>
      <c r="C405" s="70">
        <v>2869.7683540437602</v>
      </c>
      <c r="D405" s="70">
        <v>523.26099999999997</v>
      </c>
    </row>
    <row r="406" spans="1:4" x14ac:dyDescent="0.25">
      <c r="A406" s="60">
        <v>42639</v>
      </c>
      <c r="B406" s="71">
        <v>28294.28</v>
      </c>
      <c r="C406" s="71">
        <v>2869.8815245872702</v>
      </c>
      <c r="D406" s="71">
        <v>517.59699999999998</v>
      </c>
    </row>
    <row r="407" spans="1:4" x14ac:dyDescent="0.25">
      <c r="A407" s="63">
        <v>42640</v>
      </c>
      <c r="B407" s="70">
        <v>28223.7</v>
      </c>
      <c r="C407" s="70">
        <v>2834.0292893082801</v>
      </c>
      <c r="D407" s="70">
        <v>514.39300000000003</v>
      </c>
    </row>
    <row r="408" spans="1:4" x14ac:dyDescent="0.25">
      <c r="A408" s="60">
        <v>42641</v>
      </c>
      <c r="B408" s="71">
        <v>28292.81</v>
      </c>
      <c r="C408" s="71">
        <v>2826.7744787564102</v>
      </c>
      <c r="D408" s="71">
        <v>519.74099999999999</v>
      </c>
    </row>
    <row r="409" spans="1:4" x14ac:dyDescent="0.25">
      <c r="A409" s="63">
        <v>42642</v>
      </c>
      <c r="B409" s="70">
        <v>27827.53</v>
      </c>
      <c r="C409" s="70">
        <v>2830.3753596862098</v>
      </c>
      <c r="D409" s="70">
        <v>505.53300000000002</v>
      </c>
    </row>
    <row r="410" spans="1:4" x14ac:dyDescent="0.25">
      <c r="A410" s="60">
        <v>42643</v>
      </c>
      <c r="B410" s="71">
        <v>27865.96</v>
      </c>
      <c r="C410" s="71">
        <v>2833.0756988763301</v>
      </c>
      <c r="D410" s="71">
        <v>512.71600000000001</v>
      </c>
    </row>
    <row r="411" spans="1:4" x14ac:dyDescent="0.25">
      <c r="A411" s="63">
        <v>42646</v>
      </c>
      <c r="B411" s="70">
        <v>28243.29</v>
      </c>
      <c r="C411" s="70">
        <v>2808.75239120999</v>
      </c>
      <c r="D411" s="70">
        <v>515.97578014911005</v>
      </c>
    </row>
    <row r="412" spans="1:4" x14ac:dyDescent="0.25">
      <c r="A412" s="60">
        <v>42648</v>
      </c>
      <c r="B412" s="71">
        <v>28220.98</v>
      </c>
      <c r="C412" s="71">
        <v>2720.2099442184999</v>
      </c>
      <c r="D412" s="71">
        <v>519.25628554693503</v>
      </c>
    </row>
    <row r="413" spans="1:4" x14ac:dyDescent="0.25">
      <c r="A413" s="63">
        <v>42649</v>
      </c>
      <c r="B413" s="70">
        <v>28106.21</v>
      </c>
      <c r="C413" s="70">
        <v>2690.0551384892401</v>
      </c>
      <c r="D413" s="70">
        <v>522.55764796185099</v>
      </c>
    </row>
    <row r="414" spans="1:4" x14ac:dyDescent="0.25">
      <c r="A414" s="60">
        <v>42653</v>
      </c>
      <c r="B414" s="71">
        <v>28082.34</v>
      </c>
      <c r="C414" s="71">
        <v>2691.8073528702598</v>
      </c>
      <c r="D414" s="71">
        <v>525.88</v>
      </c>
    </row>
    <row r="415" spans="1:4" x14ac:dyDescent="0.25">
      <c r="A415" s="63">
        <v>42656</v>
      </c>
      <c r="B415" s="70">
        <v>27643.11</v>
      </c>
      <c r="C415" s="70">
        <v>2709.9226775121801</v>
      </c>
      <c r="D415" s="70">
        <v>515.79200000000003</v>
      </c>
    </row>
    <row r="416" spans="1:4" x14ac:dyDescent="0.25">
      <c r="A416" s="60">
        <v>42657</v>
      </c>
      <c r="B416" s="71">
        <v>27673.599999999999</v>
      </c>
      <c r="C416" s="71">
        <v>2684.3194495796301</v>
      </c>
      <c r="D416" s="71">
        <v>518.60699999999997</v>
      </c>
    </row>
    <row r="417" spans="1:4" x14ac:dyDescent="0.25">
      <c r="A417" s="63">
        <v>42660</v>
      </c>
      <c r="B417" s="70">
        <v>27529.97</v>
      </c>
      <c r="C417" s="70">
        <v>2695.05136077933</v>
      </c>
      <c r="D417" s="70">
        <v>516.21699999999998</v>
      </c>
    </row>
    <row r="418" spans="1:4" x14ac:dyDescent="0.25">
      <c r="A418" s="60">
        <v>42661</v>
      </c>
      <c r="B418" s="71">
        <v>28050.880000000001</v>
      </c>
      <c r="C418" s="71">
        <v>2699.2148793544102</v>
      </c>
      <c r="D418" s="71">
        <v>526.20000000000005</v>
      </c>
    </row>
    <row r="419" spans="1:4" x14ac:dyDescent="0.25">
      <c r="A419" s="63">
        <v>42662</v>
      </c>
      <c r="B419" s="70">
        <v>27984.37</v>
      </c>
      <c r="C419" s="70">
        <v>2718.8805118394998</v>
      </c>
      <c r="D419" s="70">
        <v>525.66899999999998</v>
      </c>
    </row>
    <row r="420" spans="1:4" x14ac:dyDescent="0.25">
      <c r="A420" s="60">
        <v>42663</v>
      </c>
      <c r="B420" s="71">
        <v>28129.84</v>
      </c>
      <c r="C420" s="71">
        <v>2732.6114424421698</v>
      </c>
      <c r="D420" s="71">
        <v>530.64099999999996</v>
      </c>
    </row>
    <row r="421" spans="1:4" x14ac:dyDescent="0.25">
      <c r="A421" s="63">
        <v>42664</v>
      </c>
      <c r="B421" s="70">
        <v>28077.18</v>
      </c>
      <c r="C421" s="70">
        <v>2724.7907791727598</v>
      </c>
      <c r="D421" s="70">
        <v>530.06299999999999</v>
      </c>
    </row>
    <row r="422" spans="1:4" x14ac:dyDescent="0.25">
      <c r="A422" s="60">
        <v>42667</v>
      </c>
      <c r="B422" s="71">
        <v>28179.08</v>
      </c>
      <c r="C422" s="71">
        <v>2721.5255517867799</v>
      </c>
      <c r="D422" s="71">
        <v>533.30799999999999</v>
      </c>
    </row>
    <row r="423" spans="1:4" x14ac:dyDescent="0.25">
      <c r="A423" s="63">
        <v>42668</v>
      </c>
      <c r="B423" s="70">
        <v>28091.42</v>
      </c>
      <c r="C423" s="70">
        <v>2726.8255984053199</v>
      </c>
      <c r="D423" s="70">
        <v>533.04100000000005</v>
      </c>
    </row>
    <row r="424" spans="1:4" x14ac:dyDescent="0.25">
      <c r="A424" s="60">
        <v>42669</v>
      </c>
      <c r="B424" s="71">
        <v>27836.51</v>
      </c>
      <c r="C424" s="71">
        <v>2731.3289501181498</v>
      </c>
      <c r="D424" s="71">
        <v>525.23800000000006</v>
      </c>
    </row>
    <row r="425" spans="1:4" x14ac:dyDescent="0.25">
      <c r="A425" s="63">
        <v>42670</v>
      </c>
      <c r="B425" s="70">
        <v>27915.9</v>
      </c>
      <c r="C425" s="70">
        <v>2722.10265725722</v>
      </c>
      <c r="D425" s="70">
        <v>524.39</v>
      </c>
    </row>
    <row r="426" spans="1:4" x14ac:dyDescent="0.25">
      <c r="A426" s="60">
        <v>42671</v>
      </c>
      <c r="B426" s="71">
        <v>27941.51</v>
      </c>
      <c r="C426" s="71">
        <v>2733.9244779526398</v>
      </c>
      <c r="D426" s="71">
        <v>526.27</v>
      </c>
    </row>
    <row r="427" spans="1:4" x14ac:dyDescent="0.25">
      <c r="A427" s="63">
        <v>42675</v>
      </c>
      <c r="B427" s="70">
        <v>27876.61</v>
      </c>
      <c r="C427" s="70">
        <v>2764.2840837847798</v>
      </c>
      <c r="D427" s="70">
        <v>517.89420109950902</v>
      </c>
    </row>
    <row r="428" spans="1:4" x14ac:dyDescent="0.25">
      <c r="A428" s="60">
        <v>42676</v>
      </c>
      <c r="B428" s="71">
        <v>27527.22</v>
      </c>
      <c r="C428" s="71">
        <v>2797.8008905750198</v>
      </c>
      <c r="D428" s="71">
        <v>509.65170641020597</v>
      </c>
    </row>
    <row r="429" spans="1:4" x14ac:dyDescent="0.25">
      <c r="A429" s="63">
        <v>42677</v>
      </c>
      <c r="B429" s="70">
        <v>27430.28</v>
      </c>
      <c r="C429" s="70">
        <v>2789.20153680454</v>
      </c>
      <c r="D429" s="70">
        <v>501.54039434190599</v>
      </c>
    </row>
    <row r="430" spans="1:4" x14ac:dyDescent="0.25">
      <c r="A430" s="60">
        <v>42678</v>
      </c>
      <c r="B430" s="71">
        <v>27274.15</v>
      </c>
      <c r="C430" s="71">
        <v>2798.3172311797698</v>
      </c>
      <c r="D430" s="71">
        <v>493.55817707039103</v>
      </c>
    </row>
    <row r="431" spans="1:4" x14ac:dyDescent="0.25">
      <c r="A431" s="63">
        <v>42681</v>
      </c>
      <c r="B431" s="70">
        <v>27458.99</v>
      </c>
      <c r="C431" s="70">
        <v>2753.0908097159499</v>
      </c>
      <c r="D431" s="70">
        <v>485.70299999999997</v>
      </c>
    </row>
    <row r="432" spans="1:4" x14ac:dyDescent="0.25">
      <c r="A432" s="60">
        <v>42682</v>
      </c>
      <c r="B432" s="71">
        <v>27591.14</v>
      </c>
      <c r="C432" s="71">
        <v>2735.74870995226</v>
      </c>
      <c r="D432" s="71">
        <v>491.92</v>
      </c>
    </row>
    <row r="433" spans="1:4" x14ac:dyDescent="0.25">
      <c r="A433" s="63">
        <v>42685</v>
      </c>
      <c r="B433" s="70">
        <v>26818.82</v>
      </c>
      <c r="C433" s="70">
        <v>2689.6239972993399</v>
      </c>
      <c r="D433" s="70">
        <v>510.66300000000001</v>
      </c>
    </row>
    <row r="434" spans="1:4" x14ac:dyDescent="0.25">
      <c r="A434" s="60">
        <v>42689</v>
      </c>
      <c r="B434" s="71">
        <v>26304.63</v>
      </c>
      <c r="C434" s="71">
        <v>2676.2724452232101</v>
      </c>
      <c r="D434" s="71">
        <v>498.32499999999999</v>
      </c>
    </row>
    <row r="435" spans="1:4" x14ac:dyDescent="0.25">
      <c r="A435" s="63">
        <v>42690</v>
      </c>
      <c r="B435" s="70">
        <v>26298.69</v>
      </c>
      <c r="C435" s="70">
        <v>2690.30141302426</v>
      </c>
      <c r="D435" s="70">
        <v>499.36700000000002</v>
      </c>
    </row>
    <row r="436" spans="1:4" x14ac:dyDescent="0.25">
      <c r="A436" s="60">
        <v>42691</v>
      </c>
      <c r="B436" s="71">
        <v>26227.62</v>
      </c>
      <c r="C436" s="71">
        <v>2679.2595688588099</v>
      </c>
      <c r="D436" s="71">
        <v>498.55599999999998</v>
      </c>
    </row>
    <row r="437" spans="1:4" x14ac:dyDescent="0.25">
      <c r="A437" s="63">
        <v>42692</v>
      </c>
      <c r="B437" s="70">
        <v>26150.240000000002</v>
      </c>
      <c r="C437" s="70">
        <v>2653.0220071696099</v>
      </c>
      <c r="D437" s="70">
        <v>498.04300000000001</v>
      </c>
    </row>
    <row r="438" spans="1:4" x14ac:dyDescent="0.25">
      <c r="A438" s="60">
        <v>42695</v>
      </c>
      <c r="B438" s="71">
        <v>25765.14</v>
      </c>
      <c r="C438" s="71">
        <v>2664.2175317890301</v>
      </c>
      <c r="D438" s="71">
        <v>483.44600000000003</v>
      </c>
    </row>
    <row r="439" spans="1:4" x14ac:dyDescent="0.25">
      <c r="A439" s="63">
        <v>42696</v>
      </c>
      <c r="B439" s="70">
        <v>25960.78</v>
      </c>
      <c r="C439" s="70">
        <v>2665.2585721864102</v>
      </c>
      <c r="D439" s="70">
        <v>486.56</v>
      </c>
    </row>
    <row r="440" spans="1:4" x14ac:dyDescent="0.25">
      <c r="A440" s="60">
        <v>42697</v>
      </c>
      <c r="B440" s="71">
        <v>26051.81</v>
      </c>
      <c r="C440" s="71">
        <v>2624.24485990323</v>
      </c>
      <c r="D440" s="71">
        <v>488.58699999999999</v>
      </c>
    </row>
    <row r="441" spans="1:4" x14ac:dyDescent="0.25">
      <c r="A441" s="63">
        <v>42698</v>
      </c>
      <c r="B441" s="70">
        <v>25860.17</v>
      </c>
      <c r="C441" s="70">
        <v>2622.5723793142301</v>
      </c>
      <c r="D441" s="70">
        <v>486.71499999999997</v>
      </c>
    </row>
    <row r="442" spans="1:4" x14ac:dyDescent="0.25">
      <c r="A442" s="60">
        <v>42699</v>
      </c>
      <c r="B442" s="71">
        <v>26316.34</v>
      </c>
      <c r="C442" s="71">
        <v>2619.8058096355699</v>
      </c>
      <c r="D442" s="71">
        <v>493.67599999999999</v>
      </c>
    </row>
    <row r="443" spans="1:4" x14ac:dyDescent="0.25">
      <c r="A443" s="63">
        <v>42702</v>
      </c>
      <c r="B443" s="70">
        <v>26350.17</v>
      </c>
      <c r="C443" s="70">
        <v>2617.70829649396</v>
      </c>
      <c r="D443" s="70">
        <v>492.012</v>
      </c>
    </row>
    <row r="444" spans="1:4" x14ac:dyDescent="0.25">
      <c r="A444" s="60">
        <v>42703</v>
      </c>
      <c r="B444" s="71">
        <v>26394.01</v>
      </c>
      <c r="C444" s="71">
        <v>2618.5393926728502</v>
      </c>
      <c r="D444" s="71">
        <v>492.97699999999998</v>
      </c>
    </row>
    <row r="445" spans="1:4" x14ac:dyDescent="0.25">
      <c r="A445" s="63">
        <v>42704</v>
      </c>
      <c r="B445" s="70">
        <v>26652.81</v>
      </c>
      <c r="C445" s="70">
        <v>2596.8157924349398</v>
      </c>
      <c r="D445" s="70">
        <v>501.31200000000001</v>
      </c>
    </row>
    <row r="446" spans="1:4" x14ac:dyDescent="0.25">
      <c r="A446" s="60">
        <v>42705</v>
      </c>
      <c r="B446" s="71">
        <v>26559.919999999998</v>
      </c>
      <c r="C446" s="71">
        <v>2549.2192197019599</v>
      </c>
      <c r="D446" s="71">
        <v>498.403027890727</v>
      </c>
    </row>
    <row r="447" spans="1:4" x14ac:dyDescent="0.25">
      <c r="A447" s="63">
        <v>42706</v>
      </c>
      <c r="B447" s="70">
        <v>26230.66</v>
      </c>
      <c r="C447" s="70">
        <v>2566.4802996447402</v>
      </c>
      <c r="D447" s="70">
        <v>495.510935725943</v>
      </c>
    </row>
    <row r="448" spans="1:4" x14ac:dyDescent="0.25">
      <c r="A448" s="60">
        <v>42709</v>
      </c>
      <c r="B448" s="71">
        <v>26349.1</v>
      </c>
      <c r="C448" s="71">
        <v>2540.9558409825299</v>
      </c>
      <c r="D448" s="71">
        <v>492.63562555609502</v>
      </c>
    </row>
    <row r="449" spans="1:4" x14ac:dyDescent="0.25">
      <c r="A449" s="63">
        <v>42711</v>
      </c>
      <c r="B449" s="70">
        <v>26236.87</v>
      </c>
      <c r="C449" s="70">
        <v>2556.94310929638</v>
      </c>
      <c r="D449" s="70">
        <v>489.77699999999999</v>
      </c>
    </row>
    <row r="450" spans="1:4" x14ac:dyDescent="0.25">
      <c r="A450" s="60">
        <v>42712</v>
      </c>
      <c r="B450" s="71">
        <v>26694.28</v>
      </c>
      <c r="C450" s="71">
        <v>2538.4715546481898</v>
      </c>
      <c r="D450" s="71">
        <v>498.15600000000001</v>
      </c>
    </row>
    <row r="451" spans="1:4" x14ac:dyDescent="0.25">
      <c r="A451" s="63">
        <v>42713</v>
      </c>
      <c r="B451" s="70">
        <v>26747.18</v>
      </c>
      <c r="C451" s="70">
        <v>2526.1719742151199</v>
      </c>
      <c r="D451" s="70">
        <v>512.93799999999999</v>
      </c>
    </row>
    <row r="452" spans="1:4" x14ac:dyDescent="0.25">
      <c r="A452" s="60">
        <v>42716</v>
      </c>
      <c r="B452" s="71">
        <v>26515.24</v>
      </c>
      <c r="C452" s="71">
        <v>2509.8895622679102</v>
      </c>
      <c r="D452" s="71">
        <v>501.37200000000001</v>
      </c>
    </row>
    <row r="453" spans="1:4" x14ac:dyDescent="0.25">
      <c r="A453" s="63">
        <v>42717</v>
      </c>
      <c r="B453" s="70">
        <v>26697.82</v>
      </c>
      <c r="C453" s="70">
        <v>2512.9512755799201</v>
      </c>
      <c r="D453" s="70">
        <v>503.49200000000002</v>
      </c>
    </row>
    <row r="454" spans="1:4" x14ac:dyDescent="0.25">
      <c r="A454" s="60">
        <v>42718</v>
      </c>
      <c r="B454" s="71">
        <v>26602.84</v>
      </c>
      <c r="C454" s="71">
        <v>2521.2754191650502</v>
      </c>
      <c r="D454" s="71">
        <v>498.19099999999997</v>
      </c>
    </row>
    <row r="455" spans="1:4" x14ac:dyDescent="0.25">
      <c r="A455" s="63">
        <v>42719</v>
      </c>
      <c r="B455" s="70">
        <v>26519.07</v>
      </c>
      <c r="C455" s="70">
        <v>2460.6629478997502</v>
      </c>
      <c r="D455" s="70">
        <v>498.22199999999998</v>
      </c>
    </row>
    <row r="456" spans="1:4" x14ac:dyDescent="0.25">
      <c r="A456" s="60">
        <v>42720</v>
      </c>
      <c r="B456" s="71">
        <v>26489.56</v>
      </c>
      <c r="C456" s="71">
        <v>2468.2656292700199</v>
      </c>
      <c r="D456" s="71">
        <v>497.036</v>
      </c>
    </row>
    <row r="457" spans="1:4" x14ac:dyDescent="0.25">
      <c r="A457" s="63">
        <v>42723</v>
      </c>
      <c r="B457" s="70">
        <v>26374.7</v>
      </c>
      <c r="C457" s="70">
        <v>2478.7811661067099</v>
      </c>
      <c r="D457" s="70">
        <v>494.59399999999999</v>
      </c>
    </row>
    <row r="458" spans="1:4" x14ac:dyDescent="0.25">
      <c r="A458" s="60">
        <v>42724</v>
      </c>
      <c r="B458" s="71">
        <v>26307.98</v>
      </c>
      <c r="C458" s="71">
        <v>2459.0702011027702</v>
      </c>
      <c r="D458" s="71">
        <v>489.89</v>
      </c>
    </row>
    <row r="459" spans="1:4" x14ac:dyDescent="0.25">
      <c r="A459" s="63">
        <v>42725</v>
      </c>
      <c r="B459" s="70">
        <v>26242.38</v>
      </c>
      <c r="C459" s="70">
        <v>2471.9719645699001</v>
      </c>
      <c r="D459" s="70">
        <v>489.42200000000003</v>
      </c>
    </row>
    <row r="460" spans="1:4" x14ac:dyDescent="0.25">
      <c r="A460" s="60">
        <v>42726</v>
      </c>
      <c r="B460" s="71">
        <v>25979.599999999999</v>
      </c>
      <c r="C460" s="71">
        <v>2469.5211149870602</v>
      </c>
      <c r="D460" s="71">
        <v>482.65800000000002</v>
      </c>
    </row>
    <row r="461" spans="1:4" x14ac:dyDescent="0.25">
      <c r="A461" s="63">
        <v>42727</v>
      </c>
      <c r="B461" s="70">
        <v>26040.7</v>
      </c>
      <c r="C461" s="70">
        <v>2469.5211149870602</v>
      </c>
      <c r="D461" s="70">
        <v>484.08100000000002</v>
      </c>
    </row>
    <row r="462" spans="1:4" x14ac:dyDescent="0.25">
      <c r="A462" s="60">
        <v>42730</v>
      </c>
      <c r="B462" s="71">
        <v>25807.1</v>
      </c>
      <c r="C462" s="71">
        <v>2469.5211149870602</v>
      </c>
      <c r="D462" s="71">
        <v>476.62099999999998</v>
      </c>
    </row>
    <row r="463" spans="1:4" x14ac:dyDescent="0.25">
      <c r="A463" s="63">
        <v>42731</v>
      </c>
      <c r="B463" s="70">
        <v>26213.439999999999</v>
      </c>
      <c r="C463" s="70">
        <v>2469.5211149870602</v>
      </c>
      <c r="D463" s="70">
        <v>484.41899999999998</v>
      </c>
    </row>
    <row r="464" spans="1:4" x14ac:dyDescent="0.25">
      <c r="A464" s="60">
        <v>42732</v>
      </c>
      <c r="B464" s="71">
        <v>26210.68</v>
      </c>
      <c r="C464" s="71">
        <v>2488.3611169160999</v>
      </c>
      <c r="D464" s="71">
        <v>483.80099999999999</v>
      </c>
    </row>
    <row r="465" spans="1:4" x14ac:dyDescent="0.25">
      <c r="A465" s="63">
        <v>42733</v>
      </c>
      <c r="B465" s="70">
        <v>26366.15</v>
      </c>
      <c r="C465" s="70">
        <v>2503.4729210538999</v>
      </c>
      <c r="D465" s="70">
        <v>486.00400000000002</v>
      </c>
    </row>
    <row r="466" spans="1:4" x14ac:dyDescent="0.25">
      <c r="A466" s="60">
        <v>42734</v>
      </c>
      <c r="B466" s="71">
        <v>26626.46</v>
      </c>
      <c r="C466" s="71">
        <v>2503.4729210538999</v>
      </c>
      <c r="D466" s="71">
        <v>491.56400000000002</v>
      </c>
    </row>
    <row r="467" spans="1:4" x14ac:dyDescent="0.25">
      <c r="A467" s="63">
        <v>42737</v>
      </c>
      <c r="B467" s="70">
        <v>26595.45</v>
      </c>
      <c r="C467" s="70">
        <v>2503.4729210538999</v>
      </c>
      <c r="D467" s="70">
        <v>534.36800000000005</v>
      </c>
    </row>
    <row r="468" spans="1:4" x14ac:dyDescent="0.25">
      <c r="A468" s="60">
        <v>42738</v>
      </c>
      <c r="B468" s="71">
        <v>26643.24</v>
      </c>
      <c r="C468" s="71">
        <v>2530.8974874210298</v>
      </c>
      <c r="D468" s="71">
        <v>530.56497460283094</v>
      </c>
    </row>
    <row r="469" spans="1:4" x14ac:dyDescent="0.25">
      <c r="A469" s="63">
        <v>42741</v>
      </c>
      <c r="B469" s="70">
        <v>26759.23</v>
      </c>
      <c r="C469" s="70">
        <v>2576.6588969087102</v>
      </c>
      <c r="D469" s="70">
        <v>526.78901482742594</v>
      </c>
    </row>
    <row r="470" spans="1:4" x14ac:dyDescent="0.25">
      <c r="A470" s="60">
        <v>42744</v>
      </c>
      <c r="B470" s="71">
        <v>26726.55</v>
      </c>
      <c r="C470" s="71">
        <v>2582.3865481376702</v>
      </c>
      <c r="D470" s="71">
        <v>523.03992805138705</v>
      </c>
    </row>
    <row r="471" spans="1:4" x14ac:dyDescent="0.25">
      <c r="A471" s="63">
        <v>42746</v>
      </c>
      <c r="B471" s="70">
        <v>27140.41</v>
      </c>
      <c r="C471" s="70">
        <v>2585.3453791374</v>
      </c>
      <c r="D471" s="70">
        <v>519.31752302318</v>
      </c>
    </row>
    <row r="472" spans="1:4" x14ac:dyDescent="0.25">
      <c r="A472" s="60">
        <v>42747</v>
      </c>
      <c r="B472" s="71">
        <v>27247.16</v>
      </c>
      <c r="C472" s="71">
        <v>2635.70176989728</v>
      </c>
      <c r="D472" s="71">
        <v>515.62160985238302</v>
      </c>
    </row>
    <row r="473" spans="1:4" x14ac:dyDescent="0.25">
      <c r="A473" s="63">
        <v>42748</v>
      </c>
      <c r="B473" s="70">
        <v>27238.06</v>
      </c>
      <c r="C473" s="70">
        <v>2608.3334672946798</v>
      </c>
      <c r="D473" s="70">
        <v>511.952</v>
      </c>
    </row>
    <row r="474" spans="1:4" x14ac:dyDescent="0.25">
      <c r="A474" s="60">
        <v>42751</v>
      </c>
      <c r="B474" s="71">
        <v>27288.17</v>
      </c>
      <c r="C474" s="71">
        <v>2635.0082788110699</v>
      </c>
      <c r="D474" s="71">
        <v>515.44899999999996</v>
      </c>
    </row>
    <row r="475" spans="1:4" x14ac:dyDescent="0.25">
      <c r="A475" s="63">
        <v>42752</v>
      </c>
      <c r="B475" s="70">
        <v>27235.66</v>
      </c>
      <c r="C475" s="70">
        <v>2656.8366904046202</v>
      </c>
      <c r="D475" s="70">
        <v>515.28800000000001</v>
      </c>
    </row>
    <row r="476" spans="1:4" x14ac:dyDescent="0.25">
      <c r="A476" s="60">
        <v>42753</v>
      </c>
      <c r="B476" s="71">
        <v>27257.64</v>
      </c>
      <c r="C476" s="71">
        <v>2662.21743533686</v>
      </c>
      <c r="D476" s="71">
        <v>517.61300000000006</v>
      </c>
    </row>
    <row r="477" spans="1:4" x14ac:dyDescent="0.25">
      <c r="A477" s="63">
        <v>42754</v>
      </c>
      <c r="B477" s="70">
        <v>27308.6</v>
      </c>
      <c r="C477" s="70">
        <v>2620.1122060218299</v>
      </c>
      <c r="D477" s="70">
        <v>518.93200000000002</v>
      </c>
    </row>
    <row r="478" spans="1:4" x14ac:dyDescent="0.25">
      <c r="A478" s="60">
        <v>42755</v>
      </c>
      <c r="B478" s="71">
        <v>27034.5</v>
      </c>
      <c r="C478" s="71">
        <v>2628.3797643352</v>
      </c>
      <c r="D478" s="71">
        <v>509.33699999999999</v>
      </c>
    </row>
    <row r="479" spans="1:4" x14ac:dyDescent="0.25">
      <c r="A479" s="63">
        <v>42758</v>
      </c>
      <c r="B479" s="70">
        <v>27117.34</v>
      </c>
      <c r="C479" s="70">
        <v>2655.8814924365402</v>
      </c>
      <c r="D479" s="70">
        <v>511.428</v>
      </c>
    </row>
    <row r="480" spans="1:4" x14ac:dyDescent="0.25">
      <c r="A480" s="60">
        <v>42759</v>
      </c>
      <c r="B480" s="71">
        <v>27375.58</v>
      </c>
      <c r="C480" s="71">
        <v>2665.90062211648</v>
      </c>
      <c r="D480" s="71">
        <v>516.09299999999996</v>
      </c>
    </row>
    <row r="481" spans="1:4" x14ac:dyDescent="0.25">
      <c r="A481" s="63">
        <v>42760</v>
      </c>
      <c r="B481" s="70">
        <v>27708.14</v>
      </c>
      <c r="C481" s="70">
        <v>2615.6413265388101</v>
      </c>
      <c r="D481" s="70">
        <v>522.12099999999998</v>
      </c>
    </row>
    <row r="482" spans="1:4" x14ac:dyDescent="0.25">
      <c r="A482" s="60">
        <v>42762</v>
      </c>
      <c r="B482" s="71">
        <v>27882.46</v>
      </c>
      <c r="C482" s="71">
        <v>2595.1236999051598</v>
      </c>
      <c r="D482" s="71">
        <v>528.19399999999996</v>
      </c>
    </row>
    <row r="483" spans="1:4" x14ac:dyDescent="0.25">
      <c r="A483" s="63">
        <v>42765</v>
      </c>
      <c r="B483" s="70">
        <v>27849.56</v>
      </c>
      <c r="C483" s="70">
        <v>2599.7353995531098</v>
      </c>
      <c r="D483" s="70">
        <v>527.45100000000002</v>
      </c>
    </row>
    <row r="484" spans="1:4" x14ac:dyDescent="0.25">
      <c r="A484" s="60">
        <v>42766</v>
      </c>
      <c r="B484" s="71">
        <v>27655.96</v>
      </c>
      <c r="C484" s="71">
        <v>2632.62623177456</v>
      </c>
      <c r="D484" s="71">
        <v>521.26300000000003</v>
      </c>
    </row>
    <row r="485" spans="1:4" x14ac:dyDescent="0.25">
      <c r="A485" s="63">
        <v>42767</v>
      </c>
      <c r="B485" s="70">
        <v>28141.64</v>
      </c>
      <c r="C485" s="70">
        <v>2607.9155079010402</v>
      </c>
      <c r="D485" s="70">
        <v>528.89561949405504</v>
      </c>
    </row>
    <row r="486" spans="1:4" x14ac:dyDescent="0.25">
      <c r="A486" s="60">
        <v>42768</v>
      </c>
      <c r="B486" s="71">
        <v>28226.61</v>
      </c>
      <c r="C486" s="71">
        <v>2640.6079701641302</v>
      </c>
      <c r="D486" s="71">
        <v>536.64</v>
      </c>
    </row>
    <row r="487" spans="1:4" x14ac:dyDescent="0.25">
      <c r="A487" s="63">
        <v>42769</v>
      </c>
      <c r="B487" s="70">
        <v>28240.52</v>
      </c>
      <c r="C487" s="70">
        <v>2622.4971466233701</v>
      </c>
      <c r="D487" s="70">
        <v>539.52200000000005</v>
      </c>
    </row>
    <row r="488" spans="1:4" x14ac:dyDescent="0.25">
      <c r="A488" s="60">
        <v>42772</v>
      </c>
      <c r="B488" s="71">
        <v>28439.279999999999</v>
      </c>
      <c r="C488" s="71">
        <v>2651.06338514958</v>
      </c>
      <c r="D488" s="71">
        <v>538.98246062310398</v>
      </c>
    </row>
    <row r="489" spans="1:4" x14ac:dyDescent="0.25">
      <c r="A489" s="63">
        <v>42774</v>
      </c>
      <c r="B489" s="70">
        <v>28289.919999999998</v>
      </c>
      <c r="C489" s="70">
        <v>2676.2046071985501</v>
      </c>
      <c r="D489" s="70">
        <v>538.44346080296202</v>
      </c>
    </row>
    <row r="490" spans="1:4" x14ac:dyDescent="0.25">
      <c r="A490" s="60">
        <v>42779</v>
      </c>
      <c r="B490" s="71">
        <v>28351.62</v>
      </c>
      <c r="C490" s="71">
        <v>2632.9451669426298</v>
      </c>
      <c r="D490" s="71">
        <v>537.90499999999997</v>
      </c>
    </row>
    <row r="491" spans="1:4" x14ac:dyDescent="0.25">
      <c r="A491" s="63">
        <v>42780</v>
      </c>
      <c r="B491" s="70">
        <v>28339.31</v>
      </c>
      <c r="C491" s="70">
        <v>2646.9702766569699</v>
      </c>
      <c r="D491" s="70">
        <v>536.524</v>
      </c>
    </row>
    <row r="492" spans="1:4" x14ac:dyDescent="0.25">
      <c r="A492" s="60">
        <v>42781</v>
      </c>
      <c r="B492" s="71">
        <v>28155.56</v>
      </c>
      <c r="C492" s="71">
        <v>2632.9194463645599</v>
      </c>
      <c r="D492" s="71">
        <v>527.43600000000004</v>
      </c>
    </row>
    <row r="493" spans="1:4" x14ac:dyDescent="0.25">
      <c r="A493" s="63">
        <v>42782</v>
      </c>
      <c r="B493" s="70">
        <v>28301.27</v>
      </c>
      <c r="C493" s="70">
        <v>2678.40886073915</v>
      </c>
      <c r="D493" s="70">
        <v>532.97</v>
      </c>
    </row>
    <row r="494" spans="1:4" x14ac:dyDescent="0.25">
      <c r="A494" s="60">
        <v>42783</v>
      </c>
      <c r="B494" s="71">
        <v>28468.75</v>
      </c>
      <c r="C494" s="71">
        <v>2678.7763434983199</v>
      </c>
      <c r="D494" s="71">
        <v>535.06500000000005</v>
      </c>
    </row>
    <row r="495" spans="1:4" x14ac:dyDescent="0.25">
      <c r="A495" s="63">
        <v>42786</v>
      </c>
      <c r="B495" s="70">
        <v>28661.58</v>
      </c>
      <c r="C495" s="70">
        <v>2663.2771231533402</v>
      </c>
      <c r="D495" s="70">
        <v>540.44100000000003</v>
      </c>
    </row>
    <row r="496" spans="1:4" x14ac:dyDescent="0.25">
      <c r="A496" s="60">
        <v>42787</v>
      </c>
      <c r="B496" s="71">
        <v>28761.59</v>
      </c>
      <c r="C496" s="71">
        <v>2653.3615188001399</v>
      </c>
      <c r="D496" s="71">
        <v>543.32600000000002</v>
      </c>
    </row>
    <row r="497" spans="1:4" x14ac:dyDescent="0.25">
      <c r="A497" s="63">
        <v>42788</v>
      </c>
      <c r="B497" s="70">
        <v>28864.71</v>
      </c>
      <c r="C497" s="70">
        <v>2663.47227803945</v>
      </c>
      <c r="D497" s="70">
        <v>542.08000000000004</v>
      </c>
    </row>
    <row r="498" spans="1:4" x14ac:dyDescent="0.25">
      <c r="A498" s="60">
        <v>42789</v>
      </c>
      <c r="B498" s="71">
        <v>28892.97</v>
      </c>
      <c r="C498" s="71">
        <v>2673.0461202115498</v>
      </c>
      <c r="D498" s="71">
        <v>542.42700000000002</v>
      </c>
    </row>
    <row r="499" spans="1:4" x14ac:dyDescent="0.25">
      <c r="A499" s="63">
        <v>42793</v>
      </c>
      <c r="B499" s="70">
        <v>28812.880000000001</v>
      </c>
      <c r="C499" s="70">
        <v>2696.6936196891002</v>
      </c>
      <c r="D499" s="70">
        <v>539.84500000000003</v>
      </c>
    </row>
    <row r="500" spans="1:4" x14ac:dyDescent="0.25">
      <c r="A500" s="60">
        <v>42794</v>
      </c>
      <c r="B500" s="71">
        <v>28743.32</v>
      </c>
      <c r="C500" s="71">
        <v>2692.3130837365602</v>
      </c>
      <c r="D500" s="71">
        <v>540.22799999999995</v>
      </c>
    </row>
    <row r="501" spans="1:4" x14ac:dyDescent="0.25">
      <c r="A501" s="63">
        <v>42795</v>
      </c>
      <c r="B501" s="70">
        <v>28984.49</v>
      </c>
      <c r="C501" s="70">
        <v>2660.77740447217</v>
      </c>
      <c r="D501" s="70">
        <v>539.63617582589802</v>
      </c>
    </row>
    <row r="502" spans="1:4" x14ac:dyDescent="0.25">
      <c r="A502" s="60">
        <v>42796</v>
      </c>
      <c r="B502" s="71">
        <v>28839.79</v>
      </c>
      <c r="C502" s="71">
        <v>2659.9437362354702</v>
      </c>
      <c r="D502" s="71">
        <v>539.04499999999996</v>
      </c>
    </row>
    <row r="503" spans="1:4" x14ac:dyDescent="0.25">
      <c r="A503" s="63">
        <v>42797</v>
      </c>
      <c r="B503" s="70">
        <v>28832.45</v>
      </c>
      <c r="C503" s="70">
        <v>2633.0345459514201</v>
      </c>
      <c r="D503" s="70">
        <v>538.79</v>
      </c>
    </row>
    <row r="504" spans="1:4" x14ac:dyDescent="0.25">
      <c r="A504" s="60">
        <v>42801</v>
      </c>
      <c r="B504" s="71">
        <v>28999.56</v>
      </c>
      <c r="C504" s="71">
        <v>2605.8610767277</v>
      </c>
      <c r="D504" s="71">
        <v>541.23283625326201</v>
      </c>
    </row>
    <row r="505" spans="1:4" x14ac:dyDescent="0.25">
      <c r="A505" s="63">
        <v>42802</v>
      </c>
      <c r="B505" s="70">
        <v>28901.94</v>
      </c>
      <c r="C505" s="70">
        <v>2598.3249473531901</v>
      </c>
      <c r="D505" s="70">
        <v>543.68674815558995</v>
      </c>
    </row>
    <row r="506" spans="1:4" x14ac:dyDescent="0.25">
      <c r="A506" s="60">
        <v>42804</v>
      </c>
      <c r="B506" s="71">
        <v>28946.23</v>
      </c>
      <c r="C506" s="71">
        <v>2573.4354654620902</v>
      </c>
      <c r="D506" s="71">
        <v>546.15178592320399</v>
      </c>
    </row>
    <row r="507" spans="1:4" x14ac:dyDescent="0.25">
      <c r="A507" s="63">
        <v>42808</v>
      </c>
      <c r="B507" s="70">
        <v>29442.63</v>
      </c>
      <c r="C507" s="70">
        <v>2546.7452215988601</v>
      </c>
      <c r="D507" s="70">
        <v>548.62800000000004</v>
      </c>
    </row>
    <row r="508" spans="1:4" x14ac:dyDescent="0.25">
      <c r="A508" s="60">
        <v>42809</v>
      </c>
      <c r="B508" s="71">
        <v>29398.11</v>
      </c>
      <c r="C508" s="71">
        <v>2526.06137572942</v>
      </c>
      <c r="D508" s="71">
        <v>550.58100000000002</v>
      </c>
    </row>
    <row r="509" spans="1:4" x14ac:dyDescent="0.25">
      <c r="A509" s="63">
        <v>42810</v>
      </c>
      <c r="B509" s="70">
        <v>29585.85</v>
      </c>
      <c r="C509" s="70">
        <v>2584.5576864340001</v>
      </c>
      <c r="D509" s="70">
        <v>557.81700000000001</v>
      </c>
    </row>
    <row r="510" spans="1:4" x14ac:dyDescent="0.25">
      <c r="A510" s="60">
        <v>42811</v>
      </c>
      <c r="B510" s="71">
        <v>29648.99</v>
      </c>
      <c r="C510" s="71">
        <v>2590.1712025977799</v>
      </c>
      <c r="D510" s="71">
        <v>554.90499999999997</v>
      </c>
    </row>
    <row r="511" spans="1:4" x14ac:dyDescent="0.25">
      <c r="A511" s="63">
        <v>42814</v>
      </c>
      <c r="B511" s="70">
        <v>29518.74</v>
      </c>
      <c r="C511" s="70">
        <v>2587.5505971996699</v>
      </c>
      <c r="D511" s="70">
        <v>552.98599999999999</v>
      </c>
    </row>
    <row r="512" spans="1:4" x14ac:dyDescent="0.25">
      <c r="A512" s="60">
        <v>42815</v>
      </c>
      <c r="B512" s="71">
        <v>29485.45</v>
      </c>
      <c r="C512" s="71">
        <v>2615.0304628096501</v>
      </c>
      <c r="D512" s="71">
        <v>552.13400000000001</v>
      </c>
    </row>
    <row r="513" spans="1:4" x14ac:dyDescent="0.25">
      <c r="A513" s="63">
        <v>42816</v>
      </c>
      <c r="B513" s="70">
        <v>29167.68</v>
      </c>
      <c r="C513" s="70">
        <v>2626.8381371871301</v>
      </c>
      <c r="D513" s="70">
        <v>545.53</v>
      </c>
    </row>
    <row r="514" spans="1:4" x14ac:dyDescent="0.25">
      <c r="A514" s="60">
        <v>42817</v>
      </c>
      <c r="B514" s="71">
        <v>29332.16</v>
      </c>
      <c r="C514" s="71">
        <v>2624.38053595255</v>
      </c>
      <c r="D514" s="71">
        <v>549.25</v>
      </c>
    </row>
    <row r="515" spans="1:4" x14ac:dyDescent="0.25">
      <c r="A515" s="63">
        <v>42818</v>
      </c>
      <c r="B515" s="70">
        <v>29421.4</v>
      </c>
      <c r="C515" s="70">
        <v>2623.2655488932101</v>
      </c>
      <c r="D515" s="70">
        <v>553.49</v>
      </c>
    </row>
    <row r="516" spans="1:4" x14ac:dyDescent="0.25">
      <c r="A516" s="60">
        <v>42821</v>
      </c>
      <c r="B516" s="71">
        <v>29237.15</v>
      </c>
      <c r="C516" s="71">
        <v>2631.0566334978398</v>
      </c>
      <c r="D516" s="71">
        <v>551.495</v>
      </c>
    </row>
    <row r="517" spans="1:4" x14ac:dyDescent="0.25">
      <c r="A517" s="63">
        <v>42822</v>
      </c>
      <c r="B517" s="70">
        <v>29409.52</v>
      </c>
      <c r="C517" s="70">
        <v>2628.8887102737599</v>
      </c>
      <c r="D517" s="70">
        <v>554.58000000000004</v>
      </c>
    </row>
    <row r="518" spans="1:4" x14ac:dyDescent="0.25">
      <c r="A518" s="60">
        <v>42823</v>
      </c>
      <c r="B518" s="71">
        <v>29531.43</v>
      </c>
      <c r="C518" s="71">
        <v>2608.7929011204501</v>
      </c>
      <c r="D518" s="71">
        <v>558.548</v>
      </c>
    </row>
    <row r="519" spans="1:4" x14ac:dyDescent="0.25">
      <c r="A519" s="63">
        <v>42824</v>
      </c>
      <c r="B519" s="70">
        <v>29647.42</v>
      </c>
      <c r="C519" s="70">
        <v>2601.10630636424</v>
      </c>
      <c r="D519" s="70">
        <v>560.51900000000001</v>
      </c>
    </row>
    <row r="520" spans="1:4" x14ac:dyDescent="0.25">
      <c r="A520" s="60">
        <v>42825</v>
      </c>
      <c r="B520" s="71">
        <v>29620.5</v>
      </c>
      <c r="C520" s="71">
        <v>2596.0406385133501</v>
      </c>
      <c r="D520" s="71">
        <v>561.61699999999996</v>
      </c>
    </row>
    <row r="521" spans="1:4" x14ac:dyDescent="0.25">
      <c r="A521" s="63">
        <v>42830</v>
      </c>
      <c r="B521" s="70">
        <v>29974.240000000002</v>
      </c>
      <c r="C521" s="70">
        <v>2604.3901811693199</v>
      </c>
      <c r="D521" s="70">
        <v>589.154</v>
      </c>
    </row>
    <row r="522" spans="1:4" x14ac:dyDescent="0.25">
      <c r="A522" s="60">
        <v>42832</v>
      </c>
      <c r="B522" s="71">
        <v>29706.61</v>
      </c>
      <c r="C522" s="71">
        <v>2617.7263008986101</v>
      </c>
      <c r="D522" s="71">
        <v>583.48057404322401</v>
      </c>
    </row>
    <row r="523" spans="1:4" x14ac:dyDescent="0.25">
      <c r="A523" s="63">
        <v>42835</v>
      </c>
      <c r="B523" s="70">
        <v>29575.74</v>
      </c>
      <c r="C523" s="70">
        <v>2595.0729017634699</v>
      </c>
      <c r="D523" s="70">
        <v>577.86178195482</v>
      </c>
    </row>
    <row r="524" spans="1:4" x14ac:dyDescent="0.25">
      <c r="A524" s="60">
        <v>42837</v>
      </c>
      <c r="B524" s="71">
        <v>29643.48</v>
      </c>
      <c r="C524" s="71">
        <v>2653.1956210715798</v>
      </c>
      <c r="D524" s="71">
        <v>572.29709762241896</v>
      </c>
    </row>
    <row r="525" spans="1:4" x14ac:dyDescent="0.25">
      <c r="A525" s="63">
        <v>42838</v>
      </c>
      <c r="B525" s="70">
        <v>29461.45</v>
      </c>
      <c r="C525" s="70">
        <v>2662.14381018213</v>
      </c>
      <c r="D525" s="70">
        <v>566.78599999999994</v>
      </c>
    </row>
    <row r="526" spans="1:4" x14ac:dyDescent="0.25">
      <c r="A526" s="60">
        <v>42842</v>
      </c>
      <c r="B526" s="71">
        <v>29413.66</v>
      </c>
      <c r="C526" s="71">
        <v>2662.14381018213</v>
      </c>
      <c r="D526" s="71">
        <v>566.54999999999995</v>
      </c>
    </row>
    <row r="527" spans="1:4" x14ac:dyDescent="0.25">
      <c r="A527" s="63">
        <v>42843</v>
      </c>
      <c r="B527" s="70">
        <v>29319.1</v>
      </c>
      <c r="C527" s="70">
        <v>2656.3351391322499</v>
      </c>
      <c r="D527" s="70">
        <v>564.70600000000002</v>
      </c>
    </row>
    <row r="528" spans="1:4" x14ac:dyDescent="0.25">
      <c r="A528" s="60">
        <v>42844</v>
      </c>
      <c r="B528" s="71">
        <v>29336.57</v>
      </c>
      <c r="C528" s="71">
        <v>2658.36449274198</v>
      </c>
      <c r="D528" s="71">
        <v>565.25300000000004</v>
      </c>
    </row>
    <row r="529" spans="1:4" x14ac:dyDescent="0.25">
      <c r="A529" s="63">
        <v>42845</v>
      </c>
      <c r="B529" s="70">
        <v>29422.39</v>
      </c>
      <c r="C529" s="70">
        <v>2667.9929911424802</v>
      </c>
      <c r="D529" s="70">
        <v>568.245</v>
      </c>
    </row>
    <row r="530" spans="1:4" x14ac:dyDescent="0.25">
      <c r="A530" s="60">
        <v>42846</v>
      </c>
      <c r="B530" s="71">
        <v>29365.3</v>
      </c>
      <c r="C530" s="71">
        <v>2664.7116883951999</v>
      </c>
      <c r="D530" s="71">
        <v>566.89300000000003</v>
      </c>
    </row>
    <row r="531" spans="1:4" x14ac:dyDescent="0.25">
      <c r="A531" s="63">
        <v>42849</v>
      </c>
      <c r="B531" s="70">
        <v>29655.84</v>
      </c>
      <c r="C531" s="70">
        <v>2632.5210989116999</v>
      </c>
      <c r="D531" s="70">
        <v>572.26499999999999</v>
      </c>
    </row>
    <row r="532" spans="1:4" x14ac:dyDescent="0.25">
      <c r="A532" s="60">
        <v>42850</v>
      </c>
      <c r="B532" s="71">
        <v>29943.24</v>
      </c>
      <c r="C532" s="71">
        <v>2622.2164708151799</v>
      </c>
      <c r="D532" s="71">
        <v>576.61699999999996</v>
      </c>
    </row>
    <row r="533" spans="1:4" x14ac:dyDescent="0.25">
      <c r="A533" s="63">
        <v>42851</v>
      </c>
      <c r="B533" s="70">
        <v>30133.35</v>
      </c>
      <c r="C533" s="70">
        <v>2602.0515376083099</v>
      </c>
      <c r="D533" s="70">
        <v>578.88099999999997</v>
      </c>
    </row>
    <row r="534" spans="1:4" x14ac:dyDescent="0.25">
      <c r="A534" s="60">
        <v>42852</v>
      </c>
      <c r="B534" s="71">
        <v>30029.74</v>
      </c>
      <c r="C534" s="71">
        <v>2602.65854325076</v>
      </c>
      <c r="D534" s="71">
        <v>577.87099999999998</v>
      </c>
    </row>
    <row r="535" spans="1:4" x14ac:dyDescent="0.25">
      <c r="A535" s="63">
        <v>42853</v>
      </c>
      <c r="B535" s="70">
        <v>29918.400000000001</v>
      </c>
      <c r="C535" s="70">
        <v>2617.0993618081602</v>
      </c>
      <c r="D535" s="70">
        <v>581.59500000000003</v>
      </c>
    </row>
    <row r="536" spans="1:4" x14ac:dyDescent="0.25">
      <c r="A536" s="60">
        <v>42859</v>
      </c>
      <c r="B536" s="71">
        <v>30126.21</v>
      </c>
      <c r="C536" s="71">
        <v>2536.81932901442</v>
      </c>
      <c r="D536" s="71">
        <v>573.20699999999999</v>
      </c>
    </row>
    <row r="537" spans="1:4" x14ac:dyDescent="0.25">
      <c r="A537" s="63">
        <v>42860</v>
      </c>
      <c r="B537" s="70">
        <v>29858.799999999999</v>
      </c>
      <c r="C537" s="70">
        <v>2540.1192791807998</v>
      </c>
      <c r="D537" s="70">
        <v>584.31899999999996</v>
      </c>
    </row>
    <row r="538" spans="1:4" x14ac:dyDescent="0.25">
      <c r="A538" s="60">
        <v>42864</v>
      </c>
      <c r="B538" s="71">
        <v>29933.25</v>
      </c>
      <c r="C538" s="71">
        <v>2537.5970549938102</v>
      </c>
      <c r="D538" s="71">
        <v>593.40584446565799</v>
      </c>
    </row>
    <row r="539" spans="1:4" x14ac:dyDescent="0.25">
      <c r="A539" s="63">
        <v>42865</v>
      </c>
      <c r="B539" s="70">
        <v>30248.17</v>
      </c>
      <c r="C539" s="70">
        <v>2543.1038307586</v>
      </c>
      <c r="D539" s="70">
        <v>602.63400000000001</v>
      </c>
    </row>
    <row r="540" spans="1:4" x14ac:dyDescent="0.25">
      <c r="A540" s="60">
        <v>42867</v>
      </c>
      <c r="B540" s="71">
        <v>30188.15</v>
      </c>
      <c r="C540" s="71">
        <v>2539.5534264632602</v>
      </c>
      <c r="D540" s="71">
        <v>598.348260599127</v>
      </c>
    </row>
    <row r="541" spans="1:4" x14ac:dyDescent="0.25">
      <c r="A541" s="63">
        <v>42870</v>
      </c>
      <c r="B541" s="70">
        <v>30322.12</v>
      </c>
      <c r="C541" s="70">
        <v>2538.6905010690102</v>
      </c>
      <c r="D541" s="70">
        <v>594.09299999999996</v>
      </c>
    </row>
    <row r="542" spans="1:4" x14ac:dyDescent="0.25">
      <c r="A542" s="60">
        <v>42871</v>
      </c>
      <c r="B542" s="71">
        <v>30582.6</v>
      </c>
      <c r="C542" s="71">
        <v>2541.3287893645402</v>
      </c>
      <c r="D542" s="71">
        <v>598.03700000000003</v>
      </c>
    </row>
    <row r="543" spans="1:4" x14ac:dyDescent="0.25">
      <c r="A543" s="63">
        <v>42872</v>
      </c>
      <c r="B543" s="70">
        <v>30658.77</v>
      </c>
      <c r="C543" s="70">
        <v>2592.3416978796599</v>
      </c>
      <c r="D543" s="70">
        <v>601.17399999999998</v>
      </c>
    </row>
    <row r="544" spans="1:4" x14ac:dyDescent="0.25">
      <c r="A544" s="60">
        <v>42873</v>
      </c>
      <c r="B544" s="71">
        <v>30434.79</v>
      </c>
      <c r="C544" s="71">
        <v>2622.96076004308</v>
      </c>
      <c r="D544" s="71">
        <v>590.69200000000001</v>
      </c>
    </row>
    <row r="545" spans="1:4" x14ac:dyDescent="0.25">
      <c r="A545" s="63">
        <v>42874</v>
      </c>
      <c r="B545" s="70">
        <v>30464.92</v>
      </c>
      <c r="C545" s="70">
        <v>2598.7146141109502</v>
      </c>
      <c r="D545" s="70">
        <v>590.00699999999995</v>
      </c>
    </row>
    <row r="546" spans="1:4" x14ac:dyDescent="0.25">
      <c r="A546" s="60">
        <v>42877</v>
      </c>
      <c r="B546" s="71">
        <v>30570.97</v>
      </c>
      <c r="C546" s="71">
        <v>2611.9250245149301</v>
      </c>
      <c r="D546" s="71">
        <v>584.79899999999998</v>
      </c>
    </row>
    <row r="547" spans="1:4" x14ac:dyDescent="0.25">
      <c r="A547" s="63">
        <v>42878</v>
      </c>
      <c r="B547" s="70">
        <v>30365.25</v>
      </c>
      <c r="C547" s="70">
        <v>2629.46581574421</v>
      </c>
      <c r="D547" s="70">
        <v>579.74699999999996</v>
      </c>
    </row>
    <row r="548" spans="1:4" x14ac:dyDescent="0.25">
      <c r="A548" s="60">
        <v>42879</v>
      </c>
      <c r="B548" s="71">
        <v>30301.64</v>
      </c>
      <c r="C548" s="71">
        <v>2608.5102962689102</v>
      </c>
      <c r="D548" s="71">
        <v>574.654</v>
      </c>
    </row>
    <row r="549" spans="1:4" x14ac:dyDescent="0.25">
      <c r="A549" s="63">
        <v>42880</v>
      </c>
      <c r="B549" s="70">
        <v>30750.03</v>
      </c>
      <c r="C549" s="70">
        <v>2609.15073866285</v>
      </c>
      <c r="D549" s="70">
        <v>586.55200000000002</v>
      </c>
    </row>
    <row r="550" spans="1:4" x14ac:dyDescent="0.25">
      <c r="A550" s="60">
        <v>42881</v>
      </c>
      <c r="B550" s="71">
        <v>31028.21</v>
      </c>
      <c r="C550" s="71">
        <v>2626.4118186056198</v>
      </c>
      <c r="D550" s="71">
        <v>593.79999999999995</v>
      </c>
    </row>
    <row r="551" spans="1:4" x14ac:dyDescent="0.25">
      <c r="A551" s="63">
        <v>42884</v>
      </c>
      <c r="B551" s="70">
        <v>31109.279999999999</v>
      </c>
      <c r="C551" s="70">
        <v>2626.4118186056198</v>
      </c>
      <c r="D551" s="70">
        <v>586.84</v>
      </c>
    </row>
    <row r="552" spans="1:4" x14ac:dyDescent="0.25">
      <c r="A552" s="60">
        <v>42885</v>
      </c>
      <c r="B552" s="71">
        <v>31159.4</v>
      </c>
      <c r="C552" s="71">
        <v>2621.0458630057701</v>
      </c>
      <c r="D552" s="71">
        <v>592.11699999999996</v>
      </c>
    </row>
    <row r="553" spans="1:4" x14ac:dyDescent="0.25">
      <c r="A553" s="63">
        <v>42886</v>
      </c>
      <c r="B553" s="70">
        <v>31145.8</v>
      </c>
      <c r="C553" s="70">
        <v>2626.3163309595402</v>
      </c>
      <c r="D553" s="70">
        <v>592.98</v>
      </c>
    </row>
    <row r="554" spans="1:4" x14ac:dyDescent="0.25">
      <c r="A554" s="60">
        <v>42887</v>
      </c>
      <c r="B554" s="71">
        <v>31137.59</v>
      </c>
      <c r="C554" s="71">
        <v>2618.6808558522398</v>
      </c>
      <c r="D554" s="71">
        <v>593.71276080211396</v>
      </c>
    </row>
    <row r="555" spans="1:4" x14ac:dyDescent="0.25">
      <c r="A555" s="63">
        <v>42888</v>
      </c>
      <c r="B555" s="70">
        <v>31273.29</v>
      </c>
      <c r="C555" s="70">
        <v>2634.6684456733201</v>
      </c>
      <c r="D555" s="70">
        <v>594.44642709580103</v>
      </c>
    </row>
    <row r="556" spans="1:4" x14ac:dyDescent="0.25">
      <c r="A556" s="60">
        <v>42892</v>
      </c>
      <c r="B556" s="71">
        <v>31190.560000000001</v>
      </c>
      <c r="C556" s="71">
        <v>2679.7678717829199</v>
      </c>
      <c r="D556" s="71">
        <v>595.18100000000004</v>
      </c>
    </row>
    <row r="557" spans="1:4" x14ac:dyDescent="0.25">
      <c r="A557" s="63">
        <v>42893</v>
      </c>
      <c r="B557" s="70">
        <v>31271.279999999999</v>
      </c>
      <c r="C557" s="70">
        <v>2675.03271336023</v>
      </c>
      <c r="D557" s="70">
        <v>600.96199999999999</v>
      </c>
    </row>
    <row r="558" spans="1:4" x14ac:dyDescent="0.25">
      <c r="A558" s="60">
        <v>42895</v>
      </c>
      <c r="B558" s="71">
        <v>31262.06</v>
      </c>
      <c r="C558" s="71">
        <v>2620.9748099088501</v>
      </c>
      <c r="D558" s="71">
        <v>610.89300000000003</v>
      </c>
    </row>
    <row r="559" spans="1:4" x14ac:dyDescent="0.25">
      <c r="A559" s="63">
        <v>42898</v>
      </c>
      <c r="B559" s="70">
        <v>31095.7</v>
      </c>
      <c r="C559" s="70">
        <v>2625.7131834038</v>
      </c>
      <c r="D559" s="70">
        <v>602.169210446698</v>
      </c>
    </row>
    <row r="560" spans="1:4" x14ac:dyDescent="0.25">
      <c r="A560" s="60">
        <v>42899</v>
      </c>
      <c r="B560" s="71">
        <v>31103.49</v>
      </c>
      <c r="C560" s="71">
        <v>2611.83918208562</v>
      </c>
      <c r="D560" s="71">
        <v>593.57000000000005</v>
      </c>
    </row>
    <row r="561" spans="1:4" x14ac:dyDescent="0.25">
      <c r="A561" s="63">
        <v>42900</v>
      </c>
      <c r="B561" s="70">
        <v>31155.91</v>
      </c>
      <c r="C561" s="70">
        <v>2627.6033243847201</v>
      </c>
      <c r="D561" s="70">
        <v>596.06500000000005</v>
      </c>
    </row>
    <row r="562" spans="1:4" x14ac:dyDescent="0.25">
      <c r="A562" s="60">
        <v>42901</v>
      </c>
      <c r="B562" s="71">
        <v>31075.73</v>
      </c>
      <c r="C562" s="71">
        <v>2606.1816194318999</v>
      </c>
      <c r="D562" s="71">
        <v>593.90499999999997</v>
      </c>
    </row>
    <row r="563" spans="1:4" x14ac:dyDescent="0.25">
      <c r="A563" s="63">
        <v>42902</v>
      </c>
      <c r="B563" s="70">
        <v>31056.400000000001</v>
      </c>
      <c r="C563" s="70">
        <v>2601.59435433311</v>
      </c>
      <c r="D563" s="70">
        <v>594.40899999999999</v>
      </c>
    </row>
    <row r="564" spans="1:4" x14ac:dyDescent="0.25">
      <c r="A564" s="60">
        <v>42905</v>
      </c>
      <c r="B564" s="71">
        <v>31311.57</v>
      </c>
      <c r="C564" s="71">
        <v>2587.5129808542501</v>
      </c>
      <c r="D564" s="71">
        <v>599.43700000000001</v>
      </c>
    </row>
    <row r="565" spans="1:4" x14ac:dyDescent="0.25">
      <c r="A565" s="63">
        <v>42906</v>
      </c>
      <c r="B565" s="70">
        <v>31297.53</v>
      </c>
      <c r="C565" s="70">
        <v>2582.0473580143698</v>
      </c>
      <c r="D565" s="70">
        <v>600.76499999999999</v>
      </c>
    </row>
    <row r="566" spans="1:4" x14ac:dyDescent="0.25">
      <c r="A566" s="60">
        <v>42907</v>
      </c>
      <c r="B566" s="71">
        <v>31283.64</v>
      </c>
      <c r="C566" s="71">
        <v>2580.01446782516</v>
      </c>
      <c r="D566" s="71">
        <v>601.16700000000003</v>
      </c>
    </row>
    <row r="567" spans="1:4" x14ac:dyDescent="0.25">
      <c r="A567" s="63">
        <v>42908</v>
      </c>
      <c r="B567" s="70">
        <v>31290.74</v>
      </c>
      <c r="C567" s="70">
        <v>2598.2265661420702</v>
      </c>
      <c r="D567" s="70">
        <v>600.32799999999997</v>
      </c>
    </row>
    <row r="568" spans="1:4" x14ac:dyDescent="0.25">
      <c r="A568" s="60">
        <v>42909</v>
      </c>
      <c r="B568" s="71">
        <v>31138.21</v>
      </c>
      <c r="C568" s="71">
        <v>2602.9588309997298</v>
      </c>
      <c r="D568" s="71">
        <v>594.89300000000003</v>
      </c>
    </row>
    <row r="569" spans="1:4" x14ac:dyDescent="0.25">
      <c r="A569" s="63">
        <v>42913</v>
      </c>
      <c r="B569" s="70">
        <v>30958.25</v>
      </c>
      <c r="C569" s="70">
        <v>2590.1541627148099</v>
      </c>
      <c r="D569" s="70">
        <v>587.14300000000003</v>
      </c>
    </row>
    <row r="570" spans="1:4" x14ac:dyDescent="0.25">
      <c r="A570" s="60">
        <v>42914</v>
      </c>
      <c r="B570" s="71">
        <v>30834.32</v>
      </c>
      <c r="C570" s="71">
        <v>2588.2013278248401</v>
      </c>
      <c r="D570" s="71">
        <v>587.32399999999996</v>
      </c>
    </row>
    <row r="571" spans="1:4" x14ac:dyDescent="0.25">
      <c r="A571" s="63">
        <v>42915</v>
      </c>
      <c r="B571" s="70">
        <v>30857.52</v>
      </c>
      <c r="C571" s="70">
        <v>2590.6145610622598</v>
      </c>
      <c r="D571" s="70">
        <v>588.18899999999996</v>
      </c>
    </row>
    <row r="572" spans="1:4" x14ac:dyDescent="0.25">
      <c r="A572" s="60">
        <v>42916</v>
      </c>
      <c r="B572" s="71">
        <v>30921.61</v>
      </c>
      <c r="C572" s="71">
        <v>2580.8693555387699</v>
      </c>
      <c r="D572" s="71">
        <v>590.68200000000002</v>
      </c>
    </row>
    <row r="573" spans="1:4" x14ac:dyDescent="0.25">
      <c r="A573" s="63">
        <v>42919</v>
      </c>
      <c r="B573" s="70">
        <v>31221.62</v>
      </c>
      <c r="C573" s="70">
        <v>2562.7649621425198</v>
      </c>
      <c r="D573" s="70">
        <v>593.46057571627102</v>
      </c>
    </row>
    <row r="574" spans="1:4" x14ac:dyDescent="0.25">
      <c r="A574" s="60">
        <v>42920</v>
      </c>
      <c r="B574" s="71">
        <v>31209.79</v>
      </c>
      <c r="C574" s="71">
        <v>2547.7103862909298</v>
      </c>
      <c r="D574" s="71">
        <v>596.25222188840701</v>
      </c>
    </row>
    <row r="575" spans="1:4" x14ac:dyDescent="0.25">
      <c r="A575" s="63">
        <v>42922</v>
      </c>
      <c r="B575" s="70">
        <v>31369.34</v>
      </c>
      <c r="C575" s="70">
        <v>2548.96233542849</v>
      </c>
      <c r="D575" s="70">
        <v>599.05700000000002</v>
      </c>
    </row>
    <row r="576" spans="1:4" x14ac:dyDescent="0.25">
      <c r="A576" s="60">
        <v>42923</v>
      </c>
      <c r="B576" s="71">
        <v>31360.63</v>
      </c>
      <c r="C576" s="71">
        <v>2526.1960872570598</v>
      </c>
      <c r="D576" s="71">
        <v>600.46</v>
      </c>
    </row>
    <row r="577" spans="1:4" x14ac:dyDescent="0.25">
      <c r="A577" s="63">
        <v>42927</v>
      </c>
      <c r="B577" s="70">
        <v>31747.09</v>
      </c>
      <c r="C577" s="70">
        <v>2513.0702332534902</v>
      </c>
      <c r="D577" s="70">
        <v>604.63885018300095</v>
      </c>
    </row>
    <row r="578" spans="1:4" x14ac:dyDescent="0.25">
      <c r="A578" s="60">
        <v>42928</v>
      </c>
      <c r="B578" s="71">
        <v>31804.82</v>
      </c>
      <c r="C578" s="71">
        <v>2524.1210796212599</v>
      </c>
      <c r="D578" s="71">
        <v>608.84678271761902</v>
      </c>
    </row>
    <row r="579" spans="1:4" x14ac:dyDescent="0.25">
      <c r="A579" s="63">
        <v>42929</v>
      </c>
      <c r="B579" s="70">
        <v>32037.38</v>
      </c>
      <c r="C579" s="70">
        <v>2526.0838812352299</v>
      </c>
      <c r="D579" s="70">
        <v>613.08399999999995</v>
      </c>
    </row>
    <row r="580" spans="1:4" x14ac:dyDescent="0.25">
      <c r="A580" s="60">
        <v>42930</v>
      </c>
      <c r="B580" s="71">
        <v>32020.75</v>
      </c>
      <c r="C580" s="71">
        <v>2542.8151172697599</v>
      </c>
      <c r="D580" s="71">
        <v>613.726</v>
      </c>
    </row>
    <row r="581" spans="1:4" x14ac:dyDescent="0.25">
      <c r="A581" s="63">
        <v>42933</v>
      </c>
      <c r="B581" s="70">
        <v>32074.78</v>
      </c>
      <c r="C581" s="70">
        <v>2553.3669844229798</v>
      </c>
      <c r="D581" s="70">
        <v>616.57399999999996</v>
      </c>
    </row>
    <row r="582" spans="1:4" x14ac:dyDescent="0.25">
      <c r="A582" s="60">
        <v>42934</v>
      </c>
      <c r="B582" s="71">
        <v>31710.99</v>
      </c>
      <c r="C582" s="71">
        <v>2565.15151028019</v>
      </c>
      <c r="D582" s="71">
        <v>614.12</v>
      </c>
    </row>
    <row r="583" spans="1:4" x14ac:dyDescent="0.25">
      <c r="A583" s="63">
        <v>42935</v>
      </c>
      <c r="B583" s="70">
        <v>31955.35</v>
      </c>
      <c r="C583" s="70">
        <v>2566.49219541209</v>
      </c>
      <c r="D583" s="70">
        <v>617.86800000000005</v>
      </c>
    </row>
    <row r="584" spans="1:4" x14ac:dyDescent="0.25">
      <c r="A584" s="60">
        <v>42936</v>
      </c>
      <c r="B584" s="71">
        <v>31904.400000000001</v>
      </c>
      <c r="C584" s="71">
        <v>2562.9443631745598</v>
      </c>
      <c r="D584" s="71">
        <v>615.31799999999998</v>
      </c>
    </row>
    <row r="585" spans="1:4" x14ac:dyDescent="0.25">
      <c r="A585" s="63">
        <v>42937</v>
      </c>
      <c r="B585" s="70">
        <v>32028.89</v>
      </c>
      <c r="C585" s="70">
        <v>2584.7293712926198</v>
      </c>
      <c r="D585" s="70">
        <v>616.17999999999995</v>
      </c>
    </row>
    <row r="586" spans="1:4" x14ac:dyDescent="0.25">
      <c r="A586" s="60">
        <v>42940</v>
      </c>
      <c r="B586" s="71">
        <v>32245.87</v>
      </c>
      <c r="C586" s="71">
        <v>2599.4267526162698</v>
      </c>
      <c r="D586" s="71">
        <v>619.32500000000005</v>
      </c>
    </row>
    <row r="587" spans="1:4" x14ac:dyDescent="0.25">
      <c r="A587" s="63">
        <v>42941</v>
      </c>
      <c r="B587" s="70">
        <v>32228.27</v>
      </c>
      <c r="C587" s="70">
        <v>2598.8567203047901</v>
      </c>
      <c r="D587" s="70">
        <v>620.99099999999999</v>
      </c>
    </row>
    <row r="588" spans="1:4" x14ac:dyDescent="0.25">
      <c r="A588" s="60">
        <v>42942</v>
      </c>
      <c r="B588" s="71">
        <v>32382.46</v>
      </c>
      <c r="C588" s="71">
        <v>2581.3943768386198</v>
      </c>
      <c r="D588" s="71">
        <v>623.40899999999999</v>
      </c>
    </row>
    <row r="589" spans="1:4" x14ac:dyDescent="0.25">
      <c r="A589" s="63">
        <v>42943</v>
      </c>
      <c r="B589" s="70">
        <v>32383.3</v>
      </c>
      <c r="C589" s="70">
        <v>2601.7904737408999</v>
      </c>
      <c r="D589" s="70">
        <v>620.73699999999997</v>
      </c>
    </row>
    <row r="590" spans="1:4" x14ac:dyDescent="0.25">
      <c r="A590" s="60">
        <v>42944</v>
      </c>
      <c r="B590" s="71">
        <v>32309.88</v>
      </c>
      <c r="C590" s="71">
        <v>2607.3975597601602</v>
      </c>
      <c r="D590" s="71">
        <v>620.18499999999995</v>
      </c>
    </row>
    <row r="591" spans="1:4" x14ac:dyDescent="0.25">
      <c r="A591" s="63">
        <v>42947</v>
      </c>
      <c r="B591" s="70">
        <v>32514.94</v>
      </c>
      <c r="C591" s="70">
        <v>2615.2809169386101</v>
      </c>
      <c r="D591" s="70">
        <v>629.81899999999996</v>
      </c>
    </row>
    <row r="592" spans="1:4" x14ac:dyDescent="0.25">
      <c r="A592" s="60">
        <v>42949</v>
      </c>
      <c r="B592" s="71">
        <v>32476.74</v>
      </c>
      <c r="C592" s="71">
        <v>2597.4890285659199</v>
      </c>
      <c r="D592" s="71">
        <v>626.98459667323004</v>
      </c>
    </row>
    <row r="593" spans="1:4" x14ac:dyDescent="0.25">
      <c r="A593" s="63">
        <v>42950</v>
      </c>
      <c r="B593" s="70">
        <v>32237.88</v>
      </c>
      <c r="C593" s="70">
        <v>2597.2983747809699</v>
      </c>
      <c r="D593" s="70">
        <v>624.16294914172795</v>
      </c>
    </row>
    <row r="594" spans="1:4" x14ac:dyDescent="0.25">
      <c r="A594" s="60">
        <v>42955</v>
      </c>
      <c r="B594" s="71">
        <v>32014.19</v>
      </c>
      <c r="C594" s="71">
        <v>2583.8227209156498</v>
      </c>
      <c r="D594" s="71">
        <v>621.35400000000004</v>
      </c>
    </row>
    <row r="595" spans="1:4" x14ac:dyDescent="0.25">
      <c r="A595" s="63">
        <v>42956</v>
      </c>
      <c r="B595" s="70">
        <v>31797.84</v>
      </c>
      <c r="C595" s="70">
        <v>2611.8976964007302</v>
      </c>
      <c r="D595" s="70">
        <v>611.58500000000004</v>
      </c>
    </row>
    <row r="596" spans="1:4" x14ac:dyDescent="0.25">
      <c r="A596" s="60">
        <v>42958</v>
      </c>
      <c r="B596" s="71">
        <v>31213.59</v>
      </c>
      <c r="C596" s="71">
        <v>2649.1298406931701</v>
      </c>
      <c r="D596" s="71">
        <v>608.539919273995</v>
      </c>
    </row>
    <row r="597" spans="1:4" x14ac:dyDescent="0.25">
      <c r="A597" s="63">
        <v>42961</v>
      </c>
      <c r="B597" s="70">
        <v>31449.03</v>
      </c>
      <c r="C597" s="70">
        <v>2641.4056295915302</v>
      </c>
      <c r="D597" s="70">
        <v>605.51</v>
      </c>
    </row>
    <row r="598" spans="1:4" x14ac:dyDescent="0.25">
      <c r="A598" s="60">
        <v>42963</v>
      </c>
      <c r="B598" s="71">
        <v>31770.89</v>
      </c>
      <c r="C598" s="71">
        <v>2626.4394682270499</v>
      </c>
      <c r="D598" s="71">
        <v>609.822</v>
      </c>
    </row>
    <row r="599" spans="1:4" x14ac:dyDescent="0.25">
      <c r="A599" s="63">
        <v>42964</v>
      </c>
      <c r="B599" s="70">
        <v>31795.46</v>
      </c>
      <c r="C599" s="70">
        <v>2650.3255260661999</v>
      </c>
      <c r="D599" s="70">
        <v>611.30899999999997</v>
      </c>
    </row>
    <row r="600" spans="1:4" x14ac:dyDescent="0.25">
      <c r="A600" s="60">
        <v>42965</v>
      </c>
      <c r="B600" s="71">
        <v>31524.68</v>
      </c>
      <c r="C600" s="71">
        <v>2669.8599836031299</v>
      </c>
      <c r="D600" s="71">
        <v>604.86800000000005</v>
      </c>
    </row>
    <row r="601" spans="1:4" x14ac:dyDescent="0.25">
      <c r="A601" s="63">
        <v>42968</v>
      </c>
      <c r="B601" s="70">
        <v>31258.85</v>
      </c>
      <c r="C601" s="70">
        <v>2667.6052534280698</v>
      </c>
      <c r="D601" s="70">
        <v>597.06299999999999</v>
      </c>
    </row>
    <row r="602" spans="1:4" x14ac:dyDescent="0.25">
      <c r="A602" s="60">
        <v>42969</v>
      </c>
      <c r="B602" s="71">
        <v>31291.85</v>
      </c>
      <c r="C602" s="71">
        <v>2645.4267204655398</v>
      </c>
      <c r="D602" s="71">
        <v>595.03099999999995</v>
      </c>
    </row>
    <row r="603" spans="1:4" x14ac:dyDescent="0.25">
      <c r="A603" s="63">
        <v>42970</v>
      </c>
      <c r="B603" s="70">
        <v>31568.01</v>
      </c>
      <c r="C603" s="70">
        <v>2649.3320687382502</v>
      </c>
      <c r="D603" s="70">
        <v>604.36900000000003</v>
      </c>
    </row>
    <row r="604" spans="1:4" x14ac:dyDescent="0.25">
      <c r="A604" s="60">
        <v>42971</v>
      </c>
      <c r="B604" s="71">
        <v>31596.06</v>
      </c>
      <c r="C604" s="71">
        <v>2653.7151767485998</v>
      </c>
      <c r="D604" s="71">
        <v>606.99800000000005</v>
      </c>
    </row>
    <row r="605" spans="1:4" x14ac:dyDescent="0.25">
      <c r="A605" s="63">
        <v>42975</v>
      </c>
      <c r="B605" s="70">
        <v>31750.82</v>
      </c>
      <c r="C605" s="70">
        <v>2645.89097689971</v>
      </c>
      <c r="D605" s="70">
        <v>611.03499999999997</v>
      </c>
    </row>
    <row r="606" spans="1:4" x14ac:dyDescent="0.25">
      <c r="A606" s="60">
        <v>42976</v>
      </c>
      <c r="B606" s="71">
        <v>31388.39</v>
      </c>
      <c r="C606" s="71">
        <v>2710.6232417573601</v>
      </c>
      <c r="D606" s="71">
        <v>604.47</v>
      </c>
    </row>
    <row r="607" spans="1:4" x14ac:dyDescent="0.25">
      <c r="A607" s="63">
        <v>42977</v>
      </c>
      <c r="B607" s="70">
        <v>31646.46</v>
      </c>
      <c r="C607" s="70">
        <v>2692.0095809153299</v>
      </c>
      <c r="D607" s="70">
        <v>609.31600000000003</v>
      </c>
    </row>
    <row r="608" spans="1:4" x14ac:dyDescent="0.25">
      <c r="A608" s="60">
        <v>42978</v>
      </c>
      <c r="B608" s="71">
        <v>31730.49</v>
      </c>
      <c r="C608" s="71">
        <v>2698.2741492115001</v>
      </c>
      <c r="D608" s="71">
        <v>609.86800000000005</v>
      </c>
    </row>
    <row r="609" spans="1:4" x14ac:dyDescent="0.25">
      <c r="A609" s="63">
        <v>42979</v>
      </c>
      <c r="B609" s="70">
        <v>31892.23</v>
      </c>
      <c r="C609" s="70">
        <v>2709.1687430675001</v>
      </c>
      <c r="D609" s="70">
        <v>599.23887479034602</v>
      </c>
    </row>
    <row r="610" spans="1:4" x14ac:dyDescent="0.25">
      <c r="A610" s="60">
        <v>42983</v>
      </c>
      <c r="B610" s="71">
        <v>31809.55</v>
      </c>
      <c r="C610" s="71">
        <v>2752.59793913868</v>
      </c>
      <c r="D610" s="71">
        <v>588.79499999999996</v>
      </c>
    </row>
    <row r="611" spans="1:4" x14ac:dyDescent="0.25">
      <c r="A611" s="63">
        <v>42984</v>
      </c>
      <c r="B611" s="70">
        <v>31661.97</v>
      </c>
      <c r="C611" s="70">
        <v>2755.7683218930301</v>
      </c>
      <c r="D611" s="70">
        <v>600.39499999999998</v>
      </c>
    </row>
    <row r="612" spans="1:4" x14ac:dyDescent="0.25">
      <c r="A612" s="60">
        <v>42986</v>
      </c>
      <c r="B612" s="71">
        <v>31687.52</v>
      </c>
      <c r="C612" s="71">
        <v>2767.50944427476</v>
      </c>
      <c r="D612" s="71">
        <v>613.90300000000002</v>
      </c>
    </row>
    <row r="613" spans="1:4" x14ac:dyDescent="0.25">
      <c r="A613" s="63">
        <v>42989</v>
      </c>
      <c r="B613" s="70">
        <v>31882.16</v>
      </c>
      <c r="C613" s="70">
        <v>2742.37336634141</v>
      </c>
      <c r="D613" s="70">
        <v>618.569265897523</v>
      </c>
    </row>
    <row r="614" spans="1:4" x14ac:dyDescent="0.25">
      <c r="A614" s="60">
        <v>42991</v>
      </c>
      <c r="B614" s="71">
        <v>32186.41</v>
      </c>
      <c r="C614" s="71">
        <v>2737.3475653865298</v>
      </c>
      <c r="D614" s="71">
        <v>623.27099999999996</v>
      </c>
    </row>
    <row r="615" spans="1:4" x14ac:dyDescent="0.25">
      <c r="A615" s="63">
        <v>42992</v>
      </c>
      <c r="B615" s="70">
        <v>32241.93</v>
      </c>
      <c r="C615" s="70">
        <v>2734.35561914254</v>
      </c>
      <c r="D615" s="70">
        <v>626.11500000000001</v>
      </c>
    </row>
    <row r="616" spans="1:4" x14ac:dyDescent="0.25">
      <c r="A616" s="60">
        <v>42993</v>
      </c>
      <c r="B616" s="71">
        <v>32272.61</v>
      </c>
      <c r="C616" s="71">
        <v>2727.3162184320099</v>
      </c>
      <c r="D616" s="71">
        <v>625.80499999999995</v>
      </c>
    </row>
    <row r="617" spans="1:4" x14ac:dyDescent="0.25">
      <c r="A617" s="63">
        <v>42996</v>
      </c>
      <c r="B617" s="70">
        <v>32423.759999999998</v>
      </c>
      <c r="C617" s="70">
        <v>2706.8320285498398</v>
      </c>
      <c r="D617" s="70">
        <v>629.24599999999998</v>
      </c>
    </row>
    <row r="618" spans="1:4" x14ac:dyDescent="0.25">
      <c r="A618" s="60">
        <v>42997</v>
      </c>
      <c r="B618" s="71">
        <v>32402.37</v>
      </c>
      <c r="C618" s="71">
        <v>2707.3290787210399</v>
      </c>
      <c r="D618" s="71">
        <v>629.59100000000001</v>
      </c>
    </row>
    <row r="619" spans="1:4" x14ac:dyDescent="0.25">
      <c r="A619" s="63">
        <v>42998</v>
      </c>
      <c r="B619" s="70">
        <v>32400.51</v>
      </c>
      <c r="C619" s="70">
        <v>2712.7406883469698</v>
      </c>
      <c r="D619" s="70">
        <v>628.86800000000005</v>
      </c>
    </row>
    <row r="620" spans="1:4" x14ac:dyDescent="0.25">
      <c r="A620" s="60">
        <v>42999</v>
      </c>
      <c r="B620" s="71">
        <v>32370.04</v>
      </c>
      <c r="C620" s="71">
        <v>2696.8450495924899</v>
      </c>
      <c r="D620" s="71">
        <v>624.928</v>
      </c>
    </row>
    <row r="621" spans="1:4" x14ac:dyDescent="0.25">
      <c r="A621" s="63">
        <v>43000</v>
      </c>
      <c r="B621" s="70">
        <v>31922.44</v>
      </c>
      <c r="C621" s="70">
        <v>2700.2491681000502</v>
      </c>
      <c r="D621" s="70">
        <v>609.25099999999998</v>
      </c>
    </row>
    <row r="622" spans="1:4" x14ac:dyDescent="0.25">
      <c r="A622" s="60">
        <v>43003</v>
      </c>
      <c r="B622" s="71">
        <v>31626.63</v>
      </c>
      <c r="C622" s="71">
        <v>2713.35830372788</v>
      </c>
      <c r="D622" s="71">
        <v>603.99400000000003</v>
      </c>
    </row>
    <row r="623" spans="1:4" x14ac:dyDescent="0.25">
      <c r="A623" s="63">
        <v>43004</v>
      </c>
      <c r="B623" s="70">
        <v>31599.759999999998</v>
      </c>
      <c r="C623" s="70">
        <v>2735.06422106837</v>
      </c>
      <c r="D623" s="70">
        <v>607.16399999999999</v>
      </c>
    </row>
    <row r="624" spans="1:4" x14ac:dyDescent="0.25">
      <c r="A624" s="60">
        <v>43005</v>
      </c>
      <c r="B624" s="71">
        <v>31159.81</v>
      </c>
      <c r="C624" s="71">
        <v>2701.7525358882399</v>
      </c>
      <c r="D624" s="71">
        <v>594.6</v>
      </c>
    </row>
    <row r="625" spans="1:4" x14ac:dyDescent="0.25">
      <c r="A625" s="63">
        <v>43006</v>
      </c>
      <c r="B625" s="70">
        <v>31282.48</v>
      </c>
      <c r="C625" s="70">
        <v>2699.9926053338099</v>
      </c>
      <c r="D625" s="70">
        <v>595.43299999999999</v>
      </c>
    </row>
    <row r="626" spans="1:4" x14ac:dyDescent="0.25">
      <c r="A626" s="60">
        <v>43007</v>
      </c>
      <c r="B626" s="71">
        <v>31283.72</v>
      </c>
      <c r="C626" s="71">
        <v>2695.8567363801499</v>
      </c>
      <c r="D626" s="71">
        <v>599.35900000000004</v>
      </c>
    </row>
    <row r="627" spans="1:4" x14ac:dyDescent="0.25">
      <c r="A627" s="63">
        <v>43011</v>
      </c>
      <c r="B627" s="70">
        <v>31497.38</v>
      </c>
      <c r="C627" s="70">
        <v>2676.6775443278102</v>
      </c>
      <c r="D627" s="70">
        <v>596.81622757803996</v>
      </c>
    </row>
    <row r="628" spans="1:4" x14ac:dyDescent="0.25">
      <c r="A628" s="60">
        <v>43012</v>
      </c>
      <c r="B628" s="71">
        <v>31671.71</v>
      </c>
      <c r="C628" s="71">
        <v>2665.9964312697898</v>
      </c>
      <c r="D628" s="71">
        <v>594.28424283356503</v>
      </c>
    </row>
    <row r="629" spans="1:4" x14ac:dyDescent="0.25">
      <c r="A629" s="63">
        <v>43013</v>
      </c>
      <c r="B629" s="70">
        <v>31592.03</v>
      </c>
      <c r="C629" s="70">
        <v>2668.9780892825602</v>
      </c>
      <c r="D629" s="70">
        <v>591.76300000000003</v>
      </c>
    </row>
    <row r="630" spans="1:4" x14ac:dyDescent="0.25">
      <c r="A630" s="60">
        <v>43018</v>
      </c>
      <c r="B630" s="71">
        <v>31924.41</v>
      </c>
      <c r="C630" s="71">
        <v>2707.7319272750701</v>
      </c>
      <c r="D630" s="71">
        <v>612.101</v>
      </c>
    </row>
    <row r="631" spans="1:4" x14ac:dyDescent="0.25">
      <c r="A631" s="63">
        <v>43019</v>
      </c>
      <c r="B631" s="70">
        <v>31833.99</v>
      </c>
      <c r="C631" s="70">
        <v>2701.31721510441</v>
      </c>
      <c r="D631" s="70">
        <v>613.01282084961304</v>
      </c>
    </row>
    <row r="632" spans="1:4" x14ac:dyDescent="0.25">
      <c r="A632" s="60">
        <v>43021</v>
      </c>
      <c r="B632" s="71">
        <v>32432.69</v>
      </c>
      <c r="C632" s="71">
        <v>2703.3610365393001</v>
      </c>
      <c r="D632" s="71">
        <v>613.92600000000004</v>
      </c>
    </row>
    <row r="633" spans="1:4" x14ac:dyDescent="0.25">
      <c r="A633" s="63">
        <v>43024</v>
      </c>
      <c r="B633" s="70">
        <v>32633.64</v>
      </c>
      <c r="C633" s="70">
        <v>2711.0659572073901</v>
      </c>
      <c r="D633" s="70">
        <v>615.67499999999995</v>
      </c>
    </row>
    <row r="634" spans="1:4" x14ac:dyDescent="0.25">
      <c r="A634" s="60">
        <v>43025</v>
      </c>
      <c r="B634" s="71">
        <v>32609.16</v>
      </c>
      <c r="C634" s="71">
        <v>2686.1015641326499</v>
      </c>
      <c r="D634" s="71">
        <v>616.29600000000005</v>
      </c>
    </row>
    <row r="635" spans="1:4" x14ac:dyDescent="0.25">
      <c r="A635" s="63">
        <v>43026</v>
      </c>
      <c r="B635" s="70">
        <v>32584.35</v>
      </c>
      <c r="C635" s="70">
        <v>2678.2185284614302</v>
      </c>
      <c r="D635" s="70">
        <v>611.33699999999999</v>
      </c>
    </row>
    <row r="636" spans="1:4" x14ac:dyDescent="0.25">
      <c r="A636" s="60">
        <v>43031</v>
      </c>
      <c r="B636" s="71">
        <v>32506.720000000001</v>
      </c>
      <c r="C636" s="71">
        <v>2665.1019981674099</v>
      </c>
      <c r="D636" s="71">
        <v>610.07100000000003</v>
      </c>
    </row>
    <row r="637" spans="1:4" x14ac:dyDescent="0.25">
      <c r="A637" s="63">
        <v>43032</v>
      </c>
      <c r="B637" s="70">
        <v>32607.34</v>
      </c>
      <c r="C637" s="70">
        <v>2675.8972462906099</v>
      </c>
      <c r="D637" s="70">
        <v>614.9</v>
      </c>
    </row>
    <row r="638" spans="1:4" x14ac:dyDescent="0.25">
      <c r="A638" s="60">
        <v>43033</v>
      </c>
      <c r="B638" s="71">
        <v>33042.5</v>
      </c>
      <c r="C638" s="71">
        <v>2661.8268040574198</v>
      </c>
      <c r="D638" s="71">
        <v>618.70830474162597</v>
      </c>
    </row>
    <row r="639" spans="1:4" x14ac:dyDescent="0.25">
      <c r="A639" s="63">
        <v>43034</v>
      </c>
      <c r="B639" s="70">
        <v>33147.129999999997</v>
      </c>
      <c r="C639" s="70">
        <v>2659.6305881974699</v>
      </c>
      <c r="D639" s="70">
        <v>622.54019573305698</v>
      </c>
    </row>
    <row r="640" spans="1:4" x14ac:dyDescent="0.25">
      <c r="A640" s="60">
        <v>43035</v>
      </c>
      <c r="B640" s="71">
        <v>33157.22</v>
      </c>
      <c r="C640" s="71">
        <v>2645.42221936438</v>
      </c>
      <c r="D640" s="71">
        <v>626.39581905272303</v>
      </c>
    </row>
    <row r="641" spans="1:4" x14ac:dyDescent="0.25">
      <c r="A641" s="63">
        <v>43038</v>
      </c>
      <c r="B641" s="70">
        <v>33266.160000000003</v>
      </c>
      <c r="C641" s="70">
        <v>2653.41649653576</v>
      </c>
      <c r="D641" s="70">
        <v>630.275321683774</v>
      </c>
    </row>
    <row r="642" spans="1:4" x14ac:dyDescent="0.25">
      <c r="A642" s="60">
        <v>43039</v>
      </c>
      <c r="B642" s="71">
        <v>33213.129999999997</v>
      </c>
      <c r="C642" s="71">
        <v>2640.4915845483602</v>
      </c>
      <c r="D642" s="71">
        <v>634.17885151968005</v>
      </c>
    </row>
    <row r="643" spans="1:4" x14ac:dyDescent="0.25">
      <c r="A643" s="63">
        <v>43040</v>
      </c>
      <c r="B643" s="70">
        <v>33600.269999999997</v>
      </c>
      <c r="C643" s="70">
        <v>2649.4121240374898</v>
      </c>
      <c r="D643" s="70">
        <v>638.10655736986905</v>
      </c>
    </row>
    <row r="644" spans="1:4" x14ac:dyDescent="0.25">
      <c r="A644" s="60">
        <v>43046</v>
      </c>
      <c r="B644" s="71">
        <v>33370.76</v>
      </c>
      <c r="C644" s="71">
        <v>2673.7216068931202</v>
      </c>
      <c r="D644" s="71">
        <v>642.05858896540406</v>
      </c>
    </row>
    <row r="645" spans="1:4" x14ac:dyDescent="0.25">
      <c r="A645" s="63">
        <v>43047</v>
      </c>
      <c r="B645" s="70">
        <v>33218.81</v>
      </c>
      <c r="C645" s="70">
        <v>2680.8844663783798</v>
      </c>
      <c r="D645" s="70">
        <v>646.03509696468598</v>
      </c>
    </row>
    <row r="646" spans="1:4" x14ac:dyDescent="0.25">
      <c r="A646" s="60">
        <v>43048</v>
      </c>
      <c r="B646" s="71">
        <v>33250.93</v>
      </c>
      <c r="C646" s="71">
        <v>2690.7540951982901</v>
      </c>
      <c r="D646" s="71">
        <v>650.03623295920102</v>
      </c>
    </row>
    <row r="647" spans="1:4" x14ac:dyDescent="0.25">
      <c r="A647" s="63">
        <v>43049</v>
      </c>
      <c r="B647" s="70">
        <v>33314.559999999998</v>
      </c>
      <c r="C647" s="70">
        <v>2698.79113283071</v>
      </c>
      <c r="D647" s="70">
        <v>654.06214947929698</v>
      </c>
    </row>
    <row r="648" spans="1:4" x14ac:dyDescent="0.25">
      <c r="A648" s="60">
        <v>43052</v>
      </c>
      <c r="B648" s="71">
        <v>33033.56</v>
      </c>
      <c r="C648" s="71">
        <v>2689.76160239201</v>
      </c>
      <c r="D648" s="71">
        <v>658.11300000000006</v>
      </c>
    </row>
    <row r="649" spans="1:4" x14ac:dyDescent="0.25">
      <c r="A649" s="63">
        <v>43053</v>
      </c>
      <c r="B649" s="70">
        <v>32941.870000000003</v>
      </c>
      <c r="C649" s="70">
        <v>2680.27231662032</v>
      </c>
      <c r="D649" s="70">
        <v>654.87800000000004</v>
      </c>
    </row>
    <row r="650" spans="1:4" x14ac:dyDescent="0.25">
      <c r="A650" s="60">
        <v>43054</v>
      </c>
      <c r="B650" s="71">
        <v>32760.44</v>
      </c>
      <c r="C650" s="71">
        <v>2694.79029691192</v>
      </c>
      <c r="D650" s="71">
        <v>650.75599999999997</v>
      </c>
    </row>
    <row r="651" spans="1:4" x14ac:dyDescent="0.25">
      <c r="A651" s="63">
        <v>43055</v>
      </c>
      <c r="B651" s="70">
        <v>33106.82</v>
      </c>
      <c r="C651" s="70">
        <v>2683.1707042615799</v>
      </c>
      <c r="D651" s="70">
        <v>659.01099999999997</v>
      </c>
    </row>
    <row r="652" spans="1:4" x14ac:dyDescent="0.25">
      <c r="A652" s="60">
        <v>43056</v>
      </c>
      <c r="B652" s="71">
        <v>33342.800000000003</v>
      </c>
      <c r="C652" s="71">
        <v>2681.6564052277099</v>
      </c>
      <c r="D652" s="71">
        <v>663.96900000000005</v>
      </c>
    </row>
    <row r="653" spans="1:4" x14ac:dyDescent="0.25">
      <c r="A653" s="63">
        <v>43059</v>
      </c>
      <c r="B653" s="70">
        <v>33359.9</v>
      </c>
      <c r="C653" s="70">
        <v>2691.51510280194</v>
      </c>
      <c r="D653" s="70">
        <v>663.99599999999998</v>
      </c>
    </row>
    <row r="654" spans="1:4" x14ac:dyDescent="0.25">
      <c r="A654" s="60">
        <v>43060</v>
      </c>
      <c r="B654" s="71">
        <v>33478.35</v>
      </c>
      <c r="C654" s="71">
        <v>2674.1334576494601</v>
      </c>
      <c r="D654" s="71">
        <v>666.15800000000002</v>
      </c>
    </row>
    <row r="655" spans="1:4" x14ac:dyDescent="0.25">
      <c r="A655" s="63">
        <v>43061</v>
      </c>
      <c r="B655" s="70">
        <v>33561.550000000003</v>
      </c>
      <c r="C655" s="70">
        <v>2679.60004501101</v>
      </c>
      <c r="D655" s="70">
        <v>668.20399999999995</v>
      </c>
    </row>
    <row r="656" spans="1:4" x14ac:dyDescent="0.25">
      <c r="A656" s="60">
        <v>43062</v>
      </c>
      <c r="B656" s="71">
        <v>33588.080000000002</v>
      </c>
      <c r="C656" s="71">
        <v>2678.7306894722501</v>
      </c>
      <c r="D656" s="71">
        <v>669.63900000000001</v>
      </c>
    </row>
    <row r="657" spans="1:4" x14ac:dyDescent="0.25">
      <c r="A657" s="63">
        <v>43063</v>
      </c>
      <c r="B657" s="70">
        <v>33679.24</v>
      </c>
      <c r="C657" s="70">
        <v>2679.1457553008499</v>
      </c>
      <c r="D657" s="70">
        <v>670.66300000000001</v>
      </c>
    </row>
    <row r="658" spans="1:4" x14ac:dyDescent="0.25">
      <c r="A658" s="60">
        <v>43066</v>
      </c>
      <c r="B658" s="71">
        <v>33724.44</v>
      </c>
      <c r="C658" s="71">
        <v>2685.2830067355799</v>
      </c>
      <c r="D658" s="71">
        <v>672.06600000000003</v>
      </c>
    </row>
    <row r="659" spans="1:4" x14ac:dyDescent="0.25">
      <c r="A659" s="63">
        <v>43067</v>
      </c>
      <c r="B659" s="70">
        <v>33618.589999999997</v>
      </c>
      <c r="C659" s="70">
        <v>2676.09207966949</v>
      </c>
      <c r="D659" s="70">
        <v>669.29100000000005</v>
      </c>
    </row>
    <row r="660" spans="1:4" x14ac:dyDescent="0.25">
      <c r="A660" s="60">
        <v>43068</v>
      </c>
      <c r="B660" s="71">
        <v>33602.76</v>
      </c>
      <c r="C660" s="71">
        <v>2660.4899770122302</v>
      </c>
      <c r="D660" s="71">
        <v>667.63900000000001</v>
      </c>
    </row>
    <row r="661" spans="1:4" x14ac:dyDescent="0.25">
      <c r="A661" s="63">
        <v>43069</v>
      </c>
      <c r="B661" s="70">
        <v>33149.35</v>
      </c>
      <c r="C661" s="70">
        <v>2657.6594273956298</v>
      </c>
      <c r="D661" s="70">
        <v>659.86800000000005</v>
      </c>
    </row>
    <row r="662" spans="1:4" x14ac:dyDescent="0.25">
      <c r="A662" s="60">
        <v>43070</v>
      </c>
      <c r="B662" s="71">
        <v>32832.94</v>
      </c>
      <c r="C662" s="71">
        <v>2647.6975260018999</v>
      </c>
      <c r="D662" s="71">
        <v>659.98628031675503</v>
      </c>
    </row>
    <row r="663" spans="1:4" x14ac:dyDescent="0.25">
      <c r="A663" s="63">
        <v>43073</v>
      </c>
      <c r="B663" s="70">
        <v>32869.72</v>
      </c>
      <c r="C663" s="70">
        <v>2636.4531322841499</v>
      </c>
      <c r="D663" s="70">
        <v>660.10458183507399</v>
      </c>
    </row>
    <row r="664" spans="1:4" x14ac:dyDescent="0.25">
      <c r="A664" s="60">
        <v>43074</v>
      </c>
      <c r="B664" s="71">
        <v>32802.44</v>
      </c>
      <c r="C664" s="71">
        <v>2620.6365843072299</v>
      </c>
      <c r="D664" s="71">
        <v>660.222904558756</v>
      </c>
    </row>
    <row r="665" spans="1:4" x14ac:dyDescent="0.25">
      <c r="A665" s="63">
        <v>43075</v>
      </c>
      <c r="B665" s="70">
        <v>32597.18</v>
      </c>
      <c r="C665" s="70">
        <v>2622.8980661340402</v>
      </c>
      <c r="D665" s="70">
        <v>660.34124849160298</v>
      </c>
    </row>
    <row r="666" spans="1:4" x14ac:dyDescent="0.25">
      <c r="A666" s="60">
        <v>43076</v>
      </c>
      <c r="B666" s="71">
        <v>32949.21</v>
      </c>
      <c r="C666" s="71">
        <v>2602.9241082193298</v>
      </c>
      <c r="D666" s="71">
        <v>660.45961363741696</v>
      </c>
    </row>
    <row r="667" spans="1:4" x14ac:dyDescent="0.25">
      <c r="A667" s="63">
        <v>43081</v>
      </c>
      <c r="B667" s="70">
        <v>33227.99</v>
      </c>
      <c r="C667" s="70">
        <v>2575.9940199655998</v>
      </c>
      <c r="D667" s="70">
        <v>660.57799999999997</v>
      </c>
    </row>
    <row r="668" spans="1:4" x14ac:dyDescent="0.25">
      <c r="A668" s="60">
        <v>43082</v>
      </c>
      <c r="B668" s="71">
        <v>33053.040000000001</v>
      </c>
      <c r="C668" s="71">
        <v>2571.4366550388199</v>
      </c>
      <c r="D668" s="71">
        <v>654.21799999999996</v>
      </c>
    </row>
    <row r="669" spans="1:4" x14ac:dyDescent="0.25">
      <c r="A669" s="63">
        <v>43083</v>
      </c>
      <c r="B669" s="70">
        <v>33246.699999999997</v>
      </c>
      <c r="C669" s="70">
        <v>2585.77941389233</v>
      </c>
      <c r="D669" s="70">
        <v>654.99300000000005</v>
      </c>
    </row>
    <row r="670" spans="1:4" x14ac:dyDescent="0.25">
      <c r="A670" s="60">
        <v>43084</v>
      </c>
      <c r="B670" s="71">
        <v>33462.97</v>
      </c>
      <c r="C670" s="71">
        <v>2582.32964135869</v>
      </c>
      <c r="D670" s="71">
        <v>659.31899999999996</v>
      </c>
    </row>
    <row r="671" spans="1:4" x14ac:dyDescent="0.25">
      <c r="A671" s="63">
        <v>43087</v>
      </c>
      <c r="B671" s="70">
        <v>33601.68</v>
      </c>
      <c r="C671" s="70">
        <v>2599.94823733663</v>
      </c>
      <c r="D671" s="70">
        <v>666.01099999999997</v>
      </c>
    </row>
    <row r="672" spans="1:4" x14ac:dyDescent="0.25">
      <c r="A672" s="60">
        <v>43088</v>
      </c>
      <c r="B672" s="71">
        <v>33836.74</v>
      </c>
      <c r="C672" s="71">
        <v>2595.7249184175398</v>
      </c>
      <c r="D672" s="71">
        <v>672.16800000000001</v>
      </c>
    </row>
    <row r="673" spans="1:4" x14ac:dyDescent="0.25">
      <c r="A673" s="63">
        <v>43089</v>
      </c>
      <c r="B673" s="70">
        <v>33777.379999999997</v>
      </c>
      <c r="C673" s="70">
        <v>2601.3866606652</v>
      </c>
      <c r="D673" s="70">
        <v>672.44399999999996</v>
      </c>
    </row>
    <row r="674" spans="1:4" x14ac:dyDescent="0.25">
      <c r="A674" s="60">
        <v>43090</v>
      </c>
      <c r="B674" s="71">
        <v>33756.28</v>
      </c>
      <c r="C674" s="71">
        <v>2602.40326651342</v>
      </c>
      <c r="D674" s="71">
        <v>676.16600000000005</v>
      </c>
    </row>
    <row r="675" spans="1:4" x14ac:dyDescent="0.25">
      <c r="A675" s="63">
        <v>43091</v>
      </c>
      <c r="B675" s="70">
        <v>33940.300000000003</v>
      </c>
      <c r="C675" s="70">
        <v>2602.40326651342</v>
      </c>
      <c r="D675" s="70">
        <v>679.149</v>
      </c>
    </row>
    <row r="676" spans="1:4" x14ac:dyDescent="0.25">
      <c r="A676" s="60">
        <v>43095</v>
      </c>
      <c r="B676" s="71">
        <v>34010.61</v>
      </c>
      <c r="C676" s="71">
        <v>2602.40326651342</v>
      </c>
      <c r="D676" s="71">
        <v>680.024</v>
      </c>
    </row>
    <row r="677" spans="1:4" x14ac:dyDescent="0.25">
      <c r="A677" s="63">
        <v>43096</v>
      </c>
      <c r="B677" s="70">
        <v>33911.81</v>
      </c>
      <c r="C677" s="70">
        <v>2638.61976947932</v>
      </c>
      <c r="D677" s="70">
        <v>675.64499999999998</v>
      </c>
    </row>
    <row r="678" spans="1:4" x14ac:dyDescent="0.25">
      <c r="A678" s="60">
        <v>43097</v>
      </c>
      <c r="B678" s="71">
        <v>33848.03</v>
      </c>
      <c r="C678" s="71">
        <v>2658.6834279100399</v>
      </c>
      <c r="D678" s="71">
        <v>675.47500000000002</v>
      </c>
    </row>
    <row r="679" spans="1:4" x14ac:dyDescent="0.25">
      <c r="A679" s="63">
        <v>43098</v>
      </c>
      <c r="B679" s="70">
        <v>34056.83</v>
      </c>
      <c r="C679" s="70">
        <v>2658.6834279100399</v>
      </c>
      <c r="D679" s="70">
        <v>678.58799999999997</v>
      </c>
    </row>
    <row r="680" spans="1:4" x14ac:dyDescent="0.25">
      <c r="A680" s="60">
        <v>43101</v>
      </c>
      <c r="B680" s="71">
        <v>33812.75</v>
      </c>
      <c r="C680" s="71">
        <v>2658.6834279100399</v>
      </c>
      <c r="D680" s="71">
        <v>675.38199999999995</v>
      </c>
    </row>
    <row r="681" spans="1:4" x14ac:dyDescent="0.25">
      <c r="A681" s="63">
        <v>43102</v>
      </c>
      <c r="B681" s="70">
        <v>33812.26</v>
      </c>
      <c r="C681" s="70">
        <v>2676.2891635989499</v>
      </c>
      <c r="D681" s="70">
        <v>695.75699999999995</v>
      </c>
    </row>
    <row r="682" spans="1:4" x14ac:dyDescent="0.25">
      <c r="A682" s="60">
        <v>43103</v>
      </c>
      <c r="B682" s="71">
        <v>33793.379999999997</v>
      </c>
      <c r="C682" s="71">
        <v>2680.1282813831199</v>
      </c>
      <c r="D682" s="71">
        <v>678.02196455793398</v>
      </c>
    </row>
    <row r="683" spans="1:4" x14ac:dyDescent="0.25">
      <c r="A683" s="63">
        <v>43108</v>
      </c>
      <c r="B683" s="70">
        <v>34352.79</v>
      </c>
      <c r="C683" s="70">
        <v>2693.13774977093</v>
      </c>
      <c r="D683" s="70">
        <v>660.73900000000003</v>
      </c>
    </row>
    <row r="684" spans="1:4" x14ac:dyDescent="0.25">
      <c r="A684" s="60">
        <v>43110</v>
      </c>
      <c r="B684" s="71">
        <v>34433.07</v>
      </c>
      <c r="C684" s="71">
        <v>2706.6680598646499</v>
      </c>
      <c r="D684" s="71">
        <v>650.17899999999997</v>
      </c>
    </row>
    <row r="685" spans="1:4" x14ac:dyDescent="0.25">
      <c r="A685" s="63">
        <v>43111</v>
      </c>
      <c r="B685" s="70">
        <v>34503.49</v>
      </c>
      <c r="C685" s="70">
        <v>2710.6711463340098</v>
      </c>
      <c r="D685" s="70">
        <v>672.32194237656699</v>
      </c>
    </row>
    <row r="686" spans="1:4" x14ac:dyDescent="0.25">
      <c r="A686" s="60">
        <v>43115</v>
      </c>
      <c r="B686" s="71">
        <v>34843.51</v>
      </c>
      <c r="C686" s="71">
        <v>2735.8962817689298</v>
      </c>
      <c r="D686" s="71">
        <v>695.21900000000005</v>
      </c>
    </row>
    <row r="687" spans="1:4" x14ac:dyDescent="0.25">
      <c r="A687" s="63">
        <v>43116</v>
      </c>
      <c r="B687" s="70">
        <v>34771.050000000003</v>
      </c>
      <c r="C687" s="70">
        <v>2745.5392479945999</v>
      </c>
      <c r="D687" s="70">
        <v>689.76199999999994</v>
      </c>
    </row>
    <row r="688" spans="1:4" x14ac:dyDescent="0.25">
      <c r="A688" s="60">
        <v>43117</v>
      </c>
      <c r="B688" s="71">
        <v>35081.82</v>
      </c>
      <c r="C688" s="71">
        <v>2741.35997556545</v>
      </c>
      <c r="D688" s="71">
        <v>700.07</v>
      </c>
    </row>
    <row r="689" spans="1:4" x14ac:dyDescent="0.25">
      <c r="A689" s="63">
        <v>43118</v>
      </c>
      <c r="B689" s="70">
        <v>35260.29</v>
      </c>
      <c r="C689" s="70">
        <v>2737.1787740929499</v>
      </c>
      <c r="D689" s="70">
        <v>694.37400000000002</v>
      </c>
    </row>
    <row r="690" spans="1:4" x14ac:dyDescent="0.25">
      <c r="A690" s="60">
        <v>43119</v>
      </c>
      <c r="B690" s="71">
        <v>35511.58</v>
      </c>
      <c r="C690" s="71">
        <v>2738.8287491761398</v>
      </c>
      <c r="D690" s="71">
        <v>701.09100000000001</v>
      </c>
    </row>
    <row r="691" spans="1:4" x14ac:dyDescent="0.25">
      <c r="A691" s="63">
        <v>43122</v>
      </c>
      <c r="B691" s="70">
        <v>35798.01</v>
      </c>
      <c r="C691" s="70">
        <v>2738.30469239796</v>
      </c>
      <c r="D691" s="70">
        <v>704.50099999999998</v>
      </c>
    </row>
    <row r="692" spans="1:4" x14ac:dyDescent="0.25">
      <c r="A692" s="60">
        <v>43123</v>
      </c>
      <c r="B692" s="71">
        <v>36139.980000000003</v>
      </c>
      <c r="C692" s="71">
        <v>2734.4269937466802</v>
      </c>
      <c r="D692" s="71">
        <v>715.596</v>
      </c>
    </row>
    <row r="693" spans="1:4" x14ac:dyDescent="0.25">
      <c r="A693" s="63">
        <v>43124</v>
      </c>
      <c r="B693" s="70">
        <v>36161.64</v>
      </c>
      <c r="C693" s="70">
        <v>2768.4183452023099</v>
      </c>
      <c r="D693" s="70">
        <v>715.60599999999999</v>
      </c>
    </row>
    <row r="694" spans="1:4" x14ac:dyDescent="0.25">
      <c r="A694" s="60">
        <v>43125</v>
      </c>
      <c r="B694" s="71">
        <v>36050.44</v>
      </c>
      <c r="C694" s="71">
        <v>2764.5711897374899</v>
      </c>
      <c r="D694" s="71">
        <v>709.21100000000001</v>
      </c>
    </row>
    <row r="695" spans="1:4" x14ac:dyDescent="0.25">
      <c r="A695" s="63">
        <v>43129</v>
      </c>
      <c r="B695" s="70">
        <v>36283.25</v>
      </c>
      <c r="C695" s="70">
        <v>2751.4501583423098</v>
      </c>
      <c r="D695" s="70">
        <v>706.36300000000006</v>
      </c>
    </row>
    <row r="696" spans="1:4" x14ac:dyDescent="0.25">
      <c r="A696" s="60">
        <v>43130</v>
      </c>
      <c r="B696" s="71">
        <v>36033.730000000003</v>
      </c>
      <c r="C696" s="71">
        <v>2757.7076534795101</v>
      </c>
      <c r="D696" s="71">
        <v>704.00199999999995</v>
      </c>
    </row>
    <row r="697" spans="1:4" x14ac:dyDescent="0.25">
      <c r="A697" s="63">
        <v>43131</v>
      </c>
      <c r="B697" s="70">
        <v>35965.019999999997</v>
      </c>
      <c r="C697" s="70">
        <v>2754.2096548619902</v>
      </c>
      <c r="D697" s="70">
        <v>699.58500000000004</v>
      </c>
    </row>
    <row r="698" spans="1:4" x14ac:dyDescent="0.25">
      <c r="A698" s="60">
        <v>43132</v>
      </c>
      <c r="B698" s="71">
        <v>35906.660000000003</v>
      </c>
      <c r="C698" s="71">
        <v>2758.6654235053902</v>
      </c>
      <c r="D698" s="71">
        <v>672.01400000000001</v>
      </c>
    </row>
    <row r="699" spans="1:4" x14ac:dyDescent="0.25">
      <c r="A699" s="63">
        <v>43133</v>
      </c>
      <c r="B699" s="70">
        <v>35066.75</v>
      </c>
      <c r="C699" s="70">
        <v>2744.92034658479</v>
      </c>
      <c r="D699" s="70">
        <v>675.91300000000001</v>
      </c>
    </row>
    <row r="700" spans="1:4" x14ac:dyDescent="0.25">
      <c r="A700" s="60">
        <v>43136</v>
      </c>
      <c r="B700" s="71">
        <v>34757.160000000003</v>
      </c>
      <c r="C700" s="71">
        <v>2746.0063979938</v>
      </c>
      <c r="D700" s="71">
        <v>644.16600000000005</v>
      </c>
    </row>
    <row r="701" spans="1:4" x14ac:dyDescent="0.25">
      <c r="A701" s="63">
        <v>43138</v>
      </c>
      <c r="B701" s="70">
        <v>34082.71</v>
      </c>
      <c r="C701" s="70">
        <v>2739.50230681435</v>
      </c>
      <c r="D701" s="70">
        <v>650.78251937340804</v>
      </c>
    </row>
    <row r="702" spans="1:4" x14ac:dyDescent="0.25">
      <c r="A702" s="60">
        <v>43139</v>
      </c>
      <c r="B702" s="71">
        <v>34413.160000000003</v>
      </c>
      <c r="C702" s="71">
        <v>2727.4541450319098</v>
      </c>
      <c r="D702" s="71">
        <v>657.46699999999998</v>
      </c>
    </row>
    <row r="703" spans="1:4" x14ac:dyDescent="0.25">
      <c r="A703" s="63">
        <v>43145</v>
      </c>
      <c r="B703" s="70">
        <v>34155.949999999997</v>
      </c>
      <c r="C703" s="70">
        <v>2750.4965679103602</v>
      </c>
      <c r="D703" s="70">
        <v>666.14499999999998</v>
      </c>
    </row>
    <row r="704" spans="1:4" x14ac:dyDescent="0.25">
      <c r="A704" s="60">
        <v>43146</v>
      </c>
      <c r="B704" s="71">
        <v>34297.47</v>
      </c>
      <c r="C704" s="71">
        <v>2780.61986593149</v>
      </c>
      <c r="D704" s="71">
        <v>664.30600000000004</v>
      </c>
    </row>
    <row r="705" spans="1:4" x14ac:dyDescent="0.25">
      <c r="A705" s="63">
        <v>43147</v>
      </c>
      <c r="B705" s="70">
        <v>34010.76</v>
      </c>
      <c r="C705" s="70">
        <v>2799.2277396434501</v>
      </c>
      <c r="D705" s="70">
        <v>656.17200000000003</v>
      </c>
    </row>
    <row r="706" spans="1:4" x14ac:dyDescent="0.25">
      <c r="A706" s="60">
        <v>43150</v>
      </c>
      <c r="B706" s="71">
        <v>33774.660000000003</v>
      </c>
      <c r="C706" s="71">
        <v>2787.8409182246401</v>
      </c>
      <c r="D706" s="71">
        <v>648.55399999999997</v>
      </c>
    </row>
    <row r="707" spans="1:4" x14ac:dyDescent="0.25">
      <c r="A707" s="63">
        <v>43151</v>
      </c>
      <c r="B707" s="70">
        <v>33703.589999999997</v>
      </c>
      <c r="C707" s="70">
        <v>2792.2606780587398</v>
      </c>
      <c r="D707" s="70">
        <v>647.90499999999997</v>
      </c>
    </row>
    <row r="708" spans="1:4" x14ac:dyDescent="0.25">
      <c r="A708" s="60">
        <v>43152</v>
      </c>
      <c r="B708" s="71">
        <v>33844.86</v>
      </c>
      <c r="C708" s="71">
        <v>2771.7057565868799</v>
      </c>
      <c r="D708" s="71">
        <v>649.62300000000005</v>
      </c>
    </row>
    <row r="709" spans="1:4" x14ac:dyDescent="0.25">
      <c r="A709" s="63">
        <v>43153</v>
      </c>
      <c r="B709" s="70">
        <v>33819.5</v>
      </c>
      <c r="C709" s="70">
        <v>2775.6615814940401</v>
      </c>
      <c r="D709" s="70">
        <v>647.39099999999996</v>
      </c>
    </row>
    <row r="710" spans="1:4" x14ac:dyDescent="0.25">
      <c r="A710" s="60">
        <v>43154</v>
      </c>
      <c r="B710" s="71">
        <v>34142.15</v>
      </c>
      <c r="C710" s="71">
        <v>2770.6631086533698</v>
      </c>
      <c r="D710" s="71">
        <v>655.47299999999996</v>
      </c>
    </row>
    <row r="711" spans="1:4" x14ac:dyDescent="0.25">
      <c r="A711" s="63">
        <v>43157</v>
      </c>
      <c r="B711" s="70">
        <v>34445.75</v>
      </c>
      <c r="C711" s="70">
        <v>2779.9488803510899</v>
      </c>
      <c r="D711" s="70">
        <v>659.72199999999998</v>
      </c>
    </row>
    <row r="712" spans="1:4" x14ac:dyDescent="0.25">
      <c r="A712" s="60">
        <v>43158</v>
      </c>
      <c r="B712" s="71">
        <v>34346.39</v>
      </c>
      <c r="C712" s="71">
        <v>2775.0237111579099</v>
      </c>
      <c r="D712" s="71">
        <v>654.83500000000004</v>
      </c>
    </row>
    <row r="713" spans="1:4" x14ac:dyDescent="0.25">
      <c r="A713" s="63">
        <v>43159</v>
      </c>
      <c r="B713" s="70">
        <v>34184.04</v>
      </c>
      <c r="C713" s="70">
        <v>2761.5808510296301</v>
      </c>
      <c r="D713" s="70">
        <v>653.55999999999995</v>
      </c>
    </row>
    <row r="714" spans="1:4" x14ac:dyDescent="0.25">
      <c r="A714" s="60">
        <v>43160</v>
      </c>
      <c r="B714" s="71">
        <v>34046.94</v>
      </c>
      <c r="C714" s="71">
        <v>2742.4971466233701</v>
      </c>
      <c r="D714" s="71">
        <v>675.03099999999995</v>
      </c>
    </row>
    <row r="715" spans="1:4" x14ac:dyDescent="0.25">
      <c r="A715" s="63">
        <v>43164</v>
      </c>
      <c r="B715" s="70">
        <v>33746.78</v>
      </c>
      <c r="C715" s="70">
        <v>2760.9259408105199</v>
      </c>
      <c r="D715" s="70">
        <v>641.87900000000002</v>
      </c>
    </row>
    <row r="716" spans="1:4" x14ac:dyDescent="0.25">
      <c r="A716" s="60">
        <v>43166</v>
      </c>
      <c r="B716" s="71">
        <v>33033.089999999997</v>
      </c>
      <c r="C716" s="71">
        <v>2776.46631408041</v>
      </c>
      <c r="D716" s="71">
        <v>653.915152434167</v>
      </c>
    </row>
    <row r="717" spans="1:4" x14ac:dyDescent="0.25">
      <c r="A717" s="63">
        <v>43167</v>
      </c>
      <c r="B717" s="70">
        <v>33351.57</v>
      </c>
      <c r="C717" s="70">
        <v>2766.0028614143098</v>
      </c>
      <c r="D717" s="70">
        <v>666.17700000000002</v>
      </c>
    </row>
    <row r="718" spans="1:4" x14ac:dyDescent="0.25">
      <c r="A718" s="60">
        <v>43168</v>
      </c>
      <c r="B718" s="71">
        <v>33307.14</v>
      </c>
      <c r="C718" s="71">
        <v>2758.29986978957</v>
      </c>
      <c r="D718" s="71">
        <v>658.48003488640404</v>
      </c>
    </row>
    <row r="719" spans="1:4" x14ac:dyDescent="0.25">
      <c r="A719" s="63">
        <v>43171</v>
      </c>
      <c r="B719" s="70">
        <v>33917.94</v>
      </c>
      <c r="C719" s="70">
        <v>2754.7835452601798</v>
      </c>
      <c r="D719" s="70">
        <v>650.87199999999996</v>
      </c>
    </row>
    <row r="720" spans="1:4" x14ac:dyDescent="0.25">
      <c r="A720" s="60">
        <v>43172</v>
      </c>
      <c r="B720" s="71">
        <v>33856.78</v>
      </c>
      <c r="C720" s="71">
        <v>2754.2212291221199</v>
      </c>
      <c r="D720" s="71">
        <v>635.88099999999997</v>
      </c>
    </row>
    <row r="721" spans="1:4" x14ac:dyDescent="0.25">
      <c r="A721" s="63">
        <v>43173</v>
      </c>
      <c r="B721" s="70">
        <v>33835.74</v>
      </c>
      <c r="C721" s="70">
        <v>2761.8017264937998</v>
      </c>
      <c r="D721" s="70">
        <v>637.45699999999999</v>
      </c>
    </row>
    <row r="722" spans="1:4" x14ac:dyDescent="0.25">
      <c r="A722" s="60">
        <v>43174</v>
      </c>
      <c r="B722" s="71">
        <v>33685.54</v>
      </c>
      <c r="C722" s="71">
        <v>2756.1528445351801</v>
      </c>
      <c r="D722" s="71">
        <v>634.33900000000006</v>
      </c>
    </row>
    <row r="723" spans="1:4" x14ac:dyDescent="0.25">
      <c r="A723" s="63">
        <v>43175</v>
      </c>
      <c r="B723" s="70">
        <v>33176</v>
      </c>
      <c r="C723" s="70">
        <v>2741.35997556545</v>
      </c>
      <c r="D723" s="70">
        <v>627.20000000000005</v>
      </c>
    </row>
    <row r="724" spans="1:4" x14ac:dyDescent="0.25">
      <c r="A724" s="60">
        <v>43178</v>
      </c>
      <c r="B724" s="71">
        <v>32923.120000000003</v>
      </c>
      <c r="C724" s="71">
        <v>2755.0970148054098</v>
      </c>
      <c r="D724" s="71">
        <v>618.95399999999995</v>
      </c>
    </row>
    <row r="725" spans="1:4" x14ac:dyDescent="0.25">
      <c r="A725" s="63">
        <v>43179</v>
      </c>
      <c r="B725" s="70">
        <v>32996.76</v>
      </c>
      <c r="C725" s="70">
        <v>2751.3781407237102</v>
      </c>
      <c r="D725" s="70">
        <v>620.41300000000001</v>
      </c>
    </row>
    <row r="726" spans="1:4" x14ac:dyDescent="0.25">
      <c r="A726" s="60">
        <v>43180</v>
      </c>
      <c r="B726" s="71">
        <v>33136.18</v>
      </c>
      <c r="C726" s="71">
        <v>2768.9999517739202</v>
      </c>
      <c r="D726" s="71">
        <v>621.00199999999995</v>
      </c>
    </row>
    <row r="727" spans="1:4" x14ac:dyDescent="0.25">
      <c r="A727" s="63">
        <v>43181</v>
      </c>
      <c r="B727" s="70">
        <v>33006.269999999997</v>
      </c>
      <c r="C727" s="70">
        <v>2782.5678782130599</v>
      </c>
      <c r="D727" s="70">
        <v>615.63499999999999</v>
      </c>
    </row>
    <row r="728" spans="1:4" x14ac:dyDescent="0.25">
      <c r="A728" s="60">
        <v>43182</v>
      </c>
      <c r="B728" s="71">
        <v>32596.54</v>
      </c>
      <c r="C728" s="71">
        <v>2814.1205973604301</v>
      </c>
      <c r="D728" s="71">
        <v>605.91399999999999</v>
      </c>
    </row>
    <row r="729" spans="1:4" x14ac:dyDescent="0.25">
      <c r="A729" s="63">
        <v>43185</v>
      </c>
      <c r="B729" s="70">
        <v>33066.410000000003</v>
      </c>
      <c r="C729" s="70">
        <v>2813.3232594402598</v>
      </c>
      <c r="D729" s="70">
        <v>617.60900000000004</v>
      </c>
    </row>
    <row r="730" spans="1:4" x14ac:dyDescent="0.25">
      <c r="A730" s="60">
        <v>43186</v>
      </c>
      <c r="B730" s="71">
        <v>33174.39</v>
      </c>
      <c r="C730" s="71">
        <v>2796.8887745752099</v>
      </c>
      <c r="D730" s="71">
        <v>623.50800000000004</v>
      </c>
    </row>
    <row r="731" spans="1:4" x14ac:dyDescent="0.25">
      <c r="A731" s="63">
        <v>43187</v>
      </c>
      <c r="B731" s="70">
        <v>32968.68</v>
      </c>
      <c r="C731" s="70">
        <v>2790.6544279582699</v>
      </c>
      <c r="D731" s="70">
        <v>616.41399999999999</v>
      </c>
    </row>
    <row r="732" spans="1:4" x14ac:dyDescent="0.25">
      <c r="A732" s="60">
        <v>43194</v>
      </c>
      <c r="B732" s="71">
        <v>33019.07</v>
      </c>
      <c r="C732" s="71">
        <v>2794.9005738904002</v>
      </c>
      <c r="D732" s="71">
        <v>618.42100000000005</v>
      </c>
    </row>
    <row r="733" spans="1:4" x14ac:dyDescent="0.25">
      <c r="A733" s="63">
        <v>43195</v>
      </c>
      <c r="B733" s="70">
        <v>33596.800000000003</v>
      </c>
      <c r="C733" s="70">
        <v>2767.6869162634398</v>
      </c>
      <c r="D733" s="70">
        <v>639.21600000000001</v>
      </c>
    </row>
    <row r="734" spans="1:4" x14ac:dyDescent="0.25">
      <c r="A734" s="60">
        <v>43196</v>
      </c>
      <c r="B734" s="71">
        <v>33626.97</v>
      </c>
      <c r="C734" s="71">
        <v>2778.8133168293002</v>
      </c>
      <c r="D734" s="71">
        <v>626.476</v>
      </c>
    </row>
    <row r="735" spans="1:4" x14ac:dyDescent="0.25">
      <c r="A735" s="63">
        <v>43199</v>
      </c>
      <c r="B735" s="70">
        <v>33788.54</v>
      </c>
      <c r="C735" s="70">
        <v>2777.2958027231698</v>
      </c>
      <c r="D735" s="70">
        <v>630.37238317362903</v>
      </c>
    </row>
    <row r="736" spans="1:4" x14ac:dyDescent="0.25">
      <c r="A736" s="60">
        <v>43200</v>
      </c>
      <c r="B736" s="71">
        <v>33880.25</v>
      </c>
      <c r="C736" s="71">
        <v>2796.4074782580701</v>
      </c>
      <c r="D736" s="71">
        <v>634.29300000000001</v>
      </c>
    </row>
    <row r="737" spans="1:4" x14ac:dyDescent="0.25">
      <c r="A737" s="63">
        <v>43202</v>
      </c>
      <c r="B737" s="70">
        <v>34101.129999999997</v>
      </c>
      <c r="C737" s="70">
        <v>2815.6599739579201</v>
      </c>
      <c r="D737" s="70">
        <v>652.10900000000004</v>
      </c>
    </row>
    <row r="738" spans="1:4" x14ac:dyDescent="0.25">
      <c r="A738" s="60">
        <v>43203</v>
      </c>
      <c r="B738" s="71">
        <v>34192.65</v>
      </c>
      <c r="C738" s="71">
        <v>2817.9963669683498</v>
      </c>
      <c r="D738" s="71">
        <v>642.49199999999996</v>
      </c>
    </row>
    <row r="739" spans="1:4" x14ac:dyDescent="0.25">
      <c r="A739" s="63">
        <v>43206</v>
      </c>
      <c r="B739" s="70">
        <v>34305.43</v>
      </c>
      <c r="C739" s="70">
        <v>2840.2356647965698</v>
      </c>
      <c r="D739" s="70">
        <v>643.46299999999997</v>
      </c>
    </row>
    <row r="740" spans="1:4" x14ac:dyDescent="0.25">
      <c r="A740" s="60">
        <v>43207</v>
      </c>
      <c r="B740" s="71">
        <v>34395.06</v>
      </c>
      <c r="C740" s="71">
        <v>2833.97173951485</v>
      </c>
      <c r="D740" s="71">
        <v>644.69399999999996</v>
      </c>
    </row>
    <row r="741" spans="1:4" x14ac:dyDescent="0.25">
      <c r="A741" s="63">
        <v>43208</v>
      </c>
      <c r="B741" s="70">
        <v>34331.68</v>
      </c>
      <c r="C741" s="70">
        <v>2856.6482871702501</v>
      </c>
      <c r="D741" s="70">
        <v>642.80899999999997</v>
      </c>
    </row>
    <row r="742" spans="1:4" x14ac:dyDescent="0.25">
      <c r="A742" s="60">
        <v>43209</v>
      </c>
      <c r="B742" s="71">
        <v>34427.29</v>
      </c>
      <c r="C742" s="71">
        <v>2868.81701416239</v>
      </c>
      <c r="D742" s="71">
        <v>646.76099999999997</v>
      </c>
    </row>
    <row r="743" spans="1:4" x14ac:dyDescent="0.25">
      <c r="A743" s="63">
        <v>43210</v>
      </c>
      <c r="B743" s="70">
        <v>34415.58</v>
      </c>
      <c r="C743" s="70">
        <v>2844.24968251161</v>
      </c>
      <c r="D743" s="70">
        <v>643.01300000000003</v>
      </c>
    </row>
    <row r="744" spans="1:4" x14ac:dyDescent="0.25">
      <c r="A744" s="60">
        <v>43213</v>
      </c>
      <c r="B744" s="71">
        <v>34450.769999999997</v>
      </c>
      <c r="C744" s="71">
        <v>2833.0062533155401</v>
      </c>
      <c r="D744" s="71">
        <v>643.36300000000006</v>
      </c>
    </row>
    <row r="745" spans="1:4" x14ac:dyDescent="0.25">
      <c r="A745" s="63">
        <v>43214</v>
      </c>
      <c r="B745" s="70">
        <v>34616.639999999999</v>
      </c>
      <c r="C745" s="70">
        <v>2837.04888517369</v>
      </c>
      <c r="D745" s="70">
        <v>642.58900000000006</v>
      </c>
    </row>
    <row r="746" spans="1:4" x14ac:dyDescent="0.25">
      <c r="A746" s="60">
        <v>43215</v>
      </c>
      <c r="B746" s="71">
        <v>34501.269999999997</v>
      </c>
      <c r="C746" s="71">
        <v>2845.0521645474</v>
      </c>
      <c r="D746" s="71">
        <v>637.20799999999997</v>
      </c>
    </row>
    <row r="747" spans="1:4" x14ac:dyDescent="0.25">
      <c r="A747" s="63">
        <v>43216</v>
      </c>
      <c r="B747" s="70">
        <v>34713.599999999999</v>
      </c>
      <c r="C747" s="70">
        <v>2839.5251338273802</v>
      </c>
      <c r="D747" s="70">
        <v>637.13</v>
      </c>
    </row>
    <row r="748" spans="1:4" x14ac:dyDescent="0.25">
      <c r="A748" s="60">
        <v>43217</v>
      </c>
      <c r="B748" s="71">
        <v>34969.699999999997</v>
      </c>
      <c r="C748" s="71">
        <v>2831.33730930603</v>
      </c>
      <c r="D748" s="71">
        <v>645.94799999999998</v>
      </c>
    </row>
    <row r="749" spans="1:4" x14ac:dyDescent="0.25">
      <c r="A749" s="63">
        <v>43220</v>
      </c>
      <c r="B749" s="70">
        <v>35160.36</v>
      </c>
      <c r="C749" s="70">
        <v>2813.5544231356598</v>
      </c>
      <c r="D749" s="70">
        <v>650.30200000000002</v>
      </c>
    </row>
    <row r="750" spans="1:4" x14ac:dyDescent="0.25">
      <c r="A750" s="60">
        <v>43222</v>
      </c>
      <c r="B750" s="71">
        <v>35176.42</v>
      </c>
      <c r="C750" s="71">
        <v>2799.0306557139902</v>
      </c>
      <c r="D750" s="71">
        <v>670.19799999999998</v>
      </c>
    </row>
    <row r="751" spans="1:4" x14ac:dyDescent="0.25">
      <c r="A751" s="63">
        <v>43223</v>
      </c>
      <c r="B751" s="70">
        <v>35103.14</v>
      </c>
      <c r="C751" s="70">
        <v>2819.6402334142499</v>
      </c>
      <c r="D751" s="70">
        <v>640.48099999999999</v>
      </c>
    </row>
    <row r="752" spans="1:4" x14ac:dyDescent="0.25">
      <c r="A752" s="60">
        <v>43224</v>
      </c>
      <c r="B752" s="71">
        <v>34915.379999999997</v>
      </c>
      <c r="C752" s="71">
        <v>2812.7252560001298</v>
      </c>
      <c r="D752" s="71">
        <v>632.71199999999999</v>
      </c>
    </row>
    <row r="753" spans="1:4" x14ac:dyDescent="0.25">
      <c r="A753" s="63">
        <v>43227</v>
      </c>
      <c r="B753" s="70">
        <v>35208.14</v>
      </c>
      <c r="C753" s="70">
        <v>2812.7252560001298</v>
      </c>
      <c r="D753" s="70">
        <v>613.43200000000002</v>
      </c>
    </row>
    <row r="754" spans="1:4" x14ac:dyDescent="0.25">
      <c r="A754" s="60">
        <v>43229</v>
      </c>
      <c r="B754" s="71">
        <v>35319.35</v>
      </c>
      <c r="C754" s="71">
        <v>2846.5307762791999</v>
      </c>
      <c r="D754" s="71">
        <v>615.14311350124103</v>
      </c>
    </row>
    <row r="755" spans="1:4" x14ac:dyDescent="0.25">
      <c r="A755" s="63">
        <v>43230</v>
      </c>
      <c r="B755" s="70">
        <v>35246.269999999997</v>
      </c>
      <c r="C755" s="70">
        <v>2842.62703554262</v>
      </c>
      <c r="D755" s="70">
        <v>616.85900000000004</v>
      </c>
    </row>
    <row r="756" spans="1:4" x14ac:dyDescent="0.25">
      <c r="A756" s="60">
        <v>43231</v>
      </c>
      <c r="B756" s="71">
        <v>35535.79</v>
      </c>
      <c r="C756" s="71">
        <v>2868.1212725256</v>
      </c>
      <c r="D756" s="71">
        <v>646.09100000000001</v>
      </c>
    </row>
    <row r="757" spans="1:4" x14ac:dyDescent="0.25">
      <c r="A757" s="63">
        <v>43234</v>
      </c>
      <c r="B757" s="70">
        <v>35556.71</v>
      </c>
      <c r="C757" s="70">
        <v>2867.7621489542998</v>
      </c>
      <c r="D757" s="70">
        <v>650.11400000000003</v>
      </c>
    </row>
    <row r="758" spans="1:4" x14ac:dyDescent="0.25">
      <c r="A758" s="60">
        <v>43235</v>
      </c>
      <c r="B758" s="71">
        <v>35543.94</v>
      </c>
      <c r="C758" s="71">
        <v>2839.9360200620499</v>
      </c>
      <c r="D758" s="71">
        <v>646.75599999999997</v>
      </c>
    </row>
    <row r="759" spans="1:4" x14ac:dyDescent="0.25">
      <c r="A759" s="63">
        <v>43236</v>
      </c>
      <c r="B759" s="70">
        <v>35387.879999999997</v>
      </c>
      <c r="C759" s="70">
        <v>2810.0831096178899</v>
      </c>
      <c r="D759" s="70">
        <v>639.10400000000004</v>
      </c>
    </row>
    <row r="760" spans="1:4" x14ac:dyDescent="0.25">
      <c r="A760" s="60">
        <v>43237</v>
      </c>
      <c r="B760" s="71">
        <v>35149.120000000003</v>
      </c>
      <c r="C760" s="71">
        <v>2811.4983844261901</v>
      </c>
      <c r="D760" s="71">
        <v>635.25900000000001</v>
      </c>
    </row>
    <row r="761" spans="1:4" x14ac:dyDescent="0.25">
      <c r="A761" s="63">
        <v>43238</v>
      </c>
      <c r="B761" s="70">
        <v>34848.300000000003</v>
      </c>
      <c r="C761" s="70">
        <v>2816.3004163518599</v>
      </c>
      <c r="D761" s="70">
        <v>624.44399999999996</v>
      </c>
    </row>
    <row r="762" spans="1:4" x14ac:dyDescent="0.25">
      <c r="A762" s="60">
        <v>43241</v>
      </c>
      <c r="B762" s="71">
        <v>34616.129999999997</v>
      </c>
      <c r="C762" s="71">
        <v>2821.8316266658098</v>
      </c>
      <c r="D762" s="71">
        <v>622.19200000000001</v>
      </c>
    </row>
    <row r="763" spans="1:4" x14ac:dyDescent="0.25">
      <c r="A763" s="63">
        <v>43242</v>
      </c>
      <c r="B763" s="70">
        <v>34651.24</v>
      </c>
      <c r="C763" s="70">
        <v>2828.0061729387398</v>
      </c>
      <c r="D763" s="70">
        <v>626.83799999999997</v>
      </c>
    </row>
    <row r="764" spans="1:4" x14ac:dyDescent="0.25">
      <c r="A764" s="60">
        <v>43243</v>
      </c>
      <c r="B764" s="71">
        <v>34344.910000000003</v>
      </c>
      <c r="C764" s="71">
        <v>2833.4087803623402</v>
      </c>
      <c r="D764" s="71">
        <v>624.42499999999995</v>
      </c>
    </row>
    <row r="765" spans="1:4" x14ac:dyDescent="0.25">
      <c r="A765" s="63">
        <v>43244</v>
      </c>
      <c r="B765" s="70">
        <v>34663.11</v>
      </c>
      <c r="C765" s="70">
        <v>2865.6273409744899</v>
      </c>
      <c r="D765" s="70">
        <v>630.74400000000003</v>
      </c>
    </row>
    <row r="766" spans="1:4" x14ac:dyDescent="0.25">
      <c r="A766" s="60">
        <v>43245</v>
      </c>
      <c r="B766" s="71">
        <v>34924.870000000003</v>
      </c>
      <c r="C766" s="71">
        <v>2841.3940553313901</v>
      </c>
      <c r="D766" s="71">
        <v>635.774</v>
      </c>
    </row>
    <row r="767" spans="1:4" x14ac:dyDescent="0.25">
      <c r="A767" s="63">
        <v>43248</v>
      </c>
      <c r="B767" s="70">
        <v>35165.480000000003</v>
      </c>
      <c r="C767" s="70">
        <v>2841.3940553313901</v>
      </c>
      <c r="D767" s="70">
        <v>644.76499999999999</v>
      </c>
    </row>
    <row r="768" spans="1:4" x14ac:dyDescent="0.25">
      <c r="A768" s="60">
        <v>43249</v>
      </c>
      <c r="B768" s="71">
        <v>34949.24</v>
      </c>
      <c r="C768" s="71">
        <v>2823.8178983072598</v>
      </c>
      <c r="D768" s="71">
        <v>638.726</v>
      </c>
    </row>
    <row r="769" spans="1:4" x14ac:dyDescent="0.25">
      <c r="A769" s="63">
        <v>43250</v>
      </c>
      <c r="B769" s="70">
        <v>34906.11</v>
      </c>
      <c r="C769" s="70">
        <v>2821.7036667899101</v>
      </c>
      <c r="D769" s="70">
        <v>636.92399999999998</v>
      </c>
    </row>
    <row r="770" spans="1:4" x14ac:dyDescent="0.25">
      <c r="A770" s="60">
        <v>43251</v>
      </c>
      <c r="B770" s="71">
        <v>35322.379999999997</v>
      </c>
      <c r="C770" s="71">
        <v>2829.4789975404701</v>
      </c>
      <c r="D770" s="71">
        <v>639.18200000000002</v>
      </c>
    </row>
    <row r="771" spans="1:4" x14ac:dyDescent="0.25">
      <c r="A771" s="63">
        <v>43255</v>
      </c>
      <c r="B771" s="70">
        <v>35011.89</v>
      </c>
      <c r="C771" s="70">
        <v>2793.03840403813</v>
      </c>
      <c r="D771" s="70">
        <v>634.96400000000006</v>
      </c>
    </row>
    <row r="772" spans="1:4" x14ac:dyDescent="0.25">
      <c r="A772" s="60">
        <v>43257</v>
      </c>
      <c r="B772" s="71">
        <v>35178.879999999997</v>
      </c>
      <c r="C772" s="71">
        <v>2794.0099988747302</v>
      </c>
      <c r="D772" s="71">
        <v>628.46500000000003</v>
      </c>
    </row>
    <row r="773" spans="1:4" x14ac:dyDescent="0.25">
      <c r="A773" s="63">
        <v>43258</v>
      </c>
      <c r="B773" s="70">
        <v>35463.08</v>
      </c>
      <c r="C773" s="70">
        <v>2813.7148552413701</v>
      </c>
      <c r="D773" s="70">
        <v>616.13</v>
      </c>
    </row>
    <row r="774" spans="1:4" x14ac:dyDescent="0.25">
      <c r="A774" s="60">
        <v>43259</v>
      </c>
      <c r="B774" s="71">
        <v>35443.67</v>
      </c>
      <c r="C774" s="71">
        <v>2819.8530711977801</v>
      </c>
      <c r="D774" s="71">
        <v>630.19007468382097</v>
      </c>
    </row>
    <row r="775" spans="1:4" x14ac:dyDescent="0.25">
      <c r="A775" s="63">
        <v>43262</v>
      </c>
      <c r="B775" s="70">
        <v>35483.47</v>
      </c>
      <c r="C775" s="70">
        <v>2820.5668172392202</v>
      </c>
      <c r="D775" s="70">
        <v>644.57100000000003</v>
      </c>
    </row>
    <row r="776" spans="1:4" x14ac:dyDescent="0.25">
      <c r="A776" s="60">
        <v>43263</v>
      </c>
      <c r="B776" s="71">
        <v>35692.519999999997</v>
      </c>
      <c r="C776" s="71">
        <v>2818.6091597408699</v>
      </c>
      <c r="D776" s="71">
        <v>633.61400000000003</v>
      </c>
    </row>
    <row r="777" spans="1:4" x14ac:dyDescent="0.25">
      <c r="A777" s="63">
        <v>43264</v>
      </c>
      <c r="B777" s="70">
        <v>35739.160000000003</v>
      </c>
      <c r="C777" s="70">
        <v>2810.4747054190002</v>
      </c>
      <c r="D777" s="70">
        <v>644.11500000000001</v>
      </c>
    </row>
    <row r="778" spans="1:4" x14ac:dyDescent="0.25">
      <c r="A778" s="60">
        <v>43265</v>
      </c>
      <c r="B778" s="71">
        <v>35599.82</v>
      </c>
      <c r="C778" s="71">
        <v>2837.9163116691102</v>
      </c>
      <c r="D778" s="71">
        <v>640.03899999999999</v>
      </c>
    </row>
    <row r="779" spans="1:4" x14ac:dyDescent="0.25">
      <c r="A779" s="63">
        <v>43266</v>
      </c>
      <c r="B779" s="70">
        <v>35622.14</v>
      </c>
      <c r="C779" s="70">
        <v>2817.9343160737499</v>
      </c>
      <c r="D779" s="70">
        <v>637.86300000000006</v>
      </c>
    </row>
    <row r="780" spans="1:4" x14ac:dyDescent="0.25">
      <c r="A780" s="60">
        <v>43269</v>
      </c>
      <c r="B780" s="71">
        <v>35548.26</v>
      </c>
      <c r="C780" s="71">
        <v>2806.2375616892</v>
      </c>
      <c r="D780" s="71">
        <v>637.04200000000003</v>
      </c>
    </row>
    <row r="781" spans="1:4" x14ac:dyDescent="0.25">
      <c r="A781" s="63">
        <v>43270</v>
      </c>
      <c r="B781" s="70">
        <v>35286.74</v>
      </c>
      <c r="C781" s="70">
        <v>2794.3720160110602</v>
      </c>
      <c r="D781" s="70">
        <v>629.55899999999997</v>
      </c>
    </row>
    <row r="782" spans="1:4" x14ac:dyDescent="0.25">
      <c r="A782" s="60">
        <v>43271</v>
      </c>
      <c r="B782" s="71">
        <v>35547.33</v>
      </c>
      <c r="C782" s="71">
        <v>2788.4633562139302</v>
      </c>
      <c r="D782" s="71">
        <v>631.77599999999995</v>
      </c>
    </row>
    <row r="783" spans="1:4" x14ac:dyDescent="0.25">
      <c r="A783" s="63">
        <v>43272</v>
      </c>
      <c r="B783" s="70">
        <v>35432.39</v>
      </c>
      <c r="C783" s="70">
        <v>2761.7281013390798</v>
      </c>
      <c r="D783" s="70">
        <v>629.04</v>
      </c>
    </row>
    <row r="784" spans="1:4" x14ac:dyDescent="0.25">
      <c r="A784" s="60">
        <v>43273</v>
      </c>
      <c r="B784" s="71">
        <v>35689.599999999999</v>
      </c>
      <c r="C784" s="71">
        <v>2769.4754609609899</v>
      </c>
      <c r="D784" s="71">
        <v>632.40899999999999</v>
      </c>
    </row>
    <row r="785" spans="1:4" x14ac:dyDescent="0.25">
      <c r="A785" s="63">
        <v>43276</v>
      </c>
      <c r="B785" s="70">
        <v>35470.35</v>
      </c>
      <c r="C785" s="70">
        <v>2777.9770765347998</v>
      </c>
      <c r="D785" s="70">
        <v>625.04300000000001</v>
      </c>
    </row>
    <row r="786" spans="1:4" x14ac:dyDescent="0.25">
      <c r="A786" s="60">
        <v>43277</v>
      </c>
      <c r="B786" s="71">
        <v>35490.04</v>
      </c>
      <c r="C786" s="71">
        <v>2768.8025463372301</v>
      </c>
      <c r="D786" s="71">
        <v>623.54499999999996</v>
      </c>
    </row>
    <row r="787" spans="1:4" x14ac:dyDescent="0.25">
      <c r="A787" s="63">
        <v>43278</v>
      </c>
      <c r="B787" s="70">
        <v>35217.11</v>
      </c>
      <c r="C787" s="70">
        <v>2777.8397929493499</v>
      </c>
      <c r="D787" s="70">
        <v>612.80100000000004</v>
      </c>
    </row>
    <row r="788" spans="1:4" x14ac:dyDescent="0.25">
      <c r="A788" s="60">
        <v>43279</v>
      </c>
      <c r="B788" s="71">
        <v>35037.64</v>
      </c>
      <c r="C788" s="71">
        <v>2769.5979552140402</v>
      </c>
      <c r="D788" s="71">
        <v>606.33199999999999</v>
      </c>
    </row>
    <row r="789" spans="1:4" x14ac:dyDescent="0.25">
      <c r="A789" s="63">
        <v>43280</v>
      </c>
      <c r="B789" s="70">
        <v>35423.480000000003</v>
      </c>
      <c r="C789" s="70">
        <v>2752.8914752359101</v>
      </c>
      <c r="D789" s="70">
        <v>617.89800000000002</v>
      </c>
    </row>
    <row r="790" spans="1:4" x14ac:dyDescent="0.25">
      <c r="A790" s="60">
        <v>43283</v>
      </c>
      <c r="B790" s="71">
        <v>35264.410000000003</v>
      </c>
      <c r="C790" s="71">
        <v>2757.6886845531899</v>
      </c>
      <c r="D790" s="71">
        <v>618.88021932519405</v>
      </c>
    </row>
    <row r="791" spans="1:4" x14ac:dyDescent="0.25">
      <c r="A791" s="63">
        <v>43284</v>
      </c>
      <c r="B791" s="70">
        <v>35378.6</v>
      </c>
      <c r="C791" s="70">
        <v>2760.1122060218299</v>
      </c>
      <c r="D791" s="70">
        <v>619.86400000000003</v>
      </c>
    </row>
    <row r="792" spans="1:4" x14ac:dyDescent="0.25">
      <c r="A792" s="60">
        <v>43286</v>
      </c>
      <c r="B792" s="71">
        <v>35574.550000000003</v>
      </c>
      <c r="C792" s="71">
        <v>2778.1371871332799</v>
      </c>
      <c r="D792" s="71">
        <v>646.86800000000005</v>
      </c>
    </row>
    <row r="793" spans="1:4" x14ac:dyDescent="0.25">
      <c r="A793" s="63">
        <v>43287</v>
      </c>
      <c r="B793" s="70">
        <v>35657.86</v>
      </c>
      <c r="C793" s="70">
        <v>2775.31885479126</v>
      </c>
      <c r="D793" s="70">
        <v>635.70100000000002</v>
      </c>
    </row>
    <row r="794" spans="1:4" x14ac:dyDescent="0.25">
      <c r="A794" s="60">
        <v>43290</v>
      </c>
      <c r="B794" s="71">
        <v>35934.720000000001</v>
      </c>
      <c r="C794" s="71">
        <v>2785.6720304788901</v>
      </c>
      <c r="D794" s="71">
        <v>636.10936883369402</v>
      </c>
    </row>
    <row r="795" spans="1:4" x14ac:dyDescent="0.25">
      <c r="A795" s="63">
        <v>43293</v>
      </c>
      <c r="B795" s="70">
        <v>36548.410000000003</v>
      </c>
      <c r="C795" s="70">
        <v>2735.8647740607998</v>
      </c>
      <c r="D795" s="70">
        <v>636.51800000000003</v>
      </c>
    </row>
    <row r="796" spans="1:4" x14ac:dyDescent="0.25">
      <c r="A796" s="60">
        <v>43294</v>
      </c>
      <c r="B796" s="71">
        <v>36541.629999999997</v>
      </c>
      <c r="C796" s="71">
        <v>2733.6643786069098</v>
      </c>
      <c r="D796" s="71">
        <v>623.25900000000001</v>
      </c>
    </row>
    <row r="797" spans="1:4" x14ac:dyDescent="0.25">
      <c r="A797" s="63">
        <v>43297</v>
      </c>
      <c r="B797" s="70">
        <v>36323.769999999997</v>
      </c>
      <c r="C797" s="70">
        <v>2734.2427701062602</v>
      </c>
      <c r="D797" s="70">
        <v>613.57000000000005</v>
      </c>
    </row>
    <row r="798" spans="1:4" x14ac:dyDescent="0.25">
      <c r="A798" s="60">
        <v>43298</v>
      </c>
      <c r="B798" s="71">
        <v>36519.96</v>
      </c>
      <c r="C798" s="71">
        <v>2711.45851753018</v>
      </c>
      <c r="D798" s="71">
        <v>622.65599999999995</v>
      </c>
    </row>
    <row r="799" spans="1:4" x14ac:dyDescent="0.25">
      <c r="A799" s="63">
        <v>43299</v>
      </c>
      <c r="B799" s="70">
        <v>36373.440000000002</v>
      </c>
      <c r="C799" s="70">
        <v>2694.3842332856402</v>
      </c>
      <c r="D799" s="70">
        <v>618.02</v>
      </c>
    </row>
    <row r="800" spans="1:4" x14ac:dyDescent="0.25">
      <c r="A800" s="60">
        <v>43300</v>
      </c>
      <c r="B800" s="71">
        <v>36351.230000000003</v>
      </c>
      <c r="C800" s="71">
        <v>2702.2145417718302</v>
      </c>
      <c r="D800" s="71">
        <v>616.08000000000004</v>
      </c>
    </row>
    <row r="801" spans="1:4" x14ac:dyDescent="0.25">
      <c r="A801" s="63">
        <v>43301</v>
      </c>
      <c r="B801" s="70">
        <v>36496.370000000003</v>
      </c>
      <c r="C801" s="70">
        <v>2715.92328837591</v>
      </c>
      <c r="D801" s="70">
        <v>621.16600000000005</v>
      </c>
    </row>
    <row r="802" spans="1:4" x14ac:dyDescent="0.25">
      <c r="A802" s="60">
        <v>43304</v>
      </c>
      <c r="B802" s="71">
        <v>36718.6</v>
      </c>
      <c r="C802" s="71">
        <v>2715.5188322857598</v>
      </c>
      <c r="D802" s="71">
        <v>628.93299999999999</v>
      </c>
    </row>
    <row r="803" spans="1:4" x14ac:dyDescent="0.25">
      <c r="A803" s="63">
        <v>43305</v>
      </c>
      <c r="B803" s="70">
        <v>36825.1</v>
      </c>
      <c r="C803" s="70">
        <v>2719.8967961804901</v>
      </c>
      <c r="D803" s="70">
        <v>637.09799999999996</v>
      </c>
    </row>
    <row r="804" spans="1:4" x14ac:dyDescent="0.25">
      <c r="A804" s="60">
        <v>43306</v>
      </c>
      <c r="B804" s="71">
        <v>36858.230000000003</v>
      </c>
      <c r="C804" s="71">
        <v>2719.9823171025801</v>
      </c>
      <c r="D804" s="71">
        <v>637.20399999999995</v>
      </c>
    </row>
    <row r="805" spans="1:4" x14ac:dyDescent="0.25">
      <c r="A805" s="63">
        <v>43307</v>
      </c>
      <c r="B805" s="70">
        <v>36984.639999999999</v>
      </c>
      <c r="C805" s="70">
        <v>2712.3461989808202</v>
      </c>
      <c r="D805" s="70">
        <v>645.98800000000006</v>
      </c>
    </row>
    <row r="806" spans="1:4" x14ac:dyDescent="0.25">
      <c r="A806" s="60">
        <v>43308</v>
      </c>
      <c r="B806" s="71">
        <v>37336.85</v>
      </c>
      <c r="C806" s="71">
        <v>2700.35558699182</v>
      </c>
      <c r="D806" s="71">
        <v>653.55700000000002</v>
      </c>
    </row>
    <row r="807" spans="1:4" x14ac:dyDescent="0.25">
      <c r="A807" s="63">
        <v>43311</v>
      </c>
      <c r="B807" s="70">
        <v>37494.400000000001</v>
      </c>
      <c r="C807" s="70">
        <v>2700.04436799717</v>
      </c>
      <c r="D807" s="70">
        <v>662.10199999999998</v>
      </c>
    </row>
    <row r="808" spans="1:4" x14ac:dyDescent="0.25">
      <c r="A808" s="60">
        <v>43312</v>
      </c>
      <c r="B808" s="71">
        <v>37606.58</v>
      </c>
      <c r="C808" s="71">
        <v>2687.1930811645002</v>
      </c>
      <c r="D808" s="71">
        <v>661.95600000000002</v>
      </c>
    </row>
    <row r="809" spans="1:4" x14ac:dyDescent="0.25">
      <c r="A809" s="63">
        <v>43313</v>
      </c>
      <c r="B809" s="70">
        <v>37521.620000000003</v>
      </c>
      <c r="C809" s="70">
        <v>2677.57905058916</v>
      </c>
      <c r="D809" s="70">
        <v>666.40902211179605</v>
      </c>
    </row>
    <row r="810" spans="1:4" x14ac:dyDescent="0.25">
      <c r="A810" s="60">
        <v>43314</v>
      </c>
      <c r="B810" s="71">
        <v>37165.160000000003</v>
      </c>
      <c r="C810" s="71">
        <v>2679.5508544054501</v>
      </c>
      <c r="D810" s="71">
        <v>670.89200000000005</v>
      </c>
    </row>
    <row r="811" spans="1:4" x14ac:dyDescent="0.25">
      <c r="A811" s="63">
        <v>43315</v>
      </c>
      <c r="B811" s="70">
        <v>37556.160000000003</v>
      </c>
      <c r="C811" s="70">
        <v>2680.4353207838299</v>
      </c>
      <c r="D811" s="70">
        <v>654.01112303996797</v>
      </c>
    </row>
    <row r="812" spans="1:4" x14ac:dyDescent="0.25">
      <c r="A812" s="60">
        <v>43318</v>
      </c>
      <c r="B812" s="71">
        <v>37691.89</v>
      </c>
      <c r="C812" s="71">
        <v>2676.64250004019</v>
      </c>
      <c r="D812" s="71">
        <v>637.55499999999995</v>
      </c>
    </row>
    <row r="813" spans="1:4" x14ac:dyDescent="0.25">
      <c r="A813" s="63">
        <v>43320</v>
      </c>
      <c r="B813" s="70">
        <v>37887.56</v>
      </c>
      <c r="C813" s="70">
        <v>2670.0165576221302</v>
      </c>
      <c r="D813" s="70">
        <v>669.59699999999998</v>
      </c>
    </row>
    <row r="814" spans="1:4" x14ac:dyDescent="0.25">
      <c r="A814" s="60">
        <v>43322</v>
      </c>
      <c r="B814" s="71">
        <v>37869.230000000003</v>
      </c>
      <c r="C814" s="71">
        <v>2698.5149581236801</v>
      </c>
      <c r="D814" s="71">
        <v>666.93470741220199</v>
      </c>
    </row>
    <row r="815" spans="1:4" x14ac:dyDescent="0.25">
      <c r="A815" s="63">
        <v>43325</v>
      </c>
      <c r="B815" s="70">
        <v>37644.9</v>
      </c>
      <c r="C815" s="70">
        <v>2707.23712765444</v>
      </c>
      <c r="D815" s="70">
        <v>664.28300000000002</v>
      </c>
    </row>
    <row r="816" spans="1:4" x14ac:dyDescent="0.25">
      <c r="A816" s="60">
        <v>43326</v>
      </c>
      <c r="B816" s="71">
        <v>37852</v>
      </c>
      <c r="C816" s="71">
        <v>2695.7371356921299</v>
      </c>
      <c r="D816" s="71">
        <v>669.19600000000003</v>
      </c>
    </row>
    <row r="817" spans="1:4" x14ac:dyDescent="0.25">
      <c r="A817" s="63">
        <v>43328</v>
      </c>
      <c r="B817" s="70">
        <v>37663.56</v>
      </c>
      <c r="C817" s="70">
        <v>2658.25775234298</v>
      </c>
      <c r="D817" s="70">
        <v>668.803</v>
      </c>
    </row>
    <row r="818" spans="1:4" x14ac:dyDescent="0.25">
      <c r="A818" s="60">
        <v>43329</v>
      </c>
      <c r="B818" s="71">
        <v>37947.879999999997</v>
      </c>
      <c r="C818" s="71">
        <v>2652.9959650843198</v>
      </c>
      <c r="D818" s="71">
        <v>675.85599999999999</v>
      </c>
    </row>
    <row r="819" spans="1:4" x14ac:dyDescent="0.25">
      <c r="A819" s="63">
        <v>43332</v>
      </c>
      <c r="B819" s="70">
        <v>38278.75</v>
      </c>
      <c r="C819" s="70">
        <v>2658.7760219910901</v>
      </c>
      <c r="D819" s="70">
        <v>681.13300000000004</v>
      </c>
    </row>
    <row r="820" spans="1:4" x14ac:dyDescent="0.25">
      <c r="A820" s="60">
        <v>43333</v>
      </c>
      <c r="B820" s="71">
        <v>38285.75</v>
      </c>
      <c r="C820" s="71">
        <v>2672.93005610301</v>
      </c>
      <c r="D820" s="71">
        <v>682.83500000000004</v>
      </c>
    </row>
    <row r="821" spans="1:4" x14ac:dyDescent="0.25">
      <c r="A821" s="63">
        <v>43335</v>
      </c>
      <c r="B821" s="70">
        <v>38336.76</v>
      </c>
      <c r="C821" s="70">
        <v>2690.07603645892</v>
      </c>
      <c r="D821" s="70">
        <v>684.10199999999998</v>
      </c>
    </row>
    <row r="822" spans="1:4" x14ac:dyDescent="0.25">
      <c r="A822" s="60">
        <v>43336</v>
      </c>
      <c r="B822" s="71">
        <v>38251.800000000003</v>
      </c>
      <c r="C822" s="71">
        <v>2688.1682125805801</v>
      </c>
      <c r="D822" s="71">
        <v>681.83</v>
      </c>
    </row>
    <row r="823" spans="1:4" x14ac:dyDescent="0.25">
      <c r="A823" s="63">
        <v>43339</v>
      </c>
      <c r="B823" s="70">
        <v>38694.11</v>
      </c>
      <c r="C823" s="70">
        <v>2688.1682125805801</v>
      </c>
      <c r="D823" s="70">
        <v>692.56700000000001</v>
      </c>
    </row>
    <row r="824" spans="1:4" x14ac:dyDescent="0.25">
      <c r="A824" s="60">
        <v>43340</v>
      </c>
      <c r="B824" s="71">
        <v>38896.629999999997</v>
      </c>
      <c r="C824" s="71">
        <v>2732.1275740672299</v>
      </c>
      <c r="D824" s="71">
        <v>691.75099999999998</v>
      </c>
    </row>
    <row r="825" spans="1:4" x14ac:dyDescent="0.25">
      <c r="A825" s="63">
        <v>43341</v>
      </c>
      <c r="B825" s="70">
        <v>38722.93</v>
      </c>
      <c r="C825" s="70">
        <v>2730.8261128168901</v>
      </c>
      <c r="D825" s="70">
        <v>692.33799999999997</v>
      </c>
    </row>
    <row r="826" spans="1:4" x14ac:dyDescent="0.25">
      <c r="A826" s="60">
        <v>43342</v>
      </c>
      <c r="B826" s="71">
        <v>38690.1</v>
      </c>
      <c r="C826" s="71">
        <v>2732.5969746169999</v>
      </c>
      <c r="D826" s="71">
        <v>694.88400000000001</v>
      </c>
    </row>
    <row r="827" spans="1:4" x14ac:dyDescent="0.25">
      <c r="A827" s="63">
        <v>43343</v>
      </c>
      <c r="B827" s="70">
        <v>38645.07</v>
      </c>
      <c r="C827" s="70">
        <v>2739.6151558506299</v>
      </c>
      <c r="D827" s="70">
        <v>696.94100000000003</v>
      </c>
    </row>
    <row r="828" spans="1:4" x14ac:dyDescent="0.25">
      <c r="A828" s="60">
        <v>43346</v>
      </c>
      <c r="B828" s="71">
        <v>38312.519999999997</v>
      </c>
      <c r="C828" s="71">
        <v>2746.1076727699501</v>
      </c>
      <c r="D828" s="71">
        <v>680.795176332702</v>
      </c>
    </row>
    <row r="829" spans="1:4" x14ac:dyDescent="0.25">
      <c r="A829" s="63">
        <v>43347</v>
      </c>
      <c r="B829" s="70">
        <v>38157.919999999998</v>
      </c>
      <c r="C829" s="70">
        <v>2732.2912212452002</v>
      </c>
      <c r="D829" s="70">
        <v>665.02339813251797</v>
      </c>
    </row>
    <row r="830" spans="1:4" x14ac:dyDescent="0.25">
      <c r="A830" s="60">
        <v>43348</v>
      </c>
      <c r="B830" s="71">
        <v>38018.31</v>
      </c>
      <c r="C830" s="71">
        <v>2752.7541916504601</v>
      </c>
      <c r="D830" s="71">
        <v>649.61699999999996</v>
      </c>
    </row>
    <row r="831" spans="1:4" x14ac:dyDescent="0.25">
      <c r="A831" s="63">
        <v>43350</v>
      </c>
      <c r="B831" s="70">
        <v>38389.82</v>
      </c>
      <c r="C831" s="70">
        <v>2775.0835115019199</v>
      </c>
      <c r="D831" s="70">
        <v>648.870475774277</v>
      </c>
    </row>
    <row r="832" spans="1:4" x14ac:dyDescent="0.25">
      <c r="A832" s="60">
        <v>43353</v>
      </c>
      <c r="B832" s="71">
        <v>37922.17</v>
      </c>
      <c r="C832" s="71">
        <v>2792.2655006671298</v>
      </c>
      <c r="D832" s="71">
        <v>648.12480943623098</v>
      </c>
    </row>
    <row r="833" spans="1:4" x14ac:dyDescent="0.25">
      <c r="A833" s="63">
        <v>43354</v>
      </c>
      <c r="B833" s="70">
        <v>37413.129999999997</v>
      </c>
      <c r="C833" s="70">
        <v>2776.8968122558599</v>
      </c>
      <c r="D833" s="70">
        <v>647.38</v>
      </c>
    </row>
    <row r="834" spans="1:4" x14ac:dyDescent="0.25">
      <c r="A834" s="60">
        <v>43357</v>
      </c>
      <c r="B834" s="71">
        <v>38090.639999999999</v>
      </c>
      <c r="C834" s="71">
        <v>2780.21090874017</v>
      </c>
      <c r="D834" s="71">
        <v>663.61444324245997</v>
      </c>
    </row>
    <row r="835" spans="1:4" x14ac:dyDescent="0.25">
      <c r="A835" s="63">
        <v>43360</v>
      </c>
      <c r="B835" s="70">
        <v>37585.51</v>
      </c>
      <c r="C835" s="70">
        <v>2799.4743356856902</v>
      </c>
      <c r="D835" s="70">
        <v>680.25599999999997</v>
      </c>
    </row>
    <row r="836" spans="1:4" x14ac:dyDescent="0.25">
      <c r="A836" s="60">
        <v>43361</v>
      </c>
      <c r="B836" s="71">
        <v>37290.67</v>
      </c>
      <c r="C836" s="71">
        <v>2806.3578053916799</v>
      </c>
      <c r="D836" s="71">
        <v>666.21199999999999</v>
      </c>
    </row>
    <row r="837" spans="1:4" x14ac:dyDescent="0.25">
      <c r="A837" s="63">
        <v>43362</v>
      </c>
      <c r="B837" s="70">
        <v>37121.22</v>
      </c>
      <c r="C837" s="70">
        <v>2790.60684488884</v>
      </c>
      <c r="D837" s="70">
        <v>665.51099999999997</v>
      </c>
    </row>
    <row r="838" spans="1:4" x14ac:dyDescent="0.25">
      <c r="A838" s="60">
        <v>43364</v>
      </c>
      <c r="B838" s="71">
        <v>36841.599999999999</v>
      </c>
      <c r="C838" s="71">
        <v>2786.1822624463498</v>
      </c>
      <c r="D838" s="71">
        <v>659.53800000000001</v>
      </c>
    </row>
    <row r="839" spans="1:4" x14ac:dyDescent="0.25">
      <c r="A839" s="63">
        <v>43367</v>
      </c>
      <c r="B839" s="70">
        <v>36305.019999999997</v>
      </c>
      <c r="C839" s="70">
        <v>2817.0572443615702</v>
      </c>
      <c r="D839" s="70">
        <v>650.44399999999996</v>
      </c>
    </row>
    <row r="840" spans="1:4" x14ac:dyDescent="0.25">
      <c r="A840" s="60">
        <v>43368</v>
      </c>
      <c r="B840" s="71">
        <v>36652.06</v>
      </c>
      <c r="C840" s="71">
        <v>2810.1393733824202</v>
      </c>
      <c r="D840" s="71">
        <v>654.44799999999998</v>
      </c>
    </row>
    <row r="841" spans="1:4" x14ac:dyDescent="0.25">
      <c r="A841" s="63">
        <v>43369</v>
      </c>
      <c r="B841" s="70">
        <v>36542.269999999997</v>
      </c>
      <c r="C841" s="70">
        <v>2786.4667963412498</v>
      </c>
      <c r="D841" s="70">
        <v>654.15899999999999</v>
      </c>
    </row>
    <row r="842" spans="1:4" x14ac:dyDescent="0.25">
      <c r="A842" s="60">
        <v>43370</v>
      </c>
      <c r="B842" s="71">
        <v>36324.17</v>
      </c>
      <c r="C842" s="71">
        <v>2766.3208320607</v>
      </c>
      <c r="D842" s="71">
        <v>648.36099999999999</v>
      </c>
    </row>
    <row r="843" spans="1:4" x14ac:dyDescent="0.25">
      <c r="A843" s="63">
        <v>43371</v>
      </c>
      <c r="B843" s="70">
        <v>36227.14</v>
      </c>
      <c r="C843" s="70">
        <v>2769.2828781326898</v>
      </c>
      <c r="D843" s="70">
        <v>642.26099999999997</v>
      </c>
    </row>
    <row r="844" spans="1:4" x14ac:dyDescent="0.25">
      <c r="A844" s="60">
        <v>43374</v>
      </c>
      <c r="B844" s="71">
        <v>36526.14</v>
      </c>
      <c r="C844" s="71">
        <v>2799.2467085697799</v>
      </c>
      <c r="D844" s="71">
        <v>641.855872226001</v>
      </c>
    </row>
    <row r="845" spans="1:4" x14ac:dyDescent="0.25">
      <c r="A845" s="63">
        <v>43377</v>
      </c>
      <c r="B845" s="70">
        <v>35169.160000000003</v>
      </c>
      <c r="C845" s="70">
        <v>2857.9687173469201</v>
      </c>
      <c r="D845" s="70">
        <v>641.45100000000002</v>
      </c>
    </row>
    <row r="846" spans="1:4" x14ac:dyDescent="0.25">
      <c r="A846" s="60">
        <v>43378</v>
      </c>
      <c r="B846" s="71">
        <v>34376.99</v>
      </c>
      <c r="C846" s="71">
        <v>2871.18877296767</v>
      </c>
      <c r="D846" s="71">
        <v>644.74699999999996</v>
      </c>
    </row>
    <row r="847" spans="1:4" x14ac:dyDescent="0.25">
      <c r="A847" s="63">
        <v>43381</v>
      </c>
      <c r="B847" s="70">
        <v>34474.379999999997</v>
      </c>
      <c r="C847" s="70">
        <v>2824.12686675133</v>
      </c>
      <c r="D847" s="70">
        <v>670.30899999999997</v>
      </c>
    </row>
    <row r="848" spans="1:4" x14ac:dyDescent="0.25">
      <c r="A848" s="60">
        <v>43382</v>
      </c>
      <c r="B848" s="71">
        <v>34299.47</v>
      </c>
      <c r="C848" s="71">
        <v>2825.3698136865601</v>
      </c>
      <c r="D848" s="71">
        <v>648.24538145057397</v>
      </c>
    </row>
    <row r="849" spans="1:4" x14ac:dyDescent="0.25">
      <c r="A849" s="63">
        <v>43383</v>
      </c>
      <c r="B849" s="70">
        <v>34760.89</v>
      </c>
      <c r="C849" s="70">
        <v>2836.5556930891998</v>
      </c>
      <c r="D849" s="70">
        <v>626.90800000000002</v>
      </c>
    </row>
    <row r="850" spans="1:4" x14ac:dyDescent="0.25">
      <c r="A850" s="60">
        <v>43385</v>
      </c>
      <c r="B850" s="71">
        <v>34733.58</v>
      </c>
      <c r="C850" s="71">
        <v>2888.8350185670402</v>
      </c>
      <c r="D850" s="71">
        <v>625.89800000000002</v>
      </c>
    </row>
    <row r="851" spans="1:4" x14ac:dyDescent="0.25">
      <c r="A851" s="63">
        <v>43388</v>
      </c>
      <c r="B851" s="70">
        <v>34865.1</v>
      </c>
      <c r="C851" s="70">
        <v>2915.5828122237099</v>
      </c>
      <c r="D851" s="70">
        <v>626.36400000000003</v>
      </c>
    </row>
    <row r="852" spans="1:4" x14ac:dyDescent="0.25">
      <c r="A852" s="60">
        <v>43389</v>
      </c>
      <c r="B852" s="71">
        <v>35162.480000000003</v>
      </c>
      <c r="C852" s="71">
        <v>2898.7438712685098</v>
      </c>
      <c r="D852" s="71">
        <v>633.19399999999996</v>
      </c>
    </row>
    <row r="853" spans="1:4" x14ac:dyDescent="0.25">
      <c r="A853" s="63">
        <v>43390</v>
      </c>
      <c r="B853" s="70">
        <v>34779.58</v>
      </c>
      <c r="C853" s="70">
        <v>2899.1447907791699</v>
      </c>
      <c r="D853" s="70">
        <v>623.20299999999997</v>
      </c>
    </row>
    <row r="854" spans="1:4" x14ac:dyDescent="0.25">
      <c r="A854" s="60">
        <v>43392</v>
      </c>
      <c r="B854" s="71">
        <v>34315.629999999997</v>
      </c>
      <c r="C854" s="71">
        <v>2898.9197357210601</v>
      </c>
      <c r="D854" s="71">
        <v>618.04999999999995</v>
      </c>
    </row>
    <row r="855" spans="1:4" x14ac:dyDescent="0.25">
      <c r="A855" s="63">
        <v>43395</v>
      </c>
      <c r="B855" s="70">
        <v>34134.379999999997</v>
      </c>
      <c r="C855" s="70">
        <v>2894.7957625347599</v>
      </c>
      <c r="D855" s="70">
        <v>616.64800000000002</v>
      </c>
    </row>
    <row r="856" spans="1:4" x14ac:dyDescent="0.25">
      <c r="A856" s="60">
        <v>43396</v>
      </c>
      <c r="B856" s="71">
        <v>33847.230000000003</v>
      </c>
      <c r="C856" s="71">
        <v>2916.35475107303</v>
      </c>
      <c r="D856" s="71">
        <v>609.548</v>
      </c>
    </row>
    <row r="857" spans="1:4" x14ac:dyDescent="0.25">
      <c r="A857" s="63">
        <v>43397</v>
      </c>
      <c r="B857" s="70">
        <v>34033.96</v>
      </c>
      <c r="C857" s="70">
        <v>2898.3905348272701</v>
      </c>
      <c r="D857" s="70">
        <v>611.09699999999998</v>
      </c>
    </row>
    <row r="858" spans="1:4" x14ac:dyDescent="0.25">
      <c r="A858" s="60">
        <v>43398</v>
      </c>
      <c r="B858" s="71">
        <v>33690.089999999997</v>
      </c>
      <c r="C858" s="71">
        <v>2898.3860337261099</v>
      </c>
      <c r="D858" s="71">
        <v>604.64800000000002</v>
      </c>
    </row>
    <row r="859" spans="1:4" x14ac:dyDescent="0.25">
      <c r="A859" s="63">
        <v>43399</v>
      </c>
      <c r="B859" s="70">
        <v>33349.31</v>
      </c>
      <c r="C859" s="70">
        <v>2901.5615605960702</v>
      </c>
      <c r="D859" s="70">
        <v>600.98599999999999</v>
      </c>
    </row>
    <row r="860" spans="1:4" x14ac:dyDescent="0.25">
      <c r="A860" s="60">
        <v>43402</v>
      </c>
      <c r="B860" s="71">
        <v>34067.4</v>
      </c>
      <c r="C860" s="71">
        <v>2909.8615911392599</v>
      </c>
      <c r="D860" s="71">
        <v>627.649</v>
      </c>
    </row>
    <row r="861" spans="1:4" x14ac:dyDescent="0.25">
      <c r="A861" s="63">
        <v>43403</v>
      </c>
      <c r="B861" s="70">
        <v>33891.129999999997</v>
      </c>
      <c r="C861" s="70">
        <v>2901.8226244634898</v>
      </c>
      <c r="D861" s="70">
        <v>628.55100000000004</v>
      </c>
    </row>
    <row r="862" spans="1:4" x14ac:dyDescent="0.25">
      <c r="A862" s="60">
        <v>43404</v>
      </c>
      <c r="B862" s="71">
        <v>34442.050000000003</v>
      </c>
      <c r="C862" s="71">
        <v>2892.8962978442901</v>
      </c>
      <c r="D862" s="71">
        <v>640.62</v>
      </c>
    </row>
    <row r="863" spans="1:4" x14ac:dyDescent="0.25">
      <c r="A863" s="63">
        <v>43405</v>
      </c>
      <c r="B863" s="70">
        <v>34431.97</v>
      </c>
      <c r="C863" s="70">
        <v>2894.8600639799402</v>
      </c>
      <c r="D863" s="70">
        <v>645.23686343853603</v>
      </c>
    </row>
    <row r="864" spans="1:4" x14ac:dyDescent="0.25">
      <c r="A864" s="60">
        <v>43409</v>
      </c>
      <c r="B864" s="71">
        <v>34950.92</v>
      </c>
      <c r="C864" s="71">
        <v>2890.9055251016798</v>
      </c>
      <c r="D864" s="71">
        <v>649.88699999999994</v>
      </c>
    </row>
    <row r="865" spans="1:4" x14ac:dyDescent="0.25">
      <c r="A865" s="63">
        <v>43410</v>
      </c>
      <c r="B865" s="70">
        <v>34991.910000000003</v>
      </c>
      <c r="C865" s="70">
        <v>2891.73662128056</v>
      </c>
      <c r="D865" s="70">
        <v>637.59400000000005</v>
      </c>
    </row>
    <row r="866" spans="1:4" x14ac:dyDescent="0.25">
      <c r="A866" s="60">
        <v>43411</v>
      </c>
      <c r="B866" s="71">
        <v>35237.68</v>
      </c>
      <c r="C866" s="71">
        <v>2860.0038580867099</v>
      </c>
      <c r="D866" s="71">
        <v>624.65099999999995</v>
      </c>
    </row>
    <row r="867" spans="1:4" x14ac:dyDescent="0.25">
      <c r="A867" s="63">
        <v>43413</v>
      </c>
      <c r="B867" s="70">
        <v>35158.550000000003</v>
      </c>
      <c r="C867" s="70">
        <v>2828.9433665021602</v>
      </c>
      <c r="D867" s="70">
        <v>627.71896586131595</v>
      </c>
    </row>
    <row r="868" spans="1:4" x14ac:dyDescent="0.25">
      <c r="A868" s="60">
        <v>43416</v>
      </c>
      <c r="B868" s="71">
        <v>34812.99</v>
      </c>
      <c r="C868" s="71">
        <v>2825.7469416625099</v>
      </c>
      <c r="D868" s="71">
        <v>630.80200000000002</v>
      </c>
    </row>
    <row r="869" spans="1:4" x14ac:dyDescent="0.25">
      <c r="A869" s="63">
        <v>43417</v>
      </c>
      <c r="B869" s="70">
        <v>35144.49</v>
      </c>
      <c r="C869" s="70">
        <v>2798.35549053965</v>
      </c>
      <c r="D869" s="70">
        <v>646.72500000000002</v>
      </c>
    </row>
    <row r="870" spans="1:4" x14ac:dyDescent="0.25">
      <c r="A870" s="60">
        <v>43418</v>
      </c>
      <c r="B870" s="71">
        <v>35141.99</v>
      </c>
      <c r="C870" s="71">
        <v>2792.3092256498499</v>
      </c>
      <c r="D870" s="71">
        <v>647.625</v>
      </c>
    </row>
    <row r="871" spans="1:4" x14ac:dyDescent="0.25">
      <c r="A871" s="63">
        <v>43419</v>
      </c>
      <c r="B871" s="70">
        <v>35260.54</v>
      </c>
      <c r="C871" s="70">
        <v>2799.6936036137399</v>
      </c>
      <c r="D871" s="70">
        <v>650.53399999999999</v>
      </c>
    </row>
    <row r="872" spans="1:4" x14ac:dyDescent="0.25">
      <c r="A872" s="60">
        <v>43420</v>
      </c>
      <c r="B872" s="71">
        <v>35457.160000000003</v>
      </c>
      <c r="C872" s="71">
        <v>2821.8464159982</v>
      </c>
      <c r="D872" s="71">
        <v>652.18200000000002</v>
      </c>
    </row>
    <row r="873" spans="1:4" x14ac:dyDescent="0.25">
      <c r="A873" s="63">
        <v>43423</v>
      </c>
      <c r="B873" s="70">
        <v>35774.879999999997</v>
      </c>
      <c r="C873" s="70">
        <v>2803.7198386033701</v>
      </c>
      <c r="D873" s="70">
        <v>654.226</v>
      </c>
    </row>
    <row r="874" spans="1:4" x14ac:dyDescent="0.25">
      <c r="A874" s="60">
        <v>43424</v>
      </c>
      <c r="B874" s="71">
        <v>35474.51</v>
      </c>
      <c r="C874" s="71">
        <v>2809.1783882842801</v>
      </c>
      <c r="D874" s="71">
        <v>646.77700000000004</v>
      </c>
    </row>
    <row r="875" spans="1:4" x14ac:dyDescent="0.25">
      <c r="A875" s="63">
        <v>43425</v>
      </c>
      <c r="B875" s="70">
        <v>35199.800000000003</v>
      </c>
      <c r="C875" s="70">
        <v>2802.3679007185701</v>
      </c>
      <c r="D875" s="70">
        <v>644.33699999999999</v>
      </c>
    </row>
    <row r="876" spans="1:4" x14ac:dyDescent="0.25">
      <c r="A876" s="60">
        <v>43426</v>
      </c>
      <c r="B876" s="71">
        <v>34981.019999999997</v>
      </c>
      <c r="C876" s="71">
        <v>2800.7954088768101</v>
      </c>
      <c r="D876" s="71">
        <v>639.14700000000005</v>
      </c>
    </row>
    <row r="877" spans="1:4" x14ac:dyDescent="0.25">
      <c r="A877" s="63">
        <v>43430</v>
      </c>
      <c r="B877" s="70">
        <v>35354.080000000002</v>
      </c>
      <c r="C877" s="70">
        <v>2782.2923465204899</v>
      </c>
      <c r="D877" s="70">
        <v>642.84500000000003</v>
      </c>
    </row>
    <row r="878" spans="1:4" x14ac:dyDescent="0.25">
      <c r="A878" s="60">
        <v>43431</v>
      </c>
      <c r="B878" s="71">
        <v>35513.14</v>
      </c>
      <c r="C878" s="71">
        <v>2783.5121449354601</v>
      </c>
      <c r="D878" s="71">
        <v>647.197</v>
      </c>
    </row>
    <row r="879" spans="1:4" x14ac:dyDescent="0.25">
      <c r="A879" s="63">
        <v>43432</v>
      </c>
      <c r="B879" s="70">
        <v>35716.949999999997</v>
      </c>
      <c r="C879" s="70">
        <v>2748.81379909014</v>
      </c>
      <c r="D879" s="70">
        <v>645.56100000000004</v>
      </c>
    </row>
    <row r="880" spans="1:4" x14ac:dyDescent="0.25">
      <c r="A880" s="60">
        <v>43433</v>
      </c>
      <c r="B880" s="71">
        <v>36170.410000000003</v>
      </c>
      <c r="C880" s="71">
        <v>2751.03670004983</v>
      </c>
      <c r="D880" s="71">
        <v>648.30799999999999</v>
      </c>
    </row>
    <row r="881" spans="1:4" x14ac:dyDescent="0.25">
      <c r="A881" s="63">
        <v>43434</v>
      </c>
      <c r="B881" s="70">
        <v>36194.300000000003</v>
      </c>
      <c r="C881" s="70">
        <v>2729.9606153648301</v>
      </c>
      <c r="D881" s="70">
        <v>646.70399999999995</v>
      </c>
    </row>
    <row r="882" spans="1:4" x14ac:dyDescent="0.25">
      <c r="A882" s="60">
        <v>43437</v>
      </c>
      <c r="B882" s="71">
        <v>36241</v>
      </c>
      <c r="C882" s="71">
        <v>2788.6099635089299</v>
      </c>
      <c r="D882" s="71">
        <v>631.94899999999996</v>
      </c>
    </row>
    <row r="883" spans="1:4" x14ac:dyDescent="0.25">
      <c r="A883" s="63">
        <v>43438</v>
      </c>
      <c r="B883" s="70">
        <v>36134.31</v>
      </c>
      <c r="C883" s="70">
        <v>2815.3317150803</v>
      </c>
      <c r="D883" s="70">
        <v>641.25900000000001</v>
      </c>
    </row>
    <row r="884" spans="1:4" x14ac:dyDescent="0.25">
      <c r="A884" s="60">
        <v>43440</v>
      </c>
      <c r="B884" s="71">
        <v>35312.129999999997</v>
      </c>
      <c r="C884" s="71">
        <v>2819.7916633176301</v>
      </c>
      <c r="D884" s="71">
        <v>642.29999999999995</v>
      </c>
    </row>
    <row r="885" spans="1:4" x14ac:dyDescent="0.25">
      <c r="A885" s="63">
        <v>43441</v>
      </c>
      <c r="B885" s="70">
        <v>35673.25</v>
      </c>
      <c r="C885" s="70">
        <v>2849.2188981947402</v>
      </c>
      <c r="D885" s="70">
        <v>627.19000000000005</v>
      </c>
    </row>
    <row r="886" spans="1:4" x14ac:dyDescent="0.25">
      <c r="A886" s="60">
        <v>43444</v>
      </c>
      <c r="B886" s="71">
        <v>34959.72</v>
      </c>
      <c r="C886" s="71">
        <v>2905.9633160255298</v>
      </c>
      <c r="D886" s="71">
        <v>622.81100000000004</v>
      </c>
    </row>
    <row r="887" spans="1:4" x14ac:dyDescent="0.25">
      <c r="A887" s="63">
        <v>43445</v>
      </c>
      <c r="B887" s="70">
        <v>35150.01</v>
      </c>
      <c r="C887" s="70">
        <v>2896.5582651470099</v>
      </c>
      <c r="D887" s="70">
        <v>640.75</v>
      </c>
    </row>
    <row r="888" spans="1:4" x14ac:dyDescent="0.25">
      <c r="A888" s="60">
        <v>43446</v>
      </c>
      <c r="B888" s="71">
        <v>35779.07</v>
      </c>
      <c r="C888" s="71">
        <v>2875.01567347726</v>
      </c>
      <c r="D888" s="71">
        <v>641.77800000000002</v>
      </c>
    </row>
    <row r="889" spans="1:4" x14ac:dyDescent="0.25">
      <c r="A889" s="63">
        <v>43447</v>
      </c>
      <c r="B889" s="70">
        <v>35929.64</v>
      </c>
      <c r="C889" s="70">
        <v>2858.4230070570802</v>
      </c>
      <c r="D889" s="70">
        <v>645.84299999999996</v>
      </c>
    </row>
    <row r="890" spans="1:4" x14ac:dyDescent="0.25">
      <c r="A890" s="60">
        <v>43448</v>
      </c>
      <c r="B890" s="71">
        <v>35962.93</v>
      </c>
      <c r="C890" s="71">
        <v>2855.4821804620101</v>
      </c>
      <c r="D890" s="71">
        <v>648.72400000000005</v>
      </c>
    </row>
    <row r="891" spans="1:4" x14ac:dyDescent="0.25">
      <c r="A891" s="63">
        <v>43451</v>
      </c>
      <c r="B891" s="70">
        <v>36270.07</v>
      </c>
      <c r="C891" s="70">
        <v>2858.4477631134801</v>
      </c>
      <c r="D891" s="70">
        <v>653.54200000000003</v>
      </c>
    </row>
    <row r="892" spans="1:4" x14ac:dyDescent="0.25">
      <c r="A892" s="60">
        <v>43452</v>
      </c>
      <c r="B892" s="71">
        <v>36347.08</v>
      </c>
      <c r="C892" s="71">
        <v>2824.6075200540099</v>
      </c>
      <c r="D892" s="71">
        <v>656.49199999999996</v>
      </c>
    </row>
    <row r="893" spans="1:4" x14ac:dyDescent="0.25">
      <c r="A893" s="63">
        <v>43453</v>
      </c>
      <c r="B893" s="70">
        <v>36484.33</v>
      </c>
      <c r="C893" s="70">
        <v>2836.4447730962802</v>
      </c>
      <c r="D893" s="70">
        <v>661.83199999999999</v>
      </c>
    </row>
    <row r="894" spans="1:4" x14ac:dyDescent="0.25">
      <c r="A894" s="60">
        <v>43454</v>
      </c>
      <c r="B894" s="71">
        <v>36431.67</v>
      </c>
      <c r="C894" s="71">
        <v>2832.9966080987701</v>
      </c>
      <c r="D894" s="71">
        <v>660.26400000000001</v>
      </c>
    </row>
    <row r="895" spans="1:4" x14ac:dyDescent="0.25">
      <c r="A895" s="63">
        <v>43455</v>
      </c>
      <c r="B895" s="70">
        <v>35742.07</v>
      </c>
      <c r="C895" s="70">
        <v>2836.08082691659</v>
      </c>
      <c r="D895" s="70">
        <v>650.49900000000002</v>
      </c>
    </row>
    <row r="896" spans="1:4" x14ac:dyDescent="0.25">
      <c r="A896" s="60">
        <v>43458</v>
      </c>
      <c r="B896" s="71">
        <v>35470.15</v>
      </c>
      <c r="C896" s="71">
        <v>2836.08082691659</v>
      </c>
      <c r="D896" s="71">
        <v>647.79399999999998</v>
      </c>
    </row>
    <row r="897" spans="1:4" x14ac:dyDescent="0.25">
      <c r="A897" s="63">
        <v>43460</v>
      </c>
      <c r="B897" s="70">
        <v>35649.94</v>
      </c>
      <c r="C897" s="70">
        <v>2836.08082691659</v>
      </c>
      <c r="D897" s="70">
        <v>650.702</v>
      </c>
    </row>
    <row r="898" spans="1:4" x14ac:dyDescent="0.25">
      <c r="A898" s="60">
        <v>43461</v>
      </c>
      <c r="B898" s="71">
        <v>35807.279999999999</v>
      </c>
      <c r="C898" s="71">
        <v>2859.3036153487601</v>
      </c>
      <c r="D898" s="71">
        <v>653.07799999999997</v>
      </c>
    </row>
    <row r="899" spans="1:4" x14ac:dyDescent="0.25">
      <c r="A899" s="63">
        <v>43462</v>
      </c>
      <c r="B899" s="70">
        <v>36076.720000000001</v>
      </c>
      <c r="C899" s="70">
        <v>2874.54788046361</v>
      </c>
      <c r="D899" s="70">
        <v>659.28300000000002</v>
      </c>
    </row>
    <row r="900" spans="1:4" x14ac:dyDescent="0.25">
      <c r="A900" s="60">
        <v>43465</v>
      </c>
      <c r="B900" s="71">
        <v>36068.33</v>
      </c>
      <c r="C900" s="71">
        <v>2874.54788046361</v>
      </c>
      <c r="D900" s="71">
        <v>660.779</v>
      </c>
    </row>
    <row r="901" spans="1:4" x14ac:dyDescent="0.25">
      <c r="A901" s="63">
        <v>43466</v>
      </c>
      <c r="B901" s="70">
        <v>36254.57</v>
      </c>
      <c r="C901" s="70">
        <v>2874.54788046361</v>
      </c>
      <c r="D901" s="70">
        <v>665.44500000000005</v>
      </c>
    </row>
    <row r="902" spans="1:4" x14ac:dyDescent="0.25">
      <c r="A902" s="60">
        <v>43467</v>
      </c>
      <c r="B902" s="71">
        <v>35891.519999999997</v>
      </c>
      <c r="C902" s="71">
        <v>2887.91197132156</v>
      </c>
      <c r="D902" s="71">
        <v>656.94</v>
      </c>
    </row>
    <row r="903" spans="1:4" x14ac:dyDescent="0.25">
      <c r="A903" s="63">
        <v>43468</v>
      </c>
      <c r="B903" s="70">
        <v>35513.71</v>
      </c>
      <c r="C903" s="70">
        <v>2909.51275579919</v>
      </c>
      <c r="D903" s="70">
        <v>655.06700000000001</v>
      </c>
    </row>
    <row r="904" spans="1:4" x14ac:dyDescent="0.25">
      <c r="A904" s="60">
        <v>43469</v>
      </c>
      <c r="B904" s="71">
        <v>35695.1</v>
      </c>
      <c r="C904" s="71">
        <v>2861.9624801067398</v>
      </c>
      <c r="D904" s="71">
        <v>659.79019606512099</v>
      </c>
    </row>
    <row r="905" spans="1:4" x14ac:dyDescent="0.25">
      <c r="A905" s="63">
        <v>43472</v>
      </c>
      <c r="B905" s="70">
        <v>35850.160000000003</v>
      </c>
      <c r="C905" s="70">
        <v>2898.3567765685498</v>
      </c>
      <c r="D905" s="70">
        <v>664.54744754910598</v>
      </c>
    </row>
    <row r="906" spans="1:4" x14ac:dyDescent="0.25">
      <c r="A906" s="60">
        <v>43473</v>
      </c>
      <c r="B906" s="71">
        <v>35980.93</v>
      </c>
      <c r="C906" s="71">
        <v>2901.1146655521102</v>
      </c>
      <c r="D906" s="71">
        <v>669.33900000000006</v>
      </c>
    </row>
    <row r="907" spans="1:4" x14ac:dyDescent="0.25">
      <c r="A907" s="63">
        <v>43475</v>
      </c>
      <c r="B907" s="70">
        <v>36106.5</v>
      </c>
      <c r="C907" s="70">
        <v>2924.2332856430999</v>
      </c>
      <c r="D907" s="70">
        <v>667.84400000000005</v>
      </c>
    </row>
    <row r="908" spans="1:4" x14ac:dyDescent="0.25">
      <c r="A908" s="60">
        <v>43476</v>
      </c>
      <c r="B908" s="71">
        <v>36009.839999999997</v>
      </c>
      <c r="C908" s="71">
        <v>2916.40812127253</v>
      </c>
      <c r="D908" s="71">
        <v>664.30663181395403</v>
      </c>
    </row>
    <row r="909" spans="1:4" x14ac:dyDescent="0.25">
      <c r="A909" s="63">
        <v>43479</v>
      </c>
      <c r="B909" s="70">
        <v>35853.56</v>
      </c>
      <c r="C909" s="70">
        <v>2940.79990997798</v>
      </c>
      <c r="D909" s="70">
        <v>660.78800000000001</v>
      </c>
    </row>
    <row r="910" spans="1:4" x14ac:dyDescent="0.25">
      <c r="A910" s="60">
        <v>43480</v>
      </c>
      <c r="B910" s="71">
        <v>36318.33</v>
      </c>
      <c r="C910" s="71">
        <v>2959.93055443921</v>
      </c>
      <c r="D910" s="71">
        <v>667.48400000000004</v>
      </c>
    </row>
    <row r="911" spans="1:4" x14ac:dyDescent="0.25">
      <c r="A911" s="63">
        <v>43481</v>
      </c>
      <c r="B911" s="70">
        <v>36321.29</v>
      </c>
      <c r="C911" s="70">
        <v>2949.9139968170798</v>
      </c>
      <c r="D911" s="70">
        <v>669.71500000000003</v>
      </c>
    </row>
    <row r="912" spans="1:4" x14ac:dyDescent="0.25">
      <c r="A912" s="60">
        <v>43482</v>
      </c>
      <c r="B912" s="71">
        <v>36374.080000000002</v>
      </c>
      <c r="C912" s="71">
        <v>2950.19563714695</v>
      </c>
      <c r="D912" s="71">
        <v>668.23199999999997</v>
      </c>
    </row>
    <row r="913" spans="1:4" x14ac:dyDescent="0.25">
      <c r="A913" s="63">
        <v>43483</v>
      </c>
      <c r="B913" s="70">
        <v>36386.61</v>
      </c>
      <c r="C913" s="70">
        <v>2941.0236790071899</v>
      </c>
      <c r="D913" s="70">
        <v>664.86500000000001</v>
      </c>
    </row>
    <row r="914" spans="1:4" x14ac:dyDescent="0.25">
      <c r="A914" s="60">
        <v>43486</v>
      </c>
      <c r="B914" s="71">
        <v>36578.959999999999</v>
      </c>
      <c r="C914" s="71">
        <v>2928.9552622695201</v>
      </c>
      <c r="D914" s="71">
        <v>665.15200000000004</v>
      </c>
    </row>
    <row r="915" spans="1:4" x14ac:dyDescent="0.25">
      <c r="A915" s="63">
        <v>43487</v>
      </c>
      <c r="B915" s="70">
        <v>36444.639999999999</v>
      </c>
      <c r="C915" s="70">
        <v>2935.78182519652</v>
      </c>
      <c r="D915" s="70">
        <v>660.92700000000002</v>
      </c>
    </row>
    <row r="916" spans="1:4" x14ac:dyDescent="0.25">
      <c r="A916" s="60">
        <v>43488</v>
      </c>
      <c r="B916" s="71">
        <v>36108.47</v>
      </c>
      <c r="C916" s="71">
        <v>2930.8318999469502</v>
      </c>
      <c r="D916" s="71">
        <v>655.322</v>
      </c>
    </row>
    <row r="917" spans="1:4" x14ac:dyDescent="0.25">
      <c r="A917" s="63">
        <v>43489</v>
      </c>
      <c r="B917" s="70">
        <v>36195.1</v>
      </c>
      <c r="C917" s="70">
        <v>2932.9863198675398</v>
      </c>
      <c r="D917" s="70">
        <v>656.38699999999994</v>
      </c>
    </row>
    <row r="918" spans="1:4" x14ac:dyDescent="0.25">
      <c r="A918" s="60">
        <v>43490</v>
      </c>
      <c r="B918" s="71">
        <v>36025.54</v>
      </c>
      <c r="C918" s="71">
        <v>2948.8240873213599</v>
      </c>
      <c r="D918" s="71">
        <v>653.44399999999996</v>
      </c>
    </row>
    <row r="919" spans="1:4" x14ac:dyDescent="0.25">
      <c r="A919" s="63">
        <v>43493</v>
      </c>
      <c r="B919" s="70">
        <v>35656.699999999997</v>
      </c>
      <c r="C919" s="70">
        <v>2975.28734708313</v>
      </c>
      <c r="D919" s="70">
        <v>644.95899999999995</v>
      </c>
    </row>
    <row r="920" spans="1:4" x14ac:dyDescent="0.25">
      <c r="A920" s="60">
        <v>43494</v>
      </c>
      <c r="B920" s="71">
        <v>35592.5</v>
      </c>
      <c r="C920" s="71">
        <v>3001.8769591846599</v>
      </c>
      <c r="D920" s="71">
        <v>645.49</v>
      </c>
    </row>
    <row r="921" spans="1:4" x14ac:dyDescent="0.25">
      <c r="A921" s="63">
        <v>43495</v>
      </c>
      <c r="B921" s="70">
        <v>35591.25</v>
      </c>
      <c r="C921" s="70">
        <v>3002.07114954909</v>
      </c>
      <c r="D921" s="70">
        <v>651.90300000000002</v>
      </c>
    </row>
    <row r="922" spans="1:4" x14ac:dyDescent="0.25">
      <c r="A922" s="60">
        <v>43496</v>
      </c>
      <c r="B922" s="71">
        <v>36256.69</v>
      </c>
      <c r="C922" s="71">
        <v>3019.0316202356698</v>
      </c>
      <c r="D922" s="71">
        <v>661.05899999999997</v>
      </c>
    </row>
    <row r="923" spans="1:4" x14ac:dyDescent="0.25">
      <c r="A923" s="63">
        <v>43497</v>
      </c>
      <c r="B923" s="70">
        <v>36469.43</v>
      </c>
      <c r="C923" s="70">
        <v>3028.8530229716898</v>
      </c>
      <c r="D923" s="70">
        <v>657.79</v>
      </c>
    </row>
    <row r="924" spans="1:4" x14ac:dyDescent="0.25">
      <c r="A924" s="60">
        <v>43500</v>
      </c>
      <c r="B924" s="71">
        <v>36582.74</v>
      </c>
      <c r="C924" s="71">
        <v>3023.40604755092</v>
      </c>
      <c r="D924" s="71">
        <v>659.73857448077399</v>
      </c>
    </row>
    <row r="925" spans="1:4" x14ac:dyDescent="0.25">
      <c r="A925" s="63">
        <v>43501</v>
      </c>
      <c r="B925" s="70">
        <v>36616.81</v>
      </c>
      <c r="C925" s="70">
        <v>3022.9536868841101</v>
      </c>
      <c r="D925" s="70">
        <v>661.69292123310504</v>
      </c>
    </row>
    <row r="926" spans="1:4" x14ac:dyDescent="0.25">
      <c r="A926" s="60">
        <v>43503</v>
      </c>
      <c r="B926" s="71">
        <v>36971.089999999997</v>
      </c>
      <c r="C926" s="71">
        <v>3003.8162907711398</v>
      </c>
      <c r="D926" s="71">
        <v>663.65305735621996</v>
      </c>
    </row>
    <row r="927" spans="1:4" x14ac:dyDescent="0.25">
      <c r="A927" s="63">
        <v>43504</v>
      </c>
      <c r="B927" s="70">
        <v>36546.480000000003</v>
      </c>
      <c r="C927" s="70">
        <v>3010.2660472294101</v>
      </c>
      <c r="D927" s="70">
        <v>665.61900000000003</v>
      </c>
    </row>
    <row r="928" spans="1:4" x14ac:dyDescent="0.25">
      <c r="A928" s="60">
        <v>43508</v>
      </c>
      <c r="B928" s="71">
        <v>36153.620000000003</v>
      </c>
      <c r="C928" s="71">
        <v>2972.5442474319598</v>
      </c>
      <c r="D928" s="71">
        <v>649.02361990762699</v>
      </c>
    </row>
    <row r="929" spans="1:4" x14ac:dyDescent="0.25">
      <c r="A929" s="63">
        <v>43509</v>
      </c>
      <c r="B929" s="70">
        <v>36034.11</v>
      </c>
      <c r="C929" s="70">
        <v>2991.0113009789902</v>
      </c>
      <c r="D929" s="70">
        <v>632.84199999999998</v>
      </c>
    </row>
    <row r="930" spans="1:4" x14ac:dyDescent="0.25">
      <c r="A930" s="60">
        <v>43510</v>
      </c>
      <c r="B930" s="71">
        <v>35876.22</v>
      </c>
      <c r="C930" s="71">
        <v>2995.0526468082398</v>
      </c>
      <c r="D930" s="71">
        <v>631.15700000000004</v>
      </c>
    </row>
    <row r="931" spans="1:4" x14ac:dyDescent="0.25">
      <c r="A931" s="63">
        <v>43511</v>
      </c>
      <c r="B931" s="70">
        <v>35808.949999999997</v>
      </c>
      <c r="C931" s="70">
        <v>3021.1635346504399</v>
      </c>
      <c r="D931" s="70">
        <v>631.64599999999996</v>
      </c>
    </row>
    <row r="932" spans="1:4" x14ac:dyDescent="0.25">
      <c r="A932" s="60">
        <v>43514</v>
      </c>
      <c r="B932" s="71">
        <v>35498.44</v>
      </c>
      <c r="C932" s="71">
        <v>3042.6177118330702</v>
      </c>
      <c r="D932" s="71">
        <v>626.471</v>
      </c>
    </row>
    <row r="933" spans="1:4" x14ac:dyDescent="0.25">
      <c r="A933" s="63">
        <v>43515</v>
      </c>
      <c r="B933" s="70">
        <v>35352.61</v>
      </c>
      <c r="C933" s="70">
        <v>3055.73906473548</v>
      </c>
      <c r="D933" s="70">
        <v>628.05899999999997</v>
      </c>
    </row>
    <row r="934" spans="1:4" x14ac:dyDescent="0.25">
      <c r="A934" s="60">
        <v>43516</v>
      </c>
      <c r="B934" s="71">
        <v>35756.26</v>
      </c>
      <c r="C934" s="71">
        <v>3066.2134486472601</v>
      </c>
      <c r="D934" s="71">
        <v>637.30499999999995</v>
      </c>
    </row>
    <row r="935" spans="1:4" x14ac:dyDescent="0.25">
      <c r="A935" s="63">
        <v>43517</v>
      </c>
      <c r="B935" s="70">
        <v>35898.35</v>
      </c>
      <c r="C935" s="70">
        <v>3048.24087321363</v>
      </c>
      <c r="D935" s="70">
        <v>640.63099999999997</v>
      </c>
    </row>
    <row r="936" spans="1:4" x14ac:dyDescent="0.25">
      <c r="A936" s="60">
        <v>43518</v>
      </c>
      <c r="B936" s="71">
        <v>35871.480000000003</v>
      </c>
      <c r="C936" s="71">
        <v>3034.2514508013601</v>
      </c>
      <c r="D936" s="71">
        <v>643.06500000000005</v>
      </c>
    </row>
    <row r="937" spans="1:4" x14ac:dyDescent="0.25">
      <c r="A937" s="63">
        <v>43521</v>
      </c>
      <c r="B937" s="70">
        <v>36213.379999999997</v>
      </c>
      <c r="C937" s="70">
        <v>3031.7565547285699</v>
      </c>
      <c r="D937" s="70">
        <v>647.197</v>
      </c>
    </row>
    <row r="938" spans="1:4" x14ac:dyDescent="0.25">
      <c r="A938" s="60">
        <v>43522</v>
      </c>
      <c r="B938" s="71">
        <v>35973.71</v>
      </c>
      <c r="C938" s="71">
        <v>3024.09696657932</v>
      </c>
      <c r="D938" s="71">
        <v>642.64700000000005</v>
      </c>
    </row>
    <row r="939" spans="1:4" x14ac:dyDescent="0.25">
      <c r="A939" s="63">
        <v>43523</v>
      </c>
      <c r="B939" s="70">
        <v>35905.43</v>
      </c>
      <c r="C939" s="70">
        <v>3025.2215988554299</v>
      </c>
      <c r="D939" s="70">
        <v>643.67999999999995</v>
      </c>
    </row>
    <row r="940" spans="1:4" x14ac:dyDescent="0.25">
      <c r="A940" s="60">
        <v>43524</v>
      </c>
      <c r="B940" s="71">
        <v>35867.440000000002</v>
      </c>
      <c r="C940" s="71">
        <v>3004.1426206054002</v>
      </c>
      <c r="D940" s="71">
        <v>647.101</v>
      </c>
    </row>
    <row r="941" spans="1:4" x14ac:dyDescent="0.25">
      <c r="A941" s="63">
        <v>43525</v>
      </c>
      <c r="B941" s="70">
        <v>36063.81</v>
      </c>
      <c r="C941" s="70">
        <v>2993.3136142234798</v>
      </c>
      <c r="D941" s="70">
        <v>651.94799999999998</v>
      </c>
    </row>
    <row r="942" spans="1:4" x14ac:dyDescent="0.25">
      <c r="A942" s="60">
        <v>43529</v>
      </c>
      <c r="B942" s="71">
        <v>36442.54</v>
      </c>
      <c r="C942" s="71">
        <v>2913.9559856607798</v>
      </c>
      <c r="D942" s="71">
        <v>704.59</v>
      </c>
    </row>
    <row r="943" spans="1:4" x14ac:dyDescent="0.25">
      <c r="A943" s="63">
        <v>43530</v>
      </c>
      <c r="B943" s="70">
        <v>36636.1</v>
      </c>
      <c r="C943" s="70">
        <v>2897.8185734724402</v>
      </c>
      <c r="D943" s="70">
        <v>703.15072865802995</v>
      </c>
    </row>
    <row r="944" spans="1:4" x14ac:dyDescent="0.25">
      <c r="A944" s="60">
        <v>43531</v>
      </c>
      <c r="B944" s="71">
        <v>36725.42</v>
      </c>
      <c r="C944" s="71">
        <v>2897.7153696529299</v>
      </c>
      <c r="D944" s="71">
        <v>701.71439732655801</v>
      </c>
    </row>
    <row r="945" spans="1:4" x14ac:dyDescent="0.25">
      <c r="A945" s="63">
        <v>43536</v>
      </c>
      <c r="B945" s="70">
        <v>37535.660000000003</v>
      </c>
      <c r="C945" s="70">
        <v>2902.77975147492</v>
      </c>
      <c r="D945" s="70">
        <v>700.28099999999995</v>
      </c>
    </row>
    <row r="946" spans="1:4" x14ac:dyDescent="0.25">
      <c r="A946" s="60">
        <v>43537</v>
      </c>
      <c r="B946" s="71">
        <v>37752.17</v>
      </c>
      <c r="C946" s="71">
        <v>2923.1292298294402</v>
      </c>
      <c r="D946" s="71">
        <v>687.58299999999997</v>
      </c>
    </row>
    <row r="947" spans="1:4" x14ac:dyDescent="0.25">
      <c r="A947" s="63">
        <v>43538</v>
      </c>
      <c r="B947" s="70">
        <v>37754.89</v>
      </c>
      <c r="C947" s="70">
        <v>2888.6681563168099</v>
      </c>
      <c r="D947" s="70">
        <v>688.3</v>
      </c>
    </row>
    <row r="948" spans="1:4" x14ac:dyDescent="0.25">
      <c r="A948" s="60">
        <v>43539</v>
      </c>
      <c r="B948" s="71">
        <v>38024.32</v>
      </c>
      <c r="C948" s="71">
        <v>2889.9197839471399</v>
      </c>
      <c r="D948" s="71">
        <v>695.54600000000005</v>
      </c>
    </row>
    <row r="949" spans="1:4" x14ac:dyDescent="0.25">
      <c r="A949" s="63">
        <v>43542</v>
      </c>
      <c r="B949" s="70">
        <v>38095.07</v>
      </c>
      <c r="C949" s="70">
        <v>2881.8612053305901</v>
      </c>
      <c r="D949" s="70">
        <v>698.47199999999998</v>
      </c>
    </row>
    <row r="950" spans="1:4" x14ac:dyDescent="0.25">
      <c r="A950" s="60">
        <v>43543</v>
      </c>
      <c r="B950" s="71">
        <v>38363.47</v>
      </c>
      <c r="C950" s="71">
        <v>2902.6620798302401</v>
      </c>
      <c r="D950" s="71">
        <v>704.75199999999995</v>
      </c>
    </row>
    <row r="951" spans="1:4" x14ac:dyDescent="0.25">
      <c r="A951" s="63">
        <v>43544</v>
      </c>
      <c r="B951" s="70">
        <v>38386.75</v>
      </c>
      <c r="C951" s="70">
        <v>2883.4851383284799</v>
      </c>
      <c r="D951" s="70">
        <v>702.26</v>
      </c>
    </row>
    <row r="952" spans="1:4" x14ac:dyDescent="0.25">
      <c r="A952" s="60">
        <v>43546</v>
      </c>
      <c r="B952" s="71">
        <v>38164.61</v>
      </c>
      <c r="C952" s="71">
        <v>2918.1783400581899</v>
      </c>
      <c r="D952" s="71">
        <v>698.61099999999999</v>
      </c>
    </row>
    <row r="953" spans="1:4" x14ac:dyDescent="0.25">
      <c r="A953" s="63">
        <v>43549</v>
      </c>
      <c r="B953" s="70">
        <v>37808.910000000003</v>
      </c>
      <c r="C953" s="70">
        <v>2923.9169225328301</v>
      </c>
      <c r="D953" s="70">
        <v>694.95100000000002</v>
      </c>
    </row>
    <row r="954" spans="1:4" x14ac:dyDescent="0.25">
      <c r="A954" s="60">
        <v>43550</v>
      </c>
      <c r="B954" s="71">
        <v>38233.410000000003</v>
      </c>
      <c r="C954" s="71">
        <v>2919.4363978330398</v>
      </c>
      <c r="D954" s="71">
        <v>703.55399999999997</v>
      </c>
    </row>
    <row r="955" spans="1:4" x14ac:dyDescent="0.25">
      <c r="A955" s="63">
        <v>43551</v>
      </c>
      <c r="B955" s="70">
        <v>38132.879999999997</v>
      </c>
      <c r="C955" s="70">
        <v>2908.77328917967</v>
      </c>
      <c r="D955" s="70">
        <v>703.08199999999999</v>
      </c>
    </row>
    <row r="956" spans="1:4" x14ac:dyDescent="0.25">
      <c r="A956" s="60">
        <v>43552</v>
      </c>
      <c r="B956" s="71">
        <v>38545.72</v>
      </c>
      <c r="C956" s="71">
        <v>2879.9270178597299</v>
      </c>
      <c r="D956" s="71">
        <v>712.52800000000002</v>
      </c>
    </row>
    <row r="957" spans="1:4" x14ac:dyDescent="0.25">
      <c r="A957" s="63">
        <v>43553</v>
      </c>
      <c r="B957" s="70">
        <v>38672.910000000003</v>
      </c>
      <c r="C957" s="70">
        <v>2887.1798993682401</v>
      </c>
      <c r="D957" s="70">
        <v>716.07299999999998</v>
      </c>
    </row>
    <row r="958" spans="1:4" x14ac:dyDescent="0.25">
      <c r="A958" s="60">
        <v>43556</v>
      </c>
      <c r="B958" s="71">
        <v>38871.870000000003</v>
      </c>
      <c r="C958" s="71">
        <v>2878.2751137331802</v>
      </c>
      <c r="D958" s="71">
        <v>714.06437093944703</v>
      </c>
    </row>
    <row r="959" spans="1:4" x14ac:dyDescent="0.25">
      <c r="A959" s="63">
        <v>43557</v>
      </c>
      <c r="B959" s="70">
        <v>39056.65</v>
      </c>
      <c r="C959" s="70">
        <v>2859.0618419149</v>
      </c>
      <c r="D959" s="70">
        <v>712.06137620766106</v>
      </c>
    </row>
    <row r="960" spans="1:4" x14ac:dyDescent="0.25">
      <c r="A960" s="60">
        <v>43559</v>
      </c>
      <c r="B960" s="71">
        <v>38684.720000000001</v>
      </c>
      <c r="C960" s="71">
        <v>2844.7039722217801</v>
      </c>
      <c r="D960" s="71">
        <v>710.06399999999996</v>
      </c>
    </row>
    <row r="961" spans="1:4" x14ac:dyDescent="0.25">
      <c r="A961" s="63">
        <v>43564</v>
      </c>
      <c r="B961" s="70">
        <v>38939.22</v>
      </c>
      <c r="C961" s="70">
        <v>2902.1582780072999</v>
      </c>
      <c r="D961" s="70">
        <v>709.46148889543304</v>
      </c>
    </row>
    <row r="962" spans="1:4" x14ac:dyDescent="0.25">
      <c r="A962" s="60">
        <v>43565</v>
      </c>
      <c r="B962" s="71">
        <v>38585.35</v>
      </c>
      <c r="C962" s="71">
        <v>2901.80204800103</v>
      </c>
      <c r="D962" s="71">
        <v>708.85948904003601</v>
      </c>
    </row>
    <row r="963" spans="1:4" x14ac:dyDescent="0.25">
      <c r="A963" s="63">
        <v>43566</v>
      </c>
      <c r="B963" s="70">
        <v>38607.01</v>
      </c>
      <c r="C963" s="70">
        <v>2882.3016702300401</v>
      </c>
      <c r="D963" s="70">
        <v>708.25800000000004</v>
      </c>
    </row>
    <row r="964" spans="1:4" x14ac:dyDescent="0.25">
      <c r="A964" s="60">
        <v>43567</v>
      </c>
      <c r="B964" s="71">
        <v>38767.11</v>
      </c>
      <c r="C964" s="71">
        <v>2880.3671612519502</v>
      </c>
      <c r="D964" s="71">
        <v>705.16</v>
      </c>
    </row>
    <row r="965" spans="1:4" x14ac:dyDescent="0.25">
      <c r="A965" s="63">
        <v>43570</v>
      </c>
      <c r="B965" s="70">
        <v>38905.839999999997</v>
      </c>
      <c r="C965" s="70">
        <v>2868.1444210458599</v>
      </c>
      <c r="D965" s="70">
        <v>713.21900000000005</v>
      </c>
    </row>
    <row r="966" spans="1:4" x14ac:dyDescent="0.25">
      <c r="A966" s="60">
        <v>43571</v>
      </c>
      <c r="B966" s="71">
        <v>39275.64</v>
      </c>
      <c r="C966" s="71">
        <v>2853.1419293648601</v>
      </c>
      <c r="D966" s="71">
        <v>716.54600000000005</v>
      </c>
    </row>
    <row r="967" spans="1:4" x14ac:dyDescent="0.25">
      <c r="A967" s="63">
        <v>43573</v>
      </c>
      <c r="B967" s="70">
        <v>39140.28</v>
      </c>
      <c r="C967" s="70">
        <v>2847.4850097255899</v>
      </c>
      <c r="D967" s="70">
        <v>711.09900000000005</v>
      </c>
    </row>
    <row r="968" spans="1:4" x14ac:dyDescent="0.25">
      <c r="A968" s="60">
        <v>43577</v>
      </c>
      <c r="B968" s="71">
        <v>38645.18</v>
      </c>
      <c r="C968" s="71">
        <v>2847.4850097255899</v>
      </c>
      <c r="D968" s="71">
        <v>701.84199999999998</v>
      </c>
    </row>
    <row r="969" spans="1:4" x14ac:dyDescent="0.25">
      <c r="A969" s="63">
        <v>43578</v>
      </c>
      <c r="B969" s="70">
        <v>38564.879999999997</v>
      </c>
      <c r="C969" s="70">
        <v>2847.1966177439799</v>
      </c>
      <c r="D969" s="70">
        <v>700.34799999999996</v>
      </c>
    </row>
    <row r="970" spans="1:4" x14ac:dyDescent="0.25">
      <c r="A970" s="60">
        <v>43579</v>
      </c>
      <c r="B970" s="71">
        <v>39054.68</v>
      </c>
      <c r="C970" s="71">
        <v>2862.11712508239</v>
      </c>
      <c r="D970" s="71">
        <v>707.90700000000004</v>
      </c>
    </row>
    <row r="971" spans="1:4" x14ac:dyDescent="0.25">
      <c r="A971" s="63">
        <v>43580</v>
      </c>
      <c r="B971" s="70">
        <v>38730.86</v>
      </c>
      <c r="C971" s="70">
        <v>2893.2116964328802</v>
      </c>
      <c r="D971" s="70">
        <v>702.08</v>
      </c>
    </row>
    <row r="972" spans="1:4" x14ac:dyDescent="0.25">
      <c r="A972" s="60">
        <v>43581</v>
      </c>
      <c r="B972" s="71">
        <v>39067.33</v>
      </c>
      <c r="C972" s="71">
        <v>2881.9615155850602</v>
      </c>
      <c r="D972" s="71">
        <v>710.48400000000004</v>
      </c>
    </row>
    <row r="973" spans="1:4" x14ac:dyDescent="0.25">
      <c r="A973" s="63">
        <v>43585</v>
      </c>
      <c r="B973" s="70">
        <v>39031.550000000003</v>
      </c>
      <c r="C973" s="70">
        <v>2869.1015480572901</v>
      </c>
      <c r="D973" s="70">
        <v>709.02</v>
      </c>
    </row>
    <row r="974" spans="1:4" x14ac:dyDescent="0.25">
      <c r="A974" s="60">
        <v>43587</v>
      </c>
      <c r="B974" s="71">
        <v>38981.43</v>
      </c>
      <c r="C974" s="71">
        <v>2836.2859485266899</v>
      </c>
      <c r="D974" s="71">
        <v>716.75171414409795</v>
      </c>
    </row>
    <row r="975" spans="1:4" x14ac:dyDescent="0.25">
      <c r="A975" s="63">
        <v>43588</v>
      </c>
      <c r="B975" s="70">
        <v>38963.26</v>
      </c>
      <c r="C975" s="70">
        <v>2842.2216149308001</v>
      </c>
      <c r="D975" s="70">
        <v>724.56774100660402</v>
      </c>
    </row>
    <row r="976" spans="1:4" x14ac:dyDescent="0.25">
      <c r="A976" s="60">
        <v>43592</v>
      </c>
      <c r="B976" s="71">
        <v>38276.629999999997</v>
      </c>
      <c r="C976" s="71">
        <v>2866.66098670568</v>
      </c>
      <c r="D976" s="71">
        <v>732.46900000000005</v>
      </c>
    </row>
    <row r="977" spans="1:4" x14ac:dyDescent="0.25">
      <c r="A977" s="63">
        <v>43593</v>
      </c>
      <c r="B977" s="70">
        <v>37789.129999999997</v>
      </c>
      <c r="C977" s="70">
        <v>2880.3215072258799</v>
      </c>
      <c r="D977" s="70">
        <v>718.24050173306705</v>
      </c>
    </row>
    <row r="978" spans="1:4" x14ac:dyDescent="0.25">
      <c r="A978" s="60">
        <v>43594</v>
      </c>
      <c r="B978" s="71">
        <v>37558.910000000003</v>
      </c>
      <c r="C978" s="71">
        <v>2897.61698844182</v>
      </c>
      <c r="D978" s="71">
        <v>704.28839763835299</v>
      </c>
    </row>
    <row r="979" spans="1:4" x14ac:dyDescent="0.25">
      <c r="A979" s="63">
        <v>43598</v>
      </c>
      <c r="B979" s="70">
        <v>37090.82</v>
      </c>
      <c r="C979" s="70">
        <v>2938.8483611169199</v>
      </c>
      <c r="D979" s="70">
        <v>690.60731865041305</v>
      </c>
    </row>
    <row r="980" spans="1:4" x14ac:dyDescent="0.25">
      <c r="A980" s="60">
        <v>43599</v>
      </c>
      <c r="B980" s="71">
        <v>37318.53</v>
      </c>
      <c r="C980" s="71">
        <v>2935.2060057549802</v>
      </c>
      <c r="D980" s="71">
        <v>684.62667611535903</v>
      </c>
    </row>
    <row r="981" spans="1:4" x14ac:dyDescent="0.25">
      <c r="A981" s="63">
        <v>43600</v>
      </c>
      <c r="B981" s="70">
        <v>37114.879999999997</v>
      </c>
      <c r="C981" s="70">
        <v>2933.8396000450098</v>
      </c>
      <c r="D981" s="70">
        <v>678.69782579878597</v>
      </c>
    </row>
    <row r="982" spans="1:4" x14ac:dyDescent="0.25">
      <c r="A982" s="60">
        <v>43601</v>
      </c>
      <c r="B982" s="71">
        <v>37393.480000000003</v>
      </c>
      <c r="C982" s="71">
        <v>2915.1343096436099</v>
      </c>
      <c r="D982" s="71">
        <v>680.20699999999999</v>
      </c>
    </row>
    <row r="983" spans="1:4" x14ac:dyDescent="0.25">
      <c r="A983" s="63">
        <v>43602</v>
      </c>
      <c r="B983" s="70">
        <v>37930.769999999997</v>
      </c>
      <c r="C983" s="70">
        <v>2895.94997347565</v>
      </c>
      <c r="D983" s="70">
        <v>684.66499999999996</v>
      </c>
    </row>
    <row r="984" spans="1:4" x14ac:dyDescent="0.25">
      <c r="A984" s="60">
        <v>43605</v>
      </c>
      <c r="B984" s="71">
        <v>39352.67</v>
      </c>
      <c r="C984" s="71">
        <v>2864.7071872940301</v>
      </c>
      <c r="D984" s="71">
        <v>714.89599999999996</v>
      </c>
    </row>
    <row r="985" spans="1:4" x14ac:dyDescent="0.25">
      <c r="A985" s="63">
        <v>43606</v>
      </c>
      <c r="B985" s="70">
        <v>38969.800000000003</v>
      </c>
      <c r="C985" s="70">
        <v>2846.4179272429201</v>
      </c>
      <c r="D985" s="70">
        <v>705.99300000000005</v>
      </c>
    </row>
    <row r="986" spans="1:4" x14ac:dyDescent="0.25">
      <c r="A986" s="60">
        <v>43607</v>
      </c>
      <c r="B986" s="71">
        <v>39110.21</v>
      </c>
      <c r="C986" s="71">
        <v>2854.7722925072699</v>
      </c>
      <c r="D986" s="71">
        <v>709.90599999999995</v>
      </c>
    </row>
    <row r="987" spans="1:4" x14ac:dyDescent="0.25">
      <c r="A987" s="63">
        <v>43608</v>
      </c>
      <c r="B987" s="70">
        <v>38811.39</v>
      </c>
      <c r="C987" s="70">
        <v>2875.8364814249198</v>
      </c>
      <c r="D987" s="70">
        <v>709.27800000000002</v>
      </c>
    </row>
    <row r="988" spans="1:4" x14ac:dyDescent="0.25">
      <c r="A988" s="60">
        <v>43609</v>
      </c>
      <c r="B988" s="71">
        <v>39434.720000000001</v>
      </c>
      <c r="C988" s="71">
        <v>2861.0963396402299</v>
      </c>
      <c r="D988" s="71">
        <v>727.31299999999999</v>
      </c>
    </row>
    <row r="989" spans="1:4" x14ac:dyDescent="0.25">
      <c r="A989" s="63">
        <v>43612</v>
      </c>
      <c r="B989" s="70">
        <v>39683.29</v>
      </c>
      <c r="C989" s="70">
        <v>2861.0963396402299</v>
      </c>
      <c r="D989" s="70">
        <v>738.29899999999998</v>
      </c>
    </row>
    <row r="990" spans="1:4" x14ac:dyDescent="0.25">
      <c r="A990" s="60">
        <v>43613</v>
      </c>
      <c r="B990" s="71">
        <v>39749.730000000003</v>
      </c>
      <c r="C990" s="71">
        <v>2860.72724934493</v>
      </c>
      <c r="D990" s="71">
        <v>737.98900000000003</v>
      </c>
    </row>
    <row r="991" spans="1:4" x14ac:dyDescent="0.25">
      <c r="A991" s="63">
        <v>43614</v>
      </c>
      <c r="B991" s="70">
        <v>39502.050000000003</v>
      </c>
      <c r="C991" s="70">
        <v>2879.1849791824102</v>
      </c>
      <c r="D991" s="70">
        <v>729.98500000000001</v>
      </c>
    </row>
    <row r="992" spans="1:4" x14ac:dyDescent="0.25">
      <c r="A992" s="60">
        <v>43615</v>
      </c>
      <c r="B992" s="71">
        <v>39831.97</v>
      </c>
      <c r="C992" s="71">
        <v>2874.4414615718501</v>
      </c>
      <c r="D992" s="71">
        <v>736.00599999999997</v>
      </c>
    </row>
    <row r="993" spans="1:4" x14ac:dyDescent="0.25">
      <c r="A993" s="63">
        <v>43616</v>
      </c>
      <c r="B993" s="70">
        <v>39714.199999999997</v>
      </c>
      <c r="C993" s="70">
        <v>2898.5731509315701</v>
      </c>
      <c r="D993" s="70">
        <v>732.81100000000004</v>
      </c>
    </row>
    <row r="994" spans="1:4" x14ac:dyDescent="0.25">
      <c r="A994" s="60">
        <v>43619</v>
      </c>
      <c r="B994" s="71">
        <v>40267.620000000003</v>
      </c>
      <c r="C994" s="71">
        <v>2929.4047293712902</v>
      </c>
      <c r="D994" s="71">
        <v>727.766134905988</v>
      </c>
    </row>
    <row r="995" spans="1:4" x14ac:dyDescent="0.25">
      <c r="A995" s="63">
        <v>43622</v>
      </c>
      <c r="B995" s="70">
        <v>39529.72</v>
      </c>
      <c r="C995" s="70">
        <v>2970.91709936181</v>
      </c>
      <c r="D995" s="70">
        <v>722.75599999999997</v>
      </c>
    </row>
    <row r="996" spans="1:4" x14ac:dyDescent="0.25">
      <c r="A996" s="60">
        <v>43627</v>
      </c>
      <c r="B996" s="71">
        <v>39950.46</v>
      </c>
      <c r="C996" s="71">
        <v>2955.7094860707002</v>
      </c>
      <c r="D996" s="71">
        <v>707.96500000000003</v>
      </c>
    </row>
    <row r="997" spans="1:4" x14ac:dyDescent="0.25">
      <c r="A997" s="63">
        <v>43628</v>
      </c>
      <c r="B997" s="70">
        <v>39756.81</v>
      </c>
      <c r="C997" s="70">
        <v>2971.7057565868799</v>
      </c>
      <c r="D997" s="70">
        <v>717.58365877784604</v>
      </c>
    </row>
    <row r="998" spans="1:4" x14ac:dyDescent="0.25">
      <c r="A998" s="60">
        <v>43629</v>
      </c>
      <c r="B998" s="71">
        <v>39741.360000000001</v>
      </c>
      <c r="C998" s="71">
        <v>2987.2043339174102</v>
      </c>
      <c r="D998" s="71">
        <v>727.33299999999997</v>
      </c>
    </row>
    <row r="999" spans="1:4" x14ac:dyDescent="0.25">
      <c r="A999" s="63">
        <v>43630</v>
      </c>
      <c r="B999" s="70">
        <v>39452.07</v>
      </c>
      <c r="C999" s="70">
        <v>3033.8232031764901</v>
      </c>
      <c r="D999" s="70">
        <v>723.95699999999999</v>
      </c>
    </row>
    <row r="1000" spans="1:4" x14ac:dyDescent="0.25">
      <c r="A1000" s="60">
        <v>43633</v>
      </c>
      <c r="B1000" s="71">
        <v>38960.79</v>
      </c>
      <c r="C1000" s="71">
        <v>3012.4751233784</v>
      </c>
      <c r="D1000" s="71">
        <v>714.202</v>
      </c>
    </row>
    <row r="1001" spans="1:4" x14ac:dyDescent="0.25">
      <c r="A1001" s="63">
        <v>43634</v>
      </c>
      <c r="B1001" s="70">
        <v>39046.339999999997</v>
      </c>
      <c r="C1001" s="70">
        <v>2999.0676290449601</v>
      </c>
      <c r="D1001" s="70">
        <v>719.45799999999997</v>
      </c>
    </row>
    <row r="1002" spans="1:4" x14ac:dyDescent="0.25">
      <c r="A1002" s="60">
        <v>43635</v>
      </c>
      <c r="B1002" s="71">
        <v>39112.74</v>
      </c>
      <c r="C1002" s="71">
        <v>3012.1266095455499</v>
      </c>
      <c r="D1002" s="71">
        <v>718.62300000000005</v>
      </c>
    </row>
    <row r="1003" spans="1:4" x14ac:dyDescent="0.25">
      <c r="A1003" s="63">
        <v>43636</v>
      </c>
      <c r="B1003" s="70">
        <v>39601.629999999997</v>
      </c>
      <c r="C1003" s="70">
        <v>3084.7026861928698</v>
      </c>
      <c r="D1003" s="70">
        <v>729.49099999999999</v>
      </c>
    </row>
    <row r="1004" spans="1:4" x14ac:dyDescent="0.25">
      <c r="A1004" s="60">
        <v>43637</v>
      </c>
      <c r="B1004" s="71">
        <v>39194.49</v>
      </c>
      <c r="C1004" s="71">
        <v>3124.9290272798899</v>
      </c>
      <c r="D1004" s="71">
        <v>725.37599999999998</v>
      </c>
    </row>
    <row r="1005" spans="1:4" x14ac:dyDescent="0.25">
      <c r="A1005" s="63">
        <v>43640</v>
      </c>
      <c r="B1005" s="70">
        <v>39122.959999999999</v>
      </c>
      <c r="C1005" s="70">
        <v>3131.0048708344698</v>
      </c>
      <c r="D1005" s="70">
        <v>725.97</v>
      </c>
    </row>
    <row r="1006" spans="1:4" x14ac:dyDescent="0.25">
      <c r="A1006" s="60">
        <v>43641</v>
      </c>
      <c r="B1006" s="71">
        <v>39434.94</v>
      </c>
      <c r="C1006" s="71">
        <v>3188.1929686369699</v>
      </c>
      <c r="D1006" s="71">
        <v>733.43399999999997</v>
      </c>
    </row>
    <row r="1007" spans="1:4" x14ac:dyDescent="0.25">
      <c r="A1007" s="63">
        <v>43642</v>
      </c>
      <c r="B1007" s="70">
        <v>39592.080000000002</v>
      </c>
      <c r="C1007" s="70">
        <v>3122.9858376067</v>
      </c>
      <c r="D1007" s="70">
        <v>738.93499999999995</v>
      </c>
    </row>
    <row r="1008" spans="1:4" x14ac:dyDescent="0.25">
      <c r="A1008" s="60">
        <v>43643</v>
      </c>
      <c r="B1008" s="71">
        <v>39586.410000000003</v>
      </c>
      <c r="C1008" s="71">
        <v>3112.7712315334302</v>
      </c>
      <c r="D1008" s="71">
        <v>738.34699999999998</v>
      </c>
    </row>
    <row r="1009" spans="1:4" x14ac:dyDescent="0.25">
      <c r="A1009" s="63">
        <v>43644</v>
      </c>
      <c r="B1009" s="70">
        <v>39394.639999999999</v>
      </c>
      <c r="C1009" s="70">
        <v>3122.4138762518701</v>
      </c>
      <c r="D1009" s="70">
        <v>736.76199999999994</v>
      </c>
    </row>
    <row r="1010" spans="1:4" x14ac:dyDescent="0.25">
      <c r="A1010" s="60">
        <v>43647</v>
      </c>
      <c r="B1010" s="71">
        <v>39686.5</v>
      </c>
      <c r="C1010" s="71">
        <v>3079.5743244329401</v>
      </c>
      <c r="D1010" s="71">
        <v>725.47030553489196</v>
      </c>
    </row>
    <row r="1011" spans="1:4" x14ac:dyDescent="0.25">
      <c r="A1011" s="63">
        <v>43648</v>
      </c>
      <c r="B1011" s="70">
        <v>39816.480000000003</v>
      </c>
      <c r="C1011" s="70">
        <v>3080.8513511341198</v>
      </c>
      <c r="D1011" s="70">
        <v>714.351668806058</v>
      </c>
    </row>
    <row r="1012" spans="1:4" x14ac:dyDescent="0.25">
      <c r="A1012" s="60">
        <v>43649</v>
      </c>
      <c r="B1012" s="71">
        <v>39839.25</v>
      </c>
      <c r="C1012" s="71">
        <v>3126.36937965181</v>
      </c>
      <c r="D1012" s="71">
        <v>703.403437511829</v>
      </c>
    </row>
    <row r="1013" spans="1:4" x14ac:dyDescent="0.25">
      <c r="A1013" s="63">
        <v>43651</v>
      </c>
      <c r="B1013" s="70">
        <v>39513.39</v>
      </c>
      <c r="C1013" s="70">
        <v>3060.8474930474099</v>
      </c>
      <c r="D1013" s="70">
        <v>692.62300000000005</v>
      </c>
    </row>
    <row r="1014" spans="1:4" x14ac:dyDescent="0.25">
      <c r="A1014" s="60">
        <v>43654</v>
      </c>
      <c r="B1014" s="71">
        <v>38720.57</v>
      </c>
      <c r="C1014" s="71">
        <v>3087.9084347420699</v>
      </c>
      <c r="D1014" s="71">
        <v>697.64253485829499</v>
      </c>
    </row>
    <row r="1015" spans="1:4" x14ac:dyDescent="0.25">
      <c r="A1015" s="63">
        <v>43656</v>
      </c>
      <c r="B1015" s="70">
        <v>38557.040000000001</v>
      </c>
      <c r="C1015" s="70">
        <v>3096.4036201713602</v>
      </c>
      <c r="D1015" s="70">
        <v>702.69844698126894</v>
      </c>
    </row>
    <row r="1016" spans="1:4" x14ac:dyDescent="0.25">
      <c r="A1016" s="60">
        <v>43657</v>
      </c>
      <c r="B1016" s="71">
        <v>38823.11</v>
      </c>
      <c r="C1016" s="71">
        <v>3110.8318999469502</v>
      </c>
      <c r="D1016" s="71">
        <v>707.79100000000005</v>
      </c>
    </row>
    <row r="1017" spans="1:4" x14ac:dyDescent="0.25">
      <c r="A1017" s="63">
        <v>43661</v>
      </c>
      <c r="B1017" s="70">
        <v>38896.71</v>
      </c>
      <c r="C1017" s="70">
        <v>3112.03883807289</v>
      </c>
      <c r="D1017" s="70">
        <v>711.255</v>
      </c>
    </row>
    <row r="1018" spans="1:4" x14ac:dyDescent="0.25">
      <c r="A1018" s="60">
        <v>43662</v>
      </c>
      <c r="B1018" s="71">
        <v>39131.040000000001</v>
      </c>
      <c r="C1018" s="71">
        <v>3114.3617277798298</v>
      </c>
      <c r="D1018" s="71">
        <v>717.66499999999996</v>
      </c>
    </row>
    <row r="1019" spans="1:4" x14ac:dyDescent="0.25">
      <c r="A1019" s="63">
        <v>43663</v>
      </c>
      <c r="B1019" s="70">
        <v>39215.64</v>
      </c>
      <c r="C1019" s="70">
        <v>3121.73742504863</v>
      </c>
      <c r="D1019" s="70">
        <v>719.46</v>
      </c>
    </row>
    <row r="1020" spans="1:4" x14ac:dyDescent="0.25">
      <c r="A1020" s="60">
        <v>43664</v>
      </c>
      <c r="B1020" s="71">
        <v>38897.46</v>
      </c>
      <c r="C1020" s="71">
        <v>3137.7491279116498</v>
      </c>
      <c r="D1020" s="71">
        <v>708.98500000000001</v>
      </c>
    </row>
    <row r="1021" spans="1:4" x14ac:dyDescent="0.25">
      <c r="A1021" s="63">
        <v>43665</v>
      </c>
      <c r="B1021" s="70">
        <v>38337.01</v>
      </c>
      <c r="C1021" s="70">
        <v>3188.11387785941</v>
      </c>
      <c r="D1021" s="70">
        <v>700.95699999999999</v>
      </c>
    </row>
    <row r="1022" spans="1:4" x14ac:dyDescent="0.25">
      <c r="A1022" s="60">
        <v>43668</v>
      </c>
      <c r="B1022" s="71">
        <v>38031.129999999997</v>
      </c>
      <c r="C1022" s="71">
        <v>3162.93664700114</v>
      </c>
      <c r="D1022" s="71">
        <v>699.50900000000001</v>
      </c>
    </row>
    <row r="1023" spans="1:4" x14ac:dyDescent="0.25">
      <c r="A1023" s="63">
        <v>43669</v>
      </c>
      <c r="B1023" s="70">
        <v>37982.74</v>
      </c>
      <c r="C1023" s="70">
        <v>3163.9066343016102</v>
      </c>
      <c r="D1023" s="70">
        <v>696.952</v>
      </c>
    </row>
    <row r="1024" spans="1:4" x14ac:dyDescent="0.25">
      <c r="A1024" s="60">
        <v>43670</v>
      </c>
      <c r="B1024" s="71">
        <v>37847.65</v>
      </c>
      <c r="C1024" s="71">
        <v>3163.2793737039201</v>
      </c>
      <c r="D1024" s="71">
        <v>690.24900000000002</v>
      </c>
    </row>
    <row r="1025" spans="1:4" x14ac:dyDescent="0.25">
      <c r="A1025" s="63">
        <v>43671</v>
      </c>
      <c r="B1025" s="70">
        <v>37830.980000000003</v>
      </c>
      <c r="C1025" s="70">
        <v>3143.3790409439498</v>
      </c>
      <c r="D1025" s="70">
        <v>688.88099999999997</v>
      </c>
    </row>
    <row r="1026" spans="1:4" x14ac:dyDescent="0.25">
      <c r="A1026" s="60">
        <v>43672</v>
      </c>
      <c r="B1026" s="71">
        <v>37882.79</v>
      </c>
      <c r="C1026" s="71">
        <v>3145.10135515296</v>
      </c>
      <c r="D1026" s="71">
        <v>689.08600000000001</v>
      </c>
    </row>
    <row r="1027" spans="1:4" x14ac:dyDescent="0.25">
      <c r="A1027" s="63">
        <v>43675</v>
      </c>
      <c r="B1027" s="70">
        <v>37686.370000000003</v>
      </c>
      <c r="C1027" s="70">
        <v>3135.8159049624601</v>
      </c>
      <c r="D1027" s="70">
        <v>685.43899999999996</v>
      </c>
    </row>
    <row r="1028" spans="1:4" x14ac:dyDescent="0.25">
      <c r="A1028" s="60">
        <v>43676</v>
      </c>
      <c r="B1028" s="71">
        <v>37397.24</v>
      </c>
      <c r="C1028" s="71">
        <v>3158.5403571945299</v>
      </c>
      <c r="D1028" s="71">
        <v>675.94500000000005</v>
      </c>
    </row>
    <row r="1029" spans="1:4" x14ac:dyDescent="0.25">
      <c r="A1029" s="63">
        <v>43677</v>
      </c>
      <c r="B1029" s="70">
        <v>37481.120000000003</v>
      </c>
      <c r="C1029" s="70">
        <v>3161.0706190621599</v>
      </c>
      <c r="D1029" s="70">
        <v>680.76800000000003</v>
      </c>
    </row>
    <row r="1030" spans="1:4" x14ac:dyDescent="0.25">
      <c r="A1030" s="60">
        <v>43678</v>
      </c>
      <c r="B1030" s="71">
        <v>37018.32</v>
      </c>
      <c r="C1030" s="71">
        <v>3114.3093221020099</v>
      </c>
      <c r="D1030" s="71">
        <v>664.7</v>
      </c>
    </row>
    <row r="1031" spans="1:4" x14ac:dyDescent="0.25">
      <c r="A1031" s="63">
        <v>43679</v>
      </c>
      <c r="B1031" s="70">
        <v>37118.22</v>
      </c>
      <c r="C1031" s="70">
        <v>3226.9779928303901</v>
      </c>
      <c r="D1031" s="70">
        <v>648.74300000000005</v>
      </c>
    </row>
    <row r="1032" spans="1:4" x14ac:dyDescent="0.25">
      <c r="A1032" s="60">
        <v>43682</v>
      </c>
      <c r="B1032" s="71">
        <v>36699.839999999997</v>
      </c>
      <c r="C1032" s="71">
        <v>3342.2547301750601</v>
      </c>
      <c r="D1032" s="71">
        <v>684.38199999999995</v>
      </c>
    </row>
    <row r="1033" spans="1:4" x14ac:dyDescent="0.25">
      <c r="A1033" s="63">
        <v>43684</v>
      </c>
      <c r="B1033" s="70">
        <v>36690.5</v>
      </c>
      <c r="C1033" s="70">
        <v>3442.51064992686</v>
      </c>
      <c r="D1033" s="70">
        <v>673.52234036444497</v>
      </c>
    </row>
    <row r="1034" spans="1:4" x14ac:dyDescent="0.25">
      <c r="A1034" s="60">
        <v>43685</v>
      </c>
      <c r="B1034" s="71">
        <v>37327.360000000001</v>
      </c>
      <c r="C1034" s="71">
        <v>3387.5647435176102</v>
      </c>
      <c r="D1034" s="71">
        <v>662.83500000000004</v>
      </c>
    </row>
    <row r="1035" spans="1:4" x14ac:dyDescent="0.25">
      <c r="A1035" s="63">
        <v>43690</v>
      </c>
      <c r="B1035" s="70">
        <v>36958.160000000003</v>
      </c>
      <c r="C1035" s="70">
        <v>3422.9530438696602</v>
      </c>
      <c r="D1035" s="70">
        <v>651.89499999999998</v>
      </c>
    </row>
    <row r="1036" spans="1:4" x14ac:dyDescent="0.25">
      <c r="A1036" s="60">
        <v>43691</v>
      </c>
      <c r="B1036" s="71">
        <v>37311.53</v>
      </c>
      <c r="C1036" s="71">
        <v>3482.39426431109</v>
      </c>
      <c r="D1036" s="71">
        <v>661.529</v>
      </c>
    </row>
    <row r="1037" spans="1:4" x14ac:dyDescent="0.25">
      <c r="A1037" s="63">
        <v>43693</v>
      </c>
      <c r="B1037" s="70">
        <v>37350.33</v>
      </c>
      <c r="C1037" s="70">
        <v>3470.75473821274</v>
      </c>
      <c r="D1037" s="70">
        <v>664.726</v>
      </c>
    </row>
    <row r="1038" spans="1:4" x14ac:dyDescent="0.25">
      <c r="A1038" s="60">
        <v>43696</v>
      </c>
      <c r="B1038" s="71">
        <v>37402.49</v>
      </c>
      <c r="C1038" s="71">
        <v>3441.9849856125502</v>
      </c>
      <c r="D1038" s="71">
        <v>665.03300000000002</v>
      </c>
    </row>
    <row r="1039" spans="1:4" x14ac:dyDescent="0.25">
      <c r="A1039" s="63">
        <v>43697</v>
      </c>
      <c r="B1039" s="70">
        <v>37328.01</v>
      </c>
      <c r="C1039" s="70">
        <v>3459.1129615638101</v>
      </c>
      <c r="D1039" s="70">
        <v>659.51499999999999</v>
      </c>
    </row>
    <row r="1040" spans="1:4" x14ac:dyDescent="0.25">
      <c r="A1040" s="60">
        <v>43698</v>
      </c>
      <c r="B1040" s="71">
        <v>37060.370000000003</v>
      </c>
      <c r="C1040" s="71">
        <v>3451.8710113009802</v>
      </c>
      <c r="D1040" s="71">
        <v>649.64400000000001</v>
      </c>
    </row>
    <row r="1041" spans="1:4" x14ac:dyDescent="0.25">
      <c r="A1041" s="63">
        <v>43699</v>
      </c>
      <c r="B1041" s="70">
        <v>36472.93</v>
      </c>
      <c r="C1041" s="70">
        <v>3474.0148214831102</v>
      </c>
      <c r="D1041" s="70">
        <v>636.59699999999998</v>
      </c>
    </row>
    <row r="1042" spans="1:4" x14ac:dyDescent="0.25">
      <c r="A1042" s="60">
        <v>43700</v>
      </c>
      <c r="B1042" s="71">
        <v>36701.160000000003</v>
      </c>
      <c r="C1042" s="71">
        <v>3466.7876605526699</v>
      </c>
      <c r="D1042" s="71">
        <v>642.68399999999997</v>
      </c>
    </row>
    <row r="1043" spans="1:4" x14ac:dyDescent="0.25">
      <c r="A1043" s="63">
        <v>43703</v>
      </c>
      <c r="B1043" s="70">
        <v>37494.120000000003</v>
      </c>
      <c r="C1043" s="70">
        <v>3466.7876605526699</v>
      </c>
      <c r="D1043" s="70">
        <v>655.01599999999996</v>
      </c>
    </row>
    <row r="1044" spans="1:4" x14ac:dyDescent="0.25">
      <c r="A1044" s="60">
        <v>43704</v>
      </c>
      <c r="B1044" s="71">
        <v>37641.269999999997</v>
      </c>
      <c r="C1044" s="71">
        <v>3525.2402462745399</v>
      </c>
      <c r="D1044" s="71">
        <v>661.74599999999998</v>
      </c>
    </row>
    <row r="1045" spans="1:4" x14ac:dyDescent="0.25">
      <c r="A1045" s="63">
        <v>43705</v>
      </c>
      <c r="B1045" s="70">
        <v>37451.839999999997</v>
      </c>
      <c r="C1045" s="70">
        <v>3547.21944475702</v>
      </c>
      <c r="D1045" s="70">
        <v>656.68200000000002</v>
      </c>
    </row>
    <row r="1046" spans="1:4" x14ac:dyDescent="0.25">
      <c r="A1046" s="60">
        <v>43706</v>
      </c>
      <c r="B1046" s="71">
        <v>37068.93</v>
      </c>
      <c r="C1046" s="71">
        <v>3548.4739659523898</v>
      </c>
      <c r="D1046" s="71">
        <v>651.33500000000004</v>
      </c>
    </row>
    <row r="1047" spans="1:4" x14ac:dyDescent="0.25">
      <c r="A1047" s="63">
        <v>43707</v>
      </c>
      <c r="B1047" s="70">
        <v>37332.79</v>
      </c>
      <c r="C1047" s="70">
        <v>3514.3347211728601</v>
      </c>
      <c r="D1047" s="70">
        <v>655.45600000000002</v>
      </c>
    </row>
    <row r="1048" spans="1:4" x14ac:dyDescent="0.25">
      <c r="A1048" s="60">
        <v>43712</v>
      </c>
      <c r="B1048" s="71">
        <v>36724.74</v>
      </c>
      <c r="C1048" s="71">
        <v>3578.6895365473301</v>
      </c>
      <c r="D1048" s="71">
        <v>667.86699943027497</v>
      </c>
    </row>
    <row r="1049" spans="1:4" x14ac:dyDescent="0.25">
      <c r="A1049" s="63">
        <v>43713</v>
      </c>
      <c r="B1049" s="70">
        <v>36644.42</v>
      </c>
      <c r="C1049" s="70">
        <v>3531.43022489431</v>
      </c>
      <c r="D1049" s="70">
        <v>680.51300000000003</v>
      </c>
    </row>
    <row r="1050" spans="1:4" x14ac:dyDescent="0.25">
      <c r="A1050" s="60">
        <v>43717</v>
      </c>
      <c r="B1050" s="71">
        <v>37145.449999999997</v>
      </c>
      <c r="C1050" s="71">
        <v>3480.0369733309799</v>
      </c>
      <c r="D1050" s="71">
        <v>662.154</v>
      </c>
    </row>
    <row r="1051" spans="1:4" x14ac:dyDescent="0.25">
      <c r="A1051" s="63">
        <v>43720</v>
      </c>
      <c r="B1051" s="70">
        <v>37104.28</v>
      </c>
      <c r="C1051" s="70">
        <v>3457.72597939139</v>
      </c>
      <c r="D1051" s="70">
        <v>691.18899999999996</v>
      </c>
    </row>
    <row r="1052" spans="1:4" x14ac:dyDescent="0.25">
      <c r="A1052" s="60">
        <v>43721</v>
      </c>
      <c r="B1052" s="71">
        <v>37384.99</v>
      </c>
      <c r="C1052" s="71">
        <v>3430.5579757905102</v>
      </c>
      <c r="D1052" s="71">
        <v>671.12599999999998</v>
      </c>
    </row>
    <row r="1053" spans="1:4" x14ac:dyDescent="0.25">
      <c r="A1053" s="63">
        <v>43724</v>
      </c>
      <c r="B1053" s="70">
        <v>37123.31</v>
      </c>
      <c r="C1053" s="70">
        <v>3448.8668477823999</v>
      </c>
      <c r="D1053" s="70">
        <v>665.07600000000002</v>
      </c>
    </row>
    <row r="1054" spans="1:4" x14ac:dyDescent="0.25">
      <c r="A1054" s="60">
        <v>43725</v>
      </c>
      <c r="B1054" s="71">
        <v>36481.089999999997</v>
      </c>
      <c r="C1054" s="71">
        <v>3454.02093012041</v>
      </c>
      <c r="D1054" s="71">
        <v>651.30499999999995</v>
      </c>
    </row>
    <row r="1055" spans="1:4" x14ac:dyDescent="0.25">
      <c r="A1055" s="63">
        <v>43726</v>
      </c>
      <c r="B1055" s="70">
        <v>36563.879999999997</v>
      </c>
      <c r="C1055" s="70">
        <v>3438.2288166926601</v>
      </c>
      <c r="D1055" s="70">
        <v>654.34400000000005</v>
      </c>
    </row>
    <row r="1056" spans="1:4" x14ac:dyDescent="0.25">
      <c r="A1056" s="60">
        <v>43727</v>
      </c>
      <c r="B1056" s="71">
        <v>36093.47</v>
      </c>
      <c r="C1056" s="71">
        <v>3442.8601282813802</v>
      </c>
      <c r="D1056" s="71">
        <v>663.94259888035504</v>
      </c>
    </row>
    <row r="1057" spans="1:4" x14ac:dyDescent="0.25">
      <c r="A1057" s="63">
        <v>43728</v>
      </c>
      <c r="B1057" s="70">
        <v>38014.620000000003</v>
      </c>
      <c r="C1057" s="70">
        <v>3429.9583648142502</v>
      </c>
      <c r="D1057" s="70">
        <v>673.68200000000002</v>
      </c>
    </row>
    <row r="1058" spans="1:4" x14ac:dyDescent="0.25">
      <c r="A1058" s="60">
        <v>43731</v>
      </c>
      <c r="B1058" s="71">
        <v>39090.03</v>
      </c>
      <c r="C1058" s="71">
        <v>3464.8248589386999</v>
      </c>
      <c r="D1058" s="71">
        <v>692.20299999999997</v>
      </c>
    </row>
    <row r="1059" spans="1:4" x14ac:dyDescent="0.25">
      <c r="A1059" s="63">
        <v>43732</v>
      </c>
      <c r="B1059" s="70">
        <v>39097.14</v>
      </c>
      <c r="C1059" s="70">
        <v>3469.01409809186</v>
      </c>
      <c r="D1059" s="70">
        <v>688.56600000000003</v>
      </c>
    </row>
    <row r="1060" spans="1:4" x14ac:dyDescent="0.25">
      <c r="A1060" s="60">
        <v>43733</v>
      </c>
      <c r="B1060" s="71">
        <v>38593.519999999997</v>
      </c>
      <c r="C1060" s="71">
        <v>3491.1788062436699</v>
      </c>
      <c r="D1060" s="71">
        <v>676.72500000000002</v>
      </c>
    </row>
    <row r="1061" spans="1:4" x14ac:dyDescent="0.25">
      <c r="A1061" s="63">
        <v>43734</v>
      </c>
      <c r="B1061" s="70">
        <v>38989.74</v>
      </c>
      <c r="C1061" s="70">
        <v>3438.00729821403</v>
      </c>
      <c r="D1061" s="70">
        <v>686.71500000000003</v>
      </c>
    </row>
    <row r="1062" spans="1:4" x14ac:dyDescent="0.25">
      <c r="A1062" s="60">
        <v>43735</v>
      </c>
      <c r="B1062" s="71">
        <v>38822.57</v>
      </c>
      <c r="C1062" s="71">
        <v>3384.3509572877701</v>
      </c>
      <c r="D1062" s="71">
        <v>681.37599999999998</v>
      </c>
    </row>
    <row r="1063" spans="1:4" x14ac:dyDescent="0.25">
      <c r="A1063" s="63">
        <v>43738</v>
      </c>
      <c r="B1063" s="70">
        <v>38667.33</v>
      </c>
      <c r="C1063" s="70">
        <v>3374.66587361551</v>
      </c>
      <c r="D1063" s="70">
        <v>677.38900000000001</v>
      </c>
    </row>
    <row r="1064" spans="1:4" x14ac:dyDescent="0.25">
      <c r="A1064" s="60">
        <v>43739</v>
      </c>
      <c r="B1064" s="71">
        <v>38305.410000000003</v>
      </c>
      <c r="C1064" s="71">
        <v>3366.9992123072998</v>
      </c>
      <c r="D1064" s="71">
        <v>666.70799999999997</v>
      </c>
    </row>
    <row r="1065" spans="1:4" x14ac:dyDescent="0.25">
      <c r="A1065" s="63">
        <v>43742</v>
      </c>
      <c r="B1065" s="70">
        <v>37673.31</v>
      </c>
      <c r="C1065" s="70">
        <v>3414.08651759448</v>
      </c>
      <c r="D1065" s="70">
        <v>663.11298315864201</v>
      </c>
    </row>
    <row r="1066" spans="1:4" x14ac:dyDescent="0.25">
      <c r="A1066" s="60">
        <v>43745</v>
      </c>
      <c r="B1066" s="71">
        <v>37531.980000000003</v>
      </c>
      <c r="C1066" s="71">
        <v>3429.48767823557</v>
      </c>
      <c r="D1066" s="71">
        <v>659.53735133454597</v>
      </c>
    </row>
    <row r="1067" spans="1:4" x14ac:dyDescent="0.25">
      <c r="A1067" s="63">
        <v>43748</v>
      </c>
      <c r="B1067" s="70">
        <v>37880.400000000001</v>
      </c>
      <c r="C1067" s="70">
        <v>3406.5108428311901</v>
      </c>
      <c r="D1067" s="70">
        <v>655.98099999999999</v>
      </c>
    </row>
    <row r="1068" spans="1:4" x14ac:dyDescent="0.25">
      <c r="A1068" s="60">
        <v>43752</v>
      </c>
      <c r="B1068" s="71">
        <v>38214.47</v>
      </c>
      <c r="C1068" s="71">
        <v>3412.3471635024998</v>
      </c>
      <c r="D1068" s="71">
        <v>659.68200000000002</v>
      </c>
    </row>
    <row r="1069" spans="1:4" x14ac:dyDescent="0.25">
      <c r="A1069" s="63">
        <v>43753</v>
      </c>
      <c r="B1069" s="70">
        <v>38506.089999999997</v>
      </c>
      <c r="C1069" s="70">
        <v>3420.09613066054</v>
      </c>
      <c r="D1069" s="70">
        <v>663.38300000000004</v>
      </c>
    </row>
    <row r="1070" spans="1:4" x14ac:dyDescent="0.25">
      <c r="A1070" s="60">
        <v>43754</v>
      </c>
      <c r="B1070" s="71">
        <v>38598.99</v>
      </c>
      <c r="C1070" s="71">
        <v>3408.4463163309601</v>
      </c>
      <c r="D1070" s="71">
        <v>664.64599999999996</v>
      </c>
    </row>
    <row r="1071" spans="1:4" x14ac:dyDescent="0.25">
      <c r="A1071" s="63">
        <v>43755</v>
      </c>
      <c r="B1071" s="70">
        <v>39052.06</v>
      </c>
      <c r="C1071" s="70">
        <v>3414.16078576366</v>
      </c>
      <c r="D1071" s="70">
        <v>671.68</v>
      </c>
    </row>
    <row r="1072" spans="1:4" x14ac:dyDescent="0.25">
      <c r="A1072" s="60">
        <v>43756</v>
      </c>
      <c r="B1072" s="71">
        <v>39298.379999999997</v>
      </c>
      <c r="C1072" s="71">
        <v>3405.4167537415401</v>
      </c>
      <c r="D1072" s="71">
        <v>679.71699999999998</v>
      </c>
    </row>
    <row r="1073" spans="1:4" x14ac:dyDescent="0.25">
      <c r="A1073" s="63">
        <v>43760</v>
      </c>
      <c r="B1073" s="70">
        <v>38963.839999999997</v>
      </c>
      <c r="C1073" s="70">
        <v>3379.9848891603801</v>
      </c>
      <c r="D1073" s="70">
        <v>677.35599999999999</v>
      </c>
    </row>
    <row r="1074" spans="1:4" x14ac:dyDescent="0.25">
      <c r="A1074" s="60">
        <v>43761</v>
      </c>
      <c r="B1074" s="71">
        <v>39058.83</v>
      </c>
      <c r="C1074" s="71">
        <v>3397.40125709325</v>
      </c>
      <c r="D1074" s="71">
        <v>680.21600000000001</v>
      </c>
    </row>
    <row r="1075" spans="1:4" x14ac:dyDescent="0.25">
      <c r="A1075" s="63">
        <v>43762</v>
      </c>
      <c r="B1075" s="70">
        <v>39020.39</v>
      </c>
      <c r="C1075" s="70">
        <v>3414.0836240294502</v>
      </c>
      <c r="D1075" s="70">
        <v>673.56700000000001</v>
      </c>
    </row>
    <row r="1076" spans="1:4" x14ac:dyDescent="0.25">
      <c r="A1076" s="60">
        <v>43763</v>
      </c>
      <c r="B1076" s="71">
        <v>39058.06</v>
      </c>
      <c r="C1076" s="71">
        <v>3446.0443358464499</v>
      </c>
      <c r="D1076" s="71">
        <v>679.54300000000001</v>
      </c>
    </row>
    <row r="1077" spans="1:4" x14ac:dyDescent="0.25">
      <c r="A1077" s="63">
        <v>43767</v>
      </c>
      <c r="B1077" s="70">
        <v>39831.839999999997</v>
      </c>
      <c r="C1077" s="70">
        <v>3387.5682800970999</v>
      </c>
      <c r="D1077" s="70">
        <v>690.76499999999999</v>
      </c>
    </row>
    <row r="1078" spans="1:4" x14ac:dyDescent="0.25">
      <c r="A1078" s="60">
        <v>43768</v>
      </c>
      <c r="B1078" s="71">
        <v>40051.870000000003</v>
      </c>
      <c r="C1078" s="71">
        <v>3405.0830292410801</v>
      </c>
      <c r="D1078" s="71">
        <v>696.87300000000005</v>
      </c>
    </row>
    <row r="1079" spans="1:4" x14ac:dyDescent="0.25">
      <c r="A1079" s="63">
        <v>43769</v>
      </c>
      <c r="B1079" s="70">
        <v>40129.050000000003</v>
      </c>
      <c r="C1079" s="70">
        <v>3452.2536048997699</v>
      </c>
      <c r="D1079" s="70">
        <v>702.87900000000002</v>
      </c>
    </row>
    <row r="1080" spans="1:4" x14ac:dyDescent="0.25">
      <c r="A1080" s="60">
        <v>43770</v>
      </c>
      <c r="B1080" s="71">
        <v>40165.03</v>
      </c>
      <c r="C1080" s="71">
        <v>3422.2183998585401</v>
      </c>
      <c r="D1080" s="71">
        <v>665.04399999999998</v>
      </c>
    </row>
    <row r="1081" spans="1:4" x14ac:dyDescent="0.25">
      <c r="A1081" s="63">
        <v>43773</v>
      </c>
      <c r="B1081" s="70">
        <v>40301.96</v>
      </c>
      <c r="C1081" s="70">
        <v>3436.6939411963299</v>
      </c>
      <c r="D1081" s="70">
        <v>708.01800000000003</v>
      </c>
    </row>
    <row r="1082" spans="1:4" x14ac:dyDescent="0.25">
      <c r="A1082" s="60">
        <v>43775</v>
      </c>
      <c r="B1082" s="71">
        <v>40469.78</v>
      </c>
      <c r="C1082" s="71">
        <v>3395.8393749899501</v>
      </c>
      <c r="D1082" s="71">
        <v>710.56342442036805</v>
      </c>
    </row>
    <row r="1083" spans="1:4" x14ac:dyDescent="0.25">
      <c r="A1083" s="63">
        <v>43776</v>
      </c>
      <c r="B1083" s="70">
        <v>40653.74</v>
      </c>
      <c r="C1083" s="70">
        <v>3385.5463211535698</v>
      </c>
      <c r="D1083" s="70">
        <v>713.11800000000005</v>
      </c>
    </row>
    <row r="1084" spans="1:4" x14ac:dyDescent="0.25">
      <c r="A1084" s="60">
        <v>43780</v>
      </c>
      <c r="B1084" s="71">
        <v>40345.08</v>
      </c>
      <c r="C1084" s="71">
        <v>3356.43802144453</v>
      </c>
      <c r="D1084" s="71">
        <v>703.54399999999998</v>
      </c>
    </row>
    <row r="1085" spans="1:4" x14ac:dyDescent="0.25">
      <c r="A1085" s="63">
        <v>43782</v>
      </c>
      <c r="B1085" s="70">
        <v>40116.06</v>
      </c>
      <c r="C1085" s="70">
        <v>3392.53492372241</v>
      </c>
      <c r="D1085" s="70">
        <v>693.53399999999999</v>
      </c>
    </row>
    <row r="1086" spans="1:4" x14ac:dyDescent="0.25">
      <c r="A1086" s="60">
        <v>43783</v>
      </c>
      <c r="B1086" s="71">
        <v>40286.480000000003</v>
      </c>
      <c r="C1086" s="71">
        <v>3395.2757728229899</v>
      </c>
      <c r="D1086" s="71">
        <v>693.65300000000002</v>
      </c>
    </row>
    <row r="1087" spans="1:4" x14ac:dyDescent="0.25">
      <c r="A1087" s="63">
        <v>43784</v>
      </c>
      <c r="B1087" s="70">
        <v>40356.69</v>
      </c>
      <c r="C1087" s="70">
        <v>3377.9471763627898</v>
      </c>
      <c r="D1087" s="70">
        <v>696.70100000000002</v>
      </c>
    </row>
    <row r="1088" spans="1:4" x14ac:dyDescent="0.25">
      <c r="A1088" s="60">
        <v>43787</v>
      </c>
      <c r="B1088" s="71">
        <v>40284.19</v>
      </c>
      <c r="C1088" s="71">
        <v>3394.11320269423</v>
      </c>
      <c r="D1088" s="71">
        <v>699.95299999999997</v>
      </c>
    </row>
    <row r="1089" spans="1:4" x14ac:dyDescent="0.25">
      <c r="A1089" s="63">
        <v>43788</v>
      </c>
      <c r="B1089" s="70">
        <v>40469.699999999997</v>
      </c>
      <c r="C1089" s="70">
        <v>3391.5015994984501</v>
      </c>
      <c r="D1089" s="70">
        <v>704.04499999999996</v>
      </c>
    </row>
    <row r="1090" spans="1:4" x14ac:dyDescent="0.25">
      <c r="A1090" s="60">
        <v>43789</v>
      </c>
      <c r="B1090" s="71">
        <v>40651.64</v>
      </c>
      <c r="C1090" s="71">
        <v>3397.8484736444502</v>
      </c>
      <c r="D1090" s="71">
        <v>708.94799999999998</v>
      </c>
    </row>
    <row r="1091" spans="1:4" x14ac:dyDescent="0.25">
      <c r="A1091" s="63">
        <v>43790</v>
      </c>
      <c r="B1091" s="70">
        <v>40575.17</v>
      </c>
      <c r="C1091" s="70">
        <v>3384.2403588020602</v>
      </c>
      <c r="D1091" s="70">
        <v>703.89300000000003</v>
      </c>
    </row>
    <row r="1092" spans="1:4" x14ac:dyDescent="0.25">
      <c r="A1092" s="60">
        <v>43791</v>
      </c>
      <c r="B1092" s="71">
        <v>40359.410000000003</v>
      </c>
      <c r="C1092" s="71">
        <v>3378.5062774285898</v>
      </c>
      <c r="D1092" s="71">
        <v>703.28099999999995</v>
      </c>
    </row>
    <row r="1093" spans="1:4" x14ac:dyDescent="0.25">
      <c r="A1093" s="63">
        <v>43794</v>
      </c>
      <c r="B1093" s="70">
        <v>40889.230000000003</v>
      </c>
      <c r="C1093" s="70">
        <v>3361.44485347308</v>
      </c>
      <c r="D1093" s="70">
        <v>710.05799999999999</v>
      </c>
    </row>
    <row r="1094" spans="1:4" x14ac:dyDescent="0.25">
      <c r="A1094" s="60">
        <v>43795</v>
      </c>
      <c r="B1094" s="71">
        <v>40821.300000000003</v>
      </c>
      <c r="C1094" s="71">
        <v>3343.6677544327799</v>
      </c>
      <c r="D1094" s="71">
        <v>707.30899999999997</v>
      </c>
    </row>
    <row r="1095" spans="1:4" x14ac:dyDescent="0.25">
      <c r="A1095" s="63">
        <v>43796</v>
      </c>
      <c r="B1095" s="70">
        <v>41020.61</v>
      </c>
      <c r="C1095" s="70">
        <v>3331.8964103718199</v>
      </c>
      <c r="D1095" s="70">
        <v>709.197</v>
      </c>
    </row>
    <row r="1096" spans="1:4" x14ac:dyDescent="0.25">
      <c r="A1096" s="60">
        <v>43797</v>
      </c>
      <c r="B1096" s="71">
        <v>41130.17</v>
      </c>
      <c r="C1096" s="71">
        <v>3345.18301798833</v>
      </c>
      <c r="D1096" s="71">
        <v>716.03499999999997</v>
      </c>
    </row>
    <row r="1097" spans="1:4" x14ac:dyDescent="0.25">
      <c r="A1097" s="63">
        <v>43798</v>
      </c>
      <c r="B1097" s="70">
        <v>40793.81</v>
      </c>
      <c r="C1097" s="70">
        <v>3369.23400903435</v>
      </c>
      <c r="D1097" s="70">
        <v>709.68600000000004</v>
      </c>
    </row>
    <row r="1098" spans="1:4" x14ac:dyDescent="0.25">
      <c r="A1098" s="60">
        <v>43801</v>
      </c>
      <c r="B1098" s="71">
        <v>40802.17</v>
      </c>
      <c r="C1098" s="71">
        <v>3366.0684488883899</v>
      </c>
      <c r="D1098" s="71">
        <v>697.63671155695397</v>
      </c>
    </row>
    <row r="1099" spans="1:4" x14ac:dyDescent="0.25">
      <c r="A1099" s="63">
        <v>43802</v>
      </c>
      <c r="B1099" s="70">
        <v>40675.449999999997</v>
      </c>
      <c r="C1099" s="70">
        <v>3407.0969505039602</v>
      </c>
      <c r="D1099" s="70">
        <v>685.79200000000003</v>
      </c>
    </row>
    <row r="1100" spans="1:4" x14ac:dyDescent="0.25">
      <c r="A1100" s="60">
        <v>43803</v>
      </c>
      <c r="B1100" s="71">
        <v>40850.29</v>
      </c>
      <c r="C1100" s="71">
        <v>3390.5460800231499</v>
      </c>
      <c r="D1100" s="71">
        <v>712.46199999999999</v>
      </c>
    </row>
    <row r="1101" spans="1:4" x14ac:dyDescent="0.25">
      <c r="A1101" s="63">
        <v>43805</v>
      </c>
      <c r="B1101" s="70">
        <v>40445.15</v>
      </c>
      <c r="C1101" s="70">
        <v>3345.4135386692801</v>
      </c>
      <c r="D1101" s="70">
        <v>726.26499999999999</v>
      </c>
    </row>
    <row r="1102" spans="1:4" x14ac:dyDescent="0.25">
      <c r="A1102" s="60">
        <v>43808</v>
      </c>
      <c r="B1102" s="71">
        <v>40487.43</v>
      </c>
      <c r="C1102" s="71">
        <v>3336.7656373077002</v>
      </c>
      <c r="D1102" s="71">
        <v>709.66938995915598</v>
      </c>
    </row>
    <row r="1103" spans="1:4" x14ac:dyDescent="0.25">
      <c r="A1103" s="63">
        <v>43811</v>
      </c>
      <c r="B1103" s="70">
        <v>40581.71</v>
      </c>
      <c r="C1103" s="70">
        <v>3331.63952609835</v>
      </c>
      <c r="D1103" s="70">
        <v>693.45299999999997</v>
      </c>
    </row>
    <row r="1104" spans="1:4" x14ac:dyDescent="0.25">
      <c r="A1104" s="60">
        <v>43812</v>
      </c>
      <c r="B1104" s="71">
        <v>41009.71</v>
      </c>
      <c r="C1104" s="71">
        <v>3334.27717137943</v>
      </c>
      <c r="D1104" s="71">
        <v>703.81200000000001</v>
      </c>
    </row>
    <row r="1105" spans="1:4" x14ac:dyDescent="0.25">
      <c r="A1105" s="63">
        <v>43815</v>
      </c>
      <c r="B1105" s="70">
        <v>40938.720000000001</v>
      </c>
      <c r="C1105" s="70">
        <v>3370.4682752744902</v>
      </c>
      <c r="D1105" s="70">
        <v>700.91800000000001</v>
      </c>
    </row>
    <row r="1106" spans="1:4" x14ac:dyDescent="0.25">
      <c r="A1106" s="60">
        <v>43816</v>
      </c>
      <c r="B1106" s="71">
        <v>41352.17</v>
      </c>
      <c r="C1106" s="71">
        <v>3369.8307264455798</v>
      </c>
      <c r="D1106" s="71">
        <v>707.72299999999996</v>
      </c>
    </row>
    <row r="1107" spans="1:4" x14ac:dyDescent="0.25">
      <c r="A1107" s="63">
        <v>43817</v>
      </c>
      <c r="B1107" s="70">
        <v>41558.57</v>
      </c>
      <c r="C1107" s="70">
        <v>3365.79227418136</v>
      </c>
      <c r="D1107" s="70">
        <v>706.60299999999995</v>
      </c>
    </row>
    <row r="1108" spans="1:4" x14ac:dyDescent="0.25">
      <c r="A1108" s="60">
        <v>43818</v>
      </c>
      <c r="B1108" s="71">
        <v>41673.919999999998</v>
      </c>
      <c r="C1108" s="71">
        <v>3381.2387673413</v>
      </c>
      <c r="D1108" s="71">
        <v>707.09699999999998</v>
      </c>
    </row>
    <row r="1109" spans="1:4" x14ac:dyDescent="0.25">
      <c r="A1109" s="63">
        <v>43819</v>
      </c>
      <c r="B1109" s="70">
        <v>41681.54</v>
      </c>
      <c r="C1109" s="70">
        <v>3380.63272622052</v>
      </c>
      <c r="D1109" s="70">
        <v>710.64400000000001</v>
      </c>
    </row>
    <row r="1110" spans="1:4" x14ac:dyDescent="0.25">
      <c r="A1110" s="60">
        <v>43822</v>
      </c>
      <c r="B1110" s="71">
        <v>41642.660000000003</v>
      </c>
      <c r="C1110" s="71">
        <v>3394.3607632581502</v>
      </c>
      <c r="D1110" s="71">
        <v>707.87699999999995</v>
      </c>
    </row>
    <row r="1111" spans="1:4" x14ac:dyDescent="0.25">
      <c r="A1111" s="63">
        <v>43823</v>
      </c>
      <c r="B1111" s="70">
        <v>41461.26</v>
      </c>
      <c r="C1111" s="70">
        <v>3394.3607632581502</v>
      </c>
      <c r="D1111" s="70">
        <v>705.57500000000005</v>
      </c>
    </row>
    <row r="1112" spans="1:4" x14ac:dyDescent="0.25">
      <c r="A1112" s="60">
        <v>43825</v>
      </c>
      <c r="B1112" s="71">
        <v>41163.760000000002</v>
      </c>
      <c r="C1112" s="71">
        <v>3394.3607632581502</v>
      </c>
      <c r="D1112" s="71">
        <v>701.14</v>
      </c>
    </row>
    <row r="1113" spans="1:4" x14ac:dyDescent="0.25">
      <c r="A1113" s="63">
        <v>43826</v>
      </c>
      <c r="B1113" s="70">
        <v>41575.14</v>
      </c>
      <c r="C1113" s="70">
        <v>3474.5279470156102</v>
      </c>
      <c r="D1113" s="70">
        <v>712.16200000000003</v>
      </c>
    </row>
    <row r="1114" spans="1:4" x14ac:dyDescent="0.25">
      <c r="A1114" s="60">
        <v>43829</v>
      </c>
      <c r="B1114" s="71">
        <v>41558</v>
      </c>
      <c r="C1114" s="71">
        <v>3471.4797370070901</v>
      </c>
      <c r="D1114" s="71">
        <v>711.12199999999996</v>
      </c>
    </row>
    <row r="1115" spans="1:4" x14ac:dyDescent="0.25">
      <c r="A1115" s="63">
        <v>43830</v>
      </c>
      <c r="B1115" s="70">
        <v>41253.74</v>
      </c>
      <c r="C1115" s="70">
        <v>3471.4797370070901</v>
      </c>
      <c r="D1115" s="70">
        <v>709.89599999999996</v>
      </c>
    </row>
    <row r="1116" spans="1:4" x14ac:dyDescent="0.25">
      <c r="A1116" s="60">
        <v>43831</v>
      </c>
      <c r="B1116" s="71">
        <v>41306.019999999997</v>
      </c>
      <c r="C1116" s="71">
        <v>3471.4797370070901</v>
      </c>
      <c r="D1116" s="71">
        <v>712.78</v>
      </c>
    </row>
    <row r="1117" spans="1:4" x14ac:dyDescent="0.25">
      <c r="A1117" s="63">
        <v>43836</v>
      </c>
      <c r="B1117" s="70">
        <v>40676.629999999997</v>
      </c>
      <c r="C1117" s="70">
        <v>3634.5748870705902</v>
      </c>
      <c r="D1117" s="70">
        <v>714.28384091589601</v>
      </c>
    </row>
    <row r="1118" spans="1:4" x14ac:dyDescent="0.25">
      <c r="A1118" s="60">
        <v>43837</v>
      </c>
      <c r="B1118" s="71">
        <v>40869.47</v>
      </c>
      <c r="C1118" s="71">
        <v>3621.9309723985998</v>
      </c>
      <c r="D1118" s="71">
        <v>715.79085467264099</v>
      </c>
    </row>
    <row r="1119" spans="1:4" x14ac:dyDescent="0.25">
      <c r="A1119" s="63">
        <v>43839</v>
      </c>
      <c r="B1119" s="70">
        <v>41452.35</v>
      </c>
      <c r="C1119" s="70">
        <v>3549.6214252415298</v>
      </c>
      <c r="D1119" s="70">
        <v>717.30104796437399</v>
      </c>
    </row>
    <row r="1120" spans="1:4" x14ac:dyDescent="0.25">
      <c r="A1120" s="60">
        <v>43840</v>
      </c>
      <c r="B1120" s="71">
        <v>41599.72</v>
      </c>
      <c r="C1120" s="71">
        <v>3542.85819923803</v>
      </c>
      <c r="D1120" s="71">
        <v>718.81442749935502</v>
      </c>
    </row>
    <row r="1121" spans="1:4" x14ac:dyDescent="0.25">
      <c r="A1121" s="63">
        <v>43843</v>
      </c>
      <c r="B1121" s="70">
        <v>41859.69</v>
      </c>
      <c r="C1121" s="70">
        <v>3524.5544713617401</v>
      </c>
      <c r="D1121" s="70">
        <v>720.33100000000002</v>
      </c>
    </row>
    <row r="1122" spans="1:4" x14ac:dyDescent="0.25">
      <c r="A1122" s="60">
        <v>43844</v>
      </c>
      <c r="B1122" s="71">
        <v>41952.63</v>
      </c>
      <c r="C1122" s="71">
        <v>3519.7241468001998</v>
      </c>
      <c r="D1122" s="71">
        <v>721.83699999999999</v>
      </c>
    </row>
    <row r="1123" spans="1:4" x14ac:dyDescent="0.25">
      <c r="A1123" s="63">
        <v>43845</v>
      </c>
      <c r="B1123" s="70">
        <v>41872.730000000003</v>
      </c>
      <c r="C1123" s="70">
        <v>3521.1381355796002</v>
      </c>
      <c r="D1123" s="70">
        <v>721.58100000000002</v>
      </c>
    </row>
    <row r="1124" spans="1:4" x14ac:dyDescent="0.25">
      <c r="A1124" s="60">
        <v>43846</v>
      </c>
      <c r="B1124" s="71">
        <v>41932.559999999998</v>
      </c>
      <c r="C1124" s="71">
        <v>3547.45864613307</v>
      </c>
      <c r="D1124" s="71">
        <v>719.63800000000003</v>
      </c>
    </row>
    <row r="1125" spans="1:4" x14ac:dyDescent="0.25">
      <c r="A1125" s="63">
        <v>43847</v>
      </c>
      <c r="B1125" s="70">
        <v>41945.37</v>
      </c>
      <c r="C1125" s="70">
        <v>3558.9759994855899</v>
      </c>
      <c r="D1125" s="70">
        <v>718.06600000000003</v>
      </c>
    </row>
    <row r="1126" spans="1:4" x14ac:dyDescent="0.25">
      <c r="A1126" s="60">
        <v>43850</v>
      </c>
      <c r="B1126" s="71">
        <v>41528.910000000003</v>
      </c>
      <c r="C1126" s="71">
        <v>3563.3629655826498</v>
      </c>
      <c r="D1126" s="71">
        <v>710.53800000000001</v>
      </c>
    </row>
    <row r="1127" spans="1:4" x14ac:dyDescent="0.25">
      <c r="A1127" s="63">
        <v>43851</v>
      </c>
      <c r="B1127" s="70">
        <v>41323.81</v>
      </c>
      <c r="C1127" s="70">
        <v>3549.8078994325401</v>
      </c>
      <c r="D1127" s="70">
        <v>705.45399999999995</v>
      </c>
    </row>
    <row r="1128" spans="1:4" x14ac:dyDescent="0.25">
      <c r="A1128" s="60">
        <v>43852</v>
      </c>
      <c r="B1128" s="71">
        <v>41115.379999999997</v>
      </c>
      <c r="C1128" s="71">
        <v>3558.2172424325199</v>
      </c>
      <c r="D1128" s="71">
        <v>702.37599999999998</v>
      </c>
    </row>
    <row r="1129" spans="1:4" x14ac:dyDescent="0.25">
      <c r="A1129" s="63">
        <v>43853</v>
      </c>
      <c r="B1129" s="70">
        <v>41386.400000000001</v>
      </c>
      <c r="C1129" s="70">
        <v>3587.6075039786501</v>
      </c>
      <c r="D1129" s="70">
        <v>710.43499999999995</v>
      </c>
    </row>
    <row r="1130" spans="1:4" x14ac:dyDescent="0.25">
      <c r="A1130" s="60">
        <v>43854</v>
      </c>
      <c r="B1130" s="71">
        <v>41613.19</v>
      </c>
      <c r="C1130" s="71">
        <v>3586.2697124117899</v>
      </c>
      <c r="D1130" s="71">
        <v>715.33600000000001</v>
      </c>
    </row>
    <row r="1131" spans="1:4" x14ac:dyDescent="0.25">
      <c r="A1131" s="63">
        <v>43857</v>
      </c>
      <c r="B1131" s="70">
        <v>41155.120000000003</v>
      </c>
      <c r="C1131" s="70">
        <v>3628.7408169498599</v>
      </c>
      <c r="D1131" s="70">
        <v>708.37</v>
      </c>
    </row>
    <row r="1132" spans="1:4" x14ac:dyDescent="0.25">
      <c r="A1132" s="60">
        <v>43858</v>
      </c>
      <c r="B1132" s="71">
        <v>40966.86</v>
      </c>
      <c r="C1132" s="71">
        <v>3603.1687752182202</v>
      </c>
      <c r="D1132" s="71">
        <v>703.00599999999997</v>
      </c>
    </row>
    <row r="1133" spans="1:4" x14ac:dyDescent="0.25">
      <c r="A1133" s="63">
        <v>43859</v>
      </c>
      <c r="B1133" s="70">
        <v>41198.660000000003</v>
      </c>
      <c r="C1133" s="70">
        <v>3609.4220907614899</v>
      </c>
      <c r="D1133" s="70">
        <v>707.80499999999995</v>
      </c>
    </row>
    <row r="1134" spans="1:4" x14ac:dyDescent="0.25">
      <c r="A1134" s="60">
        <v>43860</v>
      </c>
      <c r="B1134" s="71">
        <v>40913.82</v>
      </c>
      <c r="C1134" s="71">
        <v>3633.5245229636498</v>
      </c>
      <c r="D1134" s="71">
        <v>701.64400000000001</v>
      </c>
    </row>
    <row r="1135" spans="1:4" x14ac:dyDescent="0.25">
      <c r="A1135" s="63">
        <v>43861</v>
      </c>
      <c r="B1135" s="70">
        <v>40723.49</v>
      </c>
      <c r="C1135" s="70">
        <v>3645.0325526066199</v>
      </c>
      <c r="D1135" s="70">
        <v>696.49</v>
      </c>
    </row>
    <row r="1136" spans="1:4" x14ac:dyDescent="0.25">
      <c r="A1136" s="60">
        <v>43864</v>
      </c>
      <c r="B1136" s="71">
        <v>39872.31</v>
      </c>
      <c r="C1136" s="71">
        <v>3609.36647001141</v>
      </c>
      <c r="D1136" s="71">
        <v>698.51716529415899</v>
      </c>
    </row>
    <row r="1137" spans="1:4" x14ac:dyDescent="0.25">
      <c r="A1137" s="63">
        <v>43867</v>
      </c>
      <c r="B1137" s="70">
        <v>41306.03</v>
      </c>
      <c r="C1137" s="70">
        <v>3578.0211230247401</v>
      </c>
      <c r="D1137" s="70">
        <v>700.55023074356598</v>
      </c>
    </row>
    <row r="1138" spans="1:4" x14ac:dyDescent="0.25">
      <c r="A1138" s="60">
        <v>43868</v>
      </c>
      <c r="B1138" s="71">
        <v>41141.85</v>
      </c>
      <c r="C1138" s="71">
        <v>3615.3985885832799</v>
      </c>
      <c r="D1138" s="71">
        <v>702.58921352088998</v>
      </c>
    </row>
    <row r="1139" spans="1:4" x14ac:dyDescent="0.25">
      <c r="A1139" s="63">
        <v>43872</v>
      </c>
      <c r="B1139" s="70">
        <v>41216.14</v>
      </c>
      <c r="C1139" s="70">
        <v>3599.2213094989302</v>
      </c>
      <c r="D1139" s="70">
        <v>704.63413084877595</v>
      </c>
    </row>
    <row r="1140" spans="1:4" x14ac:dyDescent="0.25">
      <c r="A1140" s="60">
        <v>43873</v>
      </c>
      <c r="B1140" s="71">
        <v>41565.9</v>
      </c>
      <c r="C1140" s="71">
        <v>3584.5371099715499</v>
      </c>
      <c r="D1140" s="71">
        <v>706.68499999999995</v>
      </c>
    </row>
    <row r="1141" spans="1:4" x14ac:dyDescent="0.25">
      <c r="A1141" s="63">
        <v>43874</v>
      </c>
      <c r="B1141" s="70">
        <v>41459.79</v>
      </c>
      <c r="C1141" s="70">
        <v>3610.13004967287</v>
      </c>
      <c r="D1141" s="70">
        <v>699.98500000000001</v>
      </c>
    </row>
    <row r="1142" spans="1:4" x14ac:dyDescent="0.25">
      <c r="A1142" s="60">
        <v>43875</v>
      </c>
      <c r="B1142" s="71">
        <v>41257.74</v>
      </c>
      <c r="C1142" s="71">
        <v>3637.0903596058301</v>
      </c>
      <c r="D1142" s="71">
        <v>693.51099999999997</v>
      </c>
    </row>
    <row r="1143" spans="1:4" x14ac:dyDescent="0.25">
      <c r="A1143" s="63">
        <v>43878</v>
      </c>
      <c r="B1143" s="70">
        <v>41055.69</v>
      </c>
      <c r="C1143" s="70">
        <v>3625.9520632726199</v>
      </c>
      <c r="D1143" s="70">
        <v>685.90099999999995</v>
      </c>
    </row>
    <row r="1144" spans="1:4" x14ac:dyDescent="0.25">
      <c r="A1144" s="60">
        <v>43879</v>
      </c>
      <c r="B1144" s="71">
        <v>40894.379999999997</v>
      </c>
      <c r="C1144" s="71">
        <v>3658.4619094314098</v>
      </c>
      <c r="D1144" s="71">
        <v>686.70100000000002</v>
      </c>
    </row>
    <row r="1145" spans="1:4" x14ac:dyDescent="0.25">
      <c r="A1145" s="63">
        <v>43880</v>
      </c>
      <c r="B1145" s="70">
        <v>41323</v>
      </c>
      <c r="C1145" s="70">
        <v>3691.1273650875301</v>
      </c>
      <c r="D1145" s="70">
        <v>696.46500000000003</v>
      </c>
    </row>
    <row r="1146" spans="1:4" x14ac:dyDescent="0.25">
      <c r="A1146" s="60">
        <v>43881</v>
      </c>
      <c r="B1146" s="71">
        <v>41170.120000000003</v>
      </c>
      <c r="C1146" s="71">
        <v>3745.22095584098</v>
      </c>
      <c r="D1146" s="71">
        <v>698.49900000000002</v>
      </c>
    </row>
    <row r="1147" spans="1:4" x14ac:dyDescent="0.25">
      <c r="A1147" s="63">
        <v>43885</v>
      </c>
      <c r="B1147" s="70">
        <v>40363.230000000003</v>
      </c>
      <c r="C1147" s="70">
        <v>3876.4749947755099</v>
      </c>
      <c r="D1147" s="70">
        <v>681.85500000000002</v>
      </c>
    </row>
    <row r="1148" spans="1:4" x14ac:dyDescent="0.25">
      <c r="A1148" s="60">
        <v>43886</v>
      </c>
      <c r="B1148" s="71">
        <v>40281.199999999997</v>
      </c>
      <c r="C1148" s="71">
        <v>3811.87551240214</v>
      </c>
      <c r="D1148" s="71">
        <v>679.73199999999997</v>
      </c>
    </row>
    <row r="1149" spans="1:4" x14ac:dyDescent="0.25">
      <c r="A1149" s="63">
        <v>43887</v>
      </c>
      <c r="B1149" s="70">
        <v>39888.959999999999</v>
      </c>
      <c r="C1149" s="70">
        <v>3766.3909206359399</v>
      </c>
      <c r="D1149" s="70">
        <v>671.798</v>
      </c>
    </row>
    <row r="1150" spans="1:4" x14ac:dyDescent="0.25">
      <c r="A1150" s="60">
        <v>43888</v>
      </c>
      <c r="B1150" s="71">
        <v>39745.660000000003</v>
      </c>
      <c r="C1150" s="71">
        <v>3797.2868005208402</v>
      </c>
      <c r="D1150" s="71">
        <v>667.346</v>
      </c>
    </row>
    <row r="1151" spans="1:4" x14ac:dyDescent="0.25">
      <c r="A1151" s="63">
        <v>43889</v>
      </c>
      <c r="B1151" s="70">
        <v>38297.29</v>
      </c>
      <c r="C1151" s="70">
        <v>3750.68368511582</v>
      </c>
      <c r="D1151" s="70">
        <v>670.22678215660699</v>
      </c>
    </row>
    <row r="1152" spans="1:4" x14ac:dyDescent="0.25">
      <c r="A1152" s="60">
        <v>43892</v>
      </c>
      <c r="B1152" s="71">
        <v>38144.019999999997</v>
      </c>
      <c r="C1152" s="71">
        <v>3736.3566801163902</v>
      </c>
      <c r="D1152" s="71">
        <v>673.12</v>
      </c>
    </row>
    <row r="1153" spans="1:4" x14ac:dyDescent="0.25">
      <c r="A1153" s="63">
        <v>43893</v>
      </c>
      <c r="B1153" s="70">
        <v>38623.699999999997</v>
      </c>
      <c r="C1153" s="70">
        <v>3792.93327117527</v>
      </c>
      <c r="D1153" s="70">
        <v>645.28599999999994</v>
      </c>
    </row>
    <row r="1154" spans="1:4" x14ac:dyDescent="0.25">
      <c r="A1154" s="60">
        <v>43894</v>
      </c>
      <c r="B1154" s="71">
        <v>38409.480000000003</v>
      </c>
      <c r="C1154" s="71">
        <v>3885.8903338852501</v>
      </c>
      <c r="D1154" s="71">
        <v>640.50229115588002</v>
      </c>
    </row>
    <row r="1155" spans="1:4" x14ac:dyDescent="0.25">
      <c r="A1155" s="63">
        <v>43896</v>
      </c>
      <c r="B1155" s="70">
        <v>37576.620000000003</v>
      </c>
      <c r="C1155" s="70">
        <v>4015.9464368961699</v>
      </c>
      <c r="D1155" s="70">
        <v>635.75404545570802</v>
      </c>
    </row>
    <row r="1156" spans="1:4" x14ac:dyDescent="0.25">
      <c r="A1156" s="60">
        <v>43899</v>
      </c>
      <c r="B1156" s="71">
        <v>35634.949999999997</v>
      </c>
      <c r="C1156" s="71">
        <v>4005.9128393910701</v>
      </c>
      <c r="D1156" s="71">
        <v>631.04100000000005</v>
      </c>
    </row>
    <row r="1157" spans="1:4" x14ac:dyDescent="0.25">
      <c r="A1157" s="63">
        <v>43901</v>
      </c>
      <c r="B1157" s="70">
        <v>35697.4</v>
      </c>
      <c r="C1157" s="70">
        <v>3935.5352291542799</v>
      </c>
      <c r="D1157" s="70">
        <v>600.04370114545702</v>
      </c>
    </row>
    <row r="1158" spans="1:4" x14ac:dyDescent="0.25">
      <c r="A1158" s="60">
        <v>43902</v>
      </c>
      <c r="B1158" s="71">
        <v>32778.14</v>
      </c>
      <c r="C1158" s="71">
        <v>3749.0057389039798</v>
      </c>
      <c r="D1158" s="71">
        <v>570.56901736073996</v>
      </c>
    </row>
    <row r="1159" spans="1:4" x14ac:dyDescent="0.25">
      <c r="A1159" s="63">
        <v>43903</v>
      </c>
      <c r="B1159" s="70">
        <v>34103.480000000003</v>
      </c>
      <c r="C1159" s="70">
        <v>3718.86958059382</v>
      </c>
      <c r="D1159" s="70">
        <v>542.54215643050895</v>
      </c>
    </row>
    <row r="1160" spans="1:4" x14ac:dyDescent="0.25">
      <c r="A1160" s="60">
        <v>43906</v>
      </c>
      <c r="B1160" s="71">
        <v>31390.07</v>
      </c>
      <c r="C1160" s="71">
        <v>3544.7518767984302</v>
      </c>
      <c r="D1160" s="71">
        <v>515.89200000000005</v>
      </c>
    </row>
    <row r="1161" spans="1:4" x14ac:dyDescent="0.25">
      <c r="A1161" s="63">
        <v>43907</v>
      </c>
      <c r="B1161" s="70">
        <v>30579.09</v>
      </c>
      <c r="C1161" s="70">
        <v>3658.3374861349998</v>
      </c>
      <c r="D1161" s="70">
        <v>504.32400000000001</v>
      </c>
    </row>
    <row r="1162" spans="1:4" x14ac:dyDescent="0.25">
      <c r="A1162" s="60">
        <v>43908</v>
      </c>
      <c r="B1162" s="71">
        <v>28869.51</v>
      </c>
      <c r="C1162" s="71">
        <v>3615.4336328709001</v>
      </c>
      <c r="D1162" s="71">
        <v>485.91199999999998</v>
      </c>
    </row>
    <row r="1163" spans="1:4" x14ac:dyDescent="0.25">
      <c r="A1163" s="63">
        <v>43909</v>
      </c>
      <c r="B1163" s="70">
        <v>28288.23</v>
      </c>
      <c r="C1163" s="70">
        <v>3554.4147764721001</v>
      </c>
      <c r="D1163" s="70">
        <v>470.96800000000002</v>
      </c>
    </row>
    <row r="1164" spans="1:4" x14ac:dyDescent="0.25">
      <c r="A1164" s="60">
        <v>43910</v>
      </c>
      <c r="B1164" s="71">
        <v>29915.96</v>
      </c>
      <c r="C1164" s="71">
        <v>3628.8211937563301</v>
      </c>
      <c r="D1164" s="71">
        <v>490.767</v>
      </c>
    </row>
    <row r="1165" spans="1:4" x14ac:dyDescent="0.25">
      <c r="A1165" s="63">
        <v>43913</v>
      </c>
      <c r="B1165" s="70">
        <v>25981.24</v>
      </c>
      <c r="C1165" s="70">
        <v>3743.1359814811799</v>
      </c>
      <c r="D1165" s="70">
        <v>489.76256809564501</v>
      </c>
    </row>
    <row r="1166" spans="1:4" x14ac:dyDescent="0.25">
      <c r="A1166" s="60">
        <v>43914</v>
      </c>
      <c r="B1166" s="71">
        <v>26674.03</v>
      </c>
      <c r="C1166" s="71">
        <v>3929.1275901425902</v>
      </c>
      <c r="D1166" s="71">
        <v>488.760191919264</v>
      </c>
    </row>
    <row r="1167" spans="1:4" x14ac:dyDescent="0.25">
      <c r="A1167" s="63">
        <v>43915</v>
      </c>
      <c r="B1167" s="70">
        <v>28535.78</v>
      </c>
      <c r="C1167" s="70">
        <v>3916.3669683476101</v>
      </c>
      <c r="D1167" s="70">
        <v>487.75986726348498</v>
      </c>
    </row>
    <row r="1168" spans="1:4" x14ac:dyDescent="0.25">
      <c r="A1168" s="60">
        <v>43916</v>
      </c>
      <c r="B1168" s="71">
        <v>29946.77</v>
      </c>
      <c r="C1168" s="71">
        <v>3931.1463340138598</v>
      </c>
      <c r="D1168" s="71">
        <v>486.76158992954998</v>
      </c>
    </row>
    <row r="1169" spans="1:4" x14ac:dyDescent="0.25">
      <c r="A1169" s="63">
        <v>43917</v>
      </c>
      <c r="B1169" s="70">
        <v>29815.59</v>
      </c>
      <c r="C1169" s="70">
        <v>3912.1516871091699</v>
      </c>
      <c r="D1169" s="70">
        <v>485.76535572729102</v>
      </c>
    </row>
    <row r="1170" spans="1:4" x14ac:dyDescent="0.25">
      <c r="A1170" s="60">
        <v>43920</v>
      </c>
      <c r="B1170" s="71">
        <v>28440.32</v>
      </c>
      <c r="C1170" s="71">
        <v>3920.8140562959202</v>
      </c>
      <c r="D1170" s="71">
        <v>484.77116047511902</v>
      </c>
    </row>
    <row r="1171" spans="1:4" x14ac:dyDescent="0.25">
      <c r="A1171" s="63">
        <v>43921</v>
      </c>
      <c r="B1171" s="70">
        <v>29468.49</v>
      </c>
      <c r="C1171" s="70">
        <v>3898.99882649863</v>
      </c>
      <c r="D1171" s="70">
        <v>483.779</v>
      </c>
    </row>
    <row r="1172" spans="1:4" x14ac:dyDescent="0.25">
      <c r="A1172" s="60">
        <v>43924</v>
      </c>
      <c r="B1172" s="71">
        <v>27590.95</v>
      </c>
      <c r="C1172" s="71">
        <v>3956.4682431237602</v>
      </c>
      <c r="D1172" s="71">
        <v>489.97109924534197</v>
      </c>
    </row>
    <row r="1173" spans="1:4" x14ac:dyDescent="0.25">
      <c r="A1173" s="63">
        <v>43929</v>
      </c>
      <c r="B1173" s="70">
        <v>29893.96</v>
      </c>
      <c r="C1173" s="70">
        <v>4024.1792724291499</v>
      </c>
      <c r="D1173" s="70">
        <v>496.24245388015697</v>
      </c>
    </row>
    <row r="1174" spans="1:4" x14ac:dyDescent="0.25">
      <c r="A1174" s="60">
        <v>43930</v>
      </c>
      <c r="B1174" s="71">
        <v>31159.62</v>
      </c>
      <c r="C1174" s="71">
        <v>4100.8378478306304</v>
      </c>
      <c r="D1174" s="71">
        <v>502.59407832887803</v>
      </c>
    </row>
    <row r="1175" spans="1:4" x14ac:dyDescent="0.25">
      <c r="A1175" s="63">
        <v>43934</v>
      </c>
      <c r="B1175" s="70">
        <v>30690.02</v>
      </c>
      <c r="C1175" s="70">
        <v>4100.8378478306304</v>
      </c>
      <c r="D1175" s="70">
        <v>509.02699999999999</v>
      </c>
    </row>
    <row r="1176" spans="1:4" x14ac:dyDescent="0.25">
      <c r="A1176" s="60">
        <v>43936</v>
      </c>
      <c r="B1176" s="71">
        <v>30379.81</v>
      </c>
      <c r="C1176" s="71">
        <v>4227.3203980259505</v>
      </c>
      <c r="D1176" s="71">
        <v>508.61099999999999</v>
      </c>
    </row>
    <row r="1177" spans="1:4" x14ac:dyDescent="0.25">
      <c r="A1177" s="63">
        <v>43937</v>
      </c>
      <c r="B1177" s="70">
        <v>30602.61</v>
      </c>
      <c r="C1177" s="70">
        <v>4270.8839841175404</v>
      </c>
      <c r="D1177" s="70">
        <v>518.78</v>
      </c>
    </row>
    <row r="1178" spans="1:4" x14ac:dyDescent="0.25">
      <c r="A1178" s="60">
        <v>43938</v>
      </c>
      <c r="B1178" s="71">
        <v>31588.720000000001</v>
      </c>
      <c r="C1178" s="71">
        <v>4166.3877055636804</v>
      </c>
      <c r="D1178" s="71">
        <v>535.06799999999998</v>
      </c>
    </row>
    <row r="1179" spans="1:4" x14ac:dyDescent="0.25">
      <c r="A1179" s="63">
        <v>43941</v>
      </c>
      <c r="B1179" s="70">
        <v>31648</v>
      </c>
      <c r="C1179" s="70">
        <v>4151.2447152249797</v>
      </c>
      <c r="D1179" s="70">
        <v>532.04</v>
      </c>
    </row>
    <row r="1180" spans="1:4" x14ac:dyDescent="0.25">
      <c r="A1180" s="60">
        <v>43942</v>
      </c>
      <c r="B1180" s="71">
        <v>30636.71</v>
      </c>
      <c r="C1180" s="71">
        <v>4165.7688041538704</v>
      </c>
      <c r="D1180" s="71">
        <v>517.78</v>
      </c>
    </row>
    <row r="1181" spans="1:4" x14ac:dyDescent="0.25">
      <c r="A1181" s="63">
        <v>43943</v>
      </c>
      <c r="B1181" s="70">
        <v>31379.55</v>
      </c>
      <c r="C1181" s="70">
        <v>4204.1963123121204</v>
      </c>
      <c r="D1181" s="70">
        <v>523.50599999999997</v>
      </c>
    </row>
    <row r="1182" spans="1:4" x14ac:dyDescent="0.25">
      <c r="A1182" s="60">
        <v>43944</v>
      </c>
      <c r="B1182" s="71">
        <v>31863.08</v>
      </c>
      <c r="C1182" s="71">
        <v>4235.3313935730703</v>
      </c>
      <c r="D1182" s="71">
        <v>526.85900000000004</v>
      </c>
    </row>
    <row r="1183" spans="1:4" x14ac:dyDescent="0.25">
      <c r="A1183" s="63">
        <v>43945</v>
      </c>
      <c r="B1183" s="70">
        <v>31327.22</v>
      </c>
      <c r="C1183" s="70">
        <v>4213.9913514556201</v>
      </c>
      <c r="D1183" s="70">
        <v>518.67600000000004</v>
      </c>
    </row>
    <row r="1184" spans="1:4" x14ac:dyDescent="0.25">
      <c r="A1184" s="60">
        <v>43948</v>
      </c>
      <c r="B1184" s="71">
        <v>31743.08</v>
      </c>
      <c r="C1184" s="71">
        <v>4200.1565740189999</v>
      </c>
      <c r="D1184" s="71">
        <v>523.63499999999999</v>
      </c>
    </row>
    <row r="1185" spans="1:4" x14ac:dyDescent="0.25">
      <c r="A1185" s="63">
        <v>43949</v>
      </c>
      <c r="B1185" s="70">
        <v>32114.52</v>
      </c>
      <c r="C1185" s="70">
        <v>4135.7223463597402</v>
      </c>
      <c r="D1185" s="70">
        <v>525.76499999999999</v>
      </c>
    </row>
    <row r="1186" spans="1:4" x14ac:dyDescent="0.25">
      <c r="A1186" s="60">
        <v>43950</v>
      </c>
      <c r="B1186" s="71">
        <v>32720.16</v>
      </c>
      <c r="C1186" s="71">
        <v>4126.5172729757096</v>
      </c>
      <c r="D1186" s="71">
        <v>535.86599999999999</v>
      </c>
    </row>
    <row r="1187" spans="1:4" x14ac:dyDescent="0.25">
      <c r="A1187" s="63">
        <v>43951</v>
      </c>
      <c r="B1187" s="70">
        <v>33717.620000000003</v>
      </c>
      <c r="C1187" s="70">
        <v>4117.8921986271598</v>
      </c>
      <c r="D1187" s="70">
        <v>526.14991614557903</v>
      </c>
    </row>
    <row r="1188" spans="1:4" x14ac:dyDescent="0.25">
      <c r="A1188" s="60">
        <v>43956</v>
      </c>
      <c r="B1188" s="71">
        <v>31453.51</v>
      </c>
      <c r="C1188" s="71">
        <v>4135.2336553763998</v>
      </c>
      <c r="D1188" s="71">
        <v>516.61</v>
      </c>
    </row>
    <row r="1189" spans="1:4" x14ac:dyDescent="0.25">
      <c r="A1189" s="63">
        <v>43957</v>
      </c>
      <c r="B1189" s="70">
        <v>31685.75</v>
      </c>
      <c r="C1189" s="70">
        <v>4136.1223013487197</v>
      </c>
      <c r="D1189" s="70">
        <v>518.10326309112895</v>
      </c>
    </row>
    <row r="1190" spans="1:4" x14ac:dyDescent="0.25">
      <c r="A1190" s="60">
        <v>43959</v>
      </c>
      <c r="B1190" s="71">
        <v>31642.7</v>
      </c>
      <c r="C1190" s="71">
        <v>4146.9223720803102</v>
      </c>
      <c r="D1190" s="71">
        <v>519.600842464675</v>
      </c>
    </row>
    <row r="1191" spans="1:4" x14ac:dyDescent="0.25">
      <c r="A1191" s="63">
        <v>43962</v>
      </c>
      <c r="B1191" s="70">
        <v>31561.22</v>
      </c>
      <c r="C1191" s="70">
        <v>4154.3739450544199</v>
      </c>
      <c r="D1191" s="70">
        <v>521.10275059686796</v>
      </c>
    </row>
    <row r="1192" spans="1:4" x14ac:dyDescent="0.25">
      <c r="A1192" s="60">
        <v>43964</v>
      </c>
      <c r="B1192" s="71">
        <v>32008.61</v>
      </c>
      <c r="C1192" s="71">
        <v>4140.0308646936801</v>
      </c>
      <c r="D1192" s="71">
        <v>522.60900000000004</v>
      </c>
    </row>
    <row r="1193" spans="1:4" x14ac:dyDescent="0.25">
      <c r="A1193" s="63">
        <v>43965</v>
      </c>
      <c r="B1193" s="70">
        <v>31122.89</v>
      </c>
      <c r="C1193" s="70">
        <v>4203.8404038130802</v>
      </c>
      <c r="D1193" s="70">
        <v>510.30399999999997</v>
      </c>
    </row>
    <row r="1194" spans="1:4" x14ac:dyDescent="0.25">
      <c r="A1194" s="60">
        <v>43966</v>
      </c>
      <c r="B1194" s="71">
        <v>31097.73</v>
      </c>
      <c r="C1194" s="71">
        <v>4230.6251708007103</v>
      </c>
      <c r="D1194" s="71">
        <v>508.56900000000002</v>
      </c>
    </row>
    <row r="1195" spans="1:4" x14ac:dyDescent="0.25">
      <c r="A1195" s="63">
        <v>43969</v>
      </c>
      <c r="B1195" s="70">
        <v>30028.98</v>
      </c>
      <c r="C1195" s="70">
        <v>4222.4875014066001</v>
      </c>
      <c r="D1195" s="70">
        <v>505.50592164807301</v>
      </c>
    </row>
    <row r="1196" spans="1:4" x14ac:dyDescent="0.25">
      <c r="A1196" s="60">
        <v>43970</v>
      </c>
      <c r="B1196" s="71">
        <v>30196.17</v>
      </c>
      <c r="C1196" s="71">
        <v>4227.4200652659702</v>
      </c>
      <c r="D1196" s="71">
        <v>502.461292019898</v>
      </c>
    </row>
    <row r="1197" spans="1:4" x14ac:dyDescent="0.25">
      <c r="A1197" s="63">
        <v>43971</v>
      </c>
      <c r="B1197" s="70">
        <v>30818.61</v>
      </c>
      <c r="C1197" s="70">
        <v>4246.9352323693502</v>
      </c>
      <c r="D1197" s="70">
        <v>499.435</v>
      </c>
    </row>
    <row r="1198" spans="1:4" x14ac:dyDescent="0.25">
      <c r="A1198" s="60">
        <v>43972</v>
      </c>
      <c r="B1198" s="71">
        <v>30932.9</v>
      </c>
      <c r="C1198" s="71">
        <v>4194.4736122944396</v>
      </c>
      <c r="D1198" s="71">
        <v>502.13200000000001</v>
      </c>
    </row>
    <row r="1199" spans="1:4" x14ac:dyDescent="0.25">
      <c r="A1199" s="63">
        <v>43973</v>
      </c>
      <c r="B1199" s="70">
        <v>30672.59</v>
      </c>
      <c r="C1199" s="70">
        <v>4235.40534023502</v>
      </c>
      <c r="D1199" s="70">
        <v>500.29363476262603</v>
      </c>
    </row>
    <row r="1200" spans="1:4" x14ac:dyDescent="0.25">
      <c r="A1200" s="60">
        <v>43977</v>
      </c>
      <c r="B1200" s="71">
        <v>30609.3</v>
      </c>
      <c r="C1200" s="71">
        <v>4173.44318163551</v>
      </c>
      <c r="D1200" s="71">
        <v>498.46199999999999</v>
      </c>
    </row>
    <row r="1201" spans="1:4" x14ac:dyDescent="0.25">
      <c r="A1201" s="63">
        <v>43978</v>
      </c>
      <c r="B1201" s="70">
        <v>31605.22</v>
      </c>
      <c r="C1201" s="70">
        <v>4135.2031121899499</v>
      </c>
      <c r="D1201" s="70">
        <v>513.45600000000002</v>
      </c>
    </row>
    <row r="1202" spans="1:4" x14ac:dyDescent="0.25">
      <c r="A1202" s="60">
        <v>43979</v>
      </c>
      <c r="B1202" s="71">
        <v>32200.59</v>
      </c>
      <c r="C1202" s="71">
        <v>4176.3460703779301</v>
      </c>
      <c r="D1202" s="71">
        <v>521.27300000000002</v>
      </c>
    </row>
    <row r="1203" spans="1:4" x14ac:dyDescent="0.25">
      <c r="A1203" s="63">
        <v>43980</v>
      </c>
      <c r="B1203" s="70">
        <v>32424.1</v>
      </c>
      <c r="C1203" s="70">
        <v>4200.7407526484203</v>
      </c>
      <c r="D1203" s="70">
        <v>528.47</v>
      </c>
    </row>
    <row r="1204" spans="1:4" x14ac:dyDescent="0.25">
      <c r="A1204" s="60">
        <v>43983</v>
      </c>
      <c r="B1204" s="71">
        <v>33303.519999999997</v>
      </c>
      <c r="C1204" s="71">
        <v>4204.6621762824097</v>
      </c>
      <c r="D1204" s="71">
        <v>530.87176294938604</v>
      </c>
    </row>
    <row r="1205" spans="1:4" x14ac:dyDescent="0.25">
      <c r="A1205" s="63">
        <v>43984</v>
      </c>
      <c r="B1205" s="70">
        <v>33825.53</v>
      </c>
      <c r="C1205" s="70">
        <v>4207.9949201858299</v>
      </c>
      <c r="D1205" s="70">
        <v>533.28444130601395</v>
      </c>
    </row>
    <row r="1206" spans="1:4" x14ac:dyDescent="0.25">
      <c r="A1206" s="60">
        <v>43985</v>
      </c>
      <c r="B1206" s="71">
        <v>34109.54</v>
      </c>
      <c r="C1206" s="71">
        <v>4130.3261690806503</v>
      </c>
      <c r="D1206" s="71">
        <v>535.70808467765801</v>
      </c>
    </row>
    <row r="1207" spans="1:4" x14ac:dyDescent="0.25">
      <c r="A1207" s="63">
        <v>43987</v>
      </c>
      <c r="B1207" s="70">
        <v>34287.24</v>
      </c>
      <c r="C1207" s="70">
        <v>4091.2434291960699</v>
      </c>
      <c r="D1207" s="70">
        <v>538.14274289754803</v>
      </c>
    </row>
    <row r="1208" spans="1:4" x14ac:dyDescent="0.25">
      <c r="A1208" s="60">
        <v>43990</v>
      </c>
      <c r="B1208" s="71">
        <v>34370.58</v>
      </c>
      <c r="C1208" s="71">
        <v>4100.00160753613</v>
      </c>
      <c r="D1208" s="71">
        <v>540.58846602539302</v>
      </c>
    </row>
    <row r="1209" spans="1:4" x14ac:dyDescent="0.25">
      <c r="A1209" s="63">
        <v>43992</v>
      </c>
      <c r="B1209" s="70">
        <v>34247.050000000003</v>
      </c>
      <c r="C1209" s="70">
        <v>4190.25608050541</v>
      </c>
      <c r="D1209" s="70">
        <v>543.04530434841104</v>
      </c>
    </row>
    <row r="1210" spans="1:4" x14ac:dyDescent="0.25">
      <c r="A1210" s="60">
        <v>43993</v>
      </c>
      <c r="B1210" s="71">
        <v>33538.370000000003</v>
      </c>
      <c r="C1210" s="71">
        <v>4258.3172311797698</v>
      </c>
      <c r="D1210" s="71">
        <v>545.51330838236197</v>
      </c>
    </row>
    <row r="1211" spans="1:4" x14ac:dyDescent="0.25">
      <c r="A1211" s="63">
        <v>43997</v>
      </c>
      <c r="B1211" s="70">
        <v>33228.800000000003</v>
      </c>
      <c r="C1211" s="70">
        <v>4177.8401144565696</v>
      </c>
      <c r="D1211" s="70">
        <v>547.99252887258797</v>
      </c>
    </row>
    <row r="1212" spans="1:4" x14ac:dyDescent="0.25">
      <c r="A1212" s="60">
        <v>43998</v>
      </c>
      <c r="B1212" s="71">
        <v>33605.22</v>
      </c>
      <c r="C1212" s="71">
        <v>4214.7784011445701</v>
      </c>
      <c r="D1212" s="71">
        <v>550.48301679505505</v>
      </c>
    </row>
    <row r="1213" spans="1:4" x14ac:dyDescent="0.25">
      <c r="A1213" s="63">
        <v>43999</v>
      </c>
      <c r="B1213" s="70">
        <v>33507.919999999998</v>
      </c>
      <c r="C1213" s="70">
        <v>4224.40400598004</v>
      </c>
      <c r="D1213" s="70">
        <v>552.98482335740403</v>
      </c>
    </row>
    <row r="1214" spans="1:4" x14ac:dyDescent="0.25">
      <c r="A1214" s="60">
        <v>44000</v>
      </c>
      <c r="B1214" s="71">
        <v>34208.050000000003</v>
      </c>
      <c r="C1214" s="71">
        <v>4224.1869886025697</v>
      </c>
      <c r="D1214" s="71">
        <v>555.49800000000005</v>
      </c>
    </row>
    <row r="1215" spans="1:4" x14ac:dyDescent="0.25">
      <c r="A1215" s="63">
        <v>44001</v>
      </c>
      <c r="B1215" s="70">
        <v>34731.730000000003</v>
      </c>
      <c r="C1215" s="70">
        <v>4253.6135804652204</v>
      </c>
      <c r="D1215" s="70">
        <v>563.04700000000003</v>
      </c>
    </row>
    <row r="1216" spans="1:4" x14ac:dyDescent="0.25">
      <c r="A1216" s="60">
        <v>44004</v>
      </c>
      <c r="B1216" s="71">
        <v>34911.32</v>
      </c>
      <c r="C1216" s="71">
        <v>4288.5739546996301</v>
      </c>
      <c r="D1216" s="71">
        <v>573.20000000000005</v>
      </c>
    </row>
    <row r="1217" spans="1:4" x14ac:dyDescent="0.25">
      <c r="A1217" s="63">
        <v>44005</v>
      </c>
      <c r="B1217" s="70">
        <v>35430.43</v>
      </c>
      <c r="C1217" s="70">
        <v>4297.7725979391398</v>
      </c>
      <c r="D1217" s="70">
        <v>584.67999999999995</v>
      </c>
    </row>
    <row r="1218" spans="1:4" x14ac:dyDescent="0.25">
      <c r="A1218" s="60">
        <v>44006</v>
      </c>
      <c r="B1218" s="71">
        <v>34868.980000000003</v>
      </c>
      <c r="C1218" s="71">
        <v>4296.0435320783799</v>
      </c>
      <c r="D1218" s="71">
        <v>572.33600000000001</v>
      </c>
    </row>
    <row r="1219" spans="1:4" x14ac:dyDescent="0.25">
      <c r="A1219" s="63">
        <v>44007</v>
      </c>
      <c r="B1219" s="70">
        <v>34842.1</v>
      </c>
      <c r="C1219" s="70">
        <v>4266.9760637870304</v>
      </c>
      <c r="D1219" s="70">
        <v>573.34100000000001</v>
      </c>
    </row>
    <row r="1220" spans="1:4" x14ac:dyDescent="0.25">
      <c r="A1220" s="60">
        <v>44008</v>
      </c>
      <c r="B1220" s="71">
        <v>35171.269999999997</v>
      </c>
      <c r="C1220" s="71">
        <v>4247.28567524555</v>
      </c>
      <c r="D1220" s="71">
        <v>576.66499999999996</v>
      </c>
    </row>
    <row r="1221" spans="1:4" x14ac:dyDescent="0.25">
      <c r="A1221" s="63">
        <v>44011</v>
      </c>
      <c r="B1221" s="70">
        <v>34961.519999999997</v>
      </c>
      <c r="C1221" s="70">
        <v>4300.6587683058196</v>
      </c>
      <c r="D1221" s="70">
        <v>567.06700000000001</v>
      </c>
    </row>
    <row r="1222" spans="1:4" x14ac:dyDescent="0.25">
      <c r="A1222" s="60">
        <v>44012</v>
      </c>
      <c r="B1222" s="71">
        <v>34915.800000000003</v>
      </c>
      <c r="C1222" s="71">
        <v>4294.8343434018698</v>
      </c>
      <c r="D1222" s="71">
        <v>565.37599999999998</v>
      </c>
    </row>
    <row r="1223" spans="1:4" x14ac:dyDescent="0.25">
      <c r="A1223" s="63">
        <v>44013</v>
      </c>
      <c r="B1223" s="70">
        <v>35414.449999999997</v>
      </c>
      <c r="C1223" s="70">
        <v>4299.4376838619501</v>
      </c>
      <c r="D1223" s="70">
        <v>572.03460505664498</v>
      </c>
    </row>
    <row r="1224" spans="1:4" x14ac:dyDescent="0.25">
      <c r="A1224" s="60">
        <v>44014</v>
      </c>
      <c r="B1224" s="71">
        <v>35843.699999999997</v>
      </c>
      <c r="C1224" s="71">
        <v>4273.4004211744696</v>
      </c>
      <c r="D1224" s="71">
        <v>578.77163052961703</v>
      </c>
    </row>
    <row r="1225" spans="1:4" x14ac:dyDescent="0.25">
      <c r="A1225" s="63">
        <v>44019</v>
      </c>
      <c r="B1225" s="70">
        <v>36674.519999999997</v>
      </c>
      <c r="C1225" s="70">
        <v>4306.0877393219398</v>
      </c>
      <c r="D1225" s="70">
        <v>585.58799999999997</v>
      </c>
    </row>
    <row r="1226" spans="1:4" x14ac:dyDescent="0.25">
      <c r="A1226" s="60">
        <v>44020</v>
      </c>
      <c r="B1226" s="71">
        <v>36329.01</v>
      </c>
      <c r="C1226" s="71">
        <v>4361.2902084974403</v>
      </c>
      <c r="D1226" s="71">
        <v>599.851</v>
      </c>
    </row>
    <row r="1227" spans="1:4" x14ac:dyDescent="0.25">
      <c r="A1227" s="63">
        <v>44021</v>
      </c>
      <c r="B1227" s="70">
        <v>36737.69</v>
      </c>
      <c r="C1227" s="70">
        <v>4378.2635394730496</v>
      </c>
      <c r="D1227" s="70">
        <v>601.42094554895596</v>
      </c>
    </row>
    <row r="1228" spans="1:4" x14ac:dyDescent="0.25">
      <c r="A1228" s="60">
        <v>44022</v>
      </c>
      <c r="B1228" s="71">
        <v>36594.33</v>
      </c>
      <c r="C1228" s="71">
        <v>4358.6226630443498</v>
      </c>
      <c r="D1228" s="71">
        <v>602.995</v>
      </c>
    </row>
    <row r="1229" spans="1:4" x14ac:dyDescent="0.25">
      <c r="A1229" s="63">
        <v>44025</v>
      </c>
      <c r="B1229" s="70">
        <v>36693.69</v>
      </c>
      <c r="C1229" s="70">
        <v>4368.1370263796698</v>
      </c>
      <c r="D1229" s="70">
        <v>582.75900000000001</v>
      </c>
    </row>
    <row r="1230" spans="1:4" x14ac:dyDescent="0.25">
      <c r="A1230" s="60">
        <v>44026</v>
      </c>
      <c r="B1230" s="71">
        <v>36033.06</v>
      </c>
      <c r="C1230" s="71">
        <v>4368.4842541836097</v>
      </c>
      <c r="D1230" s="71">
        <v>570.14499999999998</v>
      </c>
    </row>
    <row r="1231" spans="1:4" x14ac:dyDescent="0.25">
      <c r="A1231" s="63">
        <v>44027</v>
      </c>
      <c r="B1231" s="70">
        <v>36051.81</v>
      </c>
      <c r="C1231" s="70">
        <v>4359.1097464915501</v>
      </c>
      <c r="D1231" s="70">
        <v>569.51400000000001</v>
      </c>
    </row>
    <row r="1232" spans="1:4" x14ac:dyDescent="0.25">
      <c r="A1232" s="60">
        <v>44028</v>
      </c>
      <c r="B1232" s="71">
        <v>36471.68</v>
      </c>
      <c r="C1232" s="71">
        <v>4368.7948301638098</v>
      </c>
      <c r="D1232" s="71">
        <v>575.44899999999996</v>
      </c>
    </row>
    <row r="1233" spans="1:4" x14ac:dyDescent="0.25">
      <c r="A1233" s="63">
        <v>44029</v>
      </c>
      <c r="B1233" s="70">
        <v>37020.14</v>
      </c>
      <c r="C1233" s="70">
        <v>4354.3575481858998</v>
      </c>
      <c r="D1233" s="70">
        <v>586.803</v>
      </c>
    </row>
    <row r="1234" spans="1:4" x14ac:dyDescent="0.25">
      <c r="A1234" s="60">
        <v>44032</v>
      </c>
      <c r="B1234" s="71">
        <v>37418.99</v>
      </c>
      <c r="C1234" s="71">
        <v>4365.5048467214301</v>
      </c>
      <c r="D1234" s="71">
        <v>589.23599999999999</v>
      </c>
    </row>
    <row r="1235" spans="1:4" x14ac:dyDescent="0.25">
      <c r="A1235" s="63">
        <v>44033</v>
      </c>
      <c r="B1235" s="70">
        <v>37930.33</v>
      </c>
      <c r="C1235" s="70">
        <v>4414.1877923706297</v>
      </c>
      <c r="D1235" s="70">
        <v>599.66200000000003</v>
      </c>
    </row>
    <row r="1236" spans="1:4" x14ac:dyDescent="0.25">
      <c r="A1236" s="60">
        <v>44034</v>
      </c>
      <c r="B1236" s="71">
        <v>37871.519999999997</v>
      </c>
      <c r="C1236" s="71">
        <v>4441.7162055717199</v>
      </c>
      <c r="D1236" s="71">
        <v>599.80999999999995</v>
      </c>
    </row>
    <row r="1237" spans="1:4" x14ac:dyDescent="0.25">
      <c r="A1237" s="63">
        <v>44035</v>
      </c>
      <c r="B1237" s="70">
        <v>38140.47</v>
      </c>
      <c r="C1237" s="70">
        <v>4517.0447055797604</v>
      </c>
      <c r="D1237" s="70">
        <v>604.96799999999996</v>
      </c>
    </row>
    <row r="1238" spans="1:4" x14ac:dyDescent="0.25">
      <c r="A1238" s="60">
        <v>44036</v>
      </c>
      <c r="B1238" s="71">
        <v>38128.9</v>
      </c>
      <c r="C1238" s="71">
        <v>4573.1917629848704</v>
      </c>
      <c r="D1238" s="71">
        <v>599.38499999999999</v>
      </c>
    </row>
    <row r="1239" spans="1:4" x14ac:dyDescent="0.25">
      <c r="A1239" s="63">
        <v>44039</v>
      </c>
      <c r="B1239" s="70">
        <v>37934.730000000003</v>
      </c>
      <c r="C1239" s="70">
        <v>4656.7704599160897</v>
      </c>
      <c r="D1239" s="70">
        <v>590.54200000000003</v>
      </c>
    </row>
    <row r="1240" spans="1:4" x14ac:dyDescent="0.25">
      <c r="A1240" s="60">
        <v>44040</v>
      </c>
      <c r="B1240" s="71">
        <v>38492.949999999997</v>
      </c>
      <c r="C1240" s="71">
        <v>4670.2721558666999</v>
      </c>
      <c r="D1240" s="71">
        <v>594.39800000000002</v>
      </c>
    </row>
    <row r="1241" spans="1:4" x14ac:dyDescent="0.25">
      <c r="A1241" s="63">
        <v>44041</v>
      </c>
      <c r="B1241" s="70">
        <v>38071.129999999997</v>
      </c>
      <c r="C1241" s="70">
        <v>4696.0907936405902</v>
      </c>
      <c r="D1241" s="70">
        <v>595.44200000000001</v>
      </c>
    </row>
    <row r="1242" spans="1:4" x14ac:dyDescent="0.25">
      <c r="A1242" s="60">
        <v>44042</v>
      </c>
      <c r="B1242" s="71">
        <v>37736.07</v>
      </c>
      <c r="C1242" s="71">
        <v>4711.4263668075901</v>
      </c>
      <c r="D1242" s="71">
        <v>587.95100000000002</v>
      </c>
    </row>
    <row r="1243" spans="1:4" x14ac:dyDescent="0.25">
      <c r="A1243" s="63">
        <v>44043</v>
      </c>
      <c r="B1243" s="70">
        <v>37606.89</v>
      </c>
      <c r="C1243" s="70">
        <v>4733.0252222418703</v>
      </c>
      <c r="D1243" s="70">
        <v>591.54100000000005</v>
      </c>
    </row>
    <row r="1244" spans="1:4" x14ac:dyDescent="0.25">
      <c r="A1244" s="60">
        <v>44047</v>
      </c>
      <c r="B1244" s="71">
        <v>37687.910000000003</v>
      </c>
      <c r="C1244" s="71">
        <v>4773.1596122622896</v>
      </c>
      <c r="D1244" s="71">
        <v>589.61612504773097</v>
      </c>
    </row>
    <row r="1245" spans="1:4" x14ac:dyDescent="0.25">
      <c r="A1245" s="63">
        <v>44048</v>
      </c>
      <c r="B1245" s="70">
        <v>37663.33</v>
      </c>
      <c r="C1245" s="70">
        <v>4928.8022248300003</v>
      </c>
      <c r="D1245" s="70">
        <v>587.69751364030799</v>
      </c>
    </row>
    <row r="1246" spans="1:4" x14ac:dyDescent="0.25">
      <c r="A1246" s="60">
        <v>44049</v>
      </c>
      <c r="B1246" s="71">
        <v>38025.449999999997</v>
      </c>
      <c r="C1246" s="71">
        <v>4979.2106997604797</v>
      </c>
      <c r="D1246" s="71">
        <v>585.78514539615105</v>
      </c>
    </row>
    <row r="1247" spans="1:4" x14ac:dyDescent="0.25">
      <c r="A1247" s="63">
        <v>44050</v>
      </c>
      <c r="B1247" s="70">
        <v>38040.57</v>
      </c>
      <c r="C1247" s="70">
        <v>4900.0845564004103</v>
      </c>
      <c r="D1247" s="70">
        <v>583.87900000000002</v>
      </c>
    </row>
    <row r="1248" spans="1:4" x14ac:dyDescent="0.25">
      <c r="A1248" s="60">
        <v>44053</v>
      </c>
      <c r="B1248" s="71">
        <v>38182.080000000002</v>
      </c>
      <c r="C1248" s="71">
        <v>4923.8442618997897</v>
      </c>
      <c r="D1248" s="71">
        <v>605.27700000000004</v>
      </c>
    </row>
    <row r="1249" spans="1:4" x14ac:dyDescent="0.25">
      <c r="A1249" s="63">
        <v>44055</v>
      </c>
      <c r="B1249" s="70">
        <v>38369.629999999997</v>
      </c>
      <c r="C1249" s="70">
        <v>4643.2247174755303</v>
      </c>
      <c r="D1249" s="70">
        <v>612.90691001244204</v>
      </c>
    </row>
    <row r="1250" spans="1:4" x14ac:dyDescent="0.25">
      <c r="A1250" s="60">
        <v>44056</v>
      </c>
      <c r="B1250" s="71">
        <v>38310.49</v>
      </c>
      <c r="C1250" s="71">
        <v>4677.7079749867398</v>
      </c>
      <c r="D1250" s="71">
        <v>620.63300000000004</v>
      </c>
    </row>
    <row r="1251" spans="1:4" x14ac:dyDescent="0.25">
      <c r="A1251" s="63">
        <v>44057</v>
      </c>
      <c r="B1251" s="70">
        <v>37877.339999999997</v>
      </c>
      <c r="C1251" s="70">
        <v>4678.1291494526304</v>
      </c>
      <c r="D1251" s="70">
        <v>615.31799999999998</v>
      </c>
    </row>
    <row r="1252" spans="1:4" x14ac:dyDescent="0.25">
      <c r="A1252" s="60">
        <v>44060</v>
      </c>
      <c r="B1252" s="71">
        <v>38050.78</v>
      </c>
      <c r="C1252" s="71">
        <v>4742.0454289710196</v>
      </c>
      <c r="D1252" s="71">
        <v>620.11400000000003</v>
      </c>
    </row>
    <row r="1253" spans="1:4" x14ac:dyDescent="0.25">
      <c r="A1253" s="63">
        <v>44061</v>
      </c>
      <c r="B1253" s="70">
        <v>38528.32</v>
      </c>
      <c r="C1253" s="70">
        <v>4819.3659877505697</v>
      </c>
      <c r="D1253" s="70">
        <v>624.94399999999996</v>
      </c>
    </row>
    <row r="1254" spans="1:4" x14ac:dyDescent="0.25">
      <c r="A1254" s="60">
        <v>44062</v>
      </c>
      <c r="B1254" s="71">
        <v>38614.79</v>
      </c>
      <c r="C1254" s="71">
        <v>4766.2845017441796</v>
      </c>
      <c r="D1254" s="71">
        <v>628.42100000000005</v>
      </c>
    </row>
    <row r="1255" spans="1:4" x14ac:dyDescent="0.25">
      <c r="A1255" s="63">
        <v>44063</v>
      </c>
      <c r="B1255" s="70">
        <v>38220.39</v>
      </c>
      <c r="C1255" s="70">
        <v>4648.6488658832604</v>
      </c>
      <c r="D1255" s="70">
        <v>629.25599999999997</v>
      </c>
    </row>
    <row r="1256" spans="1:4" x14ac:dyDescent="0.25">
      <c r="A1256" s="60">
        <v>44064</v>
      </c>
      <c r="B1256" s="71">
        <v>38434.720000000001</v>
      </c>
      <c r="C1256" s="71">
        <v>4638.1825196521304</v>
      </c>
      <c r="D1256" s="71">
        <v>633.67200000000003</v>
      </c>
    </row>
    <row r="1257" spans="1:4" x14ac:dyDescent="0.25">
      <c r="A1257" s="63">
        <v>44067</v>
      </c>
      <c r="B1257" s="70">
        <v>38799.08</v>
      </c>
      <c r="C1257" s="70">
        <v>4635.4866815631704</v>
      </c>
      <c r="D1257" s="70">
        <v>634.05200000000002</v>
      </c>
    </row>
    <row r="1258" spans="1:4" x14ac:dyDescent="0.25">
      <c r="A1258" s="60">
        <v>44068</v>
      </c>
      <c r="B1258" s="71">
        <v>38843.879999999997</v>
      </c>
      <c r="C1258" s="71">
        <v>4561.5123699905198</v>
      </c>
      <c r="D1258" s="71">
        <v>635.33900000000006</v>
      </c>
    </row>
    <row r="1259" spans="1:4" x14ac:dyDescent="0.25">
      <c r="A1259" s="63">
        <v>44069</v>
      </c>
      <c r="B1259" s="70">
        <v>39073.919999999998</v>
      </c>
      <c r="C1259" s="70">
        <v>4613.4200331152397</v>
      </c>
      <c r="D1259" s="70">
        <v>637.928</v>
      </c>
    </row>
    <row r="1260" spans="1:4" x14ac:dyDescent="0.25">
      <c r="A1260" s="60">
        <v>44070</v>
      </c>
      <c r="B1260" s="71">
        <v>39113.47</v>
      </c>
      <c r="C1260" s="71">
        <v>4566.8976160239199</v>
      </c>
      <c r="D1260" s="71">
        <v>639.25400000000002</v>
      </c>
    </row>
    <row r="1261" spans="1:4" x14ac:dyDescent="0.25">
      <c r="A1261" s="63">
        <v>44071</v>
      </c>
      <c r="B1261" s="70">
        <v>39467.31</v>
      </c>
      <c r="C1261" s="70">
        <v>4606.2401337470101</v>
      </c>
      <c r="D1261" s="70">
        <v>646.26300000000003</v>
      </c>
    </row>
    <row r="1262" spans="1:4" x14ac:dyDescent="0.25">
      <c r="A1262" s="60">
        <v>44074</v>
      </c>
      <c r="B1262" s="71">
        <v>38628.29</v>
      </c>
      <c r="C1262" s="71">
        <v>4606.2401337470101</v>
      </c>
      <c r="D1262" s="71">
        <v>624.17600000000004</v>
      </c>
    </row>
    <row r="1263" spans="1:4" x14ac:dyDescent="0.25">
      <c r="A1263" s="63">
        <v>44075</v>
      </c>
      <c r="B1263" s="70">
        <v>38900.800000000003</v>
      </c>
      <c r="C1263" s="70">
        <v>4633.5180928191403</v>
      </c>
      <c r="D1263" s="70">
        <v>620.07054768877197</v>
      </c>
    </row>
    <row r="1264" spans="1:4" x14ac:dyDescent="0.25">
      <c r="A1264" s="60">
        <v>44077</v>
      </c>
      <c r="B1264" s="71">
        <v>38990.94</v>
      </c>
      <c r="C1264" s="71">
        <v>4582.5961708489403</v>
      </c>
      <c r="D1264" s="71">
        <v>615.99209856042796</v>
      </c>
    </row>
    <row r="1265" spans="1:4" x14ac:dyDescent="0.25">
      <c r="A1265" s="63">
        <v>44078</v>
      </c>
      <c r="B1265" s="70">
        <v>38357.18</v>
      </c>
      <c r="C1265" s="70">
        <v>4536.0187760219897</v>
      </c>
      <c r="D1265" s="70">
        <v>611.94047500435897</v>
      </c>
    </row>
    <row r="1266" spans="1:4" x14ac:dyDescent="0.25">
      <c r="A1266" s="60">
        <v>44081</v>
      </c>
      <c r="B1266" s="71">
        <v>38417.230000000003</v>
      </c>
      <c r="C1266" s="71">
        <v>4553.6987798800801</v>
      </c>
      <c r="D1266" s="71">
        <v>607.91550057817005</v>
      </c>
    </row>
    <row r="1267" spans="1:4" x14ac:dyDescent="0.25">
      <c r="A1267" s="63">
        <v>44083</v>
      </c>
      <c r="B1267" s="70">
        <v>38193.919999999998</v>
      </c>
      <c r="C1267" s="70">
        <v>4590.4612021155199</v>
      </c>
      <c r="D1267" s="70">
        <v>603.91700000000003</v>
      </c>
    </row>
    <row r="1268" spans="1:4" x14ac:dyDescent="0.25">
      <c r="A1268" s="60">
        <v>44084</v>
      </c>
      <c r="B1268" s="71">
        <v>38840.32</v>
      </c>
      <c r="C1268" s="71">
        <v>4649.0890092754798</v>
      </c>
      <c r="D1268" s="71">
        <v>613.05499999999995</v>
      </c>
    </row>
    <row r="1269" spans="1:4" x14ac:dyDescent="0.25">
      <c r="A1269" s="63">
        <v>44085</v>
      </c>
      <c r="B1269" s="70">
        <v>38854.550000000003</v>
      </c>
      <c r="C1269" s="70">
        <v>4597.8449370649596</v>
      </c>
      <c r="D1269" s="70">
        <v>613.17248874195195</v>
      </c>
    </row>
    <row r="1270" spans="1:4" x14ac:dyDescent="0.25">
      <c r="A1270" s="60">
        <v>44088</v>
      </c>
      <c r="B1270" s="71">
        <v>38756.629999999997</v>
      </c>
      <c r="C1270" s="71">
        <v>4621.82294597071</v>
      </c>
      <c r="D1270" s="71">
        <v>613.29</v>
      </c>
    </row>
    <row r="1271" spans="1:4" x14ac:dyDescent="0.25">
      <c r="A1271" s="63">
        <v>44089</v>
      </c>
      <c r="B1271" s="70">
        <v>39044.35</v>
      </c>
      <c r="C1271" s="70">
        <v>4612.8590030060896</v>
      </c>
      <c r="D1271" s="70">
        <v>619.63</v>
      </c>
    </row>
    <row r="1272" spans="1:4" x14ac:dyDescent="0.25">
      <c r="A1272" s="60">
        <v>44090</v>
      </c>
      <c r="B1272" s="71">
        <v>39302.85</v>
      </c>
      <c r="C1272" s="71">
        <v>4632.89051071423</v>
      </c>
      <c r="D1272" s="71">
        <v>621.923</v>
      </c>
    </row>
    <row r="1273" spans="1:4" x14ac:dyDescent="0.25">
      <c r="A1273" s="63">
        <v>44091</v>
      </c>
      <c r="B1273" s="70">
        <v>38979.85</v>
      </c>
      <c r="C1273" s="70">
        <v>4582.76849872201</v>
      </c>
      <c r="D1273" s="70">
        <v>617.47900000000004</v>
      </c>
    </row>
    <row r="1274" spans="1:4" x14ac:dyDescent="0.25">
      <c r="A1274" s="60">
        <v>44092</v>
      </c>
      <c r="B1274" s="71">
        <v>38845.82</v>
      </c>
      <c r="C1274" s="71">
        <v>4612.23752953848</v>
      </c>
      <c r="D1274" s="71">
        <v>618.851</v>
      </c>
    </row>
    <row r="1275" spans="1:4" x14ac:dyDescent="0.25">
      <c r="A1275" s="63">
        <v>44095</v>
      </c>
      <c r="B1275" s="70">
        <v>38034.14</v>
      </c>
      <c r="C1275" s="70">
        <v>4516.8849164884996</v>
      </c>
      <c r="D1275" s="70">
        <v>600.21299999999997</v>
      </c>
    </row>
    <row r="1276" spans="1:4" x14ac:dyDescent="0.25">
      <c r="A1276" s="60">
        <v>44096</v>
      </c>
      <c r="B1276" s="71">
        <v>37734.080000000002</v>
      </c>
      <c r="C1276" s="71">
        <v>4506.01861526838</v>
      </c>
      <c r="D1276" s="71">
        <v>593.84799999999996</v>
      </c>
    </row>
    <row r="1277" spans="1:4" x14ac:dyDescent="0.25">
      <c r="A1277" s="63">
        <v>44097</v>
      </c>
      <c r="B1277" s="70">
        <v>37668.42</v>
      </c>
      <c r="C1277" s="70">
        <v>4430.0262028389097</v>
      </c>
      <c r="D1277" s="70">
        <v>590.66099999999994</v>
      </c>
    </row>
    <row r="1278" spans="1:4" x14ac:dyDescent="0.25">
      <c r="A1278" s="60">
        <v>44098</v>
      </c>
      <c r="B1278" s="71">
        <v>36553.599999999999</v>
      </c>
      <c r="C1278" s="71">
        <v>4412.4195026283196</v>
      </c>
      <c r="D1278" s="71">
        <v>588.241042678084</v>
      </c>
    </row>
    <row r="1279" spans="1:4" x14ac:dyDescent="0.25">
      <c r="A1279" s="63">
        <v>44099</v>
      </c>
      <c r="B1279" s="70">
        <v>37388.660000000003</v>
      </c>
      <c r="C1279" s="70">
        <v>4408.2546980243396</v>
      </c>
      <c r="D1279" s="70">
        <v>585.83100000000002</v>
      </c>
    </row>
    <row r="1280" spans="1:4" x14ac:dyDescent="0.25">
      <c r="A1280" s="60">
        <v>44102</v>
      </c>
      <c r="B1280" s="71">
        <v>37981.629999999997</v>
      </c>
      <c r="C1280" s="71">
        <v>4423.4979986175204</v>
      </c>
      <c r="D1280" s="71">
        <v>599.59199999999998</v>
      </c>
    </row>
    <row r="1281" spans="1:4" x14ac:dyDescent="0.25">
      <c r="A1281" s="63">
        <v>44103</v>
      </c>
      <c r="B1281" s="70">
        <v>37973.22</v>
      </c>
      <c r="C1281" s="70">
        <v>4467.69945504525</v>
      </c>
      <c r="D1281" s="70">
        <v>594.19500000000005</v>
      </c>
    </row>
    <row r="1282" spans="1:4" x14ac:dyDescent="0.25">
      <c r="A1282" s="60">
        <v>44104</v>
      </c>
      <c r="B1282" s="71">
        <v>38067.93</v>
      </c>
      <c r="C1282" s="71">
        <v>4463.1324449017002</v>
      </c>
      <c r="D1282" s="71">
        <v>591.58799999999997</v>
      </c>
    </row>
    <row r="1283" spans="1:4" x14ac:dyDescent="0.25">
      <c r="A1283" s="63">
        <v>44105</v>
      </c>
      <c r="B1283" s="70">
        <v>38697.050000000003</v>
      </c>
      <c r="C1283" s="70">
        <v>4478.1860562316097</v>
      </c>
      <c r="D1283" s="70">
        <v>588.73795831979101</v>
      </c>
    </row>
    <row r="1284" spans="1:4" x14ac:dyDescent="0.25">
      <c r="A1284" s="60">
        <v>44110</v>
      </c>
      <c r="B1284" s="71">
        <v>39574.57</v>
      </c>
      <c r="C1284" s="71">
        <v>4518.6837494172696</v>
      </c>
      <c r="D1284" s="71">
        <v>585.90164703569906</v>
      </c>
    </row>
    <row r="1285" spans="1:4" x14ac:dyDescent="0.25">
      <c r="A1285" s="63">
        <v>44111</v>
      </c>
      <c r="B1285" s="70">
        <v>39878.949999999997</v>
      </c>
      <c r="C1285" s="70">
        <v>4443.4054045364701</v>
      </c>
      <c r="D1285" s="70">
        <v>583.07899999999995</v>
      </c>
    </row>
    <row r="1286" spans="1:4" x14ac:dyDescent="0.25">
      <c r="A1286" s="60">
        <v>44112</v>
      </c>
      <c r="B1286" s="71">
        <v>40182.67</v>
      </c>
      <c r="C1286" s="71">
        <v>4449.8451942707397</v>
      </c>
      <c r="D1286" s="71">
        <v>610.65599999999995</v>
      </c>
    </row>
    <row r="1287" spans="1:4" x14ac:dyDescent="0.25">
      <c r="A1287" s="63">
        <v>44113</v>
      </c>
      <c r="B1287" s="70">
        <v>40509.49</v>
      </c>
      <c r="C1287" s="70">
        <v>4512.9888919253499</v>
      </c>
      <c r="D1287" s="70">
        <v>612.95399999999995</v>
      </c>
    </row>
    <row r="1288" spans="1:4" x14ac:dyDescent="0.25">
      <c r="A1288" s="60">
        <v>44116</v>
      </c>
      <c r="B1288" s="71">
        <v>40593.800000000003</v>
      </c>
      <c r="C1288" s="71">
        <v>4541.4708955583801</v>
      </c>
      <c r="D1288" s="71">
        <v>611.19698177428904</v>
      </c>
    </row>
    <row r="1289" spans="1:4" x14ac:dyDescent="0.25">
      <c r="A1289" s="63">
        <v>44117</v>
      </c>
      <c r="B1289" s="70">
        <v>40625.51</v>
      </c>
      <c r="C1289" s="70">
        <v>4464.1088623466803</v>
      </c>
      <c r="D1289" s="70">
        <v>609.44500000000005</v>
      </c>
    </row>
    <row r="1290" spans="1:4" x14ac:dyDescent="0.25">
      <c r="A1290" s="60">
        <v>44118</v>
      </c>
      <c r="B1290" s="71">
        <v>40794.74</v>
      </c>
      <c r="C1290" s="71">
        <v>4499.7125725400701</v>
      </c>
      <c r="D1290" s="71">
        <v>609.59100000000001</v>
      </c>
    </row>
    <row r="1291" spans="1:4" x14ac:dyDescent="0.25">
      <c r="A1291" s="63">
        <v>44119</v>
      </c>
      <c r="B1291" s="70">
        <v>39728.410000000003</v>
      </c>
      <c r="C1291" s="70">
        <v>4466.6018293761199</v>
      </c>
      <c r="D1291" s="70">
        <v>595.149</v>
      </c>
    </row>
    <row r="1292" spans="1:4" x14ac:dyDescent="0.25">
      <c r="A1292" s="60">
        <v>44120</v>
      </c>
      <c r="B1292" s="71">
        <v>39982.980000000003</v>
      </c>
      <c r="C1292" s="71">
        <v>4497.7700258813302</v>
      </c>
      <c r="D1292" s="71">
        <v>602.36599999999999</v>
      </c>
    </row>
    <row r="1293" spans="1:4" x14ac:dyDescent="0.25">
      <c r="A1293" s="63">
        <v>44123</v>
      </c>
      <c r="B1293" s="70">
        <v>40431.599999999999</v>
      </c>
      <c r="C1293" s="70">
        <v>4494.0755863488002</v>
      </c>
      <c r="D1293" s="70">
        <v>612.35599999999999</v>
      </c>
    </row>
    <row r="1294" spans="1:4" x14ac:dyDescent="0.25">
      <c r="A1294" s="60">
        <v>44124</v>
      </c>
      <c r="B1294" s="71">
        <v>40544.370000000003</v>
      </c>
      <c r="C1294" s="71">
        <v>4484.3888951404197</v>
      </c>
      <c r="D1294" s="71">
        <v>612.36400000000003</v>
      </c>
    </row>
    <row r="1295" spans="1:4" x14ac:dyDescent="0.25">
      <c r="A1295" s="63">
        <v>44125</v>
      </c>
      <c r="B1295" s="70">
        <v>40707.31</v>
      </c>
      <c r="C1295" s="70">
        <v>4552.2368865240196</v>
      </c>
      <c r="D1295" s="70">
        <v>618.00599999999997</v>
      </c>
    </row>
    <row r="1296" spans="1:4" x14ac:dyDescent="0.25">
      <c r="A1296" s="60">
        <v>44126</v>
      </c>
      <c r="B1296" s="71">
        <v>40558.49</v>
      </c>
      <c r="C1296" s="71">
        <v>4502.1775684408503</v>
      </c>
      <c r="D1296" s="71">
        <v>618.84</v>
      </c>
    </row>
    <row r="1297" spans="1:4" x14ac:dyDescent="0.25">
      <c r="A1297" s="63">
        <v>44127</v>
      </c>
      <c r="B1297" s="70">
        <v>40685.5</v>
      </c>
      <c r="C1297" s="70">
        <v>4519.46661951227</v>
      </c>
      <c r="D1297" s="70">
        <v>622.37300000000005</v>
      </c>
    </row>
    <row r="1298" spans="1:4" x14ac:dyDescent="0.25">
      <c r="A1298" s="60">
        <v>44130</v>
      </c>
      <c r="B1298" s="71">
        <v>40145.5</v>
      </c>
      <c r="C1298" s="71">
        <v>4514.5372707251599</v>
      </c>
      <c r="D1298" s="71">
        <v>612.48199999999997</v>
      </c>
    </row>
    <row r="1299" spans="1:4" x14ac:dyDescent="0.25">
      <c r="A1299" s="63">
        <v>44131</v>
      </c>
      <c r="B1299" s="70">
        <v>40522.1</v>
      </c>
      <c r="C1299" s="70">
        <v>4517.3488514154396</v>
      </c>
      <c r="D1299" s="70">
        <v>616.20699999999999</v>
      </c>
    </row>
    <row r="1300" spans="1:4" x14ac:dyDescent="0.25">
      <c r="A1300" s="60">
        <v>44132</v>
      </c>
      <c r="B1300" s="71">
        <v>39922.46</v>
      </c>
      <c r="C1300" s="71">
        <v>4461.6734451106804</v>
      </c>
      <c r="D1300" s="71">
        <v>608.19200000000001</v>
      </c>
    </row>
    <row r="1301" spans="1:4" x14ac:dyDescent="0.25">
      <c r="A1301" s="63">
        <v>44133</v>
      </c>
      <c r="B1301" s="70">
        <v>39749.85</v>
      </c>
      <c r="C1301" s="70">
        <v>4473.36248332181</v>
      </c>
      <c r="D1301" s="70">
        <v>604.34199999999998</v>
      </c>
    </row>
    <row r="1302" spans="1:4" x14ac:dyDescent="0.25">
      <c r="A1302" s="60">
        <v>44134</v>
      </c>
      <c r="B1302" s="71">
        <v>39614.07</v>
      </c>
      <c r="C1302" s="71">
        <v>4512.7856993585901</v>
      </c>
      <c r="D1302" s="71">
        <v>604.92499999999995</v>
      </c>
    </row>
    <row r="1303" spans="1:4" x14ac:dyDescent="0.25">
      <c r="A1303" s="63">
        <v>44137</v>
      </c>
      <c r="B1303" s="70">
        <v>39757.58</v>
      </c>
      <c r="C1303" s="70">
        <v>4527.2593116530297</v>
      </c>
      <c r="D1303" s="70">
        <v>615.898173449713</v>
      </c>
    </row>
    <row r="1304" spans="1:4" x14ac:dyDescent="0.25">
      <c r="A1304" s="60">
        <v>44138</v>
      </c>
      <c r="B1304" s="71">
        <v>40261.129999999997</v>
      </c>
      <c r="C1304" s="71">
        <v>4581.3066053659604</v>
      </c>
      <c r="D1304" s="71">
        <v>627.07039725369702</v>
      </c>
    </row>
    <row r="1305" spans="1:4" x14ac:dyDescent="0.25">
      <c r="A1305" s="63">
        <v>44140</v>
      </c>
      <c r="B1305" s="70">
        <v>41340.160000000003</v>
      </c>
      <c r="C1305" s="70">
        <v>4609.4394521516897</v>
      </c>
      <c r="D1305" s="70">
        <v>638.44528213074</v>
      </c>
    </row>
    <row r="1306" spans="1:4" x14ac:dyDescent="0.25">
      <c r="A1306" s="60">
        <v>44141</v>
      </c>
      <c r="B1306" s="71">
        <v>41893.06</v>
      </c>
      <c r="C1306" s="71">
        <v>4615.5892423682199</v>
      </c>
      <c r="D1306" s="71">
        <v>650.02650429707705</v>
      </c>
    </row>
    <row r="1307" spans="1:4" x14ac:dyDescent="0.25">
      <c r="A1307" s="63">
        <v>44144</v>
      </c>
      <c r="B1307" s="70">
        <v>42597.43</v>
      </c>
      <c r="C1307" s="70">
        <v>4446.2555660938497</v>
      </c>
      <c r="D1307" s="70">
        <v>661.81780665449696</v>
      </c>
    </row>
    <row r="1308" spans="1:4" x14ac:dyDescent="0.25">
      <c r="A1308" s="60">
        <v>44146</v>
      </c>
      <c r="B1308" s="71">
        <v>43593.67</v>
      </c>
      <c r="C1308" s="71">
        <v>4456.2824119472098</v>
      </c>
      <c r="D1308" s="71">
        <v>673.82299999999998</v>
      </c>
    </row>
    <row r="1309" spans="1:4" x14ac:dyDescent="0.25">
      <c r="A1309" s="63">
        <v>44147</v>
      </c>
      <c r="B1309" s="70">
        <v>43357.19</v>
      </c>
      <c r="C1309" s="70">
        <v>4497.0238076100804</v>
      </c>
      <c r="D1309" s="70">
        <v>674.22388075104504</v>
      </c>
    </row>
    <row r="1310" spans="1:4" x14ac:dyDescent="0.25">
      <c r="A1310" s="60">
        <v>44148</v>
      </c>
      <c r="B1310" s="71">
        <v>43443</v>
      </c>
      <c r="C1310" s="71">
        <v>4531.1444049704996</v>
      </c>
      <c r="D1310" s="71">
        <v>674.625</v>
      </c>
    </row>
    <row r="1311" spans="1:4" x14ac:dyDescent="0.25">
      <c r="A1311" s="63">
        <v>44152</v>
      </c>
      <c r="B1311" s="70">
        <v>43952.71</v>
      </c>
      <c r="C1311" s="70">
        <v>4520.2732811419901</v>
      </c>
      <c r="D1311" s="70">
        <v>683.33399999999995</v>
      </c>
    </row>
    <row r="1312" spans="1:4" x14ac:dyDescent="0.25">
      <c r="A1312" s="60">
        <v>44153</v>
      </c>
      <c r="B1312" s="71">
        <v>44180.05</v>
      </c>
      <c r="C1312" s="71">
        <v>4471.8838715900101</v>
      </c>
      <c r="D1312" s="71">
        <v>688.81500000000005</v>
      </c>
    </row>
    <row r="1313" spans="1:4" x14ac:dyDescent="0.25">
      <c r="A1313" s="63">
        <v>44154</v>
      </c>
      <c r="B1313" s="70">
        <v>43599.96</v>
      </c>
      <c r="C1313" s="70">
        <v>4426.14625363705</v>
      </c>
      <c r="D1313" s="70">
        <v>680.774</v>
      </c>
    </row>
    <row r="1314" spans="1:4" x14ac:dyDescent="0.25">
      <c r="A1314" s="60">
        <v>44155</v>
      </c>
      <c r="B1314" s="71">
        <v>43882.25</v>
      </c>
      <c r="C1314" s="71">
        <v>4469.5735206648797</v>
      </c>
      <c r="D1314" s="71">
        <v>683.56700000000001</v>
      </c>
    </row>
    <row r="1315" spans="1:4" x14ac:dyDescent="0.25">
      <c r="A1315" s="63">
        <v>44158</v>
      </c>
      <c r="B1315" s="70">
        <v>44077.15</v>
      </c>
      <c r="C1315" s="70">
        <v>4391.2704358030496</v>
      </c>
      <c r="D1315" s="70">
        <v>686.5</v>
      </c>
    </row>
    <row r="1316" spans="1:4" x14ac:dyDescent="0.25">
      <c r="A1316" s="60">
        <v>44159</v>
      </c>
      <c r="B1316" s="71">
        <v>44523.02</v>
      </c>
      <c r="C1316" s="71">
        <v>4284.5621875351699</v>
      </c>
      <c r="D1316" s="71">
        <v>693.90599999999995</v>
      </c>
    </row>
    <row r="1317" spans="1:4" x14ac:dyDescent="0.25">
      <c r="A1317" s="63">
        <v>44160</v>
      </c>
      <c r="B1317" s="70">
        <v>43828.1</v>
      </c>
      <c r="C1317" s="70">
        <v>4291.4372980532698</v>
      </c>
      <c r="D1317" s="70">
        <v>688.40499999999997</v>
      </c>
    </row>
    <row r="1318" spans="1:4" x14ac:dyDescent="0.25">
      <c r="A1318" s="60">
        <v>44161</v>
      </c>
      <c r="B1318" s="71">
        <v>44259.74</v>
      </c>
      <c r="C1318" s="71">
        <v>4289.51757840758</v>
      </c>
      <c r="D1318" s="71">
        <v>695.46699999999998</v>
      </c>
    </row>
    <row r="1319" spans="1:4" x14ac:dyDescent="0.25">
      <c r="A1319" s="63">
        <v>44162</v>
      </c>
      <c r="B1319" s="70">
        <v>44149.72</v>
      </c>
      <c r="C1319" s="70">
        <v>4232.9930715192804</v>
      </c>
      <c r="D1319" s="70">
        <v>692.61199999999997</v>
      </c>
    </row>
    <row r="1320" spans="1:4" x14ac:dyDescent="0.25">
      <c r="A1320" s="60">
        <v>44167</v>
      </c>
      <c r="B1320" s="71">
        <v>44618.04</v>
      </c>
      <c r="C1320" s="71">
        <v>4320.0546562283998</v>
      </c>
      <c r="D1320" s="71">
        <v>702.15899999999999</v>
      </c>
    </row>
    <row r="1321" spans="1:4" x14ac:dyDescent="0.25">
      <c r="A1321" s="63">
        <v>44168</v>
      </c>
      <c r="B1321" s="70">
        <v>44632.65</v>
      </c>
      <c r="C1321" s="70">
        <v>4350.4579870432599</v>
      </c>
      <c r="D1321" s="70">
        <v>709.96103172492303</v>
      </c>
    </row>
    <row r="1322" spans="1:4" x14ac:dyDescent="0.25">
      <c r="A1322" s="60">
        <v>44173</v>
      </c>
      <c r="B1322" s="71">
        <v>45608.51</v>
      </c>
      <c r="C1322" s="71">
        <v>4426.2783931068898</v>
      </c>
      <c r="D1322" s="71">
        <v>717.84975563642604</v>
      </c>
    </row>
    <row r="1323" spans="1:4" x14ac:dyDescent="0.25">
      <c r="A1323" s="63">
        <v>44175</v>
      </c>
      <c r="B1323" s="70">
        <v>45959.88</v>
      </c>
      <c r="C1323" s="70">
        <v>4373.4637580979597</v>
      </c>
      <c r="D1323" s="70">
        <v>725.82613501375204</v>
      </c>
    </row>
    <row r="1324" spans="1:4" x14ac:dyDescent="0.25">
      <c r="A1324" s="60">
        <v>44176</v>
      </c>
      <c r="B1324" s="71">
        <v>46099.01</v>
      </c>
      <c r="C1324" s="71">
        <v>4367.0326490587904</v>
      </c>
      <c r="D1324" s="71">
        <v>733.89114383960896</v>
      </c>
    </row>
    <row r="1325" spans="1:4" x14ac:dyDescent="0.25">
      <c r="A1325" s="63">
        <v>44179</v>
      </c>
      <c r="B1325" s="70">
        <v>46253.46</v>
      </c>
      <c r="C1325" s="70">
        <v>4337.15884064494</v>
      </c>
      <c r="D1325" s="70">
        <v>742.04576691910597</v>
      </c>
    </row>
    <row r="1326" spans="1:4" x14ac:dyDescent="0.25">
      <c r="A1326" s="60">
        <v>44180</v>
      </c>
      <c r="B1326" s="71">
        <v>46263.17</v>
      </c>
      <c r="C1326" s="71">
        <v>4374.4205636021698</v>
      </c>
      <c r="D1326" s="71">
        <v>750.29100000000005</v>
      </c>
    </row>
    <row r="1327" spans="1:4" x14ac:dyDescent="0.25">
      <c r="A1327" s="63">
        <v>44181</v>
      </c>
      <c r="B1327" s="70">
        <v>46666.46</v>
      </c>
      <c r="C1327" s="70">
        <v>4384.3702477213201</v>
      </c>
      <c r="D1327" s="70">
        <v>753.31799999999998</v>
      </c>
    </row>
    <row r="1328" spans="1:4" x14ac:dyDescent="0.25">
      <c r="A1328" s="60">
        <v>44182</v>
      </c>
      <c r="B1328" s="71">
        <v>46890.34</v>
      </c>
      <c r="C1328" s="71">
        <v>4469.6313919655304</v>
      </c>
      <c r="D1328" s="71">
        <v>750.87</v>
      </c>
    </row>
    <row r="1329" spans="1:4" x14ac:dyDescent="0.25">
      <c r="A1329" s="63">
        <v>44183</v>
      </c>
      <c r="B1329" s="70">
        <v>46960.69</v>
      </c>
      <c r="C1329" s="70">
        <v>4444.2323211214198</v>
      </c>
      <c r="D1329" s="70">
        <v>754.76400000000001</v>
      </c>
    </row>
    <row r="1330" spans="1:4" x14ac:dyDescent="0.25">
      <c r="A1330" s="60">
        <v>44186</v>
      </c>
      <c r="B1330" s="71">
        <v>45553.96</v>
      </c>
      <c r="C1330" s="71">
        <v>4470.3303486745899</v>
      </c>
      <c r="D1330" s="71">
        <v>717.952</v>
      </c>
    </row>
    <row r="1331" spans="1:4" x14ac:dyDescent="0.25">
      <c r="A1331" s="63">
        <v>44187</v>
      </c>
      <c r="B1331" s="70">
        <v>46006.69</v>
      </c>
      <c r="C1331" s="70">
        <v>4458.3953574356601</v>
      </c>
      <c r="D1331" s="70">
        <v>729.52499999999998</v>
      </c>
    </row>
    <row r="1332" spans="1:4" x14ac:dyDescent="0.25">
      <c r="A1332" s="60">
        <v>44188</v>
      </c>
      <c r="B1332" s="71">
        <v>46444.18</v>
      </c>
      <c r="C1332" s="71">
        <v>4448.2534119954298</v>
      </c>
      <c r="D1332" s="71">
        <v>740.08600000000001</v>
      </c>
    </row>
    <row r="1333" spans="1:4" x14ac:dyDescent="0.25">
      <c r="A1333" s="63">
        <v>44189</v>
      </c>
      <c r="B1333" s="70">
        <v>46973.54</v>
      </c>
      <c r="C1333" s="70">
        <v>4448.2534119954298</v>
      </c>
      <c r="D1333" s="70">
        <v>749.53800000000001</v>
      </c>
    </row>
    <row r="1334" spans="1:4" x14ac:dyDescent="0.25">
      <c r="A1334" s="60">
        <v>44193</v>
      </c>
      <c r="B1334" s="71">
        <v>47353.75</v>
      </c>
      <c r="C1334" s="71">
        <v>4448.2534119954298</v>
      </c>
      <c r="D1334" s="71">
        <v>758.149</v>
      </c>
    </row>
    <row r="1335" spans="1:4" x14ac:dyDescent="0.25">
      <c r="A1335" s="63">
        <v>44194</v>
      </c>
      <c r="B1335" s="70">
        <v>47613.08</v>
      </c>
      <c r="C1335" s="70">
        <v>4424.2966225665896</v>
      </c>
      <c r="D1335" s="70">
        <v>759.62400000000002</v>
      </c>
    </row>
    <row r="1336" spans="1:4" x14ac:dyDescent="0.25">
      <c r="A1336" s="60">
        <v>44195</v>
      </c>
      <c r="B1336" s="71">
        <v>47746.22</v>
      </c>
      <c r="C1336" s="71">
        <v>4440.5375600816596</v>
      </c>
      <c r="D1336" s="71">
        <v>759.45399999999995</v>
      </c>
    </row>
    <row r="1337" spans="1:4" x14ac:dyDescent="0.25">
      <c r="A1337" s="63">
        <v>44196</v>
      </c>
      <c r="B1337" s="70">
        <v>47751.33</v>
      </c>
      <c r="C1337" s="70">
        <v>4440.5375600816596</v>
      </c>
      <c r="D1337" s="70">
        <v>759.91899999999998</v>
      </c>
    </row>
    <row r="1338" spans="1:4" x14ac:dyDescent="0.25">
      <c r="A1338" s="60">
        <v>44197</v>
      </c>
      <c r="B1338" s="71">
        <v>47868.98</v>
      </c>
      <c r="C1338" s="71">
        <v>4440.5375600816596</v>
      </c>
      <c r="D1338" s="71">
        <v>764.53300000000002</v>
      </c>
    </row>
    <row r="1339" spans="1:4" x14ac:dyDescent="0.25">
      <c r="A1339" s="63">
        <v>44200</v>
      </c>
      <c r="B1339" s="70">
        <v>48176.800000000003</v>
      </c>
      <c r="C1339" s="70">
        <v>4567.2493449290296</v>
      </c>
      <c r="D1339" s="70">
        <v>772.67891105062301</v>
      </c>
    </row>
    <row r="1340" spans="1:4" x14ac:dyDescent="0.25">
      <c r="A1340" s="60">
        <v>44202</v>
      </c>
      <c r="B1340" s="71">
        <v>48174.06</v>
      </c>
      <c r="C1340" s="71">
        <v>4543.5156815149403</v>
      </c>
      <c r="D1340" s="71">
        <v>780.91161477971104</v>
      </c>
    </row>
    <row r="1341" spans="1:4" x14ac:dyDescent="0.25">
      <c r="A1341" s="63">
        <v>44203</v>
      </c>
      <c r="B1341" s="70">
        <v>48093.32</v>
      </c>
      <c r="C1341" s="70">
        <v>4534.7967270564404</v>
      </c>
      <c r="D1341" s="70">
        <v>789.23203594190295</v>
      </c>
    </row>
    <row r="1342" spans="1:4" x14ac:dyDescent="0.25">
      <c r="A1342" s="60">
        <v>44207</v>
      </c>
      <c r="B1342" s="71">
        <v>49269.32</v>
      </c>
      <c r="C1342" s="71">
        <v>4364.5248926969598</v>
      </c>
      <c r="D1342" s="71">
        <v>797.64110914487003</v>
      </c>
    </row>
    <row r="1343" spans="1:4" x14ac:dyDescent="0.25">
      <c r="A1343" s="63">
        <v>44208</v>
      </c>
      <c r="B1343" s="70">
        <v>49517.11</v>
      </c>
      <c r="C1343" s="70">
        <v>4336.9877988007802</v>
      </c>
      <c r="D1343" s="70">
        <v>806.13977895430196</v>
      </c>
    </row>
    <row r="1344" spans="1:4" x14ac:dyDescent="0.25">
      <c r="A1344" s="60">
        <v>44209</v>
      </c>
      <c r="B1344" s="71">
        <v>49492.32</v>
      </c>
      <c r="C1344" s="71">
        <v>4367.1844004694003</v>
      </c>
      <c r="D1344" s="71">
        <v>814.72900000000004</v>
      </c>
    </row>
    <row r="1345" spans="1:4" x14ac:dyDescent="0.25">
      <c r="A1345" s="63">
        <v>44210</v>
      </c>
      <c r="B1345" s="70">
        <v>49584.160000000003</v>
      </c>
      <c r="C1345" s="70">
        <v>4324.3094828556304</v>
      </c>
      <c r="D1345" s="70">
        <v>818.89099999999996</v>
      </c>
    </row>
    <row r="1346" spans="1:4" x14ac:dyDescent="0.25">
      <c r="A1346" s="60">
        <v>44211</v>
      </c>
      <c r="B1346" s="71">
        <v>49034.67</v>
      </c>
      <c r="C1346" s="71">
        <v>4324.0313791052504</v>
      </c>
      <c r="D1346" s="71">
        <v>811.21699999999998</v>
      </c>
    </row>
    <row r="1347" spans="1:4" x14ac:dyDescent="0.25">
      <c r="A1347" s="63">
        <v>44214</v>
      </c>
      <c r="B1347" s="70">
        <v>48564.27</v>
      </c>
      <c r="C1347" s="70">
        <v>4313.5888244088301</v>
      </c>
      <c r="D1347" s="70">
        <v>794.40800000000002</v>
      </c>
    </row>
    <row r="1348" spans="1:4" x14ac:dyDescent="0.25">
      <c r="A1348" s="60">
        <v>44215</v>
      </c>
      <c r="B1348" s="71">
        <v>49398.29</v>
      </c>
      <c r="C1348" s="71">
        <v>4315.3069590239002</v>
      </c>
      <c r="D1348" s="71">
        <v>808.54499999999996</v>
      </c>
    </row>
    <row r="1349" spans="1:4" x14ac:dyDescent="0.25">
      <c r="A1349" s="63">
        <v>44216</v>
      </c>
      <c r="B1349" s="70">
        <v>49792.12</v>
      </c>
      <c r="C1349" s="70">
        <v>4353.0580159789097</v>
      </c>
      <c r="D1349" s="70">
        <v>813.93600000000004</v>
      </c>
    </row>
    <row r="1350" spans="1:4" x14ac:dyDescent="0.25">
      <c r="A1350" s="60">
        <v>44217</v>
      </c>
      <c r="B1350" s="71">
        <v>49624.76</v>
      </c>
      <c r="C1350" s="71">
        <v>4368.8752069702796</v>
      </c>
      <c r="D1350" s="71">
        <v>803.73900000000003</v>
      </c>
    </row>
    <row r="1351" spans="1:4" x14ac:dyDescent="0.25">
      <c r="A1351" s="63">
        <v>44218</v>
      </c>
      <c r="B1351" s="70">
        <v>48878.54</v>
      </c>
      <c r="C1351" s="70">
        <v>4348.0357516035201</v>
      </c>
      <c r="D1351" s="70">
        <v>790.024</v>
      </c>
    </row>
    <row r="1352" spans="1:4" x14ac:dyDescent="0.25">
      <c r="A1352" s="60">
        <v>44221</v>
      </c>
      <c r="B1352" s="71">
        <v>48347.59</v>
      </c>
      <c r="C1352" s="71">
        <v>4357.8947706849704</v>
      </c>
      <c r="D1352" s="71">
        <v>785.55399999999997</v>
      </c>
    </row>
    <row r="1353" spans="1:4" x14ac:dyDescent="0.25">
      <c r="A1353" s="63">
        <v>44223</v>
      </c>
      <c r="B1353" s="70">
        <v>47409.93</v>
      </c>
      <c r="C1353" s="70">
        <v>4327.5821049078104</v>
      </c>
      <c r="D1353" s="70">
        <v>795.40514047355998</v>
      </c>
    </row>
    <row r="1354" spans="1:4" x14ac:dyDescent="0.25">
      <c r="A1354" s="60">
        <v>44224</v>
      </c>
      <c r="B1354" s="71">
        <v>46874.36</v>
      </c>
      <c r="C1354" s="71">
        <v>4346.4790136158299</v>
      </c>
      <c r="D1354" s="71">
        <v>805.37981792692096</v>
      </c>
    </row>
    <row r="1355" spans="1:4" x14ac:dyDescent="0.25">
      <c r="A1355" s="63">
        <v>44225</v>
      </c>
      <c r="B1355" s="70">
        <v>46285.77</v>
      </c>
      <c r="C1355" s="70">
        <v>4367.4046329191297</v>
      </c>
      <c r="D1355" s="70">
        <v>815.47958155993501</v>
      </c>
    </row>
    <row r="1356" spans="1:4" x14ac:dyDescent="0.25">
      <c r="A1356" s="60">
        <v>44229</v>
      </c>
      <c r="B1356" s="71">
        <v>49797.72</v>
      </c>
      <c r="C1356" s="71">
        <v>4300.52855787934</v>
      </c>
      <c r="D1356" s="71">
        <v>825.70600000000002</v>
      </c>
    </row>
    <row r="1357" spans="1:4" x14ac:dyDescent="0.25">
      <c r="A1357" s="63">
        <v>44230</v>
      </c>
      <c r="B1357" s="70">
        <v>50255.75</v>
      </c>
      <c r="C1357" s="70">
        <v>4297.7742054752698</v>
      </c>
      <c r="D1357" s="70">
        <v>884.45399999999995</v>
      </c>
    </row>
    <row r="1358" spans="1:4" x14ac:dyDescent="0.25">
      <c r="A1358" s="60">
        <v>44235</v>
      </c>
      <c r="B1358" s="71">
        <v>51348.77</v>
      </c>
      <c r="C1358" s="71">
        <v>4302.0145642773296</v>
      </c>
      <c r="D1358" s="71">
        <v>882.98170648865403</v>
      </c>
    </row>
    <row r="1359" spans="1:4" x14ac:dyDescent="0.25">
      <c r="A1359" s="63">
        <v>44236</v>
      </c>
      <c r="B1359" s="70">
        <v>51329.08</v>
      </c>
      <c r="C1359" s="70">
        <v>4309.8159371131896</v>
      </c>
      <c r="D1359" s="70">
        <v>881.51186380932904</v>
      </c>
    </row>
    <row r="1360" spans="1:4" x14ac:dyDescent="0.25">
      <c r="A1360" s="60">
        <v>44238</v>
      </c>
      <c r="B1360" s="71">
        <v>51531.519999999997</v>
      </c>
      <c r="C1360" s="71">
        <v>4301.6223254617698</v>
      </c>
      <c r="D1360" s="71">
        <v>880.04446788228199</v>
      </c>
    </row>
    <row r="1361" spans="1:4" x14ac:dyDescent="0.25">
      <c r="A1361" s="63">
        <v>44239</v>
      </c>
      <c r="B1361" s="70">
        <v>51544.3</v>
      </c>
      <c r="C1361" s="70">
        <v>4238.6676740559697</v>
      </c>
      <c r="D1361" s="70">
        <v>878.579514634563</v>
      </c>
    </row>
    <row r="1362" spans="1:4" x14ac:dyDescent="0.25">
      <c r="A1362" s="60">
        <v>44242</v>
      </c>
      <c r="B1362" s="71">
        <v>52154.13</v>
      </c>
      <c r="C1362" s="71">
        <v>4244.1156139984296</v>
      </c>
      <c r="D1362" s="71">
        <v>877.11699999999996</v>
      </c>
    </row>
    <row r="1363" spans="1:4" x14ac:dyDescent="0.25">
      <c r="A1363" s="63">
        <v>44243</v>
      </c>
      <c r="B1363" s="70">
        <v>52104.17</v>
      </c>
      <c r="C1363" s="70">
        <v>4203.61052614658</v>
      </c>
      <c r="D1363" s="70">
        <v>877.66700000000003</v>
      </c>
    </row>
    <row r="1364" spans="1:4" x14ac:dyDescent="0.25">
      <c r="A1364" s="60">
        <v>44244</v>
      </c>
      <c r="B1364" s="71">
        <v>51703.83</v>
      </c>
      <c r="C1364" s="71">
        <v>4167.8978250036198</v>
      </c>
      <c r="D1364" s="71">
        <v>880.69</v>
      </c>
    </row>
    <row r="1365" spans="1:4" x14ac:dyDescent="0.25">
      <c r="A1365" s="63">
        <v>44245</v>
      </c>
      <c r="B1365" s="70">
        <v>51324.69</v>
      </c>
      <c r="C1365" s="70">
        <v>4141.07640619223</v>
      </c>
      <c r="D1365" s="70">
        <v>888.70699999999999</v>
      </c>
    </row>
    <row r="1366" spans="1:4" x14ac:dyDescent="0.25">
      <c r="A1366" s="60">
        <v>44246</v>
      </c>
      <c r="B1366" s="71">
        <v>50889.760000000002</v>
      </c>
      <c r="C1366" s="71">
        <v>4171.6228077225996</v>
      </c>
      <c r="D1366" s="71">
        <v>871.96799999999996</v>
      </c>
    </row>
    <row r="1367" spans="1:4" x14ac:dyDescent="0.25">
      <c r="A1367" s="63">
        <v>44249</v>
      </c>
      <c r="B1367" s="70">
        <v>49744.32</v>
      </c>
      <c r="C1367" s="70">
        <v>4210.49528188146</v>
      </c>
      <c r="D1367" s="70">
        <v>852.81700000000001</v>
      </c>
    </row>
    <row r="1368" spans="1:4" x14ac:dyDescent="0.25">
      <c r="A1368" s="60">
        <v>44250</v>
      </c>
      <c r="B1368" s="71">
        <v>49751.41</v>
      </c>
      <c r="C1368" s="71">
        <v>4191.5552912051699</v>
      </c>
      <c r="D1368" s="71">
        <v>860.80799999999999</v>
      </c>
    </row>
    <row r="1369" spans="1:4" x14ac:dyDescent="0.25">
      <c r="A1369" s="63">
        <v>44251</v>
      </c>
      <c r="B1369" s="70">
        <v>50781.69</v>
      </c>
      <c r="C1369" s="70">
        <v>4160.5584580513396</v>
      </c>
      <c r="D1369" s="70">
        <v>873.74099999999999</v>
      </c>
    </row>
    <row r="1370" spans="1:4" x14ac:dyDescent="0.25">
      <c r="A1370" s="60">
        <v>44252</v>
      </c>
      <c r="B1370" s="71">
        <v>51039.31</v>
      </c>
      <c r="C1370" s="71">
        <v>4165.6402012635199</v>
      </c>
      <c r="D1370" s="71">
        <v>888.78099999999995</v>
      </c>
    </row>
    <row r="1371" spans="1:4" x14ac:dyDescent="0.25">
      <c r="A1371" s="63">
        <v>44253</v>
      </c>
      <c r="B1371" s="70">
        <v>49099.99</v>
      </c>
      <c r="C1371" s="70">
        <v>4140.5681032681196</v>
      </c>
      <c r="D1371" s="70">
        <v>861.13099999999997</v>
      </c>
    </row>
    <row r="1372" spans="1:4" x14ac:dyDescent="0.25">
      <c r="A1372" s="60">
        <v>44257</v>
      </c>
      <c r="B1372" s="71">
        <v>50296.89</v>
      </c>
      <c r="C1372" s="71">
        <v>4061.9589435272601</v>
      </c>
      <c r="D1372" s="71">
        <v>838.83100000000002</v>
      </c>
    </row>
    <row r="1373" spans="1:4" x14ac:dyDescent="0.25">
      <c r="A1373" s="63">
        <v>44258</v>
      </c>
      <c r="B1373" s="70">
        <v>51444.65</v>
      </c>
      <c r="C1373" s="70">
        <v>4014.7073480476502</v>
      </c>
      <c r="D1373" s="70">
        <v>898.32799999999997</v>
      </c>
    </row>
    <row r="1374" spans="1:4" x14ac:dyDescent="0.25">
      <c r="A1374" s="60">
        <v>44260</v>
      </c>
      <c r="B1374" s="71">
        <v>50405.32</v>
      </c>
      <c r="C1374" s="71">
        <v>3992.2394585818301</v>
      </c>
      <c r="D1374" s="71">
        <v>846.86900000000003</v>
      </c>
    </row>
    <row r="1375" spans="1:4" x14ac:dyDescent="0.25">
      <c r="A1375" s="63">
        <v>44263</v>
      </c>
      <c r="B1375" s="70">
        <v>50441.07</v>
      </c>
      <c r="C1375" s="70">
        <v>3978.7226517916001</v>
      </c>
      <c r="D1375" s="70">
        <v>855.21724408582804</v>
      </c>
    </row>
    <row r="1376" spans="1:4" x14ac:dyDescent="0.25">
      <c r="A1376" s="60">
        <v>44264</v>
      </c>
      <c r="B1376" s="71">
        <v>51025.48</v>
      </c>
      <c r="C1376" s="71">
        <v>4021.39952095423</v>
      </c>
      <c r="D1376" s="71">
        <v>863.64778328378702</v>
      </c>
    </row>
    <row r="1377" spans="1:4" x14ac:dyDescent="0.25">
      <c r="A1377" s="63">
        <v>44267</v>
      </c>
      <c r="B1377" s="70">
        <v>50792.08</v>
      </c>
      <c r="C1377" s="70">
        <v>3984.8750140659399</v>
      </c>
      <c r="D1377" s="70">
        <v>872.16142884058195</v>
      </c>
    </row>
    <row r="1378" spans="1:4" x14ac:dyDescent="0.25">
      <c r="A1378" s="60">
        <v>44270</v>
      </c>
      <c r="B1378" s="71">
        <v>50395.08</v>
      </c>
      <c r="C1378" s="71">
        <v>4019.6482710948899</v>
      </c>
      <c r="D1378" s="71">
        <v>880.75900000000001</v>
      </c>
    </row>
    <row r="1379" spans="1:4" x14ac:dyDescent="0.25">
      <c r="A1379" s="63">
        <v>44271</v>
      </c>
      <c r="B1379" s="70">
        <v>50363.96</v>
      </c>
      <c r="C1379" s="70">
        <v>4044.2538621055501</v>
      </c>
      <c r="D1379" s="70">
        <v>878.87800000000004</v>
      </c>
    </row>
    <row r="1380" spans="1:4" x14ac:dyDescent="0.25">
      <c r="A1380" s="60">
        <v>44272</v>
      </c>
      <c r="B1380" s="71">
        <v>49801.62</v>
      </c>
      <c r="C1380" s="71">
        <v>4036.9993730609099</v>
      </c>
      <c r="D1380" s="71">
        <v>860.99900000000002</v>
      </c>
    </row>
    <row r="1381" spans="1:4" x14ac:dyDescent="0.25">
      <c r="A1381" s="63">
        <v>44273</v>
      </c>
      <c r="B1381" s="70">
        <v>49216.52</v>
      </c>
      <c r="C1381" s="70">
        <v>4032.1864098895599</v>
      </c>
      <c r="D1381" s="70">
        <v>849.60199999999998</v>
      </c>
    </row>
    <row r="1382" spans="1:4" x14ac:dyDescent="0.25">
      <c r="A1382" s="60">
        <v>44274</v>
      </c>
      <c r="B1382" s="71">
        <v>49858.239999999998</v>
      </c>
      <c r="C1382" s="71">
        <v>4041.83034063691</v>
      </c>
      <c r="D1382" s="71">
        <v>859.23500000000001</v>
      </c>
    </row>
    <row r="1383" spans="1:4" x14ac:dyDescent="0.25">
      <c r="A1383" s="63">
        <v>44277</v>
      </c>
      <c r="B1383" s="70">
        <v>49771.29</v>
      </c>
      <c r="C1383" s="70">
        <v>4039.3376951147002</v>
      </c>
      <c r="D1383" s="70">
        <v>858.04600000000005</v>
      </c>
    </row>
    <row r="1384" spans="1:4" x14ac:dyDescent="0.25">
      <c r="A1384" s="60">
        <v>44278</v>
      </c>
      <c r="B1384" s="71">
        <v>50051.44</v>
      </c>
      <c r="C1384" s="71">
        <v>4024.4850258009601</v>
      </c>
      <c r="D1384" s="71">
        <v>861.28099999999995</v>
      </c>
    </row>
    <row r="1385" spans="1:4" x14ac:dyDescent="0.25">
      <c r="A1385" s="63">
        <v>44279</v>
      </c>
      <c r="B1385" s="70">
        <v>49180.31</v>
      </c>
      <c r="C1385" s="70">
        <v>4039.6174064012098</v>
      </c>
      <c r="D1385" s="70">
        <v>843.31200000000001</v>
      </c>
    </row>
    <row r="1386" spans="1:4" x14ac:dyDescent="0.25">
      <c r="A1386" s="60">
        <v>44280</v>
      </c>
      <c r="B1386" s="71">
        <v>48440.12</v>
      </c>
      <c r="C1386" s="71">
        <v>4059.110389506</v>
      </c>
      <c r="D1386" s="71">
        <v>829.08699999999999</v>
      </c>
    </row>
    <row r="1387" spans="1:4" x14ac:dyDescent="0.25">
      <c r="A1387" s="63">
        <v>44281</v>
      </c>
      <c r="B1387" s="70">
        <v>49008.5</v>
      </c>
      <c r="C1387" s="70">
        <v>4043.1977108685501</v>
      </c>
      <c r="D1387" s="70">
        <v>837.42200000000003</v>
      </c>
    </row>
    <row r="1388" spans="1:4" x14ac:dyDescent="0.25">
      <c r="A1388" s="60">
        <v>44285</v>
      </c>
      <c r="B1388" s="71">
        <v>50136.58</v>
      </c>
      <c r="C1388" s="71">
        <v>3976.3222788432199</v>
      </c>
      <c r="D1388" s="71">
        <v>848.73699999999997</v>
      </c>
    </row>
    <row r="1389" spans="1:4" x14ac:dyDescent="0.25">
      <c r="A1389" s="63">
        <v>44286</v>
      </c>
      <c r="B1389" s="70">
        <v>49509.15</v>
      </c>
      <c r="C1389" s="70">
        <v>3977.6793608436401</v>
      </c>
      <c r="D1389" s="70">
        <v>847.7</v>
      </c>
    </row>
    <row r="1390" spans="1:4" x14ac:dyDescent="0.25">
      <c r="A1390" s="60">
        <v>44287</v>
      </c>
      <c r="B1390" s="71">
        <v>50029.83</v>
      </c>
      <c r="C1390" s="71">
        <v>4061.1995434597402</v>
      </c>
      <c r="D1390" s="71">
        <v>845.78233092208802</v>
      </c>
    </row>
    <row r="1391" spans="1:4" x14ac:dyDescent="0.25">
      <c r="A1391" s="63">
        <v>44291</v>
      </c>
      <c r="B1391" s="70">
        <v>49159.32</v>
      </c>
      <c r="C1391" s="70">
        <v>4061.1995434597402</v>
      </c>
      <c r="D1391" s="70">
        <v>843.86900000000003</v>
      </c>
    </row>
    <row r="1392" spans="1:4" x14ac:dyDescent="0.25">
      <c r="A1392" s="60">
        <v>44292</v>
      </c>
      <c r="B1392" s="71">
        <v>49201.39</v>
      </c>
      <c r="C1392" s="71">
        <v>4122.7443856800701</v>
      </c>
      <c r="D1392" s="71">
        <v>839.38757655939401</v>
      </c>
    </row>
    <row r="1393" spans="1:4" x14ac:dyDescent="0.25">
      <c r="A1393" s="63">
        <v>44294</v>
      </c>
      <c r="B1393" s="70">
        <v>49746.21</v>
      </c>
      <c r="C1393" s="70">
        <v>4209.2999180156603</v>
      </c>
      <c r="D1393" s="70">
        <v>834.92995202128805</v>
      </c>
    </row>
    <row r="1394" spans="1:4" x14ac:dyDescent="0.25">
      <c r="A1394" s="60">
        <v>44299</v>
      </c>
      <c r="B1394" s="71">
        <v>48544.06</v>
      </c>
      <c r="C1394" s="71">
        <v>4215.2326908547302</v>
      </c>
      <c r="D1394" s="71">
        <v>830.49599999999998</v>
      </c>
    </row>
    <row r="1395" spans="1:4" x14ac:dyDescent="0.25">
      <c r="A1395" s="63">
        <v>44301</v>
      </c>
      <c r="B1395" s="70">
        <v>48803.68</v>
      </c>
      <c r="C1395" s="70">
        <v>4222.8787757004802</v>
      </c>
      <c r="D1395" s="70">
        <v>833.77800000000002</v>
      </c>
    </row>
    <row r="1396" spans="1:4" x14ac:dyDescent="0.25">
      <c r="A1396" s="60">
        <v>44302</v>
      </c>
      <c r="B1396" s="71">
        <v>48832.03</v>
      </c>
      <c r="C1396" s="71">
        <v>4254.2356969472903</v>
      </c>
      <c r="D1396" s="71">
        <v>837.68799999999999</v>
      </c>
    </row>
    <row r="1397" spans="1:4" x14ac:dyDescent="0.25">
      <c r="A1397" s="63">
        <v>44305</v>
      </c>
      <c r="B1397" s="70">
        <v>47949.42</v>
      </c>
      <c r="C1397" s="70">
        <v>4271.0717443374497</v>
      </c>
      <c r="D1397" s="70">
        <v>821.64300000000003</v>
      </c>
    </row>
    <row r="1398" spans="1:4" x14ac:dyDescent="0.25">
      <c r="A1398" s="60">
        <v>44306</v>
      </c>
      <c r="B1398" s="71">
        <v>47705.8</v>
      </c>
      <c r="C1398" s="71">
        <v>4310.4010802642797</v>
      </c>
      <c r="D1398" s="71">
        <v>822.01900000000001</v>
      </c>
    </row>
    <row r="1399" spans="1:4" x14ac:dyDescent="0.25">
      <c r="A1399" s="63">
        <v>44308</v>
      </c>
      <c r="B1399" s="70">
        <v>48080.67</v>
      </c>
      <c r="C1399" s="70">
        <v>4317.8385069204396</v>
      </c>
      <c r="D1399" s="70">
        <v>826.73400000000004</v>
      </c>
    </row>
    <row r="1400" spans="1:4" x14ac:dyDescent="0.25">
      <c r="A1400" s="60">
        <v>44309</v>
      </c>
      <c r="B1400" s="71">
        <v>47878.45</v>
      </c>
      <c r="C1400" s="71">
        <v>4294.3707299821599</v>
      </c>
      <c r="D1400" s="71">
        <v>827.322</v>
      </c>
    </row>
    <row r="1401" spans="1:4" x14ac:dyDescent="0.25">
      <c r="A1401" s="63">
        <v>44312</v>
      </c>
      <c r="B1401" s="70">
        <v>48386.51</v>
      </c>
      <c r="C1401" s="70">
        <v>4259.8656099795799</v>
      </c>
      <c r="D1401" s="70">
        <v>835.95399999999995</v>
      </c>
    </row>
    <row r="1402" spans="1:4" x14ac:dyDescent="0.25">
      <c r="A1402" s="60">
        <v>44313</v>
      </c>
      <c r="B1402" s="71">
        <v>48944.14</v>
      </c>
      <c r="C1402" s="71">
        <v>4278.6959666918501</v>
      </c>
      <c r="D1402" s="71">
        <v>844.91300000000001</v>
      </c>
    </row>
    <row r="1403" spans="1:4" x14ac:dyDescent="0.25">
      <c r="A1403" s="63">
        <v>44314</v>
      </c>
      <c r="B1403" s="70">
        <v>49733.84</v>
      </c>
      <c r="C1403" s="70">
        <v>4243.8159692639101</v>
      </c>
      <c r="D1403" s="70">
        <v>854.58100000000002</v>
      </c>
    </row>
    <row r="1404" spans="1:4" x14ac:dyDescent="0.25">
      <c r="A1404" s="60">
        <v>44315</v>
      </c>
      <c r="B1404" s="71">
        <v>49765.94</v>
      </c>
      <c r="C1404" s="71">
        <v>4198.1825196521304</v>
      </c>
      <c r="D1404" s="71">
        <v>851.95299999999997</v>
      </c>
    </row>
    <row r="1405" spans="1:4" x14ac:dyDescent="0.25">
      <c r="A1405" s="63">
        <v>44316</v>
      </c>
      <c r="B1405" s="70">
        <v>48782.36</v>
      </c>
      <c r="C1405" s="70">
        <v>4205.4026074235999</v>
      </c>
      <c r="D1405" s="70">
        <v>846.97699999999998</v>
      </c>
    </row>
    <row r="1406" spans="1:4" x14ac:dyDescent="0.25">
      <c r="A1406" s="60">
        <v>44319</v>
      </c>
      <c r="B1406" s="71">
        <v>48718.52</v>
      </c>
      <c r="C1406" s="71">
        <v>4205.4026074235999</v>
      </c>
      <c r="D1406" s="71">
        <v>874.80899999999997</v>
      </c>
    </row>
    <row r="1407" spans="1:4" x14ac:dyDescent="0.25">
      <c r="A1407" s="63">
        <v>44320</v>
      </c>
      <c r="B1407" s="70">
        <v>48253.51</v>
      </c>
      <c r="C1407" s="70">
        <v>4264.5518993039404</v>
      </c>
      <c r="D1407" s="70">
        <v>844.07100000000003</v>
      </c>
    </row>
    <row r="1408" spans="1:4" x14ac:dyDescent="0.25">
      <c r="A1408" s="60">
        <v>44321</v>
      </c>
      <c r="B1408" s="71">
        <v>48677.55</v>
      </c>
      <c r="C1408" s="71">
        <v>4227.0557975790498</v>
      </c>
      <c r="D1408" s="71">
        <v>857.33699999999999</v>
      </c>
    </row>
    <row r="1409" spans="1:4" x14ac:dyDescent="0.25">
      <c r="A1409" s="63">
        <v>44323</v>
      </c>
      <c r="B1409" s="70">
        <v>49206.47</v>
      </c>
      <c r="C1409" s="70">
        <v>4326.9799218737398</v>
      </c>
      <c r="D1409" s="70">
        <v>864.92137416083699</v>
      </c>
    </row>
    <row r="1410" spans="1:4" x14ac:dyDescent="0.25">
      <c r="A1410" s="60">
        <v>44326</v>
      </c>
      <c r="B1410" s="71">
        <v>49502.41</v>
      </c>
      <c r="C1410" s="71">
        <v>4344.0619222917003</v>
      </c>
      <c r="D1410" s="71">
        <v>872.57284297804597</v>
      </c>
    </row>
    <row r="1411" spans="1:4" x14ac:dyDescent="0.25">
      <c r="A1411" s="63">
        <v>44330</v>
      </c>
      <c r="B1411" s="70">
        <v>48732.55</v>
      </c>
      <c r="C1411" s="70">
        <v>4330.8386515986904</v>
      </c>
      <c r="D1411" s="70">
        <v>880.29200000000003</v>
      </c>
    </row>
    <row r="1412" spans="1:4" x14ac:dyDescent="0.25">
      <c r="A1412" s="60">
        <v>44333</v>
      </c>
      <c r="B1412" s="71">
        <v>49580.73</v>
      </c>
      <c r="C1412" s="71">
        <v>4372.6307328757202</v>
      </c>
      <c r="D1412" s="71">
        <v>893.64800000000002</v>
      </c>
    </row>
    <row r="1413" spans="1:4" x14ac:dyDescent="0.25">
      <c r="A1413" s="63">
        <v>44334</v>
      </c>
      <c r="B1413" s="70">
        <v>50193.33</v>
      </c>
      <c r="C1413" s="70">
        <v>4384.0580642049899</v>
      </c>
      <c r="D1413" s="70">
        <v>901.34100000000001</v>
      </c>
    </row>
    <row r="1414" spans="1:4" x14ac:dyDescent="0.25">
      <c r="A1414" s="60">
        <v>44335</v>
      </c>
      <c r="B1414" s="71">
        <v>49902.64</v>
      </c>
      <c r="C1414" s="71">
        <v>4443.98218849969</v>
      </c>
      <c r="D1414" s="71">
        <v>902.41899999999998</v>
      </c>
    </row>
    <row r="1415" spans="1:4" x14ac:dyDescent="0.25">
      <c r="A1415" s="63">
        <v>44336</v>
      </c>
      <c r="B1415" s="70">
        <v>49564.86</v>
      </c>
      <c r="C1415" s="70">
        <v>4410.7907470220398</v>
      </c>
      <c r="D1415" s="70">
        <v>897.38800000000003</v>
      </c>
    </row>
    <row r="1416" spans="1:4" x14ac:dyDescent="0.25">
      <c r="A1416" s="60">
        <v>44337</v>
      </c>
      <c r="B1416" s="71">
        <v>50540.480000000003</v>
      </c>
      <c r="C1416" s="71">
        <v>4394.5038339736702</v>
      </c>
      <c r="D1416" s="71">
        <v>913.36099999999999</v>
      </c>
    </row>
    <row r="1417" spans="1:4" x14ac:dyDescent="0.25">
      <c r="A1417" s="63">
        <v>44340</v>
      </c>
      <c r="B1417" s="70">
        <v>50651.9</v>
      </c>
      <c r="C1417" s="70">
        <v>4406.2189142701</v>
      </c>
      <c r="D1417" s="70">
        <v>919.697</v>
      </c>
    </row>
    <row r="1418" spans="1:4" x14ac:dyDescent="0.25">
      <c r="A1418" s="60">
        <v>44341</v>
      </c>
      <c r="B1418" s="71">
        <v>50637.53</v>
      </c>
      <c r="C1418" s="71">
        <v>4415.4773578536197</v>
      </c>
      <c r="D1418" s="71">
        <v>920.19399999999996</v>
      </c>
    </row>
    <row r="1419" spans="1:4" x14ac:dyDescent="0.25">
      <c r="A1419" s="63">
        <v>44342</v>
      </c>
      <c r="B1419" s="70">
        <v>51017.52</v>
      </c>
      <c r="C1419" s="70">
        <v>4444.94542414841</v>
      </c>
      <c r="D1419" s="70">
        <v>920.45600000000002</v>
      </c>
    </row>
    <row r="1420" spans="1:4" x14ac:dyDescent="0.25">
      <c r="A1420" s="60">
        <v>44343</v>
      </c>
      <c r="B1420" s="71">
        <v>51115.22</v>
      </c>
      <c r="C1420" s="71">
        <v>4419.1036378542603</v>
      </c>
      <c r="D1420" s="71">
        <v>925.34299999999996</v>
      </c>
    </row>
    <row r="1421" spans="1:4" x14ac:dyDescent="0.25">
      <c r="A1421" s="63">
        <v>44344</v>
      </c>
      <c r="B1421" s="70">
        <v>51422.879999999997</v>
      </c>
      <c r="C1421" s="70">
        <v>4424.3573874322801</v>
      </c>
      <c r="D1421" s="70">
        <v>925.19500000000005</v>
      </c>
    </row>
    <row r="1422" spans="1:4" x14ac:dyDescent="0.25">
      <c r="A1422" s="60">
        <v>44347</v>
      </c>
      <c r="B1422" s="71">
        <v>51937.440000000002</v>
      </c>
      <c r="C1422" s="71">
        <v>4424.3573874322801</v>
      </c>
      <c r="D1422" s="71">
        <v>932.029</v>
      </c>
    </row>
    <row r="1423" spans="1:4" x14ac:dyDescent="0.25">
      <c r="A1423" s="63">
        <v>44348</v>
      </c>
      <c r="B1423" s="70">
        <v>51934.879999999997</v>
      </c>
      <c r="C1423" s="70">
        <v>4448.8337325381399</v>
      </c>
      <c r="D1423" s="70">
        <v>937.57427528220001</v>
      </c>
    </row>
    <row r="1424" spans="1:4" x14ac:dyDescent="0.25">
      <c r="A1424" s="60">
        <v>44351</v>
      </c>
      <c r="B1424" s="71">
        <v>52100.05</v>
      </c>
      <c r="C1424" s="71">
        <v>4429.9979102030302</v>
      </c>
      <c r="D1424" s="71">
        <v>943.15254318367795</v>
      </c>
    </row>
    <row r="1425" spans="1:4" x14ac:dyDescent="0.25">
      <c r="A1425" s="63">
        <v>44354</v>
      </c>
      <c r="B1425" s="70">
        <v>52328.51</v>
      </c>
      <c r="C1425" s="70">
        <v>4420.6963846512499</v>
      </c>
      <c r="D1425" s="70">
        <v>948.76400000000001</v>
      </c>
    </row>
    <row r="1426" spans="1:4" x14ac:dyDescent="0.25">
      <c r="A1426" s="60">
        <v>44355</v>
      </c>
      <c r="B1426" s="71">
        <v>52275.57</v>
      </c>
      <c r="C1426" s="71">
        <v>4440.4893339977798</v>
      </c>
      <c r="D1426" s="71">
        <v>975.53200000000004</v>
      </c>
    </row>
    <row r="1427" spans="1:4" x14ac:dyDescent="0.25">
      <c r="A1427" s="63">
        <v>44356</v>
      </c>
      <c r="B1427" s="70">
        <v>51941.64</v>
      </c>
      <c r="C1427" s="70">
        <v>4445.9674956194604</v>
      </c>
      <c r="D1427" s="70">
        <v>970.02294768503396</v>
      </c>
    </row>
    <row r="1428" spans="1:4" x14ac:dyDescent="0.25">
      <c r="A1428" s="60">
        <v>44357</v>
      </c>
      <c r="B1428" s="71">
        <v>52300.47</v>
      </c>
      <c r="C1428" s="71">
        <v>4436.7897503496397</v>
      </c>
      <c r="D1428" s="71">
        <v>964.545006248449</v>
      </c>
    </row>
    <row r="1429" spans="1:4" x14ac:dyDescent="0.25">
      <c r="A1429" s="63">
        <v>44361</v>
      </c>
      <c r="B1429" s="70">
        <v>52551.53</v>
      </c>
      <c r="C1429" s="70">
        <v>4389.1250180847801</v>
      </c>
      <c r="D1429" s="70">
        <v>959.09799999999996</v>
      </c>
    </row>
    <row r="1430" spans="1:4" x14ac:dyDescent="0.25">
      <c r="A1430" s="60">
        <v>44362</v>
      </c>
      <c r="B1430" s="71">
        <v>52773.05</v>
      </c>
      <c r="C1430" s="71">
        <v>4398.8920860996404</v>
      </c>
      <c r="D1430" s="71">
        <v>959.29399999999998</v>
      </c>
    </row>
    <row r="1431" spans="1:4" x14ac:dyDescent="0.25">
      <c r="A1431" s="63">
        <v>44363</v>
      </c>
      <c r="B1431" s="70">
        <v>52501.98</v>
      </c>
      <c r="C1431" s="70">
        <v>4385.67106595721</v>
      </c>
      <c r="D1431" s="70">
        <v>955.13499999999999</v>
      </c>
    </row>
    <row r="1432" spans="1:4" x14ac:dyDescent="0.25">
      <c r="A1432" s="60">
        <v>44364</v>
      </c>
      <c r="B1432" s="71">
        <v>52323.33</v>
      </c>
      <c r="C1432" s="71">
        <v>4250.3859694246603</v>
      </c>
      <c r="D1432" s="71">
        <v>945.69899999999996</v>
      </c>
    </row>
    <row r="1433" spans="1:4" x14ac:dyDescent="0.25">
      <c r="A1433" s="63">
        <v>44365</v>
      </c>
      <c r="B1433" s="70">
        <v>52344.45</v>
      </c>
      <c r="C1433" s="70">
        <v>4226.0588036716099</v>
      </c>
      <c r="D1433" s="70">
        <v>936.17700000000002</v>
      </c>
    </row>
    <row r="1434" spans="1:4" x14ac:dyDescent="0.25">
      <c r="A1434" s="60">
        <v>44368</v>
      </c>
      <c r="B1434" s="71">
        <v>52574.46</v>
      </c>
      <c r="C1434" s="71">
        <v>4233.0178275756798</v>
      </c>
      <c r="D1434" s="71">
        <v>940.47900000000004</v>
      </c>
    </row>
    <row r="1435" spans="1:4" x14ac:dyDescent="0.25">
      <c r="A1435" s="63">
        <v>44369</v>
      </c>
      <c r="B1435" s="70">
        <v>52588.71</v>
      </c>
      <c r="C1435" s="70">
        <v>4242.48557236324</v>
      </c>
      <c r="D1435" s="70">
        <v>942.22</v>
      </c>
    </row>
    <row r="1436" spans="1:4" x14ac:dyDescent="0.25">
      <c r="A1436" s="60">
        <v>44370</v>
      </c>
      <c r="B1436" s="71">
        <v>52306.080000000002</v>
      </c>
      <c r="C1436" s="71">
        <v>4272.8596460205399</v>
      </c>
      <c r="D1436" s="71">
        <v>938.10599999999999</v>
      </c>
    </row>
    <row r="1437" spans="1:4" x14ac:dyDescent="0.25">
      <c r="A1437" s="63">
        <v>44371</v>
      </c>
      <c r="B1437" s="70">
        <v>52699</v>
      </c>
      <c r="C1437" s="70">
        <v>4258.1098590190804</v>
      </c>
      <c r="D1437" s="70">
        <v>939.43399999999997</v>
      </c>
    </row>
    <row r="1438" spans="1:4" x14ac:dyDescent="0.25">
      <c r="A1438" s="60">
        <v>44372</v>
      </c>
      <c r="B1438" s="71">
        <v>52925.04</v>
      </c>
      <c r="C1438" s="71">
        <v>4259.80773867893</v>
      </c>
      <c r="D1438" s="71">
        <v>948.50300000000004</v>
      </c>
    </row>
    <row r="1439" spans="1:4" x14ac:dyDescent="0.25">
      <c r="A1439" s="63">
        <v>44375</v>
      </c>
      <c r="B1439" s="70">
        <v>52735.59</v>
      </c>
      <c r="C1439" s="70">
        <v>4252.1430064140704</v>
      </c>
      <c r="D1439" s="70">
        <v>947.71100000000001</v>
      </c>
    </row>
    <row r="1440" spans="1:4" x14ac:dyDescent="0.25">
      <c r="A1440" s="60">
        <v>44376</v>
      </c>
      <c r="B1440" s="71">
        <v>52549.66</v>
      </c>
      <c r="C1440" s="71">
        <v>4190.1715241049997</v>
      </c>
      <c r="D1440" s="71">
        <v>943.41399999999999</v>
      </c>
    </row>
    <row r="1441" spans="1:4" x14ac:dyDescent="0.25">
      <c r="A1441" s="63">
        <v>44377</v>
      </c>
      <c r="B1441" s="70">
        <v>52482.71</v>
      </c>
      <c r="C1441" s="70">
        <v>4215.0413940553299</v>
      </c>
      <c r="D1441" s="70">
        <v>944.096</v>
      </c>
    </row>
    <row r="1442" spans="1:4" x14ac:dyDescent="0.25">
      <c r="A1442" s="60">
        <v>44378</v>
      </c>
      <c r="B1442" s="71">
        <v>52318.6</v>
      </c>
      <c r="C1442" s="71">
        <v>4270.65700001608</v>
      </c>
      <c r="D1442" s="71">
        <v>947.53909452210098</v>
      </c>
    </row>
    <row r="1443" spans="1:4" x14ac:dyDescent="0.25">
      <c r="A1443" s="63">
        <v>44382</v>
      </c>
      <c r="B1443" s="70">
        <v>52880</v>
      </c>
      <c r="C1443" s="70">
        <v>4278.6560997958404</v>
      </c>
      <c r="D1443" s="70">
        <v>950.99474592389197</v>
      </c>
    </row>
    <row r="1444" spans="1:4" x14ac:dyDescent="0.25">
      <c r="A1444" s="60">
        <v>44383</v>
      </c>
      <c r="B1444" s="71">
        <v>52861.18</v>
      </c>
      <c r="C1444" s="71">
        <v>4350.3432089636199</v>
      </c>
      <c r="D1444" s="71">
        <v>954.46299999999997</v>
      </c>
    </row>
    <row r="1445" spans="1:4" x14ac:dyDescent="0.25">
      <c r="A1445" s="63">
        <v>44384</v>
      </c>
      <c r="B1445" s="70">
        <v>53054.76</v>
      </c>
      <c r="C1445" s="70">
        <v>4340.2752101853503</v>
      </c>
      <c r="D1445" s="70">
        <v>950.28</v>
      </c>
    </row>
    <row r="1446" spans="1:4" x14ac:dyDescent="0.25">
      <c r="A1446" s="60">
        <v>44386</v>
      </c>
      <c r="B1446" s="71">
        <v>52386.19</v>
      </c>
      <c r="C1446" s="71">
        <v>4328.0418602408099</v>
      </c>
      <c r="D1446" s="71">
        <v>995.24199999999996</v>
      </c>
    </row>
    <row r="1447" spans="1:4" x14ac:dyDescent="0.25">
      <c r="A1447" s="63">
        <v>44389</v>
      </c>
      <c r="B1447" s="70">
        <v>52372.69</v>
      </c>
      <c r="C1447" s="70">
        <v>4294.7353191763004</v>
      </c>
      <c r="D1447" s="70">
        <v>973.64670689115997</v>
      </c>
    </row>
    <row r="1448" spans="1:4" x14ac:dyDescent="0.25">
      <c r="A1448" s="60">
        <v>44390</v>
      </c>
      <c r="B1448" s="71">
        <v>52769.73</v>
      </c>
      <c r="C1448" s="71">
        <v>4348.1138778594104</v>
      </c>
      <c r="D1448" s="71">
        <v>952.52</v>
      </c>
    </row>
    <row r="1449" spans="1:4" x14ac:dyDescent="0.25">
      <c r="A1449" s="63">
        <v>44391</v>
      </c>
      <c r="B1449" s="70">
        <v>52904.05</v>
      </c>
      <c r="C1449" s="70">
        <v>4369.5191859437</v>
      </c>
      <c r="D1449" s="70">
        <v>956.279</v>
      </c>
    </row>
    <row r="1450" spans="1:4" x14ac:dyDescent="0.25">
      <c r="A1450" s="60">
        <v>44392</v>
      </c>
      <c r="B1450" s="71">
        <v>53158.85</v>
      </c>
      <c r="C1450" s="71">
        <v>4371.1424759271504</v>
      </c>
      <c r="D1450" s="71">
        <v>958.54700000000003</v>
      </c>
    </row>
    <row r="1451" spans="1:4" x14ac:dyDescent="0.25">
      <c r="A1451" s="63">
        <v>44393</v>
      </c>
      <c r="B1451" s="70">
        <v>53140.06</v>
      </c>
      <c r="C1451" s="70">
        <v>4375.07065121289</v>
      </c>
      <c r="D1451" s="70">
        <v>958.41300000000001</v>
      </c>
    </row>
    <row r="1452" spans="1:4" x14ac:dyDescent="0.25">
      <c r="A1452" s="60">
        <v>44396</v>
      </c>
      <c r="B1452" s="71">
        <v>52553.4</v>
      </c>
      <c r="C1452" s="71">
        <v>4375.9843747488203</v>
      </c>
      <c r="D1452" s="71">
        <v>955.24199999999996</v>
      </c>
    </row>
    <row r="1453" spans="1:4" x14ac:dyDescent="0.25">
      <c r="A1453" s="63">
        <v>44397</v>
      </c>
      <c r="B1453" s="70">
        <v>52198.51</v>
      </c>
      <c r="C1453" s="70">
        <v>4368.6147861173204</v>
      </c>
      <c r="D1453" s="70">
        <v>943.83299999999997</v>
      </c>
    </row>
    <row r="1454" spans="1:4" x14ac:dyDescent="0.25">
      <c r="A1454" s="60">
        <v>44399</v>
      </c>
      <c r="B1454" s="71">
        <v>52837.21</v>
      </c>
      <c r="C1454" s="71">
        <v>4307.3117173308501</v>
      </c>
      <c r="D1454" s="71">
        <v>956.08299999999997</v>
      </c>
    </row>
    <row r="1455" spans="1:4" x14ac:dyDescent="0.25">
      <c r="A1455" s="63">
        <v>44400</v>
      </c>
      <c r="B1455" s="70">
        <v>52975.8</v>
      </c>
      <c r="C1455" s="70">
        <v>4307.5840339511597</v>
      </c>
      <c r="D1455" s="70">
        <v>959.51199999999994</v>
      </c>
    </row>
    <row r="1456" spans="1:4" x14ac:dyDescent="0.25">
      <c r="A1456" s="60">
        <v>44403</v>
      </c>
      <c r="B1456" s="71">
        <v>52852.27</v>
      </c>
      <c r="C1456" s="71">
        <v>4302.3990869194804</v>
      </c>
      <c r="D1456" s="71">
        <v>957.89400000000001</v>
      </c>
    </row>
    <row r="1457" spans="1:4" x14ac:dyDescent="0.25">
      <c r="A1457" s="63">
        <v>44404</v>
      </c>
      <c r="B1457" s="70">
        <v>52578.76</v>
      </c>
      <c r="C1457" s="70">
        <v>4312.9274840451999</v>
      </c>
      <c r="D1457" s="70">
        <v>951.69899999999996</v>
      </c>
    </row>
    <row r="1458" spans="1:4" x14ac:dyDescent="0.25">
      <c r="A1458" s="60">
        <v>44405</v>
      </c>
      <c r="B1458" s="71">
        <v>52443.71</v>
      </c>
      <c r="C1458" s="71">
        <v>4302.7482437667804</v>
      </c>
      <c r="D1458" s="71">
        <v>950.40499999999997</v>
      </c>
    </row>
    <row r="1459" spans="1:4" x14ac:dyDescent="0.25">
      <c r="A1459" s="63">
        <v>44406</v>
      </c>
      <c r="B1459" s="70">
        <v>52653.07</v>
      </c>
      <c r="C1459" s="70">
        <v>4367.4769720449503</v>
      </c>
      <c r="D1459" s="70">
        <v>956.40200000000004</v>
      </c>
    </row>
    <row r="1460" spans="1:4" x14ac:dyDescent="0.25">
      <c r="A1460" s="60">
        <v>44407</v>
      </c>
      <c r="B1460" s="71">
        <v>52586.84</v>
      </c>
      <c r="C1460" s="71">
        <v>4364.3371324770496</v>
      </c>
      <c r="D1460" s="71">
        <v>958.68499999999995</v>
      </c>
    </row>
    <row r="1461" spans="1:4" x14ac:dyDescent="0.25">
      <c r="A1461" s="63">
        <v>44410</v>
      </c>
      <c r="B1461" s="70">
        <v>52950.63</v>
      </c>
      <c r="C1461" s="70">
        <v>4329.1111932740696</v>
      </c>
      <c r="D1461" s="70">
        <v>957.591129244797</v>
      </c>
    </row>
    <row r="1462" spans="1:4" x14ac:dyDescent="0.25">
      <c r="A1462" s="60">
        <v>44411</v>
      </c>
      <c r="B1462" s="71">
        <v>53823.360000000001</v>
      </c>
      <c r="C1462" s="71">
        <v>4326.5008761071904</v>
      </c>
      <c r="D1462" s="71">
        <v>956.49850660887103</v>
      </c>
    </row>
    <row r="1463" spans="1:4" x14ac:dyDescent="0.25">
      <c r="A1463" s="63">
        <v>44412</v>
      </c>
      <c r="B1463" s="70">
        <v>54369.77</v>
      </c>
      <c r="C1463" s="70">
        <v>4363.0887199189801</v>
      </c>
      <c r="D1463" s="70">
        <v>955.40713066810304</v>
      </c>
    </row>
    <row r="1464" spans="1:4" x14ac:dyDescent="0.25">
      <c r="A1464" s="60">
        <v>44414</v>
      </c>
      <c r="B1464" s="71">
        <v>54277.72</v>
      </c>
      <c r="C1464" s="71">
        <v>4205.8401787580196</v>
      </c>
      <c r="D1464" s="71">
        <v>954.31700000000001</v>
      </c>
    </row>
    <row r="1465" spans="1:4" x14ac:dyDescent="0.25">
      <c r="A1465" s="63">
        <v>44417</v>
      </c>
      <c r="B1465" s="70">
        <v>54402.85</v>
      </c>
      <c r="C1465" s="70">
        <v>4162.9032102496503</v>
      </c>
      <c r="D1465" s="70">
        <v>999.41399999999999</v>
      </c>
    </row>
    <row r="1466" spans="1:4" x14ac:dyDescent="0.25">
      <c r="A1466" s="60">
        <v>44418</v>
      </c>
      <c r="B1466" s="71">
        <v>54554.66</v>
      </c>
      <c r="C1466" s="71">
        <v>4124.05002652435</v>
      </c>
      <c r="D1466" s="71">
        <v>993.020153409616</v>
      </c>
    </row>
    <row r="1467" spans="1:4" x14ac:dyDescent="0.25">
      <c r="A1467" s="63">
        <v>44419</v>
      </c>
      <c r="B1467" s="70">
        <v>54525.93</v>
      </c>
      <c r="C1467" s="70">
        <v>4162.4186988602596</v>
      </c>
      <c r="D1467" s="70">
        <v>986.66721206392504</v>
      </c>
    </row>
    <row r="1468" spans="1:4" x14ac:dyDescent="0.25">
      <c r="A1468" s="60">
        <v>44420</v>
      </c>
      <c r="B1468" s="71">
        <v>54843.98</v>
      </c>
      <c r="C1468" s="71">
        <v>4173.1473949877</v>
      </c>
      <c r="D1468" s="71">
        <v>980.35491426771796</v>
      </c>
    </row>
    <row r="1469" spans="1:4" x14ac:dyDescent="0.25">
      <c r="A1469" s="63">
        <v>44421</v>
      </c>
      <c r="B1469" s="70">
        <v>55437.29</v>
      </c>
      <c r="C1469" s="70">
        <v>4229.3864034594199</v>
      </c>
      <c r="D1469" s="70">
        <v>974.08299999999997</v>
      </c>
    </row>
    <row r="1470" spans="1:4" x14ac:dyDescent="0.25">
      <c r="A1470" s="60">
        <v>44424</v>
      </c>
      <c r="B1470" s="71">
        <v>55582.58</v>
      </c>
      <c r="C1470" s="71">
        <v>4259.1901232980199</v>
      </c>
      <c r="D1470" s="71">
        <v>971.05899999999997</v>
      </c>
    </row>
    <row r="1471" spans="1:4" x14ac:dyDescent="0.25">
      <c r="A1471" s="63">
        <v>44425</v>
      </c>
      <c r="B1471" s="70">
        <v>55792.27</v>
      </c>
      <c r="C1471" s="70">
        <v>4279.6180494156597</v>
      </c>
      <c r="D1471" s="70">
        <v>966.51300000000003</v>
      </c>
    </row>
    <row r="1472" spans="1:4" x14ac:dyDescent="0.25">
      <c r="A1472" s="60">
        <v>44426</v>
      </c>
      <c r="B1472" s="71">
        <v>55629.49</v>
      </c>
      <c r="C1472" s="71">
        <v>4259.4428279775602</v>
      </c>
      <c r="D1472" s="71">
        <v>963.21699999999998</v>
      </c>
    </row>
    <row r="1473" spans="1:4" x14ac:dyDescent="0.25">
      <c r="A1473" s="63">
        <v>44428</v>
      </c>
      <c r="B1473" s="70">
        <v>55329.32</v>
      </c>
      <c r="C1473" s="70">
        <v>4249.2774125098504</v>
      </c>
      <c r="D1473" s="70">
        <v>945.03099999999995</v>
      </c>
    </row>
    <row r="1474" spans="1:4" x14ac:dyDescent="0.25">
      <c r="A1474" s="60">
        <v>44431</v>
      </c>
      <c r="B1474" s="71">
        <v>55555.79</v>
      </c>
      <c r="C1474" s="71">
        <v>4295.2587329400203</v>
      </c>
      <c r="D1474" s="71">
        <v>943.096</v>
      </c>
    </row>
    <row r="1475" spans="1:4" x14ac:dyDescent="0.25">
      <c r="A1475" s="63">
        <v>44432</v>
      </c>
      <c r="B1475" s="70">
        <v>55958.98</v>
      </c>
      <c r="C1475" s="70">
        <v>4310.6155255839403</v>
      </c>
      <c r="D1475" s="70">
        <v>954.93399999999997</v>
      </c>
    </row>
    <row r="1476" spans="1:4" x14ac:dyDescent="0.25">
      <c r="A1476" s="60">
        <v>44433</v>
      </c>
      <c r="B1476" s="71">
        <v>55944.21</v>
      </c>
      <c r="C1476" s="71">
        <v>4265.7131834038</v>
      </c>
      <c r="D1476" s="71">
        <v>957.24900000000002</v>
      </c>
    </row>
    <row r="1477" spans="1:4" x14ac:dyDescent="0.25">
      <c r="A1477" s="63">
        <v>44434</v>
      </c>
      <c r="B1477" s="70">
        <v>55949.1</v>
      </c>
      <c r="C1477" s="70">
        <v>4258.3902133200399</v>
      </c>
      <c r="D1477" s="70">
        <v>954.66300000000001</v>
      </c>
    </row>
    <row r="1478" spans="1:4" x14ac:dyDescent="0.25">
      <c r="A1478" s="60">
        <v>44435</v>
      </c>
      <c r="B1478" s="71">
        <v>56124.72</v>
      </c>
      <c r="C1478" s="71">
        <v>4247.1914736283697</v>
      </c>
      <c r="D1478" s="71">
        <v>960.98</v>
      </c>
    </row>
    <row r="1479" spans="1:4" x14ac:dyDescent="0.25">
      <c r="A1479" s="63">
        <v>44438</v>
      </c>
      <c r="B1479" s="70">
        <v>56889.760000000002</v>
      </c>
      <c r="C1479" s="70">
        <v>4247.1914736283697</v>
      </c>
      <c r="D1479" s="70">
        <v>978.61199999999997</v>
      </c>
    </row>
    <row r="1480" spans="1:4" x14ac:dyDescent="0.25">
      <c r="A1480" s="60">
        <v>44439</v>
      </c>
      <c r="B1480" s="71">
        <v>57552.39</v>
      </c>
      <c r="C1480" s="71">
        <v>4257.9700033758299</v>
      </c>
      <c r="D1480" s="71">
        <v>987.11599999999999</v>
      </c>
    </row>
    <row r="1481" spans="1:4" x14ac:dyDescent="0.25">
      <c r="A1481" s="63">
        <v>44441</v>
      </c>
      <c r="B1481" s="70">
        <v>57852.54</v>
      </c>
      <c r="C1481" s="70">
        <v>4255.2545533460898</v>
      </c>
      <c r="D1481" s="70">
        <v>974.92506101029301</v>
      </c>
    </row>
    <row r="1482" spans="1:4" x14ac:dyDescent="0.25">
      <c r="A1482" s="60">
        <v>44442</v>
      </c>
      <c r="B1482" s="71">
        <v>58129.95</v>
      </c>
      <c r="C1482" s="71">
        <v>4279.9356985548302</v>
      </c>
      <c r="D1482" s="71">
        <v>962.884680813523</v>
      </c>
    </row>
    <row r="1483" spans="1:4" x14ac:dyDescent="0.25">
      <c r="A1483" s="63">
        <v>44445</v>
      </c>
      <c r="B1483" s="70">
        <v>58296.91</v>
      </c>
      <c r="C1483" s="70">
        <v>4280.7645441831301</v>
      </c>
      <c r="D1483" s="70">
        <v>950.99300000000005</v>
      </c>
    </row>
    <row r="1484" spans="1:4" x14ac:dyDescent="0.25">
      <c r="A1484" s="60">
        <v>44446</v>
      </c>
      <c r="B1484" s="71">
        <v>58279.48</v>
      </c>
      <c r="C1484" s="71">
        <v>4254.1598212419804</v>
      </c>
      <c r="D1484" s="71">
        <v>941.43899999999996</v>
      </c>
    </row>
    <row r="1485" spans="1:4" x14ac:dyDescent="0.25">
      <c r="A1485" s="63">
        <v>44447</v>
      </c>
      <c r="B1485" s="70">
        <v>58250.26</v>
      </c>
      <c r="C1485" s="70">
        <v>4237.8561898178696</v>
      </c>
      <c r="D1485" s="70">
        <v>971.25099999999998</v>
      </c>
    </row>
    <row r="1486" spans="1:4" x14ac:dyDescent="0.25">
      <c r="A1486" s="60">
        <v>44448</v>
      </c>
      <c r="B1486" s="71">
        <v>58305.07</v>
      </c>
      <c r="C1486" s="71">
        <v>4228.3617599305499</v>
      </c>
      <c r="D1486" s="71">
        <v>1000.746</v>
      </c>
    </row>
    <row r="1487" spans="1:4" x14ac:dyDescent="0.25">
      <c r="A1487" s="63">
        <v>44452</v>
      </c>
      <c r="B1487" s="70">
        <v>58177.760000000002</v>
      </c>
      <c r="C1487" s="70">
        <v>4245.5276737344702</v>
      </c>
      <c r="D1487" s="70">
        <v>1001.9450000000001</v>
      </c>
    </row>
    <row r="1488" spans="1:4" x14ac:dyDescent="0.25">
      <c r="A1488" s="60">
        <v>44453</v>
      </c>
      <c r="B1488" s="71">
        <v>58247.09</v>
      </c>
      <c r="C1488" s="71">
        <v>4244.7370874660401</v>
      </c>
      <c r="D1488" s="71">
        <v>1007.616</v>
      </c>
    </row>
    <row r="1489" spans="1:4" x14ac:dyDescent="0.25">
      <c r="A1489" s="63">
        <v>44454</v>
      </c>
      <c r="B1489" s="70">
        <v>58723.199999999997</v>
      </c>
      <c r="C1489" s="70">
        <v>4247.1998328162399</v>
      </c>
      <c r="D1489" s="70">
        <v>1023.832</v>
      </c>
    </row>
    <row r="1490" spans="1:4" x14ac:dyDescent="0.25">
      <c r="A1490" s="60">
        <v>44455</v>
      </c>
      <c r="B1490" s="71">
        <v>59141.16</v>
      </c>
      <c r="C1490" s="71">
        <v>4134.8414165608401</v>
      </c>
      <c r="D1490" s="71">
        <v>1033.028</v>
      </c>
    </row>
    <row r="1491" spans="1:4" x14ac:dyDescent="0.25">
      <c r="A1491" s="63">
        <v>44456</v>
      </c>
      <c r="B1491" s="70">
        <v>59015.89</v>
      </c>
      <c r="C1491" s="70">
        <v>4157.96035815905</v>
      </c>
      <c r="D1491" s="70">
        <v>1027.009</v>
      </c>
    </row>
    <row r="1492" spans="1:4" x14ac:dyDescent="0.25">
      <c r="A1492" s="60">
        <v>44459</v>
      </c>
      <c r="B1492" s="71">
        <v>58490.93</v>
      </c>
      <c r="C1492" s="71">
        <v>4164.26832993072</v>
      </c>
      <c r="D1492" s="71">
        <v>1010.83</v>
      </c>
    </row>
    <row r="1493" spans="1:4" x14ac:dyDescent="0.25">
      <c r="A1493" s="63">
        <v>44460</v>
      </c>
      <c r="B1493" s="70">
        <v>59005.27</v>
      </c>
      <c r="C1493" s="70">
        <v>4206.4336810969799</v>
      </c>
      <c r="D1493" s="70">
        <v>1015.414</v>
      </c>
    </row>
    <row r="1494" spans="1:4" x14ac:dyDescent="0.25">
      <c r="A1494" s="60">
        <v>44461</v>
      </c>
      <c r="B1494" s="71">
        <v>58927.33</v>
      </c>
      <c r="C1494" s="71">
        <v>4209.2529779606803</v>
      </c>
      <c r="D1494" s="71">
        <v>1020.413</v>
      </c>
    </row>
    <row r="1495" spans="1:4" x14ac:dyDescent="0.25">
      <c r="A1495" s="63">
        <v>44462</v>
      </c>
      <c r="B1495" s="70">
        <v>59885.36</v>
      </c>
      <c r="C1495" s="70">
        <v>4153.1097786422797</v>
      </c>
      <c r="D1495" s="70">
        <v>1036.076</v>
      </c>
    </row>
    <row r="1496" spans="1:4" x14ac:dyDescent="0.25">
      <c r="A1496" s="60">
        <v>44463</v>
      </c>
      <c r="B1496" s="71">
        <v>60048.47</v>
      </c>
      <c r="C1496" s="71">
        <v>4144.6731075280904</v>
      </c>
      <c r="D1496" s="71">
        <v>1030.011</v>
      </c>
    </row>
    <row r="1497" spans="1:4" x14ac:dyDescent="0.25">
      <c r="A1497" s="63">
        <v>44466</v>
      </c>
      <c r="B1497" s="70">
        <v>60077.88</v>
      </c>
      <c r="C1497" s="70">
        <v>4167.8717829183197</v>
      </c>
      <c r="D1497" s="70">
        <v>1033.087</v>
      </c>
    </row>
    <row r="1498" spans="1:4" x14ac:dyDescent="0.25">
      <c r="A1498" s="60">
        <v>44467</v>
      </c>
      <c r="B1498" s="71">
        <v>59667.6</v>
      </c>
      <c r="C1498" s="71">
        <v>4137.0090182776903</v>
      </c>
      <c r="D1498" s="71">
        <v>1038.1590000000001</v>
      </c>
    </row>
    <row r="1499" spans="1:4" x14ac:dyDescent="0.25">
      <c r="A1499" s="63">
        <v>44468</v>
      </c>
      <c r="B1499" s="70">
        <v>59413.27</v>
      </c>
      <c r="C1499" s="70">
        <v>4153.3599112640104</v>
      </c>
      <c r="D1499" s="70">
        <v>1051.2929999999999</v>
      </c>
    </row>
    <row r="1500" spans="1:4" x14ac:dyDescent="0.25">
      <c r="A1500" s="60">
        <v>44469</v>
      </c>
      <c r="B1500" s="71">
        <v>59126.36</v>
      </c>
      <c r="C1500" s="71">
        <v>4160.3407976594299</v>
      </c>
      <c r="D1500" s="71">
        <v>1047.0239999999999</v>
      </c>
    </row>
    <row r="1501" spans="1:4" x14ac:dyDescent="0.25">
      <c r="A1501" s="63">
        <v>44474</v>
      </c>
      <c r="B1501" s="70">
        <v>59744.88</v>
      </c>
      <c r="C1501" s="70">
        <v>4200.8934685807099</v>
      </c>
      <c r="D1501" s="70">
        <v>1058.8235333041</v>
      </c>
    </row>
    <row r="1502" spans="1:4" x14ac:dyDescent="0.25">
      <c r="A1502" s="60">
        <v>44475</v>
      </c>
      <c r="B1502" s="71">
        <v>59189.73</v>
      </c>
      <c r="C1502" s="71">
        <v>4233.9784911665902</v>
      </c>
      <c r="D1502" s="71">
        <v>1070.75604253443</v>
      </c>
    </row>
    <row r="1503" spans="1:4" x14ac:dyDescent="0.25">
      <c r="A1503" s="63">
        <v>44477</v>
      </c>
      <c r="B1503" s="70">
        <v>60059.06</v>
      </c>
      <c r="C1503" s="70">
        <v>4286.4092465478197</v>
      </c>
      <c r="D1503" s="70">
        <v>1082.82302627544</v>
      </c>
    </row>
    <row r="1504" spans="1:4" x14ac:dyDescent="0.25">
      <c r="A1504" s="60">
        <v>44480</v>
      </c>
      <c r="B1504" s="71">
        <v>60135.78</v>
      </c>
      <c r="C1504" s="71">
        <v>4260.1546449756497</v>
      </c>
      <c r="D1504" s="71">
        <v>1095.0260000000001</v>
      </c>
    </row>
    <row r="1505" spans="1:4" x14ac:dyDescent="0.25">
      <c r="A1505" s="63">
        <v>44481</v>
      </c>
      <c r="B1505" s="70">
        <v>60284.31</v>
      </c>
      <c r="C1505" s="70">
        <v>4288.8121915540096</v>
      </c>
      <c r="D1505" s="70">
        <v>1060.1510000000001</v>
      </c>
    </row>
    <row r="1506" spans="1:4" x14ac:dyDescent="0.25">
      <c r="A1506" s="60">
        <v>44482</v>
      </c>
      <c r="B1506" s="71">
        <v>60737.05</v>
      </c>
      <c r="C1506" s="71">
        <v>4324.5245711897396</v>
      </c>
      <c r="D1506" s="71">
        <v>1088.893</v>
      </c>
    </row>
    <row r="1507" spans="1:4" x14ac:dyDescent="0.25">
      <c r="A1507" s="63">
        <v>44483</v>
      </c>
      <c r="B1507" s="70">
        <v>61305.95</v>
      </c>
      <c r="C1507" s="70">
        <v>4338.4561223013498</v>
      </c>
      <c r="D1507" s="70">
        <v>1101.4570000000001</v>
      </c>
    </row>
    <row r="1508" spans="1:4" x14ac:dyDescent="0.25">
      <c r="A1508" s="60">
        <v>44487</v>
      </c>
      <c r="B1508" s="71">
        <v>61765.59</v>
      </c>
      <c r="C1508" s="71">
        <v>4280.60282604852</v>
      </c>
      <c r="D1508" s="71">
        <v>1113.2249999999999</v>
      </c>
    </row>
    <row r="1509" spans="1:4" x14ac:dyDescent="0.25">
      <c r="A1509" s="63">
        <v>44488</v>
      </c>
      <c r="B1509" s="70">
        <v>61716.05</v>
      </c>
      <c r="C1509" s="70">
        <v>4305.8546465831796</v>
      </c>
      <c r="D1509" s="70">
        <v>1101.921</v>
      </c>
    </row>
    <row r="1510" spans="1:4" x14ac:dyDescent="0.25">
      <c r="A1510" s="60">
        <v>44489</v>
      </c>
      <c r="B1510" s="71">
        <v>61259.96</v>
      </c>
      <c r="C1510" s="71">
        <v>4276.0946517272996</v>
      </c>
      <c r="D1510" s="71">
        <v>1094.1189999999999</v>
      </c>
    </row>
    <row r="1511" spans="1:4" x14ac:dyDescent="0.25">
      <c r="A1511" s="63">
        <v>44490</v>
      </c>
      <c r="B1511" s="70">
        <v>60923.5</v>
      </c>
      <c r="C1511" s="70">
        <v>4280.6111852363902</v>
      </c>
      <c r="D1511" s="70">
        <v>1097.96</v>
      </c>
    </row>
    <row r="1512" spans="1:4" x14ac:dyDescent="0.25">
      <c r="A1512" s="60">
        <v>44491</v>
      </c>
      <c r="B1512" s="71">
        <v>60821.62</v>
      </c>
      <c r="C1512" s="71">
        <v>4360.0954876460901</v>
      </c>
      <c r="D1512" s="71">
        <v>1087.902</v>
      </c>
    </row>
    <row r="1513" spans="1:4" x14ac:dyDescent="0.25">
      <c r="A1513" s="63">
        <v>44494</v>
      </c>
      <c r="B1513" s="70">
        <v>60967.05</v>
      </c>
      <c r="C1513" s="70">
        <v>4354.8353079235503</v>
      </c>
      <c r="D1513" s="70">
        <v>1089.913</v>
      </c>
    </row>
    <row r="1514" spans="1:4" x14ac:dyDescent="0.25">
      <c r="A1514" s="60">
        <v>44495</v>
      </c>
      <c r="B1514" s="71">
        <v>61350.26</v>
      </c>
      <c r="C1514" s="71">
        <v>4303.32277717942</v>
      </c>
      <c r="D1514" s="71">
        <v>1099.393</v>
      </c>
    </row>
    <row r="1515" spans="1:4" x14ac:dyDescent="0.25">
      <c r="A1515" s="63">
        <v>44496</v>
      </c>
      <c r="B1515" s="70">
        <v>61143.33</v>
      </c>
      <c r="C1515" s="70">
        <v>4326.8738244892102</v>
      </c>
      <c r="D1515" s="70">
        <v>1099.4760000000001</v>
      </c>
    </row>
    <row r="1516" spans="1:4" x14ac:dyDescent="0.25">
      <c r="A1516" s="60">
        <v>44497</v>
      </c>
      <c r="B1516" s="71">
        <v>59984.7</v>
      </c>
      <c r="C1516" s="71">
        <v>4336.8540517948104</v>
      </c>
      <c r="D1516" s="71">
        <v>1070.7090000000001</v>
      </c>
    </row>
    <row r="1517" spans="1:4" x14ac:dyDescent="0.25">
      <c r="A1517" s="63">
        <v>44498</v>
      </c>
      <c r="B1517" s="70">
        <v>59306.93</v>
      </c>
      <c r="C1517" s="70">
        <v>4264.7075088012598</v>
      </c>
      <c r="D1517" s="70">
        <v>1062.8209999999999</v>
      </c>
    </row>
    <row r="1518" spans="1:4" x14ac:dyDescent="0.25">
      <c r="A1518" s="60">
        <v>44501</v>
      </c>
      <c r="B1518" s="71">
        <v>60138.46</v>
      </c>
      <c r="C1518" s="71">
        <v>4317.3810021380204</v>
      </c>
      <c r="D1518" s="71">
        <v>1065.7615240821101</v>
      </c>
    </row>
    <row r="1519" spans="1:4" x14ac:dyDescent="0.25">
      <c r="A1519" s="63">
        <v>44502</v>
      </c>
      <c r="B1519" s="70">
        <v>60029.06</v>
      </c>
      <c r="C1519" s="70">
        <v>4294.92693748292</v>
      </c>
      <c r="D1519" s="70">
        <v>1068.71018375984</v>
      </c>
    </row>
    <row r="1520" spans="1:4" x14ac:dyDescent="0.25">
      <c r="A1520" s="60">
        <v>44508</v>
      </c>
      <c r="B1520" s="71">
        <v>60545.61</v>
      </c>
      <c r="C1520" s="71">
        <v>4328.4029128554703</v>
      </c>
      <c r="D1520" s="71">
        <v>1071.66700154209</v>
      </c>
    </row>
    <row r="1521" spans="1:4" x14ac:dyDescent="0.25">
      <c r="A1521" s="63">
        <v>44510</v>
      </c>
      <c r="B1521" s="70">
        <v>60352.82</v>
      </c>
      <c r="C1521" s="70">
        <v>4440.9490893307802</v>
      </c>
      <c r="D1521" s="70">
        <v>1074.6320000000001</v>
      </c>
    </row>
    <row r="1522" spans="1:4" x14ac:dyDescent="0.25">
      <c r="A1522" s="60">
        <v>44511</v>
      </c>
      <c r="B1522" s="71">
        <v>59919.69</v>
      </c>
      <c r="C1522" s="71">
        <v>4437.4919221309501</v>
      </c>
      <c r="D1522" s="71">
        <v>1086.5260000000001</v>
      </c>
    </row>
    <row r="1523" spans="1:4" x14ac:dyDescent="0.25">
      <c r="A1523" s="63">
        <v>44515</v>
      </c>
      <c r="B1523" s="70">
        <v>60718.71</v>
      </c>
      <c r="C1523" s="70">
        <v>4448.7269921391498</v>
      </c>
      <c r="D1523" s="70">
        <v>1086.885</v>
      </c>
    </row>
    <row r="1524" spans="1:4" x14ac:dyDescent="0.25">
      <c r="A1524" s="60">
        <v>44516</v>
      </c>
      <c r="B1524" s="71">
        <v>60322.37</v>
      </c>
      <c r="C1524" s="71">
        <v>4448.7562492966999</v>
      </c>
      <c r="D1524" s="71">
        <v>1078.3150000000001</v>
      </c>
    </row>
    <row r="1525" spans="1:4" x14ac:dyDescent="0.25">
      <c r="A1525" s="63">
        <v>44517</v>
      </c>
      <c r="B1525" s="70">
        <v>60008.33</v>
      </c>
      <c r="C1525" s="70">
        <v>4456.8434420563599</v>
      </c>
      <c r="D1525" s="70">
        <v>1076.28</v>
      </c>
    </row>
    <row r="1526" spans="1:4" x14ac:dyDescent="0.25">
      <c r="A1526" s="60">
        <v>44518</v>
      </c>
      <c r="B1526" s="71">
        <v>59636.01</v>
      </c>
      <c r="C1526" s="71">
        <v>4437.5423987654103</v>
      </c>
      <c r="D1526" s="71">
        <v>1065.9690000000001</v>
      </c>
    </row>
    <row r="1527" spans="1:4" x14ac:dyDescent="0.25">
      <c r="A1527" s="63">
        <v>44522</v>
      </c>
      <c r="B1527" s="70">
        <v>58465.89</v>
      </c>
      <c r="C1527" s="70">
        <v>4346.8776825759196</v>
      </c>
      <c r="D1527" s="70">
        <v>1040.5250000000001</v>
      </c>
    </row>
    <row r="1528" spans="1:4" x14ac:dyDescent="0.25">
      <c r="A1528" s="60">
        <v>44523</v>
      </c>
      <c r="B1528" s="71">
        <v>58664.33</v>
      </c>
      <c r="C1528" s="71">
        <v>4284.8197148230902</v>
      </c>
      <c r="D1528" s="71">
        <v>1052.896</v>
      </c>
    </row>
    <row r="1529" spans="1:4" x14ac:dyDescent="0.25">
      <c r="A1529" s="63">
        <v>44524</v>
      </c>
      <c r="B1529" s="70">
        <v>58340.99</v>
      </c>
      <c r="C1529" s="70">
        <v>4268.8874242448601</v>
      </c>
      <c r="D1529" s="70">
        <v>1052.857</v>
      </c>
    </row>
    <row r="1530" spans="1:4" x14ac:dyDescent="0.25">
      <c r="A1530" s="60">
        <v>44525</v>
      </c>
      <c r="B1530" s="71">
        <v>58795.09</v>
      </c>
      <c r="C1530" s="71">
        <v>4283.2584757342402</v>
      </c>
      <c r="D1530" s="71">
        <v>1057.104</v>
      </c>
    </row>
    <row r="1531" spans="1:4" x14ac:dyDescent="0.25">
      <c r="A1531" s="63">
        <v>44526</v>
      </c>
      <c r="B1531" s="70">
        <v>57107.15</v>
      </c>
      <c r="C1531" s="70">
        <v>4339.9029048177899</v>
      </c>
      <c r="D1531" s="70">
        <v>1026.2339999999999</v>
      </c>
    </row>
    <row r="1532" spans="1:4" x14ac:dyDescent="0.25">
      <c r="A1532" s="60">
        <v>44529</v>
      </c>
      <c r="B1532" s="71">
        <v>57260.58</v>
      </c>
      <c r="C1532" s="71">
        <v>4313.3820952625902</v>
      </c>
      <c r="D1532" s="71">
        <v>1019.878</v>
      </c>
    </row>
    <row r="1533" spans="1:4" x14ac:dyDescent="0.25">
      <c r="A1533" s="63">
        <v>44530</v>
      </c>
      <c r="B1533" s="70">
        <v>57064.87</v>
      </c>
      <c r="C1533" s="70">
        <v>4359.1370746057501</v>
      </c>
      <c r="D1533" s="70">
        <v>1019.901</v>
      </c>
    </row>
    <row r="1534" spans="1:4" x14ac:dyDescent="0.25">
      <c r="A1534" s="60">
        <v>44531</v>
      </c>
      <c r="B1534" s="71">
        <v>57684.79</v>
      </c>
      <c r="C1534" s="71">
        <v>4313.9084025913498</v>
      </c>
      <c r="D1534" s="71">
        <v>1024.8861580834</v>
      </c>
    </row>
    <row r="1535" spans="1:4" x14ac:dyDescent="0.25">
      <c r="A1535" s="63">
        <v>44532</v>
      </c>
      <c r="B1535" s="70">
        <v>58461.29</v>
      </c>
      <c r="C1535" s="70">
        <v>4254.1360297072697</v>
      </c>
      <c r="D1535" s="70">
        <v>1029.8956830427301</v>
      </c>
    </row>
    <row r="1536" spans="1:4" x14ac:dyDescent="0.25">
      <c r="A1536" s="60">
        <v>44533</v>
      </c>
      <c r="B1536" s="71">
        <v>57696.46</v>
      </c>
      <c r="C1536" s="71">
        <v>4275.9441863455904</v>
      </c>
      <c r="D1536" s="71">
        <v>1034.9296939804401</v>
      </c>
    </row>
    <row r="1537" spans="1:4" x14ac:dyDescent="0.25">
      <c r="A1537" s="63">
        <v>44537</v>
      </c>
      <c r="B1537" s="70">
        <v>57633.65</v>
      </c>
      <c r="C1537" s="70">
        <v>4320.89700516019</v>
      </c>
      <c r="D1537" s="70">
        <v>1039.98831058117</v>
      </c>
    </row>
    <row r="1538" spans="1:4" x14ac:dyDescent="0.25">
      <c r="A1538" s="60">
        <v>44538</v>
      </c>
      <c r="B1538" s="71">
        <v>58649.68</v>
      </c>
      <c r="C1538" s="71">
        <v>4324.9528188145996</v>
      </c>
      <c r="D1538" s="71">
        <v>1045.0716531145499</v>
      </c>
    </row>
    <row r="1539" spans="1:4" x14ac:dyDescent="0.25">
      <c r="A1539" s="63">
        <v>44540</v>
      </c>
      <c r="B1539" s="70">
        <v>58786.67</v>
      </c>
      <c r="C1539" s="70">
        <v>4329.9763692188999</v>
      </c>
      <c r="D1539" s="70">
        <v>1050.17984243808</v>
      </c>
    </row>
    <row r="1540" spans="1:4" x14ac:dyDescent="0.25">
      <c r="A1540" s="60">
        <v>44543</v>
      </c>
      <c r="B1540" s="71">
        <v>58283.42</v>
      </c>
      <c r="C1540" s="71">
        <v>4359.7582265661404</v>
      </c>
      <c r="D1540" s="71">
        <v>1055.3130000000001</v>
      </c>
    </row>
    <row r="1541" spans="1:4" x14ac:dyDescent="0.25">
      <c r="A1541" s="63">
        <v>44544</v>
      </c>
      <c r="B1541" s="70">
        <v>58117.09</v>
      </c>
      <c r="C1541" s="70">
        <v>4344.8029964473399</v>
      </c>
      <c r="D1541" s="70">
        <v>1056.3789999999999</v>
      </c>
    </row>
    <row r="1542" spans="1:4" x14ac:dyDescent="0.25">
      <c r="A1542" s="60">
        <v>44545</v>
      </c>
      <c r="B1542" s="71">
        <v>57788.03</v>
      </c>
      <c r="C1542" s="71">
        <v>4346.8638577652</v>
      </c>
      <c r="D1542" s="71">
        <v>1049.155</v>
      </c>
    </row>
    <row r="1543" spans="1:4" x14ac:dyDescent="0.25">
      <c r="A1543" s="63">
        <v>44546</v>
      </c>
      <c r="B1543" s="70">
        <v>57901.14</v>
      </c>
      <c r="C1543" s="70">
        <v>4401.8277685790999</v>
      </c>
      <c r="D1543" s="70">
        <v>1046.0740000000001</v>
      </c>
    </row>
    <row r="1544" spans="1:4" x14ac:dyDescent="0.25">
      <c r="A1544" s="60">
        <v>44547</v>
      </c>
      <c r="B1544" s="71">
        <v>57011.74</v>
      </c>
      <c r="C1544" s="71">
        <v>4416.9231758483802</v>
      </c>
      <c r="D1544" s="71">
        <v>1026.691</v>
      </c>
    </row>
    <row r="1545" spans="1:4" x14ac:dyDescent="0.25">
      <c r="A1545" s="63">
        <v>44550</v>
      </c>
      <c r="B1545" s="70">
        <v>55822.01</v>
      </c>
      <c r="C1545" s="70">
        <v>4374.6533348336998</v>
      </c>
      <c r="D1545" s="70">
        <v>998.23699999999997</v>
      </c>
    </row>
    <row r="1546" spans="1:4" x14ac:dyDescent="0.25">
      <c r="A1546" s="60">
        <v>44551</v>
      </c>
      <c r="B1546" s="71">
        <v>56319.01</v>
      </c>
      <c r="C1546" s="71">
        <v>4365.7961322680703</v>
      </c>
      <c r="D1546" s="71">
        <v>1008.255</v>
      </c>
    </row>
    <row r="1547" spans="1:4" x14ac:dyDescent="0.25">
      <c r="A1547" s="63">
        <v>44552</v>
      </c>
      <c r="B1547" s="70">
        <v>56930.559999999998</v>
      </c>
      <c r="C1547" s="70">
        <v>4350.3075216615498</v>
      </c>
      <c r="D1547" s="70">
        <v>1022.0940000000001</v>
      </c>
    </row>
    <row r="1548" spans="1:4" x14ac:dyDescent="0.25">
      <c r="A1548" s="60">
        <v>44553</v>
      </c>
      <c r="B1548" s="71">
        <v>57315.28</v>
      </c>
      <c r="C1548" s="71">
        <v>4354.2038677319297</v>
      </c>
      <c r="D1548" s="71">
        <v>1030.9690000000001</v>
      </c>
    </row>
    <row r="1549" spans="1:4" x14ac:dyDescent="0.25">
      <c r="A1549" s="63">
        <v>44554</v>
      </c>
      <c r="B1549" s="70">
        <v>57124.31</v>
      </c>
      <c r="C1549" s="70">
        <v>4354.2038677319297</v>
      </c>
      <c r="D1549" s="70">
        <v>1021.992</v>
      </c>
    </row>
    <row r="1550" spans="1:4" x14ac:dyDescent="0.25">
      <c r="A1550" s="60">
        <v>44557</v>
      </c>
      <c r="B1550" s="71">
        <v>57420.24</v>
      </c>
      <c r="C1550" s="71">
        <v>4354.2038677319297</v>
      </c>
      <c r="D1550" s="71">
        <v>1025.56</v>
      </c>
    </row>
    <row r="1551" spans="1:4" x14ac:dyDescent="0.25">
      <c r="A1551" s="63">
        <v>44558</v>
      </c>
      <c r="B1551" s="70">
        <v>57897.48</v>
      </c>
      <c r="C1551" s="70">
        <v>4354.2038677319297</v>
      </c>
      <c r="D1551" s="70">
        <v>1036.7149999999999</v>
      </c>
    </row>
    <row r="1552" spans="1:4" x14ac:dyDescent="0.25">
      <c r="A1552" s="60">
        <v>44559</v>
      </c>
      <c r="B1552" s="71">
        <v>57806.49</v>
      </c>
      <c r="C1552" s="71">
        <v>4301.3024257720199</v>
      </c>
      <c r="D1552" s="71">
        <v>1034.335</v>
      </c>
    </row>
    <row r="1553" spans="1:4" x14ac:dyDescent="0.25">
      <c r="A1553" s="63">
        <v>44560</v>
      </c>
      <c r="B1553" s="70">
        <v>57794.32</v>
      </c>
      <c r="C1553" s="70">
        <v>4323.8272220168201</v>
      </c>
      <c r="D1553" s="70">
        <v>1033.28</v>
      </c>
    </row>
    <row r="1554" spans="1:4" x14ac:dyDescent="0.25">
      <c r="A1554" s="60">
        <v>44561</v>
      </c>
      <c r="B1554" s="71">
        <v>58253.82</v>
      </c>
      <c r="C1554" s="71">
        <v>4323.8272220168201</v>
      </c>
      <c r="D1554" s="71">
        <v>1041.0650000000001</v>
      </c>
    </row>
    <row r="1555" spans="1:4" x14ac:dyDescent="0.25">
      <c r="A1555" s="63">
        <v>44565</v>
      </c>
      <c r="B1555" s="70">
        <v>59855.93</v>
      </c>
      <c r="C1555" s="70">
        <v>4341.1342774928899</v>
      </c>
      <c r="D1555" s="70">
        <v>1055.2498632172401</v>
      </c>
    </row>
    <row r="1556" spans="1:4" x14ac:dyDescent="0.25">
      <c r="A1556" s="60">
        <v>44567</v>
      </c>
      <c r="B1556" s="71">
        <v>59601.84</v>
      </c>
      <c r="C1556" s="71">
        <v>4279.7469738132404</v>
      </c>
      <c r="D1556" s="71">
        <v>1069.6279999999999</v>
      </c>
    </row>
    <row r="1557" spans="1:4" x14ac:dyDescent="0.25">
      <c r="A1557" s="63">
        <v>44568</v>
      </c>
      <c r="B1557" s="70">
        <v>59744.65</v>
      </c>
      <c r="C1557" s="70">
        <v>4279.2499236420299</v>
      </c>
      <c r="D1557" s="70">
        <v>1027.077</v>
      </c>
    </row>
    <row r="1558" spans="1:4" x14ac:dyDescent="0.25">
      <c r="A1558" s="60">
        <v>44572</v>
      </c>
      <c r="B1558" s="71">
        <v>60616.89</v>
      </c>
      <c r="C1558" s="71">
        <v>4289.94100342405</v>
      </c>
      <c r="D1558" s="71">
        <v>1052.82670443704</v>
      </c>
    </row>
    <row r="1559" spans="1:4" x14ac:dyDescent="0.25">
      <c r="A1559" s="63">
        <v>44573</v>
      </c>
      <c r="B1559" s="70">
        <v>61150.04</v>
      </c>
      <c r="C1559" s="70">
        <v>4319.7164306267796</v>
      </c>
      <c r="D1559" s="70">
        <v>1079.2219761281301</v>
      </c>
    </row>
    <row r="1560" spans="1:4" x14ac:dyDescent="0.25">
      <c r="A1560" s="60">
        <v>44574</v>
      </c>
      <c r="B1560" s="71">
        <v>61235.3</v>
      </c>
      <c r="C1560" s="71">
        <v>4324.5711897374904</v>
      </c>
      <c r="D1560" s="71">
        <v>1106.279</v>
      </c>
    </row>
    <row r="1561" spans="1:4" x14ac:dyDescent="0.25">
      <c r="A1561" s="63">
        <v>44575</v>
      </c>
      <c r="B1561" s="70">
        <v>61223.03</v>
      </c>
      <c r="C1561" s="70">
        <v>4343.17906344945</v>
      </c>
      <c r="D1561" s="70">
        <v>1108.8489999999999</v>
      </c>
    </row>
    <row r="1562" spans="1:4" x14ac:dyDescent="0.25">
      <c r="A1562" s="60">
        <v>44578</v>
      </c>
      <c r="B1562" s="71">
        <v>61308.91</v>
      </c>
      <c r="C1562" s="71">
        <v>4341.2738116289202</v>
      </c>
      <c r="D1562" s="71">
        <v>1112.5820000000001</v>
      </c>
    </row>
    <row r="1563" spans="1:4" x14ac:dyDescent="0.25">
      <c r="A1563" s="63">
        <v>44579</v>
      </c>
      <c r="B1563" s="70">
        <v>60754.86</v>
      </c>
      <c r="C1563" s="70">
        <v>4357.1524105004301</v>
      </c>
      <c r="D1563" s="70">
        <v>1100.0229999999999</v>
      </c>
    </row>
    <row r="1564" spans="1:4" x14ac:dyDescent="0.25">
      <c r="A1564" s="60">
        <v>44580</v>
      </c>
      <c r="B1564" s="71">
        <v>60098.82</v>
      </c>
      <c r="C1564" s="71">
        <v>4369.4375231083304</v>
      </c>
      <c r="D1564" s="71">
        <v>1101.0219999999999</v>
      </c>
    </row>
    <row r="1565" spans="1:4" x14ac:dyDescent="0.25">
      <c r="A1565" s="63">
        <v>44581</v>
      </c>
      <c r="B1565" s="70">
        <v>59464.62</v>
      </c>
      <c r="C1565" s="70">
        <v>4409.5638754480997</v>
      </c>
      <c r="D1565" s="70">
        <v>1096.3040000000001</v>
      </c>
    </row>
    <row r="1566" spans="1:4" x14ac:dyDescent="0.25">
      <c r="A1566" s="60">
        <v>44582</v>
      </c>
      <c r="B1566" s="71">
        <v>59037.18</v>
      </c>
      <c r="C1566" s="71">
        <v>4390.0049833619996</v>
      </c>
      <c r="D1566" s="71">
        <v>1078.143</v>
      </c>
    </row>
    <row r="1567" spans="1:4" x14ac:dyDescent="0.25">
      <c r="A1567" s="63">
        <v>44585</v>
      </c>
      <c r="B1567" s="70">
        <v>57491.51</v>
      </c>
      <c r="C1567" s="70">
        <v>4397.6005915733003</v>
      </c>
      <c r="D1567" s="70">
        <v>1055.201</v>
      </c>
    </row>
    <row r="1568" spans="1:4" x14ac:dyDescent="0.25">
      <c r="A1568" s="60">
        <v>44586</v>
      </c>
      <c r="B1568" s="71">
        <v>57858.15</v>
      </c>
      <c r="C1568" s="71">
        <v>4440.3263298342599</v>
      </c>
      <c r="D1568" s="71">
        <v>1073.8800000000001</v>
      </c>
    </row>
    <row r="1569" spans="1:4" x14ac:dyDescent="0.25">
      <c r="A1569" s="63">
        <v>44588</v>
      </c>
      <c r="B1569" s="70">
        <v>57276.94</v>
      </c>
      <c r="C1569" s="70">
        <v>4370.6232417573601</v>
      </c>
      <c r="D1569" s="70">
        <v>1072.297</v>
      </c>
    </row>
    <row r="1570" spans="1:4" x14ac:dyDescent="0.25">
      <c r="A1570" s="60">
        <v>44589</v>
      </c>
      <c r="B1570" s="71">
        <v>57200.23</v>
      </c>
      <c r="C1570" s="71">
        <v>4312.8946903081596</v>
      </c>
      <c r="D1570" s="71">
        <v>1073.932</v>
      </c>
    </row>
    <row r="1571" spans="1:4" x14ac:dyDescent="0.25">
      <c r="A1571" s="63">
        <v>44592</v>
      </c>
      <c r="B1571" s="70">
        <v>58014.17</v>
      </c>
      <c r="C1571" s="70">
        <v>4305.7199350555402</v>
      </c>
      <c r="D1571" s="70">
        <v>1089.9380000000001</v>
      </c>
    </row>
    <row r="1572" spans="1:4" x14ac:dyDescent="0.25">
      <c r="A1572" s="60">
        <v>44594</v>
      </c>
      <c r="B1572" s="71">
        <v>59558.33</v>
      </c>
      <c r="C1572" s="71">
        <v>4336.4724227177003</v>
      </c>
      <c r="D1572" s="71">
        <v>1105.337</v>
      </c>
    </row>
    <row r="1573" spans="1:4" x14ac:dyDescent="0.25">
      <c r="A1573" s="63">
        <v>44595</v>
      </c>
      <c r="B1573" s="70">
        <v>58788.02</v>
      </c>
      <c r="C1573" s="70">
        <v>4306.4857652675801</v>
      </c>
      <c r="D1573" s="70">
        <v>1031.3499999999999</v>
      </c>
    </row>
    <row r="1574" spans="1:4" x14ac:dyDescent="0.25">
      <c r="A1574" s="60">
        <v>44600</v>
      </c>
      <c r="B1574" s="71">
        <v>57808.58</v>
      </c>
      <c r="C1574" s="71">
        <v>4378.6114102914498</v>
      </c>
      <c r="D1574" s="71">
        <v>1035.24636407251</v>
      </c>
    </row>
    <row r="1575" spans="1:4" x14ac:dyDescent="0.25">
      <c r="A1575" s="63">
        <v>44601</v>
      </c>
      <c r="B1575" s="70">
        <v>58465.97</v>
      </c>
      <c r="C1575" s="70">
        <v>4395.6818364492701</v>
      </c>
      <c r="D1575" s="70">
        <v>1039.15744832051</v>
      </c>
    </row>
    <row r="1576" spans="1:4" x14ac:dyDescent="0.25">
      <c r="A1576" s="60">
        <v>44603</v>
      </c>
      <c r="B1576" s="71">
        <v>58152.92</v>
      </c>
      <c r="C1576" s="71">
        <v>4436.2242191393298</v>
      </c>
      <c r="D1576" s="71">
        <v>1043.08330835573</v>
      </c>
    </row>
    <row r="1577" spans="1:4" x14ac:dyDescent="0.25">
      <c r="A1577" s="63">
        <v>44606</v>
      </c>
      <c r="B1577" s="70">
        <v>56405.84</v>
      </c>
      <c r="C1577" s="70">
        <v>4536.0641085408397</v>
      </c>
      <c r="D1577" s="70">
        <v>1047.0239999999999</v>
      </c>
    </row>
    <row r="1578" spans="1:4" x14ac:dyDescent="0.25">
      <c r="A1578" s="60">
        <v>44607</v>
      </c>
      <c r="B1578" s="71">
        <v>58142.05</v>
      </c>
      <c r="C1578" s="71">
        <v>4469.7188419309696</v>
      </c>
      <c r="D1578" s="71">
        <v>1073.4849999999999</v>
      </c>
    </row>
    <row r="1579" spans="1:4" x14ac:dyDescent="0.25">
      <c r="A1579" s="63">
        <v>44608</v>
      </c>
      <c r="B1579" s="70">
        <v>57996.68</v>
      </c>
      <c r="C1579" s="70">
        <v>4492.7924510103403</v>
      </c>
      <c r="D1579" s="70">
        <v>1069.47</v>
      </c>
    </row>
    <row r="1580" spans="1:4" x14ac:dyDescent="0.25">
      <c r="A1580" s="60">
        <v>44609</v>
      </c>
      <c r="B1580" s="71">
        <v>57892.01</v>
      </c>
      <c r="C1580" s="71">
        <v>4567.9058626842598</v>
      </c>
      <c r="D1580" s="71">
        <v>1064.68</v>
      </c>
    </row>
    <row r="1581" spans="1:4" x14ac:dyDescent="0.25">
      <c r="A1581" s="63">
        <v>44610</v>
      </c>
      <c r="B1581" s="70">
        <v>57832.97</v>
      </c>
      <c r="C1581" s="70">
        <v>4546.2288809941001</v>
      </c>
      <c r="D1581" s="70">
        <v>1063.229</v>
      </c>
    </row>
    <row r="1582" spans="1:4" x14ac:dyDescent="0.25">
      <c r="A1582" s="60">
        <v>44613</v>
      </c>
      <c r="B1582" s="71">
        <v>57683.59</v>
      </c>
      <c r="C1582" s="71">
        <v>4538.4940601540002</v>
      </c>
      <c r="D1582" s="71">
        <v>1055.9949999999999</v>
      </c>
    </row>
    <row r="1583" spans="1:4" x14ac:dyDescent="0.25">
      <c r="A1583" s="63">
        <v>44614</v>
      </c>
      <c r="B1583" s="70">
        <v>57300.68</v>
      </c>
      <c r="C1583" s="70">
        <v>4563.3005931808302</v>
      </c>
      <c r="D1583" s="70">
        <v>1044.848</v>
      </c>
    </row>
    <row r="1584" spans="1:4" x14ac:dyDescent="0.25">
      <c r="A1584" s="60">
        <v>44615</v>
      </c>
      <c r="B1584" s="71">
        <v>57232.06</v>
      </c>
      <c r="C1584" s="71">
        <v>4573.3988136383396</v>
      </c>
      <c r="D1584" s="71">
        <v>1044.693</v>
      </c>
    </row>
    <row r="1585" spans="1:4" x14ac:dyDescent="0.25">
      <c r="A1585" s="63">
        <v>44616</v>
      </c>
      <c r="B1585" s="70">
        <v>54529.91</v>
      </c>
      <c r="C1585" s="70">
        <v>4711.8510778529699</v>
      </c>
      <c r="D1585" s="70">
        <v>1034.4947222813701</v>
      </c>
    </row>
    <row r="1586" spans="1:4" x14ac:dyDescent="0.25">
      <c r="A1586" s="60">
        <v>44617</v>
      </c>
      <c r="B1586" s="71">
        <v>55858.52</v>
      </c>
      <c r="C1586" s="71">
        <v>4551.5221759609003</v>
      </c>
      <c r="D1586" s="71">
        <v>1024.396</v>
      </c>
    </row>
    <row r="1587" spans="1:4" x14ac:dyDescent="0.25">
      <c r="A1587" s="63">
        <v>44620</v>
      </c>
      <c r="B1587" s="70">
        <v>56247.28</v>
      </c>
      <c r="C1587" s="70">
        <v>4638.6631729548099</v>
      </c>
      <c r="D1587" s="70">
        <v>1036.3330000000001</v>
      </c>
    </row>
    <row r="1588" spans="1:4" x14ac:dyDescent="0.25">
      <c r="A1588" s="60">
        <v>44622</v>
      </c>
      <c r="B1588" s="71">
        <v>55468.9</v>
      </c>
      <c r="C1588" s="71">
        <v>4685.7897021235603</v>
      </c>
      <c r="D1588" s="71">
        <v>1032.93994540535</v>
      </c>
    </row>
    <row r="1589" spans="1:4" x14ac:dyDescent="0.25">
      <c r="A1589" s="63">
        <v>44623</v>
      </c>
      <c r="B1589" s="70">
        <v>55102.68</v>
      </c>
      <c r="C1589" s="70">
        <v>4711.3543491889995</v>
      </c>
      <c r="D1589" s="70">
        <v>1029.558</v>
      </c>
    </row>
    <row r="1590" spans="1:4" x14ac:dyDescent="0.25">
      <c r="A1590" s="60">
        <v>44628</v>
      </c>
      <c r="B1590" s="71">
        <v>53424.09</v>
      </c>
      <c r="C1590" s="71">
        <v>5047.4837236966896</v>
      </c>
      <c r="D1590" s="71">
        <v>1033.97696850685</v>
      </c>
    </row>
    <row r="1591" spans="1:4" x14ac:dyDescent="0.25">
      <c r="A1591" s="63">
        <v>44630</v>
      </c>
      <c r="B1591" s="70">
        <v>55464.39</v>
      </c>
      <c r="C1591" s="70">
        <v>4903.4764576333901</v>
      </c>
      <c r="D1591" s="70">
        <v>1038.41490367964</v>
      </c>
    </row>
    <row r="1592" spans="1:4" x14ac:dyDescent="0.25">
      <c r="A1592" s="60">
        <v>44631</v>
      </c>
      <c r="B1592" s="71">
        <v>55550.3</v>
      </c>
      <c r="C1592" s="71">
        <v>4876.8128988699</v>
      </c>
      <c r="D1592" s="71">
        <v>1042.87188692527</v>
      </c>
    </row>
    <row r="1593" spans="1:4" x14ac:dyDescent="0.25">
      <c r="A1593" s="63">
        <v>44634</v>
      </c>
      <c r="B1593" s="70">
        <v>56486.02</v>
      </c>
      <c r="C1593" s="70">
        <v>4808.1183789605702</v>
      </c>
      <c r="D1593" s="70">
        <v>1047.348</v>
      </c>
    </row>
    <row r="1594" spans="1:4" x14ac:dyDescent="0.25">
      <c r="A1594" s="60">
        <v>44635</v>
      </c>
      <c r="B1594" s="71">
        <v>55776.85</v>
      </c>
      <c r="C1594" s="71">
        <v>4701.2165833427098</v>
      </c>
      <c r="D1594" s="71">
        <v>1037.17</v>
      </c>
    </row>
    <row r="1595" spans="1:4" x14ac:dyDescent="0.25">
      <c r="A1595" s="63">
        <v>44636</v>
      </c>
      <c r="B1595" s="70">
        <v>56816.65</v>
      </c>
      <c r="C1595" s="70">
        <v>4687.7473596219097</v>
      </c>
      <c r="D1595" s="70">
        <v>1054.596</v>
      </c>
    </row>
    <row r="1596" spans="1:4" x14ac:dyDescent="0.25">
      <c r="A1596" s="60">
        <v>44637</v>
      </c>
      <c r="B1596" s="71">
        <v>57863.93</v>
      </c>
      <c r="C1596" s="71">
        <v>4761.0297876444802</v>
      </c>
      <c r="D1596" s="71">
        <v>1069.8140000000001</v>
      </c>
    </row>
    <row r="1597" spans="1:4" x14ac:dyDescent="0.25">
      <c r="A1597" s="63">
        <v>44641</v>
      </c>
      <c r="B1597" s="70">
        <v>57292.49</v>
      </c>
      <c r="C1597" s="70">
        <v>4744.0095166138899</v>
      </c>
      <c r="D1597" s="70">
        <v>1062.48</v>
      </c>
    </row>
    <row r="1598" spans="1:4" x14ac:dyDescent="0.25">
      <c r="A1598" s="60">
        <v>44642</v>
      </c>
      <c r="B1598" s="71">
        <v>57989.3</v>
      </c>
      <c r="C1598" s="71">
        <v>4686.56967865353</v>
      </c>
      <c r="D1598" s="71">
        <v>1070.462</v>
      </c>
    </row>
    <row r="1599" spans="1:4" x14ac:dyDescent="0.25">
      <c r="A1599" s="63">
        <v>44643</v>
      </c>
      <c r="B1599" s="70">
        <v>57684.82</v>
      </c>
      <c r="C1599" s="70">
        <v>4754.5514170430997</v>
      </c>
      <c r="D1599" s="70">
        <v>1067.749</v>
      </c>
    </row>
    <row r="1600" spans="1:4" x14ac:dyDescent="0.25">
      <c r="A1600" s="60">
        <v>44644</v>
      </c>
      <c r="B1600" s="71">
        <v>57595.68</v>
      </c>
      <c r="C1600" s="71">
        <v>4819.9479158294098</v>
      </c>
      <c r="D1600" s="71">
        <v>1070.2070000000001</v>
      </c>
    </row>
    <row r="1601" spans="1:4" x14ac:dyDescent="0.25">
      <c r="A1601" s="63">
        <v>44645</v>
      </c>
      <c r="B1601" s="70">
        <v>57362.2</v>
      </c>
      <c r="C1601" s="70">
        <v>4792.2388155673798</v>
      </c>
      <c r="D1601" s="70">
        <v>1067.4269999999999</v>
      </c>
    </row>
    <row r="1602" spans="1:4" x14ac:dyDescent="0.25">
      <c r="A1602" s="60">
        <v>44648</v>
      </c>
      <c r="B1602" s="71">
        <v>57593.49</v>
      </c>
      <c r="C1602" s="71">
        <v>4739.7579050589202</v>
      </c>
      <c r="D1602" s="71">
        <v>1072.1880000000001</v>
      </c>
    </row>
    <row r="1603" spans="1:4" x14ac:dyDescent="0.25">
      <c r="A1603" s="63">
        <v>44649</v>
      </c>
      <c r="B1603" s="70">
        <v>57943.65</v>
      </c>
      <c r="C1603" s="70">
        <v>4640.2864629382502</v>
      </c>
      <c r="D1603" s="70">
        <v>1074.345</v>
      </c>
    </row>
    <row r="1604" spans="1:4" x14ac:dyDescent="0.25">
      <c r="A1604" s="60">
        <v>44650</v>
      </c>
      <c r="B1604" s="71">
        <v>58683.99</v>
      </c>
      <c r="C1604" s="71">
        <v>4713.9656308775502</v>
      </c>
      <c r="D1604" s="71">
        <v>1080.74</v>
      </c>
    </row>
    <row r="1605" spans="1:4" x14ac:dyDescent="0.25">
      <c r="A1605" s="63">
        <v>44651</v>
      </c>
      <c r="B1605" s="70">
        <v>58568.51</v>
      </c>
      <c r="C1605" s="70">
        <v>4740.1298889192503</v>
      </c>
      <c r="D1605" s="70">
        <v>1081.826</v>
      </c>
    </row>
    <row r="1606" spans="1:4" x14ac:dyDescent="0.25">
      <c r="A1606" s="60">
        <v>44652</v>
      </c>
      <c r="B1606" s="71">
        <v>59276.69</v>
      </c>
      <c r="C1606" s="71">
        <v>4711.2382850804597</v>
      </c>
      <c r="D1606" s="71">
        <v>1067.9670000000001</v>
      </c>
    </row>
    <row r="1607" spans="1:4" x14ac:dyDescent="0.25">
      <c r="A1607" s="63">
        <v>44655</v>
      </c>
      <c r="B1607" s="70">
        <v>60611.74</v>
      </c>
      <c r="C1607" s="70">
        <v>4681.9277573263498</v>
      </c>
      <c r="D1607" s="70">
        <v>1121.442</v>
      </c>
    </row>
    <row r="1608" spans="1:4" x14ac:dyDescent="0.25">
      <c r="A1608" s="60">
        <v>44656</v>
      </c>
      <c r="B1608" s="71">
        <v>60176.5</v>
      </c>
      <c r="C1608" s="71">
        <v>4713.2907872104397</v>
      </c>
      <c r="D1608" s="71">
        <v>1067.6659999999999</v>
      </c>
    </row>
    <row r="1609" spans="1:4" x14ac:dyDescent="0.25">
      <c r="A1609" s="63">
        <v>44658</v>
      </c>
      <c r="B1609" s="70">
        <v>59034.95</v>
      </c>
      <c r="C1609" s="70">
        <v>4717.0665680711199</v>
      </c>
      <c r="D1609" s="70">
        <v>1100.5471751388</v>
      </c>
    </row>
    <row r="1610" spans="1:4" x14ac:dyDescent="0.25">
      <c r="A1610" s="60">
        <v>44659</v>
      </c>
      <c r="B1610" s="71">
        <v>59447.18</v>
      </c>
      <c r="C1610" s="71">
        <v>4739.3666307650301</v>
      </c>
      <c r="D1610" s="71">
        <v>1134.441</v>
      </c>
    </row>
    <row r="1611" spans="1:4" x14ac:dyDescent="0.25">
      <c r="A1611" s="63">
        <v>44662</v>
      </c>
      <c r="B1611" s="70">
        <v>58964.57</v>
      </c>
      <c r="C1611" s="70">
        <v>4761.5033677881902</v>
      </c>
      <c r="D1611" s="70">
        <v>1127.23863674113</v>
      </c>
    </row>
    <row r="1612" spans="1:4" x14ac:dyDescent="0.25">
      <c r="A1612" s="60">
        <v>44664</v>
      </c>
      <c r="B1612" s="71">
        <v>58338.93</v>
      </c>
      <c r="C1612" s="71">
        <v>4834.51637275548</v>
      </c>
      <c r="D1612" s="71">
        <v>1120.0820000000001</v>
      </c>
    </row>
    <row r="1613" spans="1:4" x14ac:dyDescent="0.25">
      <c r="A1613" s="63">
        <v>44669</v>
      </c>
      <c r="B1613" s="70">
        <v>57166.74</v>
      </c>
      <c r="C1613" s="70">
        <v>4802.4842863343401</v>
      </c>
      <c r="D1613" s="70">
        <v>1117.0719999999999</v>
      </c>
    </row>
    <row r="1614" spans="1:4" x14ac:dyDescent="0.25">
      <c r="A1614" s="60">
        <v>44670</v>
      </c>
      <c r="B1614" s="71">
        <v>56463.15</v>
      </c>
      <c r="C1614" s="71">
        <v>4823.4767791406102</v>
      </c>
      <c r="D1614" s="71">
        <v>1109.2919999999999</v>
      </c>
    </row>
    <row r="1615" spans="1:4" x14ac:dyDescent="0.25">
      <c r="A1615" s="63">
        <v>44671</v>
      </c>
      <c r="B1615" s="70">
        <v>57037.5</v>
      </c>
      <c r="C1615" s="70">
        <v>4782.2720915652599</v>
      </c>
      <c r="D1615" s="70">
        <v>1112.45</v>
      </c>
    </row>
    <row r="1616" spans="1:4" x14ac:dyDescent="0.25">
      <c r="A1616" s="60">
        <v>44672</v>
      </c>
      <c r="B1616" s="71">
        <v>57911.68</v>
      </c>
      <c r="C1616" s="71">
        <v>4768.8719918980196</v>
      </c>
      <c r="D1616" s="71">
        <v>1124.365</v>
      </c>
    </row>
    <row r="1617" spans="1:4" x14ac:dyDescent="0.25">
      <c r="A1617" s="63">
        <v>44673</v>
      </c>
      <c r="B1617" s="70">
        <v>57197.15</v>
      </c>
      <c r="C1617" s="70">
        <v>4776.6743292555502</v>
      </c>
      <c r="D1617" s="70">
        <v>1111.5540000000001</v>
      </c>
    </row>
    <row r="1618" spans="1:4" x14ac:dyDescent="0.25">
      <c r="A1618" s="60">
        <v>44676</v>
      </c>
      <c r="B1618" s="71">
        <v>56579.89</v>
      </c>
      <c r="C1618" s="71">
        <v>4671.8494703168499</v>
      </c>
      <c r="D1618" s="71">
        <v>1088.8340000000001</v>
      </c>
    </row>
    <row r="1619" spans="1:4" x14ac:dyDescent="0.25">
      <c r="A1619" s="63">
        <v>44677</v>
      </c>
      <c r="B1619" s="70">
        <v>57356.61</v>
      </c>
      <c r="C1619" s="70">
        <v>4695.84162554053</v>
      </c>
      <c r="D1619" s="70">
        <v>1103.3510000000001</v>
      </c>
    </row>
    <row r="1620" spans="1:4" x14ac:dyDescent="0.25">
      <c r="A1620" s="60">
        <v>44678</v>
      </c>
      <c r="B1620" s="71">
        <v>56819.39</v>
      </c>
      <c r="C1620" s="71">
        <v>4643.0022344752197</v>
      </c>
      <c r="D1620" s="71">
        <v>1092.662</v>
      </c>
    </row>
    <row r="1621" spans="1:4" x14ac:dyDescent="0.25">
      <c r="A1621" s="63">
        <v>44679</v>
      </c>
      <c r="B1621" s="70">
        <v>57521.06</v>
      </c>
      <c r="C1621" s="70">
        <v>4654.2948542768499</v>
      </c>
      <c r="D1621" s="70">
        <v>1103.895</v>
      </c>
    </row>
    <row r="1622" spans="1:4" x14ac:dyDescent="0.25">
      <c r="A1622" s="60">
        <v>44680</v>
      </c>
      <c r="B1622" s="71">
        <v>57060.87</v>
      </c>
      <c r="C1622" s="71">
        <v>4703.7577764560301</v>
      </c>
      <c r="D1622" s="71">
        <v>1090.9490000000001</v>
      </c>
    </row>
    <row r="1623" spans="1:4" x14ac:dyDescent="0.25">
      <c r="A1623" s="63">
        <v>44685</v>
      </c>
      <c r="B1623" s="70">
        <v>55669.03</v>
      </c>
      <c r="C1623" s="70">
        <v>4569.1137653318801</v>
      </c>
      <c r="D1623" s="70">
        <v>1121.646</v>
      </c>
    </row>
    <row r="1624" spans="1:4" x14ac:dyDescent="0.25">
      <c r="A1624" s="60">
        <v>44686</v>
      </c>
      <c r="B1624" s="71">
        <v>55702.23</v>
      </c>
      <c r="C1624" s="71">
        <v>4655.8239426431101</v>
      </c>
      <c r="D1624" s="71">
        <v>1069.9639999999999</v>
      </c>
    </row>
    <row r="1625" spans="1:4" x14ac:dyDescent="0.25">
      <c r="A1625" s="63">
        <v>44690</v>
      </c>
      <c r="B1625" s="70">
        <v>54470.67</v>
      </c>
      <c r="C1625" s="70">
        <v>4631.02544729693</v>
      </c>
      <c r="D1625" s="70">
        <v>1048.68356079675</v>
      </c>
    </row>
    <row r="1626" spans="1:4" x14ac:dyDescent="0.25">
      <c r="A1626" s="60">
        <v>44693</v>
      </c>
      <c r="B1626" s="71">
        <v>52930.31</v>
      </c>
      <c r="C1626" s="71">
        <v>4569.6998730046498</v>
      </c>
      <c r="D1626" s="71">
        <v>1027.82636676127</v>
      </c>
    </row>
    <row r="1627" spans="1:4" x14ac:dyDescent="0.25">
      <c r="A1627" s="63">
        <v>44694</v>
      </c>
      <c r="B1627" s="70">
        <v>52793.62</v>
      </c>
      <c r="C1627" s="70">
        <v>4509.6169241403704</v>
      </c>
      <c r="D1627" s="70">
        <v>1007.384</v>
      </c>
    </row>
    <row r="1628" spans="1:4" x14ac:dyDescent="0.25">
      <c r="A1628" s="60">
        <v>44697</v>
      </c>
      <c r="B1628" s="71">
        <v>52973.84</v>
      </c>
      <c r="C1628" s="71">
        <v>4506.3697011590302</v>
      </c>
      <c r="D1628" s="71">
        <v>1015.796</v>
      </c>
    </row>
    <row r="1629" spans="1:4" x14ac:dyDescent="0.25">
      <c r="A1629" s="63">
        <v>44698</v>
      </c>
      <c r="B1629" s="70">
        <v>54318.47</v>
      </c>
      <c r="C1629" s="70">
        <v>4546.9304097609602</v>
      </c>
      <c r="D1629" s="70">
        <v>1042.473</v>
      </c>
    </row>
    <row r="1630" spans="1:4" x14ac:dyDescent="0.25">
      <c r="A1630" s="60">
        <v>44699</v>
      </c>
      <c r="B1630" s="71">
        <v>54208.53</v>
      </c>
      <c r="C1630" s="71">
        <v>4524.9222756281497</v>
      </c>
      <c r="D1630" s="71">
        <v>1038.29</v>
      </c>
    </row>
    <row r="1631" spans="1:4" x14ac:dyDescent="0.25">
      <c r="A1631" s="63">
        <v>44700</v>
      </c>
      <c r="B1631" s="70">
        <v>52792.23</v>
      </c>
      <c r="C1631" s="70">
        <v>4592.1577957464597</v>
      </c>
      <c r="D1631" s="70">
        <v>1017.907</v>
      </c>
    </row>
    <row r="1632" spans="1:4" x14ac:dyDescent="0.25">
      <c r="A1632" s="60">
        <v>44701</v>
      </c>
      <c r="B1632" s="71">
        <v>54326.39</v>
      </c>
      <c r="C1632" s="71">
        <v>4592.0192261321099</v>
      </c>
      <c r="D1632" s="71">
        <v>1043.6310000000001</v>
      </c>
    </row>
    <row r="1633" spans="1:4" x14ac:dyDescent="0.25">
      <c r="A1633" s="63">
        <v>44704</v>
      </c>
      <c r="B1633" s="70">
        <v>54288.61</v>
      </c>
      <c r="C1633" s="70">
        <v>4627.1053096918404</v>
      </c>
      <c r="D1633" s="70">
        <v>1042.175</v>
      </c>
    </row>
    <row r="1634" spans="1:4" x14ac:dyDescent="0.25">
      <c r="A1634" s="60">
        <v>44705</v>
      </c>
      <c r="B1634" s="71">
        <v>54052.61</v>
      </c>
      <c r="C1634" s="71">
        <v>4654.3485459835701</v>
      </c>
      <c r="D1634" s="71">
        <v>1034.702</v>
      </c>
    </row>
    <row r="1635" spans="1:4" x14ac:dyDescent="0.25">
      <c r="A1635" s="63">
        <v>44706</v>
      </c>
      <c r="B1635" s="70">
        <v>53749.26</v>
      </c>
      <c r="C1635" s="70">
        <v>4605.7035381870201</v>
      </c>
      <c r="D1635" s="70">
        <v>1029.5229999999999</v>
      </c>
    </row>
    <row r="1636" spans="1:4" x14ac:dyDescent="0.25">
      <c r="A1636" s="60">
        <v>44707</v>
      </c>
      <c r="B1636" s="71">
        <v>54252.53</v>
      </c>
      <c r="C1636" s="71">
        <v>4614.0440786406698</v>
      </c>
      <c r="D1636" s="71">
        <v>1041.8150000000001</v>
      </c>
    </row>
    <row r="1637" spans="1:4" x14ac:dyDescent="0.25">
      <c r="A1637" s="63">
        <v>44708</v>
      </c>
      <c r="B1637" s="70">
        <v>54884.66</v>
      </c>
      <c r="C1637" s="70">
        <v>4621.9238992396404</v>
      </c>
      <c r="D1637" s="70">
        <v>1048.7739999999999</v>
      </c>
    </row>
    <row r="1638" spans="1:4" x14ac:dyDescent="0.25">
      <c r="A1638" s="60">
        <v>44711</v>
      </c>
      <c r="B1638" s="71">
        <v>55925.74</v>
      </c>
      <c r="C1638" s="71">
        <v>4624.3946822704802</v>
      </c>
      <c r="D1638" s="71">
        <v>1066.55</v>
      </c>
    </row>
    <row r="1639" spans="1:4" x14ac:dyDescent="0.25">
      <c r="A1639" s="63">
        <v>44712</v>
      </c>
      <c r="B1639" s="70">
        <v>55566.41</v>
      </c>
      <c r="C1639" s="70">
        <v>4588.8195862202001</v>
      </c>
      <c r="D1639" s="70">
        <v>1068.3589999999999</v>
      </c>
    </row>
    <row r="1640" spans="1:4" x14ac:dyDescent="0.25">
      <c r="A1640" s="60">
        <v>44713</v>
      </c>
      <c r="B1640" s="71">
        <v>55381.17</v>
      </c>
      <c r="C1640" s="71">
        <v>4601.6535116626801</v>
      </c>
      <c r="D1640" s="71">
        <v>1070.0809999999999</v>
      </c>
    </row>
    <row r="1641" spans="1:4" x14ac:dyDescent="0.25">
      <c r="A1641" s="63">
        <v>44718</v>
      </c>
      <c r="B1641" s="70">
        <v>55675.32</v>
      </c>
      <c r="C1641" s="70">
        <v>4619.3807770829699</v>
      </c>
      <c r="D1641" s="70">
        <v>1066.424</v>
      </c>
    </row>
    <row r="1642" spans="1:4" x14ac:dyDescent="0.25">
      <c r="A1642" s="60">
        <v>44719</v>
      </c>
      <c r="B1642" s="71">
        <v>55107.34</v>
      </c>
      <c r="C1642" s="71">
        <v>4617.4379089169997</v>
      </c>
      <c r="D1642" s="71">
        <v>1040.6790000000001</v>
      </c>
    </row>
    <row r="1643" spans="1:4" x14ac:dyDescent="0.25">
      <c r="A1643" s="63">
        <v>44721</v>
      </c>
      <c r="B1643" s="70">
        <v>55320.28</v>
      </c>
      <c r="C1643" s="70">
        <v>4616.8611249537798</v>
      </c>
      <c r="D1643" s="70">
        <v>1035.6833911036199</v>
      </c>
    </row>
    <row r="1644" spans="1:4" x14ac:dyDescent="0.25">
      <c r="A1644" s="60">
        <v>44722</v>
      </c>
      <c r="B1644" s="71">
        <v>54303.44</v>
      </c>
      <c r="C1644" s="71">
        <v>4594.8246981850898</v>
      </c>
      <c r="D1644" s="71">
        <v>1030.7117628086</v>
      </c>
    </row>
    <row r="1645" spans="1:4" x14ac:dyDescent="0.25">
      <c r="A1645" s="63">
        <v>44725</v>
      </c>
      <c r="B1645" s="70">
        <v>52846.7</v>
      </c>
      <c r="C1645" s="70">
        <v>4596.3290304949596</v>
      </c>
      <c r="D1645" s="70">
        <v>1025.7639999999999</v>
      </c>
    </row>
    <row r="1646" spans="1:4" x14ac:dyDescent="0.25">
      <c r="A1646" s="60">
        <v>44726</v>
      </c>
      <c r="B1646" s="71">
        <v>52693.57</v>
      </c>
      <c r="C1646" s="71">
        <v>4560.9992444580203</v>
      </c>
      <c r="D1646" s="71">
        <v>1025.2090000000001</v>
      </c>
    </row>
    <row r="1647" spans="1:4" x14ac:dyDescent="0.25">
      <c r="A1647" s="63">
        <v>44727</v>
      </c>
      <c r="B1647" s="70">
        <v>52541.39</v>
      </c>
      <c r="C1647" s="70">
        <v>4581.5712058128502</v>
      </c>
      <c r="D1647" s="70">
        <v>1023.049</v>
      </c>
    </row>
    <row r="1648" spans="1:4" x14ac:dyDescent="0.25">
      <c r="A1648" s="60">
        <v>44728</v>
      </c>
      <c r="B1648" s="71">
        <v>51495.79</v>
      </c>
      <c r="C1648" s="71">
        <v>4577.0697831433799</v>
      </c>
      <c r="D1648" s="71">
        <v>999.78499999999997</v>
      </c>
    </row>
    <row r="1649" spans="1:4" x14ac:dyDescent="0.25">
      <c r="A1649" s="63">
        <v>44729</v>
      </c>
      <c r="B1649" s="70">
        <v>51360.42</v>
      </c>
      <c r="C1649" s="70">
        <v>4619.6566302827696</v>
      </c>
      <c r="D1649" s="70">
        <v>997.34299999999996</v>
      </c>
    </row>
    <row r="1650" spans="1:4" x14ac:dyDescent="0.25">
      <c r="A1650" s="60">
        <v>44732</v>
      </c>
      <c r="B1650" s="71">
        <v>51597.84</v>
      </c>
      <c r="C1650" s="71">
        <v>4601.2905300046596</v>
      </c>
      <c r="D1650" s="71">
        <v>987.77599999999995</v>
      </c>
    </row>
    <row r="1651" spans="1:4" x14ac:dyDescent="0.25">
      <c r="A1651" s="63">
        <v>44733</v>
      </c>
      <c r="B1651" s="70">
        <v>52532.07</v>
      </c>
      <c r="C1651" s="70">
        <v>4622.0161718134596</v>
      </c>
      <c r="D1651" s="70">
        <v>1012.825</v>
      </c>
    </row>
    <row r="1652" spans="1:4" x14ac:dyDescent="0.25">
      <c r="A1652" s="60">
        <v>44734</v>
      </c>
      <c r="B1652" s="71">
        <v>51822.53</v>
      </c>
      <c r="C1652" s="71">
        <v>4632.6255887601101</v>
      </c>
      <c r="D1652" s="71">
        <v>1000.417</v>
      </c>
    </row>
    <row r="1653" spans="1:4" x14ac:dyDescent="0.25">
      <c r="A1653" s="63">
        <v>44735</v>
      </c>
      <c r="B1653" s="70">
        <v>52265.72</v>
      </c>
      <c r="C1653" s="70">
        <v>4627.9132573504603</v>
      </c>
      <c r="D1653" s="70">
        <v>1007.723</v>
      </c>
    </row>
    <row r="1654" spans="1:4" x14ac:dyDescent="0.25">
      <c r="A1654" s="60">
        <v>44736</v>
      </c>
      <c r="B1654" s="71">
        <v>52727.98</v>
      </c>
      <c r="C1654" s="71">
        <v>4592.7377947819396</v>
      </c>
      <c r="D1654" s="71">
        <v>1015.63</v>
      </c>
    </row>
    <row r="1655" spans="1:4" x14ac:dyDescent="0.25">
      <c r="A1655" s="63">
        <v>44739</v>
      </c>
      <c r="B1655" s="70">
        <v>53161.279999999999</v>
      </c>
      <c r="C1655" s="70">
        <v>4606.26746186121</v>
      </c>
      <c r="D1655" s="70">
        <v>1026.722</v>
      </c>
    </row>
    <row r="1656" spans="1:4" x14ac:dyDescent="0.25">
      <c r="A1656" s="60">
        <v>44740</v>
      </c>
      <c r="B1656" s="71">
        <v>53177.45</v>
      </c>
      <c r="C1656" s="71">
        <v>4619.8553217483604</v>
      </c>
      <c r="D1656" s="71">
        <v>1029.6980000000001</v>
      </c>
    </row>
    <row r="1657" spans="1:4" x14ac:dyDescent="0.25">
      <c r="A1657" s="63">
        <v>44741</v>
      </c>
      <c r="B1657" s="70">
        <v>53026.97</v>
      </c>
      <c r="C1657" s="70">
        <v>4614.2102978764397</v>
      </c>
      <c r="D1657" s="70">
        <v>1028.252</v>
      </c>
    </row>
    <row r="1658" spans="1:4" x14ac:dyDescent="0.25">
      <c r="A1658" s="60">
        <v>44742</v>
      </c>
      <c r="B1658" s="71">
        <v>53018.94</v>
      </c>
      <c r="C1658" s="71">
        <v>4611.5646149147196</v>
      </c>
      <c r="D1658" s="71">
        <v>1027.4259999999999</v>
      </c>
    </row>
    <row r="1659" spans="1:4" x14ac:dyDescent="0.25">
      <c r="A1659" s="63">
        <v>44743</v>
      </c>
      <c r="B1659" s="70">
        <v>52907.93</v>
      </c>
      <c r="C1659" s="70">
        <v>4561.1374925651498</v>
      </c>
      <c r="D1659" s="70">
        <v>1071.8969999999999</v>
      </c>
    </row>
    <row r="1660" spans="1:4" x14ac:dyDescent="0.25">
      <c r="A1660" s="60">
        <v>44746</v>
      </c>
      <c r="B1660" s="71">
        <v>53234.77</v>
      </c>
      <c r="C1660" s="71">
        <v>4590.43548153745</v>
      </c>
      <c r="D1660" s="71">
        <v>1067.3493530409801</v>
      </c>
    </row>
    <row r="1661" spans="1:4" x14ac:dyDescent="0.25">
      <c r="A1661" s="63">
        <v>44748</v>
      </c>
      <c r="B1661" s="70">
        <v>53750.97</v>
      </c>
      <c r="C1661" s="70">
        <v>4458.3815326249496</v>
      </c>
      <c r="D1661" s="70">
        <v>1062.8209999999999</v>
      </c>
    </row>
    <row r="1662" spans="1:4" x14ac:dyDescent="0.25">
      <c r="A1662" s="60">
        <v>44749</v>
      </c>
      <c r="B1662" s="71">
        <v>54178.46</v>
      </c>
      <c r="C1662" s="71">
        <v>4447.0429372900198</v>
      </c>
      <c r="D1662" s="71">
        <v>1052.4580000000001</v>
      </c>
    </row>
    <row r="1663" spans="1:4" x14ac:dyDescent="0.25">
      <c r="A1663" s="63">
        <v>44753</v>
      </c>
      <c r="B1663" s="70">
        <v>54395.23</v>
      </c>
      <c r="C1663" s="70">
        <v>4446.4529715305398</v>
      </c>
      <c r="D1663" s="70">
        <v>1051.65638960407</v>
      </c>
    </row>
    <row r="1664" spans="1:4" x14ac:dyDescent="0.25">
      <c r="A1664" s="60">
        <v>44754</v>
      </c>
      <c r="B1664" s="71">
        <v>53886.61</v>
      </c>
      <c r="C1664" s="71">
        <v>4420.5227707492704</v>
      </c>
      <c r="D1664" s="71">
        <v>1050.85538975907</v>
      </c>
    </row>
    <row r="1665" spans="1:4" x14ac:dyDescent="0.25">
      <c r="A1665" s="63">
        <v>44755</v>
      </c>
      <c r="B1665" s="70">
        <v>53514.15</v>
      </c>
      <c r="C1665" s="70">
        <v>4415.8043307023299</v>
      </c>
      <c r="D1665" s="70">
        <v>1050.0550000000001</v>
      </c>
    </row>
    <row r="1666" spans="1:4" x14ac:dyDescent="0.25">
      <c r="A1666" s="60">
        <v>44756</v>
      </c>
      <c r="B1666" s="71">
        <v>53416.15</v>
      </c>
      <c r="C1666" s="71">
        <v>4369.9789412767104</v>
      </c>
      <c r="D1666" s="71">
        <v>1046.095</v>
      </c>
    </row>
    <row r="1667" spans="1:4" x14ac:dyDescent="0.25">
      <c r="A1667" s="63">
        <v>44757</v>
      </c>
      <c r="B1667" s="70">
        <v>53760.78</v>
      </c>
      <c r="C1667" s="70">
        <v>4375.6725127397203</v>
      </c>
      <c r="D1667" s="70">
        <v>1051.7670000000001</v>
      </c>
    </row>
    <row r="1668" spans="1:4" x14ac:dyDescent="0.25">
      <c r="A1668" s="60">
        <v>44760</v>
      </c>
      <c r="B1668" s="71">
        <v>54521.15</v>
      </c>
      <c r="C1668" s="71">
        <v>4422.8225119359604</v>
      </c>
      <c r="D1668" s="71">
        <v>1068.307</v>
      </c>
    </row>
    <row r="1669" spans="1:4" x14ac:dyDescent="0.25">
      <c r="A1669" s="63">
        <v>44761</v>
      </c>
      <c r="B1669" s="70">
        <v>54767.62</v>
      </c>
      <c r="C1669" s="70">
        <v>4399.5370295947396</v>
      </c>
      <c r="D1669" s="70">
        <v>1075.615</v>
      </c>
    </row>
    <row r="1670" spans="1:4" x14ac:dyDescent="0.25">
      <c r="A1670" s="60">
        <v>44762</v>
      </c>
      <c r="B1670" s="71">
        <v>55397.53</v>
      </c>
      <c r="C1670" s="71">
        <v>4395.5172247496303</v>
      </c>
      <c r="D1670" s="71">
        <v>1084.394</v>
      </c>
    </row>
    <row r="1671" spans="1:4" x14ac:dyDescent="0.25">
      <c r="A1671" s="63">
        <v>44763</v>
      </c>
      <c r="B1671" s="70">
        <v>55681.95</v>
      </c>
      <c r="C1671" s="70">
        <v>4378.2204575047799</v>
      </c>
      <c r="D1671" s="70">
        <v>1091.914</v>
      </c>
    </row>
    <row r="1672" spans="1:4" x14ac:dyDescent="0.25">
      <c r="A1672" s="60">
        <v>44764</v>
      </c>
      <c r="B1672" s="71">
        <v>56072.23</v>
      </c>
      <c r="C1672" s="71">
        <v>4458.5673638014996</v>
      </c>
      <c r="D1672" s="71">
        <v>1094.5150000000001</v>
      </c>
    </row>
    <row r="1673" spans="1:4" x14ac:dyDescent="0.25">
      <c r="A1673" s="63">
        <v>44767</v>
      </c>
      <c r="B1673" s="70">
        <v>55766.22</v>
      </c>
      <c r="C1673" s="70">
        <v>4409.4883212500199</v>
      </c>
      <c r="D1673" s="70">
        <v>1093.683</v>
      </c>
    </row>
    <row r="1674" spans="1:4" x14ac:dyDescent="0.25">
      <c r="A1674" s="60">
        <v>44768</v>
      </c>
      <c r="B1674" s="71">
        <v>55268.49</v>
      </c>
      <c r="C1674" s="71">
        <v>4414.7333901329403</v>
      </c>
      <c r="D1674" s="71">
        <v>1085.4880000000001</v>
      </c>
    </row>
    <row r="1675" spans="1:4" x14ac:dyDescent="0.25">
      <c r="A1675" s="63">
        <v>44769</v>
      </c>
      <c r="B1675" s="70">
        <v>55816.32</v>
      </c>
      <c r="C1675" s="70">
        <v>4406.0896683653</v>
      </c>
      <c r="D1675" s="70">
        <v>1097.9770000000001</v>
      </c>
    </row>
    <row r="1676" spans="1:4" x14ac:dyDescent="0.25">
      <c r="A1676" s="60">
        <v>44770</v>
      </c>
      <c r="B1676" s="71">
        <v>56857.79</v>
      </c>
      <c r="C1676" s="71">
        <v>4490.7380198370001</v>
      </c>
      <c r="D1676" s="71">
        <v>1108.751</v>
      </c>
    </row>
    <row r="1677" spans="1:4" x14ac:dyDescent="0.25">
      <c r="A1677" s="63">
        <v>44771</v>
      </c>
      <c r="B1677" s="70">
        <v>57570.25</v>
      </c>
      <c r="C1677" s="70">
        <v>4476.3605382031001</v>
      </c>
      <c r="D1677" s="70">
        <v>1123.1389999999999</v>
      </c>
    </row>
    <row r="1678" spans="1:4" x14ac:dyDescent="0.25">
      <c r="A1678" s="60">
        <v>44775</v>
      </c>
      <c r="B1678" s="71">
        <v>58136.36</v>
      </c>
      <c r="C1678" s="71">
        <v>4491.5777967109798</v>
      </c>
      <c r="D1678" s="71">
        <v>1076.77</v>
      </c>
    </row>
    <row r="1679" spans="1:4" x14ac:dyDescent="0.25">
      <c r="A1679" s="63">
        <v>44776</v>
      </c>
      <c r="B1679" s="70">
        <v>58350.53</v>
      </c>
      <c r="C1679" s="70">
        <v>4478.2529297346</v>
      </c>
      <c r="D1679" s="70">
        <v>1104.92247260611</v>
      </c>
    </row>
    <row r="1680" spans="1:4" x14ac:dyDescent="0.25">
      <c r="A1680" s="60">
        <v>44777</v>
      </c>
      <c r="B1680" s="71">
        <v>58298.8</v>
      </c>
      <c r="C1680" s="71">
        <v>4540.3131480379998</v>
      </c>
      <c r="D1680" s="71">
        <v>1133.8109999999999</v>
      </c>
    </row>
    <row r="1681" spans="1:4" x14ac:dyDescent="0.25">
      <c r="A1681" s="63">
        <v>44781</v>
      </c>
      <c r="B1681" s="70">
        <v>58853.07</v>
      </c>
      <c r="C1681" s="70">
        <v>4564.8187503014096</v>
      </c>
      <c r="D1681" s="70">
        <v>1145.653</v>
      </c>
    </row>
    <row r="1682" spans="1:4" x14ac:dyDescent="0.25">
      <c r="A1682" s="60">
        <v>44785</v>
      </c>
      <c r="B1682" s="71">
        <v>59462.78</v>
      </c>
      <c r="C1682" s="71">
        <v>4586.8850772421101</v>
      </c>
      <c r="D1682" s="71">
        <v>1157.4819327959301</v>
      </c>
    </row>
    <row r="1683" spans="1:4" x14ac:dyDescent="0.25">
      <c r="A1683" s="63">
        <v>44789</v>
      </c>
      <c r="B1683" s="70">
        <v>59842.21</v>
      </c>
      <c r="C1683" s="70">
        <v>4543.9092063594098</v>
      </c>
      <c r="D1683" s="70">
        <v>1169.433</v>
      </c>
    </row>
    <row r="1684" spans="1:4" x14ac:dyDescent="0.25">
      <c r="A1684" s="60">
        <v>44790</v>
      </c>
      <c r="B1684" s="71">
        <v>60260.13</v>
      </c>
      <c r="C1684" s="71">
        <v>4510.0004822608398</v>
      </c>
      <c r="D1684" s="71">
        <v>1176.2429999999999</v>
      </c>
    </row>
    <row r="1685" spans="1:4" x14ac:dyDescent="0.25">
      <c r="A1685" s="63">
        <v>44791</v>
      </c>
      <c r="B1685" s="70">
        <v>60298</v>
      </c>
      <c r="C1685" s="70">
        <v>4528.4951854292904</v>
      </c>
      <c r="D1685" s="70">
        <v>1176.2090000000001</v>
      </c>
    </row>
    <row r="1686" spans="1:4" x14ac:dyDescent="0.25">
      <c r="A1686" s="60">
        <v>44792</v>
      </c>
      <c r="B1686" s="71">
        <v>59646.15</v>
      </c>
      <c r="C1686" s="71">
        <v>4498.8647579854396</v>
      </c>
      <c r="D1686" s="71">
        <v>1165.1959999999999</v>
      </c>
    </row>
    <row r="1687" spans="1:4" x14ac:dyDescent="0.25">
      <c r="A1687" s="63">
        <v>44795</v>
      </c>
      <c r="B1687" s="70">
        <v>58773.87</v>
      </c>
      <c r="C1687" s="70">
        <v>4449.0751844647702</v>
      </c>
      <c r="D1687" s="70">
        <v>1151.2239999999999</v>
      </c>
    </row>
    <row r="1688" spans="1:4" x14ac:dyDescent="0.25">
      <c r="A1688" s="60">
        <v>44796</v>
      </c>
      <c r="B1688" s="71">
        <v>59031.3</v>
      </c>
      <c r="C1688" s="71">
        <v>4482.3614705740501</v>
      </c>
      <c r="D1688" s="71">
        <v>1158.806</v>
      </c>
    </row>
    <row r="1689" spans="1:4" x14ac:dyDescent="0.25">
      <c r="A1689" s="63">
        <v>44797</v>
      </c>
      <c r="B1689" s="70">
        <v>59085.43</v>
      </c>
      <c r="C1689" s="70">
        <v>4483.1777774205502</v>
      </c>
      <c r="D1689" s="70">
        <v>1160.422</v>
      </c>
    </row>
    <row r="1690" spans="1:4" x14ac:dyDescent="0.25">
      <c r="A1690" s="60">
        <v>44798</v>
      </c>
      <c r="B1690" s="71">
        <v>58774.720000000001</v>
      </c>
      <c r="C1690" s="71">
        <v>4504.63356213931</v>
      </c>
      <c r="D1690" s="71">
        <v>1158.519</v>
      </c>
    </row>
    <row r="1691" spans="1:4" x14ac:dyDescent="0.25">
      <c r="A1691" s="63">
        <v>44799</v>
      </c>
      <c r="B1691" s="70">
        <v>58833.87</v>
      </c>
      <c r="C1691" s="70">
        <v>4501.3602970726797</v>
      </c>
      <c r="D1691" s="70">
        <v>1165.223</v>
      </c>
    </row>
    <row r="1692" spans="1:4" x14ac:dyDescent="0.25">
      <c r="A1692" s="60">
        <v>44802</v>
      </c>
      <c r="B1692" s="71">
        <v>57972.62</v>
      </c>
      <c r="C1692" s="71">
        <v>4501.3602970726797</v>
      </c>
      <c r="D1692" s="71">
        <v>1151.2850000000001</v>
      </c>
    </row>
    <row r="1693" spans="1:4" x14ac:dyDescent="0.25">
      <c r="A1693" s="63">
        <v>44803</v>
      </c>
      <c r="B1693" s="70">
        <v>59537.07</v>
      </c>
      <c r="C1693" s="70">
        <v>4431.55079010401</v>
      </c>
      <c r="D1693" s="70">
        <v>1175.395</v>
      </c>
    </row>
    <row r="1694" spans="1:4" x14ac:dyDescent="0.25">
      <c r="A1694" s="60">
        <v>44806</v>
      </c>
      <c r="B1694" s="71">
        <v>58803.33</v>
      </c>
      <c r="C1694" s="71">
        <v>4387.9222595527799</v>
      </c>
      <c r="D1694" s="71">
        <v>1179.8597464606501</v>
      </c>
    </row>
    <row r="1695" spans="1:4" x14ac:dyDescent="0.25">
      <c r="A1695" s="63">
        <v>44809</v>
      </c>
      <c r="B1695" s="70">
        <v>59245.98</v>
      </c>
      <c r="C1695" s="70">
        <v>4388.6430787531999</v>
      </c>
      <c r="D1695" s="70">
        <v>1184.3414522932201</v>
      </c>
    </row>
    <row r="1696" spans="1:4" x14ac:dyDescent="0.25">
      <c r="A1696" s="60">
        <v>44810</v>
      </c>
      <c r="B1696" s="71">
        <v>59196.99</v>
      </c>
      <c r="C1696" s="71">
        <v>4372.2282058289302</v>
      </c>
      <c r="D1696" s="71">
        <v>1188.8401819180001</v>
      </c>
    </row>
    <row r="1697" spans="1:4" x14ac:dyDescent="0.25">
      <c r="A1697" s="63">
        <v>44813</v>
      </c>
      <c r="B1697" s="70">
        <v>59793.14</v>
      </c>
      <c r="C1697" s="70">
        <v>4386.3613419711601</v>
      </c>
      <c r="D1697" s="70">
        <v>1193.356</v>
      </c>
    </row>
    <row r="1698" spans="1:4" x14ac:dyDescent="0.25">
      <c r="A1698" s="60">
        <v>44816</v>
      </c>
      <c r="B1698" s="71">
        <v>60115.13</v>
      </c>
      <c r="C1698" s="71">
        <v>4402.8292635876996</v>
      </c>
      <c r="D1698" s="71">
        <v>1199.42108746345</v>
      </c>
    </row>
    <row r="1699" spans="1:4" x14ac:dyDescent="0.25">
      <c r="A1699" s="63">
        <v>44817</v>
      </c>
      <c r="B1699" s="70">
        <v>60571.08</v>
      </c>
      <c r="C1699" s="70">
        <v>4356.1743855193099</v>
      </c>
      <c r="D1699" s="70">
        <v>1205.5170000000001</v>
      </c>
    </row>
    <row r="1700" spans="1:4" x14ac:dyDescent="0.25">
      <c r="A1700" s="60">
        <v>44818</v>
      </c>
      <c r="B1700" s="71">
        <v>60346.97</v>
      </c>
      <c r="C1700" s="71">
        <v>4353.4840130531902</v>
      </c>
      <c r="D1700" s="71">
        <v>1203.829</v>
      </c>
    </row>
    <row r="1701" spans="1:4" x14ac:dyDescent="0.25">
      <c r="A1701" s="63">
        <v>44819</v>
      </c>
      <c r="B1701" s="70">
        <v>59934.01</v>
      </c>
      <c r="C1701" s="70">
        <v>4334.2913176973698</v>
      </c>
      <c r="D1701" s="70">
        <v>1201.8599999999999</v>
      </c>
    </row>
    <row r="1702" spans="1:4" x14ac:dyDescent="0.25">
      <c r="A1702" s="60">
        <v>44820</v>
      </c>
      <c r="B1702" s="71">
        <v>58840.79</v>
      </c>
      <c r="C1702" s="71">
        <v>4265.2257784493704</v>
      </c>
      <c r="D1702" s="71">
        <v>1181.1579999999999</v>
      </c>
    </row>
    <row r="1703" spans="1:4" x14ac:dyDescent="0.25">
      <c r="A1703" s="63">
        <v>44823</v>
      </c>
      <c r="B1703" s="70">
        <v>59141.23</v>
      </c>
      <c r="C1703" s="70">
        <v>4265.2257784493704</v>
      </c>
      <c r="D1703" s="70">
        <v>1185.519</v>
      </c>
    </row>
    <row r="1704" spans="1:4" x14ac:dyDescent="0.25">
      <c r="A1704" s="60">
        <v>44824</v>
      </c>
      <c r="B1704" s="71">
        <v>59719.74</v>
      </c>
      <c r="C1704" s="71">
        <v>4266.3684151301304</v>
      </c>
      <c r="D1704" s="71">
        <v>1195.6880000000001</v>
      </c>
    </row>
    <row r="1705" spans="1:4" x14ac:dyDescent="0.25">
      <c r="A1705" s="63">
        <v>44825</v>
      </c>
      <c r="B1705" s="70">
        <v>59456.78</v>
      </c>
      <c r="C1705" s="70">
        <v>4299.51516710338</v>
      </c>
      <c r="D1705" s="70">
        <v>1188.7639999999999</v>
      </c>
    </row>
    <row r="1706" spans="1:4" x14ac:dyDescent="0.25">
      <c r="A1706" s="60">
        <v>44826</v>
      </c>
      <c r="B1706" s="71">
        <v>59119.72</v>
      </c>
      <c r="C1706" s="71">
        <v>4352.5612873149303</v>
      </c>
      <c r="D1706" s="71">
        <v>1182.259</v>
      </c>
    </row>
    <row r="1707" spans="1:4" x14ac:dyDescent="0.25">
      <c r="A1707" s="63">
        <v>44827</v>
      </c>
      <c r="B1707" s="70">
        <v>58098.92</v>
      </c>
      <c r="C1707" s="70">
        <v>4287.4917613773396</v>
      </c>
      <c r="D1707" s="70">
        <v>1161.4670000000001</v>
      </c>
    </row>
    <row r="1708" spans="1:4" x14ac:dyDescent="0.25">
      <c r="A1708" s="60">
        <v>44830</v>
      </c>
      <c r="B1708" s="71">
        <v>57145.22</v>
      </c>
      <c r="C1708" s="71">
        <v>4311.2530744128499</v>
      </c>
      <c r="D1708" s="71">
        <v>1139.192</v>
      </c>
    </row>
    <row r="1709" spans="1:4" x14ac:dyDescent="0.25">
      <c r="A1709" s="63">
        <v>44831</v>
      </c>
      <c r="B1709" s="70">
        <v>57107.519999999997</v>
      </c>
      <c r="C1709" s="70">
        <v>4292.1031395180598</v>
      </c>
      <c r="D1709" s="70">
        <v>1137.874</v>
      </c>
    </row>
    <row r="1710" spans="1:4" x14ac:dyDescent="0.25">
      <c r="A1710" s="60">
        <v>44832</v>
      </c>
      <c r="B1710" s="71">
        <v>56598.28</v>
      </c>
      <c r="C1710" s="71">
        <v>4332.5281720706698</v>
      </c>
      <c r="D1710" s="71">
        <v>1128.5350000000001</v>
      </c>
    </row>
    <row r="1711" spans="1:4" x14ac:dyDescent="0.25">
      <c r="A1711" s="63">
        <v>44833</v>
      </c>
      <c r="B1711" s="70">
        <v>56409.96</v>
      </c>
      <c r="C1711" s="70">
        <v>4338.6686385776502</v>
      </c>
      <c r="D1711" s="70">
        <v>1130.124</v>
      </c>
    </row>
    <row r="1712" spans="1:4" x14ac:dyDescent="0.25">
      <c r="A1712" s="60">
        <v>44834</v>
      </c>
      <c r="B1712" s="71">
        <v>57426.92</v>
      </c>
      <c r="C1712" s="71">
        <v>4374.70863407655</v>
      </c>
      <c r="D1712" s="71">
        <v>1144.296</v>
      </c>
    </row>
    <row r="1713" spans="1:4" x14ac:dyDescent="0.25">
      <c r="A1713" s="63">
        <v>44837</v>
      </c>
      <c r="B1713" s="70">
        <v>56788.81</v>
      </c>
      <c r="C1713" s="70">
        <v>4375.5599852106698</v>
      </c>
      <c r="D1713" s="70">
        <v>1150.01404600313</v>
      </c>
    </row>
    <row r="1714" spans="1:4" x14ac:dyDescent="0.25">
      <c r="A1714" s="60">
        <v>44840</v>
      </c>
      <c r="B1714" s="71">
        <v>58222.1</v>
      </c>
      <c r="C1714" s="71">
        <v>4531.5922645361497</v>
      </c>
      <c r="D1714" s="71">
        <v>1155.7606650765899</v>
      </c>
    </row>
    <row r="1715" spans="1:4" x14ac:dyDescent="0.25">
      <c r="A1715" s="63">
        <v>44844</v>
      </c>
      <c r="B1715" s="70">
        <v>57991.11</v>
      </c>
      <c r="C1715" s="70">
        <v>4442.7347404632901</v>
      </c>
      <c r="D1715" s="70">
        <v>1161.5360000000001</v>
      </c>
    </row>
    <row r="1716" spans="1:4" x14ac:dyDescent="0.25">
      <c r="A1716" s="60">
        <v>44845</v>
      </c>
      <c r="B1716" s="71">
        <v>57147.32</v>
      </c>
      <c r="C1716" s="71">
        <v>4399.2319192373898</v>
      </c>
      <c r="D1716" s="71">
        <v>1154.17970538387</v>
      </c>
    </row>
    <row r="1717" spans="1:4" x14ac:dyDescent="0.25">
      <c r="A1717" s="63">
        <v>44847</v>
      </c>
      <c r="B1717" s="70">
        <v>57235.33</v>
      </c>
      <c r="C1717" s="70">
        <v>4357.5205362740498</v>
      </c>
      <c r="D1717" s="70">
        <v>1146.8699999999999</v>
      </c>
    </row>
    <row r="1718" spans="1:4" x14ac:dyDescent="0.25">
      <c r="A1718" s="60">
        <v>44848</v>
      </c>
      <c r="B1718" s="71">
        <v>57919.97</v>
      </c>
      <c r="C1718" s="71">
        <v>4368.6684778240397</v>
      </c>
      <c r="D1718" s="71">
        <v>1155.818</v>
      </c>
    </row>
    <row r="1719" spans="1:4" x14ac:dyDescent="0.25">
      <c r="A1719" s="63">
        <v>44851</v>
      </c>
      <c r="B1719" s="70">
        <v>58410.98</v>
      </c>
      <c r="C1719" s="70">
        <v>4395.2429790859596</v>
      </c>
      <c r="D1719" s="70">
        <v>1164.8499999999999</v>
      </c>
    </row>
    <row r="1720" spans="1:4" x14ac:dyDescent="0.25">
      <c r="A1720" s="60">
        <v>44852</v>
      </c>
      <c r="B1720" s="71">
        <v>58960.6</v>
      </c>
      <c r="C1720" s="71">
        <v>4372.6284823251399</v>
      </c>
      <c r="D1720" s="71">
        <v>1180.17</v>
      </c>
    </row>
    <row r="1721" spans="1:4" x14ac:dyDescent="0.25">
      <c r="A1721" s="63">
        <v>44853</v>
      </c>
      <c r="B1721" s="70">
        <v>59107.19</v>
      </c>
      <c r="C1721" s="70">
        <v>4355.1783561335496</v>
      </c>
      <c r="D1721" s="70">
        <v>1178.182</v>
      </c>
    </row>
    <row r="1722" spans="1:4" x14ac:dyDescent="0.25">
      <c r="A1722" s="60">
        <v>44854</v>
      </c>
      <c r="B1722" s="71">
        <v>59202.9</v>
      </c>
      <c r="C1722" s="71">
        <v>4349.8082209397699</v>
      </c>
      <c r="D1722" s="71">
        <v>1182.673</v>
      </c>
    </row>
    <row r="1723" spans="1:4" x14ac:dyDescent="0.25">
      <c r="A1723" s="63">
        <v>44855</v>
      </c>
      <c r="B1723" s="70">
        <v>59307.15</v>
      </c>
      <c r="C1723" s="70">
        <v>4365.4550131014203</v>
      </c>
      <c r="D1723" s="70">
        <v>1186.68</v>
      </c>
    </row>
    <row r="1724" spans="1:4" x14ac:dyDescent="0.25">
      <c r="A1724" s="60">
        <v>44859</v>
      </c>
      <c r="B1724" s="71">
        <v>59543.96</v>
      </c>
      <c r="C1724" s="71">
        <v>4398.9181281849296</v>
      </c>
      <c r="D1724" s="71">
        <v>1202.9880000000001</v>
      </c>
    </row>
    <row r="1725" spans="1:4" x14ac:dyDescent="0.25">
      <c r="A1725" s="63">
        <v>44861</v>
      </c>
      <c r="B1725" s="70">
        <v>59756.84</v>
      </c>
      <c r="C1725" s="70">
        <v>4395.2651630845403</v>
      </c>
      <c r="D1725" s="70">
        <v>1209.867</v>
      </c>
    </row>
    <row r="1726" spans="1:4" x14ac:dyDescent="0.25">
      <c r="A1726" s="60">
        <v>44862</v>
      </c>
      <c r="B1726" s="71">
        <v>59959.85</v>
      </c>
      <c r="C1726" s="71">
        <v>4363.0260260099403</v>
      </c>
      <c r="D1726" s="71">
        <v>1208.4469999999999</v>
      </c>
    </row>
    <row r="1727" spans="1:4" x14ac:dyDescent="0.25">
      <c r="A1727" s="63">
        <v>44865</v>
      </c>
      <c r="B1727" s="70">
        <v>60746.59</v>
      </c>
      <c r="C1727" s="70">
        <v>4364.8087835774104</v>
      </c>
      <c r="D1727" s="70">
        <v>1219.9939999999999</v>
      </c>
    </row>
    <row r="1728" spans="1:4" x14ac:dyDescent="0.25">
      <c r="A1728" s="60">
        <v>44866</v>
      </c>
      <c r="B1728" s="71">
        <v>61121.35</v>
      </c>
      <c r="C1728" s="71">
        <v>4369.7895735206703</v>
      </c>
      <c r="D1728" s="71">
        <v>1222.5782341399299</v>
      </c>
    </row>
    <row r="1729" spans="1:4" x14ac:dyDescent="0.25">
      <c r="A1729" s="63">
        <v>44867</v>
      </c>
      <c r="B1729" s="70">
        <v>60906.09</v>
      </c>
      <c r="C1729" s="70">
        <v>4386.9699551497397</v>
      </c>
      <c r="D1729" s="70">
        <v>1225.16794229538</v>
      </c>
    </row>
    <row r="1730" spans="1:4" x14ac:dyDescent="0.25">
      <c r="A1730" s="60">
        <v>44868</v>
      </c>
      <c r="B1730" s="71">
        <v>60836.41</v>
      </c>
      <c r="C1730" s="71">
        <v>4333.3489800183297</v>
      </c>
      <c r="D1730" s="71">
        <v>1227.7631360616101</v>
      </c>
    </row>
    <row r="1731" spans="1:4" x14ac:dyDescent="0.25">
      <c r="A1731" s="63">
        <v>44869</v>
      </c>
      <c r="B1731" s="70">
        <v>60950.36</v>
      </c>
      <c r="C1731" s="70">
        <v>4416.9845837285202</v>
      </c>
      <c r="D1731" s="70">
        <v>1230.3638270584199</v>
      </c>
    </row>
    <row r="1732" spans="1:4" x14ac:dyDescent="0.25">
      <c r="A1732" s="60">
        <v>44872</v>
      </c>
      <c r="B1732" s="71">
        <v>61185.15</v>
      </c>
      <c r="C1732" s="71">
        <v>4418.7419422251496</v>
      </c>
      <c r="D1732" s="71">
        <v>1232.97002693024</v>
      </c>
    </row>
    <row r="1733" spans="1:4" x14ac:dyDescent="0.25">
      <c r="A1733" s="63">
        <v>44875</v>
      </c>
      <c r="B1733" s="70">
        <v>60613.7</v>
      </c>
      <c r="C1733" s="70">
        <v>4533.7527930940196</v>
      </c>
      <c r="D1733" s="70">
        <v>1235.58174734616</v>
      </c>
    </row>
    <row r="1734" spans="1:4" x14ac:dyDescent="0.25">
      <c r="A1734" s="60">
        <v>44876</v>
      </c>
      <c r="B1734" s="71">
        <v>61795.040000000001</v>
      </c>
      <c r="C1734" s="71">
        <v>4554.5916054463296</v>
      </c>
      <c r="D1734" s="71">
        <v>1238.1990000000001</v>
      </c>
    </row>
    <row r="1735" spans="1:4" x14ac:dyDescent="0.25">
      <c r="A1735" s="63">
        <v>44879</v>
      </c>
      <c r="B1735" s="70">
        <v>61624.15</v>
      </c>
      <c r="C1735" s="70">
        <v>4603.85455013101</v>
      </c>
      <c r="D1735" s="70">
        <v>1235.048</v>
      </c>
    </row>
    <row r="1736" spans="1:4" x14ac:dyDescent="0.25">
      <c r="A1736" s="60">
        <v>44880</v>
      </c>
      <c r="B1736" s="71">
        <v>61872.99</v>
      </c>
      <c r="C1736" s="71">
        <v>4608.6649412445504</v>
      </c>
      <c r="D1736" s="71">
        <v>1240.933</v>
      </c>
    </row>
    <row r="1737" spans="1:4" x14ac:dyDescent="0.25">
      <c r="A1737" s="63">
        <v>44881</v>
      </c>
      <c r="B1737" s="70">
        <v>61980.72</v>
      </c>
      <c r="C1737" s="70">
        <v>4642.82186892151</v>
      </c>
      <c r="D1737" s="70">
        <v>1244.9880000000001</v>
      </c>
    </row>
    <row r="1738" spans="1:4" x14ac:dyDescent="0.25">
      <c r="A1738" s="60">
        <v>44882</v>
      </c>
      <c r="B1738" s="71">
        <v>61750.6</v>
      </c>
      <c r="C1738" s="71">
        <v>4615.7207388236102</v>
      </c>
      <c r="D1738" s="71">
        <v>1241.6590000000001</v>
      </c>
    </row>
    <row r="1739" spans="1:4" x14ac:dyDescent="0.25">
      <c r="A1739" s="63">
        <v>44883</v>
      </c>
      <c r="B1739" s="70">
        <v>61663.48</v>
      </c>
      <c r="C1739" s="70">
        <v>4595.0954072692803</v>
      </c>
      <c r="D1739" s="70">
        <v>1236.9090000000001</v>
      </c>
    </row>
    <row r="1740" spans="1:4" x14ac:dyDescent="0.25">
      <c r="A1740" s="60">
        <v>44886</v>
      </c>
      <c r="B1740" s="71">
        <v>61144.84</v>
      </c>
      <c r="C1740" s="71">
        <v>4572.1375407912301</v>
      </c>
      <c r="D1740" s="71">
        <v>1232.3810000000001</v>
      </c>
    </row>
    <row r="1741" spans="1:4" x14ac:dyDescent="0.25">
      <c r="A1741" s="63">
        <v>44887</v>
      </c>
      <c r="B1741" s="70">
        <v>61418.96</v>
      </c>
      <c r="C1741" s="70">
        <v>4577.9565000723396</v>
      </c>
      <c r="D1741" s="70">
        <v>1239.0350000000001</v>
      </c>
    </row>
    <row r="1742" spans="1:4" x14ac:dyDescent="0.25">
      <c r="A1742" s="60">
        <v>44888</v>
      </c>
      <c r="B1742" s="71">
        <v>61510.58</v>
      </c>
      <c r="C1742" s="71">
        <v>4573.9592007330402</v>
      </c>
      <c r="D1742" s="71">
        <v>1242.8699999999999</v>
      </c>
    </row>
    <row r="1743" spans="1:4" x14ac:dyDescent="0.25">
      <c r="A1743" s="63">
        <v>44889</v>
      </c>
      <c r="B1743" s="70">
        <v>62272.68</v>
      </c>
      <c r="C1743" s="70">
        <v>4610.8717668429599</v>
      </c>
      <c r="D1743" s="70">
        <v>1256.229</v>
      </c>
    </row>
    <row r="1744" spans="1:4" x14ac:dyDescent="0.25">
      <c r="A1744" s="60">
        <v>44890</v>
      </c>
      <c r="B1744" s="71">
        <v>62293.64</v>
      </c>
      <c r="C1744" s="71">
        <v>4601.0175703698897</v>
      </c>
      <c r="D1744" s="71">
        <v>1258.172</v>
      </c>
    </row>
    <row r="1745" spans="1:4" x14ac:dyDescent="0.25">
      <c r="A1745" s="63">
        <v>44893</v>
      </c>
      <c r="B1745" s="70">
        <v>62504.800000000003</v>
      </c>
      <c r="C1745" s="70">
        <v>4584.1384410114597</v>
      </c>
      <c r="D1745" s="70">
        <v>1260.6479999999999</v>
      </c>
    </row>
    <row r="1746" spans="1:4" x14ac:dyDescent="0.25">
      <c r="A1746" s="60">
        <v>44894</v>
      </c>
      <c r="B1746" s="71">
        <v>62681.84</v>
      </c>
      <c r="C1746" s="71">
        <v>4599.1251788383997</v>
      </c>
      <c r="D1746" s="71">
        <v>1263.2470000000001</v>
      </c>
    </row>
    <row r="1747" spans="1:4" x14ac:dyDescent="0.25">
      <c r="A1747" s="63">
        <v>44895</v>
      </c>
      <c r="B1747" s="70">
        <v>63099.65</v>
      </c>
      <c r="C1747" s="70">
        <v>4594.4703972221796</v>
      </c>
      <c r="D1747" s="70">
        <v>1270.375</v>
      </c>
    </row>
    <row r="1748" spans="1:4" x14ac:dyDescent="0.25">
      <c r="A1748" s="60">
        <v>44896</v>
      </c>
      <c r="B1748" s="71">
        <v>63284.19</v>
      </c>
      <c r="C1748" s="71">
        <v>4702.4164483096802</v>
      </c>
      <c r="D1748" s="71">
        <v>1255.97711918753</v>
      </c>
    </row>
    <row r="1749" spans="1:4" x14ac:dyDescent="0.25">
      <c r="A1749" s="63">
        <v>44900</v>
      </c>
      <c r="B1749" s="70">
        <v>62834.6</v>
      </c>
      <c r="C1749" s="70">
        <v>4674.7375697268799</v>
      </c>
      <c r="D1749" s="70">
        <v>1241.7424177291</v>
      </c>
    </row>
    <row r="1750" spans="1:4" x14ac:dyDescent="0.25">
      <c r="A1750" s="60">
        <v>44902</v>
      </c>
      <c r="B1750" s="71">
        <v>62410.68</v>
      </c>
      <c r="C1750" s="71">
        <v>4718.2018100856803</v>
      </c>
      <c r="D1750" s="71">
        <v>1227.6690462204899</v>
      </c>
    </row>
    <row r="1751" spans="1:4" x14ac:dyDescent="0.25">
      <c r="A1751" s="63">
        <v>44903</v>
      </c>
      <c r="B1751" s="70">
        <v>62570.68</v>
      </c>
      <c r="C1751" s="70">
        <v>4736.9752600189704</v>
      </c>
      <c r="D1751" s="70">
        <v>1213.75517621781</v>
      </c>
    </row>
    <row r="1752" spans="1:4" x14ac:dyDescent="0.25">
      <c r="A1752" s="60">
        <v>44904</v>
      </c>
      <c r="B1752" s="71">
        <v>62181.67</v>
      </c>
      <c r="C1752" s="71">
        <v>4760.3880592216301</v>
      </c>
      <c r="D1752" s="71">
        <v>1199.999</v>
      </c>
    </row>
    <row r="1753" spans="1:4" x14ac:dyDescent="0.25">
      <c r="A1753" s="63">
        <v>44907</v>
      </c>
      <c r="B1753" s="70">
        <v>62130.57</v>
      </c>
      <c r="C1753" s="70">
        <v>4749.4947513945399</v>
      </c>
      <c r="D1753" s="70">
        <v>1263.402</v>
      </c>
    </row>
    <row r="1754" spans="1:4" x14ac:dyDescent="0.25">
      <c r="A1754" s="60">
        <v>44908</v>
      </c>
      <c r="B1754" s="71">
        <v>62533.3</v>
      </c>
      <c r="C1754" s="71">
        <v>4838.6236275660303</v>
      </c>
      <c r="D1754" s="71">
        <v>1271.329</v>
      </c>
    </row>
    <row r="1755" spans="1:4" x14ac:dyDescent="0.25">
      <c r="A1755" s="63">
        <v>44909</v>
      </c>
      <c r="B1755" s="70">
        <v>62677.91</v>
      </c>
      <c r="C1755" s="70">
        <v>4796.2576558908204</v>
      </c>
      <c r="D1755" s="70">
        <v>1275.049</v>
      </c>
    </row>
    <row r="1756" spans="1:4" x14ac:dyDescent="0.25">
      <c r="A1756" s="60">
        <v>44910</v>
      </c>
      <c r="B1756" s="71">
        <v>61799.03</v>
      </c>
      <c r="C1756" s="71">
        <v>4752.4539039014899</v>
      </c>
      <c r="D1756" s="71">
        <v>1261.739</v>
      </c>
    </row>
    <row r="1757" spans="1:4" x14ac:dyDescent="0.25">
      <c r="A1757" s="63">
        <v>44911</v>
      </c>
      <c r="B1757" s="70">
        <v>61337.81</v>
      </c>
      <c r="C1757" s="70">
        <v>4771.0180526307304</v>
      </c>
      <c r="D1757" s="70">
        <v>1249.6420000000001</v>
      </c>
    </row>
    <row r="1758" spans="1:4" x14ac:dyDescent="0.25">
      <c r="A1758" s="60">
        <v>44914</v>
      </c>
      <c r="B1758" s="71">
        <v>61806.19</v>
      </c>
      <c r="C1758" s="71">
        <v>4756.8601604321102</v>
      </c>
      <c r="D1758" s="71">
        <v>1258.019</v>
      </c>
    </row>
    <row r="1759" spans="1:4" x14ac:dyDescent="0.25">
      <c r="A1759" s="63">
        <v>44915</v>
      </c>
      <c r="B1759" s="70">
        <v>61702.29</v>
      </c>
      <c r="C1759" s="70">
        <v>4818.8033501052896</v>
      </c>
      <c r="D1759" s="70">
        <v>1255.086</v>
      </c>
    </row>
    <row r="1760" spans="1:4" x14ac:dyDescent="0.25">
      <c r="A1760" s="60">
        <v>44916</v>
      </c>
      <c r="B1760" s="71">
        <v>61067.24</v>
      </c>
      <c r="C1760" s="71">
        <v>4844.3184850579501</v>
      </c>
      <c r="D1760" s="71">
        <v>1240.731</v>
      </c>
    </row>
    <row r="1761" spans="1:4" x14ac:dyDescent="0.25">
      <c r="A1761" s="63">
        <v>44917</v>
      </c>
      <c r="B1761" s="70">
        <v>60826.22</v>
      </c>
      <c r="C1761" s="70">
        <v>4802.9048177857803</v>
      </c>
      <c r="D1761" s="70">
        <v>1233.2059999999999</v>
      </c>
    </row>
    <row r="1762" spans="1:4" x14ac:dyDescent="0.25">
      <c r="A1762" s="60">
        <v>44918</v>
      </c>
      <c r="B1762" s="71">
        <v>59845.29</v>
      </c>
      <c r="C1762" s="71">
        <v>4802.9048177857803</v>
      </c>
      <c r="D1762" s="71">
        <v>1211.3440000000001</v>
      </c>
    </row>
    <row r="1763" spans="1:4" x14ac:dyDescent="0.25">
      <c r="A1763" s="63">
        <v>44921</v>
      </c>
      <c r="B1763" s="70">
        <v>60566.42</v>
      </c>
      <c r="C1763" s="70">
        <v>4802.9048177857803</v>
      </c>
      <c r="D1763" s="70">
        <v>1231.6890000000001</v>
      </c>
    </row>
    <row r="1764" spans="1:4" x14ac:dyDescent="0.25">
      <c r="A1764" s="60">
        <v>44922</v>
      </c>
      <c r="B1764" s="71">
        <v>60927.43</v>
      </c>
      <c r="C1764" s="71">
        <v>4802.9048177857803</v>
      </c>
      <c r="D1764" s="71">
        <v>1237.9849999999999</v>
      </c>
    </row>
    <row r="1765" spans="1:4" x14ac:dyDescent="0.25">
      <c r="A1765" s="63">
        <v>44923</v>
      </c>
      <c r="B1765" s="70">
        <v>60910.28</v>
      </c>
      <c r="C1765" s="70">
        <v>4798.7715208899299</v>
      </c>
      <c r="D1765" s="70">
        <v>1237.806</v>
      </c>
    </row>
    <row r="1766" spans="1:4" x14ac:dyDescent="0.25">
      <c r="A1766" s="60">
        <v>44924</v>
      </c>
      <c r="B1766" s="71">
        <v>61133.88</v>
      </c>
      <c r="C1766" s="71">
        <v>4830.1840628868104</v>
      </c>
      <c r="D1766" s="71">
        <v>1245.415</v>
      </c>
    </row>
    <row r="1767" spans="1:4" x14ac:dyDescent="0.25">
      <c r="A1767" s="63">
        <v>44925</v>
      </c>
      <c r="B1767" s="70">
        <v>60840.74</v>
      </c>
      <c r="C1767" s="70">
        <v>4830.1840628868104</v>
      </c>
      <c r="D1767" s="70">
        <v>1239.7650000000001</v>
      </c>
    </row>
    <row r="1768" spans="1:4" x14ac:dyDescent="0.25">
      <c r="A1768" s="60">
        <v>44928</v>
      </c>
      <c r="B1768" s="71">
        <v>61167.79</v>
      </c>
      <c r="C1768" s="71">
        <v>4830.1840628868104</v>
      </c>
      <c r="D1768" s="71">
        <v>1212.027</v>
      </c>
    </row>
    <row r="1769" spans="1:4" x14ac:dyDescent="0.25">
      <c r="A1769" s="63">
        <v>44929</v>
      </c>
      <c r="B1769" s="70">
        <v>61294.2</v>
      </c>
      <c r="C1769" s="70">
        <v>4908.3305737296496</v>
      </c>
      <c r="D1769" s="70">
        <v>1211.098</v>
      </c>
    </row>
    <row r="1770" spans="1:4" x14ac:dyDescent="0.25">
      <c r="A1770" s="60">
        <v>44932</v>
      </c>
      <c r="B1770" s="71">
        <v>59900.37</v>
      </c>
      <c r="C1770" s="71">
        <v>4900.1552879901001</v>
      </c>
      <c r="D1770" s="71">
        <v>1288.2660000000001</v>
      </c>
    </row>
    <row r="1771" spans="1:4" x14ac:dyDescent="0.25">
      <c r="A1771" s="63">
        <v>44935</v>
      </c>
      <c r="B1771" s="70">
        <v>60747.31</v>
      </c>
      <c r="C1771" s="70">
        <v>4961.8711720545898</v>
      </c>
      <c r="D1771" s="70">
        <v>1275.99683696331</v>
      </c>
    </row>
    <row r="1772" spans="1:4" x14ac:dyDescent="0.25">
      <c r="A1772" s="60">
        <v>44937</v>
      </c>
      <c r="B1772" s="71">
        <v>60105.5</v>
      </c>
      <c r="C1772" s="71">
        <v>4914.8713167328397</v>
      </c>
      <c r="D1772" s="71">
        <v>1263.8445227463701</v>
      </c>
    </row>
    <row r="1773" spans="1:4" x14ac:dyDescent="0.25">
      <c r="A1773" s="63">
        <v>44938</v>
      </c>
      <c r="B1773" s="70">
        <v>59958.03</v>
      </c>
      <c r="C1773" s="70">
        <v>4912.8239587184698</v>
      </c>
      <c r="D1773" s="70">
        <v>1251.8079445066301</v>
      </c>
    </row>
    <row r="1774" spans="1:4" x14ac:dyDescent="0.25">
      <c r="A1774" s="60">
        <v>44939</v>
      </c>
      <c r="B1774" s="71">
        <v>60261.18</v>
      </c>
      <c r="C1774" s="71">
        <v>4983.5089298632001</v>
      </c>
      <c r="D1774" s="71">
        <v>1239.886</v>
      </c>
    </row>
    <row r="1775" spans="1:4" x14ac:dyDescent="0.25">
      <c r="A1775" s="63">
        <v>44942</v>
      </c>
      <c r="B1775" s="70">
        <v>60092.97</v>
      </c>
      <c r="C1775" s="70">
        <v>5033.1242464674397</v>
      </c>
      <c r="D1775" s="70">
        <v>1236.771</v>
      </c>
    </row>
    <row r="1776" spans="1:4" x14ac:dyDescent="0.25">
      <c r="A1776" s="60">
        <v>44943</v>
      </c>
      <c r="B1776" s="71">
        <v>60655.72</v>
      </c>
      <c r="C1776" s="71">
        <v>5018.7602681370299</v>
      </c>
      <c r="D1776" s="71">
        <v>1242.1790000000001</v>
      </c>
    </row>
    <row r="1777" spans="1:4" x14ac:dyDescent="0.25">
      <c r="A1777" s="63">
        <v>44944</v>
      </c>
      <c r="B1777" s="70">
        <v>61045.74</v>
      </c>
      <c r="C1777" s="70">
        <v>5030.3399938913599</v>
      </c>
      <c r="D1777" s="70">
        <v>1247.578</v>
      </c>
    </row>
    <row r="1778" spans="1:4" x14ac:dyDescent="0.25">
      <c r="A1778" s="60">
        <v>44945</v>
      </c>
      <c r="B1778" s="71">
        <v>60858.43</v>
      </c>
      <c r="C1778" s="71">
        <v>5012.1947690774396</v>
      </c>
      <c r="D1778" s="71">
        <v>1248.1279999999999</v>
      </c>
    </row>
    <row r="1779" spans="1:4" x14ac:dyDescent="0.25">
      <c r="A1779" s="63">
        <v>44946</v>
      </c>
      <c r="B1779" s="70">
        <v>60621.77</v>
      </c>
      <c r="C1779" s="70">
        <v>5015.0378574758497</v>
      </c>
      <c r="D1779" s="70">
        <v>1246.9829999999999</v>
      </c>
    </row>
    <row r="1780" spans="1:4" x14ac:dyDescent="0.25">
      <c r="A1780" s="60">
        <v>44949</v>
      </c>
      <c r="B1780" s="71">
        <v>60941.67</v>
      </c>
      <c r="C1780" s="71">
        <v>5014.4340669056501</v>
      </c>
      <c r="D1780" s="71">
        <v>1253.951</v>
      </c>
    </row>
    <row r="1781" spans="1:4" x14ac:dyDescent="0.25">
      <c r="A1781" s="63">
        <v>44950</v>
      </c>
      <c r="B1781" s="70">
        <v>60978.75</v>
      </c>
      <c r="C1781" s="70">
        <v>5038.6040156252502</v>
      </c>
      <c r="D1781" s="70">
        <v>1250.037</v>
      </c>
    </row>
    <row r="1782" spans="1:4" x14ac:dyDescent="0.25">
      <c r="A1782" s="60">
        <v>44951</v>
      </c>
      <c r="B1782" s="71">
        <v>60205.06</v>
      </c>
      <c r="C1782" s="71">
        <v>5058.00247560564</v>
      </c>
      <c r="D1782" s="71">
        <v>1231.5150000000001</v>
      </c>
    </row>
    <row r="1783" spans="1:4" x14ac:dyDescent="0.25">
      <c r="A1783" s="63">
        <v>44953</v>
      </c>
      <c r="B1783" s="70">
        <v>59330.9</v>
      </c>
      <c r="C1783" s="70">
        <v>5042.0283890880501</v>
      </c>
      <c r="D1783" s="70">
        <v>1211.492</v>
      </c>
    </row>
    <row r="1784" spans="1:4" x14ac:dyDescent="0.25">
      <c r="A1784" s="60">
        <v>44956</v>
      </c>
      <c r="B1784" s="71">
        <v>59500.41</v>
      </c>
      <c r="C1784" s="71">
        <v>5044.6576751812499</v>
      </c>
      <c r="D1784" s="71">
        <v>1212.0530000000001</v>
      </c>
    </row>
    <row r="1785" spans="1:4" x14ac:dyDescent="0.25">
      <c r="A1785" s="63">
        <v>44957</v>
      </c>
      <c r="B1785" s="70">
        <v>59549.9</v>
      </c>
      <c r="C1785" s="70">
        <v>5057.1228318356498</v>
      </c>
      <c r="D1785" s="70">
        <v>1221.9690000000001</v>
      </c>
    </row>
    <row r="1786" spans="1:4" x14ac:dyDescent="0.25">
      <c r="A1786" s="60">
        <v>44958</v>
      </c>
      <c r="B1786" s="71">
        <v>59708.08</v>
      </c>
      <c r="C1786" s="71">
        <v>5078.0143713730004</v>
      </c>
      <c r="D1786" s="71">
        <v>1247.1959999999999</v>
      </c>
    </row>
    <row r="1787" spans="1:4" x14ac:dyDescent="0.25">
      <c r="A1787" s="63">
        <v>44959</v>
      </c>
      <c r="B1787" s="70">
        <v>59932.24</v>
      </c>
      <c r="C1787" s="70">
        <v>5070.7441284742899</v>
      </c>
      <c r="D1787" s="70">
        <v>1213.2819999999999</v>
      </c>
    </row>
    <row r="1788" spans="1:4" x14ac:dyDescent="0.25">
      <c r="A1788" s="60">
        <v>44960</v>
      </c>
      <c r="B1788" s="71">
        <v>60841.88</v>
      </c>
      <c r="C1788" s="71">
        <v>4963.1009371935597</v>
      </c>
      <c r="D1788" s="71">
        <v>1204.6020000000001</v>
      </c>
    </row>
    <row r="1789" spans="1:4" x14ac:dyDescent="0.25">
      <c r="A1789" s="63">
        <v>44963</v>
      </c>
      <c r="B1789" s="70">
        <v>60506.9</v>
      </c>
      <c r="C1789" s="70">
        <v>4988.2164386644599</v>
      </c>
      <c r="D1789" s="70">
        <v>1209.59461228694</v>
      </c>
    </row>
    <row r="1790" spans="1:4" x14ac:dyDescent="0.25">
      <c r="A1790" s="60">
        <v>44965</v>
      </c>
      <c r="B1790" s="71">
        <v>60663.79</v>
      </c>
      <c r="C1790" s="71">
        <v>4975.7094860707002</v>
      </c>
      <c r="D1790" s="71">
        <v>1214.6079170328501</v>
      </c>
    </row>
    <row r="1791" spans="1:4" x14ac:dyDescent="0.25">
      <c r="A1791" s="63">
        <v>44970</v>
      </c>
      <c r="B1791" s="70">
        <v>60431.839999999997</v>
      </c>
      <c r="C1791" s="70">
        <v>4931.0177311235102</v>
      </c>
      <c r="D1791" s="70">
        <v>1219.6420000000001</v>
      </c>
    </row>
    <row r="1792" spans="1:4" x14ac:dyDescent="0.25">
      <c r="A1792" s="60">
        <v>44971</v>
      </c>
      <c r="B1792" s="71">
        <v>61032.26</v>
      </c>
      <c r="C1792" s="71">
        <v>4970.42583632067</v>
      </c>
      <c r="D1792" s="71">
        <v>1224.6110000000001</v>
      </c>
    </row>
    <row r="1793" spans="1:4" x14ac:dyDescent="0.25">
      <c r="A1793" s="63">
        <v>44972</v>
      </c>
      <c r="B1793" s="70">
        <v>61275.09</v>
      </c>
      <c r="C1793" s="70">
        <v>4872.6812095101805</v>
      </c>
      <c r="D1793" s="70">
        <v>1231.9359999999999</v>
      </c>
    </row>
    <row r="1794" spans="1:4" x14ac:dyDescent="0.25">
      <c r="A1794" s="60">
        <v>44973</v>
      </c>
      <c r="B1794" s="71">
        <v>61319.51</v>
      </c>
      <c r="C1794" s="71">
        <v>4862.6074236018503</v>
      </c>
      <c r="D1794" s="71">
        <v>1240.2619999999999</v>
      </c>
    </row>
    <row r="1795" spans="1:4" x14ac:dyDescent="0.25">
      <c r="A1795" s="63">
        <v>44974</v>
      </c>
      <c r="B1795" s="70">
        <v>61002.57</v>
      </c>
      <c r="C1795" s="70">
        <v>4879.6685260501199</v>
      </c>
      <c r="D1795" s="70">
        <v>1232.383</v>
      </c>
    </row>
    <row r="1796" spans="1:4" x14ac:dyDescent="0.25">
      <c r="A1796" s="60">
        <v>44977</v>
      </c>
      <c r="B1796" s="71">
        <v>60691.54</v>
      </c>
      <c r="C1796" s="71">
        <v>4908.9491536322303</v>
      </c>
      <c r="D1796" s="71">
        <v>1227.046</v>
      </c>
    </row>
    <row r="1797" spans="1:4" x14ac:dyDescent="0.25">
      <c r="A1797" s="63">
        <v>44978</v>
      </c>
      <c r="B1797" s="70">
        <v>60672.72</v>
      </c>
      <c r="C1797" s="70">
        <v>4893.7566511807399</v>
      </c>
      <c r="D1797" s="70">
        <v>1226.162</v>
      </c>
    </row>
    <row r="1798" spans="1:4" x14ac:dyDescent="0.25">
      <c r="A1798" s="60">
        <v>44979</v>
      </c>
      <c r="B1798" s="71">
        <v>59744.98</v>
      </c>
      <c r="C1798" s="71">
        <v>4887.90457665536</v>
      </c>
      <c r="D1798" s="71">
        <v>1210.8489999999999</v>
      </c>
    </row>
    <row r="1799" spans="1:4" x14ac:dyDescent="0.25">
      <c r="A1799" s="63">
        <v>44980</v>
      </c>
      <c r="B1799" s="70">
        <v>59605.8</v>
      </c>
      <c r="C1799" s="70">
        <v>4853.54670696224</v>
      </c>
      <c r="D1799" s="70">
        <v>1210.0450000000001</v>
      </c>
    </row>
    <row r="1800" spans="1:4" x14ac:dyDescent="0.25">
      <c r="A1800" s="60">
        <v>44981</v>
      </c>
      <c r="B1800" s="71">
        <v>59463.93</v>
      </c>
      <c r="C1800" s="71">
        <v>4831.9150577909204</v>
      </c>
      <c r="D1800" s="71">
        <v>1208.3019999999999</v>
      </c>
    </row>
    <row r="1801" spans="1:4" x14ac:dyDescent="0.25">
      <c r="A1801" s="63">
        <v>44984</v>
      </c>
      <c r="B1801" s="70">
        <v>59288.35</v>
      </c>
      <c r="C1801" s="70">
        <v>4835.6027456717102</v>
      </c>
      <c r="D1801" s="70">
        <v>1206.4000000000001</v>
      </c>
    </row>
    <row r="1802" spans="1:4" x14ac:dyDescent="0.25">
      <c r="A1802" s="60">
        <v>44985</v>
      </c>
      <c r="B1802" s="71">
        <v>58962.12</v>
      </c>
      <c r="C1802" s="71">
        <v>4847.4342115839099</v>
      </c>
      <c r="D1802" s="71">
        <v>1199.7370000000001</v>
      </c>
    </row>
    <row r="1803" spans="1:4" x14ac:dyDescent="0.25">
      <c r="A1803" s="63">
        <v>44986</v>
      </c>
      <c r="B1803" s="70">
        <v>59411.08</v>
      </c>
      <c r="C1803" s="70">
        <v>4876.4547398202803</v>
      </c>
      <c r="D1803" s="70">
        <v>1250.3630000000001</v>
      </c>
    </row>
    <row r="1804" spans="1:4" x14ac:dyDescent="0.25">
      <c r="A1804" s="60">
        <v>44987</v>
      </c>
      <c r="B1804" s="71">
        <v>58909.35</v>
      </c>
      <c r="C1804" s="71">
        <v>4863.6114906682496</v>
      </c>
      <c r="D1804" s="71">
        <v>1226.154</v>
      </c>
    </row>
    <row r="1805" spans="1:4" x14ac:dyDescent="0.25">
      <c r="A1805" s="63">
        <v>44988</v>
      </c>
      <c r="B1805" s="70">
        <v>59808.97</v>
      </c>
      <c r="C1805" s="70">
        <v>4835.3577571655896</v>
      </c>
      <c r="D1805" s="70">
        <v>1219.8309999999999</v>
      </c>
    </row>
    <row r="1806" spans="1:4" x14ac:dyDescent="0.25">
      <c r="A1806" s="60">
        <v>44993</v>
      </c>
      <c r="B1806" s="71">
        <v>60348.09</v>
      </c>
      <c r="C1806" s="71">
        <v>4784.7403025383001</v>
      </c>
      <c r="D1806" s="71">
        <v>1212.1558088920301</v>
      </c>
    </row>
    <row r="1807" spans="1:4" x14ac:dyDescent="0.25">
      <c r="A1807" s="63">
        <v>44995</v>
      </c>
      <c r="B1807" s="70">
        <v>59135.13</v>
      </c>
      <c r="C1807" s="70">
        <v>4904.1950262832197</v>
      </c>
      <c r="D1807" s="70">
        <v>1204.5289101774699</v>
      </c>
    </row>
    <row r="1808" spans="1:4" x14ac:dyDescent="0.25">
      <c r="A1808" s="60">
        <v>44998</v>
      </c>
      <c r="B1808" s="71">
        <v>58237.85</v>
      </c>
      <c r="C1808" s="71">
        <v>5060.4423939427998</v>
      </c>
      <c r="D1808" s="71">
        <v>1196.95</v>
      </c>
    </row>
    <row r="1809" spans="1:4" x14ac:dyDescent="0.25">
      <c r="A1809" s="63">
        <v>44999</v>
      </c>
      <c r="B1809" s="70">
        <v>57900.19</v>
      </c>
      <c r="C1809" s="70">
        <v>5047.7232465799698</v>
      </c>
      <c r="D1809" s="70">
        <v>1191.596</v>
      </c>
    </row>
    <row r="1810" spans="1:4" x14ac:dyDescent="0.25">
      <c r="A1810" s="60">
        <v>45000</v>
      </c>
      <c r="B1810" s="71">
        <v>57555.9</v>
      </c>
      <c r="C1810" s="71">
        <v>5124.6596042246101</v>
      </c>
      <c r="D1810" s="71">
        <v>1187.2929999999999</v>
      </c>
    </row>
    <row r="1811" spans="1:4" x14ac:dyDescent="0.25">
      <c r="A1811" s="63">
        <v>45001</v>
      </c>
      <c r="B1811" s="70">
        <v>57634.84</v>
      </c>
      <c r="C1811" s="70">
        <v>5111.8684392431696</v>
      </c>
      <c r="D1811" s="70">
        <v>1188.2529999999999</v>
      </c>
    </row>
    <row r="1812" spans="1:4" x14ac:dyDescent="0.25">
      <c r="A1812" s="60">
        <v>45002</v>
      </c>
      <c r="B1812" s="71">
        <v>57989.9</v>
      </c>
      <c r="C1812" s="71">
        <v>5207.1618949635904</v>
      </c>
      <c r="D1812" s="71">
        <v>1197.7919999999999</v>
      </c>
    </row>
    <row r="1813" spans="1:4" x14ac:dyDescent="0.25">
      <c r="A1813" s="63">
        <v>45005</v>
      </c>
      <c r="B1813" s="70">
        <v>57628.95</v>
      </c>
      <c r="C1813" s="70">
        <v>5226.13017827576</v>
      </c>
      <c r="D1813" s="70">
        <v>1188.502</v>
      </c>
    </row>
    <row r="1814" spans="1:4" x14ac:dyDescent="0.25">
      <c r="A1814" s="60">
        <v>45006</v>
      </c>
      <c r="B1814" s="71">
        <v>58074.68</v>
      </c>
      <c r="C1814" s="71">
        <v>5187.0390792033104</v>
      </c>
      <c r="D1814" s="71">
        <v>1194.606</v>
      </c>
    </row>
    <row r="1815" spans="1:4" x14ac:dyDescent="0.25">
      <c r="A1815" s="63">
        <v>45007</v>
      </c>
      <c r="B1815" s="70">
        <v>58214.59</v>
      </c>
      <c r="C1815" s="70">
        <v>5178.6708891282296</v>
      </c>
      <c r="D1815" s="70">
        <v>1196.027</v>
      </c>
    </row>
    <row r="1816" spans="1:4" x14ac:dyDescent="0.25">
      <c r="A1816" s="60">
        <v>45008</v>
      </c>
      <c r="B1816" s="71">
        <v>57925.279999999999</v>
      </c>
      <c r="C1816" s="71">
        <v>5224.1255807224297</v>
      </c>
      <c r="D1816" s="71">
        <v>1189.8230000000001</v>
      </c>
    </row>
    <row r="1817" spans="1:4" x14ac:dyDescent="0.25">
      <c r="A1817" s="63">
        <v>45009</v>
      </c>
      <c r="B1817" s="70">
        <v>57527.1</v>
      </c>
      <c r="C1817" s="70">
        <v>5280.8089121802996</v>
      </c>
      <c r="D1817" s="70">
        <v>1183.961</v>
      </c>
    </row>
    <row r="1818" spans="1:4" x14ac:dyDescent="0.25">
      <c r="A1818" s="60">
        <v>45012</v>
      </c>
      <c r="B1818" s="71">
        <v>57653.86</v>
      </c>
      <c r="C1818" s="71">
        <v>5139.1486488658802</v>
      </c>
      <c r="D1818" s="71">
        <v>1184.482</v>
      </c>
    </row>
    <row r="1819" spans="1:4" x14ac:dyDescent="0.25">
      <c r="A1819" s="63">
        <v>45013</v>
      </c>
      <c r="B1819" s="70">
        <v>57613.72</v>
      </c>
      <c r="C1819" s="70">
        <v>5184.4332631375901</v>
      </c>
      <c r="D1819" s="70">
        <v>1180.046</v>
      </c>
    </row>
    <row r="1820" spans="1:4" x14ac:dyDescent="0.25">
      <c r="A1820" s="60">
        <v>45014</v>
      </c>
      <c r="B1820" s="71">
        <v>57960.09</v>
      </c>
      <c r="C1820" s="71">
        <v>5196.5556930891998</v>
      </c>
      <c r="D1820" s="71">
        <v>1191.1489999999999</v>
      </c>
    </row>
    <row r="1821" spans="1:4" x14ac:dyDescent="0.25">
      <c r="A1821" s="63">
        <v>45016</v>
      </c>
      <c r="B1821" s="70">
        <v>58991.519999999997</v>
      </c>
      <c r="C1821" s="70">
        <v>5227.1246001253903</v>
      </c>
      <c r="D1821" s="70">
        <v>1207.796</v>
      </c>
    </row>
    <row r="1822" spans="1:4" x14ac:dyDescent="0.25">
      <c r="A1822" s="60">
        <v>45021</v>
      </c>
      <c r="B1822" s="71">
        <v>59689.31</v>
      </c>
      <c r="C1822" s="71">
        <v>5350.36121336827</v>
      </c>
      <c r="D1822" s="71">
        <v>1262.7650000000001</v>
      </c>
    </row>
    <row r="1823" spans="1:4" x14ac:dyDescent="0.25">
      <c r="A1823" s="63">
        <v>45026</v>
      </c>
      <c r="B1823" s="70">
        <v>59846.51</v>
      </c>
      <c r="C1823" s="70">
        <v>5267.7579693603602</v>
      </c>
      <c r="D1823" s="70">
        <v>1251.9960900409601</v>
      </c>
    </row>
    <row r="1824" spans="1:4" x14ac:dyDescent="0.25">
      <c r="A1824" s="60">
        <v>45028</v>
      </c>
      <c r="B1824" s="71">
        <v>60392.77</v>
      </c>
      <c r="C1824" s="71">
        <v>5293.3357982220696</v>
      </c>
      <c r="D1824" s="71">
        <v>1241.3190177727799</v>
      </c>
    </row>
    <row r="1825" spans="1:4" x14ac:dyDescent="0.25">
      <c r="A1825" s="63">
        <v>45029</v>
      </c>
      <c r="B1825" s="70">
        <v>60431</v>
      </c>
      <c r="C1825" s="70">
        <v>5379.5990804893299</v>
      </c>
      <c r="D1825" s="70">
        <v>1230.7329999999999</v>
      </c>
    </row>
    <row r="1826" spans="1:4" x14ac:dyDescent="0.25">
      <c r="A1826" s="60">
        <v>45033</v>
      </c>
      <c r="B1826" s="71">
        <v>59910.75</v>
      </c>
      <c r="C1826" s="71">
        <v>5262.7189866092203</v>
      </c>
      <c r="D1826" s="71">
        <v>1221.8050000000001</v>
      </c>
    </row>
    <row r="1827" spans="1:4" x14ac:dyDescent="0.25">
      <c r="A1827" s="63">
        <v>45034</v>
      </c>
      <c r="B1827" s="70">
        <v>59727.01</v>
      </c>
      <c r="C1827" s="70">
        <v>5277.7320880286798</v>
      </c>
      <c r="D1827" s="70">
        <v>1222.7159999999999</v>
      </c>
    </row>
    <row r="1828" spans="1:4" x14ac:dyDescent="0.25">
      <c r="A1828" s="60">
        <v>45035</v>
      </c>
      <c r="B1828" s="71">
        <v>59567.8</v>
      </c>
      <c r="C1828" s="71">
        <v>5259.6765637307699</v>
      </c>
      <c r="D1828" s="71">
        <v>1217.4190000000001</v>
      </c>
    </row>
    <row r="1829" spans="1:4" x14ac:dyDescent="0.25">
      <c r="A1829" s="63">
        <v>45036</v>
      </c>
      <c r="B1829" s="70">
        <v>59632.35</v>
      </c>
      <c r="C1829" s="70">
        <v>5296.7309145273002</v>
      </c>
      <c r="D1829" s="70">
        <v>1219.7449999999999</v>
      </c>
    </row>
    <row r="1830" spans="1:4" x14ac:dyDescent="0.25">
      <c r="A1830" s="60">
        <v>45037</v>
      </c>
      <c r="B1830" s="71">
        <v>59655.06</v>
      </c>
      <c r="C1830" s="71">
        <v>5207.4702203932002</v>
      </c>
      <c r="D1830" s="71">
        <v>1218.671</v>
      </c>
    </row>
    <row r="1831" spans="1:4" x14ac:dyDescent="0.25">
      <c r="A1831" s="63">
        <v>45040</v>
      </c>
      <c r="B1831" s="70">
        <v>60056.1</v>
      </c>
      <c r="C1831" s="70">
        <v>5211.6523863873799</v>
      </c>
      <c r="D1831" s="70">
        <v>1227.3989999999999</v>
      </c>
    </row>
    <row r="1832" spans="1:4" x14ac:dyDescent="0.25">
      <c r="A1832" s="60">
        <v>45041</v>
      </c>
      <c r="B1832" s="71">
        <v>60130.71</v>
      </c>
      <c r="C1832" s="71">
        <v>5241.4811837896104</v>
      </c>
      <c r="D1832" s="71">
        <v>1230.567</v>
      </c>
    </row>
    <row r="1833" spans="1:4" x14ac:dyDescent="0.25">
      <c r="A1833" s="63">
        <v>45042</v>
      </c>
      <c r="B1833" s="70">
        <v>60300.58</v>
      </c>
      <c r="C1833" s="70">
        <v>5265.7581944154199</v>
      </c>
      <c r="D1833" s="70">
        <v>1234.924</v>
      </c>
    </row>
    <row r="1834" spans="1:4" x14ac:dyDescent="0.25">
      <c r="A1834" s="60">
        <v>45043</v>
      </c>
      <c r="B1834" s="71">
        <v>60649.38</v>
      </c>
      <c r="C1834" s="71">
        <v>5219.3801340685104</v>
      </c>
      <c r="D1834" s="71">
        <v>1241.54</v>
      </c>
    </row>
    <row r="1835" spans="1:4" x14ac:dyDescent="0.25">
      <c r="A1835" s="63">
        <v>45044</v>
      </c>
      <c r="B1835" s="70">
        <v>61112.44</v>
      </c>
      <c r="C1835" s="70">
        <v>5209.8738084138404</v>
      </c>
      <c r="D1835" s="70">
        <v>1248.992</v>
      </c>
    </row>
    <row r="1836" spans="1:4" x14ac:dyDescent="0.25">
      <c r="A1836" s="60">
        <v>45050</v>
      </c>
      <c r="B1836" s="71">
        <v>61749.25</v>
      </c>
      <c r="C1836" s="71">
        <v>5370.78946099314</v>
      </c>
      <c r="D1836" s="71">
        <v>1215.1410000000001</v>
      </c>
    </row>
    <row r="1837" spans="1:4" x14ac:dyDescent="0.25">
      <c r="A1837" s="63">
        <v>45051</v>
      </c>
      <c r="B1837" s="70">
        <v>61054.29</v>
      </c>
      <c r="C1837" s="70">
        <v>5254.6176475316297</v>
      </c>
      <c r="D1837" s="70">
        <v>1251.155</v>
      </c>
    </row>
    <row r="1838" spans="1:4" x14ac:dyDescent="0.25">
      <c r="A1838" s="60">
        <v>45055</v>
      </c>
      <c r="B1838" s="71">
        <v>61761.33</v>
      </c>
      <c r="C1838" s="71">
        <v>5356.5466908868802</v>
      </c>
      <c r="D1838" s="71">
        <v>1257.2197604877899</v>
      </c>
    </row>
    <row r="1839" spans="1:4" x14ac:dyDescent="0.25">
      <c r="A1839" s="63">
        <v>45056</v>
      </c>
      <c r="B1839" s="70">
        <v>61940.2</v>
      </c>
      <c r="C1839" s="70">
        <v>5366.98506598936</v>
      </c>
      <c r="D1839" s="70">
        <v>1263.3139188677501</v>
      </c>
    </row>
    <row r="1840" spans="1:4" x14ac:dyDescent="0.25">
      <c r="A1840" s="60">
        <v>45058</v>
      </c>
      <c r="B1840" s="71">
        <v>62027.9</v>
      </c>
      <c r="C1840" s="71">
        <v>5337.9429967688502</v>
      </c>
      <c r="D1840" s="71">
        <v>1269.4376176411499</v>
      </c>
    </row>
    <row r="1841" spans="1:4" x14ac:dyDescent="0.25">
      <c r="A1841" s="63">
        <v>45061</v>
      </c>
      <c r="B1841" s="70">
        <v>62345.71</v>
      </c>
      <c r="C1841" s="70">
        <v>5339.7807320719503</v>
      </c>
      <c r="D1841" s="70">
        <v>1275.5909999999999</v>
      </c>
    </row>
    <row r="1842" spans="1:4" x14ac:dyDescent="0.25">
      <c r="A1842" s="60">
        <v>45062</v>
      </c>
      <c r="B1842" s="71">
        <v>61932.47</v>
      </c>
      <c r="C1842" s="71">
        <v>5311.1408683910204</v>
      </c>
      <c r="D1842" s="71">
        <v>1274.587</v>
      </c>
    </row>
    <row r="1843" spans="1:4" x14ac:dyDescent="0.25">
      <c r="A1843" s="63">
        <v>45063</v>
      </c>
      <c r="B1843" s="70">
        <v>61560.639999999999</v>
      </c>
      <c r="C1843" s="70">
        <v>5227.4451428295897</v>
      </c>
      <c r="D1843" s="70">
        <v>1269.4459999999999</v>
      </c>
    </row>
    <row r="1844" spans="1:4" x14ac:dyDescent="0.25">
      <c r="A1844" s="60">
        <v>45064</v>
      </c>
      <c r="B1844" s="71">
        <v>61431.74</v>
      </c>
      <c r="C1844" s="71">
        <v>5215.8281222370497</v>
      </c>
      <c r="D1844" s="71">
        <v>1264.624</v>
      </c>
    </row>
    <row r="1845" spans="1:4" x14ac:dyDescent="0.25">
      <c r="A1845" s="63">
        <v>45065</v>
      </c>
      <c r="B1845" s="70">
        <v>61729.68</v>
      </c>
      <c r="C1845" s="70">
        <v>5223.6069895670898</v>
      </c>
      <c r="D1845" s="70">
        <v>1268.9369999999999</v>
      </c>
    </row>
    <row r="1846" spans="1:4" x14ac:dyDescent="0.25">
      <c r="A1846" s="60">
        <v>45068</v>
      </c>
      <c r="B1846" s="71">
        <v>61963.68</v>
      </c>
      <c r="C1846" s="71">
        <v>5248.6559390422299</v>
      </c>
      <c r="D1846" s="71">
        <v>1274.2149999999999</v>
      </c>
    </row>
    <row r="1847" spans="1:4" x14ac:dyDescent="0.25">
      <c r="A1847" s="63">
        <v>45069</v>
      </c>
      <c r="B1847" s="70">
        <v>61981.79</v>
      </c>
      <c r="C1847" s="70">
        <v>5246.4095680550399</v>
      </c>
      <c r="D1847" s="70">
        <v>1275.508</v>
      </c>
    </row>
    <row r="1848" spans="1:4" x14ac:dyDescent="0.25">
      <c r="A1848" s="60">
        <v>45070</v>
      </c>
      <c r="B1848" s="71">
        <v>61773.78</v>
      </c>
      <c r="C1848" s="71">
        <v>5235.5130451556897</v>
      </c>
      <c r="D1848" s="71">
        <v>1272.8689999999999</v>
      </c>
    </row>
    <row r="1849" spans="1:4" x14ac:dyDescent="0.25">
      <c r="A1849" s="63">
        <v>45071</v>
      </c>
      <c r="B1849" s="70">
        <v>61872.62</v>
      </c>
      <c r="C1849" s="70">
        <v>5183.2777661677901</v>
      </c>
      <c r="D1849" s="70">
        <v>1273.617</v>
      </c>
    </row>
    <row r="1850" spans="1:4" x14ac:dyDescent="0.25">
      <c r="A1850" s="60">
        <v>45072</v>
      </c>
      <c r="B1850" s="71">
        <v>62501.69</v>
      </c>
      <c r="C1850" s="71">
        <v>5172.72075489897</v>
      </c>
      <c r="D1850" s="71">
        <v>1281.558</v>
      </c>
    </row>
    <row r="1851" spans="1:4" x14ac:dyDescent="0.25">
      <c r="A1851" s="63">
        <v>45075</v>
      </c>
      <c r="B1851" s="70">
        <v>62846.38</v>
      </c>
      <c r="C1851" s="70">
        <v>5172.72075489897</v>
      </c>
      <c r="D1851" s="70">
        <v>1287.009</v>
      </c>
    </row>
    <row r="1852" spans="1:4" x14ac:dyDescent="0.25">
      <c r="A1852" s="60">
        <v>45076</v>
      </c>
      <c r="B1852" s="71">
        <v>62969.13</v>
      </c>
      <c r="C1852" s="71">
        <v>5190.7354477791896</v>
      </c>
      <c r="D1852" s="71">
        <v>1289.6030000000001</v>
      </c>
    </row>
    <row r="1853" spans="1:4" x14ac:dyDescent="0.25">
      <c r="A1853" s="63">
        <v>45077</v>
      </c>
      <c r="B1853" s="70">
        <v>62622.239999999998</v>
      </c>
      <c r="C1853" s="70">
        <v>5223.0424228784505</v>
      </c>
      <c r="D1853" s="70">
        <v>1289.451</v>
      </c>
    </row>
    <row r="1854" spans="1:4" x14ac:dyDescent="0.25">
      <c r="A1854" s="60">
        <v>45078</v>
      </c>
      <c r="B1854" s="71">
        <v>62428.54</v>
      </c>
      <c r="C1854" s="71">
        <v>5225.6434163357799</v>
      </c>
      <c r="D1854" s="71">
        <v>1295.07840522481</v>
      </c>
    </row>
    <row r="1855" spans="1:4" x14ac:dyDescent="0.25">
      <c r="A1855" s="63">
        <v>45079</v>
      </c>
      <c r="B1855" s="70">
        <v>62547.11</v>
      </c>
      <c r="C1855" s="70">
        <v>5200.6700210587196</v>
      </c>
      <c r="D1855" s="70">
        <v>1300.7303694980501</v>
      </c>
    </row>
    <row r="1856" spans="1:4" x14ac:dyDescent="0.25">
      <c r="A1856" s="60">
        <v>45083</v>
      </c>
      <c r="B1856" s="71">
        <v>62792.88</v>
      </c>
      <c r="C1856" s="71">
        <v>5193.0380825309103</v>
      </c>
      <c r="D1856" s="71">
        <v>1306.4069999999999</v>
      </c>
    </row>
    <row r="1857" spans="1:4" x14ac:dyDescent="0.25">
      <c r="A1857" s="63">
        <v>45084</v>
      </c>
      <c r="B1857" s="70">
        <v>63142.96</v>
      </c>
      <c r="C1857" s="70">
        <v>5224.7505907695304</v>
      </c>
      <c r="D1857" s="70">
        <v>1372.818</v>
      </c>
    </row>
    <row r="1858" spans="1:4" x14ac:dyDescent="0.25">
      <c r="A1858" s="60">
        <v>45086</v>
      </c>
      <c r="B1858" s="71">
        <v>62625.63</v>
      </c>
      <c r="C1858" s="71">
        <v>5192.0044367997198</v>
      </c>
      <c r="D1858" s="71">
        <v>1355.12871239929</v>
      </c>
    </row>
    <row r="1859" spans="1:4" x14ac:dyDescent="0.25">
      <c r="A1859" s="63">
        <v>45089</v>
      </c>
      <c r="B1859" s="70">
        <v>62724.71</v>
      </c>
      <c r="C1859" s="70">
        <v>5175.7329560981898</v>
      </c>
      <c r="D1859" s="70">
        <v>1337.6673580685499</v>
      </c>
    </row>
    <row r="1860" spans="1:4" x14ac:dyDescent="0.25">
      <c r="A1860" s="60">
        <v>45090</v>
      </c>
      <c r="B1860" s="71">
        <v>63143.16</v>
      </c>
      <c r="C1860" s="71">
        <v>5168.6366486086799</v>
      </c>
      <c r="D1860" s="71">
        <v>1320.431</v>
      </c>
    </row>
    <row r="1861" spans="1:4" x14ac:dyDescent="0.25">
      <c r="A1861" s="63">
        <v>45091</v>
      </c>
      <c r="B1861" s="70">
        <v>63228.51</v>
      </c>
      <c r="C1861" s="70">
        <v>5149.9033870786197</v>
      </c>
      <c r="D1861" s="70">
        <v>1323.261</v>
      </c>
    </row>
    <row r="1862" spans="1:4" x14ac:dyDescent="0.25">
      <c r="A1862" s="60">
        <v>45092</v>
      </c>
      <c r="B1862" s="71">
        <v>62917.63</v>
      </c>
      <c r="C1862" s="71">
        <v>5142.5138649991204</v>
      </c>
      <c r="D1862" s="71">
        <v>1321.106</v>
      </c>
    </row>
    <row r="1863" spans="1:4" x14ac:dyDescent="0.25">
      <c r="A1863" s="63">
        <v>45093</v>
      </c>
      <c r="B1863" s="70">
        <v>63384.58</v>
      </c>
      <c r="C1863" s="70">
        <v>5161.43842332856</v>
      </c>
      <c r="D1863" s="70">
        <v>1333.192</v>
      </c>
    </row>
    <row r="1864" spans="1:4" x14ac:dyDescent="0.25">
      <c r="A1864" s="60">
        <v>45096</v>
      </c>
      <c r="B1864" s="71">
        <v>63168.3</v>
      </c>
      <c r="C1864" s="71">
        <v>5139.0708441172201</v>
      </c>
      <c r="D1864" s="71">
        <v>1330.836</v>
      </c>
    </row>
    <row r="1865" spans="1:4" x14ac:dyDescent="0.25">
      <c r="A1865" s="63">
        <v>45097</v>
      </c>
      <c r="B1865" s="70">
        <v>63327.7</v>
      </c>
      <c r="C1865" s="70">
        <v>5089.2356165704796</v>
      </c>
      <c r="D1865" s="70">
        <v>1334.721</v>
      </c>
    </row>
    <row r="1866" spans="1:4" x14ac:dyDescent="0.25">
      <c r="A1866" s="60">
        <v>45098</v>
      </c>
      <c r="B1866" s="71">
        <v>63523.15</v>
      </c>
      <c r="C1866" s="71">
        <v>5074.9407622936296</v>
      </c>
      <c r="D1866" s="71">
        <v>1336.259</v>
      </c>
    </row>
    <row r="1867" spans="1:4" x14ac:dyDescent="0.25">
      <c r="A1867" s="63">
        <v>45099</v>
      </c>
      <c r="B1867" s="70">
        <v>63238.89</v>
      </c>
      <c r="C1867" s="70">
        <v>5057.9909013455099</v>
      </c>
      <c r="D1867" s="70">
        <v>1329.8209999999999</v>
      </c>
    </row>
    <row r="1868" spans="1:4" x14ac:dyDescent="0.25">
      <c r="A1868" s="60">
        <v>45100</v>
      </c>
      <c r="B1868" s="71">
        <v>62979.37</v>
      </c>
      <c r="C1868" s="71">
        <v>5089.20571639848</v>
      </c>
      <c r="D1868" s="71">
        <v>1321.2539999999999</v>
      </c>
    </row>
    <row r="1869" spans="1:4" x14ac:dyDescent="0.25">
      <c r="A1869" s="63">
        <v>45103</v>
      </c>
      <c r="B1869" s="70">
        <v>62970</v>
      </c>
      <c r="C1869" s="70">
        <v>5069.3934766183902</v>
      </c>
      <c r="D1869" s="70">
        <v>1324.9280000000001</v>
      </c>
    </row>
    <row r="1870" spans="1:4" x14ac:dyDescent="0.25">
      <c r="A1870" s="60">
        <v>45104</v>
      </c>
      <c r="B1870" s="71">
        <v>63416.03</v>
      </c>
      <c r="C1870" s="71">
        <v>5054.5912839391103</v>
      </c>
      <c r="D1870" s="71">
        <v>1333.2539999999999</v>
      </c>
    </row>
    <row r="1871" spans="1:4" x14ac:dyDescent="0.25">
      <c r="A1871" s="63">
        <v>45105</v>
      </c>
      <c r="B1871" s="70">
        <v>63915.42</v>
      </c>
      <c r="C1871" s="70">
        <v>5033.5656758885698</v>
      </c>
      <c r="D1871" s="70">
        <v>1339.663</v>
      </c>
    </row>
    <row r="1872" spans="1:4" x14ac:dyDescent="0.25">
      <c r="A1872" s="60">
        <v>45107</v>
      </c>
      <c r="B1872" s="71">
        <v>64718.559999999998</v>
      </c>
      <c r="C1872" s="71">
        <v>5044.2982301027196</v>
      </c>
      <c r="D1872" s="71">
        <v>1353.096</v>
      </c>
    </row>
    <row r="1873" spans="1:4" x14ac:dyDescent="0.25">
      <c r="A1873" s="63">
        <v>45113</v>
      </c>
      <c r="B1873" s="70">
        <v>65785.64</v>
      </c>
      <c r="C1873" s="70">
        <v>5078.9477068497099</v>
      </c>
      <c r="D1873" s="70">
        <v>1314.6079999999999</v>
      </c>
    </row>
    <row r="1874" spans="1:4" x14ac:dyDescent="0.25">
      <c r="A1874" s="60">
        <v>45114</v>
      </c>
      <c r="B1874" s="71">
        <v>65280.45</v>
      </c>
      <c r="C1874" s="71">
        <v>5105.7401900107698</v>
      </c>
      <c r="D1874" s="71">
        <v>1365.71</v>
      </c>
    </row>
    <row r="1875" spans="1:4" x14ac:dyDescent="0.25">
      <c r="A1875" s="63">
        <v>45118</v>
      </c>
      <c r="B1875" s="70">
        <v>65617.84</v>
      </c>
      <c r="C1875" s="70">
        <v>5123.1906377095802</v>
      </c>
      <c r="D1875" s="70">
        <v>1366.2814275419801</v>
      </c>
    </row>
    <row r="1876" spans="1:4" x14ac:dyDescent="0.25">
      <c r="A1876" s="60">
        <v>45119</v>
      </c>
      <c r="B1876" s="71">
        <v>65393.9</v>
      </c>
      <c r="C1876" s="71">
        <v>5150.3541402092997</v>
      </c>
      <c r="D1876" s="71">
        <v>1366.8530941752999</v>
      </c>
    </row>
    <row r="1877" spans="1:4" x14ac:dyDescent="0.25">
      <c r="A1877" s="63">
        <v>45120</v>
      </c>
      <c r="B1877" s="70">
        <v>65558.89</v>
      </c>
      <c r="C1877" s="70">
        <v>5163.4767791406102</v>
      </c>
      <c r="D1877" s="70">
        <v>1367.425</v>
      </c>
    </row>
    <row r="1878" spans="1:4" x14ac:dyDescent="0.25">
      <c r="A1878" s="60">
        <v>45121</v>
      </c>
      <c r="B1878" s="71">
        <v>66060.899999999994</v>
      </c>
      <c r="C1878" s="71">
        <v>5156.7039079203296</v>
      </c>
      <c r="D1878" s="71">
        <v>1376.135</v>
      </c>
    </row>
    <row r="1879" spans="1:4" x14ac:dyDescent="0.25">
      <c r="A1879" s="63">
        <v>45124</v>
      </c>
      <c r="B1879" s="70">
        <v>66589.929999999993</v>
      </c>
      <c r="C1879" s="70">
        <v>5142.1965373671801</v>
      </c>
      <c r="D1879" s="70">
        <v>1382.345</v>
      </c>
    </row>
    <row r="1880" spans="1:4" x14ac:dyDescent="0.25">
      <c r="A1880" s="60">
        <v>45125</v>
      </c>
      <c r="B1880" s="71">
        <v>66795.14</v>
      </c>
      <c r="C1880" s="71">
        <v>5210.5750156734803</v>
      </c>
      <c r="D1880" s="71">
        <v>1383.655</v>
      </c>
    </row>
    <row r="1881" spans="1:4" x14ac:dyDescent="0.25">
      <c r="A1881" s="63">
        <v>45126</v>
      </c>
      <c r="B1881" s="70">
        <v>67097.440000000002</v>
      </c>
      <c r="C1881" s="70">
        <v>5212.9718520423803</v>
      </c>
      <c r="D1881" s="70">
        <v>1389.355</v>
      </c>
    </row>
    <row r="1882" spans="1:4" x14ac:dyDescent="0.25">
      <c r="A1882" s="60">
        <v>45127</v>
      </c>
      <c r="B1882" s="71">
        <v>67571.899999999994</v>
      </c>
      <c r="C1882" s="71">
        <v>5213.5405983249502</v>
      </c>
      <c r="D1882" s="71">
        <v>1396.105</v>
      </c>
    </row>
    <row r="1883" spans="1:4" x14ac:dyDescent="0.25">
      <c r="A1883" s="63">
        <v>45128</v>
      </c>
      <c r="B1883" s="70">
        <v>66684.259999999995</v>
      </c>
      <c r="C1883" s="70">
        <v>5169.4764254826596</v>
      </c>
      <c r="D1883" s="70">
        <v>1387.4639999999999</v>
      </c>
    </row>
    <row r="1884" spans="1:4" x14ac:dyDescent="0.25">
      <c r="A1884" s="60">
        <v>45131</v>
      </c>
      <c r="B1884" s="71">
        <v>66384.78</v>
      </c>
      <c r="C1884" s="71">
        <v>5154.5980355908496</v>
      </c>
      <c r="D1884" s="71">
        <v>1391.9559999999999</v>
      </c>
    </row>
    <row r="1885" spans="1:4" x14ac:dyDescent="0.25">
      <c r="A1885" s="63">
        <v>45132</v>
      </c>
      <c r="B1885" s="70">
        <v>66355.710000000006</v>
      </c>
      <c r="C1885" s="70">
        <v>5156.6894400951696</v>
      </c>
      <c r="D1885" s="70">
        <v>1395.518</v>
      </c>
    </row>
    <row r="1886" spans="1:4" x14ac:dyDescent="0.25">
      <c r="A1886" s="60">
        <v>45133</v>
      </c>
      <c r="B1886" s="71">
        <v>66707.199999999997</v>
      </c>
      <c r="C1886" s="71">
        <v>5185.1058562541202</v>
      </c>
      <c r="D1886" s="71">
        <v>1399.075</v>
      </c>
    </row>
    <row r="1887" spans="1:4" x14ac:dyDescent="0.25">
      <c r="A1887" s="63">
        <v>45134</v>
      </c>
      <c r="B1887" s="70">
        <v>66266.820000000007</v>
      </c>
      <c r="C1887" s="70">
        <v>5139.9620621473496</v>
      </c>
      <c r="D1887" s="70">
        <v>1399.2760000000001</v>
      </c>
    </row>
    <row r="1888" spans="1:4" x14ac:dyDescent="0.25">
      <c r="A1888" s="60">
        <v>45135</v>
      </c>
      <c r="B1888" s="71">
        <v>66160.2</v>
      </c>
      <c r="C1888" s="71">
        <v>5165.5193145466001</v>
      </c>
      <c r="D1888" s="71">
        <v>1403.7739999999999</v>
      </c>
    </row>
    <row r="1889" spans="1:4" x14ac:dyDescent="0.25">
      <c r="A1889" s="63">
        <v>45138</v>
      </c>
      <c r="B1889" s="70">
        <v>66527.67</v>
      </c>
      <c r="C1889" s="70">
        <v>5211.4723423408896</v>
      </c>
      <c r="D1889" s="70">
        <v>1413.5609999999999</v>
      </c>
    </row>
    <row r="1890" spans="1:4" x14ac:dyDescent="0.25">
      <c r="A1890" s="60">
        <v>45140</v>
      </c>
      <c r="B1890" s="71">
        <v>65782.78</v>
      </c>
      <c r="C1890" s="71">
        <v>5168.7398524281798</v>
      </c>
      <c r="D1890" s="71">
        <v>1412.6033513659399</v>
      </c>
    </row>
    <row r="1891" spans="1:4" x14ac:dyDescent="0.25">
      <c r="A1891" s="63">
        <v>45141</v>
      </c>
      <c r="B1891" s="70">
        <v>65240.68</v>
      </c>
      <c r="C1891" s="70">
        <v>5149.7432764801397</v>
      </c>
      <c r="D1891" s="70">
        <v>1411.6463515124501</v>
      </c>
    </row>
    <row r="1892" spans="1:4" x14ac:dyDescent="0.25">
      <c r="A1892" s="60">
        <v>45146</v>
      </c>
      <c r="B1892" s="71">
        <v>65846.5</v>
      </c>
      <c r="C1892" s="71">
        <v>5133.7428263700203</v>
      </c>
      <c r="D1892" s="71">
        <v>1410.69</v>
      </c>
    </row>
    <row r="1893" spans="1:4" x14ac:dyDescent="0.25">
      <c r="A1893" s="63">
        <v>45147</v>
      </c>
      <c r="B1893" s="70">
        <v>65995.81</v>
      </c>
      <c r="C1893" s="70">
        <v>5122.0312826530799</v>
      </c>
      <c r="D1893" s="70">
        <v>1459.9059999999999</v>
      </c>
    </row>
    <row r="1894" spans="1:4" x14ac:dyDescent="0.25">
      <c r="A1894" s="60">
        <v>45149</v>
      </c>
      <c r="B1894" s="71">
        <v>65322.65</v>
      </c>
      <c r="C1894" s="71">
        <v>5106.7140353979503</v>
      </c>
      <c r="D1894" s="71">
        <v>1441.6220000000001</v>
      </c>
    </row>
    <row r="1895" spans="1:4" x14ac:dyDescent="0.25">
      <c r="A1895" s="63">
        <v>45152</v>
      </c>
      <c r="B1895" s="70">
        <v>65401.919999999998</v>
      </c>
      <c r="C1895" s="70">
        <v>5089.3568247946396</v>
      </c>
      <c r="D1895" s="70">
        <v>1403.4169999999999</v>
      </c>
    </row>
    <row r="1896" spans="1:4" x14ac:dyDescent="0.25">
      <c r="A1896" s="60">
        <v>45154</v>
      </c>
      <c r="B1896" s="71">
        <v>65539.42</v>
      </c>
      <c r="C1896" s="71">
        <v>5092.3108331859803</v>
      </c>
      <c r="D1896" s="71">
        <v>1408.5409999999999</v>
      </c>
    </row>
    <row r="1897" spans="1:4" x14ac:dyDescent="0.25">
      <c r="A1897" s="63">
        <v>45155</v>
      </c>
      <c r="B1897" s="70">
        <v>65151.02</v>
      </c>
      <c r="C1897" s="70">
        <v>5068.3611169161004</v>
      </c>
      <c r="D1897" s="70">
        <v>1406.278</v>
      </c>
    </row>
    <row r="1898" spans="1:4" x14ac:dyDescent="0.25">
      <c r="A1898" s="60">
        <v>45156</v>
      </c>
      <c r="B1898" s="71">
        <v>64948.66</v>
      </c>
      <c r="C1898" s="71">
        <v>5060.6632694069804</v>
      </c>
      <c r="D1898" s="71">
        <v>1400.66</v>
      </c>
    </row>
    <row r="1899" spans="1:4" x14ac:dyDescent="0.25">
      <c r="A1899" s="63">
        <v>45159</v>
      </c>
      <c r="B1899" s="70">
        <v>65216.09</v>
      </c>
      <c r="C1899" s="70">
        <v>5045.5138489237597</v>
      </c>
      <c r="D1899" s="70">
        <v>1406.117</v>
      </c>
    </row>
    <row r="1900" spans="1:4" x14ac:dyDescent="0.25">
      <c r="A1900" s="60">
        <v>45160</v>
      </c>
      <c r="B1900" s="71">
        <v>65220.03</v>
      </c>
      <c r="C1900" s="71">
        <v>5053.9865288472402</v>
      </c>
      <c r="D1900" s="71">
        <v>1408.4739999999999</v>
      </c>
    </row>
    <row r="1901" spans="1:4" x14ac:dyDescent="0.25">
      <c r="A1901" s="63">
        <v>45161</v>
      </c>
      <c r="B1901" s="70">
        <v>65433.3</v>
      </c>
      <c r="C1901" s="70">
        <v>5087.2088350185704</v>
      </c>
      <c r="D1901" s="70">
        <v>1419.01</v>
      </c>
    </row>
    <row r="1902" spans="1:4" x14ac:dyDescent="0.25">
      <c r="A1902" s="60">
        <v>45162</v>
      </c>
      <c r="B1902" s="71">
        <v>65252.34</v>
      </c>
      <c r="C1902" s="71">
        <v>5090.6434967125897</v>
      </c>
      <c r="D1902" s="71">
        <v>1416.68</v>
      </c>
    </row>
    <row r="1903" spans="1:4" x14ac:dyDescent="0.25">
      <c r="A1903" s="63">
        <v>45163</v>
      </c>
      <c r="B1903" s="70">
        <v>64886.51</v>
      </c>
      <c r="C1903" s="70">
        <v>5085.5112768659501</v>
      </c>
      <c r="D1903" s="70">
        <v>1406.021</v>
      </c>
    </row>
    <row r="1904" spans="1:4" x14ac:dyDescent="0.25">
      <c r="A1904" s="60">
        <v>45166</v>
      </c>
      <c r="B1904" s="71">
        <v>64996.6</v>
      </c>
      <c r="C1904" s="71">
        <v>5085.5112768659501</v>
      </c>
      <c r="D1904" s="71">
        <v>1411.66</v>
      </c>
    </row>
    <row r="1905" spans="1:4" x14ac:dyDescent="0.25">
      <c r="A1905" s="63">
        <v>45167</v>
      </c>
      <c r="B1905" s="70">
        <v>65075.82</v>
      </c>
      <c r="C1905" s="70">
        <v>5125.7080392881799</v>
      </c>
      <c r="D1905" s="70">
        <v>1416.576</v>
      </c>
    </row>
    <row r="1906" spans="1:4" x14ac:dyDescent="0.25">
      <c r="A1906" s="60">
        <v>45168</v>
      </c>
      <c r="B1906" s="71">
        <v>65087.25</v>
      </c>
      <c r="C1906" s="71">
        <v>5172.7995241693097</v>
      </c>
      <c r="D1906" s="71">
        <v>1416.9870000000001</v>
      </c>
    </row>
    <row r="1907" spans="1:4" x14ac:dyDescent="0.25">
      <c r="A1907" s="63">
        <v>45169</v>
      </c>
      <c r="B1907" s="70">
        <v>64831.41</v>
      </c>
      <c r="C1907" s="70">
        <v>5164.02591348241</v>
      </c>
      <c r="D1907" s="70">
        <v>1414.924</v>
      </c>
    </row>
    <row r="1908" spans="1:4" x14ac:dyDescent="0.25">
      <c r="A1908" s="60">
        <v>45170</v>
      </c>
      <c r="B1908" s="71">
        <v>65387.16</v>
      </c>
      <c r="C1908" s="71">
        <v>5158.6554567813901</v>
      </c>
      <c r="D1908" s="71">
        <v>1415.27961591096</v>
      </c>
    </row>
    <row r="1909" spans="1:4" x14ac:dyDescent="0.25">
      <c r="A1909" s="63">
        <v>45174</v>
      </c>
      <c r="B1909" s="70">
        <v>65780.259999999995</v>
      </c>
      <c r="C1909" s="70">
        <v>5143.0681434565304</v>
      </c>
      <c r="D1909" s="70">
        <v>1415.63532119964</v>
      </c>
    </row>
    <row r="1910" spans="1:4" x14ac:dyDescent="0.25">
      <c r="A1910" s="60">
        <v>45175</v>
      </c>
      <c r="B1910" s="71">
        <v>65880.52</v>
      </c>
      <c r="C1910" s="71">
        <v>5143.9950487887199</v>
      </c>
      <c r="D1910" s="71">
        <v>1415.99111588849</v>
      </c>
    </row>
    <row r="1911" spans="1:4" x14ac:dyDescent="0.25">
      <c r="A1911" s="63">
        <v>45177</v>
      </c>
      <c r="B1911" s="70">
        <v>66598.91</v>
      </c>
      <c r="C1911" s="70">
        <v>5144.4155802401701</v>
      </c>
      <c r="D1911" s="70">
        <v>1416.347</v>
      </c>
    </row>
    <row r="1912" spans="1:4" x14ac:dyDescent="0.25">
      <c r="A1912" s="60">
        <v>45180</v>
      </c>
      <c r="B1912" s="71">
        <v>67127.08</v>
      </c>
      <c r="C1912" s="71">
        <v>5127.46507627759</v>
      </c>
      <c r="D1912" s="71">
        <v>1445.1980000000001</v>
      </c>
    </row>
    <row r="1913" spans="1:4" x14ac:dyDescent="0.25">
      <c r="A1913" s="63">
        <v>45182</v>
      </c>
      <c r="B1913" s="70">
        <v>67466.990000000005</v>
      </c>
      <c r="C1913" s="70">
        <v>5100.8413844101096</v>
      </c>
      <c r="D1913" s="70">
        <v>1463.1220000000001</v>
      </c>
    </row>
    <row r="1914" spans="1:4" x14ac:dyDescent="0.25">
      <c r="A1914" s="60">
        <v>45183</v>
      </c>
      <c r="B1914" s="71">
        <v>67519</v>
      </c>
      <c r="C1914" s="71">
        <v>5077.5841947047802</v>
      </c>
      <c r="D1914" s="71">
        <v>1468.6980000000001</v>
      </c>
    </row>
    <row r="1915" spans="1:4" x14ac:dyDescent="0.25">
      <c r="A1915" s="63">
        <v>45184</v>
      </c>
      <c r="B1915" s="70">
        <v>67838.63</v>
      </c>
      <c r="C1915" s="70">
        <v>5152.1314321539403</v>
      </c>
      <c r="D1915" s="70">
        <v>1477.4010000000001</v>
      </c>
    </row>
    <row r="1916" spans="1:4" x14ac:dyDescent="0.25">
      <c r="A1916" s="60">
        <v>45187</v>
      </c>
      <c r="B1916" s="71">
        <v>67596.84</v>
      </c>
      <c r="C1916" s="71">
        <v>5149.7619238992402</v>
      </c>
      <c r="D1916" s="71">
        <v>1476.0509999999999</v>
      </c>
    </row>
    <row r="1917" spans="1:4" x14ac:dyDescent="0.25">
      <c r="A1917" s="63">
        <v>45189</v>
      </c>
      <c r="B1917" s="70">
        <v>66800.84</v>
      </c>
      <c r="C1917" s="70">
        <v>5178.3513109457099</v>
      </c>
      <c r="D1917" s="70">
        <v>1462.877</v>
      </c>
    </row>
    <row r="1918" spans="1:4" x14ac:dyDescent="0.25">
      <c r="A1918" s="60">
        <v>45190</v>
      </c>
      <c r="B1918" s="71">
        <v>66230.240000000005</v>
      </c>
      <c r="C1918" s="71">
        <v>5118.4037166235303</v>
      </c>
      <c r="D1918" s="71">
        <v>1447.768</v>
      </c>
    </row>
    <row r="1919" spans="1:4" x14ac:dyDescent="0.25">
      <c r="A1919" s="63">
        <v>45191</v>
      </c>
      <c r="B1919" s="70">
        <v>66009.149999999994</v>
      </c>
      <c r="C1919" s="70">
        <v>5141.4673589788899</v>
      </c>
      <c r="D1919" s="70">
        <v>1441.848</v>
      </c>
    </row>
    <row r="1920" spans="1:4" x14ac:dyDescent="0.25">
      <c r="A1920" s="60">
        <v>45194</v>
      </c>
      <c r="B1920" s="71">
        <v>66023.69</v>
      </c>
      <c r="C1920" s="71">
        <v>5143.9075988232798</v>
      </c>
      <c r="D1920" s="71">
        <v>1439.6189999999999</v>
      </c>
    </row>
    <row r="1921" spans="1:4" x14ac:dyDescent="0.25">
      <c r="A1921" s="63">
        <v>45195</v>
      </c>
      <c r="B1921" s="70">
        <v>65945.47</v>
      </c>
      <c r="C1921" s="70">
        <v>5107.5290562155396</v>
      </c>
      <c r="D1921" s="70">
        <v>1438.1010000000001</v>
      </c>
    </row>
    <row r="1922" spans="1:4" x14ac:dyDescent="0.25">
      <c r="A1922" s="60">
        <v>45196</v>
      </c>
      <c r="B1922" s="71">
        <v>66118.69</v>
      </c>
      <c r="C1922" s="71">
        <v>5050.8778754802497</v>
      </c>
      <c r="D1922" s="71">
        <v>1438.9159999999999</v>
      </c>
    </row>
    <row r="1923" spans="1:4" x14ac:dyDescent="0.25">
      <c r="A1923" s="63">
        <v>45198</v>
      </c>
      <c r="B1923" s="70">
        <v>65828.41</v>
      </c>
      <c r="C1923" s="70">
        <v>4997.6960792193804</v>
      </c>
      <c r="D1923" s="70">
        <v>1442.501</v>
      </c>
    </row>
    <row r="1924" spans="1:4" x14ac:dyDescent="0.25">
      <c r="A1924" s="60">
        <v>45202</v>
      </c>
      <c r="B1924" s="71">
        <v>65512.1</v>
      </c>
      <c r="C1924" s="71">
        <v>4876.7669233365996</v>
      </c>
      <c r="D1924" s="71">
        <v>1442.45224752851</v>
      </c>
    </row>
    <row r="1925" spans="1:4" x14ac:dyDescent="0.25">
      <c r="A1925" s="63">
        <v>45203</v>
      </c>
      <c r="B1925" s="70">
        <v>65226.04</v>
      </c>
      <c r="C1925" s="70">
        <v>4866.8397447232601</v>
      </c>
      <c r="D1925" s="70">
        <v>1442.4034967047201</v>
      </c>
    </row>
    <row r="1926" spans="1:4" x14ac:dyDescent="0.25">
      <c r="A1926" s="60">
        <v>45204</v>
      </c>
      <c r="B1926" s="71">
        <v>65631.570000000007</v>
      </c>
      <c r="C1926" s="71">
        <v>4868.6160721462202</v>
      </c>
      <c r="D1926" s="71">
        <v>1442.35474752857</v>
      </c>
    </row>
    <row r="1927" spans="1:4" x14ac:dyDescent="0.25">
      <c r="A1927" s="63">
        <v>45209</v>
      </c>
      <c r="B1927" s="70">
        <v>66079.360000000001</v>
      </c>
      <c r="C1927" s="70">
        <v>4967.2027263812797</v>
      </c>
      <c r="D1927" s="70">
        <v>1442.306</v>
      </c>
    </row>
    <row r="1928" spans="1:4" x14ac:dyDescent="0.25">
      <c r="A1928" s="60">
        <v>45210</v>
      </c>
      <c r="B1928" s="71">
        <v>66473.05</v>
      </c>
      <c r="C1928" s="71">
        <v>5002.1788544697501</v>
      </c>
      <c r="D1928" s="71">
        <v>1449.0229999999999</v>
      </c>
    </row>
    <row r="1929" spans="1:4" x14ac:dyDescent="0.25">
      <c r="A1929" s="63">
        <v>45212</v>
      </c>
      <c r="B1929" s="70">
        <v>66282.740000000005</v>
      </c>
      <c r="C1929" s="70">
        <v>5108.8372691176201</v>
      </c>
      <c r="D1929" s="70">
        <v>1441.8240000000001</v>
      </c>
    </row>
    <row r="1930" spans="1:4" x14ac:dyDescent="0.25">
      <c r="A1930" s="60">
        <v>45215</v>
      </c>
      <c r="B1930" s="71">
        <v>66166.929999999993</v>
      </c>
      <c r="C1930" s="71">
        <v>5130.6319224524595</v>
      </c>
      <c r="D1930" s="71">
        <v>1445.8140000000001</v>
      </c>
    </row>
    <row r="1931" spans="1:4" x14ac:dyDescent="0.25">
      <c r="A1931" s="63">
        <v>45216</v>
      </c>
      <c r="B1931" s="70">
        <v>66428.09</v>
      </c>
      <c r="C1931" s="70">
        <v>5158.7493368913501</v>
      </c>
      <c r="D1931" s="70">
        <v>1452.248</v>
      </c>
    </row>
    <row r="1932" spans="1:4" x14ac:dyDescent="0.25">
      <c r="A1932" s="60">
        <v>45217</v>
      </c>
      <c r="B1932" s="71">
        <v>65877.02</v>
      </c>
      <c r="C1932" s="71">
        <v>5236.5238638738401</v>
      </c>
      <c r="D1932" s="71">
        <v>1447.298</v>
      </c>
    </row>
    <row r="1933" spans="1:4" x14ac:dyDescent="0.25">
      <c r="A1933" s="63">
        <v>45218</v>
      </c>
      <c r="B1933" s="70">
        <v>65629.240000000005</v>
      </c>
      <c r="C1933" s="70">
        <v>5216.2081437780298</v>
      </c>
      <c r="D1933" s="70">
        <v>1443.3689999999999</v>
      </c>
    </row>
    <row r="1934" spans="1:4" x14ac:dyDescent="0.25">
      <c r="A1934" s="60">
        <v>45219</v>
      </c>
      <c r="B1934" s="71">
        <v>65397.62</v>
      </c>
      <c r="C1934" s="71">
        <v>5316.8167569566103</v>
      </c>
      <c r="D1934" s="71">
        <v>1437.0630000000001</v>
      </c>
    </row>
    <row r="1935" spans="1:4" x14ac:dyDescent="0.25">
      <c r="A1935" s="63">
        <v>45222</v>
      </c>
      <c r="B1935" s="70">
        <v>64571.88</v>
      </c>
      <c r="C1935" s="70">
        <v>5269.1883550082803</v>
      </c>
      <c r="D1935" s="70">
        <v>1417.586</v>
      </c>
    </row>
    <row r="1936" spans="1:4" x14ac:dyDescent="0.25">
      <c r="A1936" s="60">
        <v>45224</v>
      </c>
      <c r="B1936" s="71">
        <v>64049.06</v>
      </c>
      <c r="C1936" s="71">
        <v>5301.7464272509496</v>
      </c>
      <c r="D1936" s="71">
        <v>1402.9929999999999</v>
      </c>
    </row>
    <row r="1937" spans="1:4" x14ac:dyDescent="0.25">
      <c r="A1937" s="63">
        <v>45225</v>
      </c>
      <c r="B1937" s="70">
        <v>63148.15</v>
      </c>
      <c r="C1937" s="70">
        <v>5286.8802546337201</v>
      </c>
      <c r="D1937" s="70">
        <v>1389.271</v>
      </c>
    </row>
    <row r="1938" spans="1:4" x14ac:dyDescent="0.25">
      <c r="A1938" s="60">
        <v>45226</v>
      </c>
      <c r="B1938" s="71">
        <v>63782.8</v>
      </c>
      <c r="C1938" s="71">
        <v>5311.15147812947</v>
      </c>
      <c r="D1938" s="71">
        <v>1405.4469999999999</v>
      </c>
    </row>
    <row r="1939" spans="1:4" x14ac:dyDescent="0.25">
      <c r="A1939" s="63">
        <v>45229</v>
      </c>
      <c r="B1939" s="70">
        <v>64112.65</v>
      </c>
      <c r="C1939" s="70">
        <v>5341.9512273538403</v>
      </c>
      <c r="D1939" s="70">
        <v>1410.329</v>
      </c>
    </row>
    <row r="1940" spans="1:4" x14ac:dyDescent="0.25">
      <c r="A1940" s="60">
        <v>45230</v>
      </c>
      <c r="B1940" s="71">
        <v>63874.93</v>
      </c>
      <c r="C1940" s="71">
        <v>5346.7625829890503</v>
      </c>
      <c r="D1940" s="71">
        <v>1409.173</v>
      </c>
    </row>
    <row r="1941" spans="1:4" x14ac:dyDescent="0.25">
      <c r="A1941" s="63">
        <v>45231</v>
      </c>
      <c r="B1941" s="70">
        <v>63591.33</v>
      </c>
      <c r="C1941" s="70">
        <v>5318.2783288054397</v>
      </c>
      <c r="D1941" s="70">
        <v>1408.04609906931</v>
      </c>
    </row>
    <row r="1942" spans="1:4" x14ac:dyDescent="0.25">
      <c r="A1942" s="60">
        <v>45237</v>
      </c>
      <c r="B1942" s="71">
        <v>64942.400000000001</v>
      </c>
      <c r="C1942" s="71">
        <v>5246.8982590383703</v>
      </c>
      <c r="D1942" s="71">
        <v>1406.9200993095301</v>
      </c>
    </row>
    <row r="1943" spans="1:4" x14ac:dyDescent="0.25">
      <c r="A1943" s="63">
        <v>45238</v>
      </c>
      <c r="B1943" s="70">
        <v>64975.61</v>
      </c>
      <c r="C1943" s="70">
        <v>5242.5550179240299</v>
      </c>
      <c r="D1943" s="70">
        <v>1405.7950000000001</v>
      </c>
    </row>
    <row r="1944" spans="1:4" x14ac:dyDescent="0.25">
      <c r="A1944" s="60">
        <v>45239</v>
      </c>
      <c r="B1944" s="71">
        <v>64832.2</v>
      </c>
      <c r="C1944" s="71">
        <v>5241.5808510296301</v>
      </c>
      <c r="D1944" s="71">
        <v>1468.865</v>
      </c>
    </row>
    <row r="1945" spans="1:4" x14ac:dyDescent="0.25">
      <c r="A1945" s="63">
        <v>45240</v>
      </c>
      <c r="B1945" s="70">
        <v>64904.68</v>
      </c>
      <c r="C1945" s="70">
        <v>5199.6280161396598</v>
      </c>
      <c r="D1945" s="70">
        <v>1446.954</v>
      </c>
    </row>
    <row r="1946" spans="1:4" x14ac:dyDescent="0.25">
      <c r="A1946" s="60">
        <v>45243</v>
      </c>
      <c r="B1946" s="71">
        <v>64933.87</v>
      </c>
      <c r="C1946" s="71">
        <v>5167.8650312665804</v>
      </c>
      <c r="D1946" s="71">
        <v>1449.0509999999999</v>
      </c>
    </row>
    <row r="1947" spans="1:4" x14ac:dyDescent="0.25">
      <c r="A1947" s="63">
        <v>45245</v>
      </c>
      <c r="B1947" s="70">
        <v>65675.929999999993</v>
      </c>
      <c r="C1947" s="70">
        <v>5236.1161927114299</v>
      </c>
      <c r="D1947" s="70">
        <v>1463.69</v>
      </c>
    </row>
    <row r="1948" spans="1:4" x14ac:dyDescent="0.25">
      <c r="A1948" s="60">
        <v>45246</v>
      </c>
      <c r="B1948" s="71">
        <v>65982.48</v>
      </c>
      <c r="C1948" s="71">
        <v>5297.5211792885102</v>
      </c>
      <c r="D1948" s="71">
        <v>1474.412</v>
      </c>
    </row>
    <row r="1949" spans="1:4" x14ac:dyDescent="0.25">
      <c r="A1949" s="63">
        <v>45247</v>
      </c>
      <c r="B1949" s="70">
        <v>65794.73</v>
      </c>
      <c r="C1949" s="70">
        <v>5302.96076004308</v>
      </c>
      <c r="D1949" s="70">
        <v>1473.2360000000001</v>
      </c>
    </row>
    <row r="1950" spans="1:4" x14ac:dyDescent="0.25">
      <c r="A1950" s="60">
        <v>45250</v>
      </c>
      <c r="B1950" s="71">
        <v>65655.149999999994</v>
      </c>
      <c r="C1950" s="71">
        <v>5275.85127075731</v>
      </c>
      <c r="D1950" s="71">
        <v>1473.942</v>
      </c>
    </row>
    <row r="1951" spans="1:4" x14ac:dyDescent="0.25">
      <c r="A1951" s="63">
        <v>45251</v>
      </c>
      <c r="B1951" s="70">
        <v>65930.77</v>
      </c>
      <c r="C1951" s="70">
        <v>5372.6313758901697</v>
      </c>
      <c r="D1951" s="70">
        <v>1478.848</v>
      </c>
    </row>
    <row r="1952" spans="1:4" x14ac:dyDescent="0.25">
      <c r="A1952" s="60">
        <v>45252</v>
      </c>
      <c r="B1952" s="71">
        <v>66023.240000000005</v>
      </c>
      <c r="C1952" s="71">
        <v>5350.4682752744902</v>
      </c>
      <c r="D1952" s="71">
        <v>1478.885</v>
      </c>
    </row>
    <row r="1953" spans="1:4" x14ac:dyDescent="0.25">
      <c r="A1953" s="63">
        <v>45253</v>
      </c>
      <c r="B1953" s="70">
        <v>66017.81</v>
      </c>
      <c r="C1953" s="70">
        <v>5335.8802064076399</v>
      </c>
      <c r="D1953" s="70">
        <v>1474.8589999999999</v>
      </c>
    </row>
    <row r="1954" spans="1:4" x14ac:dyDescent="0.25">
      <c r="A1954" s="60">
        <v>45254</v>
      </c>
      <c r="B1954" s="71">
        <v>65970.039999999994</v>
      </c>
      <c r="C1954" s="71">
        <v>5357.9436397832997</v>
      </c>
      <c r="D1954" s="71">
        <v>1480.933</v>
      </c>
    </row>
    <row r="1955" spans="1:4" x14ac:dyDescent="0.25">
      <c r="A1955" s="63">
        <v>45258</v>
      </c>
      <c r="B1955" s="70">
        <v>66174.2</v>
      </c>
      <c r="C1955" s="70">
        <v>5428.4305624768904</v>
      </c>
      <c r="D1955" s="70">
        <v>1487.4059999999999</v>
      </c>
    </row>
    <row r="1956" spans="1:4" x14ac:dyDescent="0.25">
      <c r="A1956" s="60">
        <v>45259</v>
      </c>
      <c r="B1956" s="71">
        <v>66901.91</v>
      </c>
      <c r="C1956" s="71">
        <v>5484.5178195379904</v>
      </c>
      <c r="D1956" s="71">
        <v>1502.7349999999999</v>
      </c>
    </row>
    <row r="1957" spans="1:4" x14ac:dyDescent="0.25">
      <c r="A1957" s="63">
        <v>45260</v>
      </c>
      <c r="B1957" s="70">
        <v>66988.44</v>
      </c>
      <c r="C1957" s="70">
        <v>5457.4353368592001</v>
      </c>
      <c r="D1957" s="70">
        <v>1514.0319999999999</v>
      </c>
    </row>
    <row r="1958" spans="1:4" x14ac:dyDescent="0.25">
      <c r="A1958" s="60">
        <v>45261</v>
      </c>
      <c r="B1958" s="71">
        <v>67481.19</v>
      </c>
      <c r="C1958" s="71">
        <v>5475.5574131528601</v>
      </c>
      <c r="D1958" s="71">
        <v>1524.50359164985</v>
      </c>
    </row>
    <row r="1959" spans="1:4" x14ac:dyDescent="0.25">
      <c r="A1959" s="63">
        <v>45264</v>
      </c>
      <c r="B1959" s="70">
        <v>68865.119999999995</v>
      </c>
      <c r="C1959" s="70">
        <v>5490.9678975035004</v>
      </c>
      <c r="D1959" s="70">
        <v>1535.0476086062099</v>
      </c>
    </row>
    <row r="1960" spans="1:4" x14ac:dyDescent="0.25">
      <c r="A1960" s="60">
        <v>45265</v>
      </c>
      <c r="B1960" s="71">
        <v>69296.14</v>
      </c>
      <c r="C1960" s="71">
        <v>5421.7075248766196</v>
      </c>
      <c r="D1960" s="71">
        <v>1545.66455178865</v>
      </c>
    </row>
    <row r="1961" spans="1:4" x14ac:dyDescent="0.25">
      <c r="A1961" s="63">
        <v>45266</v>
      </c>
      <c r="B1961" s="70">
        <v>69653.73</v>
      </c>
      <c r="C1961" s="70">
        <v>5429.2156831224802</v>
      </c>
      <c r="D1961" s="70">
        <v>1556.35492558126</v>
      </c>
    </row>
    <row r="1962" spans="1:4" x14ac:dyDescent="0.25">
      <c r="A1962" s="60">
        <v>45267</v>
      </c>
      <c r="B1962" s="71">
        <v>69521.69</v>
      </c>
      <c r="C1962" s="71">
        <v>5431.1810567942503</v>
      </c>
      <c r="D1962" s="71">
        <v>1567.11923785663</v>
      </c>
    </row>
    <row r="1963" spans="1:4" x14ac:dyDescent="0.25">
      <c r="A1963" s="63">
        <v>45272</v>
      </c>
      <c r="B1963" s="70">
        <v>69551.03</v>
      </c>
      <c r="C1963" s="70">
        <v>5308.2080794765898</v>
      </c>
      <c r="D1963" s="70">
        <v>1577.9580000000001</v>
      </c>
    </row>
    <row r="1964" spans="1:4" x14ac:dyDescent="0.25">
      <c r="A1964" s="60">
        <v>45273</v>
      </c>
      <c r="B1964" s="71">
        <v>69584.600000000006</v>
      </c>
      <c r="C1964" s="71">
        <v>5312.6934267847701</v>
      </c>
      <c r="D1964" s="71">
        <v>1586.3230000000001</v>
      </c>
    </row>
    <row r="1965" spans="1:4" x14ac:dyDescent="0.25">
      <c r="A1965" s="63">
        <v>45274</v>
      </c>
      <c r="B1965" s="70">
        <v>70514.2</v>
      </c>
      <c r="C1965" s="70">
        <v>5478.85897085537</v>
      </c>
      <c r="D1965" s="70">
        <v>1600.3420000000001</v>
      </c>
    </row>
    <row r="1966" spans="1:4" x14ac:dyDescent="0.25">
      <c r="A1966" s="60">
        <v>45275</v>
      </c>
      <c r="B1966" s="71">
        <v>71483.75</v>
      </c>
      <c r="C1966" s="71">
        <v>5424.5197485813496</v>
      </c>
      <c r="D1966" s="71">
        <v>1614.4929999999999</v>
      </c>
    </row>
    <row r="1967" spans="1:4" x14ac:dyDescent="0.25">
      <c r="A1967" s="63">
        <v>45278</v>
      </c>
      <c r="B1967" s="70">
        <v>71315.09</v>
      </c>
      <c r="C1967" s="70">
        <v>5406.13660842027</v>
      </c>
      <c r="D1967" s="70">
        <v>1611.655</v>
      </c>
    </row>
    <row r="1968" spans="1:4" x14ac:dyDescent="0.25">
      <c r="A1968" s="60">
        <v>45279</v>
      </c>
      <c r="B1968" s="71">
        <v>71437.19</v>
      </c>
      <c r="C1968" s="71">
        <v>5452.8168855595004</v>
      </c>
      <c r="D1968" s="71">
        <v>1615.0119999999999</v>
      </c>
    </row>
    <row r="1969" spans="1:4" x14ac:dyDescent="0.25">
      <c r="A1969" s="63">
        <v>45280</v>
      </c>
      <c r="B1969" s="70">
        <v>70506.31</v>
      </c>
      <c r="C1969" s="70">
        <v>5440.3932033372503</v>
      </c>
      <c r="D1969" s="70">
        <v>1587.3309999999999</v>
      </c>
    </row>
    <row r="1970" spans="1:4" x14ac:dyDescent="0.25">
      <c r="A1970" s="60">
        <v>45281</v>
      </c>
      <c r="B1970" s="71">
        <v>70865.100000000006</v>
      </c>
      <c r="C1970" s="71">
        <v>5463.0006269390897</v>
      </c>
      <c r="D1970" s="71">
        <v>1594.5340000000001</v>
      </c>
    </row>
    <row r="1971" spans="1:4" x14ac:dyDescent="0.25">
      <c r="A1971" s="63">
        <v>45282</v>
      </c>
      <c r="B1971" s="70">
        <v>71106.960000000006</v>
      </c>
      <c r="C1971" s="70">
        <v>5463.0006269390897</v>
      </c>
      <c r="D1971" s="70">
        <v>1600.2529999999999</v>
      </c>
    </row>
    <row r="1972" spans="1:4" x14ac:dyDescent="0.25">
      <c r="A1972" s="60">
        <v>45286</v>
      </c>
      <c r="B1972" s="71">
        <v>71336.800000000003</v>
      </c>
      <c r="C1972" s="71">
        <v>5463.0006269390897</v>
      </c>
      <c r="D1972" s="71">
        <v>1613.5920000000001</v>
      </c>
    </row>
    <row r="1973" spans="1:4" x14ac:dyDescent="0.25">
      <c r="A1973" s="63">
        <v>45287</v>
      </c>
      <c r="B1973" s="70">
        <v>72038.429999999993</v>
      </c>
      <c r="C1973" s="70">
        <v>5540.2314852026302</v>
      </c>
      <c r="D1973" s="70">
        <v>1624.605</v>
      </c>
    </row>
    <row r="1974" spans="1:4" x14ac:dyDescent="0.25">
      <c r="A1974" s="60">
        <v>45288</v>
      </c>
      <c r="B1974" s="71">
        <v>72410.38</v>
      </c>
      <c r="C1974" s="71">
        <v>5557.9986175189297</v>
      </c>
      <c r="D1974" s="71">
        <v>1635.6469999999999</v>
      </c>
    </row>
    <row r="1975" spans="1:4" x14ac:dyDescent="0.25">
      <c r="A1975" s="63">
        <v>45289</v>
      </c>
      <c r="B1975" s="70">
        <v>72240.259999999995</v>
      </c>
      <c r="C1975" s="70">
        <v>5557.9986175189297</v>
      </c>
      <c r="D1975" s="70">
        <v>1629.704</v>
      </c>
    </row>
    <row r="1976" spans="1:4" x14ac:dyDescent="0.25">
      <c r="A1976" s="60">
        <v>45292</v>
      </c>
      <c r="B1976" s="71">
        <v>72271.94</v>
      </c>
      <c r="C1976" s="71">
        <v>5557.9986175189297</v>
      </c>
      <c r="D1976" s="71">
        <v>1630.7329999999999</v>
      </c>
    </row>
    <row r="1977" spans="1:4" x14ac:dyDescent="0.25">
      <c r="A1977" s="63">
        <v>45293</v>
      </c>
      <c r="B1977" s="70">
        <v>71892.479999999996</v>
      </c>
      <c r="C1977" s="70">
        <v>5531.9018759946603</v>
      </c>
      <c r="D1977" s="70">
        <v>1674.616</v>
      </c>
    </row>
    <row r="1978" spans="1:4" x14ac:dyDescent="0.25">
      <c r="A1978" s="60">
        <v>45294</v>
      </c>
      <c r="B1978" s="71">
        <v>71356.600000000006</v>
      </c>
      <c r="C1978" s="71">
        <v>5468.4697863584497</v>
      </c>
      <c r="D1978" s="71">
        <v>1673.82645584596</v>
      </c>
    </row>
    <row r="1979" spans="1:4" x14ac:dyDescent="0.25">
      <c r="A1979" s="63">
        <v>45295</v>
      </c>
      <c r="B1979" s="70">
        <v>71847.570000000007</v>
      </c>
      <c r="C1979" s="70">
        <v>5455.6741202758503</v>
      </c>
      <c r="D1979" s="70">
        <v>1673.0372839444101</v>
      </c>
    </row>
    <row r="1980" spans="1:4" x14ac:dyDescent="0.25">
      <c r="A1980" s="60">
        <v>45299</v>
      </c>
      <c r="B1980" s="71">
        <v>71355.22</v>
      </c>
      <c r="C1980" s="71">
        <v>5406.1742247657003</v>
      </c>
      <c r="D1980" s="71">
        <v>1672.24848411984</v>
      </c>
    </row>
    <row r="1981" spans="1:4" x14ac:dyDescent="0.25">
      <c r="A1981" s="63">
        <v>45301</v>
      </c>
      <c r="B1981" s="70">
        <v>71657.710000000006</v>
      </c>
      <c r="C1981" s="70">
        <v>5411.0058353561499</v>
      </c>
      <c r="D1981" s="70">
        <v>1671.46005619681</v>
      </c>
    </row>
    <row r="1982" spans="1:4" x14ac:dyDescent="0.25">
      <c r="A1982" s="60">
        <v>45306</v>
      </c>
      <c r="B1982" s="71">
        <v>73327.94</v>
      </c>
      <c r="C1982" s="71">
        <v>5458.5792595688599</v>
      </c>
      <c r="D1982" s="71">
        <v>1670.672</v>
      </c>
    </row>
    <row r="1983" spans="1:4" x14ac:dyDescent="0.25">
      <c r="A1983" s="63">
        <v>45307</v>
      </c>
      <c r="B1983" s="70">
        <v>73128.77</v>
      </c>
      <c r="C1983" s="70">
        <v>5442.7553169257499</v>
      </c>
      <c r="D1983" s="70">
        <v>1662.722</v>
      </c>
    </row>
    <row r="1984" spans="1:4" x14ac:dyDescent="0.25">
      <c r="A1984" s="60">
        <v>45308</v>
      </c>
      <c r="B1984" s="71">
        <v>71500.759999999995</v>
      </c>
      <c r="C1984" s="71">
        <v>5379.2926841030803</v>
      </c>
      <c r="D1984" s="71">
        <v>1636.08</v>
      </c>
    </row>
    <row r="1985" spans="1:4" x14ac:dyDescent="0.25">
      <c r="A1985" s="63">
        <v>45309</v>
      </c>
      <c r="B1985" s="70">
        <v>71186.86</v>
      </c>
      <c r="C1985" s="70">
        <v>5383.3253492372196</v>
      </c>
      <c r="D1985" s="70">
        <v>1633.2049999999999</v>
      </c>
    </row>
    <row r="1986" spans="1:4" x14ac:dyDescent="0.25">
      <c r="A1986" s="60">
        <v>45310</v>
      </c>
      <c r="B1986" s="71">
        <v>71683.23</v>
      </c>
      <c r="C1986" s="71">
        <v>5419.5646792161697</v>
      </c>
      <c r="D1986" s="71">
        <v>1648.3810000000001</v>
      </c>
    </row>
    <row r="1987" spans="1:4" x14ac:dyDescent="0.25">
      <c r="A1987" s="63">
        <v>45314</v>
      </c>
      <c r="B1987" s="70">
        <v>70370.55</v>
      </c>
      <c r="C1987" s="70">
        <v>5406.0668413522599</v>
      </c>
      <c r="D1987" s="70">
        <v>1629.817</v>
      </c>
    </row>
    <row r="1988" spans="1:4" x14ac:dyDescent="0.25">
      <c r="A1988" s="60">
        <v>45315</v>
      </c>
      <c r="B1988" s="71">
        <v>71060.31</v>
      </c>
      <c r="C1988" s="71">
        <v>5411.3196264086</v>
      </c>
      <c r="D1988" s="71">
        <v>1647.7909999999999</v>
      </c>
    </row>
    <row r="1989" spans="1:4" x14ac:dyDescent="0.25">
      <c r="A1989" s="63">
        <v>45316</v>
      </c>
      <c r="B1989" s="70">
        <v>70700.67</v>
      </c>
      <c r="C1989" s="70">
        <v>5407.7168164354498</v>
      </c>
      <c r="D1989" s="70">
        <v>1633.499</v>
      </c>
    </row>
    <row r="1990" spans="1:4" x14ac:dyDescent="0.25">
      <c r="A1990" s="60">
        <v>45320</v>
      </c>
      <c r="B1990" s="71">
        <v>71941.570000000007</v>
      </c>
      <c r="C1990" s="71">
        <v>5406.6069734917301</v>
      </c>
      <c r="D1990" s="71">
        <v>1652.8869999999999</v>
      </c>
    </row>
    <row r="1991" spans="1:4" x14ac:dyDescent="0.25">
      <c r="A1991" s="63">
        <v>45321</v>
      </c>
      <c r="B1991" s="70">
        <v>71139.899999999994</v>
      </c>
      <c r="C1991" s="70">
        <v>5457.15401803656</v>
      </c>
      <c r="D1991" s="70">
        <v>1648.8130000000001</v>
      </c>
    </row>
    <row r="1992" spans="1:4" x14ac:dyDescent="0.25">
      <c r="A1992" s="60">
        <v>45322</v>
      </c>
      <c r="B1992" s="71">
        <v>71752.11</v>
      </c>
      <c r="C1992" s="71">
        <v>5479.1181056794303</v>
      </c>
      <c r="D1992" s="71">
        <v>1667.1949999999999</v>
      </c>
    </row>
    <row r="1993" spans="1:4" x14ac:dyDescent="0.25">
      <c r="A1993" s="63">
        <v>45323</v>
      </c>
      <c r="B1993" s="70">
        <v>71645.3</v>
      </c>
      <c r="C1993" s="70">
        <v>5456.6875110518104</v>
      </c>
      <c r="D1993" s="70">
        <v>1625.154</v>
      </c>
    </row>
    <row r="1994" spans="1:4" x14ac:dyDescent="0.25">
      <c r="A1994" s="60">
        <v>45324</v>
      </c>
      <c r="B1994" s="71">
        <v>72085.63</v>
      </c>
      <c r="C1994" s="71">
        <v>5429.0912598260602</v>
      </c>
      <c r="D1994" s="71">
        <v>1679.14</v>
      </c>
    </row>
    <row r="1995" spans="1:4" x14ac:dyDescent="0.25">
      <c r="A1995" s="63">
        <v>45327</v>
      </c>
      <c r="B1995" s="70">
        <v>71731.42</v>
      </c>
      <c r="C1995" s="70">
        <v>5388.0376806468703</v>
      </c>
      <c r="D1995" s="70">
        <v>1680.22757077608</v>
      </c>
    </row>
    <row r="1996" spans="1:4" x14ac:dyDescent="0.25">
      <c r="A1996" s="60">
        <v>45329</v>
      </c>
      <c r="B1996" s="71">
        <v>72152</v>
      </c>
      <c r="C1996" s="71">
        <v>5444.7480187117199</v>
      </c>
      <c r="D1996" s="71">
        <v>1681.3158459664301</v>
      </c>
    </row>
    <row r="1997" spans="1:4" x14ac:dyDescent="0.25">
      <c r="A1997" s="63">
        <v>45330</v>
      </c>
      <c r="B1997" s="70">
        <v>71428.429999999993</v>
      </c>
      <c r="C1997" s="70">
        <v>5410.2117125082405</v>
      </c>
      <c r="D1997" s="70">
        <v>1682.40482602732</v>
      </c>
    </row>
    <row r="1998" spans="1:4" x14ac:dyDescent="0.25">
      <c r="A1998" s="60">
        <v>45331</v>
      </c>
      <c r="B1998" s="71">
        <v>71595.490000000005</v>
      </c>
      <c r="C1998" s="71">
        <v>5397.2903371003304</v>
      </c>
      <c r="D1998" s="71">
        <v>1683.4945114152599</v>
      </c>
    </row>
    <row r="1999" spans="1:4" x14ac:dyDescent="0.25">
      <c r="A1999" s="63">
        <v>45334</v>
      </c>
      <c r="B1999" s="70">
        <v>71072.490000000005</v>
      </c>
      <c r="C1999" s="70">
        <v>5374.9896313919699</v>
      </c>
      <c r="D1999" s="70">
        <v>1684.58490258711</v>
      </c>
    </row>
    <row r="2000" spans="1:4" x14ac:dyDescent="0.25">
      <c r="A2000" s="60">
        <v>45335</v>
      </c>
      <c r="B2000" s="71">
        <v>71555.19</v>
      </c>
      <c r="C2000" s="71">
        <v>5332.7863423730496</v>
      </c>
      <c r="D2000" s="71">
        <v>1685.6759999999999</v>
      </c>
    </row>
    <row r="2001" spans="1:4" x14ac:dyDescent="0.25">
      <c r="A2001" s="63">
        <v>45336</v>
      </c>
      <c r="B2001" s="70">
        <v>71822.83</v>
      </c>
      <c r="C2001" s="70">
        <v>5295.9827672126903</v>
      </c>
      <c r="D2001" s="70">
        <v>1696.13</v>
      </c>
    </row>
    <row r="2002" spans="1:4" x14ac:dyDescent="0.25">
      <c r="A2002" s="60">
        <v>45337</v>
      </c>
      <c r="B2002" s="71">
        <v>72050.38</v>
      </c>
      <c r="C2002" s="71">
        <v>5345.8945134791902</v>
      </c>
      <c r="D2002" s="71">
        <v>1706.579</v>
      </c>
    </row>
    <row r="2003" spans="1:4" x14ac:dyDescent="0.25">
      <c r="A2003" s="63">
        <v>45341</v>
      </c>
      <c r="B2003" s="70">
        <v>72708.160000000003</v>
      </c>
      <c r="C2003" s="70">
        <v>5380.5726043692803</v>
      </c>
      <c r="D2003" s="70">
        <v>1722.1120000000001</v>
      </c>
    </row>
    <row r="2004" spans="1:4" x14ac:dyDescent="0.25">
      <c r="A2004" s="60">
        <v>45342</v>
      </c>
      <c r="B2004" s="71">
        <v>73057.399999999994</v>
      </c>
      <c r="C2004" s="71">
        <v>5407.1059527062898</v>
      </c>
      <c r="D2004" s="71">
        <v>1732.942</v>
      </c>
    </row>
    <row r="2005" spans="1:4" x14ac:dyDescent="0.25">
      <c r="A2005" s="63">
        <v>45343</v>
      </c>
      <c r="B2005" s="70">
        <v>72623.09</v>
      </c>
      <c r="C2005" s="70">
        <v>5401.2349092545901</v>
      </c>
      <c r="D2005" s="70">
        <v>1722</v>
      </c>
    </row>
    <row r="2006" spans="1:4" x14ac:dyDescent="0.25">
      <c r="A2006" s="60">
        <v>45344</v>
      </c>
      <c r="B2006" s="71">
        <v>73158.240000000005</v>
      </c>
      <c r="C2006" s="71">
        <v>5390.0017682897396</v>
      </c>
      <c r="D2006" s="71">
        <v>1732.54</v>
      </c>
    </row>
    <row r="2007" spans="1:4" x14ac:dyDescent="0.25">
      <c r="A2007" s="63">
        <v>45345</v>
      </c>
      <c r="B2007" s="70">
        <v>73142.8</v>
      </c>
      <c r="C2007" s="70">
        <v>5399.8411754304198</v>
      </c>
      <c r="D2007" s="70">
        <v>1735.626</v>
      </c>
    </row>
    <row r="2008" spans="1:4" x14ac:dyDescent="0.25">
      <c r="A2008" s="60">
        <v>45348</v>
      </c>
      <c r="B2008" s="71">
        <v>72790.13</v>
      </c>
      <c r="C2008" s="71">
        <v>5399.1753339656298</v>
      </c>
      <c r="D2008" s="71">
        <v>1731.587</v>
      </c>
    </row>
    <row r="2009" spans="1:4" x14ac:dyDescent="0.25">
      <c r="A2009" s="63">
        <v>45349</v>
      </c>
      <c r="B2009" s="70">
        <v>73095.22</v>
      </c>
      <c r="C2009" s="70">
        <v>5422.0454289710196</v>
      </c>
      <c r="D2009" s="70">
        <v>1736.664</v>
      </c>
    </row>
    <row r="2010" spans="1:4" x14ac:dyDescent="0.25">
      <c r="A2010" s="60">
        <v>45350</v>
      </c>
      <c r="B2010" s="71">
        <v>72304.88</v>
      </c>
      <c r="C2010" s="71">
        <v>5417.2813348979998</v>
      </c>
      <c r="D2010" s="71">
        <v>1719.5609999999999</v>
      </c>
    </row>
    <row r="2011" spans="1:4" x14ac:dyDescent="0.25">
      <c r="A2011" s="63">
        <v>45351</v>
      </c>
      <c r="B2011" s="70">
        <v>72500.3</v>
      </c>
      <c r="C2011" s="70">
        <v>5458.3542045107497</v>
      </c>
      <c r="D2011" s="70">
        <v>1718.9269999999999</v>
      </c>
    </row>
    <row r="2012" spans="1:4" x14ac:dyDescent="0.25">
      <c r="A2012" s="60">
        <v>45352</v>
      </c>
      <c r="B2012" s="71">
        <v>73745.350000000006</v>
      </c>
      <c r="C2012" s="71">
        <v>5460.2240905364297</v>
      </c>
      <c r="D2012" s="71">
        <v>1739.2212001022201</v>
      </c>
    </row>
    <row r="2013" spans="1:4" x14ac:dyDescent="0.25">
      <c r="A2013" s="63">
        <v>45355</v>
      </c>
      <c r="B2013" s="70">
        <v>73872.289999999994</v>
      </c>
      <c r="C2013" s="70">
        <v>5589.8982429630096</v>
      </c>
      <c r="D2013" s="70">
        <v>1759.7550000000001</v>
      </c>
    </row>
    <row r="2014" spans="1:4" x14ac:dyDescent="0.25">
      <c r="A2014" s="60">
        <v>45356</v>
      </c>
      <c r="B2014" s="71">
        <v>73677.13</v>
      </c>
      <c r="C2014" s="71">
        <v>5688.01613966274</v>
      </c>
      <c r="D2014" s="71">
        <v>1793.8810000000001</v>
      </c>
    </row>
    <row r="2015" spans="1:4" x14ac:dyDescent="0.25">
      <c r="A2015" s="63">
        <v>45357</v>
      </c>
      <c r="B2015" s="70">
        <v>74085.990000000005</v>
      </c>
      <c r="C2015" s="70">
        <v>5704.7820984776599</v>
      </c>
      <c r="D2015" s="70">
        <v>1772.6091185530199</v>
      </c>
    </row>
    <row r="2016" spans="1:4" x14ac:dyDescent="0.25">
      <c r="A2016" s="60">
        <v>45358</v>
      </c>
      <c r="B2016" s="71">
        <v>74119.39</v>
      </c>
      <c r="C2016" s="71">
        <v>5726.4037809249803</v>
      </c>
      <c r="D2016" s="71">
        <v>1751.58947955707</v>
      </c>
    </row>
    <row r="2017" spans="1:4" x14ac:dyDescent="0.25">
      <c r="A2017" s="63">
        <v>45363</v>
      </c>
      <c r="B2017" s="70">
        <v>73667.960000000006</v>
      </c>
      <c r="C2017" s="70">
        <v>5753.4338579259602</v>
      </c>
      <c r="D2017" s="70">
        <v>1730.8190919154599</v>
      </c>
    </row>
    <row r="2018" spans="1:4" x14ac:dyDescent="0.25">
      <c r="A2018" s="60">
        <v>45364</v>
      </c>
      <c r="B2018" s="71">
        <v>72761.89</v>
      </c>
      <c r="C2018" s="71">
        <v>5775.6467921616504</v>
      </c>
      <c r="D2018" s="71">
        <v>1710.2950000000001</v>
      </c>
    </row>
    <row r="2019" spans="1:4" x14ac:dyDescent="0.25">
      <c r="A2019" s="63">
        <v>45365</v>
      </c>
      <c r="B2019" s="70">
        <v>73097.279999999999</v>
      </c>
      <c r="C2019" s="70">
        <v>5759.16922532834</v>
      </c>
      <c r="D2019" s="70">
        <v>1721.192</v>
      </c>
    </row>
    <row r="2020" spans="1:4" x14ac:dyDescent="0.25">
      <c r="A2020" s="60">
        <v>45366</v>
      </c>
      <c r="B2020" s="71">
        <v>72643.429999999993</v>
      </c>
      <c r="C2020" s="71">
        <v>5762.7543524040702</v>
      </c>
      <c r="D2020" s="71">
        <v>1712.789</v>
      </c>
    </row>
    <row r="2021" spans="1:4" x14ac:dyDescent="0.25">
      <c r="A2021" s="63">
        <v>45369</v>
      </c>
      <c r="B2021" s="70">
        <v>72748.42</v>
      </c>
      <c r="C2021" s="70">
        <v>5754.1459964312699</v>
      </c>
      <c r="D2021" s="70">
        <v>1715.8989999999999</v>
      </c>
    </row>
    <row r="2022" spans="1:4" x14ac:dyDescent="0.25">
      <c r="A2022" s="60">
        <v>45370</v>
      </c>
      <c r="B2022" s="71">
        <v>72012.05</v>
      </c>
      <c r="C2022" s="71">
        <v>5752.7969521115001</v>
      </c>
      <c r="D2022" s="71">
        <v>1700.539</v>
      </c>
    </row>
    <row r="2023" spans="1:4" x14ac:dyDescent="0.25">
      <c r="A2023" s="63">
        <v>45371</v>
      </c>
      <c r="B2023" s="70">
        <v>72101.69</v>
      </c>
      <c r="C2023" s="70">
        <v>5771.8890157056303</v>
      </c>
      <c r="D2023" s="70">
        <v>1699.942</v>
      </c>
    </row>
    <row r="2024" spans="1:4" x14ac:dyDescent="0.25">
      <c r="A2024" s="60">
        <v>45372</v>
      </c>
      <c r="B2024" s="71">
        <v>72641.19</v>
      </c>
      <c r="C2024" s="71">
        <v>5806.2365971675199</v>
      </c>
      <c r="D2024" s="71">
        <v>1715.9570000000001</v>
      </c>
    </row>
    <row r="2025" spans="1:4" x14ac:dyDescent="0.25">
      <c r="A2025" s="63">
        <v>45377</v>
      </c>
      <c r="B2025" s="70">
        <v>72470.3</v>
      </c>
      <c r="C2025" s="70">
        <v>5839.7347565386499</v>
      </c>
      <c r="D2025" s="70">
        <v>1723.905</v>
      </c>
    </row>
    <row r="2026" spans="1:4" x14ac:dyDescent="0.25">
      <c r="A2026" s="60">
        <v>45378</v>
      </c>
      <c r="B2026" s="71">
        <v>72996.31</v>
      </c>
      <c r="C2026" s="71">
        <v>5873.8006976706802</v>
      </c>
      <c r="D2026" s="71">
        <v>1727.3130000000001</v>
      </c>
    </row>
    <row r="2027" spans="1:4" x14ac:dyDescent="0.25">
      <c r="A2027" s="63">
        <v>45379</v>
      </c>
      <c r="B2027" s="70">
        <v>73651.350000000006</v>
      </c>
      <c r="C2027" s="70">
        <v>5935.1857507997502</v>
      </c>
      <c r="D2027" s="70">
        <v>1740.431</v>
      </c>
    </row>
    <row r="2028" spans="1:4" x14ac:dyDescent="0.25">
      <c r="A2028" s="60">
        <v>45383</v>
      </c>
      <c r="B2028" s="71">
        <v>74014.55</v>
      </c>
      <c r="C2028" s="71">
        <v>5935.1857507997502</v>
      </c>
      <c r="D2028" s="71">
        <v>1742.1001995582801</v>
      </c>
    </row>
    <row r="2029" spans="1:4" x14ac:dyDescent="0.25">
      <c r="A2029" s="63">
        <v>45385</v>
      </c>
      <c r="B2029" s="70">
        <v>73876.820000000007</v>
      </c>
      <c r="C2029" s="70">
        <v>6121.0079251531197</v>
      </c>
      <c r="D2029" s="70">
        <v>1743.771</v>
      </c>
    </row>
    <row r="2030" spans="1:4" x14ac:dyDescent="0.25">
      <c r="A2030" s="60">
        <v>45386</v>
      </c>
      <c r="B2030" s="71">
        <v>74227.63</v>
      </c>
      <c r="C2030" s="71">
        <v>6147.2892118250402</v>
      </c>
      <c r="D2030" s="71">
        <v>1763.5450000000001</v>
      </c>
    </row>
    <row r="2031" spans="1:4" x14ac:dyDescent="0.25">
      <c r="A2031" s="63">
        <v>45391</v>
      </c>
      <c r="B2031" s="70">
        <v>74683.7</v>
      </c>
      <c r="C2031" s="70">
        <v>6307.15321426849</v>
      </c>
      <c r="D2031" s="70">
        <v>1760.24499895044</v>
      </c>
    </row>
    <row r="2032" spans="1:4" x14ac:dyDescent="0.25">
      <c r="A2032" s="60">
        <v>45392</v>
      </c>
      <c r="B2032" s="71">
        <v>75038.149999999994</v>
      </c>
      <c r="C2032" s="71">
        <v>6252.8689697300897</v>
      </c>
      <c r="D2032" s="71">
        <v>1756.95117296697</v>
      </c>
    </row>
    <row r="2033" spans="1:4" x14ac:dyDescent="0.25">
      <c r="A2033" s="63">
        <v>45394</v>
      </c>
      <c r="B2033" s="70">
        <v>74244.899999999994</v>
      </c>
      <c r="C2033" s="70">
        <v>6450.8923433054197</v>
      </c>
      <c r="D2033" s="70">
        <v>1753.6635104946099</v>
      </c>
    </row>
    <row r="2034" spans="1:4" x14ac:dyDescent="0.25">
      <c r="A2034" s="60">
        <v>45397</v>
      </c>
      <c r="B2034" s="71">
        <v>73399.78</v>
      </c>
      <c r="C2034" s="71">
        <v>6293.5065185590001</v>
      </c>
      <c r="D2034" s="71">
        <v>1750.3820000000001</v>
      </c>
    </row>
    <row r="2035" spans="1:4" x14ac:dyDescent="0.25">
      <c r="A2035" s="63">
        <v>45398</v>
      </c>
      <c r="B2035" s="70">
        <v>72943.679999999993</v>
      </c>
      <c r="C2035" s="70">
        <v>6372.9133377272701</v>
      </c>
      <c r="D2035" s="70">
        <v>1746.998</v>
      </c>
    </row>
    <row r="2036" spans="1:4" x14ac:dyDescent="0.25">
      <c r="A2036" s="60">
        <v>45400</v>
      </c>
      <c r="B2036" s="71">
        <v>72488.990000000005</v>
      </c>
      <c r="C2036" s="71">
        <v>6399.6257655890804</v>
      </c>
      <c r="D2036" s="71">
        <v>1736.383</v>
      </c>
    </row>
    <row r="2037" spans="1:4" x14ac:dyDescent="0.25">
      <c r="A2037" s="63">
        <v>45401</v>
      </c>
      <c r="B2037" s="70">
        <v>73088.33</v>
      </c>
      <c r="C2037" s="70">
        <v>6380.1530374395197</v>
      </c>
      <c r="D2037" s="70">
        <v>1747.471</v>
      </c>
    </row>
    <row r="2038" spans="1:4" x14ac:dyDescent="0.25">
      <c r="A2038" s="60">
        <v>45404</v>
      </c>
      <c r="B2038" s="71">
        <v>73648.62</v>
      </c>
      <c r="C2038" s="71">
        <v>6259.62673011076</v>
      </c>
      <c r="D2038" s="71">
        <v>1761.623</v>
      </c>
    </row>
    <row r="2039" spans="1:4" x14ac:dyDescent="0.25">
      <c r="A2039" s="63">
        <v>45405</v>
      </c>
      <c r="B2039" s="70">
        <v>73738.45</v>
      </c>
      <c r="C2039" s="70">
        <v>6234.4009516613896</v>
      </c>
      <c r="D2039" s="70">
        <v>1767.297</v>
      </c>
    </row>
    <row r="2040" spans="1:4" x14ac:dyDescent="0.25">
      <c r="A2040" s="60">
        <v>45406</v>
      </c>
      <c r="B2040" s="71">
        <v>73852.94</v>
      </c>
      <c r="C2040" s="71">
        <v>6216.49621425242</v>
      </c>
      <c r="D2040" s="71">
        <v>1777.6079999999999</v>
      </c>
    </row>
    <row r="2041" spans="1:4" x14ac:dyDescent="0.25">
      <c r="A2041" s="63">
        <v>45407</v>
      </c>
      <c r="B2041" s="70">
        <v>74339.44</v>
      </c>
      <c r="C2041" s="70">
        <v>6202.3836545726399</v>
      </c>
      <c r="D2041" s="70">
        <v>1794.905</v>
      </c>
    </row>
    <row r="2042" spans="1:4" x14ac:dyDescent="0.25">
      <c r="A2042" s="60">
        <v>45408</v>
      </c>
      <c r="B2042" s="71">
        <v>73730.16</v>
      </c>
      <c r="C2042" s="71">
        <v>6282.1161605607103</v>
      </c>
      <c r="D2042" s="71">
        <v>1787.0609999999999</v>
      </c>
    </row>
    <row r="2043" spans="1:4" x14ac:dyDescent="0.25">
      <c r="A2043" s="63">
        <v>45411</v>
      </c>
      <c r="B2043" s="70">
        <v>74671.28</v>
      </c>
      <c r="C2043" s="70">
        <v>6259.0621634221197</v>
      </c>
      <c r="D2043" s="70">
        <v>1798.671</v>
      </c>
    </row>
    <row r="2044" spans="1:4" x14ac:dyDescent="0.25">
      <c r="A2044" s="60">
        <v>45412</v>
      </c>
      <c r="B2044" s="71">
        <v>74482.78</v>
      </c>
      <c r="C2044" s="71">
        <v>6190.8833411030901</v>
      </c>
      <c r="D2044" s="71">
        <v>1798.2929999999999</v>
      </c>
    </row>
    <row r="2045" spans="1:4" x14ac:dyDescent="0.25">
      <c r="A2045" s="63">
        <v>45414</v>
      </c>
      <c r="B2045" s="70">
        <v>74611.11</v>
      </c>
      <c r="C2045" s="70">
        <v>6138.9763209928096</v>
      </c>
      <c r="D2045" s="70">
        <v>1772.65220149385</v>
      </c>
    </row>
    <row r="2046" spans="1:4" x14ac:dyDescent="0.25">
      <c r="A2046" s="60">
        <v>45415</v>
      </c>
      <c r="B2046" s="71">
        <v>73878.149999999994</v>
      </c>
      <c r="C2046" s="71">
        <v>6152.6387705563702</v>
      </c>
      <c r="D2046" s="71">
        <v>1747.377</v>
      </c>
    </row>
    <row r="2047" spans="1:4" x14ac:dyDescent="0.25">
      <c r="A2047" s="63">
        <v>45418</v>
      </c>
      <c r="B2047" s="70">
        <v>73895.539999999994</v>
      </c>
      <c r="C2047" s="70">
        <v>6152.6387705563702</v>
      </c>
      <c r="D2047" s="70">
        <v>1842.0350000000001</v>
      </c>
    </row>
    <row r="2048" spans="1:4" x14ac:dyDescent="0.25">
      <c r="A2048" s="60">
        <v>45419</v>
      </c>
      <c r="B2048" s="71">
        <v>73511.850000000006</v>
      </c>
      <c r="C2048" s="71">
        <v>6224.3898596621002</v>
      </c>
      <c r="D2048" s="71">
        <v>1825.5705694872599</v>
      </c>
    </row>
    <row r="2049" spans="1:4" x14ac:dyDescent="0.25">
      <c r="A2049" s="63">
        <v>45420</v>
      </c>
      <c r="B2049" s="70">
        <v>73466.39</v>
      </c>
      <c r="C2049" s="70">
        <v>6196.4663140804096</v>
      </c>
      <c r="D2049" s="70">
        <v>1809.2533009296999</v>
      </c>
    </row>
    <row r="2050" spans="1:4" x14ac:dyDescent="0.25">
      <c r="A2050" s="60">
        <v>45421</v>
      </c>
      <c r="B2050" s="71">
        <v>72404.17</v>
      </c>
      <c r="C2050" s="71">
        <v>6240.5491343417898</v>
      </c>
      <c r="D2050" s="71">
        <v>1793.08187896806</v>
      </c>
    </row>
    <row r="2051" spans="1:4" x14ac:dyDescent="0.25">
      <c r="A2051" s="63">
        <v>45425</v>
      </c>
      <c r="B2051" s="70">
        <v>72776.13</v>
      </c>
      <c r="C2051" s="70">
        <v>6292.6587040043696</v>
      </c>
      <c r="D2051" s="70">
        <v>1777.0550000000001</v>
      </c>
    </row>
    <row r="2052" spans="1:4" x14ac:dyDescent="0.25">
      <c r="A2052" s="60">
        <v>45426</v>
      </c>
      <c r="B2052" s="71">
        <v>73104.61</v>
      </c>
      <c r="C2052" s="71">
        <v>6322.7800729821402</v>
      </c>
      <c r="D2052" s="71">
        <v>1781.7629999999999</v>
      </c>
    </row>
    <row r="2053" spans="1:4" x14ac:dyDescent="0.25">
      <c r="A2053" s="63">
        <v>45427</v>
      </c>
      <c r="B2053" s="70">
        <v>72987.03</v>
      </c>
      <c r="C2053" s="70">
        <v>6319.8144903306702</v>
      </c>
      <c r="D2053" s="70">
        <v>1791.193</v>
      </c>
    </row>
    <row r="2054" spans="1:4" x14ac:dyDescent="0.25">
      <c r="A2054" s="60">
        <v>45428</v>
      </c>
      <c r="B2054" s="71">
        <v>73663.72</v>
      </c>
      <c r="C2054" s="71">
        <v>6376.98265468517</v>
      </c>
      <c r="D2054" s="71">
        <v>1814.742</v>
      </c>
    </row>
    <row r="2055" spans="1:4" x14ac:dyDescent="0.25">
      <c r="A2055" s="63">
        <v>45429</v>
      </c>
      <c r="B2055" s="70">
        <v>73917.03</v>
      </c>
      <c r="C2055" s="70">
        <v>6433.9254424743203</v>
      </c>
      <c r="D2055" s="70">
        <v>1818.559</v>
      </c>
    </row>
    <row r="2056" spans="1:4" x14ac:dyDescent="0.25">
      <c r="A2056" s="60">
        <v>45433</v>
      </c>
      <c r="B2056" s="71">
        <v>73953.31</v>
      </c>
      <c r="C2056" s="71">
        <v>6496.7842847268003</v>
      </c>
      <c r="D2056" s="71">
        <v>1829.5920000000001</v>
      </c>
    </row>
    <row r="2057" spans="1:4" x14ac:dyDescent="0.25">
      <c r="A2057" s="63">
        <v>45434</v>
      </c>
      <c r="B2057" s="70">
        <v>74221.06</v>
      </c>
      <c r="C2057" s="70">
        <v>6444.3094828556304</v>
      </c>
      <c r="D2057" s="70">
        <v>1832.895</v>
      </c>
    </row>
    <row r="2058" spans="1:4" x14ac:dyDescent="0.25">
      <c r="A2058" s="60">
        <v>45435</v>
      </c>
      <c r="B2058" s="71">
        <v>75418.039999999994</v>
      </c>
      <c r="C2058" s="71">
        <v>6307.2859967527802</v>
      </c>
      <c r="D2058" s="71">
        <v>1856.9110000000001</v>
      </c>
    </row>
    <row r="2059" spans="1:4" x14ac:dyDescent="0.25">
      <c r="A2059" s="63">
        <v>45436</v>
      </c>
      <c r="B2059" s="70">
        <v>75410.39</v>
      </c>
      <c r="C2059" s="70">
        <v>6256.3991190702</v>
      </c>
      <c r="D2059" s="70">
        <v>1861.229</v>
      </c>
    </row>
    <row r="2060" spans="1:4" x14ac:dyDescent="0.25">
      <c r="A2060" s="60">
        <v>45439</v>
      </c>
      <c r="B2060" s="71">
        <v>75390.5</v>
      </c>
      <c r="C2060" s="71">
        <v>6256.3991190702</v>
      </c>
      <c r="D2060" s="71">
        <v>1861.924</v>
      </c>
    </row>
    <row r="2061" spans="1:4" x14ac:dyDescent="0.25">
      <c r="A2061" s="63">
        <v>45440</v>
      </c>
      <c r="B2061" s="70">
        <v>75170.45</v>
      </c>
      <c r="C2061" s="70">
        <v>6287.1072387351896</v>
      </c>
      <c r="D2061" s="70">
        <v>1856.931</v>
      </c>
    </row>
    <row r="2062" spans="1:4" x14ac:dyDescent="0.25">
      <c r="A2062" s="60">
        <v>45441</v>
      </c>
      <c r="B2062" s="71">
        <v>74502.899999999994</v>
      </c>
      <c r="C2062" s="71">
        <v>6280.9027922902596</v>
      </c>
      <c r="D2062" s="71">
        <v>1843.6220000000001</v>
      </c>
    </row>
    <row r="2063" spans="1:4" x14ac:dyDescent="0.25">
      <c r="A2063" s="63">
        <v>45442</v>
      </c>
      <c r="B2063" s="70">
        <v>73885.600000000006</v>
      </c>
      <c r="C2063" s="70">
        <v>6286.1417525358902</v>
      </c>
      <c r="D2063" s="70">
        <v>1833.9480000000001</v>
      </c>
    </row>
    <row r="2064" spans="1:4" x14ac:dyDescent="0.25">
      <c r="A2064" s="60">
        <v>45443</v>
      </c>
      <c r="B2064" s="71">
        <v>73961.31</v>
      </c>
      <c r="C2064" s="71">
        <v>6300.1064188917599</v>
      </c>
      <c r="D2064" s="71">
        <v>1837.41</v>
      </c>
    </row>
    <row r="2065" spans="1:4" x14ac:dyDescent="0.25">
      <c r="A2065" s="63">
        <v>45446</v>
      </c>
      <c r="B2065" s="70">
        <v>76468.78</v>
      </c>
      <c r="C2065" s="70">
        <v>6248.2546980243396</v>
      </c>
      <c r="D2065" s="70">
        <v>1815.68354779681</v>
      </c>
    </row>
    <row r="2066" spans="1:4" x14ac:dyDescent="0.25">
      <c r="A2066" s="60">
        <v>45448</v>
      </c>
      <c r="B2066" s="71">
        <v>74382.240000000005</v>
      </c>
      <c r="C2066" s="71">
        <v>6270.0265243461299</v>
      </c>
      <c r="D2066" s="71">
        <v>1794.2139999999999</v>
      </c>
    </row>
    <row r="2067" spans="1:4" x14ac:dyDescent="0.25">
      <c r="A2067" s="63">
        <v>45449</v>
      </c>
      <c r="B2067" s="70">
        <v>75074.509999999995</v>
      </c>
      <c r="C2067" s="70">
        <v>6335.9039979423496</v>
      </c>
      <c r="D2067" s="70">
        <v>1864.5340000000001</v>
      </c>
    </row>
    <row r="2068" spans="1:4" x14ac:dyDescent="0.25">
      <c r="A2068" s="60">
        <v>45454</v>
      </c>
      <c r="B2068" s="71">
        <v>76456.59</v>
      </c>
      <c r="C2068" s="71">
        <v>6223.6828652723998</v>
      </c>
      <c r="D2068" s="71">
        <v>1879.63470384068</v>
      </c>
    </row>
    <row r="2069" spans="1:4" x14ac:dyDescent="0.25">
      <c r="A2069" s="63">
        <v>45455</v>
      </c>
      <c r="B2069" s="70">
        <v>76606.570000000007</v>
      </c>
      <c r="C2069" s="70">
        <v>6241.0153198193102</v>
      </c>
      <c r="D2069" s="70">
        <v>1894.85770701002</v>
      </c>
    </row>
    <row r="2070" spans="1:4" x14ac:dyDescent="0.25">
      <c r="A2070" s="60">
        <v>45456</v>
      </c>
      <c r="B2070" s="71">
        <v>76810.899999999994</v>
      </c>
      <c r="C2070" s="71">
        <v>6206.9500217017403</v>
      </c>
      <c r="D2070" s="71">
        <v>1910.204</v>
      </c>
    </row>
    <row r="2071" spans="1:4" x14ac:dyDescent="0.25">
      <c r="A2071" s="63">
        <v>45457</v>
      </c>
      <c r="B2071" s="70">
        <v>76992.77</v>
      </c>
      <c r="C2071" s="70">
        <v>6256.0670021058704</v>
      </c>
      <c r="D2071" s="70">
        <v>1916.596</v>
      </c>
    </row>
    <row r="2072" spans="1:4" x14ac:dyDescent="0.25">
      <c r="A2072" s="60">
        <v>45461</v>
      </c>
      <c r="B2072" s="71">
        <v>77301.14</v>
      </c>
      <c r="C2072" s="71">
        <v>6229.1025125789702</v>
      </c>
      <c r="D2072" s="71">
        <v>1926.771</v>
      </c>
    </row>
    <row r="2073" spans="1:4" x14ac:dyDescent="0.25">
      <c r="A2073" s="63">
        <v>45462</v>
      </c>
      <c r="B2073" s="70">
        <v>77337.59</v>
      </c>
      <c r="C2073" s="70">
        <v>6229.7461700451704</v>
      </c>
      <c r="D2073" s="70">
        <v>1930.442</v>
      </c>
    </row>
    <row r="2074" spans="1:4" x14ac:dyDescent="0.25">
      <c r="A2074" s="60">
        <v>45463</v>
      </c>
      <c r="B2074" s="71">
        <v>77478.929999999993</v>
      </c>
      <c r="C2074" s="71">
        <v>6321.3876251868796</v>
      </c>
      <c r="D2074" s="71">
        <v>1936.8430000000001</v>
      </c>
    </row>
    <row r="2075" spans="1:4" x14ac:dyDescent="0.25">
      <c r="A2075" s="63">
        <v>45464</v>
      </c>
      <c r="B2075" s="70">
        <v>77209.899999999994</v>
      </c>
      <c r="C2075" s="70">
        <v>6270.5177873872699</v>
      </c>
      <c r="D2075" s="70">
        <v>1938.259</v>
      </c>
    </row>
    <row r="2076" spans="1:4" x14ac:dyDescent="0.25">
      <c r="A2076" s="60">
        <v>45467</v>
      </c>
      <c r="B2076" s="71">
        <v>77341.08</v>
      </c>
      <c r="C2076" s="71">
        <v>6243.8966675776001</v>
      </c>
      <c r="D2076" s="71">
        <v>1942.4169999999999</v>
      </c>
    </row>
    <row r="2077" spans="1:4" x14ac:dyDescent="0.25">
      <c r="A2077" s="63">
        <v>45468</v>
      </c>
      <c r="B2077" s="70">
        <v>78053.52</v>
      </c>
      <c r="C2077" s="70">
        <v>6232.4510103364601</v>
      </c>
      <c r="D2077" s="70">
        <v>1959.3510000000001</v>
      </c>
    </row>
    <row r="2078" spans="1:4" x14ac:dyDescent="0.25">
      <c r="A2078" s="60">
        <v>45469</v>
      </c>
      <c r="B2078" s="71">
        <v>78674.25</v>
      </c>
      <c r="C2078" s="71">
        <v>6174.3459739257596</v>
      </c>
      <c r="D2078" s="71">
        <v>1960.569</v>
      </c>
    </row>
    <row r="2079" spans="1:4" x14ac:dyDescent="0.25">
      <c r="A2079" s="63">
        <v>45470</v>
      </c>
      <c r="B2079" s="70">
        <v>79243.179999999993</v>
      </c>
      <c r="C2079" s="70">
        <v>6234.0926262317698</v>
      </c>
      <c r="D2079" s="70">
        <v>1966.972</v>
      </c>
    </row>
    <row r="2080" spans="1:4" x14ac:dyDescent="0.25">
      <c r="A2080" s="60">
        <v>45471</v>
      </c>
      <c r="B2080" s="71">
        <v>79032.73</v>
      </c>
      <c r="C2080" s="71">
        <v>6247.3904866011899</v>
      </c>
      <c r="D2080" s="71">
        <v>1958.0820000000001</v>
      </c>
    </row>
    <row r="2081" spans="1:4" x14ac:dyDescent="0.25">
      <c r="A2081" s="63">
        <v>45475</v>
      </c>
      <c r="B2081" s="70">
        <v>79441.45</v>
      </c>
      <c r="C2081" s="70">
        <v>6254.5340556529</v>
      </c>
      <c r="D2081" s="70">
        <v>1963.3380490070399</v>
      </c>
    </row>
    <row r="2082" spans="1:4" x14ac:dyDescent="0.25">
      <c r="A2082" s="60">
        <v>45476</v>
      </c>
      <c r="B2082" s="71">
        <v>79986.8</v>
      </c>
      <c r="C2082" s="71">
        <v>6338.4332952883096</v>
      </c>
      <c r="D2082" s="71">
        <v>1968.60820674455</v>
      </c>
    </row>
    <row r="2083" spans="1:4" x14ac:dyDescent="0.25">
      <c r="A2083" s="63">
        <v>45478</v>
      </c>
      <c r="B2083" s="70">
        <v>79996.600000000006</v>
      </c>
      <c r="C2083" s="70">
        <v>6381.8904624881397</v>
      </c>
      <c r="D2083" s="70">
        <v>1973.89251108437</v>
      </c>
    </row>
    <row r="2084" spans="1:4" x14ac:dyDescent="0.25">
      <c r="A2084" s="60">
        <v>45481</v>
      </c>
      <c r="B2084" s="71">
        <v>79960.38</v>
      </c>
      <c r="C2084" s="71">
        <v>6377.7983185172097</v>
      </c>
      <c r="D2084" s="71">
        <v>1979.191</v>
      </c>
    </row>
    <row r="2085" spans="1:4" x14ac:dyDescent="0.25">
      <c r="A2085" s="63">
        <v>45483</v>
      </c>
      <c r="B2085" s="70">
        <v>79924.77</v>
      </c>
      <c r="C2085" s="70">
        <v>6396.8746282572702</v>
      </c>
      <c r="D2085" s="70">
        <v>2051.0880000000002</v>
      </c>
    </row>
    <row r="2086" spans="1:4" x14ac:dyDescent="0.25">
      <c r="A2086" s="60">
        <v>45484</v>
      </c>
      <c r="B2086" s="71">
        <v>79897.34</v>
      </c>
      <c r="C2086" s="71">
        <v>6467.1995113090197</v>
      </c>
      <c r="D2086" s="71">
        <v>2059.2449999999999</v>
      </c>
    </row>
    <row r="2087" spans="1:4" x14ac:dyDescent="0.25">
      <c r="A2087" s="63">
        <v>45488</v>
      </c>
      <c r="B2087" s="70">
        <v>80664.86</v>
      </c>
      <c r="C2087" s="70">
        <v>6502.1930007876899</v>
      </c>
      <c r="D2087" s="70">
        <v>2007.8969999999999</v>
      </c>
    </row>
    <row r="2088" spans="1:4" x14ac:dyDescent="0.25">
      <c r="A2088" s="60">
        <v>45489</v>
      </c>
      <c r="B2088" s="71">
        <v>80716.55</v>
      </c>
      <c r="C2088" s="71">
        <v>6558.9788930506202</v>
      </c>
      <c r="D2088" s="71">
        <v>2009.7159999999999</v>
      </c>
    </row>
    <row r="2089" spans="1:4" x14ac:dyDescent="0.25">
      <c r="A2089" s="63">
        <v>45491</v>
      </c>
      <c r="B2089" s="70">
        <v>81343.460000000006</v>
      </c>
      <c r="C2089" s="70">
        <v>6620.6182583953596</v>
      </c>
      <c r="D2089" s="70">
        <v>2015.972</v>
      </c>
    </row>
    <row r="2090" spans="1:4" x14ac:dyDescent="0.25">
      <c r="A2090" s="60">
        <v>45492</v>
      </c>
      <c r="B2090" s="71">
        <v>80604.649999999994</v>
      </c>
      <c r="C2090" s="71">
        <v>6465.5376404584704</v>
      </c>
      <c r="D2090" s="71">
        <v>2001.124</v>
      </c>
    </row>
    <row r="2091" spans="1:4" x14ac:dyDescent="0.25">
      <c r="A2091" s="63">
        <v>45495</v>
      </c>
      <c r="B2091" s="70">
        <v>80502.080000000002</v>
      </c>
      <c r="C2091" s="70">
        <v>6436.3309595383198</v>
      </c>
      <c r="D2091" s="70">
        <v>2002.126</v>
      </c>
    </row>
    <row r="2092" spans="1:4" x14ac:dyDescent="0.25">
      <c r="A2092" s="60">
        <v>45496</v>
      </c>
      <c r="B2092" s="71">
        <v>80429.039999999994</v>
      </c>
      <c r="C2092" s="71">
        <v>6462.9163920459096</v>
      </c>
      <c r="D2092" s="71">
        <v>1997.7260000000001</v>
      </c>
    </row>
    <row r="2093" spans="1:4" x14ac:dyDescent="0.25">
      <c r="A2093" s="63">
        <v>45497</v>
      </c>
      <c r="B2093" s="70">
        <v>80148.88</v>
      </c>
      <c r="C2093" s="70">
        <v>6514.6025366920103</v>
      </c>
      <c r="D2093" s="70">
        <v>2000.3969999999999</v>
      </c>
    </row>
    <row r="2094" spans="1:4" x14ac:dyDescent="0.25">
      <c r="A2094" s="60">
        <v>45498</v>
      </c>
      <c r="B2094" s="71">
        <v>80039.8</v>
      </c>
      <c r="C2094" s="71">
        <v>6363.6188853344502</v>
      </c>
      <c r="D2094" s="71">
        <v>1993.2550000000001</v>
      </c>
    </row>
    <row r="2095" spans="1:4" x14ac:dyDescent="0.25">
      <c r="A2095" s="63">
        <v>45499</v>
      </c>
      <c r="B2095" s="70">
        <v>81332.72</v>
      </c>
      <c r="C2095" s="70">
        <v>6423.4484865047298</v>
      </c>
      <c r="D2095" s="70">
        <v>2021.8219999999999</v>
      </c>
    </row>
    <row r="2096" spans="1:4" x14ac:dyDescent="0.25">
      <c r="A2096" s="60">
        <v>45502</v>
      </c>
      <c r="B2096" s="71">
        <v>81355.839999999997</v>
      </c>
      <c r="C2096" s="71">
        <v>6436.0245631520602</v>
      </c>
      <c r="D2096" s="71">
        <v>2018.893</v>
      </c>
    </row>
    <row r="2097" spans="1:4" x14ac:dyDescent="0.25">
      <c r="A2097" s="63">
        <v>45503</v>
      </c>
      <c r="B2097" s="70">
        <v>81455.399999999994</v>
      </c>
      <c r="C2097" s="70">
        <v>6430.6627871461396</v>
      </c>
      <c r="D2097" s="70">
        <v>2017.0820000000001</v>
      </c>
    </row>
    <row r="2098" spans="1:4" x14ac:dyDescent="0.25">
      <c r="A2098" s="60">
        <v>45504</v>
      </c>
      <c r="B2098" s="71">
        <v>81741.34</v>
      </c>
      <c r="C2098" s="71">
        <v>6528.3138553539002</v>
      </c>
      <c r="D2098" s="71">
        <v>2023.963</v>
      </c>
    </row>
    <row r="2099" spans="1:4" x14ac:dyDescent="0.25">
      <c r="A2099" s="63">
        <v>45505</v>
      </c>
      <c r="B2099" s="70">
        <v>81867.55</v>
      </c>
      <c r="C2099" s="70">
        <v>6606.81048756571</v>
      </c>
      <c r="D2099" s="70">
        <v>2014.1267777077901</v>
      </c>
    </row>
    <row r="2100" spans="1:4" x14ac:dyDescent="0.25">
      <c r="A2100" s="60">
        <v>45506</v>
      </c>
      <c r="B2100" s="71">
        <v>80981.95</v>
      </c>
      <c r="C2100" s="71">
        <v>6653.8608195219203</v>
      </c>
      <c r="D2100" s="71">
        <v>2004.3383582998199</v>
      </c>
    </row>
    <row r="2101" spans="1:4" x14ac:dyDescent="0.25">
      <c r="A2101" s="63">
        <v>45509</v>
      </c>
      <c r="B2101" s="70">
        <v>78759.399999999994</v>
      </c>
      <c r="C2101" s="70">
        <v>6466.2388477181003</v>
      </c>
      <c r="D2101" s="70">
        <v>1994.5975094596799</v>
      </c>
    </row>
    <row r="2102" spans="1:4" x14ac:dyDescent="0.25">
      <c r="A2102" s="60">
        <v>45511</v>
      </c>
      <c r="B2102" s="71">
        <v>79468.009999999995</v>
      </c>
      <c r="C2102" s="71">
        <v>6477.48356294308</v>
      </c>
      <c r="D2102" s="71">
        <v>1984.904</v>
      </c>
    </row>
    <row r="2103" spans="1:4" x14ac:dyDescent="0.25">
      <c r="A2103" s="63">
        <v>45512</v>
      </c>
      <c r="B2103" s="70">
        <v>78886.22</v>
      </c>
      <c r="C2103" s="70">
        <v>6511.3996817078496</v>
      </c>
      <c r="D2103" s="70">
        <v>1974.683</v>
      </c>
    </row>
    <row r="2104" spans="1:4" x14ac:dyDescent="0.25">
      <c r="A2104" s="60">
        <v>45517</v>
      </c>
      <c r="B2104" s="71">
        <v>78956.03</v>
      </c>
      <c r="C2104" s="71">
        <v>6668.5723471635001</v>
      </c>
      <c r="D2104" s="71">
        <v>1979.1079999999999</v>
      </c>
    </row>
    <row r="2105" spans="1:4" x14ac:dyDescent="0.25">
      <c r="A2105" s="63">
        <v>45518</v>
      </c>
      <c r="B2105" s="70">
        <v>79105.88</v>
      </c>
      <c r="C2105" s="70">
        <v>6624.8399697783198</v>
      </c>
      <c r="D2105" s="70">
        <v>1977.6079999999999</v>
      </c>
    </row>
    <row r="2106" spans="1:4" x14ac:dyDescent="0.25">
      <c r="A2106" s="60">
        <v>45520</v>
      </c>
      <c r="B2106" s="71">
        <v>80436.84</v>
      </c>
      <c r="C2106" s="71">
        <v>6700.1234587747404</v>
      </c>
      <c r="D2106" s="71">
        <v>2003.933</v>
      </c>
    </row>
    <row r="2107" spans="1:4" x14ac:dyDescent="0.25">
      <c r="A2107" s="63">
        <v>45523</v>
      </c>
      <c r="B2107" s="70">
        <v>80424.679999999993</v>
      </c>
      <c r="C2107" s="70">
        <v>6724.9750028131903</v>
      </c>
      <c r="D2107" s="70">
        <v>2001.4549999999999</v>
      </c>
    </row>
    <row r="2108" spans="1:4" x14ac:dyDescent="0.25">
      <c r="A2108" s="60">
        <v>45524</v>
      </c>
      <c r="B2108" s="71">
        <v>80802.86</v>
      </c>
      <c r="C2108" s="71">
        <v>6812.5902229652602</v>
      </c>
      <c r="D2108" s="71">
        <v>2010.8679999999999</v>
      </c>
    </row>
    <row r="2109" spans="1:4" x14ac:dyDescent="0.25">
      <c r="A2109" s="63">
        <v>45525</v>
      </c>
      <c r="B2109" s="70">
        <v>80905.3</v>
      </c>
      <c r="C2109" s="70">
        <v>6733.2657096468301</v>
      </c>
      <c r="D2109" s="70">
        <v>2017.527</v>
      </c>
    </row>
    <row r="2110" spans="1:4" x14ac:dyDescent="0.25">
      <c r="A2110" s="60">
        <v>45526</v>
      </c>
      <c r="B2110" s="71">
        <v>81053.19</v>
      </c>
      <c r="C2110" s="71">
        <v>6696.9591846576805</v>
      </c>
      <c r="D2110" s="71">
        <v>2024.027</v>
      </c>
    </row>
    <row r="2111" spans="1:4" x14ac:dyDescent="0.25">
      <c r="A2111" s="63">
        <v>45527</v>
      </c>
      <c r="B2111" s="70">
        <v>81086.210000000006</v>
      </c>
      <c r="C2111" s="70">
        <v>6767.47954410275</v>
      </c>
      <c r="D2111" s="70">
        <v>2021.5119999999999</v>
      </c>
    </row>
    <row r="2112" spans="1:4" x14ac:dyDescent="0.25">
      <c r="A2112" s="60">
        <v>45530</v>
      </c>
      <c r="B2112" s="71">
        <v>81698.11</v>
      </c>
      <c r="C2112" s="71">
        <v>6767.47954410275</v>
      </c>
      <c r="D2112" s="71">
        <v>2034.056</v>
      </c>
    </row>
    <row r="2113" spans="1:4" x14ac:dyDescent="0.25">
      <c r="A2113" s="63">
        <v>45531</v>
      </c>
      <c r="B2113" s="70">
        <v>81711.759999999995</v>
      </c>
      <c r="C2113" s="70">
        <v>6765.8707219444796</v>
      </c>
      <c r="D2113" s="70">
        <v>2040.4849999999999</v>
      </c>
    </row>
    <row r="2114" spans="1:4" x14ac:dyDescent="0.25">
      <c r="A2114" s="60">
        <v>45532</v>
      </c>
      <c r="B2114" s="71">
        <v>81785.56</v>
      </c>
      <c r="C2114" s="71">
        <v>6755.9634767791404</v>
      </c>
      <c r="D2114" s="71">
        <v>2042.57</v>
      </c>
    </row>
    <row r="2115" spans="1:4" x14ac:dyDescent="0.25">
      <c r="A2115" s="63">
        <v>45533</v>
      </c>
      <c r="B2115" s="70">
        <v>82134.61</v>
      </c>
      <c r="C2115" s="70">
        <v>6787.5801758644502</v>
      </c>
      <c r="D2115" s="70">
        <v>2044.71</v>
      </c>
    </row>
    <row r="2116" spans="1:4" x14ac:dyDescent="0.25">
      <c r="A2116" s="60">
        <v>45534</v>
      </c>
      <c r="B2116" s="71">
        <v>82365.77</v>
      </c>
      <c r="C2116" s="71">
        <v>6778.9785715434</v>
      </c>
      <c r="D2116" s="71">
        <v>2059.7559999999999</v>
      </c>
    </row>
    <row r="2117" spans="1:4" x14ac:dyDescent="0.25">
      <c r="A2117" s="63">
        <v>45537</v>
      </c>
      <c r="B2117" s="70">
        <v>82559.839999999997</v>
      </c>
      <c r="C2117" s="70">
        <v>6740.4321057115803</v>
      </c>
      <c r="D2117" s="70">
        <v>2057.6818691937501</v>
      </c>
    </row>
    <row r="2118" spans="1:4" x14ac:dyDescent="0.25">
      <c r="A2118" s="60">
        <v>45539</v>
      </c>
      <c r="B2118" s="71">
        <v>82352.639999999999</v>
      </c>
      <c r="C2118" s="71">
        <v>6714.3093221020099</v>
      </c>
      <c r="D2118" s="71">
        <v>2055.60982699344</v>
      </c>
    </row>
    <row r="2119" spans="1:4" x14ac:dyDescent="0.25">
      <c r="A2119" s="63">
        <v>45540</v>
      </c>
      <c r="B2119" s="70">
        <v>82201.16</v>
      </c>
      <c r="C2119" s="70">
        <v>6776.4749947755099</v>
      </c>
      <c r="D2119" s="70">
        <v>2053.5398712958799</v>
      </c>
    </row>
    <row r="2120" spans="1:4" x14ac:dyDescent="0.25">
      <c r="A2120" s="60">
        <v>45544</v>
      </c>
      <c r="B2120" s="71">
        <v>81559.539999999994</v>
      </c>
      <c r="C2120" s="71">
        <v>6747.3294002282701</v>
      </c>
      <c r="D2120" s="71">
        <v>2051.4720000000002</v>
      </c>
    </row>
    <row r="2121" spans="1:4" x14ac:dyDescent="0.25">
      <c r="A2121" s="63">
        <v>45545</v>
      </c>
      <c r="B2121" s="70">
        <v>81921.289999999994</v>
      </c>
      <c r="C2121" s="70">
        <v>6762.1791759769803</v>
      </c>
      <c r="D2121" s="70">
        <v>2080.393</v>
      </c>
    </row>
    <row r="2122" spans="1:4" x14ac:dyDescent="0.25">
      <c r="A2122" s="60">
        <v>45547</v>
      </c>
      <c r="B2122" s="71">
        <v>82962.710000000006</v>
      </c>
      <c r="C2122" s="71">
        <v>6866.70213963059</v>
      </c>
      <c r="D2122" s="71">
        <v>2082.9549999999999</v>
      </c>
    </row>
    <row r="2123" spans="1:4" x14ac:dyDescent="0.25">
      <c r="A2123" s="63">
        <v>45548</v>
      </c>
      <c r="B2123" s="70">
        <v>82890.94</v>
      </c>
      <c r="C2123" s="70">
        <v>6944.5364669570999</v>
      </c>
      <c r="D2123" s="70">
        <v>2088.326</v>
      </c>
    </row>
    <row r="2124" spans="1:4" x14ac:dyDescent="0.25">
      <c r="A2124" s="60">
        <v>45551</v>
      </c>
      <c r="B2124" s="71">
        <v>82988.78</v>
      </c>
      <c r="C2124" s="71">
        <v>6962.7225231887096</v>
      </c>
      <c r="D2124" s="71">
        <v>2090.8359999999998</v>
      </c>
    </row>
    <row r="2125" spans="1:4" x14ac:dyDescent="0.25">
      <c r="A2125" s="63">
        <v>45552</v>
      </c>
      <c r="B2125" s="70">
        <v>83079.66</v>
      </c>
      <c r="C2125" s="70">
        <v>6930.6370665680697</v>
      </c>
      <c r="D2125" s="70">
        <v>2096.2460000000001</v>
      </c>
    </row>
    <row r="2126" spans="1:4" x14ac:dyDescent="0.25">
      <c r="A2126" s="60">
        <v>45553</v>
      </c>
      <c r="B2126" s="71">
        <v>82948.23</v>
      </c>
      <c r="C2126" s="71">
        <v>6923.0372787628403</v>
      </c>
      <c r="D2126" s="71">
        <v>2093.962</v>
      </c>
    </row>
    <row r="2127" spans="1:4" x14ac:dyDescent="0.25">
      <c r="A2127" s="63">
        <v>45554</v>
      </c>
      <c r="B2127" s="70">
        <v>83184.800000000003</v>
      </c>
      <c r="C2127" s="70">
        <v>6920.0147893323901</v>
      </c>
      <c r="D2127" s="70">
        <v>2094.5500000000002</v>
      </c>
    </row>
    <row r="2128" spans="1:4" x14ac:dyDescent="0.25">
      <c r="A2128" s="60">
        <v>45555</v>
      </c>
      <c r="B2128" s="71">
        <v>84544.31</v>
      </c>
      <c r="C2128" s="71">
        <v>6988.92439757584</v>
      </c>
      <c r="D2128" s="71">
        <v>2121.14</v>
      </c>
    </row>
    <row r="2129" spans="1:4" x14ac:dyDescent="0.25">
      <c r="A2129" s="63">
        <v>45558</v>
      </c>
      <c r="B2129" s="70">
        <v>84928.61</v>
      </c>
      <c r="C2129" s="70">
        <v>7060.1138135579604</v>
      </c>
      <c r="D2129" s="70">
        <v>2136.252</v>
      </c>
    </row>
    <row r="2130" spans="1:4" x14ac:dyDescent="0.25">
      <c r="A2130" s="60">
        <v>45559</v>
      </c>
      <c r="B2130" s="71">
        <v>84914.04</v>
      </c>
      <c r="C2130" s="71">
        <v>7082.3650071535403</v>
      </c>
      <c r="D2130" s="71">
        <v>2134.62</v>
      </c>
    </row>
    <row r="2131" spans="1:4" x14ac:dyDescent="0.25">
      <c r="A2131" s="63">
        <v>45560</v>
      </c>
      <c r="B2131" s="70">
        <v>85169.87</v>
      </c>
      <c r="C2131" s="70">
        <v>7153.0184705901302</v>
      </c>
      <c r="D2131" s="70">
        <v>2143.4650000000001</v>
      </c>
    </row>
    <row r="2132" spans="1:4" x14ac:dyDescent="0.25">
      <c r="A2132" s="60">
        <v>45561</v>
      </c>
      <c r="B2132" s="71">
        <v>85836.12</v>
      </c>
      <c r="C2132" s="71">
        <v>7162.7971128651097</v>
      </c>
      <c r="D2132" s="71">
        <v>2154.06</v>
      </c>
    </row>
    <row r="2133" spans="1:4" x14ac:dyDescent="0.25">
      <c r="A2133" s="63">
        <v>45562</v>
      </c>
      <c r="B2133" s="70">
        <v>85571.85</v>
      </c>
      <c r="C2133" s="70">
        <v>7164.9624640313796</v>
      </c>
      <c r="D2133" s="70">
        <v>2147.7959999999998</v>
      </c>
    </row>
    <row r="2134" spans="1:4" x14ac:dyDescent="0.25">
      <c r="A2134" s="60">
        <v>45565</v>
      </c>
      <c r="B2134" s="71">
        <v>84299.78</v>
      </c>
      <c r="C2134" s="71">
        <v>7083.4848168212602</v>
      </c>
      <c r="D2134" s="71">
        <v>2121.3870000000002</v>
      </c>
    </row>
    <row r="2135" spans="1:4" x14ac:dyDescent="0.25">
      <c r="A2135" s="63">
        <v>45566</v>
      </c>
      <c r="B2135" s="70">
        <v>84266.29</v>
      </c>
      <c r="C2135" s="70">
        <v>7198.2297812143297</v>
      </c>
      <c r="D2135" s="70">
        <v>2077.47497365038</v>
      </c>
    </row>
    <row r="2136" spans="1:4" x14ac:dyDescent="0.25">
      <c r="A2136" s="60">
        <v>45569</v>
      </c>
      <c r="B2136" s="71">
        <v>81688.45</v>
      </c>
      <c r="C2136" s="71">
        <v>7161.0606523381603</v>
      </c>
      <c r="D2136" s="71">
        <v>2034.47191207623</v>
      </c>
    </row>
    <row r="2137" spans="1:4" x14ac:dyDescent="0.25">
      <c r="A2137" s="63">
        <v>45572</v>
      </c>
      <c r="B2137" s="70">
        <v>81050</v>
      </c>
      <c r="C2137" s="70">
        <v>7126.8079155079004</v>
      </c>
      <c r="D2137" s="70">
        <v>1992.3589999999999</v>
      </c>
    </row>
    <row r="2138" spans="1:4" x14ac:dyDescent="0.25">
      <c r="A2138" s="60">
        <v>45574</v>
      </c>
      <c r="B2138" s="71">
        <v>81467.100000000006</v>
      </c>
      <c r="C2138" s="71">
        <v>7043.89988264986</v>
      </c>
      <c r="D2138" s="71">
        <v>2066.7939999999999</v>
      </c>
    </row>
    <row r="2139" spans="1:4" x14ac:dyDescent="0.25">
      <c r="A2139" s="63">
        <v>45575</v>
      </c>
      <c r="B2139" s="70">
        <v>81611.41</v>
      </c>
      <c r="C2139" s="70">
        <v>7092.8866526275197</v>
      </c>
      <c r="D2139" s="70">
        <v>2083.105</v>
      </c>
    </row>
    <row r="2140" spans="1:4" x14ac:dyDescent="0.25">
      <c r="A2140" s="60">
        <v>45579</v>
      </c>
      <c r="B2140" s="71">
        <v>81973.05</v>
      </c>
      <c r="C2140" s="71">
        <v>7176.2152169370002</v>
      </c>
      <c r="D2140" s="71">
        <v>2087.56</v>
      </c>
    </row>
    <row r="2141" spans="1:4" x14ac:dyDescent="0.25">
      <c r="A2141" s="63">
        <v>45580</v>
      </c>
      <c r="B2141" s="70">
        <v>81820.12</v>
      </c>
      <c r="C2141" s="70">
        <v>7159.4656549906003</v>
      </c>
      <c r="D2141" s="70">
        <v>2090.4340000000002</v>
      </c>
    </row>
    <row r="2142" spans="1:4" x14ac:dyDescent="0.25">
      <c r="A2142" s="60">
        <v>45581</v>
      </c>
      <c r="B2142" s="71">
        <v>81501.36</v>
      </c>
      <c r="C2142" s="71">
        <v>7228.7700741074204</v>
      </c>
      <c r="D2142" s="71">
        <v>2085.2330000000002</v>
      </c>
    </row>
    <row r="2143" spans="1:4" x14ac:dyDescent="0.25">
      <c r="A2143" s="63">
        <v>45582</v>
      </c>
      <c r="B2143" s="70">
        <v>81006.61</v>
      </c>
      <c r="C2143" s="70">
        <v>7267.5673155754203</v>
      </c>
      <c r="D2143" s="70">
        <v>2062.9450000000002</v>
      </c>
    </row>
    <row r="2144" spans="1:4" x14ac:dyDescent="0.25">
      <c r="A2144" s="60">
        <v>45583</v>
      </c>
      <c r="B2144" s="71">
        <v>81224.75</v>
      </c>
      <c r="C2144" s="71">
        <v>7331.6465992573203</v>
      </c>
      <c r="D2144" s="71">
        <v>2079.0390000000002</v>
      </c>
    </row>
    <row r="2145" spans="1:4" x14ac:dyDescent="0.25">
      <c r="A2145" s="63">
        <v>45586</v>
      </c>
      <c r="B2145" s="70">
        <v>81151.27</v>
      </c>
      <c r="C2145" s="70">
        <v>7393.3110421656702</v>
      </c>
      <c r="D2145" s="70">
        <v>2072.9079999999999</v>
      </c>
    </row>
    <row r="2146" spans="1:4" x14ac:dyDescent="0.25">
      <c r="A2146" s="60">
        <v>45587</v>
      </c>
      <c r="B2146" s="71">
        <v>80220.72</v>
      </c>
      <c r="C2146" s="71">
        <v>7398.1002138023096</v>
      </c>
      <c r="D2146" s="71">
        <v>2048.299</v>
      </c>
    </row>
    <row r="2147" spans="1:4" x14ac:dyDescent="0.25">
      <c r="A2147" s="63">
        <v>45588</v>
      </c>
      <c r="B2147" s="70">
        <v>80081.98</v>
      </c>
      <c r="C2147" s="70">
        <v>7392.8622180783505</v>
      </c>
      <c r="D2147" s="70">
        <v>2046.152</v>
      </c>
    </row>
    <row r="2148" spans="1:4" x14ac:dyDescent="0.25">
      <c r="A2148" s="60">
        <v>45589</v>
      </c>
      <c r="B2148" s="71">
        <v>80065.16</v>
      </c>
      <c r="C2148" s="71">
        <v>7380.4009195106701</v>
      </c>
      <c r="D2148" s="71">
        <v>2048.7359999999999</v>
      </c>
    </row>
    <row r="2149" spans="1:4" x14ac:dyDescent="0.25">
      <c r="A2149" s="63">
        <v>45590</v>
      </c>
      <c r="B2149" s="70">
        <v>79402.289999999994</v>
      </c>
      <c r="C2149" s="70">
        <v>7385.2466764190503</v>
      </c>
      <c r="D2149" s="70">
        <v>2040.7470000000001</v>
      </c>
    </row>
    <row r="2150" spans="1:4" x14ac:dyDescent="0.25">
      <c r="A2150" s="60">
        <v>45593</v>
      </c>
      <c r="B2150" s="71">
        <v>80005.039999999994</v>
      </c>
      <c r="C2150" s="71">
        <v>7411.1064671178501</v>
      </c>
      <c r="D2150" s="71">
        <v>2045.9580000000001</v>
      </c>
    </row>
    <row r="2151" spans="1:4" x14ac:dyDescent="0.25">
      <c r="A2151" s="63">
        <v>45594</v>
      </c>
      <c r="B2151" s="70">
        <v>80369.03</v>
      </c>
      <c r="C2151" s="70">
        <v>7484.6242384297602</v>
      </c>
      <c r="D2151" s="70">
        <v>2057.83</v>
      </c>
    </row>
    <row r="2152" spans="1:4" x14ac:dyDescent="0.25">
      <c r="A2152" s="60">
        <v>45595</v>
      </c>
      <c r="B2152" s="71">
        <v>79942.179999999993</v>
      </c>
      <c r="C2152" s="71">
        <v>7510.4689182889397</v>
      </c>
      <c r="D2152" s="71">
        <v>2042.5309999999999</v>
      </c>
    </row>
    <row r="2153" spans="1:4" x14ac:dyDescent="0.25">
      <c r="A2153" s="63">
        <v>45596</v>
      </c>
      <c r="B2153" s="70">
        <v>79389.06</v>
      </c>
      <c r="C2153" s="70">
        <v>7391.6504573440297</v>
      </c>
      <c r="D2153" s="70">
        <v>2043.1469999999999</v>
      </c>
    </row>
    <row r="2154" spans="1:4" x14ac:dyDescent="0.25">
      <c r="A2154" s="60">
        <v>45597</v>
      </c>
      <c r="B2154" s="71">
        <v>79724.12</v>
      </c>
      <c r="C2154" s="71">
        <v>7419.1521854453704</v>
      </c>
      <c r="D2154" s="71">
        <v>2026.11508106467</v>
      </c>
    </row>
    <row r="2155" spans="1:4" x14ac:dyDescent="0.25">
      <c r="A2155" s="63">
        <v>45602</v>
      </c>
      <c r="B2155" s="70">
        <v>80378.13</v>
      </c>
      <c r="C2155" s="70">
        <v>7209.6137090681104</v>
      </c>
      <c r="D2155" s="70">
        <v>2009.22514225246</v>
      </c>
    </row>
    <row r="2156" spans="1:4" x14ac:dyDescent="0.25">
      <c r="A2156" s="60">
        <v>45603</v>
      </c>
      <c r="B2156" s="71">
        <v>79541.789999999994</v>
      </c>
      <c r="C2156" s="71">
        <v>7295.29538476377</v>
      </c>
      <c r="D2156" s="71">
        <v>1992.4760000000001</v>
      </c>
    </row>
    <row r="2157" spans="1:4" x14ac:dyDescent="0.25">
      <c r="A2157" s="63">
        <v>45607</v>
      </c>
      <c r="B2157" s="70">
        <v>79496.149999999994</v>
      </c>
      <c r="C2157" s="70">
        <v>7122.9893741861797</v>
      </c>
      <c r="D2157" s="70">
        <v>2051.5070000000001</v>
      </c>
    </row>
    <row r="2158" spans="1:4" x14ac:dyDescent="0.25">
      <c r="A2158" s="60">
        <v>45608</v>
      </c>
      <c r="B2158" s="71">
        <v>78675.179999999993</v>
      </c>
      <c r="C2158" s="71">
        <v>7073.1387142925996</v>
      </c>
      <c r="D2158" s="71">
        <v>2083.37</v>
      </c>
    </row>
    <row r="2159" spans="1:4" x14ac:dyDescent="0.25">
      <c r="A2159" s="63">
        <v>45609</v>
      </c>
      <c r="B2159" s="70">
        <v>77690.95</v>
      </c>
      <c r="C2159" s="70">
        <v>7053.7846223093902</v>
      </c>
      <c r="D2159" s="70">
        <v>1999.127</v>
      </c>
    </row>
    <row r="2160" spans="1:4" x14ac:dyDescent="0.25">
      <c r="A2160" s="60">
        <v>45610</v>
      </c>
      <c r="B2160" s="71">
        <v>77580.31</v>
      </c>
      <c r="C2160" s="71">
        <v>6971.1273650875301</v>
      </c>
      <c r="D2160" s="71">
        <v>2005.441</v>
      </c>
    </row>
    <row r="2161" spans="1:4" x14ac:dyDescent="0.25">
      <c r="A2161" s="63">
        <v>45614</v>
      </c>
      <c r="B2161" s="70">
        <v>77339.009999999995</v>
      </c>
      <c r="C2161" s="70">
        <v>7075.0831899946998</v>
      </c>
      <c r="D2161" s="70">
        <v>1997.0319999999999</v>
      </c>
    </row>
    <row r="2162" spans="1:4" x14ac:dyDescent="0.25">
      <c r="A2162" s="60">
        <v>45615</v>
      </c>
      <c r="B2162" s="71">
        <v>77578.38</v>
      </c>
      <c r="C2162" s="71">
        <v>7117.1803816290803</v>
      </c>
      <c r="D2162" s="71">
        <v>2003.3610000000001</v>
      </c>
    </row>
    <row r="2163" spans="1:4" x14ac:dyDescent="0.25">
      <c r="A2163" s="63">
        <v>45617</v>
      </c>
      <c r="B2163" s="70">
        <v>77155.789999999994</v>
      </c>
      <c r="C2163" s="70">
        <v>7240.2054431173401</v>
      </c>
      <c r="D2163" s="70">
        <v>1997.443</v>
      </c>
    </row>
    <row r="2164" spans="1:4" x14ac:dyDescent="0.25">
      <c r="A2164" s="60">
        <v>45618</v>
      </c>
      <c r="B2164" s="71">
        <v>79117.11</v>
      </c>
      <c r="C2164" s="71">
        <v>7316.8669120838504</v>
      </c>
      <c r="D2164" s="71">
        <v>2026.702</v>
      </c>
    </row>
    <row r="2165" spans="1:4" x14ac:dyDescent="0.25">
      <c r="A2165" s="63">
        <v>45621</v>
      </c>
      <c r="B2165" s="70">
        <v>80109.850000000006</v>
      </c>
      <c r="C2165" s="70">
        <v>7140.8761071905101</v>
      </c>
      <c r="D2165" s="70">
        <v>2050.9250000000002</v>
      </c>
    </row>
    <row r="2166" spans="1:4" x14ac:dyDescent="0.25">
      <c r="A2166" s="60">
        <v>45622</v>
      </c>
      <c r="B2166" s="71">
        <v>80004.06</v>
      </c>
      <c r="C2166" s="71">
        <v>7106.4992685710604</v>
      </c>
      <c r="D2166" s="71">
        <v>2051.0819999999999</v>
      </c>
    </row>
    <row r="2167" spans="1:4" x14ac:dyDescent="0.25">
      <c r="A2167" s="63">
        <v>45623</v>
      </c>
      <c r="B2167" s="70">
        <v>80234.080000000002</v>
      </c>
      <c r="C2167" s="70">
        <v>7168.5491986432398</v>
      </c>
      <c r="D2167" s="70">
        <v>2054.9760000000001</v>
      </c>
    </row>
    <row r="2168" spans="1:4" x14ac:dyDescent="0.25">
      <c r="A2168" s="60">
        <v>45624</v>
      </c>
      <c r="B2168" s="71">
        <v>79043.740000000005</v>
      </c>
      <c r="C2168" s="71">
        <v>7174.0665841464797</v>
      </c>
      <c r="D2168" s="71">
        <v>2030.7750000000001</v>
      </c>
    </row>
    <row r="2169" spans="1:4" x14ac:dyDescent="0.25">
      <c r="A2169" s="63">
        <v>45625</v>
      </c>
      <c r="B2169" s="70">
        <v>79802.789999999994</v>
      </c>
      <c r="C2169" s="70">
        <v>7206.2089475460998</v>
      </c>
      <c r="D2169" s="70">
        <v>2051.038</v>
      </c>
    </row>
    <row r="2170" spans="1:4" x14ac:dyDescent="0.25">
      <c r="A2170" s="60">
        <v>45628</v>
      </c>
      <c r="B2170" s="71">
        <v>80248.08</v>
      </c>
      <c r="C2170" s="71">
        <v>7198.6406674489999</v>
      </c>
      <c r="D2170" s="71">
        <v>2059.0316483215402</v>
      </c>
    </row>
    <row r="2171" spans="1:4" x14ac:dyDescent="0.25">
      <c r="A2171" s="63">
        <v>45629</v>
      </c>
      <c r="B2171" s="70">
        <v>80845.75</v>
      </c>
      <c r="C2171" s="70">
        <v>7191.7012554857201</v>
      </c>
      <c r="D2171" s="70">
        <v>2067.05645082623</v>
      </c>
    </row>
    <row r="2172" spans="1:4" x14ac:dyDescent="0.25">
      <c r="A2172" s="60">
        <v>45630</v>
      </c>
      <c r="B2172" s="71">
        <v>80956.33</v>
      </c>
      <c r="C2172" s="71">
        <v>7215.8223351069801</v>
      </c>
      <c r="D2172" s="71">
        <v>2075.1125289333499</v>
      </c>
    </row>
    <row r="2173" spans="1:4" x14ac:dyDescent="0.25">
      <c r="A2173" s="63">
        <v>45632</v>
      </c>
      <c r="B2173" s="70">
        <v>81510.05</v>
      </c>
      <c r="C2173" s="70">
        <v>7182.1878566720798</v>
      </c>
      <c r="D2173" s="70">
        <v>2083.2000045354198</v>
      </c>
    </row>
    <row r="2174" spans="1:4" x14ac:dyDescent="0.25">
      <c r="A2174" s="60">
        <v>45635</v>
      </c>
      <c r="B2174" s="71">
        <v>81508.460000000006</v>
      </c>
      <c r="C2174" s="71">
        <v>7289.0938318838698</v>
      </c>
      <c r="D2174" s="71">
        <v>2091.319</v>
      </c>
    </row>
    <row r="2175" spans="1:4" x14ac:dyDescent="0.25">
      <c r="A2175" s="63">
        <v>45637</v>
      </c>
      <c r="B2175" s="70">
        <v>81526.14</v>
      </c>
      <c r="C2175" s="70">
        <v>7379.81095375119</v>
      </c>
      <c r="D2175" s="70">
        <v>2027.02</v>
      </c>
    </row>
    <row r="2176" spans="1:4" x14ac:dyDescent="0.25">
      <c r="A2176" s="60">
        <v>45638</v>
      </c>
      <c r="B2176" s="71">
        <v>81289.960000000006</v>
      </c>
      <c r="C2176" s="71">
        <v>7323.1961033324196</v>
      </c>
      <c r="D2176" s="71">
        <v>2074.9960000000001</v>
      </c>
    </row>
    <row r="2177" spans="1:4" x14ac:dyDescent="0.25">
      <c r="A2177" s="63">
        <v>45639</v>
      </c>
      <c r="B2177" s="70">
        <v>82133.119999999995</v>
      </c>
      <c r="C2177" s="70">
        <v>7250.7811018052598</v>
      </c>
      <c r="D2177" s="70">
        <v>2087.13</v>
      </c>
    </row>
    <row r="2178" spans="1:4" x14ac:dyDescent="0.25">
      <c r="A2178" s="60">
        <v>45642</v>
      </c>
      <c r="B2178" s="71">
        <v>81748.570000000007</v>
      </c>
      <c r="C2178" s="71">
        <v>7245.5688266593797</v>
      </c>
      <c r="D2178" s="71">
        <v>2086.5450000000001</v>
      </c>
    </row>
    <row r="2179" spans="1:4" x14ac:dyDescent="0.25">
      <c r="A2179" s="63">
        <v>45643</v>
      </c>
      <c r="B2179" s="70">
        <v>80684.45</v>
      </c>
      <c r="C2179" s="70">
        <v>7196.5357596411995</v>
      </c>
      <c r="D2179" s="70">
        <v>2069.895</v>
      </c>
    </row>
    <row r="2180" spans="1:4" x14ac:dyDescent="0.25">
      <c r="A2180" s="60">
        <v>45644</v>
      </c>
      <c r="B2180" s="71">
        <v>80182.2</v>
      </c>
      <c r="C2180" s="71">
        <v>7195.3198193129401</v>
      </c>
      <c r="D2180" s="71">
        <v>2059.64</v>
      </c>
    </row>
    <row r="2181" spans="1:4" x14ac:dyDescent="0.25">
      <c r="A2181" s="63">
        <v>45645</v>
      </c>
      <c r="B2181" s="70">
        <v>79218.05</v>
      </c>
      <c r="C2181" s="70">
        <v>7093.5370617454601</v>
      </c>
      <c r="D2181" s="70">
        <v>2047.193</v>
      </c>
    </row>
    <row r="2182" spans="1:4" x14ac:dyDescent="0.25">
      <c r="A2182" s="60">
        <v>45646</v>
      </c>
      <c r="B2182" s="71">
        <v>78041.59</v>
      </c>
      <c r="C2182" s="71">
        <v>7146.68927934155</v>
      </c>
      <c r="D2182" s="71">
        <v>2017.933</v>
      </c>
    </row>
    <row r="2183" spans="1:4" x14ac:dyDescent="0.25">
      <c r="A2183" s="63">
        <v>45649</v>
      </c>
      <c r="B2183" s="70">
        <v>78540.17</v>
      </c>
      <c r="C2183" s="70">
        <v>7151.6359895188598</v>
      </c>
      <c r="D2183" s="70">
        <v>2027.768</v>
      </c>
    </row>
    <row r="2184" spans="1:4" x14ac:dyDescent="0.25">
      <c r="A2184" s="60">
        <v>45650</v>
      </c>
      <c r="B2184" s="71">
        <v>78472.87</v>
      </c>
      <c r="C2184" s="71">
        <v>7151.6359895188598</v>
      </c>
      <c r="D2184" s="71">
        <v>2024.434</v>
      </c>
    </row>
    <row r="2185" spans="1:4" x14ac:dyDescent="0.25">
      <c r="A2185" s="63">
        <v>45652</v>
      </c>
      <c r="B2185" s="70">
        <v>78472.479999999996</v>
      </c>
      <c r="C2185" s="70">
        <v>7151.6359895188598</v>
      </c>
      <c r="D2185" s="70">
        <v>2028.2829999999999</v>
      </c>
    </row>
    <row r="2186" spans="1:4" x14ac:dyDescent="0.25">
      <c r="A2186" s="60">
        <v>45653</v>
      </c>
      <c r="B2186" s="71">
        <v>78699.070000000007</v>
      </c>
      <c r="C2186" s="71">
        <v>7184.6425643416296</v>
      </c>
      <c r="D2186" s="71">
        <v>2033.537</v>
      </c>
    </row>
    <row r="2187" spans="1:4" x14ac:dyDescent="0.25">
      <c r="A2187" s="63">
        <v>45656</v>
      </c>
      <c r="B2187" s="70">
        <v>78248.13</v>
      </c>
      <c r="C2187" s="70">
        <v>7171.2061343578698</v>
      </c>
      <c r="D2187" s="70">
        <v>2024.3520000000001</v>
      </c>
    </row>
    <row r="2188" spans="1:4" x14ac:dyDescent="0.25">
      <c r="A2188" s="60">
        <v>45657</v>
      </c>
      <c r="B2188" s="71">
        <v>78139.009999999995</v>
      </c>
      <c r="C2188" s="71">
        <v>7171.2061343578698</v>
      </c>
      <c r="D2188" s="71">
        <v>2026.154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2"/>
  <sheetViews>
    <sheetView showGridLines="0" topLeftCell="A43" zoomScaleNormal="100" workbookViewId="0">
      <selection sqref="A1:G1"/>
    </sheetView>
  </sheetViews>
  <sheetFormatPr defaultColWidth="8.7109375" defaultRowHeight="15" x14ac:dyDescent="0.25"/>
  <cols>
    <col min="1" max="1" width="10" customWidth="1"/>
    <col min="2" max="2" width="18" customWidth="1"/>
    <col min="3" max="3" width="14" customWidth="1"/>
    <col min="4" max="4" width="16" customWidth="1"/>
    <col min="5" max="7" width="14" customWidth="1"/>
  </cols>
  <sheetData>
    <row r="1" spans="1:7" ht="30" customHeight="1" x14ac:dyDescent="0.25">
      <c r="A1" s="5" t="s">
        <v>170</v>
      </c>
      <c r="B1" s="5"/>
      <c r="C1" s="5"/>
      <c r="D1" s="5"/>
      <c r="E1" s="5"/>
      <c r="F1" s="5"/>
      <c r="G1" s="5"/>
    </row>
    <row r="2" spans="1:7" ht="15.75" customHeight="1" x14ac:dyDescent="0.25">
      <c r="A2" s="4" t="s">
        <v>171</v>
      </c>
      <c r="B2" s="4"/>
      <c r="C2" s="4"/>
      <c r="D2" s="4"/>
      <c r="E2" s="4"/>
      <c r="F2" s="4"/>
      <c r="G2" s="4"/>
    </row>
    <row r="4" spans="1:7" x14ac:dyDescent="0.25">
      <c r="A4" s="6" t="s">
        <v>172</v>
      </c>
    </row>
    <row r="5" spans="1:7" x14ac:dyDescent="0.25">
      <c r="A5" s="14" t="s">
        <v>119</v>
      </c>
      <c r="B5" s="14" t="s">
        <v>106</v>
      </c>
      <c r="C5" s="14" t="s">
        <v>173</v>
      </c>
    </row>
    <row r="6" spans="1:7" x14ac:dyDescent="0.25">
      <c r="A6" s="72">
        <v>2015</v>
      </c>
      <c r="B6" s="73" t="s">
        <v>76</v>
      </c>
      <c r="C6" s="32">
        <f>'Annual Returns'!B3</f>
        <v>-5.0531599699572549E-2</v>
      </c>
    </row>
    <row r="7" spans="1:7" x14ac:dyDescent="0.25">
      <c r="A7" s="72">
        <v>2015</v>
      </c>
      <c r="B7" s="73" t="s">
        <v>66</v>
      </c>
      <c r="C7" s="32">
        <f>'Annual Returns'!C3</f>
        <v>-7.7097067138561459E-2</v>
      </c>
    </row>
    <row r="8" spans="1:7" x14ac:dyDescent="0.25">
      <c r="A8" s="72">
        <v>2015</v>
      </c>
      <c r="B8" s="73" t="s">
        <v>41</v>
      </c>
      <c r="C8" s="32">
        <f>'Annual Returns'!D3</f>
        <v>-4.6006423308633915E-2</v>
      </c>
    </row>
    <row r="9" spans="1:7" x14ac:dyDescent="0.25">
      <c r="A9" s="72">
        <v>2015</v>
      </c>
      <c r="B9" s="73" t="s">
        <v>77</v>
      </c>
      <c r="C9" s="32">
        <f>'Annual Returns'!E3</f>
        <v>-5.3078176720157466E-2</v>
      </c>
    </row>
    <row r="10" spans="1:7" x14ac:dyDescent="0.25">
      <c r="A10" s="72">
        <v>2016</v>
      </c>
      <c r="B10" s="73" t="s">
        <v>76</v>
      </c>
      <c r="C10" s="32">
        <f>'Annual Returns'!B4</f>
        <v>1.9485755549718098E-2</v>
      </c>
    </row>
    <row r="11" spans="1:7" x14ac:dyDescent="0.25">
      <c r="A11" s="72">
        <v>2016</v>
      </c>
      <c r="B11" s="73" t="s">
        <v>66</v>
      </c>
      <c r="C11" s="32">
        <f>'Annual Returns'!C4</f>
        <v>0.10547275010920898</v>
      </c>
    </row>
    <row r="12" spans="1:7" x14ac:dyDescent="0.25">
      <c r="A12" s="72">
        <v>2016</v>
      </c>
      <c r="B12" s="73" t="s">
        <v>41</v>
      </c>
      <c r="C12" s="32">
        <f>'Annual Returns'!D4</f>
        <v>8.1613209145537491E-2</v>
      </c>
    </row>
    <row r="13" spans="1:7" x14ac:dyDescent="0.25">
      <c r="A13" s="72">
        <v>2016</v>
      </c>
      <c r="B13" s="73" t="s">
        <v>77</v>
      </c>
      <c r="C13" s="32">
        <f>'Annual Returns'!E4</f>
        <v>8.2866021990892103E-2</v>
      </c>
    </row>
    <row r="14" spans="1:7" x14ac:dyDescent="0.25">
      <c r="A14" s="72">
        <v>2017</v>
      </c>
      <c r="B14" s="73" t="s">
        <v>76</v>
      </c>
      <c r="C14" s="32">
        <f>'Annual Returns'!B5</f>
        <v>0.27905962715283716</v>
      </c>
    </row>
    <row r="15" spans="1:7" x14ac:dyDescent="0.25">
      <c r="A15" s="72">
        <v>2017</v>
      </c>
      <c r="B15" s="73" t="s">
        <v>66</v>
      </c>
      <c r="C15" s="32">
        <f>'Annual Returns'!C5</f>
        <v>6.1998076971731653E-2</v>
      </c>
    </row>
    <row r="16" spans="1:7" x14ac:dyDescent="0.25">
      <c r="A16" s="72">
        <v>2017</v>
      </c>
      <c r="B16" s="73" t="s">
        <v>41</v>
      </c>
      <c r="C16" s="32">
        <f>'Annual Returns'!D5</f>
        <v>0.38046724332945447</v>
      </c>
    </row>
    <row r="17" spans="1:3" x14ac:dyDescent="0.25">
      <c r="A17" s="72">
        <v>2017</v>
      </c>
      <c r="B17" s="73" t="s">
        <v>77</v>
      </c>
      <c r="C17" s="32">
        <f>'Annual Returns'!E5</f>
        <v>0.22044700289477781</v>
      </c>
    </row>
    <row r="18" spans="1:3" x14ac:dyDescent="0.25">
      <c r="A18" s="72">
        <v>2018</v>
      </c>
      <c r="B18" s="73" t="s">
        <v>76</v>
      </c>
      <c r="C18" s="32">
        <f>'Annual Returns'!B6</f>
        <v>5.9063042567379709E-2</v>
      </c>
    </row>
    <row r="19" spans="1:3" x14ac:dyDescent="0.25">
      <c r="A19" s="72">
        <v>2018</v>
      </c>
      <c r="B19" s="73" t="s">
        <v>66</v>
      </c>
      <c r="C19" s="32">
        <f>'Annual Returns'!C6</f>
        <v>8.1192236084782321E-2</v>
      </c>
    </row>
    <row r="20" spans="1:3" x14ac:dyDescent="0.25">
      <c r="A20" s="72">
        <v>2018</v>
      </c>
      <c r="B20" s="73" t="s">
        <v>41</v>
      </c>
      <c r="C20" s="32">
        <f>'Annual Returns'!D6</f>
        <v>-2.6244201194245198E-2</v>
      </c>
    </row>
    <row r="21" spans="1:3" x14ac:dyDescent="0.25">
      <c r="A21" s="72">
        <v>2018</v>
      </c>
      <c r="B21" s="73" t="s">
        <v>77</v>
      </c>
      <c r="C21" s="32">
        <f>'Annual Returns'!E6</f>
        <v>4.9746135635991617E-2</v>
      </c>
    </row>
    <row r="22" spans="1:3" x14ac:dyDescent="0.25">
      <c r="A22" s="72">
        <v>2019</v>
      </c>
      <c r="B22" s="73" t="s">
        <v>76</v>
      </c>
      <c r="C22" s="32">
        <f>'Annual Returns'!B7</f>
        <v>0.14376629026073373</v>
      </c>
    </row>
    <row r="23" spans="1:3" x14ac:dyDescent="0.25">
      <c r="A23" s="72">
        <v>2019</v>
      </c>
      <c r="B23" s="73" t="s">
        <v>66</v>
      </c>
      <c r="C23" s="32">
        <f>'Annual Returns'!C7</f>
        <v>0.20766112841620399</v>
      </c>
    </row>
    <row r="24" spans="1:3" x14ac:dyDescent="0.25">
      <c r="A24" s="72">
        <v>2019</v>
      </c>
      <c r="B24" s="73" t="s">
        <v>41</v>
      </c>
      <c r="C24" s="32">
        <f>'Annual Returns'!D7</f>
        <v>7.4331962728841239E-2</v>
      </c>
    </row>
    <row r="25" spans="1:3" x14ac:dyDescent="0.25">
      <c r="A25" s="72">
        <v>2019</v>
      </c>
      <c r="B25" s="73" t="s">
        <v>77</v>
      </c>
      <c r="C25" s="32">
        <f>'Annual Returns'!E7</f>
        <v>0.15674905065272937</v>
      </c>
    </row>
    <row r="26" spans="1:3" x14ac:dyDescent="0.25">
      <c r="A26" s="72">
        <v>2020</v>
      </c>
      <c r="B26" s="73" t="s">
        <v>76</v>
      </c>
      <c r="C26" s="32">
        <f>'Annual Returns'!B8</f>
        <v>0.15750305305652401</v>
      </c>
    </row>
    <row r="27" spans="1:3" x14ac:dyDescent="0.25">
      <c r="A27" s="72">
        <v>2020</v>
      </c>
      <c r="B27" s="73" t="s">
        <v>66</v>
      </c>
      <c r="C27" s="32">
        <f>'Annual Returns'!C8</f>
        <v>0.27914834493893248</v>
      </c>
    </row>
    <row r="28" spans="1:3" x14ac:dyDescent="0.25">
      <c r="A28" s="72">
        <v>2020</v>
      </c>
      <c r="B28" s="73" t="s">
        <v>41</v>
      </c>
      <c r="C28" s="32">
        <f>'Annual Returns'!D8</f>
        <v>7.0465251248071237E-2</v>
      </c>
    </row>
    <row r="29" spans="1:3" x14ac:dyDescent="0.25">
      <c r="A29" s="72">
        <v>2020</v>
      </c>
      <c r="B29" s="73" t="s">
        <v>77</v>
      </c>
      <c r="C29" s="32">
        <f>'Annual Returns'!E8</f>
        <v>0.19649511515470031</v>
      </c>
    </row>
    <row r="30" spans="1:3" x14ac:dyDescent="0.25">
      <c r="A30" s="72">
        <v>2021</v>
      </c>
      <c r="B30" s="73" t="s">
        <v>76</v>
      </c>
      <c r="C30" s="32">
        <f>'Annual Returns'!B9</f>
        <v>0.21994130844104198</v>
      </c>
    </row>
    <row r="31" spans="1:3" x14ac:dyDescent="0.25">
      <c r="A31" s="72">
        <v>2021</v>
      </c>
      <c r="B31" s="73" t="s">
        <v>66</v>
      </c>
      <c r="C31" s="32">
        <f>'Annual Returns'!C9</f>
        <v>-2.6282930047480169E-2</v>
      </c>
    </row>
    <row r="32" spans="1:3" x14ac:dyDescent="0.25">
      <c r="A32" s="72">
        <v>2021</v>
      </c>
      <c r="B32" s="73" t="s">
        <v>41</v>
      </c>
      <c r="C32" s="32">
        <f>'Annual Returns'!D9</f>
        <v>0.36996837820873196</v>
      </c>
    </row>
    <row r="33" spans="1:7" x14ac:dyDescent="0.25">
      <c r="A33" s="72">
        <v>2021</v>
      </c>
      <c r="B33" s="73" t="s">
        <v>77</v>
      </c>
      <c r="C33" s="32">
        <f>'Annual Returns'!E9</f>
        <v>0.16448467435080527</v>
      </c>
    </row>
    <row r="34" spans="1:7" x14ac:dyDescent="0.25">
      <c r="A34" s="72">
        <v>2022</v>
      </c>
      <c r="B34" s="73" t="s">
        <v>76</v>
      </c>
      <c r="C34" s="32">
        <f>'Annual Returns'!B10</f>
        <v>4.4407731544471973E-2</v>
      </c>
    </row>
    <row r="35" spans="1:7" x14ac:dyDescent="0.25">
      <c r="A35" s="72">
        <v>2022</v>
      </c>
      <c r="B35" s="73" t="s">
        <v>66</v>
      </c>
      <c r="C35" s="32">
        <f>'Annual Returns'!C10</f>
        <v>0.11710848164598953</v>
      </c>
    </row>
    <row r="36" spans="1:7" x14ac:dyDescent="0.25">
      <c r="A36" s="72">
        <v>2022</v>
      </c>
      <c r="B36" s="73" t="s">
        <v>41</v>
      </c>
      <c r="C36" s="32">
        <f>'Annual Returns'!D10</f>
        <v>0.19086224203099733</v>
      </c>
    </row>
    <row r="37" spans="1:7" x14ac:dyDescent="0.25">
      <c r="A37" s="72">
        <v>2022</v>
      </c>
      <c r="B37" s="73" t="s">
        <v>77</v>
      </c>
      <c r="C37" s="32">
        <f>'Annual Returns'!E10</f>
        <v>0.12693262741302247</v>
      </c>
    </row>
    <row r="38" spans="1:7" x14ac:dyDescent="0.25">
      <c r="A38" s="72">
        <v>2023</v>
      </c>
      <c r="B38" s="73" t="s">
        <v>76</v>
      </c>
      <c r="C38" s="32">
        <f>'Annual Returns'!B11</f>
        <v>0.18736655734299124</v>
      </c>
    </row>
    <row r="39" spans="1:7" x14ac:dyDescent="0.25">
      <c r="A39" s="72">
        <v>2023</v>
      </c>
      <c r="B39" s="73" t="s">
        <v>66</v>
      </c>
      <c r="C39" s="32">
        <f>'Annual Returns'!C11</f>
        <v>0.1506805010236254</v>
      </c>
    </row>
    <row r="40" spans="1:7" x14ac:dyDescent="0.25">
      <c r="A40" s="72">
        <v>2023</v>
      </c>
      <c r="B40" s="73" t="s">
        <v>41</v>
      </c>
      <c r="C40" s="32">
        <f>'Annual Returns'!D11</f>
        <v>0.31452654333684293</v>
      </c>
    </row>
    <row r="41" spans="1:7" x14ac:dyDescent="0.25">
      <c r="A41" s="72">
        <v>2023</v>
      </c>
      <c r="B41" s="73" t="s">
        <v>77</v>
      </c>
      <c r="C41" s="32">
        <f>'Annual Returns'!E11</f>
        <v>0.21553019484541358</v>
      </c>
    </row>
    <row r="42" spans="1:7" x14ac:dyDescent="0.25">
      <c r="A42" s="72">
        <v>2024</v>
      </c>
      <c r="B42" s="73" t="s">
        <v>76</v>
      </c>
      <c r="C42" s="32">
        <f>'Annual Returns'!B12</f>
        <v>8.1654606447983058E-2</v>
      </c>
    </row>
    <row r="43" spans="1:7" x14ac:dyDescent="0.25">
      <c r="A43" s="72">
        <v>2024</v>
      </c>
      <c r="B43" s="73" t="s">
        <v>66</v>
      </c>
      <c r="C43" s="32">
        <f>'Annual Returns'!C12</f>
        <v>0.29024971538389344</v>
      </c>
    </row>
    <row r="44" spans="1:7" x14ac:dyDescent="0.25">
      <c r="A44" s="72">
        <v>2024</v>
      </c>
      <c r="B44" s="73" t="s">
        <v>41</v>
      </c>
      <c r="C44" s="32">
        <f>'Annual Returns'!D12</f>
        <v>0.24326503463205573</v>
      </c>
    </row>
    <row r="45" spans="1:7" x14ac:dyDescent="0.25">
      <c r="A45" s="72">
        <v>2024</v>
      </c>
      <c r="B45" s="73" t="s">
        <v>77</v>
      </c>
      <c r="C45" s="32">
        <f>'Annual Returns'!E12</f>
        <v>0.21688755664780124</v>
      </c>
    </row>
    <row r="47" spans="1:7" x14ac:dyDescent="0.25">
      <c r="A47" s="6" t="s">
        <v>174</v>
      </c>
    </row>
    <row r="48" spans="1:7" x14ac:dyDescent="0.25">
      <c r="A48" s="14" t="s">
        <v>106</v>
      </c>
      <c r="B48" s="14" t="s">
        <v>108</v>
      </c>
      <c r="C48" s="14" t="s">
        <v>107</v>
      </c>
      <c r="D48" s="14" t="s">
        <v>175</v>
      </c>
      <c r="E48" s="14" t="s">
        <v>176</v>
      </c>
      <c r="F48" s="14" t="s">
        <v>177</v>
      </c>
      <c r="G48" s="14" t="s">
        <v>178</v>
      </c>
    </row>
    <row r="49" spans="1:7" x14ac:dyDescent="0.25">
      <c r="A49" s="15" t="s">
        <v>76</v>
      </c>
      <c r="B49" s="32">
        <f>'Metrics Summary'!B8</f>
        <v>0.11006350016685262</v>
      </c>
      <c r="C49" s="35">
        <f>'Metrics Summary'!B11</f>
        <v>0.17923057453716079</v>
      </c>
      <c r="D49" s="37">
        <f>'Metrics Summary'!B22</f>
        <v>0.3995741465787751</v>
      </c>
      <c r="E49" s="37">
        <f>'Metrics Summary'!B23</f>
        <v>0.55555676795385067</v>
      </c>
      <c r="F49" s="32">
        <f>'Metrics Summary'!B13</f>
        <v>-0.38070056632921467</v>
      </c>
      <c r="G49" s="37">
        <f>'Metrics Summary'!B24</f>
        <v>0.28910779205848119</v>
      </c>
    </row>
    <row r="50" spans="1:7" x14ac:dyDescent="0.25">
      <c r="A50" s="15" t="s">
        <v>66</v>
      </c>
      <c r="B50" s="32">
        <f>'Metrics Summary'!C8</f>
        <v>0.11322183034817912</v>
      </c>
      <c r="C50" s="35">
        <f>'Metrics Summary'!C11</f>
        <v>0.1538833324645999</v>
      </c>
      <c r="D50" s="37">
        <f>'Metrics Summary'!C22</f>
        <v>0.45833509943727235</v>
      </c>
      <c r="E50" s="37">
        <f>'Metrics Summary'!C23</f>
        <v>0.69004286862840758</v>
      </c>
      <c r="F50" s="32">
        <f>'Metrics Summary'!C13</f>
        <v>-0.20141514014771533</v>
      </c>
      <c r="G50" s="37">
        <f>'Metrics Summary'!C24</f>
        <v>0.5621316762242583</v>
      </c>
    </row>
    <row r="51" spans="1:7" ht="24" x14ac:dyDescent="0.25">
      <c r="A51" s="15" t="s">
        <v>41</v>
      </c>
      <c r="B51" s="32">
        <f>'Metrics Summary'!D8</f>
        <v>0.15579174749549396</v>
      </c>
      <c r="C51" s="35">
        <f>'Metrics Summary'!D11</f>
        <v>0.21080399629711946</v>
      </c>
      <c r="D51" s="37">
        <f>'Metrics Summary'!D22</f>
        <v>0.58894149577206822</v>
      </c>
      <c r="E51" s="37">
        <f>'Metrics Summary'!D23</f>
        <v>0.8862734525508672</v>
      </c>
      <c r="F51" s="32">
        <f>'Metrics Summary'!D13</f>
        <v>-0.36263947437866662</v>
      </c>
      <c r="G51" s="37">
        <f>'Metrics Summary'!D24</f>
        <v>0.42960504441062825</v>
      </c>
    </row>
    <row r="52" spans="1:7" x14ac:dyDescent="0.25">
      <c r="A52" s="15" t="s">
        <v>77</v>
      </c>
      <c r="B52" s="32">
        <f>'Metrics Summary'!E8</f>
        <v>0.13442687371103634</v>
      </c>
      <c r="C52" s="35">
        <f>'Metrics Summary'!E11</f>
        <v>0.11355571153380827</v>
      </c>
      <c r="D52" s="37">
        <f>'Metrics Summary'!E22</f>
        <v>0.76563467611679803</v>
      </c>
      <c r="E52" s="37">
        <f>'Metrics Summary'!E23</f>
        <v>1.1253401826645513</v>
      </c>
      <c r="F52" s="32">
        <f>'Metrics Summary'!E13</f>
        <v>-0.22083249117154879</v>
      </c>
      <c r="G52" s="37">
        <f>'Metrics Summary'!E24</f>
        <v>0.6087277872829403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Guide</vt:lpstr>
      <vt:lpstr>Assumptions</vt:lpstr>
      <vt:lpstr>Metrics Summary</vt:lpstr>
      <vt:lpstr>Charts</vt:lpstr>
      <vt:lpstr>Correlation</vt:lpstr>
      <vt:lpstr>Annual Returns</vt:lpstr>
      <vt:lpstr>Monthly Returns</vt:lpstr>
      <vt:lpstr>Investment Growth</vt:lpstr>
      <vt:lpstr>Rolling 1Y</vt:lpstr>
      <vt:lpstr>Growth Index</vt:lpstr>
      <vt:lpstr>Drawdowns</vt:lpstr>
      <vt:lpstr>Daily Returns</vt:lpstr>
      <vt:lpstr>Daily Prices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Reneuit</cp:lastModifiedBy>
  <cp:revision>1</cp:revision>
  <dcterms:created xsi:type="dcterms:W3CDTF">2026-07-06T07:57:36Z</dcterms:created>
  <dcterms:modified xsi:type="dcterms:W3CDTF">2026-07-07T11:16:04Z</dcterms:modified>
  <dc:language>en-US</dc:language>
</cp:coreProperties>
</file>